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875" firstSheet="5" activeTab="5"/>
  </bookViews>
  <sheets>
    <sheet name="Lead december 2011" sheetId="7" state="hidden" r:id="rId1"/>
    <sheet name="Lead December" sheetId="6" state="hidden" r:id="rId2"/>
    <sheet name="EQ" sheetId="39" state="hidden" r:id="rId3"/>
    <sheet name="DT" sheetId="40" state="hidden" r:id="rId4"/>
    <sheet name="MM" sheetId="41" state="hidden" r:id="rId5"/>
    <sheet name="BS" sheetId="9" r:id="rId6"/>
    <sheet name="IS" sheetId="10" r:id="rId7"/>
    <sheet name="OCI" sheetId="46" r:id="rId8"/>
    <sheet name="CF - QTR" sheetId="13" state="hidden" r:id="rId9"/>
    <sheet name="SMPF" sheetId="14" r:id="rId10"/>
    <sheet name="MOVE - QTR" sheetId="15" state="hidden" r:id="rId11"/>
    <sheet name="HFT-INV-DISC (2)" sheetId="33" state="hidden" r:id="rId12"/>
    <sheet name="CT" sheetId="20" state="hidden" r:id="rId13"/>
    <sheet name="FORM 9" sheetId="22" state="hidden" r:id="rId14"/>
    <sheet name="CF" sheetId="12" r:id="rId15"/>
    <sheet name="1-2" sheetId="38" r:id="rId16"/>
    <sheet name="3-7" sheetId="8" r:id="rId17"/>
    <sheet name="6" sheetId="16" state="hidden" r:id="rId18"/>
    <sheet name="7.1" sheetId="30" r:id="rId19"/>
    <sheet name="7.2" sheetId="67" r:id="rId20"/>
    <sheet name="6.2-6.3" sheetId="37" state="hidden" r:id="rId21"/>
    <sheet name="7.3" sheetId="68" r:id="rId22"/>
    <sheet name="6.5-6.6" sheetId="60" state="hidden" r:id="rId23"/>
    <sheet name="6.2-6.6 (2)" sheetId="59" state="hidden" r:id="rId24"/>
    <sheet name="Investment disc old" sheetId="17" state="hidden" r:id="rId25"/>
    <sheet name="gis sukuk Debt" sheetId="18" state="hidden" r:id="rId26"/>
    <sheet name="Debt Sukuk Certificate" sheetId="29" state="hidden" r:id="rId27"/>
    <sheet name="GIS Sukuk MM" sheetId="19" state="hidden" r:id="rId28"/>
    <sheet name="UNLISTED SHARES" sheetId="54" state="hidden" r:id="rId29"/>
    <sheet name="Sheet3" sheetId="58" state="hidden" r:id="rId30"/>
    <sheet name="FORM 8 Q" sheetId="21" state="hidden" r:id="rId31"/>
    <sheet name="FORM 9 Q" sheetId="23" state="hidden" r:id="rId32"/>
    <sheet name="WWF " sheetId="34" state="hidden" r:id="rId33"/>
    <sheet name="Six Months W.A.Units" sheetId="36" state="hidden" r:id="rId34"/>
    <sheet name="17" sheetId="52" state="hidden" r:id="rId35"/>
    <sheet name="5.5" sheetId="69" state="hidden" r:id="rId36"/>
    <sheet name="16" sheetId="64" state="hidden" r:id="rId37"/>
    <sheet name="16(1)" sheetId="65" state="hidden" r:id="rId38"/>
    <sheet name="16(2)" sheetId="66" state="hidden" r:id="rId39"/>
    <sheet name="8-14" sheetId="76" r:id="rId40"/>
    <sheet name="15" sheetId="75" r:id="rId41"/>
    <sheet name="13." sheetId="74" state="hidden" r:id="rId42"/>
    <sheet name="16-17" sheetId="51" r:id="rId43"/>
    <sheet name="eqity" sheetId="61" state="hidden" r:id="rId44"/>
    <sheet name="debt tb" sheetId="62" state="hidden" r:id="rId45"/>
    <sheet name="money market tb" sheetId="63" state="hidden" r:id="rId46"/>
    <sheet name="13   (2)" sheetId="73" state="hidden" r:id="rId47"/>
    <sheet name="13  " sheetId="71" state="hidden" r:id="rId48"/>
    <sheet name="13" sheetId="70" state="hidden" r:id="rId49"/>
    <sheet name="TB-D17" sheetId="55" state="hidden" r:id="rId50"/>
    <sheet name="TB-NEW-D17" sheetId="56" state="hidden" r:id="rId51"/>
    <sheet name="Sheet2" sheetId="57" state="hidden" r:id="rId52"/>
    <sheet name="Equity" sheetId="48" state="hidden" r:id="rId53"/>
    <sheet name="Debt" sheetId="49" state="hidden" r:id="rId54"/>
    <sheet name="Money Market" sheetId="50" state="hidden" r:id="rId55"/>
    <sheet name="Tickmarks" sheetId="5" state="hidden" r:id="rId56"/>
    <sheet name="Lead (2) DEC 11-H" sheetId="26" state="hidden" r:id="rId57"/>
    <sheet name="Tickmarks (2)" sheetId="28" state="hidden" r:id="rId58"/>
    <sheet name="Links" sheetId="4" state="hidden" r:id="rId59"/>
    <sheet name="Sheet1" sheetId="42" state="hidden" r:id="rId60"/>
    <sheet name="TB-EQ" sheetId="43" state="hidden" r:id="rId61"/>
    <sheet name="TB-DT" sheetId="44" state="hidden" r:id="rId62"/>
    <sheet name="TB-MM" sheetId="45" state="hidden" r:id="rId63"/>
    <sheet name="equity tb" sheetId="77" state="hidden" r:id="rId64"/>
    <sheet name="Debt TTB" sheetId="78" state="hidden" r:id="rId65"/>
    <sheet name="MM Tb" sheetId="79" state="hidden"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s>
  <definedNames>
    <definedName name="\0" localSheetId="48">#REF!</definedName>
    <definedName name="\0" localSheetId="46">#REF!</definedName>
    <definedName name="\0" localSheetId="41">#REF!</definedName>
    <definedName name="\0" localSheetId="40">#REF!</definedName>
    <definedName name="\0" localSheetId="36">#REF!</definedName>
    <definedName name="\0" localSheetId="37">#REF!</definedName>
    <definedName name="\0" localSheetId="38">#REF!</definedName>
    <definedName name="\0" localSheetId="35">#REF!</definedName>
    <definedName name="\0" localSheetId="21">#REF!</definedName>
    <definedName name="\0">#REF!</definedName>
    <definedName name="\a" localSheetId="48">#REF!</definedName>
    <definedName name="\a" localSheetId="47">#REF!</definedName>
    <definedName name="\a" localSheetId="46">#REF!</definedName>
    <definedName name="\a" localSheetId="41">#REF!</definedName>
    <definedName name="\A" localSheetId="40">'[1]last qrt2001'!#REF!</definedName>
    <definedName name="\a" localSheetId="36">#REF!</definedName>
    <definedName name="\a" localSheetId="37">#REF!</definedName>
    <definedName name="\a" localSheetId="38">#REF!</definedName>
    <definedName name="\A" localSheetId="35">'[1]last qrt2001'!#REF!</definedName>
    <definedName name="\A" localSheetId="21">'[1]last qrt2001'!#REF!</definedName>
    <definedName name="\A">'[1]last qrt2001'!#REF!</definedName>
    <definedName name="\b" localSheetId="48">#REF!</definedName>
    <definedName name="\b" localSheetId="47">#REF!</definedName>
    <definedName name="\b" localSheetId="46">#REF!</definedName>
    <definedName name="\b" localSheetId="41">#REF!</definedName>
    <definedName name="\B" localSheetId="40">'[1]last qrt2001'!#REF!</definedName>
    <definedName name="\b" localSheetId="36">#REF!</definedName>
    <definedName name="\b" localSheetId="37">#REF!</definedName>
    <definedName name="\b" localSheetId="38">#REF!</definedName>
    <definedName name="\B" localSheetId="35">'[1]last qrt2001'!#REF!</definedName>
    <definedName name="\B" localSheetId="21">'[1]last qrt2001'!#REF!</definedName>
    <definedName name="\B">'[1]last qrt2001'!#REF!</definedName>
    <definedName name="\c" localSheetId="48">#REF!</definedName>
    <definedName name="\c" localSheetId="47">#REF!</definedName>
    <definedName name="\c" localSheetId="46">#REF!</definedName>
    <definedName name="\c" localSheetId="41">#REF!</definedName>
    <definedName name="\c" localSheetId="40">#REF!</definedName>
    <definedName name="\c" localSheetId="36">#REF!</definedName>
    <definedName name="\c" localSheetId="37">#REF!</definedName>
    <definedName name="\c" localSheetId="38">#REF!</definedName>
    <definedName name="\c" localSheetId="35">#REF!</definedName>
    <definedName name="\c" localSheetId="23">#REF!</definedName>
    <definedName name="\c" localSheetId="19">#REF!</definedName>
    <definedName name="\c" localSheetId="21">#REF!</definedName>
    <definedName name="\c">#REF!</definedName>
    <definedName name="\d" localSheetId="48">#REF!</definedName>
    <definedName name="\d" localSheetId="47">#REF!</definedName>
    <definedName name="\d" localSheetId="46">#REF!</definedName>
    <definedName name="\d" localSheetId="41">#REF!</definedName>
    <definedName name="\d" localSheetId="40">#REF!</definedName>
    <definedName name="\d" localSheetId="36">#REF!</definedName>
    <definedName name="\d" localSheetId="37">#REF!</definedName>
    <definedName name="\d" localSheetId="38">#REF!</definedName>
    <definedName name="\d" localSheetId="35">#REF!</definedName>
    <definedName name="\d" localSheetId="23">#REF!</definedName>
    <definedName name="\d" localSheetId="19">#REF!</definedName>
    <definedName name="\d" localSheetId="21">#REF!</definedName>
    <definedName name="\d">#REF!</definedName>
    <definedName name="\e" localSheetId="48">#REF!</definedName>
    <definedName name="\e" localSheetId="47">#REF!</definedName>
    <definedName name="\e" localSheetId="46">#REF!</definedName>
    <definedName name="\e" localSheetId="41">#REF!</definedName>
    <definedName name="\e" localSheetId="40">#REF!</definedName>
    <definedName name="\e" localSheetId="36">#REF!</definedName>
    <definedName name="\e" localSheetId="37">#REF!</definedName>
    <definedName name="\e" localSheetId="38">#REF!</definedName>
    <definedName name="\e" localSheetId="35">#REF!</definedName>
    <definedName name="\e" localSheetId="23">#REF!</definedName>
    <definedName name="\e" localSheetId="19">#REF!</definedName>
    <definedName name="\e" localSheetId="21">#REF!</definedName>
    <definedName name="\e">#REF!</definedName>
    <definedName name="\H" localSheetId="48">'[2]Toyota PL ckd'!#REF!</definedName>
    <definedName name="\H" localSheetId="47">'[2]Toyota PL ckd'!#REF!</definedName>
    <definedName name="\H" localSheetId="46">'[2]Toyota PL ckd'!#REF!</definedName>
    <definedName name="\H" localSheetId="41">'[2]Toyota PL ckd'!#REF!</definedName>
    <definedName name="\H" localSheetId="40">'[2]Toyota PL ckd'!#REF!</definedName>
    <definedName name="\H" localSheetId="36">'[2]Toyota PL ckd'!#REF!</definedName>
    <definedName name="\H" localSheetId="37">'[2]Toyota PL ckd'!#REF!</definedName>
    <definedName name="\H" localSheetId="38">'[2]Toyota PL ckd'!#REF!</definedName>
    <definedName name="\H" localSheetId="35">'[2]Toyota PL ckd'!#REF!</definedName>
    <definedName name="\H" localSheetId="21">'[2]Toyota PL ckd'!#REF!</definedName>
    <definedName name="\H">'[2]Toyota PL ckd'!#REF!</definedName>
    <definedName name="\i" localSheetId="48">#REF!</definedName>
    <definedName name="\i" localSheetId="47">#REF!</definedName>
    <definedName name="\i" localSheetId="46">#REF!</definedName>
    <definedName name="\i" localSheetId="41">#REF!</definedName>
    <definedName name="\i" localSheetId="40">#REF!</definedName>
    <definedName name="\i" localSheetId="36">#REF!</definedName>
    <definedName name="\i" localSheetId="37">#REF!</definedName>
    <definedName name="\i" localSheetId="38">#REF!</definedName>
    <definedName name="\i" localSheetId="35">#REF!</definedName>
    <definedName name="\i" localSheetId="23">#REF!</definedName>
    <definedName name="\i" localSheetId="19">#REF!</definedName>
    <definedName name="\i" localSheetId="21">#REF!</definedName>
    <definedName name="\i">#REF!</definedName>
    <definedName name="\K" localSheetId="48">#REF!</definedName>
    <definedName name="\K" localSheetId="47">#REF!</definedName>
    <definedName name="\K" localSheetId="46">#REF!</definedName>
    <definedName name="\K" localSheetId="41">#REF!</definedName>
    <definedName name="\K" localSheetId="40">#REF!</definedName>
    <definedName name="\K" localSheetId="36">#REF!</definedName>
    <definedName name="\K" localSheetId="37">#REF!</definedName>
    <definedName name="\K" localSheetId="38">#REF!</definedName>
    <definedName name="\K" localSheetId="35">#REF!</definedName>
    <definedName name="\K" localSheetId="21">#REF!</definedName>
    <definedName name="\K">#REF!</definedName>
    <definedName name="\l" localSheetId="48">#REF!</definedName>
    <definedName name="\l" localSheetId="47">#REF!</definedName>
    <definedName name="\l" localSheetId="46">#REF!</definedName>
    <definedName name="\l" localSheetId="41">#REF!</definedName>
    <definedName name="\l" localSheetId="40">#REF!</definedName>
    <definedName name="\l" localSheetId="36">#REF!</definedName>
    <definedName name="\l" localSheetId="37">#REF!</definedName>
    <definedName name="\l" localSheetId="38">#REF!</definedName>
    <definedName name="\l" localSheetId="35">#REF!</definedName>
    <definedName name="\l" localSheetId="23">#REF!</definedName>
    <definedName name="\l" localSheetId="19">#REF!</definedName>
    <definedName name="\l" localSheetId="21">#REF!</definedName>
    <definedName name="\l">#REF!</definedName>
    <definedName name="\m" localSheetId="48">#REF!</definedName>
    <definedName name="\m" localSheetId="47">#REF!</definedName>
    <definedName name="\m" localSheetId="46">#REF!</definedName>
    <definedName name="\m" localSheetId="41">#REF!</definedName>
    <definedName name="\m" localSheetId="40">#REF!</definedName>
    <definedName name="\m" localSheetId="36">#REF!</definedName>
    <definedName name="\m" localSheetId="37">#REF!</definedName>
    <definedName name="\m" localSheetId="38">#REF!</definedName>
    <definedName name="\m" localSheetId="35">#REF!</definedName>
    <definedName name="\m" localSheetId="23">#REF!</definedName>
    <definedName name="\m" localSheetId="19">#REF!</definedName>
    <definedName name="\m" localSheetId="21">#REF!</definedName>
    <definedName name="\m">#REF!</definedName>
    <definedName name="\mansoor" localSheetId="48">#REF!</definedName>
    <definedName name="\mansoor" localSheetId="46">#REF!</definedName>
    <definedName name="\mansoor" localSheetId="41">#REF!</definedName>
    <definedName name="\mansoor" localSheetId="40">#REF!</definedName>
    <definedName name="\mansoor" localSheetId="36">#REF!</definedName>
    <definedName name="\mansoor" localSheetId="37">#REF!</definedName>
    <definedName name="\mansoor" localSheetId="38">#REF!</definedName>
    <definedName name="\mansoor" localSheetId="35">#REF!</definedName>
    <definedName name="\mansoor" localSheetId="21">#REF!</definedName>
    <definedName name="\mansoor">#REF!</definedName>
    <definedName name="\n" localSheetId="48">#REF!</definedName>
    <definedName name="\n" localSheetId="47">#REF!</definedName>
    <definedName name="\n" localSheetId="46">#REF!</definedName>
    <definedName name="\n" localSheetId="41">#REF!</definedName>
    <definedName name="\n" localSheetId="40">#REF!</definedName>
    <definedName name="\n" localSheetId="36">#REF!</definedName>
    <definedName name="\n" localSheetId="37">#REF!</definedName>
    <definedName name="\n" localSheetId="38">#REF!</definedName>
    <definedName name="\n" localSheetId="35">#REF!</definedName>
    <definedName name="\n" localSheetId="23">#REF!</definedName>
    <definedName name="\n" localSheetId="19">#REF!</definedName>
    <definedName name="\n" localSheetId="21">#REF!</definedName>
    <definedName name="\n">#REF!</definedName>
    <definedName name="\o" localSheetId="48">#REF!</definedName>
    <definedName name="\o" localSheetId="47">#REF!</definedName>
    <definedName name="\o" localSheetId="46">#REF!</definedName>
    <definedName name="\o" localSheetId="41">#REF!</definedName>
    <definedName name="\o" localSheetId="40">#REF!</definedName>
    <definedName name="\o" localSheetId="36">#REF!</definedName>
    <definedName name="\o" localSheetId="37">#REF!</definedName>
    <definedName name="\o" localSheetId="38">#REF!</definedName>
    <definedName name="\o" localSheetId="35">#REF!</definedName>
    <definedName name="\o" localSheetId="23">#REF!</definedName>
    <definedName name="\o" localSheetId="19">#REF!</definedName>
    <definedName name="\o" localSheetId="21">#REF!</definedName>
    <definedName name="\o">#REF!</definedName>
    <definedName name="\p" localSheetId="48">#REF!</definedName>
    <definedName name="\P" localSheetId="47">'[3]P&amp;L Commentary'!#REF!</definedName>
    <definedName name="\P" localSheetId="46">'[3]P&amp;L Commentary'!#REF!</definedName>
    <definedName name="\p" localSheetId="41">#REF!</definedName>
    <definedName name="\P" localSheetId="40">'[3]P&amp;L Commentary'!#REF!</definedName>
    <definedName name="\p" localSheetId="36">#REF!</definedName>
    <definedName name="\p" localSheetId="37">#REF!</definedName>
    <definedName name="\p" localSheetId="38">#REF!</definedName>
    <definedName name="\P" localSheetId="35">'[3]P&amp;L Commentary'!#REF!</definedName>
    <definedName name="\P" localSheetId="21">'[3]P&amp;L Commentary'!#REF!</definedName>
    <definedName name="\P">'[3]P&amp;L Commentary'!#REF!</definedName>
    <definedName name="\q" localSheetId="48">#REF!</definedName>
    <definedName name="\q" localSheetId="47">#REF!</definedName>
    <definedName name="\q" localSheetId="46">#REF!</definedName>
    <definedName name="\q" localSheetId="41">#REF!</definedName>
    <definedName name="\q" localSheetId="40">#REF!</definedName>
    <definedName name="\q" localSheetId="36">#REF!</definedName>
    <definedName name="\q" localSheetId="37">#REF!</definedName>
    <definedName name="\q" localSheetId="38">#REF!</definedName>
    <definedName name="\q" localSheetId="35">#REF!</definedName>
    <definedName name="\q" localSheetId="23">#REF!</definedName>
    <definedName name="\q" localSheetId="19">#REF!</definedName>
    <definedName name="\q" localSheetId="21">#REF!</definedName>
    <definedName name="\q">#REF!</definedName>
    <definedName name="\R" localSheetId="48">'[1]last qrt2001'!#REF!</definedName>
    <definedName name="\R" localSheetId="47">'[1]last qrt2001'!#REF!</definedName>
    <definedName name="\R" localSheetId="46">'[1]last qrt2001'!#REF!</definedName>
    <definedName name="\R" localSheetId="41">'[1]last qrt2001'!#REF!</definedName>
    <definedName name="\R" localSheetId="40">'[1]last qrt2001'!#REF!</definedName>
    <definedName name="\R" localSheetId="36">'[1]last qrt2001'!#REF!</definedName>
    <definedName name="\R" localSheetId="37">'[1]last qrt2001'!#REF!</definedName>
    <definedName name="\R" localSheetId="38">'[1]last qrt2001'!#REF!</definedName>
    <definedName name="\R" localSheetId="35">'[1]last qrt2001'!#REF!</definedName>
    <definedName name="\R" localSheetId="21">'[1]last qrt2001'!#REF!</definedName>
    <definedName name="\R">'[1]last qrt2001'!#REF!</definedName>
    <definedName name="\S" localSheetId="48">'[1]last qrt2001'!#REF!</definedName>
    <definedName name="\S" localSheetId="47">'[1]last qrt2001'!#REF!</definedName>
    <definedName name="\S" localSheetId="46">'[1]last qrt2001'!#REF!</definedName>
    <definedName name="\S" localSheetId="41">'[1]last qrt2001'!#REF!</definedName>
    <definedName name="\S" localSheetId="40">'[1]last qrt2001'!#REF!</definedName>
    <definedName name="\S" localSheetId="36">'[1]last qrt2001'!#REF!</definedName>
    <definedName name="\S" localSheetId="37">'[1]last qrt2001'!#REF!</definedName>
    <definedName name="\S" localSheetId="38">'[1]last qrt2001'!#REF!</definedName>
    <definedName name="\S" localSheetId="35">'[1]last qrt2001'!#REF!</definedName>
    <definedName name="\S" localSheetId="21">'[1]last qrt2001'!#REF!</definedName>
    <definedName name="\S">'[1]last qrt2001'!#REF!</definedName>
    <definedName name="\T" localSheetId="48">'[4]Notes1-5(old)'!#REF!</definedName>
    <definedName name="\T" localSheetId="47">'[4]Notes1-5(old)'!#REF!</definedName>
    <definedName name="\T" localSheetId="46">'[4]Notes1-5(old)'!#REF!</definedName>
    <definedName name="\T" localSheetId="41">'[4]Notes1-5(old)'!#REF!</definedName>
    <definedName name="\T" localSheetId="40">'[4]Notes1-5(old)'!#REF!</definedName>
    <definedName name="\T" localSheetId="36">'[4]Notes1-5(old)'!#REF!</definedName>
    <definedName name="\T" localSheetId="37">'[4]Notes1-5(old)'!#REF!</definedName>
    <definedName name="\T" localSheetId="38">'[4]Notes1-5(old)'!#REF!</definedName>
    <definedName name="\T" localSheetId="35">'[4]Notes1-5(old)'!#REF!</definedName>
    <definedName name="\T" localSheetId="21">'[4]Notes1-5(old)'!#REF!</definedName>
    <definedName name="\T">'[4]Notes1-5(old)'!#REF!</definedName>
    <definedName name="\w" localSheetId="48">#REF!</definedName>
    <definedName name="\w" localSheetId="46">#REF!</definedName>
    <definedName name="\w" localSheetId="40">#REF!</definedName>
    <definedName name="\w" localSheetId="36">#REF!</definedName>
    <definedName name="\w" localSheetId="37">#REF!</definedName>
    <definedName name="\w" localSheetId="38">#REF!</definedName>
    <definedName name="\w" localSheetId="35">#REF!</definedName>
    <definedName name="\w" localSheetId="23">#REF!</definedName>
    <definedName name="\w" localSheetId="19">#REF!</definedName>
    <definedName name="\w" localSheetId="21">#REF!</definedName>
    <definedName name="\w">#REF!</definedName>
    <definedName name="\z" localSheetId="48">#REF!</definedName>
    <definedName name="\z" localSheetId="47">#REF!</definedName>
    <definedName name="\z" localSheetId="46">#REF!</definedName>
    <definedName name="\z" localSheetId="41">#REF!</definedName>
    <definedName name="\z" localSheetId="40">#REF!</definedName>
    <definedName name="\z" localSheetId="36">#REF!</definedName>
    <definedName name="\z" localSheetId="37">#REF!</definedName>
    <definedName name="\z" localSheetId="38">#REF!</definedName>
    <definedName name="\z" localSheetId="35">#REF!</definedName>
    <definedName name="\z" localSheetId="23">#REF!</definedName>
    <definedName name="\z" localSheetId="19">#REF!</definedName>
    <definedName name="\z" localSheetId="21">#REF!</definedName>
    <definedName name="\z">#REF!</definedName>
    <definedName name="_" localSheetId="48">[5]NOTES!#REF!</definedName>
    <definedName name="_" localSheetId="46">[5]NOTES!#REF!</definedName>
    <definedName name="_" localSheetId="40">[5]NOTES!#REF!</definedName>
    <definedName name="_" localSheetId="36">[5]NOTES!#REF!</definedName>
    <definedName name="_" localSheetId="37">[5]NOTES!#REF!</definedName>
    <definedName name="_" localSheetId="38">[5]NOTES!#REF!</definedName>
    <definedName name="_" localSheetId="35">[5]NOTES!#REF!</definedName>
    <definedName name="_" localSheetId="21">[5]NOTES!#REF!</definedName>
    <definedName name="_">[5]NOTES!#REF!</definedName>
    <definedName name="__________________ASS1" localSheetId="48">#REF!</definedName>
    <definedName name="__________________ASS1" localSheetId="46">#REF!</definedName>
    <definedName name="__________________ASS1" localSheetId="40">#REF!</definedName>
    <definedName name="__________________ASS1" localSheetId="36">#REF!</definedName>
    <definedName name="__________________ASS1" localSheetId="37">#REF!</definedName>
    <definedName name="__________________ASS1" localSheetId="38">#REF!</definedName>
    <definedName name="__________________ASS1" localSheetId="35">#REF!</definedName>
    <definedName name="__________________ASS1" localSheetId="23">#REF!</definedName>
    <definedName name="__________________ASS1" localSheetId="19">#REF!</definedName>
    <definedName name="__________________ASS1" localSheetId="21">#REF!</definedName>
    <definedName name="__________________ASS1">#REF!</definedName>
    <definedName name="__________________ASS2" localSheetId="48">#REF!</definedName>
    <definedName name="__________________ASS2" localSheetId="46">#REF!</definedName>
    <definedName name="__________________ASS2" localSheetId="40">#REF!</definedName>
    <definedName name="__________________ASS2" localSheetId="36">#REF!</definedName>
    <definedName name="__________________ASS2" localSheetId="37">#REF!</definedName>
    <definedName name="__________________ASS2" localSheetId="38">#REF!</definedName>
    <definedName name="__________________ASS2" localSheetId="35">#REF!</definedName>
    <definedName name="__________________ASS2" localSheetId="23">#REF!</definedName>
    <definedName name="__________________ASS2" localSheetId="19">#REF!</definedName>
    <definedName name="__________________ASS2" localSheetId="21">#REF!</definedName>
    <definedName name="__________________ASS2">#REF!</definedName>
    <definedName name="_________________ASH1">[6]Sheet4!$B$524:$E$625</definedName>
    <definedName name="_________________ASH2">[6]Sheet4!$P$422:$Q$523</definedName>
    <definedName name="_________________EPZ1">[6]Sheet4!$F$428:$F$519</definedName>
    <definedName name="_________________EPZ2">[6]Sheet4!$S$326:$S$417</definedName>
    <definedName name="_________________LIA1" localSheetId="48">#REF!</definedName>
    <definedName name="_________________LIA1" localSheetId="46">#REF!</definedName>
    <definedName name="_________________LIA1" localSheetId="40">#REF!</definedName>
    <definedName name="_________________LIA1" localSheetId="36">#REF!</definedName>
    <definedName name="_________________LIA1" localSheetId="37">#REF!</definedName>
    <definedName name="_________________LIA1" localSheetId="38">#REF!</definedName>
    <definedName name="_________________LIA1" localSheetId="35">#REF!</definedName>
    <definedName name="_________________LIA1" localSheetId="23">#REF!</definedName>
    <definedName name="_________________LIA1" localSheetId="19">#REF!</definedName>
    <definedName name="_________________LIA1" localSheetId="21">#REF!</definedName>
    <definedName name="_________________LIA1">#REF!</definedName>
    <definedName name="_________________LIA2" localSheetId="48">#REF!</definedName>
    <definedName name="_________________LIA2" localSheetId="46">#REF!</definedName>
    <definedName name="_________________LIA2" localSheetId="40">#REF!</definedName>
    <definedName name="_________________LIA2" localSheetId="36">#REF!</definedName>
    <definedName name="_________________LIA2" localSheetId="37">#REF!</definedName>
    <definedName name="_________________LIA2" localSheetId="38">#REF!</definedName>
    <definedName name="_________________LIA2" localSheetId="35">#REF!</definedName>
    <definedName name="_________________LIA2" localSheetId="23">#REF!</definedName>
    <definedName name="_________________LIA2" localSheetId="19">#REF!</definedName>
    <definedName name="_________________LIA2" localSheetId="21">#REF!</definedName>
    <definedName name="_________________LIA2">#REF!</definedName>
    <definedName name="_________________PL1" localSheetId="48">#REF!</definedName>
    <definedName name="_________________PL1" localSheetId="46">#REF!</definedName>
    <definedName name="_________________PL1" localSheetId="40">#REF!</definedName>
    <definedName name="_________________PL1" localSheetId="36">#REF!</definedName>
    <definedName name="_________________PL1" localSheetId="37">#REF!</definedName>
    <definedName name="_________________PL1" localSheetId="38">#REF!</definedName>
    <definedName name="_________________PL1" localSheetId="35">#REF!</definedName>
    <definedName name="_________________PL1" localSheetId="23">#REF!</definedName>
    <definedName name="_________________PL1" localSheetId="19">#REF!</definedName>
    <definedName name="_________________PL1" localSheetId="21">#REF!</definedName>
    <definedName name="_________________PL1">#REF!</definedName>
    <definedName name="_________________PL2" localSheetId="48">#REF!</definedName>
    <definedName name="_________________PL2" localSheetId="46">#REF!</definedName>
    <definedName name="_________________PL2" localSheetId="40">#REF!</definedName>
    <definedName name="_________________PL2" localSheetId="36">#REF!</definedName>
    <definedName name="_________________PL2" localSheetId="37">#REF!</definedName>
    <definedName name="_________________PL2" localSheetId="38">#REF!</definedName>
    <definedName name="_________________PL2" localSheetId="35">#REF!</definedName>
    <definedName name="_________________PL2" localSheetId="23">#REF!</definedName>
    <definedName name="_________________PL2" localSheetId="19">#REF!</definedName>
    <definedName name="_________________PL2" localSheetId="21">#REF!</definedName>
    <definedName name="_________________PL2">#REF!</definedName>
    <definedName name="_________________PP2" localSheetId="48">#REF!</definedName>
    <definedName name="_________________PP2" localSheetId="46">#REF!</definedName>
    <definedName name="_________________PP2" localSheetId="40">#REF!</definedName>
    <definedName name="_________________PP2" localSheetId="36">#REF!</definedName>
    <definedName name="_________________PP2" localSheetId="37">#REF!</definedName>
    <definedName name="_________________PP2" localSheetId="38">#REF!</definedName>
    <definedName name="_________________PP2" localSheetId="35">#REF!</definedName>
    <definedName name="_________________PP2" localSheetId="23">#REF!</definedName>
    <definedName name="_________________PP2" localSheetId="19">#REF!</definedName>
    <definedName name="_________________PP2" localSheetId="21">#REF!</definedName>
    <definedName name="_________________PP2">#REF!</definedName>
    <definedName name="_________________PP3" localSheetId="48">#REF!</definedName>
    <definedName name="_________________PP3" localSheetId="46">#REF!</definedName>
    <definedName name="_________________PP3" localSheetId="40">#REF!</definedName>
    <definedName name="_________________PP3" localSheetId="36">#REF!</definedName>
    <definedName name="_________________PP3" localSheetId="37">#REF!</definedName>
    <definedName name="_________________PP3" localSheetId="38">#REF!</definedName>
    <definedName name="_________________PP3" localSheetId="35">#REF!</definedName>
    <definedName name="_________________PP3" localSheetId="23">#REF!</definedName>
    <definedName name="_________________PP3" localSheetId="19">#REF!</definedName>
    <definedName name="_________________PP3" localSheetId="21">#REF!</definedName>
    <definedName name="_________________PP3">#REF!</definedName>
    <definedName name="_________________UAE1">[6]Sheet4!$D$116:$D$207</definedName>
    <definedName name="_________________UAE2">[6]Sheet4!$Q$14:$Q$105</definedName>
    <definedName name="_________________UK1">[6]Sheet4!$F$324:$F$415</definedName>
    <definedName name="_________________UK2">[6]Sheet4!$S$222:$S$313</definedName>
    <definedName name="_________________USA1">[6]Sheet4!$D$428:$D$519</definedName>
    <definedName name="_________________USA2">[6]Sheet4!$Q$326:$Q$417</definedName>
    <definedName name="______________ASH1">[6]Sheet4!$B$524:$E$625</definedName>
    <definedName name="______________ASH2">[6]Sheet4!$P$422:$Q$523</definedName>
    <definedName name="______________ASS1" localSheetId="48">#REF!</definedName>
    <definedName name="______________ASS1" localSheetId="46">#REF!</definedName>
    <definedName name="______________ASS1" localSheetId="40">#REF!</definedName>
    <definedName name="______________ASS1" localSheetId="36">#REF!</definedName>
    <definedName name="______________ASS1" localSheetId="37">#REF!</definedName>
    <definedName name="______________ASS1" localSheetId="38">#REF!</definedName>
    <definedName name="______________ASS1" localSheetId="35">#REF!</definedName>
    <definedName name="______________ASS1" localSheetId="23">#REF!</definedName>
    <definedName name="______________ASS1" localSheetId="19">#REF!</definedName>
    <definedName name="______________ASS1" localSheetId="21">#REF!</definedName>
    <definedName name="______________ASS1">#REF!</definedName>
    <definedName name="______________ASS2" localSheetId="48">#REF!</definedName>
    <definedName name="______________ASS2" localSheetId="46">#REF!</definedName>
    <definedName name="______________ASS2" localSheetId="40">#REF!</definedName>
    <definedName name="______________ASS2" localSheetId="36">#REF!</definedName>
    <definedName name="______________ASS2" localSheetId="37">#REF!</definedName>
    <definedName name="______________ASS2" localSheetId="38">#REF!</definedName>
    <definedName name="______________ASS2" localSheetId="35">#REF!</definedName>
    <definedName name="______________ASS2" localSheetId="23">#REF!</definedName>
    <definedName name="______________ASS2" localSheetId="19">#REF!</definedName>
    <definedName name="______________ASS2" localSheetId="21">#REF!</definedName>
    <definedName name="______________ASS2">#REF!</definedName>
    <definedName name="______________EPZ1">[6]Sheet4!$F$428:$F$519</definedName>
    <definedName name="______________EPZ2">[6]Sheet4!$S$326:$S$417</definedName>
    <definedName name="______________LIA1" localSheetId="48">#REF!</definedName>
    <definedName name="______________LIA1" localSheetId="46">#REF!</definedName>
    <definedName name="______________LIA1" localSheetId="40">#REF!</definedName>
    <definedName name="______________LIA1" localSheetId="36">#REF!</definedName>
    <definedName name="______________LIA1" localSheetId="37">#REF!</definedName>
    <definedName name="______________LIA1" localSheetId="38">#REF!</definedName>
    <definedName name="______________LIA1" localSheetId="35">#REF!</definedName>
    <definedName name="______________LIA1" localSheetId="23">#REF!</definedName>
    <definedName name="______________LIA1" localSheetId="19">#REF!</definedName>
    <definedName name="______________LIA1" localSheetId="21">#REF!</definedName>
    <definedName name="______________LIA1">#REF!</definedName>
    <definedName name="______________LIA2" localSheetId="48">#REF!</definedName>
    <definedName name="______________LIA2" localSheetId="46">#REF!</definedName>
    <definedName name="______________LIA2" localSheetId="40">#REF!</definedName>
    <definedName name="______________LIA2" localSheetId="36">#REF!</definedName>
    <definedName name="______________LIA2" localSheetId="37">#REF!</definedName>
    <definedName name="______________LIA2" localSheetId="38">#REF!</definedName>
    <definedName name="______________LIA2" localSheetId="35">#REF!</definedName>
    <definedName name="______________LIA2" localSheetId="23">#REF!</definedName>
    <definedName name="______________LIA2" localSheetId="19">#REF!</definedName>
    <definedName name="______________LIA2" localSheetId="21">#REF!</definedName>
    <definedName name="______________LIA2">#REF!</definedName>
    <definedName name="______________PL1" localSheetId="48">#REF!</definedName>
    <definedName name="______________PL1" localSheetId="46">#REF!</definedName>
    <definedName name="______________PL1" localSheetId="40">#REF!</definedName>
    <definedName name="______________PL1" localSheetId="36">#REF!</definedName>
    <definedName name="______________PL1" localSheetId="37">#REF!</definedName>
    <definedName name="______________PL1" localSheetId="38">#REF!</definedName>
    <definedName name="______________PL1" localSheetId="35">#REF!</definedName>
    <definedName name="______________PL1" localSheetId="23">#REF!</definedName>
    <definedName name="______________PL1" localSheetId="19">#REF!</definedName>
    <definedName name="______________PL1" localSheetId="21">#REF!</definedName>
    <definedName name="______________PL1">#REF!</definedName>
    <definedName name="______________PL2" localSheetId="48">#REF!</definedName>
    <definedName name="______________PL2" localSheetId="46">#REF!</definedName>
    <definedName name="______________PL2" localSheetId="40">#REF!</definedName>
    <definedName name="______________PL2" localSheetId="36">#REF!</definedName>
    <definedName name="______________PL2" localSheetId="37">#REF!</definedName>
    <definedName name="______________PL2" localSheetId="38">#REF!</definedName>
    <definedName name="______________PL2" localSheetId="35">#REF!</definedName>
    <definedName name="______________PL2" localSheetId="23">#REF!</definedName>
    <definedName name="______________PL2" localSheetId="19">#REF!</definedName>
    <definedName name="______________PL2" localSheetId="21">#REF!</definedName>
    <definedName name="______________PL2">#REF!</definedName>
    <definedName name="______________PP2" localSheetId="48">#REF!</definedName>
    <definedName name="______________PP2" localSheetId="46">#REF!</definedName>
    <definedName name="______________PP2" localSheetId="40">#REF!</definedName>
    <definedName name="______________PP2" localSheetId="36">#REF!</definedName>
    <definedName name="______________PP2" localSheetId="37">#REF!</definedName>
    <definedName name="______________PP2" localSheetId="38">#REF!</definedName>
    <definedName name="______________PP2" localSheetId="35">#REF!</definedName>
    <definedName name="______________PP2" localSheetId="23">#REF!</definedName>
    <definedName name="______________PP2" localSheetId="19">#REF!</definedName>
    <definedName name="______________PP2" localSheetId="21">#REF!</definedName>
    <definedName name="______________PP2">#REF!</definedName>
    <definedName name="______________PP3" localSheetId="48">#REF!</definedName>
    <definedName name="______________PP3" localSheetId="46">#REF!</definedName>
    <definedName name="______________PP3" localSheetId="40">#REF!</definedName>
    <definedName name="______________PP3" localSheetId="36">#REF!</definedName>
    <definedName name="______________PP3" localSheetId="37">#REF!</definedName>
    <definedName name="______________PP3" localSheetId="38">#REF!</definedName>
    <definedName name="______________PP3" localSheetId="35">#REF!</definedName>
    <definedName name="______________PP3" localSheetId="23">#REF!</definedName>
    <definedName name="______________PP3" localSheetId="19">#REF!</definedName>
    <definedName name="______________PP3" localSheetId="21">#REF!</definedName>
    <definedName name="______________PP3">#REF!</definedName>
    <definedName name="______________REC1999">'[7]RC-0997'!$B$132:$Q$171</definedName>
    <definedName name="______________UAE1">[6]Sheet4!$D$116:$D$207</definedName>
    <definedName name="______________UAE2">[6]Sheet4!$Q$14:$Q$105</definedName>
    <definedName name="______________UK1">[6]Sheet4!$F$324:$F$415</definedName>
    <definedName name="______________UK2">[6]Sheet4!$S$222:$S$313</definedName>
    <definedName name="______________USA1">[6]Sheet4!$D$428:$D$519</definedName>
    <definedName name="______________USA2">[6]Sheet4!$Q$326:$Q$417</definedName>
    <definedName name="_____________ASH1">[6]Sheet4!$B$524:$E$625</definedName>
    <definedName name="_____________ASH2">[6]Sheet4!$P$422:$Q$523</definedName>
    <definedName name="_____________ASS1" localSheetId="48">'[8]Abu Dhabi'!#REF!</definedName>
    <definedName name="_____________ASS1" localSheetId="46">'[8]Abu Dhabi'!#REF!</definedName>
    <definedName name="_____________ASS1" localSheetId="40">'[8]Abu Dhabi'!#REF!</definedName>
    <definedName name="_____________ASS1" localSheetId="36">'[8]Abu Dhabi'!#REF!</definedName>
    <definedName name="_____________ASS1" localSheetId="37">'[8]Abu Dhabi'!#REF!</definedName>
    <definedName name="_____________ASS1" localSheetId="38">'[8]Abu Dhabi'!#REF!</definedName>
    <definedName name="_____________ASS1" localSheetId="35">'[8]Abu Dhabi'!#REF!</definedName>
    <definedName name="_____________ASS1" localSheetId="21">'[8]Abu Dhabi'!#REF!</definedName>
    <definedName name="_____________ASS1">'[8]Abu Dhabi'!#REF!</definedName>
    <definedName name="_____________ASS2" localSheetId="48">[9]BSDOMOVS!#REF!</definedName>
    <definedName name="_____________ASS2" localSheetId="46">[9]BSDOMOVS!#REF!</definedName>
    <definedName name="_____________ASS2" localSheetId="40">[9]BSDOMOVS!#REF!</definedName>
    <definedName name="_____________ASS2" localSheetId="36">[9]BSDOMOVS!#REF!</definedName>
    <definedName name="_____________ASS2" localSheetId="37">[9]BSDOMOVS!#REF!</definedName>
    <definedName name="_____________ASS2" localSheetId="38">[9]BSDOMOVS!#REF!</definedName>
    <definedName name="_____________ASS2" localSheetId="35">[9]BSDOMOVS!#REF!</definedName>
    <definedName name="_____________ASS2" localSheetId="21">[9]BSDOMOVS!#REF!</definedName>
    <definedName name="_____________ASS2">[9]BSDOMOVS!#REF!</definedName>
    <definedName name="_____________EPZ1">[6]Sheet4!$F$428:$F$519</definedName>
    <definedName name="_____________EPZ2">[6]Sheet4!$S$326:$S$417</definedName>
    <definedName name="_____________LIA1" localSheetId="48">#REF!</definedName>
    <definedName name="_____________LIA1" localSheetId="46">#REF!</definedName>
    <definedName name="_____________LIA1" localSheetId="40">#REF!</definedName>
    <definedName name="_____________LIA1" localSheetId="36">#REF!</definedName>
    <definedName name="_____________LIA1" localSheetId="37">#REF!</definedName>
    <definedName name="_____________LIA1" localSheetId="38">#REF!</definedName>
    <definedName name="_____________LIA1" localSheetId="35">#REF!</definedName>
    <definedName name="_____________LIA1" localSheetId="23">#REF!</definedName>
    <definedName name="_____________LIA1" localSheetId="19">#REF!</definedName>
    <definedName name="_____________LIA1" localSheetId="21">#REF!</definedName>
    <definedName name="_____________LIA1">#REF!</definedName>
    <definedName name="_____________LIA2" localSheetId="48">#REF!</definedName>
    <definedName name="_____________LIA2" localSheetId="46">#REF!</definedName>
    <definedName name="_____________LIA2" localSheetId="40">#REF!</definedName>
    <definedName name="_____________LIA2" localSheetId="36">#REF!</definedName>
    <definedName name="_____________LIA2" localSheetId="37">#REF!</definedName>
    <definedName name="_____________LIA2" localSheetId="38">#REF!</definedName>
    <definedName name="_____________LIA2" localSheetId="35">#REF!</definedName>
    <definedName name="_____________LIA2" localSheetId="23">#REF!</definedName>
    <definedName name="_____________LIA2" localSheetId="19">#REF!</definedName>
    <definedName name="_____________LIA2" localSheetId="21">#REF!</definedName>
    <definedName name="_____________LIA2">#REF!</definedName>
    <definedName name="_____________LMT2">'[10]I-BR'!$F$1:$F$65536</definedName>
    <definedName name="_____________PL1" localSheetId="48">#REF!</definedName>
    <definedName name="_____________PL1" localSheetId="46">#REF!</definedName>
    <definedName name="_____________PL1" localSheetId="40">#REF!</definedName>
    <definedName name="_____________PL1" localSheetId="36">#REF!</definedName>
    <definedName name="_____________PL1" localSheetId="37">#REF!</definedName>
    <definedName name="_____________PL1" localSheetId="38">#REF!</definedName>
    <definedName name="_____________PL1" localSheetId="35">#REF!</definedName>
    <definedName name="_____________PL1" localSheetId="23">#REF!</definedName>
    <definedName name="_____________PL1" localSheetId="19">#REF!</definedName>
    <definedName name="_____________PL1" localSheetId="21">#REF!</definedName>
    <definedName name="_____________PL1">#REF!</definedName>
    <definedName name="_____________PL2" localSheetId="48">#REF!</definedName>
    <definedName name="_____________PL2" localSheetId="46">#REF!</definedName>
    <definedName name="_____________PL2" localSheetId="40">#REF!</definedName>
    <definedName name="_____________PL2" localSheetId="36">#REF!</definedName>
    <definedName name="_____________PL2" localSheetId="37">#REF!</definedName>
    <definedName name="_____________PL2" localSheetId="38">#REF!</definedName>
    <definedName name="_____________PL2" localSheetId="35">#REF!</definedName>
    <definedName name="_____________PL2" localSheetId="23">#REF!</definedName>
    <definedName name="_____________PL2" localSheetId="19">#REF!</definedName>
    <definedName name="_____________PL2" localSheetId="21">#REF!</definedName>
    <definedName name="_____________PL2">#REF!</definedName>
    <definedName name="_____________PP2" localSheetId="48">#REF!</definedName>
    <definedName name="_____________PP2" localSheetId="46">#REF!</definedName>
    <definedName name="_____________PP2" localSheetId="40">#REF!</definedName>
    <definedName name="_____________PP2" localSheetId="36">#REF!</definedName>
    <definedName name="_____________PP2" localSheetId="37">#REF!</definedName>
    <definedName name="_____________PP2" localSheetId="38">#REF!</definedName>
    <definedName name="_____________PP2" localSheetId="35">#REF!</definedName>
    <definedName name="_____________PP2" localSheetId="23">#REF!</definedName>
    <definedName name="_____________PP2" localSheetId="19">#REF!</definedName>
    <definedName name="_____________PP2" localSheetId="21">#REF!</definedName>
    <definedName name="_____________PP2">#REF!</definedName>
    <definedName name="_____________PP3" localSheetId="48">#REF!</definedName>
    <definedName name="_____________PP3" localSheetId="46">#REF!</definedName>
    <definedName name="_____________PP3" localSheetId="40">#REF!</definedName>
    <definedName name="_____________PP3" localSheetId="36">#REF!</definedName>
    <definedName name="_____________PP3" localSheetId="37">#REF!</definedName>
    <definedName name="_____________PP3" localSheetId="38">#REF!</definedName>
    <definedName name="_____________PP3" localSheetId="35">#REF!</definedName>
    <definedName name="_____________PP3" localSheetId="23">#REF!</definedName>
    <definedName name="_____________PP3" localSheetId="19">#REF!</definedName>
    <definedName name="_____________PP3" localSheetId="21">#REF!</definedName>
    <definedName name="_____________PP3">#REF!</definedName>
    <definedName name="_____________REC1999">'[7]RC-0997'!$B$132:$Q$171</definedName>
    <definedName name="_____________UAE1">[6]Sheet4!$D$116:$D$207</definedName>
    <definedName name="_____________UAE2">[6]Sheet4!$Q$14:$Q$105</definedName>
    <definedName name="_____________UK1">[6]Sheet4!$F$324:$F$415</definedName>
    <definedName name="_____________UK2">[6]Sheet4!$S$222:$S$313</definedName>
    <definedName name="_____________USA1">[6]Sheet4!$D$428:$D$519</definedName>
    <definedName name="_____________USA2">[6]Sheet4!$Q$326:$Q$417</definedName>
    <definedName name="____________ASH1">[6]Sheet4!$B$524:$E$625</definedName>
    <definedName name="____________ASH2">[6]Sheet4!$P$422:$Q$523</definedName>
    <definedName name="____________ASS1" localSheetId="48">#REF!</definedName>
    <definedName name="____________ASS1" localSheetId="46">'[8]Abu Dhabi'!#REF!</definedName>
    <definedName name="____________ASS1" localSheetId="41">#REF!</definedName>
    <definedName name="____________ASS1" localSheetId="40">'[8]Abu Dhabi'!#REF!</definedName>
    <definedName name="____________ASS1" localSheetId="36">#REF!</definedName>
    <definedName name="____________ASS1" localSheetId="37">#REF!</definedName>
    <definedName name="____________ASS1" localSheetId="38">#REF!</definedName>
    <definedName name="____________ASS1" localSheetId="35">'[8]Abu Dhabi'!#REF!</definedName>
    <definedName name="____________ASS1" localSheetId="21">'[8]Abu Dhabi'!#REF!</definedName>
    <definedName name="____________ASS1">'[8]Abu Dhabi'!#REF!</definedName>
    <definedName name="____________ASS2" localSheetId="48">#REF!</definedName>
    <definedName name="____________ASS2" localSheetId="46">[9]BSDOMOVS!#REF!</definedName>
    <definedName name="____________ASS2" localSheetId="41">#REF!</definedName>
    <definedName name="____________ASS2" localSheetId="40">[9]BSDOMOVS!#REF!</definedName>
    <definedName name="____________ASS2" localSheetId="36">#REF!</definedName>
    <definedName name="____________ASS2" localSheetId="37">#REF!</definedName>
    <definedName name="____________ASS2" localSheetId="38">#REF!</definedName>
    <definedName name="____________ASS2" localSheetId="35">[9]BSDOMOVS!#REF!</definedName>
    <definedName name="____________ASS2" localSheetId="21">[9]BSDOMOVS!#REF!</definedName>
    <definedName name="____________ASS2">[9]BSDOMOVS!#REF!</definedName>
    <definedName name="____________crt2">'[10]I-BR'!$A$1:$A$65536</definedName>
    <definedName name="____________EPZ1">[6]Sheet4!$F$428:$F$519</definedName>
    <definedName name="____________EPZ2">[6]Sheet4!$S$326:$S$417</definedName>
    <definedName name="____________FMT2">'[10]I-BR'!$D$1:$D$65536</definedName>
    <definedName name="____________LIA1" localSheetId="48">#REF!</definedName>
    <definedName name="____________LIA1" localSheetId="46">#REF!</definedName>
    <definedName name="____________LIA1" localSheetId="41">#REF!</definedName>
    <definedName name="____________LIA1" localSheetId="40">#REF!</definedName>
    <definedName name="____________LIA1" localSheetId="36">#REF!</definedName>
    <definedName name="____________LIA1" localSheetId="37">#REF!</definedName>
    <definedName name="____________LIA1" localSheetId="38">#REF!</definedName>
    <definedName name="____________LIA1" localSheetId="35">#REF!</definedName>
    <definedName name="____________LIA1" localSheetId="23">#REF!</definedName>
    <definedName name="____________LIA1" localSheetId="19">#REF!</definedName>
    <definedName name="____________LIA1" localSheetId="21">#REF!</definedName>
    <definedName name="____________LIA1">#REF!</definedName>
    <definedName name="____________LIA2" localSheetId="48">#REF!</definedName>
    <definedName name="____________LIA2" localSheetId="46">#REF!</definedName>
    <definedName name="____________LIA2" localSheetId="41">#REF!</definedName>
    <definedName name="____________LIA2" localSheetId="40">#REF!</definedName>
    <definedName name="____________LIA2" localSheetId="36">#REF!</definedName>
    <definedName name="____________LIA2" localSheetId="37">#REF!</definedName>
    <definedName name="____________LIA2" localSheetId="38">#REF!</definedName>
    <definedName name="____________LIA2" localSheetId="35">#REF!</definedName>
    <definedName name="____________LIA2" localSheetId="23">#REF!</definedName>
    <definedName name="____________LIA2" localSheetId="19">#REF!</definedName>
    <definedName name="____________LIA2" localSheetId="21">#REF!</definedName>
    <definedName name="____________LIA2">#REF!</definedName>
    <definedName name="____________LMT2">'[11]I-BR'!$G$1:$G$65536</definedName>
    <definedName name="____________PL1" localSheetId="48">#REF!</definedName>
    <definedName name="____________PL1" localSheetId="46">#REF!</definedName>
    <definedName name="____________PL1" localSheetId="41">#REF!</definedName>
    <definedName name="____________PL1" localSheetId="40">#REF!</definedName>
    <definedName name="____________PL1" localSheetId="36">#REF!</definedName>
    <definedName name="____________PL1" localSheetId="37">#REF!</definedName>
    <definedName name="____________PL1" localSheetId="38">#REF!</definedName>
    <definedName name="____________PL1" localSheetId="35">#REF!</definedName>
    <definedName name="____________PL1" localSheetId="23">#REF!</definedName>
    <definedName name="____________PL1" localSheetId="19">#REF!</definedName>
    <definedName name="____________PL1" localSheetId="21">#REF!</definedName>
    <definedName name="____________PL1">#REF!</definedName>
    <definedName name="____________PL2" localSheetId="48">#REF!</definedName>
    <definedName name="____________PL2" localSheetId="46">#REF!</definedName>
    <definedName name="____________PL2" localSheetId="41">#REF!</definedName>
    <definedName name="____________PL2" localSheetId="40">#REF!</definedName>
    <definedName name="____________PL2" localSheetId="36">#REF!</definedName>
    <definedName name="____________PL2" localSheetId="37">#REF!</definedName>
    <definedName name="____________PL2" localSheetId="38">#REF!</definedName>
    <definedName name="____________PL2" localSheetId="35">#REF!</definedName>
    <definedName name="____________PL2" localSheetId="23">#REF!</definedName>
    <definedName name="____________PL2" localSheetId="19">#REF!</definedName>
    <definedName name="____________PL2" localSheetId="21">#REF!</definedName>
    <definedName name="____________PL2">#REF!</definedName>
    <definedName name="____________PP2" localSheetId="48">#REF!</definedName>
    <definedName name="____________PP2" localSheetId="46">#REF!</definedName>
    <definedName name="____________PP2" localSheetId="41">#REF!</definedName>
    <definedName name="____________PP2" localSheetId="40">#REF!</definedName>
    <definedName name="____________PP2" localSheetId="36">#REF!</definedName>
    <definedName name="____________PP2" localSheetId="37">#REF!</definedName>
    <definedName name="____________PP2" localSheetId="38">#REF!</definedName>
    <definedName name="____________PP2" localSheetId="35">#REF!</definedName>
    <definedName name="____________PP2" localSheetId="23">#REF!</definedName>
    <definedName name="____________PP2" localSheetId="19">#REF!</definedName>
    <definedName name="____________PP2" localSheetId="21">#REF!</definedName>
    <definedName name="____________PP2">#REF!</definedName>
    <definedName name="____________PP3" localSheetId="48">#REF!</definedName>
    <definedName name="____________PP3" localSheetId="46">#REF!</definedName>
    <definedName name="____________PP3" localSheetId="41">#REF!</definedName>
    <definedName name="____________PP3" localSheetId="40">#REF!</definedName>
    <definedName name="____________PP3" localSheetId="36">#REF!</definedName>
    <definedName name="____________PP3" localSheetId="37">#REF!</definedName>
    <definedName name="____________PP3" localSheetId="38">#REF!</definedName>
    <definedName name="____________PP3" localSheetId="35">#REF!</definedName>
    <definedName name="____________PP3" localSheetId="23">#REF!</definedName>
    <definedName name="____________PP3" localSheetId="19">#REF!</definedName>
    <definedName name="____________PP3" localSheetId="21">#REF!</definedName>
    <definedName name="____________PP3">#REF!</definedName>
    <definedName name="____________REC1999">'[7]RC-0997'!$B$132:$Q$171</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48">#REF!</definedName>
    <definedName name="___________ASS1" localSheetId="46">'[8]Abu Dhabi'!#REF!</definedName>
    <definedName name="___________ASS1" localSheetId="41">#REF!</definedName>
    <definedName name="___________ASS1" localSheetId="40">'[8]Abu Dhabi'!#REF!</definedName>
    <definedName name="___________ASS1" localSheetId="36">#REF!</definedName>
    <definedName name="___________ASS1" localSheetId="37">#REF!</definedName>
    <definedName name="___________ASS1" localSheetId="38">#REF!</definedName>
    <definedName name="___________ASS1" localSheetId="35">'[8]Abu Dhabi'!#REF!</definedName>
    <definedName name="___________ASS1" localSheetId="21">'[8]Abu Dhabi'!#REF!</definedName>
    <definedName name="___________ASS1">'[8]Abu Dhabi'!#REF!</definedName>
    <definedName name="___________ASS2" localSheetId="48">#REF!</definedName>
    <definedName name="___________ASS2" localSheetId="46">[9]BSDOMOVS!#REF!</definedName>
    <definedName name="___________ASS2" localSheetId="41">#REF!</definedName>
    <definedName name="___________ASS2" localSheetId="40">[9]BSDOMOVS!#REF!</definedName>
    <definedName name="___________ASS2" localSheetId="36">#REF!</definedName>
    <definedName name="___________ASS2" localSheetId="37">#REF!</definedName>
    <definedName name="___________ASS2" localSheetId="38">#REF!</definedName>
    <definedName name="___________ASS2" localSheetId="35">[9]BSDOMOVS!#REF!</definedName>
    <definedName name="___________ASS2" localSheetId="21">[9]BSDOMOVS!#REF!</definedName>
    <definedName name="___________ASS2">[9]BSDOMOVS!#REF!</definedName>
    <definedName name="___________crt1">'[10]I-B'!$A$1:$A$65536</definedName>
    <definedName name="___________crt2">'[11]I-BR'!$B$1:$B$65536</definedName>
    <definedName name="___________EPZ1">[6]Sheet4!$F$428:$F$519</definedName>
    <definedName name="___________EPZ2">[6]Sheet4!$S$326:$S$417</definedName>
    <definedName name="___________FMT2">'[11]I-BR'!$E$1:$E$65536</definedName>
    <definedName name="___________LIA1" localSheetId="48">#REF!</definedName>
    <definedName name="___________LIA1" localSheetId="46">#REF!</definedName>
    <definedName name="___________LIA1" localSheetId="41">#REF!</definedName>
    <definedName name="___________LIA1" localSheetId="40">#REF!</definedName>
    <definedName name="___________LIA1" localSheetId="36">#REF!</definedName>
    <definedName name="___________LIA1" localSheetId="37">#REF!</definedName>
    <definedName name="___________LIA1" localSheetId="38">#REF!</definedName>
    <definedName name="___________LIA1" localSheetId="35">#REF!</definedName>
    <definedName name="___________LIA1" localSheetId="23">#REF!</definedName>
    <definedName name="___________LIA1" localSheetId="19">#REF!</definedName>
    <definedName name="___________LIA1" localSheetId="21">#REF!</definedName>
    <definedName name="___________LIA1">#REF!</definedName>
    <definedName name="___________LIA2" localSheetId="48">#REF!</definedName>
    <definedName name="___________LIA2" localSheetId="46">#REF!</definedName>
    <definedName name="___________LIA2" localSheetId="41">#REF!</definedName>
    <definedName name="___________LIA2" localSheetId="40">#REF!</definedName>
    <definedName name="___________LIA2" localSheetId="36">#REF!</definedName>
    <definedName name="___________LIA2" localSheetId="37">#REF!</definedName>
    <definedName name="___________LIA2" localSheetId="38">#REF!</definedName>
    <definedName name="___________LIA2" localSheetId="35">#REF!</definedName>
    <definedName name="___________LIA2" localSheetId="23">#REF!</definedName>
    <definedName name="___________LIA2" localSheetId="19">#REF!</definedName>
    <definedName name="___________LIA2" localSheetId="21">#REF!</definedName>
    <definedName name="___________LIA2">#REF!</definedName>
    <definedName name="___________LMT1">'[10]I-B'!$F$1:$F$65536</definedName>
    <definedName name="___________LMT2">'[11]I-BR'!$G$1:$G$65536</definedName>
    <definedName name="___________PL1" localSheetId="48">#REF!</definedName>
    <definedName name="___________PL1" localSheetId="46">#REF!</definedName>
    <definedName name="___________PL1" localSheetId="41">#REF!</definedName>
    <definedName name="___________PL1" localSheetId="40">#REF!</definedName>
    <definedName name="___________PL1" localSheetId="36">#REF!</definedName>
    <definedName name="___________PL1" localSheetId="37">#REF!</definedName>
    <definedName name="___________PL1" localSheetId="38">#REF!</definedName>
    <definedName name="___________PL1" localSheetId="35">#REF!</definedName>
    <definedName name="___________PL1" localSheetId="23">#REF!</definedName>
    <definedName name="___________PL1" localSheetId="19">#REF!</definedName>
    <definedName name="___________PL1" localSheetId="21">#REF!</definedName>
    <definedName name="___________PL1">#REF!</definedName>
    <definedName name="___________PL2" localSheetId="48">#REF!</definedName>
    <definedName name="___________PL2" localSheetId="46">#REF!</definedName>
    <definedName name="___________PL2" localSheetId="41">#REF!</definedName>
    <definedName name="___________PL2" localSheetId="40">#REF!</definedName>
    <definedName name="___________PL2" localSheetId="36">#REF!</definedName>
    <definedName name="___________PL2" localSheetId="37">#REF!</definedName>
    <definedName name="___________PL2" localSheetId="38">#REF!</definedName>
    <definedName name="___________PL2" localSheetId="35">#REF!</definedName>
    <definedName name="___________PL2" localSheetId="23">#REF!</definedName>
    <definedName name="___________PL2" localSheetId="19">#REF!</definedName>
    <definedName name="___________PL2" localSheetId="21">#REF!</definedName>
    <definedName name="___________PL2">#REF!</definedName>
    <definedName name="___________PP2" localSheetId="48">#REF!</definedName>
    <definedName name="___________PP2" localSheetId="46">#REF!</definedName>
    <definedName name="___________PP2" localSheetId="41">#REF!</definedName>
    <definedName name="___________PP2" localSheetId="40">#REF!</definedName>
    <definedName name="___________PP2" localSheetId="36">#REF!</definedName>
    <definedName name="___________PP2" localSheetId="37">#REF!</definedName>
    <definedName name="___________PP2" localSheetId="38">#REF!</definedName>
    <definedName name="___________PP2" localSheetId="35">#REF!</definedName>
    <definedName name="___________PP2" localSheetId="23">#REF!</definedName>
    <definedName name="___________PP2" localSheetId="19">#REF!</definedName>
    <definedName name="___________PP2" localSheetId="21">#REF!</definedName>
    <definedName name="___________PP2">#REF!</definedName>
    <definedName name="___________PP3" localSheetId="48">#REF!</definedName>
    <definedName name="___________PP3" localSheetId="46">#REF!</definedName>
    <definedName name="___________PP3" localSheetId="41">#REF!</definedName>
    <definedName name="___________PP3" localSheetId="40">#REF!</definedName>
    <definedName name="___________PP3" localSheetId="36">#REF!</definedName>
    <definedName name="___________PP3" localSheetId="37">#REF!</definedName>
    <definedName name="___________PP3" localSheetId="38">#REF!</definedName>
    <definedName name="___________PP3" localSheetId="35">#REF!</definedName>
    <definedName name="___________PP3" localSheetId="23">#REF!</definedName>
    <definedName name="___________PP3" localSheetId="19">#REF!</definedName>
    <definedName name="___________PP3" localSheetId="21">#REF!</definedName>
    <definedName name="___________PP3">#REF!</definedName>
    <definedName name="___________REC1999">'[7]RC-0997'!$B$132:$Q$171</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48">#REF!</definedName>
    <definedName name="__________ASS1" localSheetId="46">#REF!</definedName>
    <definedName name="__________ASS1" localSheetId="41">#REF!</definedName>
    <definedName name="__________ASS1" localSheetId="40">#REF!</definedName>
    <definedName name="__________ASS1" localSheetId="36">#REF!</definedName>
    <definedName name="__________ASS1" localSheetId="37">#REF!</definedName>
    <definedName name="__________ASS1" localSheetId="38">#REF!</definedName>
    <definedName name="__________ASS1" localSheetId="35">#REF!</definedName>
    <definedName name="__________ASS1" localSheetId="23">#REF!</definedName>
    <definedName name="__________ASS1" localSheetId="19">#REF!</definedName>
    <definedName name="__________ASS1" localSheetId="21">#REF!</definedName>
    <definedName name="__________ASS1">#REF!</definedName>
    <definedName name="__________ASS2" localSheetId="48">#REF!</definedName>
    <definedName name="__________ASS2" localSheetId="46">#REF!</definedName>
    <definedName name="__________ASS2" localSheetId="41">#REF!</definedName>
    <definedName name="__________ASS2" localSheetId="40">#REF!</definedName>
    <definedName name="__________ASS2" localSheetId="36">#REF!</definedName>
    <definedName name="__________ASS2" localSheetId="37">#REF!</definedName>
    <definedName name="__________ASS2" localSheetId="38">#REF!</definedName>
    <definedName name="__________ASS2" localSheetId="35">#REF!</definedName>
    <definedName name="__________ASS2" localSheetId="23">#REF!</definedName>
    <definedName name="__________ASS2" localSheetId="19">#REF!</definedName>
    <definedName name="__________ASS2" localSheetId="21">#REF!</definedName>
    <definedName name="__________ASS2">#REF!</definedName>
    <definedName name="__________crt1">'[11]I-B'!$B$1:$B$65536</definedName>
    <definedName name="__________crt2">'[11]I-BR'!$B$1:$B$65536</definedName>
    <definedName name="__________EPZ1">[6]Sheet4!$F$428:$F$519</definedName>
    <definedName name="__________EPZ2">[6]Sheet4!$S$326:$S$417</definedName>
    <definedName name="__________FMT1">'[10]I-B'!$D$1:$D$65536</definedName>
    <definedName name="__________FMT2">'[11]I-BR'!$E$1:$E$65536</definedName>
    <definedName name="__________LIA1" localSheetId="48">#REF!</definedName>
    <definedName name="__________LIA1" localSheetId="46">#REF!</definedName>
    <definedName name="__________LIA1" localSheetId="41">#REF!</definedName>
    <definedName name="__________LIA1" localSheetId="40">#REF!</definedName>
    <definedName name="__________LIA1" localSheetId="36">#REF!</definedName>
    <definedName name="__________LIA1" localSheetId="37">#REF!</definedName>
    <definedName name="__________LIA1" localSheetId="38">#REF!</definedName>
    <definedName name="__________LIA1" localSheetId="35">#REF!</definedName>
    <definedName name="__________LIA1" localSheetId="23">#REF!</definedName>
    <definedName name="__________LIA1" localSheetId="19">#REF!</definedName>
    <definedName name="__________LIA1" localSheetId="21">#REF!</definedName>
    <definedName name="__________LIA1">#REF!</definedName>
    <definedName name="__________LIA2" localSheetId="48">#REF!</definedName>
    <definedName name="__________LIA2" localSheetId="46">#REF!</definedName>
    <definedName name="__________LIA2" localSheetId="41">#REF!</definedName>
    <definedName name="__________LIA2" localSheetId="40">#REF!</definedName>
    <definedName name="__________LIA2" localSheetId="36">#REF!</definedName>
    <definedName name="__________LIA2" localSheetId="37">#REF!</definedName>
    <definedName name="__________LIA2" localSheetId="38">#REF!</definedName>
    <definedName name="__________LIA2" localSheetId="35">#REF!</definedName>
    <definedName name="__________LIA2" localSheetId="23">#REF!</definedName>
    <definedName name="__________LIA2" localSheetId="19">#REF!</definedName>
    <definedName name="__________LIA2" localSheetId="21">#REF!</definedName>
    <definedName name="__________LIA2">#REF!</definedName>
    <definedName name="__________LMT1">'[11]I-B'!$G$1:$G$65536</definedName>
    <definedName name="__________LMT2">'[12]I-BR'!$F$1:$F$65536</definedName>
    <definedName name="__________PL1" localSheetId="48">#REF!</definedName>
    <definedName name="__________PL1" localSheetId="46">#REF!</definedName>
    <definedName name="__________PL1" localSheetId="41">#REF!</definedName>
    <definedName name="__________PL1" localSheetId="40">#REF!</definedName>
    <definedName name="__________PL1" localSheetId="36">#REF!</definedName>
    <definedName name="__________PL1" localSheetId="37">#REF!</definedName>
    <definedName name="__________PL1" localSheetId="38">#REF!</definedName>
    <definedName name="__________PL1" localSheetId="35">#REF!</definedName>
    <definedName name="__________PL1" localSheetId="23">#REF!</definedName>
    <definedName name="__________PL1" localSheetId="19">#REF!</definedName>
    <definedName name="__________PL1" localSheetId="21">#REF!</definedName>
    <definedName name="__________PL1">#REF!</definedName>
    <definedName name="__________PL2" localSheetId="48">#REF!</definedName>
    <definedName name="__________PL2" localSheetId="46">#REF!</definedName>
    <definedName name="__________PL2" localSheetId="41">#REF!</definedName>
    <definedName name="__________PL2" localSheetId="40">#REF!</definedName>
    <definedName name="__________PL2" localSheetId="36">#REF!</definedName>
    <definedName name="__________PL2" localSheetId="37">#REF!</definedName>
    <definedName name="__________PL2" localSheetId="38">#REF!</definedName>
    <definedName name="__________PL2" localSheetId="35">#REF!</definedName>
    <definedName name="__________PL2" localSheetId="23">#REF!</definedName>
    <definedName name="__________PL2" localSheetId="19">#REF!</definedName>
    <definedName name="__________PL2" localSheetId="21">#REF!</definedName>
    <definedName name="__________PL2">#REF!</definedName>
    <definedName name="__________PP2" localSheetId="48">#REF!</definedName>
    <definedName name="__________PP2" localSheetId="46">#REF!</definedName>
    <definedName name="__________PP2" localSheetId="41">#REF!</definedName>
    <definedName name="__________PP2" localSheetId="40">#REF!</definedName>
    <definedName name="__________PP2" localSheetId="36">#REF!</definedName>
    <definedName name="__________PP2" localSheetId="37">#REF!</definedName>
    <definedName name="__________PP2" localSheetId="38">#REF!</definedName>
    <definedName name="__________PP2" localSheetId="35">#REF!</definedName>
    <definedName name="__________PP2" localSheetId="23">#REF!</definedName>
    <definedName name="__________PP2" localSheetId="19">#REF!</definedName>
    <definedName name="__________PP2" localSheetId="21">#REF!</definedName>
    <definedName name="__________PP2">#REF!</definedName>
    <definedName name="__________PP3" localSheetId="48">#REF!</definedName>
    <definedName name="__________PP3" localSheetId="46">#REF!</definedName>
    <definedName name="__________PP3" localSheetId="41">#REF!</definedName>
    <definedName name="__________PP3" localSheetId="40">#REF!</definedName>
    <definedName name="__________PP3" localSheetId="36">#REF!</definedName>
    <definedName name="__________PP3" localSheetId="37">#REF!</definedName>
    <definedName name="__________PP3" localSheetId="38">#REF!</definedName>
    <definedName name="__________PP3" localSheetId="35">#REF!</definedName>
    <definedName name="__________PP3" localSheetId="23">#REF!</definedName>
    <definedName name="__________PP3" localSheetId="19">#REF!</definedName>
    <definedName name="__________PP3" localSheetId="21">#REF!</definedName>
    <definedName name="__________PP3">#REF!</definedName>
    <definedName name="__________REC1999">'[7]RC-0997'!$B$132:$Q$171</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 localSheetId="48">[13]Sheet4!$B$524:$E$625</definedName>
    <definedName name="_________ASH1" localSheetId="47">[13]Sheet4!$B$524:$E$625</definedName>
    <definedName name="_________ASH1" localSheetId="46">[13]Sheet4!$B$524:$E$625</definedName>
    <definedName name="_________ASH1" localSheetId="41">[13]Sheet4!$B$524:$E$625</definedName>
    <definedName name="_________ASH1" localSheetId="36">[13]Sheet4!$B$524:$E$625</definedName>
    <definedName name="_________ASH1" localSheetId="37">[13]Sheet4!$B$524:$E$625</definedName>
    <definedName name="_________ASH1" localSheetId="38">[13]Sheet4!$B$524:$E$625</definedName>
    <definedName name="_________ASH1">[6]Sheet4!$B$524:$E$625</definedName>
    <definedName name="_________ASH2" localSheetId="48">[13]Sheet4!$P$422:$Q$523</definedName>
    <definedName name="_________ASH2" localSheetId="47">[13]Sheet4!$P$422:$Q$523</definedName>
    <definedName name="_________ASH2" localSheetId="46">[13]Sheet4!$P$422:$Q$523</definedName>
    <definedName name="_________ASH2" localSheetId="41">[13]Sheet4!$P$422:$Q$523</definedName>
    <definedName name="_________ASH2" localSheetId="36">[13]Sheet4!$P$422:$Q$523</definedName>
    <definedName name="_________ASH2" localSheetId="37">[13]Sheet4!$P$422:$Q$523</definedName>
    <definedName name="_________ASH2" localSheetId="38">[13]Sheet4!$P$422:$Q$523</definedName>
    <definedName name="_________ASH2">[6]Sheet4!$P$422:$Q$523</definedName>
    <definedName name="_________ASS1" localSheetId="48">#REF!</definedName>
    <definedName name="_________ASS1" localSheetId="47">#REF!</definedName>
    <definedName name="_________ASS1" localSheetId="46">#REF!</definedName>
    <definedName name="_________ASS1" localSheetId="41">#REF!</definedName>
    <definedName name="_________ASS1" localSheetId="40">#REF!</definedName>
    <definedName name="_________ASS1" localSheetId="36">#REF!</definedName>
    <definedName name="_________ASS1" localSheetId="37">#REF!</definedName>
    <definedName name="_________ASS1" localSheetId="38">#REF!</definedName>
    <definedName name="_________ASS1" localSheetId="35">#REF!</definedName>
    <definedName name="_________ASS1" localSheetId="23">#REF!</definedName>
    <definedName name="_________ASS1" localSheetId="19">#REF!</definedName>
    <definedName name="_________ASS1" localSheetId="21">#REF!</definedName>
    <definedName name="_________ASS1">#REF!</definedName>
    <definedName name="_________ASS2" localSheetId="48">#REF!</definedName>
    <definedName name="_________ASS2" localSheetId="47">#REF!</definedName>
    <definedName name="_________ASS2" localSheetId="46">#REF!</definedName>
    <definedName name="_________ASS2" localSheetId="41">#REF!</definedName>
    <definedName name="_________ASS2" localSheetId="40">#REF!</definedName>
    <definedName name="_________ASS2" localSheetId="36">#REF!</definedName>
    <definedName name="_________ASS2" localSheetId="37">#REF!</definedName>
    <definedName name="_________ASS2" localSheetId="38">#REF!</definedName>
    <definedName name="_________ASS2" localSheetId="35">#REF!</definedName>
    <definedName name="_________ASS2" localSheetId="23">#REF!</definedName>
    <definedName name="_________ASS2" localSheetId="19">#REF!</definedName>
    <definedName name="_________ASS2" localSheetId="21">#REF!</definedName>
    <definedName name="_________ASS2">#REF!</definedName>
    <definedName name="_________crt1">'[11]I-B'!$B$1:$B$65536</definedName>
    <definedName name="_________crt2">'[12]I-BR'!$A$1:$A$65536</definedName>
    <definedName name="_________EPZ1" localSheetId="48">[13]Sheet4!$F$428:$F$519</definedName>
    <definedName name="_________EPZ1" localSheetId="47">[13]Sheet4!$F$428:$F$519</definedName>
    <definedName name="_________EPZ1" localSheetId="46">[13]Sheet4!$F$428:$F$519</definedName>
    <definedName name="_________EPZ1" localSheetId="41">[13]Sheet4!$F$428:$F$519</definedName>
    <definedName name="_________EPZ1" localSheetId="36">[13]Sheet4!$F$428:$F$519</definedName>
    <definedName name="_________EPZ1" localSheetId="37">[13]Sheet4!$F$428:$F$519</definedName>
    <definedName name="_________EPZ1" localSheetId="38">[13]Sheet4!$F$428:$F$519</definedName>
    <definedName name="_________EPZ1">[6]Sheet4!$F$428:$F$519</definedName>
    <definedName name="_________EPZ2" localSheetId="48">[13]Sheet4!$S$326:$S$417</definedName>
    <definedName name="_________EPZ2" localSheetId="47">[13]Sheet4!$S$326:$S$417</definedName>
    <definedName name="_________EPZ2" localSheetId="46">[13]Sheet4!$S$326:$S$417</definedName>
    <definedName name="_________EPZ2" localSheetId="41">[13]Sheet4!$S$326:$S$417</definedName>
    <definedName name="_________EPZ2" localSheetId="36">[13]Sheet4!$S$326:$S$417</definedName>
    <definedName name="_________EPZ2" localSheetId="37">[13]Sheet4!$S$326:$S$417</definedName>
    <definedName name="_________EPZ2" localSheetId="38">[13]Sheet4!$S$326:$S$417</definedName>
    <definedName name="_________EPZ2">[6]Sheet4!$S$326:$S$417</definedName>
    <definedName name="_________FMT1">'[11]I-B'!$E$1:$E$65536</definedName>
    <definedName name="_________FMT2">'[12]I-BR'!$D$1:$D$65536</definedName>
    <definedName name="_________LIA1" localSheetId="48">#REF!</definedName>
    <definedName name="_________LIA1" localSheetId="47">#REF!</definedName>
    <definedName name="_________LIA1" localSheetId="46">#REF!</definedName>
    <definedName name="_________LIA1" localSheetId="41">#REF!</definedName>
    <definedName name="_________LIA1" localSheetId="40">#REF!</definedName>
    <definedName name="_________LIA1" localSheetId="36">#REF!</definedName>
    <definedName name="_________LIA1" localSheetId="37">#REF!</definedName>
    <definedName name="_________LIA1" localSheetId="38">#REF!</definedName>
    <definedName name="_________LIA1" localSheetId="35">#REF!</definedName>
    <definedName name="_________LIA1" localSheetId="23">#REF!</definedName>
    <definedName name="_________LIA1" localSheetId="19">#REF!</definedName>
    <definedName name="_________LIA1" localSheetId="21">#REF!</definedName>
    <definedName name="_________LIA1">#REF!</definedName>
    <definedName name="_________LIA2" localSheetId="48">#REF!</definedName>
    <definedName name="_________LIA2" localSheetId="47">#REF!</definedName>
    <definedName name="_________LIA2" localSheetId="46">#REF!</definedName>
    <definedName name="_________LIA2" localSheetId="41">#REF!</definedName>
    <definedName name="_________LIA2" localSheetId="40">#REF!</definedName>
    <definedName name="_________LIA2" localSheetId="36">#REF!</definedName>
    <definedName name="_________LIA2" localSheetId="37">#REF!</definedName>
    <definedName name="_________LIA2" localSheetId="38">#REF!</definedName>
    <definedName name="_________LIA2" localSheetId="35">#REF!</definedName>
    <definedName name="_________LIA2" localSheetId="23">#REF!</definedName>
    <definedName name="_________LIA2" localSheetId="19">#REF!</definedName>
    <definedName name="_________LIA2" localSheetId="21">#REF!</definedName>
    <definedName name="_________LIA2">#REF!</definedName>
    <definedName name="_________LMT1">'[11]I-B'!$G$1:$G$65536</definedName>
    <definedName name="_________LMT2">'[11]I-BR'!$G$1:$G$65536</definedName>
    <definedName name="_________LN2" localSheetId="48">#REF!</definedName>
    <definedName name="_________LN2" localSheetId="46">#REF!</definedName>
    <definedName name="_________LN2" localSheetId="41">#REF!</definedName>
    <definedName name="_________LN2" localSheetId="40">#REF!</definedName>
    <definedName name="_________LN2" localSheetId="36">#REF!</definedName>
    <definedName name="_________LN2" localSheetId="37">#REF!</definedName>
    <definedName name="_________LN2" localSheetId="38">#REF!</definedName>
    <definedName name="_________LN2" localSheetId="35">#REF!</definedName>
    <definedName name="_________LN2" localSheetId="21">#REF!</definedName>
    <definedName name="_________LN2">#REF!</definedName>
    <definedName name="_________PL1" localSheetId="48">#REF!</definedName>
    <definedName name="_________PL1" localSheetId="47">#REF!</definedName>
    <definedName name="_________PL1" localSheetId="46">#REF!</definedName>
    <definedName name="_________PL1" localSheetId="41">#REF!</definedName>
    <definedName name="_________PL1" localSheetId="40">#REF!</definedName>
    <definedName name="_________PL1" localSheetId="36">#REF!</definedName>
    <definedName name="_________PL1" localSheetId="37">#REF!</definedName>
    <definedName name="_________PL1" localSheetId="38">#REF!</definedName>
    <definedName name="_________PL1" localSheetId="35">#REF!</definedName>
    <definedName name="_________PL1" localSheetId="23">#REF!</definedName>
    <definedName name="_________PL1" localSheetId="19">#REF!</definedName>
    <definedName name="_________PL1" localSheetId="21">#REF!</definedName>
    <definedName name="_________PL1">#REF!</definedName>
    <definedName name="_________PL2" localSheetId="48">#REF!</definedName>
    <definedName name="_________PL2" localSheetId="47">#REF!</definedName>
    <definedName name="_________PL2" localSheetId="46">#REF!</definedName>
    <definedName name="_________PL2" localSheetId="41">#REF!</definedName>
    <definedName name="_________PL2" localSheetId="40">#REF!</definedName>
    <definedName name="_________PL2" localSheetId="36">#REF!</definedName>
    <definedName name="_________PL2" localSheetId="37">#REF!</definedName>
    <definedName name="_________PL2" localSheetId="38">#REF!</definedName>
    <definedName name="_________PL2" localSheetId="35">#REF!</definedName>
    <definedName name="_________PL2" localSheetId="23">#REF!</definedName>
    <definedName name="_________PL2" localSheetId="19">#REF!</definedName>
    <definedName name="_________PL2" localSheetId="21">#REF!</definedName>
    <definedName name="_________PL2">#REF!</definedName>
    <definedName name="_________PP2" localSheetId="48">#REF!</definedName>
    <definedName name="_________PP2" localSheetId="47">#REF!</definedName>
    <definedName name="_________PP2" localSheetId="46">#REF!</definedName>
    <definedName name="_________PP2" localSheetId="41">#REF!</definedName>
    <definedName name="_________PP2" localSheetId="40">#REF!</definedName>
    <definedName name="_________PP2" localSheetId="36">#REF!</definedName>
    <definedName name="_________PP2" localSheetId="37">#REF!</definedName>
    <definedName name="_________PP2" localSheetId="38">#REF!</definedName>
    <definedName name="_________PP2" localSheetId="35">#REF!</definedName>
    <definedName name="_________PP2" localSheetId="23">#REF!</definedName>
    <definedName name="_________PP2" localSheetId="19">#REF!</definedName>
    <definedName name="_________PP2" localSheetId="21">#REF!</definedName>
    <definedName name="_________PP2">#REF!</definedName>
    <definedName name="_________PP3" localSheetId="48">#REF!</definedName>
    <definedName name="_________PP3" localSheetId="47">#REF!</definedName>
    <definedName name="_________PP3" localSheetId="46">#REF!</definedName>
    <definedName name="_________PP3" localSheetId="41">#REF!</definedName>
    <definedName name="_________PP3" localSheetId="40">#REF!</definedName>
    <definedName name="_________PP3" localSheetId="36">#REF!</definedName>
    <definedName name="_________PP3" localSheetId="37">#REF!</definedName>
    <definedName name="_________PP3" localSheetId="38">#REF!</definedName>
    <definedName name="_________PP3" localSheetId="35">#REF!</definedName>
    <definedName name="_________PP3" localSheetId="23">#REF!</definedName>
    <definedName name="_________PP3" localSheetId="19">#REF!</definedName>
    <definedName name="_________PP3" localSheetId="21">#REF!</definedName>
    <definedName name="_________PP3">#REF!</definedName>
    <definedName name="_________REC1999">'[7]RC-0997'!$B$132:$Q$171</definedName>
    <definedName name="_________UAE1" localSheetId="48">[13]Sheet4!$D$116:$D$207</definedName>
    <definedName name="_________UAE1" localSheetId="47">[13]Sheet4!$D$116:$D$207</definedName>
    <definedName name="_________UAE1" localSheetId="46">[13]Sheet4!$D$116:$D$207</definedName>
    <definedName name="_________UAE1" localSheetId="41">[13]Sheet4!$D$116:$D$207</definedName>
    <definedName name="_________UAE1" localSheetId="36">[13]Sheet4!$D$116:$D$207</definedName>
    <definedName name="_________UAE1" localSheetId="37">[13]Sheet4!$D$116:$D$207</definedName>
    <definedName name="_________UAE1" localSheetId="38">[13]Sheet4!$D$116:$D$207</definedName>
    <definedName name="_________UAE1">[6]Sheet4!$D$116:$D$207</definedName>
    <definedName name="_________UAE2" localSheetId="48">[13]Sheet4!$Q$14:$Q$105</definedName>
    <definedName name="_________UAE2" localSheetId="47">[13]Sheet4!$Q$14:$Q$105</definedName>
    <definedName name="_________UAE2" localSheetId="46">[13]Sheet4!$Q$14:$Q$105</definedName>
    <definedName name="_________UAE2" localSheetId="41">[13]Sheet4!$Q$14:$Q$105</definedName>
    <definedName name="_________UAE2" localSheetId="36">[13]Sheet4!$Q$14:$Q$105</definedName>
    <definedName name="_________UAE2" localSheetId="37">[13]Sheet4!$Q$14:$Q$105</definedName>
    <definedName name="_________UAE2" localSheetId="38">[13]Sheet4!$Q$14:$Q$105</definedName>
    <definedName name="_________UAE2">[6]Sheet4!$Q$14:$Q$105</definedName>
    <definedName name="_________UK1" localSheetId="48">[13]Sheet4!$F$324:$F$415</definedName>
    <definedName name="_________UK1" localSheetId="47">[13]Sheet4!$F$324:$F$415</definedName>
    <definedName name="_________UK1" localSheetId="46">[13]Sheet4!$F$324:$F$415</definedName>
    <definedName name="_________UK1" localSheetId="41">[13]Sheet4!$F$324:$F$415</definedName>
    <definedName name="_________UK1" localSheetId="36">[13]Sheet4!$F$324:$F$415</definedName>
    <definedName name="_________UK1" localSheetId="37">[13]Sheet4!$F$324:$F$415</definedName>
    <definedName name="_________UK1" localSheetId="38">[13]Sheet4!$F$324:$F$415</definedName>
    <definedName name="_________UK1">[6]Sheet4!$F$324:$F$415</definedName>
    <definedName name="_________UK2" localSheetId="48">[13]Sheet4!$S$222:$S$313</definedName>
    <definedName name="_________UK2" localSheetId="47">[13]Sheet4!$S$222:$S$313</definedName>
    <definedName name="_________UK2" localSheetId="46">[13]Sheet4!$S$222:$S$313</definedName>
    <definedName name="_________UK2" localSheetId="41">[13]Sheet4!$S$222:$S$313</definedName>
    <definedName name="_________UK2" localSheetId="36">[13]Sheet4!$S$222:$S$313</definedName>
    <definedName name="_________UK2" localSheetId="37">[13]Sheet4!$S$222:$S$313</definedName>
    <definedName name="_________UK2" localSheetId="38">[13]Sheet4!$S$222:$S$313</definedName>
    <definedName name="_________UK2">[6]Sheet4!$S$222:$S$313</definedName>
    <definedName name="_________USA1" localSheetId="48">[13]Sheet4!$D$428:$D$519</definedName>
    <definedName name="_________USA1" localSheetId="47">[13]Sheet4!$D$428:$D$519</definedName>
    <definedName name="_________USA1" localSheetId="46">[13]Sheet4!$D$428:$D$519</definedName>
    <definedName name="_________USA1" localSheetId="41">[13]Sheet4!$D$428:$D$519</definedName>
    <definedName name="_________USA1" localSheetId="36">[13]Sheet4!$D$428:$D$519</definedName>
    <definedName name="_________USA1" localSheetId="37">[13]Sheet4!$D$428:$D$519</definedName>
    <definedName name="_________USA1" localSheetId="38">[13]Sheet4!$D$428:$D$519</definedName>
    <definedName name="_________USA1">[6]Sheet4!$D$428:$D$519</definedName>
    <definedName name="_________USA2" localSheetId="48">[13]Sheet4!$Q$326:$Q$417</definedName>
    <definedName name="_________USA2" localSheetId="47">[13]Sheet4!$Q$326:$Q$417</definedName>
    <definedName name="_________USA2" localSheetId="46">[13]Sheet4!$Q$326:$Q$417</definedName>
    <definedName name="_________USA2" localSheetId="41">[13]Sheet4!$Q$326:$Q$417</definedName>
    <definedName name="_________USA2" localSheetId="36">[13]Sheet4!$Q$326:$Q$417</definedName>
    <definedName name="_________USA2" localSheetId="37">[13]Sheet4!$Q$326:$Q$417</definedName>
    <definedName name="_________USA2" localSheetId="38">[13]Sheet4!$Q$326:$Q$417</definedName>
    <definedName name="_________USA2">[6]Sheet4!$Q$326:$Q$417</definedName>
    <definedName name="________ASH1" localSheetId="48">[13]Sheet4!$B$524:$E$625</definedName>
    <definedName name="________ASH1" localSheetId="47">[13]Sheet4!$B$524:$E$625</definedName>
    <definedName name="________ASH1" localSheetId="46">[13]Sheet4!$B$524:$E$625</definedName>
    <definedName name="________ASH1" localSheetId="41">[13]Sheet4!$B$524:$E$625</definedName>
    <definedName name="________ASH1" localSheetId="36">[13]Sheet4!$B$524:$E$625</definedName>
    <definedName name="________ASH1" localSheetId="37">[13]Sheet4!$B$524:$E$625</definedName>
    <definedName name="________ASH1" localSheetId="38">[13]Sheet4!$B$524:$E$625</definedName>
    <definedName name="________ASH1">[6]Sheet4!$B$524:$E$625</definedName>
    <definedName name="________ASH2" localSheetId="48">[13]Sheet4!$P$422:$Q$523</definedName>
    <definedName name="________ASH2" localSheetId="47">[13]Sheet4!$P$422:$Q$523</definedName>
    <definedName name="________ASH2" localSheetId="46">[13]Sheet4!$P$422:$Q$523</definedName>
    <definedName name="________ASH2" localSheetId="41">[13]Sheet4!$P$422:$Q$523</definedName>
    <definedName name="________ASH2" localSheetId="36">[13]Sheet4!$P$422:$Q$523</definedName>
    <definedName name="________ASH2" localSheetId="37">[13]Sheet4!$P$422:$Q$523</definedName>
    <definedName name="________ASH2" localSheetId="38">[13]Sheet4!$P$422:$Q$523</definedName>
    <definedName name="________ASH2">[6]Sheet4!$P$422:$Q$523</definedName>
    <definedName name="________ASS1" localSheetId="48">#REF!</definedName>
    <definedName name="________ASS1" localSheetId="47">#REF!</definedName>
    <definedName name="________ASS1" localSheetId="46">#REF!</definedName>
    <definedName name="________ASS1" localSheetId="41">#REF!</definedName>
    <definedName name="________ASS1" localSheetId="40">'[8]Abu Dhabi'!#REF!</definedName>
    <definedName name="________ASS1" localSheetId="36">#REF!</definedName>
    <definedName name="________ASS1" localSheetId="37">#REF!</definedName>
    <definedName name="________ASS1" localSheetId="38">#REF!</definedName>
    <definedName name="________ASS1" localSheetId="35">'[8]Abu Dhabi'!#REF!</definedName>
    <definedName name="________ASS1" localSheetId="21">'[8]Abu Dhabi'!#REF!</definedName>
    <definedName name="________ASS1">'[8]Abu Dhabi'!#REF!</definedName>
    <definedName name="________ASS2" localSheetId="48">#REF!</definedName>
    <definedName name="________ASS2" localSheetId="47">#REF!</definedName>
    <definedName name="________ASS2" localSheetId="46">#REF!</definedName>
    <definedName name="________ASS2" localSheetId="41">#REF!</definedName>
    <definedName name="________ASS2" localSheetId="40">[9]BSDOMOVS!#REF!</definedName>
    <definedName name="________ASS2" localSheetId="36">#REF!</definedName>
    <definedName name="________ASS2" localSheetId="37">#REF!</definedName>
    <definedName name="________ASS2" localSheetId="38">#REF!</definedName>
    <definedName name="________ASS2" localSheetId="35">[9]BSDOMOVS!#REF!</definedName>
    <definedName name="________ASS2" localSheetId="21">[9]BSDOMOVS!#REF!</definedName>
    <definedName name="________ASS2">[9]BSDOMOVS!#REF!</definedName>
    <definedName name="________crt1">'[12]I-B'!$A$1:$A$65536</definedName>
    <definedName name="________crt2">'[11]I-BR'!$B$1:$B$65536</definedName>
    <definedName name="________EPZ1" localSheetId="48">[13]Sheet4!$F$428:$F$519</definedName>
    <definedName name="________EPZ1" localSheetId="47">[13]Sheet4!$F$428:$F$519</definedName>
    <definedName name="________EPZ1" localSheetId="46">[13]Sheet4!$F$428:$F$519</definedName>
    <definedName name="________EPZ1" localSheetId="41">[13]Sheet4!$F$428:$F$519</definedName>
    <definedName name="________EPZ1" localSheetId="36">[13]Sheet4!$F$428:$F$519</definedName>
    <definedName name="________EPZ1" localSheetId="37">[13]Sheet4!$F$428:$F$519</definedName>
    <definedName name="________EPZ1" localSheetId="38">[13]Sheet4!$F$428:$F$519</definedName>
    <definedName name="________EPZ1">[6]Sheet4!$F$428:$F$519</definedName>
    <definedName name="________EPZ2" localSheetId="48">[13]Sheet4!$S$326:$S$417</definedName>
    <definedName name="________EPZ2" localSheetId="47">[13]Sheet4!$S$326:$S$417</definedName>
    <definedName name="________EPZ2" localSheetId="46">[13]Sheet4!$S$326:$S$417</definedName>
    <definedName name="________EPZ2" localSheetId="41">[13]Sheet4!$S$326:$S$417</definedName>
    <definedName name="________EPZ2" localSheetId="36">[13]Sheet4!$S$326:$S$417</definedName>
    <definedName name="________EPZ2" localSheetId="37">[13]Sheet4!$S$326:$S$417</definedName>
    <definedName name="________EPZ2" localSheetId="38">[13]Sheet4!$S$326:$S$417</definedName>
    <definedName name="________EPZ2">[6]Sheet4!$S$326:$S$417</definedName>
    <definedName name="________FMT1">'[11]I-B'!$E$1:$E$65536</definedName>
    <definedName name="________FMT2">'[11]I-BR'!$E$1:$E$65536</definedName>
    <definedName name="________hub0207" localSheetId="48">[14]AL905!#REF!</definedName>
    <definedName name="________hub0207" localSheetId="46">[14]AL905!#REF!</definedName>
    <definedName name="________hub0207" localSheetId="40">[14]AL905!#REF!</definedName>
    <definedName name="________hub0207" localSheetId="36">[14]AL905!#REF!</definedName>
    <definedName name="________hub0207" localSheetId="37">[14]AL905!#REF!</definedName>
    <definedName name="________hub0207" localSheetId="38">[14]AL905!#REF!</definedName>
    <definedName name="________hub0207" localSheetId="35">[14]AL905!#REF!</definedName>
    <definedName name="________hub0207" localSheetId="21">[14]AL905!#REF!</definedName>
    <definedName name="________hub0207">[14]AL905!#REF!</definedName>
    <definedName name="________LIA1" localSheetId="48">#REF!</definedName>
    <definedName name="________LIA1" localSheetId="47">#REF!</definedName>
    <definedName name="________LIA1" localSheetId="46">#REF!</definedName>
    <definedName name="________LIA1" localSheetId="41">#REF!</definedName>
    <definedName name="________LIA1" localSheetId="40">#REF!</definedName>
    <definedName name="________LIA1" localSheetId="36">#REF!</definedName>
    <definedName name="________LIA1" localSheetId="37">#REF!</definedName>
    <definedName name="________LIA1" localSheetId="38">#REF!</definedName>
    <definedName name="________LIA1" localSheetId="35">#REF!</definedName>
    <definedName name="________LIA1" localSheetId="23">#REF!</definedName>
    <definedName name="________LIA1" localSheetId="19">#REF!</definedName>
    <definedName name="________LIA1" localSheetId="21">#REF!</definedName>
    <definedName name="________LIA1">#REF!</definedName>
    <definedName name="________LIA2" localSheetId="48">#REF!</definedName>
    <definedName name="________LIA2" localSheetId="47">#REF!</definedName>
    <definedName name="________LIA2" localSheetId="46">#REF!</definedName>
    <definedName name="________LIA2" localSheetId="41">#REF!</definedName>
    <definedName name="________LIA2" localSheetId="40">#REF!</definedName>
    <definedName name="________LIA2" localSheetId="36">#REF!</definedName>
    <definedName name="________LIA2" localSheetId="37">#REF!</definedName>
    <definedName name="________LIA2" localSheetId="38">#REF!</definedName>
    <definedName name="________LIA2" localSheetId="35">#REF!</definedName>
    <definedName name="________LIA2" localSheetId="23">#REF!</definedName>
    <definedName name="________LIA2" localSheetId="19">#REF!</definedName>
    <definedName name="________LIA2" localSheetId="21">#REF!</definedName>
    <definedName name="________LIA2">#REF!</definedName>
    <definedName name="________LMT1">'[12]I-B'!$F$1:$F$65536</definedName>
    <definedName name="________LMT2">'[11]I-BR'!$G$1:$G$65536</definedName>
    <definedName name="________PL1" localSheetId="48">#REF!</definedName>
    <definedName name="________PL1" localSheetId="47">#REF!</definedName>
    <definedName name="________PL1" localSheetId="46">#REF!</definedName>
    <definedName name="________PL1" localSheetId="41">#REF!</definedName>
    <definedName name="________PL1" localSheetId="40">#REF!</definedName>
    <definedName name="________PL1" localSheetId="36">#REF!</definedName>
    <definedName name="________PL1" localSheetId="37">#REF!</definedName>
    <definedName name="________PL1" localSheetId="38">#REF!</definedName>
    <definedName name="________PL1" localSheetId="35">#REF!</definedName>
    <definedName name="________PL1" localSheetId="23">#REF!</definedName>
    <definedName name="________PL1" localSheetId="19">#REF!</definedName>
    <definedName name="________PL1" localSheetId="21">#REF!</definedName>
    <definedName name="________PL1">#REF!</definedName>
    <definedName name="________PL2" localSheetId="48">#REF!</definedName>
    <definedName name="________PL2" localSheetId="47">#REF!</definedName>
    <definedName name="________PL2" localSheetId="46">#REF!</definedName>
    <definedName name="________PL2" localSheetId="41">#REF!</definedName>
    <definedName name="________PL2" localSheetId="40">#REF!</definedName>
    <definedName name="________PL2" localSheetId="36">#REF!</definedName>
    <definedName name="________PL2" localSheetId="37">#REF!</definedName>
    <definedName name="________PL2" localSheetId="38">#REF!</definedName>
    <definedName name="________PL2" localSheetId="35">#REF!</definedName>
    <definedName name="________PL2" localSheetId="23">#REF!</definedName>
    <definedName name="________PL2" localSheetId="19">#REF!</definedName>
    <definedName name="________PL2" localSheetId="21">#REF!</definedName>
    <definedName name="________PL2">#REF!</definedName>
    <definedName name="________PP2" localSheetId="48">#REF!</definedName>
    <definedName name="________PP2" localSheetId="47">#REF!</definedName>
    <definedName name="________PP2" localSheetId="46">#REF!</definedName>
    <definedName name="________PP2" localSheetId="41">#REF!</definedName>
    <definedName name="________PP2" localSheetId="40">#REF!</definedName>
    <definedName name="________PP2" localSheetId="36">#REF!</definedName>
    <definedName name="________PP2" localSheetId="37">#REF!</definedName>
    <definedName name="________PP2" localSheetId="38">#REF!</definedName>
    <definedName name="________PP2" localSheetId="35">#REF!</definedName>
    <definedName name="________PP2" localSheetId="23">#REF!</definedName>
    <definedName name="________PP2" localSheetId="19">#REF!</definedName>
    <definedName name="________PP2" localSheetId="21">#REF!</definedName>
    <definedName name="________PP2">#REF!</definedName>
    <definedName name="________PP3" localSheetId="48">#REF!</definedName>
    <definedName name="________PP3" localSheetId="47">#REF!</definedName>
    <definedName name="________PP3" localSheetId="46">#REF!</definedName>
    <definedName name="________PP3" localSheetId="41">#REF!</definedName>
    <definedName name="________PP3" localSheetId="40">#REF!</definedName>
    <definedName name="________PP3" localSheetId="36">#REF!</definedName>
    <definedName name="________PP3" localSheetId="37">#REF!</definedName>
    <definedName name="________PP3" localSheetId="38">#REF!</definedName>
    <definedName name="________PP3" localSheetId="35">#REF!</definedName>
    <definedName name="________PP3" localSheetId="23">#REF!</definedName>
    <definedName name="________PP3" localSheetId="19">#REF!</definedName>
    <definedName name="________PP3" localSheetId="21">#REF!</definedName>
    <definedName name="________PP3">#REF!</definedName>
    <definedName name="________REC1999">'[7]RC-0997'!$B$132:$Q$171</definedName>
    <definedName name="________UAE1" localSheetId="48">[13]Sheet4!$D$116:$D$207</definedName>
    <definedName name="________UAE1" localSheetId="47">[13]Sheet4!$D$116:$D$207</definedName>
    <definedName name="________UAE1" localSheetId="46">[13]Sheet4!$D$116:$D$207</definedName>
    <definedName name="________UAE1" localSheetId="41">[13]Sheet4!$D$116:$D$207</definedName>
    <definedName name="________UAE1" localSheetId="36">[13]Sheet4!$D$116:$D$207</definedName>
    <definedName name="________UAE1" localSheetId="37">[13]Sheet4!$D$116:$D$207</definedName>
    <definedName name="________UAE1" localSheetId="38">[13]Sheet4!$D$116:$D$207</definedName>
    <definedName name="________UAE1">[6]Sheet4!$D$116:$D$207</definedName>
    <definedName name="________UAE2" localSheetId="48">[13]Sheet4!$Q$14:$Q$105</definedName>
    <definedName name="________UAE2" localSheetId="47">[13]Sheet4!$Q$14:$Q$105</definedName>
    <definedName name="________UAE2" localSheetId="46">[13]Sheet4!$Q$14:$Q$105</definedName>
    <definedName name="________UAE2" localSheetId="41">[13]Sheet4!$Q$14:$Q$105</definedName>
    <definedName name="________UAE2" localSheetId="36">[13]Sheet4!$Q$14:$Q$105</definedName>
    <definedName name="________UAE2" localSheetId="37">[13]Sheet4!$Q$14:$Q$105</definedName>
    <definedName name="________UAE2" localSheetId="38">[13]Sheet4!$Q$14:$Q$105</definedName>
    <definedName name="________UAE2">[6]Sheet4!$Q$14:$Q$105</definedName>
    <definedName name="________UK1" localSheetId="48">[13]Sheet4!$F$324:$F$415</definedName>
    <definedName name="________UK1" localSheetId="47">[13]Sheet4!$F$324:$F$415</definedName>
    <definedName name="________UK1" localSheetId="46">[13]Sheet4!$F$324:$F$415</definedName>
    <definedName name="________UK1" localSheetId="41">[13]Sheet4!$F$324:$F$415</definedName>
    <definedName name="________UK1" localSheetId="36">[13]Sheet4!$F$324:$F$415</definedName>
    <definedName name="________UK1" localSheetId="37">[13]Sheet4!$F$324:$F$415</definedName>
    <definedName name="________UK1" localSheetId="38">[13]Sheet4!$F$324:$F$415</definedName>
    <definedName name="________UK1">[6]Sheet4!$F$324:$F$415</definedName>
    <definedName name="________UK2" localSheetId="48">[13]Sheet4!$S$222:$S$313</definedName>
    <definedName name="________UK2" localSheetId="47">[13]Sheet4!$S$222:$S$313</definedName>
    <definedName name="________UK2" localSheetId="46">[13]Sheet4!$S$222:$S$313</definedName>
    <definedName name="________UK2" localSheetId="41">[13]Sheet4!$S$222:$S$313</definedName>
    <definedName name="________UK2" localSheetId="36">[13]Sheet4!$S$222:$S$313</definedName>
    <definedName name="________UK2" localSheetId="37">[13]Sheet4!$S$222:$S$313</definedName>
    <definedName name="________UK2" localSheetId="38">[13]Sheet4!$S$222:$S$313</definedName>
    <definedName name="________UK2">[6]Sheet4!$S$222:$S$313</definedName>
    <definedName name="________USA1" localSheetId="48">[13]Sheet4!$D$428:$D$519</definedName>
    <definedName name="________USA1" localSheetId="47">[13]Sheet4!$D$428:$D$519</definedName>
    <definedName name="________USA1" localSheetId="46">[13]Sheet4!$D$428:$D$519</definedName>
    <definedName name="________USA1" localSheetId="41">[13]Sheet4!$D$428:$D$519</definedName>
    <definedName name="________USA1" localSheetId="36">[13]Sheet4!$D$428:$D$519</definedName>
    <definedName name="________USA1" localSheetId="37">[13]Sheet4!$D$428:$D$519</definedName>
    <definedName name="________USA1" localSheetId="38">[13]Sheet4!$D$428:$D$519</definedName>
    <definedName name="________USA1">[6]Sheet4!$D$428:$D$519</definedName>
    <definedName name="________USA2" localSheetId="48">[13]Sheet4!$Q$326:$Q$417</definedName>
    <definedName name="________USA2" localSheetId="47">[13]Sheet4!$Q$326:$Q$417</definedName>
    <definedName name="________USA2" localSheetId="46">[13]Sheet4!$Q$326:$Q$417</definedName>
    <definedName name="________USA2" localSheetId="41">[13]Sheet4!$Q$326:$Q$417</definedName>
    <definedName name="________USA2" localSheetId="36">[13]Sheet4!$Q$326:$Q$417</definedName>
    <definedName name="________USA2" localSheetId="37">[13]Sheet4!$Q$326:$Q$417</definedName>
    <definedName name="________USA2" localSheetId="38">[13]Sheet4!$Q$326:$Q$417</definedName>
    <definedName name="________USA2">[6]Sheet4!$Q$326:$Q$417</definedName>
    <definedName name="_______ASH1" localSheetId="48">[13]Sheet4!$B$524:$E$625</definedName>
    <definedName name="_______ASH1" localSheetId="47">[13]Sheet4!$B$524:$E$625</definedName>
    <definedName name="_______ASH1" localSheetId="46">[13]Sheet4!$B$524:$E$625</definedName>
    <definedName name="_______ASH1" localSheetId="41">[13]Sheet4!$B$524:$E$625</definedName>
    <definedName name="_______ASH1" localSheetId="36">[13]Sheet4!$B$524:$E$625</definedName>
    <definedName name="_______ASH1" localSheetId="37">[13]Sheet4!$B$524:$E$625</definedName>
    <definedName name="_______ASH1" localSheetId="38">[13]Sheet4!$B$524:$E$625</definedName>
    <definedName name="_______ASH1">[6]Sheet4!$B$524:$E$625</definedName>
    <definedName name="_______ASH2" localSheetId="48">[13]Sheet4!$P$422:$Q$523</definedName>
    <definedName name="_______ASH2" localSheetId="47">[13]Sheet4!$P$422:$Q$523</definedName>
    <definedName name="_______ASH2" localSheetId="46">[13]Sheet4!$P$422:$Q$523</definedName>
    <definedName name="_______ASH2" localSheetId="41">[13]Sheet4!$P$422:$Q$523</definedName>
    <definedName name="_______ASH2" localSheetId="36">[13]Sheet4!$P$422:$Q$523</definedName>
    <definedName name="_______ASH2" localSheetId="37">[13]Sheet4!$P$422:$Q$523</definedName>
    <definedName name="_______ASH2" localSheetId="38">[13]Sheet4!$P$422:$Q$523</definedName>
    <definedName name="_______ASH2">[6]Sheet4!$P$422:$Q$523</definedName>
    <definedName name="_______ASS1" localSheetId="48">#REF!</definedName>
    <definedName name="_______ASS1" localSheetId="47">#REF!</definedName>
    <definedName name="_______ASS1" localSheetId="46">#REF!</definedName>
    <definedName name="_______ASS1" localSheetId="41">#REF!</definedName>
    <definedName name="_______ASS1" localSheetId="40">'[8]Abu Dhabi'!#REF!</definedName>
    <definedName name="_______ASS1" localSheetId="36">#REF!</definedName>
    <definedName name="_______ASS1" localSheetId="37">#REF!</definedName>
    <definedName name="_______ASS1" localSheetId="38">#REF!</definedName>
    <definedName name="_______ASS1" localSheetId="35">'[8]Abu Dhabi'!#REF!</definedName>
    <definedName name="_______ASS1" localSheetId="21">'[8]Abu Dhabi'!#REF!</definedName>
    <definedName name="_______ASS1">'[8]Abu Dhabi'!#REF!</definedName>
    <definedName name="_______ASS2" localSheetId="48">#REF!</definedName>
    <definedName name="_______ASS2" localSheetId="47">#REF!</definedName>
    <definedName name="_______ASS2" localSheetId="46">#REF!</definedName>
    <definedName name="_______ASS2" localSheetId="41">#REF!</definedName>
    <definedName name="_______ASS2" localSheetId="40">[9]BSDOMOVS!#REF!</definedName>
    <definedName name="_______ASS2" localSheetId="36">#REF!</definedName>
    <definedName name="_______ASS2" localSheetId="37">#REF!</definedName>
    <definedName name="_______ASS2" localSheetId="38">#REF!</definedName>
    <definedName name="_______ASS2" localSheetId="35">[9]BSDOMOVS!#REF!</definedName>
    <definedName name="_______ASS2" localSheetId="21">[9]BSDOMOVS!#REF!</definedName>
    <definedName name="_______ASS2">[9]BSDOMOVS!#REF!</definedName>
    <definedName name="_______crt1">'[11]I-B'!$B$1:$B$65536</definedName>
    <definedName name="_______crt2">'[11]I-BR'!$B$1:$B$65536</definedName>
    <definedName name="_______EPZ1" localSheetId="48">[13]Sheet4!$F$428:$F$519</definedName>
    <definedName name="_______EPZ1" localSheetId="47">[13]Sheet4!$F$428:$F$519</definedName>
    <definedName name="_______EPZ1" localSheetId="46">[13]Sheet4!$F$428:$F$519</definedName>
    <definedName name="_______EPZ1" localSheetId="41">[13]Sheet4!$F$428:$F$519</definedName>
    <definedName name="_______EPZ1" localSheetId="36">[13]Sheet4!$F$428:$F$519</definedName>
    <definedName name="_______EPZ1" localSheetId="37">[13]Sheet4!$F$428:$F$519</definedName>
    <definedName name="_______EPZ1" localSheetId="38">[13]Sheet4!$F$428:$F$519</definedName>
    <definedName name="_______EPZ1">[6]Sheet4!$F$428:$F$519</definedName>
    <definedName name="_______EPZ2" localSheetId="48">[13]Sheet4!$S$326:$S$417</definedName>
    <definedName name="_______EPZ2" localSheetId="47">[13]Sheet4!$S$326:$S$417</definedName>
    <definedName name="_______EPZ2" localSheetId="46">[13]Sheet4!$S$326:$S$417</definedName>
    <definedName name="_______EPZ2" localSheetId="41">[13]Sheet4!$S$326:$S$417</definedName>
    <definedName name="_______EPZ2" localSheetId="36">[13]Sheet4!$S$326:$S$417</definedName>
    <definedName name="_______EPZ2" localSheetId="37">[13]Sheet4!$S$326:$S$417</definedName>
    <definedName name="_______EPZ2" localSheetId="38">[13]Sheet4!$S$326:$S$417</definedName>
    <definedName name="_______EPZ2">[6]Sheet4!$S$326:$S$417</definedName>
    <definedName name="_______FMT1">'[12]I-B'!$D$1:$D$65536</definedName>
    <definedName name="_______FMT2">'[11]I-BR'!$E$1:$E$65536</definedName>
    <definedName name="_______hub0207" localSheetId="48">[15]AL905!#REF!</definedName>
    <definedName name="_______hub0207" localSheetId="46">[15]AL905!#REF!</definedName>
    <definedName name="_______hub0207" localSheetId="40">[15]AL905!#REF!</definedName>
    <definedName name="_______hub0207" localSheetId="36">[15]AL905!#REF!</definedName>
    <definedName name="_______hub0207" localSheetId="37">[15]AL905!#REF!</definedName>
    <definedName name="_______hub0207" localSheetId="38">[15]AL905!#REF!</definedName>
    <definedName name="_______hub0207" localSheetId="35">[15]AL905!#REF!</definedName>
    <definedName name="_______hub0207" localSheetId="21">[15]AL905!#REF!</definedName>
    <definedName name="_______hub0207">[15]AL905!#REF!</definedName>
    <definedName name="_______LIA1" localSheetId="48">#REF!</definedName>
    <definedName name="_______LIA1" localSheetId="47">#REF!</definedName>
    <definedName name="_______LIA1" localSheetId="46">#REF!</definedName>
    <definedName name="_______LIA1" localSheetId="41">#REF!</definedName>
    <definedName name="_______LIA1" localSheetId="40">#REF!</definedName>
    <definedName name="_______LIA1" localSheetId="36">#REF!</definedName>
    <definedName name="_______LIA1" localSheetId="37">#REF!</definedName>
    <definedName name="_______LIA1" localSheetId="38">#REF!</definedName>
    <definedName name="_______LIA1" localSheetId="35">#REF!</definedName>
    <definedName name="_______LIA1" localSheetId="23">#REF!</definedName>
    <definedName name="_______LIA1" localSheetId="19">#REF!</definedName>
    <definedName name="_______LIA1" localSheetId="21">#REF!</definedName>
    <definedName name="_______LIA1">#REF!</definedName>
    <definedName name="_______LIA2" localSheetId="48">#REF!</definedName>
    <definedName name="_______LIA2" localSheetId="47">#REF!</definedName>
    <definedName name="_______LIA2" localSheetId="46">#REF!</definedName>
    <definedName name="_______LIA2" localSheetId="41">#REF!</definedName>
    <definedName name="_______LIA2" localSheetId="40">#REF!</definedName>
    <definedName name="_______LIA2" localSheetId="36">#REF!</definedName>
    <definedName name="_______LIA2" localSheetId="37">#REF!</definedName>
    <definedName name="_______LIA2" localSheetId="38">#REF!</definedName>
    <definedName name="_______LIA2" localSheetId="35">#REF!</definedName>
    <definedName name="_______LIA2" localSheetId="23">#REF!</definedName>
    <definedName name="_______LIA2" localSheetId="19">#REF!</definedName>
    <definedName name="_______LIA2" localSheetId="21">#REF!</definedName>
    <definedName name="_______LIA2">#REF!</definedName>
    <definedName name="_______LMT1">'[11]I-B'!$G$1:$G$65536</definedName>
    <definedName name="_______LMT2">'[11]I-BR'!$G$1:$G$65536</definedName>
    <definedName name="_______LN2" localSheetId="48">#REF!</definedName>
    <definedName name="_______LN2" localSheetId="46">#REF!</definedName>
    <definedName name="_______LN2" localSheetId="41">#REF!</definedName>
    <definedName name="_______LN2" localSheetId="40">#REF!</definedName>
    <definedName name="_______LN2" localSheetId="36">#REF!</definedName>
    <definedName name="_______LN2" localSheetId="37">#REF!</definedName>
    <definedName name="_______LN2" localSheetId="38">#REF!</definedName>
    <definedName name="_______LN2" localSheetId="35">#REF!</definedName>
    <definedName name="_______LN2" localSheetId="21">#REF!</definedName>
    <definedName name="_______LN2">#REF!</definedName>
    <definedName name="_______PL1" localSheetId="48">#REF!</definedName>
    <definedName name="_______PL1" localSheetId="47">#REF!</definedName>
    <definedName name="_______PL1" localSheetId="46">#REF!</definedName>
    <definedName name="_______PL1" localSheetId="41">#REF!</definedName>
    <definedName name="_______PL1" localSheetId="40">#REF!</definedName>
    <definedName name="_______PL1" localSheetId="36">#REF!</definedName>
    <definedName name="_______PL1" localSheetId="37">#REF!</definedName>
    <definedName name="_______PL1" localSheetId="38">#REF!</definedName>
    <definedName name="_______PL1" localSheetId="35">#REF!</definedName>
    <definedName name="_______PL1" localSheetId="23">#REF!</definedName>
    <definedName name="_______PL1" localSheetId="19">#REF!</definedName>
    <definedName name="_______PL1" localSheetId="21">#REF!</definedName>
    <definedName name="_______PL1">#REF!</definedName>
    <definedName name="_______PL2" localSheetId="48">#REF!</definedName>
    <definedName name="_______PL2" localSheetId="47">#REF!</definedName>
    <definedName name="_______PL2" localSheetId="46">#REF!</definedName>
    <definedName name="_______PL2" localSheetId="41">#REF!</definedName>
    <definedName name="_______PL2" localSheetId="40">#REF!</definedName>
    <definedName name="_______PL2" localSheetId="36">#REF!</definedName>
    <definedName name="_______PL2" localSheetId="37">#REF!</definedName>
    <definedName name="_______PL2" localSheetId="38">#REF!</definedName>
    <definedName name="_______PL2" localSheetId="35">#REF!</definedName>
    <definedName name="_______PL2" localSheetId="23">#REF!</definedName>
    <definedName name="_______PL2" localSheetId="19">#REF!</definedName>
    <definedName name="_______PL2" localSheetId="21">#REF!</definedName>
    <definedName name="_______PL2">#REF!</definedName>
    <definedName name="_______PP2" localSheetId="48">#REF!</definedName>
    <definedName name="_______PP2" localSheetId="47">#REF!</definedName>
    <definedName name="_______PP2" localSheetId="46">#REF!</definedName>
    <definedName name="_______PP2" localSheetId="41">#REF!</definedName>
    <definedName name="_______PP2" localSheetId="40">#REF!</definedName>
    <definedName name="_______PP2" localSheetId="36">#REF!</definedName>
    <definedName name="_______PP2" localSheetId="37">#REF!</definedName>
    <definedName name="_______PP2" localSheetId="38">#REF!</definedName>
    <definedName name="_______PP2" localSheetId="35">#REF!</definedName>
    <definedName name="_______PP2" localSheetId="23">#REF!</definedName>
    <definedName name="_______PP2" localSheetId="19">#REF!</definedName>
    <definedName name="_______PP2" localSheetId="21">#REF!</definedName>
    <definedName name="_______PP2">#REF!</definedName>
    <definedName name="_______PP3" localSheetId="48">#REF!</definedName>
    <definedName name="_______PP3" localSheetId="47">#REF!</definedName>
    <definedName name="_______PP3" localSheetId="46">#REF!</definedName>
    <definedName name="_______PP3" localSheetId="41">#REF!</definedName>
    <definedName name="_______PP3" localSheetId="40">#REF!</definedName>
    <definedName name="_______PP3" localSheetId="36">#REF!</definedName>
    <definedName name="_______PP3" localSheetId="37">#REF!</definedName>
    <definedName name="_______PP3" localSheetId="38">#REF!</definedName>
    <definedName name="_______PP3" localSheetId="35">#REF!</definedName>
    <definedName name="_______PP3" localSheetId="23">#REF!</definedName>
    <definedName name="_______PP3" localSheetId="19">#REF!</definedName>
    <definedName name="_______PP3" localSheetId="21">#REF!</definedName>
    <definedName name="_______PP3">#REF!</definedName>
    <definedName name="_______REC1999">'[7]RC-0997'!$B$132:$Q$171</definedName>
    <definedName name="_______UAE1" localSheetId="48">[13]Sheet4!$D$116:$D$207</definedName>
    <definedName name="_______UAE1" localSheetId="47">[13]Sheet4!$D$116:$D$207</definedName>
    <definedName name="_______UAE1" localSheetId="46">[13]Sheet4!$D$116:$D$207</definedName>
    <definedName name="_______UAE1" localSheetId="41">[13]Sheet4!$D$116:$D$207</definedName>
    <definedName name="_______UAE1" localSheetId="36">[13]Sheet4!$D$116:$D$207</definedName>
    <definedName name="_______UAE1" localSheetId="37">[13]Sheet4!$D$116:$D$207</definedName>
    <definedName name="_______UAE1" localSheetId="38">[13]Sheet4!$D$116:$D$207</definedName>
    <definedName name="_______UAE1">[6]Sheet4!$D$116:$D$207</definedName>
    <definedName name="_______UAE2" localSheetId="48">[13]Sheet4!$Q$14:$Q$105</definedName>
    <definedName name="_______UAE2" localSheetId="47">[13]Sheet4!$Q$14:$Q$105</definedName>
    <definedName name="_______UAE2" localSheetId="46">[13]Sheet4!$Q$14:$Q$105</definedName>
    <definedName name="_______UAE2" localSheetId="41">[13]Sheet4!$Q$14:$Q$105</definedName>
    <definedName name="_______UAE2" localSheetId="36">[13]Sheet4!$Q$14:$Q$105</definedName>
    <definedName name="_______UAE2" localSheetId="37">[13]Sheet4!$Q$14:$Q$105</definedName>
    <definedName name="_______UAE2" localSheetId="38">[13]Sheet4!$Q$14:$Q$105</definedName>
    <definedName name="_______UAE2">[6]Sheet4!$Q$14:$Q$105</definedName>
    <definedName name="_______UK1" localSheetId="48">[13]Sheet4!$F$324:$F$415</definedName>
    <definedName name="_______UK1" localSheetId="47">[13]Sheet4!$F$324:$F$415</definedName>
    <definedName name="_______UK1" localSheetId="46">[13]Sheet4!$F$324:$F$415</definedName>
    <definedName name="_______UK1" localSheetId="41">[13]Sheet4!$F$324:$F$415</definedName>
    <definedName name="_______UK1" localSheetId="36">[13]Sheet4!$F$324:$F$415</definedName>
    <definedName name="_______UK1" localSheetId="37">[13]Sheet4!$F$324:$F$415</definedName>
    <definedName name="_______UK1" localSheetId="38">[13]Sheet4!$F$324:$F$415</definedName>
    <definedName name="_______UK1">[6]Sheet4!$F$324:$F$415</definedName>
    <definedName name="_______UK2" localSheetId="48">[13]Sheet4!$S$222:$S$313</definedName>
    <definedName name="_______UK2" localSheetId="47">[13]Sheet4!$S$222:$S$313</definedName>
    <definedName name="_______UK2" localSheetId="46">[13]Sheet4!$S$222:$S$313</definedName>
    <definedName name="_______UK2" localSheetId="41">[13]Sheet4!$S$222:$S$313</definedName>
    <definedName name="_______UK2" localSheetId="36">[13]Sheet4!$S$222:$S$313</definedName>
    <definedName name="_______UK2" localSheetId="37">[13]Sheet4!$S$222:$S$313</definedName>
    <definedName name="_______UK2" localSheetId="38">[13]Sheet4!$S$222:$S$313</definedName>
    <definedName name="_______UK2">[6]Sheet4!$S$222:$S$313</definedName>
    <definedName name="_______USA1" localSheetId="48">[13]Sheet4!$D$428:$D$519</definedName>
    <definedName name="_______USA1" localSheetId="47">[13]Sheet4!$D$428:$D$519</definedName>
    <definedName name="_______USA1" localSheetId="46">[13]Sheet4!$D$428:$D$519</definedName>
    <definedName name="_______USA1" localSheetId="41">[13]Sheet4!$D$428:$D$519</definedName>
    <definedName name="_______USA1" localSheetId="36">[13]Sheet4!$D$428:$D$519</definedName>
    <definedName name="_______USA1" localSheetId="37">[13]Sheet4!$D$428:$D$519</definedName>
    <definedName name="_______USA1" localSheetId="38">[13]Sheet4!$D$428:$D$519</definedName>
    <definedName name="_______USA1">[6]Sheet4!$D$428:$D$519</definedName>
    <definedName name="_______USA2" localSheetId="48">[13]Sheet4!$Q$326:$Q$417</definedName>
    <definedName name="_______USA2" localSheetId="47">[13]Sheet4!$Q$326:$Q$417</definedName>
    <definedName name="_______USA2" localSheetId="46">[13]Sheet4!$Q$326:$Q$417</definedName>
    <definedName name="_______USA2" localSheetId="41">[13]Sheet4!$Q$326:$Q$417</definedName>
    <definedName name="_______USA2" localSheetId="36">[13]Sheet4!$Q$326:$Q$417</definedName>
    <definedName name="_______USA2" localSheetId="37">[13]Sheet4!$Q$326:$Q$417</definedName>
    <definedName name="_______USA2" localSheetId="38">[13]Sheet4!$Q$326:$Q$417</definedName>
    <definedName name="_______USA2">[6]Sheet4!$Q$326:$Q$417</definedName>
    <definedName name="______ASH1">[13]Sheet4!$B$524:$E$625</definedName>
    <definedName name="______ASH2">[13]Sheet4!$P$422:$Q$523</definedName>
    <definedName name="______ASS1" localSheetId="48">#REF!</definedName>
    <definedName name="______ASS1" localSheetId="47">#REF!</definedName>
    <definedName name="______ASS1" localSheetId="46">#REF!</definedName>
    <definedName name="______ASS1" localSheetId="41">#REF!</definedName>
    <definedName name="______ASS1" localSheetId="40">#REF!</definedName>
    <definedName name="______ASS1" localSheetId="36">#REF!</definedName>
    <definedName name="______ASS1" localSheetId="37">#REF!</definedName>
    <definedName name="______ASS1" localSheetId="38">#REF!</definedName>
    <definedName name="______ASS1" localSheetId="35">#REF!</definedName>
    <definedName name="______ASS1" localSheetId="23">#REF!</definedName>
    <definedName name="______ASS1" localSheetId="19">#REF!</definedName>
    <definedName name="______ASS1" localSheetId="21">#REF!</definedName>
    <definedName name="______ASS1">#REF!</definedName>
    <definedName name="______ASS2" localSheetId="48">#REF!</definedName>
    <definedName name="______ASS2" localSheetId="47">#REF!</definedName>
    <definedName name="______ASS2" localSheetId="46">#REF!</definedName>
    <definedName name="______ASS2" localSheetId="41">#REF!</definedName>
    <definedName name="______ASS2" localSheetId="40">#REF!</definedName>
    <definedName name="______ASS2" localSheetId="36">#REF!</definedName>
    <definedName name="______ASS2" localSheetId="37">#REF!</definedName>
    <definedName name="______ASS2" localSheetId="38">#REF!</definedName>
    <definedName name="______ASS2" localSheetId="35">#REF!</definedName>
    <definedName name="______ASS2" localSheetId="23">#REF!</definedName>
    <definedName name="______ASS2" localSheetId="19">#REF!</definedName>
    <definedName name="______ASS2" localSheetId="21">#REF!</definedName>
    <definedName name="______ASS2">#REF!</definedName>
    <definedName name="______BSC1" localSheetId="48">#REF!</definedName>
    <definedName name="______BSC1" localSheetId="46">#REF!</definedName>
    <definedName name="______BSC1" localSheetId="40">#REF!</definedName>
    <definedName name="______BSC1" localSheetId="36">#REF!</definedName>
    <definedName name="______BSC1" localSheetId="37">#REF!</definedName>
    <definedName name="______BSC1" localSheetId="38">#REF!</definedName>
    <definedName name="______BSC1" localSheetId="35">#REF!</definedName>
    <definedName name="______BSC1" localSheetId="23">#REF!</definedName>
    <definedName name="______BSC1" localSheetId="19">#REF!</definedName>
    <definedName name="______BSC1" localSheetId="21">#REF!</definedName>
    <definedName name="______BSC1">#REF!</definedName>
    <definedName name="______BSD1" localSheetId="48">#REF!</definedName>
    <definedName name="______BSD1" localSheetId="46">#REF!</definedName>
    <definedName name="______BSD1" localSheetId="40">#REF!</definedName>
    <definedName name="______BSD1" localSheetId="36">#REF!</definedName>
    <definedName name="______BSD1" localSheetId="37">#REF!</definedName>
    <definedName name="______BSD1" localSheetId="38">#REF!</definedName>
    <definedName name="______BSD1" localSheetId="35">#REF!</definedName>
    <definedName name="______BSD1" localSheetId="23">#REF!</definedName>
    <definedName name="______BSD1" localSheetId="19">#REF!</definedName>
    <definedName name="______BSD1" localSheetId="21">#REF!</definedName>
    <definedName name="______BSD1">#REF!</definedName>
    <definedName name="______BSH1" localSheetId="48">#REF!</definedName>
    <definedName name="______BSH1" localSheetId="46">#REF!</definedName>
    <definedName name="______BSH1" localSheetId="40">#REF!</definedName>
    <definedName name="______BSH1" localSheetId="36">#REF!</definedName>
    <definedName name="______BSH1" localSheetId="37">#REF!</definedName>
    <definedName name="______BSH1" localSheetId="38">#REF!</definedName>
    <definedName name="______BSH1" localSheetId="35">#REF!</definedName>
    <definedName name="______BSH1" localSheetId="23">#REF!</definedName>
    <definedName name="______BSH1" localSheetId="19">#REF!</definedName>
    <definedName name="______BSH1" localSheetId="21">#REF!</definedName>
    <definedName name="______BSH1">#REF!</definedName>
    <definedName name="______BSP1" localSheetId="48">#REF!</definedName>
    <definedName name="______BSP1" localSheetId="46">#REF!</definedName>
    <definedName name="______BSP1" localSheetId="40">#REF!</definedName>
    <definedName name="______BSP1" localSheetId="36">#REF!</definedName>
    <definedName name="______BSP1" localSheetId="37">#REF!</definedName>
    <definedName name="______BSP1" localSheetId="38">#REF!</definedName>
    <definedName name="______BSP1" localSheetId="35">#REF!</definedName>
    <definedName name="______BSP1" localSheetId="23">#REF!</definedName>
    <definedName name="______BSP1" localSheetId="19">#REF!</definedName>
    <definedName name="______BSP1" localSheetId="21">#REF!</definedName>
    <definedName name="______BSP1">#REF!</definedName>
    <definedName name="______BSS1" localSheetId="48">#REF!</definedName>
    <definedName name="______BSS1" localSheetId="46">#REF!</definedName>
    <definedName name="______BSS1" localSheetId="40">#REF!</definedName>
    <definedName name="______BSS1" localSheetId="36">#REF!</definedName>
    <definedName name="______BSS1" localSheetId="37">#REF!</definedName>
    <definedName name="______BSS1" localSheetId="38">#REF!</definedName>
    <definedName name="______BSS1" localSheetId="35">#REF!</definedName>
    <definedName name="______BSS1" localSheetId="23">#REF!</definedName>
    <definedName name="______BSS1" localSheetId="19">#REF!</definedName>
    <definedName name="______BSS1" localSheetId="21">#REF!</definedName>
    <definedName name="______BSS1">#REF!</definedName>
    <definedName name="______BST1" localSheetId="48">#REF!</definedName>
    <definedName name="______BST1" localSheetId="46">#REF!</definedName>
    <definedName name="______BST1" localSheetId="40">#REF!</definedName>
    <definedName name="______BST1" localSheetId="36">#REF!</definedName>
    <definedName name="______BST1" localSheetId="37">#REF!</definedName>
    <definedName name="______BST1" localSheetId="38">#REF!</definedName>
    <definedName name="______BST1" localSheetId="35">#REF!</definedName>
    <definedName name="______BST1" localSheetId="23">#REF!</definedName>
    <definedName name="______BST1" localSheetId="19">#REF!</definedName>
    <definedName name="______BST1" localSheetId="21">#REF!</definedName>
    <definedName name="______BST1">#REF!</definedName>
    <definedName name="______crt1">'[11]I-B'!$B$1:$B$65536</definedName>
    <definedName name="______crt2">'[11]I-BR'!$B$1:$B$65536</definedName>
    <definedName name="______EPZ1">[13]Sheet4!$F$428:$F$519</definedName>
    <definedName name="______EPZ2">[13]Sheet4!$S$326:$S$417</definedName>
    <definedName name="______FMT1">'[11]I-B'!$E$1:$E$65536</definedName>
    <definedName name="______FMT2">'[11]I-BR'!$E$1:$E$65536</definedName>
    <definedName name="______hub0207" localSheetId="48">[15]AL905!#REF!</definedName>
    <definedName name="______hub0207" localSheetId="46">[15]AL905!#REF!</definedName>
    <definedName name="______hub0207" localSheetId="40">[15]AL905!#REF!</definedName>
    <definedName name="______hub0207" localSheetId="36">[15]AL905!#REF!</definedName>
    <definedName name="______hub0207" localSheetId="37">[15]AL905!#REF!</definedName>
    <definedName name="______hub0207" localSheetId="38">[15]AL905!#REF!</definedName>
    <definedName name="______hub0207" localSheetId="35">[15]AL905!#REF!</definedName>
    <definedName name="______hub0207" localSheetId="21">[15]AL905!#REF!</definedName>
    <definedName name="______hub0207">[15]AL905!#REF!</definedName>
    <definedName name="______IEC1" localSheetId="48">#REF!</definedName>
    <definedName name="______IEC1" localSheetId="46">#REF!</definedName>
    <definedName name="______IEC1" localSheetId="40">#REF!</definedName>
    <definedName name="______IEC1" localSheetId="36">#REF!</definedName>
    <definedName name="______IEC1" localSheetId="37">#REF!</definedName>
    <definedName name="______IEC1" localSheetId="38">#REF!</definedName>
    <definedName name="______IEC1" localSheetId="35">#REF!</definedName>
    <definedName name="______IEC1" localSheetId="23">#REF!</definedName>
    <definedName name="______IEC1" localSheetId="19">#REF!</definedName>
    <definedName name="______IEC1" localSheetId="21">#REF!</definedName>
    <definedName name="______IEC1">#REF!</definedName>
    <definedName name="______IED1" localSheetId="48">#REF!</definedName>
    <definedName name="______IED1" localSheetId="46">#REF!</definedName>
    <definedName name="______IED1" localSheetId="40">#REF!</definedName>
    <definedName name="______IED1" localSheetId="36">#REF!</definedName>
    <definedName name="______IED1" localSheetId="37">#REF!</definedName>
    <definedName name="______IED1" localSheetId="38">#REF!</definedName>
    <definedName name="______IED1" localSheetId="35">#REF!</definedName>
    <definedName name="______IED1" localSheetId="23">#REF!</definedName>
    <definedName name="______IED1" localSheetId="19">#REF!</definedName>
    <definedName name="______IED1" localSheetId="21">#REF!</definedName>
    <definedName name="______IED1">#REF!</definedName>
    <definedName name="______IEH1" localSheetId="48">#REF!</definedName>
    <definedName name="______IEH1" localSheetId="46">#REF!</definedName>
    <definedName name="______IEH1" localSheetId="40">#REF!</definedName>
    <definedName name="______IEH1" localSheetId="36">#REF!</definedName>
    <definedName name="______IEH1" localSheetId="37">#REF!</definedName>
    <definedName name="______IEH1" localSheetId="38">#REF!</definedName>
    <definedName name="______IEH1" localSheetId="35">#REF!</definedName>
    <definedName name="______IEH1" localSheetId="23">#REF!</definedName>
    <definedName name="______IEH1" localSheetId="19">#REF!</definedName>
    <definedName name="______IEH1" localSheetId="21">#REF!</definedName>
    <definedName name="______IEH1">#REF!</definedName>
    <definedName name="______IEP1" localSheetId="48">#REF!</definedName>
    <definedName name="______IEP1" localSheetId="46">#REF!</definedName>
    <definedName name="______IEP1" localSheetId="40">#REF!</definedName>
    <definedName name="______IEP1" localSheetId="36">#REF!</definedName>
    <definedName name="______IEP1" localSheetId="37">#REF!</definedName>
    <definedName name="______IEP1" localSheetId="38">#REF!</definedName>
    <definedName name="______IEP1" localSheetId="35">#REF!</definedName>
    <definedName name="______IEP1" localSheetId="23">#REF!</definedName>
    <definedName name="______IEP1" localSheetId="19">#REF!</definedName>
    <definedName name="______IEP1" localSheetId="21">#REF!</definedName>
    <definedName name="______IEP1">#REF!</definedName>
    <definedName name="______IES1" localSheetId="48">#REF!</definedName>
    <definedName name="______IES1" localSheetId="46">#REF!</definedName>
    <definedName name="______IES1" localSheetId="40">#REF!</definedName>
    <definedName name="______IES1" localSheetId="36">#REF!</definedName>
    <definedName name="______IES1" localSheetId="37">#REF!</definedName>
    <definedName name="______IES1" localSheetId="38">#REF!</definedName>
    <definedName name="______IES1" localSheetId="35">#REF!</definedName>
    <definedName name="______IES1" localSheetId="23">#REF!</definedName>
    <definedName name="______IES1" localSheetId="19">#REF!</definedName>
    <definedName name="______IES1" localSheetId="21">#REF!</definedName>
    <definedName name="______IES1">#REF!</definedName>
    <definedName name="______IET1" localSheetId="48">#REF!</definedName>
    <definedName name="______IET1" localSheetId="46">#REF!</definedName>
    <definedName name="______IET1" localSheetId="40">#REF!</definedName>
    <definedName name="______IET1" localSheetId="36">#REF!</definedName>
    <definedName name="______IET1" localSheetId="37">#REF!</definedName>
    <definedName name="______IET1" localSheetId="38">#REF!</definedName>
    <definedName name="______IET1" localSheetId="35">#REF!</definedName>
    <definedName name="______IET1" localSheetId="23">#REF!</definedName>
    <definedName name="______IET1" localSheetId="19">#REF!</definedName>
    <definedName name="______IET1" localSheetId="21">#REF!</definedName>
    <definedName name="______IET1">#REF!</definedName>
    <definedName name="______jun99" localSheetId="48">'[16]PUR&amp;SAL'!#REF!</definedName>
    <definedName name="______jun99" localSheetId="46">'[16]PUR&amp;SAL'!#REF!</definedName>
    <definedName name="______jun99" localSheetId="40">'[16]PUR&amp;SAL'!#REF!</definedName>
    <definedName name="______jun99" localSheetId="36">'[16]PUR&amp;SAL'!#REF!</definedName>
    <definedName name="______jun99" localSheetId="37">'[16]PUR&amp;SAL'!#REF!</definedName>
    <definedName name="______jun99" localSheetId="38">'[16]PUR&amp;SAL'!#REF!</definedName>
    <definedName name="______jun99" localSheetId="35">'[16]PUR&amp;SAL'!#REF!</definedName>
    <definedName name="______jun99" localSheetId="21">'[16]PUR&amp;SAL'!#REF!</definedName>
    <definedName name="______jun99">'[16]PUR&amp;SAL'!#REF!</definedName>
    <definedName name="______LIA1" localSheetId="48">#REF!</definedName>
    <definedName name="______LIA1" localSheetId="47">#REF!</definedName>
    <definedName name="______LIA1" localSheetId="46">#REF!</definedName>
    <definedName name="______LIA1" localSheetId="41">#REF!</definedName>
    <definedName name="______LIA1" localSheetId="40">#REF!</definedName>
    <definedName name="______LIA1" localSheetId="36">#REF!</definedName>
    <definedName name="______LIA1" localSheetId="37">#REF!</definedName>
    <definedName name="______LIA1" localSheetId="38">#REF!</definedName>
    <definedName name="______LIA1" localSheetId="35">#REF!</definedName>
    <definedName name="______LIA1" localSheetId="23">#REF!</definedName>
    <definedName name="______LIA1" localSheetId="19">#REF!</definedName>
    <definedName name="______LIA1" localSheetId="21">#REF!</definedName>
    <definedName name="______LIA1">#REF!</definedName>
    <definedName name="______LIA2" localSheetId="48">#REF!</definedName>
    <definedName name="______LIA2" localSheetId="47">#REF!</definedName>
    <definedName name="______LIA2" localSheetId="46">#REF!</definedName>
    <definedName name="______LIA2" localSheetId="41">#REF!</definedName>
    <definedName name="______LIA2" localSheetId="40">#REF!</definedName>
    <definedName name="______LIA2" localSheetId="36">#REF!</definedName>
    <definedName name="______LIA2" localSheetId="37">#REF!</definedName>
    <definedName name="______LIA2" localSheetId="38">#REF!</definedName>
    <definedName name="______LIA2" localSheetId="35">#REF!</definedName>
    <definedName name="______LIA2" localSheetId="23">#REF!</definedName>
    <definedName name="______LIA2" localSheetId="19">#REF!</definedName>
    <definedName name="______LIA2" localSheetId="21">#REF!</definedName>
    <definedName name="______LIA2">#REF!</definedName>
    <definedName name="______LMT1">'[11]I-B'!$G$1:$G$65536</definedName>
    <definedName name="______LMT2">'[11]I-BR'!$G$1:$G$65536</definedName>
    <definedName name="______LN2" localSheetId="48">#REF!</definedName>
    <definedName name="______LN2" localSheetId="46">#REF!</definedName>
    <definedName name="______LN2" localSheetId="41">#REF!</definedName>
    <definedName name="______LN2" localSheetId="40">#REF!</definedName>
    <definedName name="______LN2" localSheetId="36">#REF!</definedName>
    <definedName name="______LN2" localSheetId="37">#REF!</definedName>
    <definedName name="______LN2" localSheetId="38">#REF!</definedName>
    <definedName name="______LN2" localSheetId="35">#REF!</definedName>
    <definedName name="______LN2" localSheetId="21">#REF!</definedName>
    <definedName name="______LN2">#REF!</definedName>
    <definedName name="______PL1" localSheetId="48">#REF!</definedName>
    <definedName name="______PL1" localSheetId="47">#REF!</definedName>
    <definedName name="______PL1" localSheetId="46">#REF!</definedName>
    <definedName name="______PL1" localSheetId="41">#REF!</definedName>
    <definedName name="______PL1" localSheetId="40">#REF!</definedName>
    <definedName name="______PL1" localSheetId="36">#REF!</definedName>
    <definedName name="______PL1" localSheetId="37">#REF!</definedName>
    <definedName name="______PL1" localSheetId="38">#REF!</definedName>
    <definedName name="______PL1" localSheetId="35">#REF!</definedName>
    <definedName name="______PL1" localSheetId="23">#REF!</definedName>
    <definedName name="______PL1" localSheetId="19">#REF!</definedName>
    <definedName name="______PL1" localSheetId="21">#REF!</definedName>
    <definedName name="______PL1">#REF!</definedName>
    <definedName name="______PL2" localSheetId="48">#REF!</definedName>
    <definedName name="______PL2" localSheetId="47">#REF!</definedName>
    <definedName name="______PL2" localSheetId="46">#REF!</definedName>
    <definedName name="______PL2" localSheetId="41">#REF!</definedName>
    <definedName name="______PL2" localSheetId="40">#REF!</definedName>
    <definedName name="______PL2" localSheetId="36">#REF!</definedName>
    <definedName name="______PL2" localSheetId="37">#REF!</definedName>
    <definedName name="______PL2" localSheetId="38">#REF!</definedName>
    <definedName name="______PL2" localSheetId="35">#REF!</definedName>
    <definedName name="______PL2" localSheetId="23">#REF!</definedName>
    <definedName name="______PL2" localSheetId="19">#REF!</definedName>
    <definedName name="______PL2" localSheetId="21">#REF!</definedName>
    <definedName name="______PL2">#REF!</definedName>
    <definedName name="______PP2" localSheetId="48">#REF!</definedName>
    <definedName name="______PP2" localSheetId="47">#REF!</definedName>
    <definedName name="______PP2" localSheetId="46">#REF!</definedName>
    <definedName name="______PP2" localSheetId="41">#REF!</definedName>
    <definedName name="______PP2" localSheetId="40">#REF!</definedName>
    <definedName name="______PP2" localSheetId="36">#REF!</definedName>
    <definedName name="______PP2" localSheetId="37">#REF!</definedName>
    <definedName name="______PP2" localSheetId="38">#REF!</definedName>
    <definedName name="______PP2" localSheetId="35">#REF!</definedName>
    <definedName name="______PP2" localSheetId="23">#REF!</definedName>
    <definedName name="______PP2" localSheetId="19">#REF!</definedName>
    <definedName name="______PP2" localSheetId="21">#REF!</definedName>
    <definedName name="______PP2">#REF!</definedName>
    <definedName name="______PP3" localSheetId="48">#REF!</definedName>
    <definedName name="______PP3" localSheetId="47">#REF!</definedName>
    <definedName name="______PP3" localSheetId="46">#REF!</definedName>
    <definedName name="______PP3" localSheetId="41">#REF!</definedName>
    <definedName name="______PP3" localSheetId="40">#REF!</definedName>
    <definedName name="______PP3" localSheetId="36">#REF!</definedName>
    <definedName name="______PP3" localSheetId="37">#REF!</definedName>
    <definedName name="______PP3" localSheetId="38">#REF!</definedName>
    <definedName name="______PP3" localSheetId="35">#REF!</definedName>
    <definedName name="______PP3" localSheetId="23">#REF!</definedName>
    <definedName name="______PP3" localSheetId="19">#REF!</definedName>
    <definedName name="______PP3" localSheetId="21">#REF!</definedName>
    <definedName name="______PP3">#REF!</definedName>
    <definedName name="______REC1999">'[7]RC-0997'!$B$132:$Q$171</definedName>
    <definedName name="______SEC107" localSheetId="48">#REF!</definedName>
    <definedName name="______SEC107" localSheetId="46">#REF!</definedName>
    <definedName name="______SEC107" localSheetId="40">#REF!</definedName>
    <definedName name="______SEC107" localSheetId="36">#REF!</definedName>
    <definedName name="______SEC107" localSheetId="37">#REF!</definedName>
    <definedName name="______SEC107" localSheetId="38">#REF!</definedName>
    <definedName name="______SEC107" localSheetId="35">#REF!</definedName>
    <definedName name="______SEC107" localSheetId="23">#REF!</definedName>
    <definedName name="______SEC107" localSheetId="19">#REF!</definedName>
    <definedName name="______SEC107" localSheetId="21">#REF!</definedName>
    <definedName name="______SEC107">#REF!</definedName>
    <definedName name="______UAE1">[13]Sheet4!$D$116:$D$207</definedName>
    <definedName name="______UAE2">[13]Sheet4!$Q$14:$Q$105</definedName>
    <definedName name="______UK1">[13]Sheet4!$F$324:$F$415</definedName>
    <definedName name="______UK2">[13]Sheet4!$S$222:$S$313</definedName>
    <definedName name="______USA1">[13]Sheet4!$D$428:$D$519</definedName>
    <definedName name="______USA2">[13]Sheet4!$Q$326:$Q$417</definedName>
    <definedName name="______ws1" localSheetId="48">'[17]Revenue-Fire-Marine-Motor'!#REF!</definedName>
    <definedName name="______ws1" localSheetId="46">'[17]Revenue-Fire-Marine-Motor'!#REF!</definedName>
    <definedName name="______ws1" localSheetId="40">'[17]Revenue-Fire-Marine-Motor'!#REF!</definedName>
    <definedName name="______ws1" localSheetId="36">'[17]Revenue-Fire-Marine-Motor'!#REF!</definedName>
    <definedName name="______ws1" localSheetId="37">'[17]Revenue-Fire-Marine-Motor'!#REF!</definedName>
    <definedName name="______ws1" localSheetId="38">'[17]Revenue-Fire-Marine-Motor'!#REF!</definedName>
    <definedName name="______ws1" localSheetId="35">'[17]Revenue-Fire-Marine-Motor'!#REF!</definedName>
    <definedName name="______ws1" localSheetId="21">'[17]Revenue-Fire-Marine-Motor'!#REF!</definedName>
    <definedName name="______ws1">'[17]Revenue-Fire-Marine-Motor'!#REF!</definedName>
    <definedName name="_____ASH1">[13]Sheet4!$B$524:$E$625</definedName>
    <definedName name="_____ASH2">[13]Sheet4!$P$422:$Q$523</definedName>
    <definedName name="_____ASS1" localSheetId="48">#REF!</definedName>
    <definedName name="_____ASS1" localSheetId="47">#REF!</definedName>
    <definedName name="_____ASS1" localSheetId="46">#REF!</definedName>
    <definedName name="_____ASS1" localSheetId="41">#REF!</definedName>
    <definedName name="_____ASS1" localSheetId="40">#REF!</definedName>
    <definedName name="_____ASS1" localSheetId="36">#REF!</definedName>
    <definedName name="_____ASS1" localSheetId="37">#REF!</definedName>
    <definedName name="_____ASS1" localSheetId="38">#REF!</definedName>
    <definedName name="_____ASS1" localSheetId="35">#REF!</definedName>
    <definedName name="_____ASS1" localSheetId="23">#REF!</definedName>
    <definedName name="_____ASS1" localSheetId="19">#REF!</definedName>
    <definedName name="_____ASS1" localSheetId="21">#REF!</definedName>
    <definedName name="_____ASS1">#REF!</definedName>
    <definedName name="_____ASS2" localSheetId="48">#REF!</definedName>
    <definedName name="_____ASS2" localSheetId="47">#REF!</definedName>
    <definedName name="_____ASS2" localSheetId="46">#REF!</definedName>
    <definedName name="_____ASS2" localSheetId="41">#REF!</definedName>
    <definedName name="_____ASS2" localSheetId="40">#REF!</definedName>
    <definedName name="_____ASS2" localSheetId="36">#REF!</definedName>
    <definedName name="_____ASS2" localSheetId="37">#REF!</definedName>
    <definedName name="_____ASS2" localSheetId="38">#REF!</definedName>
    <definedName name="_____ASS2" localSheetId="35">#REF!</definedName>
    <definedName name="_____ASS2" localSheetId="23">#REF!</definedName>
    <definedName name="_____ASS2" localSheetId="19">#REF!</definedName>
    <definedName name="_____ASS2" localSheetId="21">#REF!</definedName>
    <definedName name="_____ASS2">#REF!</definedName>
    <definedName name="_____BSC1" localSheetId="48">#REF!</definedName>
    <definedName name="_____BSC1" localSheetId="46">#REF!</definedName>
    <definedName name="_____BSC1" localSheetId="40">#REF!</definedName>
    <definedName name="_____BSC1" localSheetId="36">#REF!</definedName>
    <definedName name="_____BSC1" localSheetId="37">#REF!</definedName>
    <definedName name="_____BSC1" localSheetId="38">#REF!</definedName>
    <definedName name="_____BSC1" localSheetId="35">#REF!</definedName>
    <definedName name="_____BSC1" localSheetId="23">#REF!</definedName>
    <definedName name="_____BSC1" localSheetId="19">#REF!</definedName>
    <definedName name="_____BSC1" localSheetId="21">#REF!</definedName>
    <definedName name="_____BSC1">#REF!</definedName>
    <definedName name="_____BSD1" localSheetId="48">#REF!</definedName>
    <definedName name="_____BSD1" localSheetId="46">#REF!</definedName>
    <definedName name="_____BSD1" localSheetId="40">#REF!</definedName>
    <definedName name="_____BSD1" localSheetId="36">#REF!</definedName>
    <definedName name="_____BSD1" localSheetId="37">#REF!</definedName>
    <definedName name="_____BSD1" localSheetId="38">#REF!</definedName>
    <definedName name="_____BSD1" localSheetId="35">#REF!</definedName>
    <definedName name="_____BSD1" localSheetId="23">#REF!</definedName>
    <definedName name="_____BSD1" localSheetId="19">#REF!</definedName>
    <definedName name="_____BSD1" localSheetId="21">#REF!</definedName>
    <definedName name="_____BSD1">#REF!</definedName>
    <definedName name="_____BSH1" localSheetId="48">#REF!</definedName>
    <definedName name="_____BSH1" localSheetId="46">#REF!</definedName>
    <definedName name="_____BSH1" localSheetId="40">#REF!</definedName>
    <definedName name="_____BSH1" localSheetId="36">#REF!</definedName>
    <definedName name="_____BSH1" localSheetId="37">#REF!</definedName>
    <definedName name="_____BSH1" localSheetId="38">#REF!</definedName>
    <definedName name="_____BSH1" localSheetId="35">#REF!</definedName>
    <definedName name="_____BSH1" localSheetId="23">#REF!</definedName>
    <definedName name="_____BSH1" localSheetId="19">#REF!</definedName>
    <definedName name="_____BSH1" localSheetId="21">#REF!</definedName>
    <definedName name="_____BSH1">#REF!</definedName>
    <definedName name="_____BSP1" localSheetId="48">#REF!</definedName>
    <definedName name="_____BSP1" localSheetId="46">#REF!</definedName>
    <definedName name="_____BSP1" localSheetId="40">#REF!</definedName>
    <definedName name="_____BSP1" localSheetId="36">#REF!</definedName>
    <definedName name="_____BSP1" localSheetId="37">#REF!</definedName>
    <definedName name="_____BSP1" localSheetId="38">#REF!</definedName>
    <definedName name="_____BSP1" localSheetId="35">#REF!</definedName>
    <definedName name="_____BSP1" localSheetId="23">#REF!</definedName>
    <definedName name="_____BSP1" localSheetId="19">#REF!</definedName>
    <definedName name="_____BSP1" localSheetId="21">#REF!</definedName>
    <definedName name="_____BSP1">#REF!</definedName>
    <definedName name="_____BSS1" localSheetId="48">#REF!</definedName>
    <definedName name="_____BSS1" localSheetId="46">#REF!</definedName>
    <definedName name="_____BSS1" localSheetId="40">#REF!</definedName>
    <definedName name="_____BSS1" localSheetId="36">#REF!</definedName>
    <definedName name="_____BSS1" localSheetId="37">#REF!</definedName>
    <definedName name="_____BSS1" localSheetId="38">#REF!</definedName>
    <definedName name="_____BSS1" localSheetId="35">#REF!</definedName>
    <definedName name="_____BSS1" localSheetId="23">#REF!</definedName>
    <definedName name="_____BSS1" localSheetId="19">#REF!</definedName>
    <definedName name="_____BSS1" localSheetId="21">#REF!</definedName>
    <definedName name="_____BSS1">#REF!</definedName>
    <definedName name="_____BST1" localSheetId="48">#REF!</definedName>
    <definedName name="_____BST1" localSheetId="46">#REF!</definedName>
    <definedName name="_____BST1" localSheetId="40">#REF!</definedName>
    <definedName name="_____BST1" localSheetId="36">#REF!</definedName>
    <definedName name="_____BST1" localSheetId="37">#REF!</definedName>
    <definedName name="_____BST1" localSheetId="38">#REF!</definedName>
    <definedName name="_____BST1" localSheetId="35">#REF!</definedName>
    <definedName name="_____BST1" localSheetId="23">#REF!</definedName>
    <definedName name="_____BST1" localSheetId="19">#REF!</definedName>
    <definedName name="_____BST1" localSheetId="21">#REF!</definedName>
    <definedName name="_____BST1">#REF!</definedName>
    <definedName name="_____Col1" localSheetId="48">#REF!</definedName>
    <definedName name="_____Col1" localSheetId="46">#REF!</definedName>
    <definedName name="_____Col1" localSheetId="40">#REF!</definedName>
    <definedName name="_____Col1" localSheetId="36">#REF!</definedName>
    <definedName name="_____Col1" localSheetId="37">#REF!</definedName>
    <definedName name="_____Col1" localSheetId="38">#REF!</definedName>
    <definedName name="_____Col1" localSheetId="35">#REF!</definedName>
    <definedName name="_____Col1" localSheetId="23">#REF!</definedName>
    <definedName name="_____Col1" localSheetId="19">#REF!</definedName>
    <definedName name="_____Col1" localSheetId="21">#REF!</definedName>
    <definedName name="_____Col1">#REF!</definedName>
    <definedName name="_____crt1">'[11]I-B'!$B$1:$B$65536</definedName>
    <definedName name="_____crt2">'[11]I-BR'!$B$1:$B$65536</definedName>
    <definedName name="_____EPZ1">[13]Sheet4!$F$428:$F$519</definedName>
    <definedName name="_____EPZ2">[13]Sheet4!$S$326:$S$417</definedName>
    <definedName name="_____FMT1">'[11]I-B'!$E$1:$E$65536</definedName>
    <definedName name="_____FMT2">'[11]I-BR'!$E$1:$E$65536</definedName>
    <definedName name="_____hg65656" localSheetId="48" hidden="1">#REF!</definedName>
    <definedName name="_____hg65656" localSheetId="46" hidden="1">#REF!</definedName>
    <definedName name="_____hg65656" localSheetId="40" hidden="1">#REF!</definedName>
    <definedName name="_____hg65656" localSheetId="36" hidden="1">#REF!</definedName>
    <definedName name="_____hg65656" localSheetId="37" hidden="1">#REF!</definedName>
    <definedName name="_____hg65656" localSheetId="38" hidden="1">#REF!</definedName>
    <definedName name="_____hg65656" localSheetId="35" hidden="1">#REF!</definedName>
    <definedName name="_____hg65656" localSheetId="21" hidden="1">#REF!</definedName>
    <definedName name="_____hg65656" hidden="1">#REF!</definedName>
    <definedName name="_____hub0207" localSheetId="48">[15]AL905!#REF!</definedName>
    <definedName name="_____hub0207" localSheetId="46">[15]AL905!#REF!</definedName>
    <definedName name="_____hub0207" localSheetId="40">[15]AL905!#REF!</definedName>
    <definedName name="_____hub0207" localSheetId="36">[15]AL905!#REF!</definedName>
    <definedName name="_____hub0207" localSheetId="37">[15]AL905!#REF!</definedName>
    <definedName name="_____hub0207" localSheetId="38">[15]AL905!#REF!</definedName>
    <definedName name="_____hub0207" localSheetId="35">[15]AL905!#REF!</definedName>
    <definedName name="_____hub0207" localSheetId="21">[15]AL905!#REF!</definedName>
    <definedName name="_____hub0207">[15]AL905!#REF!</definedName>
    <definedName name="_____IEC1" localSheetId="48">#REF!</definedName>
    <definedName name="_____IEC1" localSheetId="46">#REF!</definedName>
    <definedName name="_____IEC1" localSheetId="40">#REF!</definedName>
    <definedName name="_____IEC1" localSheetId="36">#REF!</definedName>
    <definedName name="_____IEC1" localSheetId="37">#REF!</definedName>
    <definedName name="_____IEC1" localSheetId="38">#REF!</definedName>
    <definedName name="_____IEC1" localSheetId="35">#REF!</definedName>
    <definedName name="_____IEC1" localSheetId="23">#REF!</definedName>
    <definedName name="_____IEC1" localSheetId="19">#REF!</definedName>
    <definedName name="_____IEC1" localSheetId="21">#REF!</definedName>
    <definedName name="_____IEC1">#REF!</definedName>
    <definedName name="_____IED1" localSheetId="48">#REF!</definedName>
    <definedName name="_____IED1" localSheetId="46">#REF!</definedName>
    <definedName name="_____IED1" localSheetId="40">#REF!</definedName>
    <definedName name="_____IED1" localSheetId="36">#REF!</definedName>
    <definedName name="_____IED1" localSheetId="37">#REF!</definedName>
    <definedName name="_____IED1" localSheetId="38">#REF!</definedName>
    <definedName name="_____IED1" localSheetId="35">#REF!</definedName>
    <definedName name="_____IED1" localSheetId="23">#REF!</definedName>
    <definedName name="_____IED1" localSheetId="19">#REF!</definedName>
    <definedName name="_____IED1" localSheetId="21">#REF!</definedName>
    <definedName name="_____IED1">#REF!</definedName>
    <definedName name="_____IEH1" localSheetId="48">#REF!</definedName>
    <definedName name="_____IEH1" localSheetId="46">#REF!</definedName>
    <definedName name="_____IEH1" localSheetId="40">#REF!</definedName>
    <definedName name="_____IEH1" localSheetId="36">#REF!</definedName>
    <definedName name="_____IEH1" localSheetId="37">#REF!</definedName>
    <definedName name="_____IEH1" localSheetId="38">#REF!</definedName>
    <definedName name="_____IEH1" localSheetId="35">#REF!</definedName>
    <definedName name="_____IEH1" localSheetId="23">#REF!</definedName>
    <definedName name="_____IEH1" localSheetId="19">#REF!</definedName>
    <definedName name="_____IEH1" localSheetId="21">#REF!</definedName>
    <definedName name="_____IEH1">#REF!</definedName>
    <definedName name="_____IEP1" localSheetId="48">#REF!</definedName>
    <definedName name="_____IEP1" localSheetId="46">#REF!</definedName>
    <definedName name="_____IEP1" localSheetId="40">#REF!</definedName>
    <definedName name="_____IEP1" localSheetId="36">#REF!</definedName>
    <definedName name="_____IEP1" localSheetId="37">#REF!</definedName>
    <definedName name="_____IEP1" localSheetId="38">#REF!</definedName>
    <definedName name="_____IEP1" localSheetId="35">#REF!</definedName>
    <definedName name="_____IEP1" localSheetId="23">#REF!</definedName>
    <definedName name="_____IEP1" localSheetId="19">#REF!</definedName>
    <definedName name="_____IEP1" localSheetId="21">#REF!</definedName>
    <definedName name="_____IEP1">#REF!</definedName>
    <definedName name="_____IES1" localSheetId="48">#REF!</definedName>
    <definedName name="_____IES1" localSheetId="46">#REF!</definedName>
    <definedName name="_____IES1" localSheetId="40">#REF!</definedName>
    <definedName name="_____IES1" localSheetId="36">#REF!</definedName>
    <definedName name="_____IES1" localSheetId="37">#REF!</definedName>
    <definedName name="_____IES1" localSheetId="38">#REF!</definedName>
    <definedName name="_____IES1" localSheetId="35">#REF!</definedName>
    <definedName name="_____IES1" localSheetId="23">#REF!</definedName>
    <definedName name="_____IES1" localSheetId="19">#REF!</definedName>
    <definedName name="_____IES1" localSheetId="21">#REF!</definedName>
    <definedName name="_____IES1">#REF!</definedName>
    <definedName name="_____IET1" localSheetId="48">#REF!</definedName>
    <definedName name="_____IET1" localSheetId="46">#REF!</definedName>
    <definedName name="_____IET1" localSheetId="40">#REF!</definedName>
    <definedName name="_____IET1" localSheetId="36">#REF!</definedName>
    <definedName name="_____IET1" localSheetId="37">#REF!</definedName>
    <definedName name="_____IET1" localSheetId="38">#REF!</definedName>
    <definedName name="_____IET1" localSheetId="35">#REF!</definedName>
    <definedName name="_____IET1" localSheetId="23">#REF!</definedName>
    <definedName name="_____IET1" localSheetId="19">#REF!</definedName>
    <definedName name="_____IET1" localSheetId="21">#REF!</definedName>
    <definedName name="_____IET1">#REF!</definedName>
    <definedName name="_____jun99" localSheetId="48">'[16]PUR&amp;SAL'!#REF!</definedName>
    <definedName name="_____jun99" localSheetId="46">'[16]PUR&amp;SAL'!#REF!</definedName>
    <definedName name="_____jun99" localSheetId="40">'[16]PUR&amp;SAL'!#REF!</definedName>
    <definedName name="_____jun99" localSheetId="36">'[16]PUR&amp;SAL'!#REF!</definedName>
    <definedName name="_____jun99" localSheetId="37">'[16]PUR&amp;SAL'!#REF!</definedName>
    <definedName name="_____jun99" localSheetId="38">'[16]PUR&amp;SAL'!#REF!</definedName>
    <definedName name="_____jun99" localSheetId="35">'[16]PUR&amp;SAL'!#REF!</definedName>
    <definedName name="_____jun99" localSheetId="21">'[16]PUR&amp;SAL'!#REF!</definedName>
    <definedName name="_____jun99">'[16]PUR&amp;SAL'!#REF!</definedName>
    <definedName name="_____LIA1" localSheetId="48">#REF!</definedName>
    <definedName name="_____LIA1" localSheetId="47">#REF!</definedName>
    <definedName name="_____LIA1" localSheetId="46">#REF!</definedName>
    <definedName name="_____LIA1" localSheetId="41">#REF!</definedName>
    <definedName name="_____LIA1" localSheetId="40">#REF!</definedName>
    <definedName name="_____LIA1" localSheetId="36">#REF!</definedName>
    <definedName name="_____LIA1" localSheetId="37">#REF!</definedName>
    <definedName name="_____LIA1" localSheetId="38">#REF!</definedName>
    <definedName name="_____LIA1" localSheetId="35">#REF!</definedName>
    <definedName name="_____LIA1" localSheetId="23">#REF!</definedName>
    <definedName name="_____LIA1" localSheetId="19">#REF!</definedName>
    <definedName name="_____LIA1" localSheetId="21">#REF!</definedName>
    <definedName name="_____LIA1">#REF!</definedName>
    <definedName name="_____LIA2" localSheetId="48">#REF!</definedName>
    <definedName name="_____LIA2" localSheetId="47">#REF!</definedName>
    <definedName name="_____LIA2" localSheetId="46">#REF!</definedName>
    <definedName name="_____LIA2" localSheetId="41">#REF!</definedName>
    <definedName name="_____LIA2" localSheetId="40">#REF!</definedName>
    <definedName name="_____LIA2" localSheetId="36">#REF!</definedName>
    <definedName name="_____LIA2" localSheetId="37">#REF!</definedName>
    <definedName name="_____LIA2" localSheetId="38">#REF!</definedName>
    <definedName name="_____LIA2" localSheetId="35">#REF!</definedName>
    <definedName name="_____LIA2" localSheetId="23">#REF!</definedName>
    <definedName name="_____LIA2" localSheetId="19">#REF!</definedName>
    <definedName name="_____LIA2" localSheetId="21">#REF!</definedName>
    <definedName name="_____LIA2">#REF!</definedName>
    <definedName name="_____LMT1">'[11]I-B'!$G$1:$G$65536</definedName>
    <definedName name="_____LMT2">'[18]I-BR'!$G$1:$G$65536</definedName>
    <definedName name="_____LN2" localSheetId="48">#REF!</definedName>
    <definedName name="_____LN2" localSheetId="46">#REF!</definedName>
    <definedName name="_____LN2" localSheetId="41">#REF!</definedName>
    <definedName name="_____LN2" localSheetId="40">#REF!</definedName>
    <definedName name="_____LN2" localSheetId="36">#REF!</definedName>
    <definedName name="_____LN2" localSheetId="37">#REF!</definedName>
    <definedName name="_____LN2" localSheetId="38">#REF!</definedName>
    <definedName name="_____LN2" localSheetId="35">#REF!</definedName>
    <definedName name="_____LN2" localSheetId="21">#REF!</definedName>
    <definedName name="_____LN2">#REF!</definedName>
    <definedName name="_____PL1" localSheetId="48">#REF!</definedName>
    <definedName name="_____PL1" localSheetId="47">#REF!</definedName>
    <definedName name="_____PL1" localSheetId="46">#REF!</definedName>
    <definedName name="_____PL1" localSheetId="41">#REF!</definedName>
    <definedName name="_____PL1" localSheetId="40">#REF!</definedName>
    <definedName name="_____PL1" localSheetId="36">#REF!</definedName>
    <definedName name="_____PL1" localSheetId="37">#REF!</definedName>
    <definedName name="_____PL1" localSheetId="38">#REF!</definedName>
    <definedName name="_____PL1" localSheetId="35">#REF!</definedName>
    <definedName name="_____PL1" localSheetId="23">#REF!</definedName>
    <definedName name="_____PL1" localSheetId="19">#REF!</definedName>
    <definedName name="_____PL1" localSheetId="21">#REF!</definedName>
    <definedName name="_____PL1">#REF!</definedName>
    <definedName name="_____PL2" localSheetId="48">#REF!</definedName>
    <definedName name="_____PL2" localSheetId="47">#REF!</definedName>
    <definedName name="_____PL2" localSheetId="46">#REF!</definedName>
    <definedName name="_____PL2" localSheetId="41">#REF!</definedName>
    <definedName name="_____PL2" localSheetId="40">#REF!</definedName>
    <definedName name="_____PL2" localSheetId="36">#REF!</definedName>
    <definedName name="_____PL2" localSheetId="37">#REF!</definedName>
    <definedName name="_____PL2" localSheetId="38">#REF!</definedName>
    <definedName name="_____PL2" localSheetId="35">#REF!</definedName>
    <definedName name="_____PL2" localSheetId="23">#REF!</definedName>
    <definedName name="_____PL2" localSheetId="19">#REF!</definedName>
    <definedName name="_____PL2" localSheetId="21">#REF!</definedName>
    <definedName name="_____PL2">#REF!</definedName>
    <definedName name="_____PP2" localSheetId="48">#REF!</definedName>
    <definedName name="_____PP2" localSheetId="47">#REF!</definedName>
    <definedName name="_____PP2" localSheetId="46">#REF!</definedName>
    <definedName name="_____PP2" localSheetId="41">#REF!</definedName>
    <definedName name="_____PP2" localSheetId="40">#REF!</definedName>
    <definedName name="_____PP2" localSheetId="36">#REF!</definedName>
    <definedName name="_____PP2" localSheetId="37">#REF!</definedName>
    <definedName name="_____PP2" localSheetId="38">#REF!</definedName>
    <definedName name="_____PP2" localSheetId="35">#REF!</definedName>
    <definedName name="_____PP2" localSheetId="23">#REF!</definedName>
    <definedName name="_____PP2" localSheetId="19">#REF!</definedName>
    <definedName name="_____PP2" localSheetId="21">#REF!</definedName>
    <definedName name="_____PP2">#REF!</definedName>
    <definedName name="_____PP3" localSheetId="48">#REF!</definedName>
    <definedName name="_____PP3" localSheetId="47">#REF!</definedName>
    <definedName name="_____PP3" localSheetId="46">#REF!</definedName>
    <definedName name="_____PP3" localSheetId="41">#REF!</definedName>
    <definedName name="_____PP3" localSheetId="40">#REF!</definedName>
    <definedName name="_____PP3" localSheetId="36">#REF!</definedName>
    <definedName name="_____PP3" localSheetId="37">#REF!</definedName>
    <definedName name="_____PP3" localSheetId="38">#REF!</definedName>
    <definedName name="_____PP3" localSheetId="35">#REF!</definedName>
    <definedName name="_____PP3" localSheetId="23">#REF!</definedName>
    <definedName name="_____PP3" localSheetId="19">#REF!</definedName>
    <definedName name="_____PP3" localSheetId="21">#REF!</definedName>
    <definedName name="_____PP3">#REF!</definedName>
    <definedName name="_____REC1999">'[7]RC-0997'!$B$132:$Q$171</definedName>
    <definedName name="_____SEC107" localSheetId="48">#REF!</definedName>
    <definedName name="_____SEC107" localSheetId="46">#REF!</definedName>
    <definedName name="_____SEC107" localSheetId="40">#REF!</definedName>
    <definedName name="_____SEC107" localSheetId="36">#REF!</definedName>
    <definedName name="_____SEC107" localSheetId="37">#REF!</definedName>
    <definedName name="_____SEC107" localSheetId="38">#REF!</definedName>
    <definedName name="_____SEC107" localSheetId="35">#REF!</definedName>
    <definedName name="_____SEC107" localSheetId="23">#REF!</definedName>
    <definedName name="_____SEC107" localSheetId="19">#REF!</definedName>
    <definedName name="_____SEC107" localSheetId="21">#REF!</definedName>
    <definedName name="_____SEC107">#REF!</definedName>
    <definedName name="_____TMO1" localSheetId="48">'[19]BS-OVS'!#REF!</definedName>
    <definedName name="_____TMO1" localSheetId="46">'[19]BS-OVS'!#REF!</definedName>
    <definedName name="_____TMO1" localSheetId="40">'[19]BS-OVS'!#REF!</definedName>
    <definedName name="_____TMO1" localSheetId="36">'[19]BS-OVS'!#REF!</definedName>
    <definedName name="_____TMO1" localSheetId="37">'[19]BS-OVS'!#REF!</definedName>
    <definedName name="_____TMO1" localSheetId="38">'[19]BS-OVS'!#REF!</definedName>
    <definedName name="_____TMO1" localSheetId="35">'[19]BS-OVS'!#REF!</definedName>
    <definedName name="_____TMO1" localSheetId="21">'[19]BS-OVS'!#REF!</definedName>
    <definedName name="_____TMO1">'[19]BS-OVS'!#REF!</definedName>
    <definedName name="_____UAE1">[13]Sheet4!$D$116:$D$207</definedName>
    <definedName name="_____UAE2">[13]Sheet4!$Q$14:$Q$105</definedName>
    <definedName name="_____UK1">[13]Sheet4!$F$324:$F$415</definedName>
    <definedName name="_____UK2">[13]Sheet4!$S$222:$S$313</definedName>
    <definedName name="_____USA1">[13]Sheet4!$D$428:$D$519</definedName>
    <definedName name="_____USA2">[13]Sheet4!$Q$326:$Q$417</definedName>
    <definedName name="_____ws1" localSheetId="48">'[17]Revenue-Fire-Marine-Motor'!#REF!</definedName>
    <definedName name="_____ws1" localSheetId="46">'[17]Revenue-Fire-Marine-Motor'!#REF!</definedName>
    <definedName name="_____ws1" localSheetId="40">'[17]Revenue-Fire-Marine-Motor'!#REF!</definedName>
    <definedName name="_____ws1" localSheetId="36">'[17]Revenue-Fire-Marine-Motor'!#REF!</definedName>
    <definedName name="_____ws1" localSheetId="37">'[17]Revenue-Fire-Marine-Motor'!#REF!</definedName>
    <definedName name="_____ws1" localSheetId="38">'[17]Revenue-Fire-Marine-Motor'!#REF!</definedName>
    <definedName name="_____ws1" localSheetId="35">'[17]Revenue-Fire-Marine-Motor'!#REF!</definedName>
    <definedName name="_____ws1" localSheetId="21">'[17]Revenue-Fire-Marine-Motor'!#REF!</definedName>
    <definedName name="_____ws1">'[17]Revenue-Fire-Marine-Motor'!#REF!</definedName>
    <definedName name="____ASH1">[13]Sheet4!$B$524:$E$625</definedName>
    <definedName name="____ASH2">[13]Sheet4!$P$422:$Q$523</definedName>
    <definedName name="____ASS1" localSheetId="48">#REF!</definedName>
    <definedName name="____ASS1" localSheetId="47">#REF!</definedName>
    <definedName name="____ASS1" localSheetId="46">#REF!</definedName>
    <definedName name="____ASS1" localSheetId="41">#REF!</definedName>
    <definedName name="____ASS1" localSheetId="40">#REF!</definedName>
    <definedName name="____ASS1" localSheetId="36">#REF!</definedName>
    <definedName name="____ASS1" localSheetId="37">#REF!</definedName>
    <definedName name="____ASS1" localSheetId="38">#REF!</definedName>
    <definedName name="____ASS1" localSheetId="35">#REF!</definedName>
    <definedName name="____ASS1" localSheetId="23">#REF!</definedName>
    <definedName name="____ASS1" localSheetId="19">#REF!</definedName>
    <definedName name="____ASS1" localSheetId="21">#REF!</definedName>
    <definedName name="____ASS1">#REF!</definedName>
    <definedName name="____ASS2" localSheetId="48">#REF!</definedName>
    <definedName name="____ASS2" localSheetId="47">#REF!</definedName>
    <definedName name="____ASS2" localSheetId="46">#REF!</definedName>
    <definedName name="____ASS2" localSheetId="41">#REF!</definedName>
    <definedName name="____ASS2" localSheetId="40">#REF!</definedName>
    <definedName name="____ASS2" localSheetId="36">#REF!</definedName>
    <definedName name="____ASS2" localSheetId="37">#REF!</definedName>
    <definedName name="____ASS2" localSheetId="38">#REF!</definedName>
    <definedName name="____ASS2" localSheetId="35">#REF!</definedName>
    <definedName name="____ASS2" localSheetId="23">#REF!</definedName>
    <definedName name="____ASS2" localSheetId="19">#REF!</definedName>
    <definedName name="____ASS2" localSheetId="21">#REF!</definedName>
    <definedName name="____ASS2">#REF!</definedName>
    <definedName name="____BSC1" localSheetId="48">#REF!</definedName>
    <definedName name="____BSC1" localSheetId="46">#REF!</definedName>
    <definedName name="____BSC1" localSheetId="40">#REF!</definedName>
    <definedName name="____BSC1" localSheetId="36">#REF!</definedName>
    <definedName name="____BSC1" localSheetId="37">#REF!</definedName>
    <definedName name="____BSC1" localSheetId="38">#REF!</definedName>
    <definedName name="____BSC1" localSheetId="35">#REF!</definedName>
    <definedName name="____BSC1" localSheetId="23">#REF!</definedName>
    <definedName name="____BSC1" localSheetId="19">#REF!</definedName>
    <definedName name="____BSC1" localSheetId="21">#REF!</definedName>
    <definedName name="____BSC1">#REF!</definedName>
    <definedName name="____BSD1" localSheetId="48">#REF!</definedName>
    <definedName name="____BSD1" localSheetId="46">#REF!</definedName>
    <definedName name="____BSD1" localSheetId="40">#REF!</definedName>
    <definedName name="____BSD1" localSheetId="36">#REF!</definedName>
    <definedName name="____BSD1" localSheetId="37">#REF!</definedName>
    <definedName name="____BSD1" localSheetId="38">#REF!</definedName>
    <definedName name="____BSD1" localSheetId="35">#REF!</definedName>
    <definedName name="____BSD1" localSheetId="23">#REF!</definedName>
    <definedName name="____BSD1" localSheetId="19">#REF!</definedName>
    <definedName name="____BSD1" localSheetId="21">#REF!</definedName>
    <definedName name="____BSD1">#REF!</definedName>
    <definedName name="____BSH1" localSheetId="48">#REF!</definedName>
    <definedName name="____BSH1" localSheetId="46">#REF!</definedName>
    <definedName name="____BSH1" localSheetId="40">#REF!</definedName>
    <definedName name="____BSH1" localSheetId="36">#REF!</definedName>
    <definedName name="____BSH1" localSheetId="37">#REF!</definedName>
    <definedName name="____BSH1" localSheetId="38">#REF!</definedName>
    <definedName name="____BSH1" localSheetId="35">#REF!</definedName>
    <definedName name="____BSH1" localSheetId="23">#REF!</definedName>
    <definedName name="____BSH1" localSheetId="19">#REF!</definedName>
    <definedName name="____BSH1" localSheetId="21">#REF!</definedName>
    <definedName name="____BSH1">#REF!</definedName>
    <definedName name="____BSP1" localSheetId="48">#REF!</definedName>
    <definedName name="____BSP1" localSheetId="46">#REF!</definedName>
    <definedName name="____BSP1" localSheetId="40">#REF!</definedName>
    <definedName name="____BSP1" localSheetId="36">#REF!</definedName>
    <definedName name="____BSP1" localSheetId="37">#REF!</definedName>
    <definedName name="____BSP1" localSheetId="38">#REF!</definedName>
    <definedName name="____BSP1" localSheetId="35">#REF!</definedName>
    <definedName name="____BSP1" localSheetId="23">#REF!</definedName>
    <definedName name="____BSP1" localSheetId="19">#REF!</definedName>
    <definedName name="____BSP1" localSheetId="21">#REF!</definedName>
    <definedName name="____BSP1">#REF!</definedName>
    <definedName name="____BSS1" localSheetId="48">#REF!</definedName>
    <definedName name="____BSS1" localSheetId="46">#REF!</definedName>
    <definedName name="____BSS1" localSheetId="40">#REF!</definedName>
    <definedName name="____BSS1" localSheetId="36">#REF!</definedName>
    <definedName name="____BSS1" localSheetId="37">#REF!</definedName>
    <definedName name="____BSS1" localSheetId="38">#REF!</definedName>
    <definedName name="____BSS1" localSheetId="35">#REF!</definedName>
    <definedName name="____BSS1" localSheetId="23">#REF!</definedName>
    <definedName name="____BSS1" localSheetId="19">#REF!</definedName>
    <definedName name="____BSS1" localSheetId="21">#REF!</definedName>
    <definedName name="____BSS1">#REF!</definedName>
    <definedName name="____BST1" localSheetId="48">#REF!</definedName>
    <definedName name="____BST1" localSheetId="46">#REF!</definedName>
    <definedName name="____BST1" localSheetId="40">#REF!</definedName>
    <definedName name="____BST1" localSheetId="36">#REF!</definedName>
    <definedName name="____BST1" localSheetId="37">#REF!</definedName>
    <definedName name="____BST1" localSheetId="38">#REF!</definedName>
    <definedName name="____BST1" localSheetId="35">#REF!</definedName>
    <definedName name="____BST1" localSheetId="23">#REF!</definedName>
    <definedName name="____BST1" localSheetId="19">#REF!</definedName>
    <definedName name="____BST1" localSheetId="21">#REF!</definedName>
    <definedName name="____BST1">#REF!</definedName>
    <definedName name="____Col1" localSheetId="48">#REF!</definedName>
    <definedName name="____Col1" localSheetId="46">#REF!</definedName>
    <definedName name="____Col1" localSheetId="40">#REF!</definedName>
    <definedName name="____Col1" localSheetId="36">#REF!</definedName>
    <definedName name="____Col1" localSheetId="37">#REF!</definedName>
    <definedName name="____Col1" localSheetId="38">#REF!</definedName>
    <definedName name="____Col1" localSheetId="35">#REF!</definedName>
    <definedName name="____Col1" localSheetId="23">#REF!</definedName>
    <definedName name="____Col1" localSheetId="19">#REF!</definedName>
    <definedName name="____Col1" localSheetId="21">#REF!</definedName>
    <definedName name="____Col1">#REF!</definedName>
    <definedName name="____crt1">'[11]I-B'!$B$1:$B$65536</definedName>
    <definedName name="____crt2">'[11]I-BR'!$B$1:$B$65536</definedName>
    <definedName name="____EPZ1">[13]Sheet4!$F$428:$F$519</definedName>
    <definedName name="____EPZ2">[13]Sheet4!$S$326:$S$417</definedName>
    <definedName name="____FMT1">'[11]I-B'!$E$1:$E$65536</definedName>
    <definedName name="____FMT2">'[11]I-BR'!$E$1:$E$65536</definedName>
    <definedName name="____hub0207" localSheetId="48">[20]AL905!#REF!</definedName>
    <definedName name="____hub0207" localSheetId="46">[20]AL905!#REF!</definedName>
    <definedName name="____hub0207" localSheetId="40">[20]AL905!#REF!</definedName>
    <definedName name="____hub0207" localSheetId="36">[20]AL905!#REF!</definedName>
    <definedName name="____hub0207" localSheetId="37">[20]AL905!#REF!</definedName>
    <definedName name="____hub0207" localSheetId="38">[20]AL905!#REF!</definedName>
    <definedName name="____hub0207" localSheetId="35">[20]AL905!#REF!</definedName>
    <definedName name="____hub0207" localSheetId="21">[20]AL905!#REF!</definedName>
    <definedName name="____hub0207">[20]AL905!#REF!</definedName>
    <definedName name="____IEC1" localSheetId="48">#REF!</definedName>
    <definedName name="____IEC1" localSheetId="46">#REF!</definedName>
    <definedName name="____IEC1" localSheetId="40">#REF!</definedName>
    <definedName name="____IEC1" localSheetId="36">#REF!</definedName>
    <definedName name="____IEC1" localSheetId="37">#REF!</definedName>
    <definedName name="____IEC1" localSheetId="38">#REF!</definedName>
    <definedName name="____IEC1" localSheetId="35">#REF!</definedName>
    <definedName name="____IEC1" localSheetId="23">#REF!</definedName>
    <definedName name="____IEC1" localSheetId="19">#REF!</definedName>
    <definedName name="____IEC1" localSheetId="21">#REF!</definedName>
    <definedName name="____IEC1">#REF!</definedName>
    <definedName name="____IED1" localSheetId="48">#REF!</definedName>
    <definedName name="____IED1" localSheetId="46">#REF!</definedName>
    <definedName name="____IED1" localSheetId="40">#REF!</definedName>
    <definedName name="____IED1" localSheetId="36">#REF!</definedName>
    <definedName name="____IED1" localSheetId="37">#REF!</definedName>
    <definedName name="____IED1" localSheetId="38">#REF!</definedName>
    <definedName name="____IED1" localSheetId="35">#REF!</definedName>
    <definedName name="____IED1" localSheetId="23">#REF!</definedName>
    <definedName name="____IED1" localSheetId="19">#REF!</definedName>
    <definedName name="____IED1" localSheetId="21">#REF!</definedName>
    <definedName name="____IED1">#REF!</definedName>
    <definedName name="____IEH1" localSheetId="48">#REF!</definedName>
    <definedName name="____IEH1" localSheetId="46">#REF!</definedName>
    <definedName name="____IEH1" localSheetId="40">#REF!</definedName>
    <definedName name="____IEH1" localSheetId="36">#REF!</definedName>
    <definedName name="____IEH1" localSheetId="37">#REF!</definedName>
    <definedName name="____IEH1" localSheetId="38">#REF!</definedName>
    <definedName name="____IEH1" localSheetId="35">#REF!</definedName>
    <definedName name="____IEH1" localSheetId="23">#REF!</definedName>
    <definedName name="____IEH1" localSheetId="19">#REF!</definedName>
    <definedName name="____IEH1" localSheetId="21">#REF!</definedName>
    <definedName name="____IEH1">#REF!</definedName>
    <definedName name="____IEP1" localSheetId="48">#REF!</definedName>
    <definedName name="____IEP1" localSheetId="46">#REF!</definedName>
    <definedName name="____IEP1" localSheetId="40">#REF!</definedName>
    <definedName name="____IEP1" localSheetId="36">#REF!</definedName>
    <definedName name="____IEP1" localSheetId="37">#REF!</definedName>
    <definedName name="____IEP1" localSheetId="38">#REF!</definedName>
    <definedName name="____IEP1" localSheetId="35">#REF!</definedName>
    <definedName name="____IEP1" localSheetId="23">#REF!</definedName>
    <definedName name="____IEP1" localSheetId="19">#REF!</definedName>
    <definedName name="____IEP1" localSheetId="21">#REF!</definedName>
    <definedName name="____IEP1">#REF!</definedName>
    <definedName name="____IES1" localSheetId="48">#REF!</definedName>
    <definedName name="____IES1" localSheetId="46">#REF!</definedName>
    <definedName name="____IES1" localSheetId="40">#REF!</definedName>
    <definedName name="____IES1" localSheetId="36">#REF!</definedName>
    <definedName name="____IES1" localSheetId="37">#REF!</definedName>
    <definedName name="____IES1" localSheetId="38">#REF!</definedName>
    <definedName name="____IES1" localSheetId="35">#REF!</definedName>
    <definedName name="____IES1" localSheetId="23">#REF!</definedName>
    <definedName name="____IES1" localSheetId="19">#REF!</definedName>
    <definedName name="____IES1" localSheetId="21">#REF!</definedName>
    <definedName name="____IES1">#REF!</definedName>
    <definedName name="____IET1" localSheetId="48">#REF!</definedName>
    <definedName name="____IET1" localSheetId="46">#REF!</definedName>
    <definedName name="____IET1" localSheetId="40">#REF!</definedName>
    <definedName name="____IET1" localSheetId="36">#REF!</definedName>
    <definedName name="____IET1" localSheetId="37">#REF!</definedName>
    <definedName name="____IET1" localSheetId="38">#REF!</definedName>
    <definedName name="____IET1" localSheetId="35">#REF!</definedName>
    <definedName name="____IET1" localSheetId="23">#REF!</definedName>
    <definedName name="____IET1" localSheetId="19">#REF!</definedName>
    <definedName name="____IET1" localSheetId="21">#REF!</definedName>
    <definedName name="____IET1">#REF!</definedName>
    <definedName name="____jun99" localSheetId="48">'[16]PUR&amp;SAL'!#REF!</definedName>
    <definedName name="____jun99" localSheetId="46">'[16]PUR&amp;SAL'!#REF!</definedName>
    <definedName name="____jun99" localSheetId="40">'[16]PUR&amp;SAL'!#REF!</definedName>
    <definedName name="____jun99" localSheetId="36">'[16]PUR&amp;SAL'!#REF!</definedName>
    <definedName name="____jun99" localSheetId="37">'[16]PUR&amp;SAL'!#REF!</definedName>
    <definedName name="____jun99" localSheetId="38">'[16]PUR&amp;SAL'!#REF!</definedName>
    <definedName name="____jun99" localSheetId="35">'[16]PUR&amp;SAL'!#REF!</definedName>
    <definedName name="____jun99" localSheetId="21">'[16]PUR&amp;SAL'!#REF!</definedName>
    <definedName name="____jun99">'[16]PUR&amp;SAL'!#REF!</definedName>
    <definedName name="____LIA1" localSheetId="48">#REF!</definedName>
    <definedName name="____LIA1" localSheetId="47">#REF!</definedName>
    <definedName name="____LIA1" localSheetId="46">#REF!</definedName>
    <definedName name="____LIA1" localSheetId="41">#REF!</definedName>
    <definedName name="____LIA1" localSheetId="40">#REF!</definedName>
    <definedName name="____LIA1" localSheetId="36">#REF!</definedName>
    <definedName name="____LIA1" localSheetId="37">#REF!</definedName>
    <definedName name="____LIA1" localSheetId="38">#REF!</definedName>
    <definedName name="____LIA1" localSheetId="35">#REF!</definedName>
    <definedName name="____LIA1" localSheetId="23">#REF!</definedName>
    <definedName name="____LIA1" localSheetId="19">#REF!</definedName>
    <definedName name="____LIA1" localSheetId="21">#REF!</definedName>
    <definedName name="____LIA1">#REF!</definedName>
    <definedName name="____LIA2" localSheetId="48">#REF!</definedName>
    <definedName name="____LIA2" localSheetId="47">#REF!</definedName>
    <definedName name="____LIA2" localSheetId="46">#REF!</definedName>
    <definedName name="____LIA2" localSheetId="41">#REF!</definedName>
    <definedName name="____LIA2" localSheetId="40">#REF!</definedName>
    <definedName name="____LIA2" localSheetId="36">#REF!</definedName>
    <definedName name="____LIA2" localSheetId="37">#REF!</definedName>
    <definedName name="____LIA2" localSheetId="38">#REF!</definedName>
    <definedName name="____LIA2" localSheetId="35">#REF!</definedName>
    <definedName name="____LIA2" localSheetId="23">#REF!</definedName>
    <definedName name="____LIA2" localSheetId="19">#REF!</definedName>
    <definedName name="____LIA2" localSheetId="21">#REF!</definedName>
    <definedName name="____LIA2">#REF!</definedName>
    <definedName name="____LMT1">'[11]I-B'!$G$1:$G$65536</definedName>
    <definedName name="____LMT2">'[11]I-BR'!$G$1:$G$65536</definedName>
    <definedName name="____LN2" localSheetId="48">#REF!</definedName>
    <definedName name="____LN2" localSheetId="46">#REF!</definedName>
    <definedName name="____LN2" localSheetId="41">#REF!</definedName>
    <definedName name="____LN2" localSheetId="40">#REF!</definedName>
    <definedName name="____LN2" localSheetId="36">#REF!</definedName>
    <definedName name="____LN2" localSheetId="37">#REF!</definedName>
    <definedName name="____LN2" localSheetId="38">#REF!</definedName>
    <definedName name="____LN2" localSheetId="35">#REF!</definedName>
    <definedName name="____LN2" localSheetId="21">#REF!</definedName>
    <definedName name="____LN2">#REF!</definedName>
    <definedName name="____PL1" localSheetId="48">#REF!</definedName>
    <definedName name="____PL1" localSheetId="47">#REF!</definedName>
    <definedName name="____PL1" localSheetId="46">#REF!</definedName>
    <definedName name="____PL1" localSheetId="41">#REF!</definedName>
    <definedName name="____PL1" localSheetId="40">#REF!</definedName>
    <definedName name="____PL1" localSheetId="36">#REF!</definedName>
    <definedName name="____PL1" localSheetId="37">#REF!</definedName>
    <definedName name="____PL1" localSheetId="38">#REF!</definedName>
    <definedName name="____PL1" localSheetId="35">#REF!</definedName>
    <definedName name="____PL1" localSheetId="23">#REF!</definedName>
    <definedName name="____PL1" localSheetId="19">#REF!</definedName>
    <definedName name="____PL1" localSheetId="21">#REF!</definedName>
    <definedName name="____PL1">#REF!</definedName>
    <definedName name="____PL2" localSheetId="48">#REF!</definedName>
    <definedName name="____PL2" localSheetId="47">#REF!</definedName>
    <definedName name="____PL2" localSheetId="46">#REF!</definedName>
    <definedName name="____PL2" localSheetId="41">#REF!</definedName>
    <definedName name="____PL2" localSheetId="40">#REF!</definedName>
    <definedName name="____PL2" localSheetId="36">#REF!</definedName>
    <definedName name="____PL2" localSheetId="37">#REF!</definedName>
    <definedName name="____PL2" localSheetId="38">#REF!</definedName>
    <definedName name="____PL2" localSheetId="35">#REF!</definedName>
    <definedName name="____PL2" localSheetId="23">#REF!</definedName>
    <definedName name="____PL2" localSheetId="19">#REF!</definedName>
    <definedName name="____PL2" localSheetId="21">#REF!</definedName>
    <definedName name="____PL2">#REF!</definedName>
    <definedName name="____PP2" localSheetId="48">#REF!</definedName>
    <definedName name="____PP2" localSheetId="47">#REF!</definedName>
    <definedName name="____PP2" localSheetId="46">#REF!</definedName>
    <definedName name="____PP2" localSheetId="41">#REF!</definedName>
    <definedName name="____PP2" localSheetId="40">#REF!</definedName>
    <definedName name="____PP2" localSheetId="36">#REF!</definedName>
    <definedName name="____PP2" localSheetId="37">#REF!</definedName>
    <definedName name="____PP2" localSheetId="38">#REF!</definedName>
    <definedName name="____PP2" localSheetId="35">#REF!</definedName>
    <definedName name="____PP2" localSheetId="23">#REF!</definedName>
    <definedName name="____PP2" localSheetId="19">#REF!</definedName>
    <definedName name="____PP2" localSheetId="21">#REF!</definedName>
    <definedName name="____PP2">#REF!</definedName>
    <definedName name="____PP3" localSheetId="48">#REF!</definedName>
    <definedName name="____PP3" localSheetId="47">#REF!</definedName>
    <definedName name="____PP3" localSheetId="46">#REF!</definedName>
    <definedName name="____PP3" localSheetId="41">#REF!</definedName>
    <definedName name="____PP3" localSheetId="40">#REF!</definedName>
    <definedName name="____PP3" localSheetId="36">#REF!</definedName>
    <definedName name="____PP3" localSheetId="37">#REF!</definedName>
    <definedName name="____PP3" localSheetId="38">#REF!</definedName>
    <definedName name="____PP3" localSheetId="35">#REF!</definedName>
    <definedName name="____PP3" localSheetId="23">#REF!</definedName>
    <definedName name="____PP3" localSheetId="19">#REF!</definedName>
    <definedName name="____PP3" localSheetId="21">#REF!</definedName>
    <definedName name="____PP3">#REF!</definedName>
    <definedName name="____REC1999">'[7]RC-0997'!$B$132:$Q$171</definedName>
    <definedName name="____SEC107" localSheetId="48">#REF!</definedName>
    <definedName name="____SEC107" localSheetId="46">#REF!</definedName>
    <definedName name="____SEC107" localSheetId="40">#REF!</definedName>
    <definedName name="____SEC107" localSheetId="36">#REF!</definedName>
    <definedName name="____SEC107" localSheetId="37">#REF!</definedName>
    <definedName name="____SEC107" localSheetId="38">#REF!</definedName>
    <definedName name="____SEC107" localSheetId="35">#REF!</definedName>
    <definedName name="____SEC107" localSheetId="23">#REF!</definedName>
    <definedName name="____SEC107" localSheetId="19">#REF!</definedName>
    <definedName name="____SEC107" localSheetId="21">#REF!</definedName>
    <definedName name="____SEC107">#REF!</definedName>
    <definedName name="____TMO1" localSheetId="48">'[19]BS-OVS'!#REF!</definedName>
    <definedName name="____TMO1" localSheetId="46">'[19]BS-OVS'!#REF!</definedName>
    <definedName name="____TMO1" localSheetId="40">'[19]BS-OVS'!#REF!</definedName>
    <definedName name="____TMO1" localSheetId="36">'[19]BS-OVS'!#REF!</definedName>
    <definedName name="____TMO1" localSheetId="37">'[19]BS-OVS'!#REF!</definedName>
    <definedName name="____TMO1" localSheetId="38">'[19]BS-OVS'!#REF!</definedName>
    <definedName name="____TMO1" localSheetId="35">'[19]BS-OVS'!#REF!</definedName>
    <definedName name="____TMO1" localSheetId="21">'[19]BS-OVS'!#REF!</definedName>
    <definedName name="____TMO1">'[19]BS-OVS'!#REF!</definedName>
    <definedName name="____UAE1">[13]Sheet4!$D$116:$D$207</definedName>
    <definedName name="____UAE2">[13]Sheet4!$Q$14:$Q$105</definedName>
    <definedName name="____UK1">[13]Sheet4!$F$324:$F$415</definedName>
    <definedName name="____UK2">[13]Sheet4!$S$222:$S$313</definedName>
    <definedName name="____USA1">[13]Sheet4!$D$428:$D$519</definedName>
    <definedName name="____USA2">[13]Sheet4!$Q$326:$Q$417</definedName>
    <definedName name="____ws1" localSheetId="48">'[17]Revenue-Fire-Marine-Motor'!#REF!</definedName>
    <definedName name="____ws1" localSheetId="46">'[17]Revenue-Fire-Marine-Motor'!#REF!</definedName>
    <definedName name="____ws1" localSheetId="40">'[17]Revenue-Fire-Marine-Motor'!#REF!</definedName>
    <definedName name="____ws1" localSheetId="36">'[17]Revenue-Fire-Marine-Motor'!#REF!</definedName>
    <definedName name="____ws1" localSheetId="37">'[17]Revenue-Fire-Marine-Motor'!#REF!</definedName>
    <definedName name="____ws1" localSheetId="38">'[17]Revenue-Fire-Marine-Motor'!#REF!</definedName>
    <definedName name="____ws1" localSheetId="35">'[17]Revenue-Fire-Marine-Motor'!#REF!</definedName>
    <definedName name="____ws1" localSheetId="21">'[17]Revenue-Fire-Marine-Motor'!#REF!</definedName>
    <definedName name="____ws1">'[17]Revenue-Fire-Marine-Motor'!#REF!</definedName>
    <definedName name="___amt2">'[21]CDB-Deposits'!$F$4:$F$15555</definedName>
    <definedName name="___ASH1" localSheetId="48">[13]Sheet4!$B$524:$E$625</definedName>
    <definedName name="___ASH1" localSheetId="41">[13]Sheet4!$B$524:$E$625</definedName>
    <definedName name="___ASH1" localSheetId="36">[13]Sheet4!$B$524:$E$625</definedName>
    <definedName name="___ASH1" localSheetId="37">[13]Sheet4!$B$524:$E$625</definedName>
    <definedName name="___ASH1" localSheetId="38">[13]Sheet4!$B$524:$E$625</definedName>
    <definedName name="___ASH1">[13]Sheet4!$B$524:$E$625</definedName>
    <definedName name="___ASH2" localSheetId="48">[13]Sheet4!$P$422:$Q$523</definedName>
    <definedName name="___ASH2" localSheetId="41">[13]Sheet4!$P$422:$Q$523</definedName>
    <definedName name="___ASH2" localSheetId="36">[13]Sheet4!$P$422:$Q$523</definedName>
    <definedName name="___ASH2" localSheetId="37">[13]Sheet4!$P$422:$Q$523</definedName>
    <definedName name="___ASH2" localSheetId="38">[13]Sheet4!$P$422:$Q$523</definedName>
    <definedName name="___ASH2">[13]Sheet4!$P$422:$Q$523</definedName>
    <definedName name="___ASS1" localSheetId="48">#REF!</definedName>
    <definedName name="___ASS1" localSheetId="47">#REF!</definedName>
    <definedName name="___ASS1" localSheetId="46">#REF!</definedName>
    <definedName name="___ASS1" localSheetId="41">#REF!</definedName>
    <definedName name="___ASS1" localSheetId="40">#REF!</definedName>
    <definedName name="___ASS1" localSheetId="36">#REF!</definedName>
    <definedName name="___ASS1" localSheetId="37">#REF!</definedName>
    <definedName name="___ASS1" localSheetId="38">#REF!</definedName>
    <definedName name="___ASS1" localSheetId="35">#REF!</definedName>
    <definedName name="___ASS1" localSheetId="23">#REF!</definedName>
    <definedName name="___ASS1" localSheetId="19">#REF!</definedName>
    <definedName name="___ASS1" localSheetId="21">#REF!</definedName>
    <definedName name="___ASS1">#REF!</definedName>
    <definedName name="___ASS2" localSheetId="48">#REF!</definedName>
    <definedName name="___ASS2" localSheetId="47">#REF!</definedName>
    <definedName name="___ASS2" localSheetId="46">#REF!</definedName>
    <definedName name="___ASS2" localSheetId="41">#REF!</definedName>
    <definedName name="___ASS2" localSheetId="40">#REF!</definedName>
    <definedName name="___ASS2" localSheetId="36">#REF!</definedName>
    <definedName name="___ASS2" localSheetId="37">#REF!</definedName>
    <definedName name="___ASS2" localSheetId="38">#REF!</definedName>
    <definedName name="___ASS2" localSheetId="35">#REF!</definedName>
    <definedName name="___ASS2" localSheetId="23">#REF!</definedName>
    <definedName name="___ASS2" localSheetId="19">#REF!</definedName>
    <definedName name="___ASS2" localSheetId="21">#REF!</definedName>
    <definedName name="___ASS2">#REF!</definedName>
    <definedName name="___BSC1" localSheetId="48">#REF!</definedName>
    <definedName name="___BSC1" localSheetId="46">#REF!</definedName>
    <definedName name="___BSC1" localSheetId="40">#REF!</definedName>
    <definedName name="___BSC1" localSheetId="36">#REF!</definedName>
    <definedName name="___BSC1" localSheetId="37">#REF!</definedName>
    <definedName name="___BSC1" localSheetId="38">#REF!</definedName>
    <definedName name="___BSC1" localSheetId="35">#REF!</definedName>
    <definedName name="___BSC1" localSheetId="23">#REF!</definedName>
    <definedName name="___BSC1" localSheetId="19">#REF!</definedName>
    <definedName name="___BSC1" localSheetId="21">#REF!</definedName>
    <definedName name="___BSC1">#REF!</definedName>
    <definedName name="___BSD1" localSheetId="48">#REF!</definedName>
    <definedName name="___BSD1" localSheetId="46">#REF!</definedName>
    <definedName name="___BSD1" localSheetId="40">#REF!</definedName>
    <definedName name="___BSD1" localSheetId="36">#REF!</definedName>
    <definedName name="___BSD1" localSheetId="37">#REF!</definedName>
    <definedName name="___BSD1" localSheetId="38">#REF!</definedName>
    <definedName name="___BSD1" localSheetId="35">#REF!</definedName>
    <definedName name="___BSD1" localSheetId="23">#REF!</definedName>
    <definedName name="___BSD1" localSheetId="19">#REF!</definedName>
    <definedName name="___BSD1" localSheetId="21">#REF!</definedName>
    <definedName name="___BSD1">#REF!</definedName>
    <definedName name="___BSH1" localSheetId="48">#REF!</definedName>
    <definedName name="___BSH1" localSheetId="46">#REF!</definedName>
    <definedName name="___BSH1" localSheetId="40">#REF!</definedName>
    <definedName name="___BSH1" localSheetId="36">#REF!</definedName>
    <definedName name="___BSH1" localSheetId="37">#REF!</definedName>
    <definedName name="___BSH1" localSheetId="38">#REF!</definedName>
    <definedName name="___BSH1" localSheetId="35">#REF!</definedName>
    <definedName name="___BSH1" localSheetId="23">#REF!</definedName>
    <definedName name="___BSH1" localSheetId="19">#REF!</definedName>
    <definedName name="___BSH1" localSheetId="21">#REF!</definedName>
    <definedName name="___BSH1">#REF!</definedName>
    <definedName name="___BSP1" localSheetId="48">#REF!</definedName>
    <definedName name="___BSP1" localSheetId="46">#REF!</definedName>
    <definedName name="___BSP1" localSheetId="40">#REF!</definedName>
    <definedName name="___BSP1" localSheetId="36">#REF!</definedName>
    <definedName name="___BSP1" localSheetId="37">#REF!</definedName>
    <definedName name="___BSP1" localSheetId="38">#REF!</definedName>
    <definedName name="___BSP1" localSheetId="35">#REF!</definedName>
    <definedName name="___BSP1" localSheetId="23">#REF!</definedName>
    <definedName name="___BSP1" localSheetId="19">#REF!</definedName>
    <definedName name="___BSP1" localSheetId="21">#REF!</definedName>
    <definedName name="___BSP1">#REF!</definedName>
    <definedName name="___BSS1" localSheetId="48">#REF!</definedName>
    <definedName name="___BSS1" localSheetId="46">#REF!</definedName>
    <definedName name="___BSS1" localSheetId="40">#REF!</definedName>
    <definedName name="___BSS1" localSheetId="36">#REF!</definedName>
    <definedName name="___BSS1" localSheetId="37">#REF!</definedName>
    <definedName name="___BSS1" localSheetId="38">#REF!</definedName>
    <definedName name="___BSS1" localSheetId="35">#REF!</definedName>
    <definedName name="___BSS1" localSheetId="23">#REF!</definedName>
    <definedName name="___BSS1" localSheetId="19">#REF!</definedName>
    <definedName name="___BSS1" localSheetId="21">#REF!</definedName>
    <definedName name="___BSS1">#REF!</definedName>
    <definedName name="___BST1" localSheetId="48">#REF!</definedName>
    <definedName name="___BST1" localSheetId="46">#REF!</definedName>
    <definedName name="___BST1" localSheetId="40">#REF!</definedName>
    <definedName name="___BST1" localSheetId="36">#REF!</definedName>
    <definedName name="___BST1" localSheetId="37">#REF!</definedName>
    <definedName name="___BST1" localSheetId="38">#REF!</definedName>
    <definedName name="___BST1" localSheetId="35">#REF!</definedName>
    <definedName name="___BST1" localSheetId="23">#REF!</definedName>
    <definedName name="___BST1" localSheetId="19">#REF!</definedName>
    <definedName name="___BST1" localSheetId="21">#REF!</definedName>
    <definedName name="___BST1">#REF!</definedName>
    <definedName name="___Col1" localSheetId="48">#REF!</definedName>
    <definedName name="___Col1" localSheetId="46">#REF!</definedName>
    <definedName name="___Col1" localSheetId="40">#REF!</definedName>
    <definedName name="___Col1" localSheetId="36">#REF!</definedName>
    <definedName name="___Col1" localSheetId="37">#REF!</definedName>
    <definedName name="___Col1" localSheetId="38">#REF!</definedName>
    <definedName name="___Col1" localSheetId="35">#REF!</definedName>
    <definedName name="___Col1" localSheetId="23">#REF!</definedName>
    <definedName name="___Col1" localSheetId="19">#REF!</definedName>
    <definedName name="___Col1" localSheetId="21">#REF!</definedName>
    <definedName name="___Col1">#REF!</definedName>
    <definedName name="___crt1" localSheetId="48">'[22]I-B'!$A$1:$A$65536</definedName>
    <definedName name="___crt1" localSheetId="41">'[22]I-B'!$A$1:$A$65536</definedName>
    <definedName name="___crt1" localSheetId="36">'[22]I-B'!$A$1:$A$65536</definedName>
    <definedName name="___crt1" localSheetId="37">'[22]I-B'!$A$1:$A$65536</definedName>
    <definedName name="___crt1" localSheetId="38">'[22]I-B'!$A$1:$A$65536</definedName>
    <definedName name="___crt1">'[11]I-B'!$B$1:$B$65536</definedName>
    <definedName name="___crt2" localSheetId="48">'[22]I-BR'!$A$1:$A$65536</definedName>
    <definedName name="___crt2" localSheetId="41">'[22]I-BR'!$A$1:$A$65536</definedName>
    <definedName name="___crt2" localSheetId="36">'[22]I-BR'!$A$1:$A$65536</definedName>
    <definedName name="___crt2" localSheetId="37">'[22]I-BR'!$A$1:$A$65536</definedName>
    <definedName name="___crt2" localSheetId="38">'[22]I-BR'!$A$1:$A$65536</definedName>
    <definedName name="___crt2">'[11]I-BR'!$B$1:$B$65536</definedName>
    <definedName name="___EPZ1" localSheetId="48">[13]Sheet4!$F$428:$F$519</definedName>
    <definedName name="___EPZ1" localSheetId="41">[13]Sheet4!$F$428:$F$519</definedName>
    <definedName name="___EPZ1" localSheetId="36">[13]Sheet4!$F$428:$F$519</definedName>
    <definedName name="___EPZ1" localSheetId="37">[13]Sheet4!$F$428:$F$519</definedName>
    <definedName name="___EPZ1" localSheetId="38">[13]Sheet4!$F$428:$F$519</definedName>
    <definedName name="___EPZ1">[13]Sheet4!$F$428:$F$519</definedName>
    <definedName name="___EPZ2" localSheetId="48">[13]Sheet4!$S$326:$S$417</definedName>
    <definedName name="___EPZ2" localSheetId="41">[13]Sheet4!$S$326:$S$417</definedName>
    <definedName name="___EPZ2" localSheetId="36">[13]Sheet4!$S$326:$S$417</definedName>
    <definedName name="___EPZ2" localSheetId="37">[13]Sheet4!$S$326:$S$417</definedName>
    <definedName name="___EPZ2" localSheetId="38">[13]Sheet4!$S$326:$S$417</definedName>
    <definedName name="___EPZ2">[13]Sheet4!$S$326:$S$417</definedName>
    <definedName name="___FMT1" localSheetId="48">'[22]I-B'!$D$1:$D$65536</definedName>
    <definedName name="___FMT1" localSheetId="41">'[22]I-B'!$D$1:$D$65536</definedName>
    <definedName name="___FMT1" localSheetId="36">'[22]I-B'!$D$1:$D$65536</definedName>
    <definedName name="___FMT1" localSheetId="37">'[22]I-B'!$D$1:$D$65536</definedName>
    <definedName name="___FMT1" localSheetId="38">'[22]I-B'!$D$1:$D$65536</definedName>
    <definedName name="___FMT1">'[11]I-B'!$E$1:$E$65536</definedName>
    <definedName name="___FMT2" localSheetId="48">'[22]I-BR'!$D$1:$D$65536</definedName>
    <definedName name="___FMT2" localSheetId="41">'[22]I-BR'!$D$1:$D$65536</definedName>
    <definedName name="___FMT2" localSheetId="36">'[22]I-BR'!$D$1:$D$65536</definedName>
    <definedName name="___FMT2" localSheetId="37">'[22]I-BR'!$D$1:$D$65536</definedName>
    <definedName name="___FMT2" localSheetId="38">'[22]I-BR'!$D$1:$D$65536</definedName>
    <definedName name="___FMT2">'[11]I-BR'!$E$1:$E$65536</definedName>
    <definedName name="___hg65656" localSheetId="48" hidden="1">#REF!</definedName>
    <definedName name="___hg65656" localSheetId="46" hidden="1">#REF!</definedName>
    <definedName name="___hg65656" localSheetId="40" hidden="1">#REF!</definedName>
    <definedName name="___hg65656" localSheetId="36" hidden="1">#REF!</definedName>
    <definedName name="___hg65656" localSheetId="37" hidden="1">#REF!</definedName>
    <definedName name="___hg65656" localSheetId="38" hidden="1">#REF!</definedName>
    <definedName name="___hg65656" localSheetId="35" hidden="1">#REF!</definedName>
    <definedName name="___hg65656" localSheetId="21" hidden="1">#REF!</definedName>
    <definedName name="___hg65656" hidden="1">#REF!</definedName>
    <definedName name="___hub0207" localSheetId="48">[23]AL905!#REF!</definedName>
    <definedName name="___hub0207" localSheetId="46">[15]AL905!#REF!</definedName>
    <definedName name="___hub0207" localSheetId="41">[23]AL905!#REF!</definedName>
    <definedName name="___hub0207" localSheetId="40">[15]AL905!#REF!</definedName>
    <definedName name="___hub0207" localSheetId="36">[23]AL905!#REF!</definedName>
    <definedName name="___hub0207" localSheetId="37">[23]AL905!#REF!</definedName>
    <definedName name="___hub0207" localSheetId="38">[23]AL905!#REF!</definedName>
    <definedName name="___hub0207" localSheetId="35">[15]AL905!#REF!</definedName>
    <definedName name="___hub0207" localSheetId="21">[15]AL905!#REF!</definedName>
    <definedName name="___hub0207">[15]AL905!#REF!</definedName>
    <definedName name="___IEC1" localSheetId="48">#REF!</definedName>
    <definedName name="___IEC1" localSheetId="46">#REF!</definedName>
    <definedName name="___IEC1" localSheetId="40">#REF!</definedName>
    <definedName name="___IEC1" localSheetId="36">#REF!</definedName>
    <definedName name="___IEC1" localSheetId="37">#REF!</definedName>
    <definedName name="___IEC1" localSheetId="38">#REF!</definedName>
    <definedName name="___IEC1" localSheetId="35">#REF!</definedName>
    <definedName name="___IEC1" localSheetId="23">#REF!</definedName>
    <definedName name="___IEC1" localSheetId="19">#REF!</definedName>
    <definedName name="___IEC1" localSheetId="21">#REF!</definedName>
    <definedName name="___IEC1">#REF!</definedName>
    <definedName name="___IED1" localSheetId="48">#REF!</definedName>
    <definedName name="___IED1" localSheetId="46">#REF!</definedName>
    <definedName name="___IED1" localSheetId="40">#REF!</definedName>
    <definedName name="___IED1" localSheetId="36">#REF!</definedName>
    <definedName name="___IED1" localSheetId="37">#REF!</definedName>
    <definedName name="___IED1" localSheetId="38">#REF!</definedName>
    <definedName name="___IED1" localSheetId="35">#REF!</definedName>
    <definedName name="___IED1" localSheetId="23">#REF!</definedName>
    <definedName name="___IED1" localSheetId="19">#REF!</definedName>
    <definedName name="___IED1" localSheetId="21">#REF!</definedName>
    <definedName name="___IED1">#REF!</definedName>
    <definedName name="___IEH1" localSheetId="48">#REF!</definedName>
    <definedName name="___IEH1" localSheetId="46">#REF!</definedName>
    <definedName name="___IEH1" localSheetId="40">#REF!</definedName>
    <definedName name="___IEH1" localSheetId="36">#REF!</definedName>
    <definedName name="___IEH1" localSheetId="37">#REF!</definedName>
    <definedName name="___IEH1" localSheetId="38">#REF!</definedName>
    <definedName name="___IEH1" localSheetId="35">#REF!</definedName>
    <definedName name="___IEH1" localSheetId="23">#REF!</definedName>
    <definedName name="___IEH1" localSheetId="19">#REF!</definedName>
    <definedName name="___IEH1" localSheetId="21">#REF!</definedName>
    <definedName name="___IEH1">#REF!</definedName>
    <definedName name="___IEP1" localSheetId="48">#REF!</definedName>
    <definedName name="___IEP1" localSheetId="46">#REF!</definedName>
    <definedName name="___IEP1" localSheetId="40">#REF!</definedName>
    <definedName name="___IEP1" localSheetId="36">#REF!</definedName>
    <definedName name="___IEP1" localSheetId="37">#REF!</definedName>
    <definedName name="___IEP1" localSheetId="38">#REF!</definedName>
    <definedName name="___IEP1" localSheetId="35">#REF!</definedName>
    <definedName name="___IEP1" localSheetId="23">#REF!</definedName>
    <definedName name="___IEP1" localSheetId="19">#REF!</definedName>
    <definedName name="___IEP1" localSheetId="21">#REF!</definedName>
    <definedName name="___IEP1">#REF!</definedName>
    <definedName name="___IES1" localSheetId="48">#REF!</definedName>
    <definedName name="___IES1" localSheetId="46">#REF!</definedName>
    <definedName name="___IES1" localSheetId="40">#REF!</definedName>
    <definedName name="___IES1" localSheetId="36">#REF!</definedName>
    <definedName name="___IES1" localSheetId="37">#REF!</definedName>
    <definedName name="___IES1" localSheetId="38">#REF!</definedName>
    <definedName name="___IES1" localSheetId="35">#REF!</definedName>
    <definedName name="___IES1" localSheetId="23">#REF!</definedName>
    <definedName name="___IES1" localSheetId="19">#REF!</definedName>
    <definedName name="___IES1" localSheetId="21">#REF!</definedName>
    <definedName name="___IES1">#REF!</definedName>
    <definedName name="___IET1" localSheetId="48">#REF!</definedName>
    <definedName name="___IET1" localSheetId="46">#REF!</definedName>
    <definedName name="___IET1" localSheetId="40">#REF!</definedName>
    <definedName name="___IET1" localSheetId="36">#REF!</definedName>
    <definedName name="___IET1" localSheetId="37">#REF!</definedName>
    <definedName name="___IET1" localSheetId="38">#REF!</definedName>
    <definedName name="___IET1" localSheetId="35">#REF!</definedName>
    <definedName name="___IET1" localSheetId="23">#REF!</definedName>
    <definedName name="___IET1" localSheetId="19">#REF!</definedName>
    <definedName name="___IET1" localSheetId="21">#REF!</definedName>
    <definedName name="___IET1">#REF!</definedName>
    <definedName name="___jun99" localSheetId="48">'[16]PUR&amp;SAL'!#REF!</definedName>
    <definedName name="___jun99" localSheetId="46">'[16]PUR&amp;SAL'!#REF!</definedName>
    <definedName name="___jun99" localSheetId="40">'[16]PUR&amp;SAL'!#REF!</definedName>
    <definedName name="___jun99" localSheetId="36">'[16]PUR&amp;SAL'!#REF!</definedName>
    <definedName name="___jun99" localSheetId="37">'[16]PUR&amp;SAL'!#REF!</definedName>
    <definedName name="___jun99" localSheetId="38">'[16]PUR&amp;SAL'!#REF!</definedName>
    <definedName name="___jun99" localSheetId="35">'[16]PUR&amp;SAL'!#REF!</definedName>
    <definedName name="___jun99" localSheetId="21">'[16]PUR&amp;SAL'!#REF!</definedName>
    <definedName name="___jun99">'[16]PUR&amp;SAL'!#REF!</definedName>
    <definedName name="___LIA1" localSheetId="48">#REF!</definedName>
    <definedName name="___LIA1" localSheetId="47">#REF!</definedName>
    <definedName name="___LIA1" localSheetId="46">#REF!</definedName>
    <definedName name="___LIA1" localSheetId="41">#REF!</definedName>
    <definedName name="___LIA1" localSheetId="40">#REF!</definedName>
    <definedName name="___LIA1" localSheetId="36">#REF!</definedName>
    <definedName name="___LIA1" localSheetId="37">#REF!</definedName>
    <definedName name="___LIA1" localSheetId="38">#REF!</definedName>
    <definedName name="___LIA1" localSheetId="35">#REF!</definedName>
    <definedName name="___LIA1" localSheetId="23">#REF!</definedName>
    <definedName name="___LIA1" localSheetId="19">#REF!</definedName>
    <definedName name="___LIA1" localSheetId="21">#REF!</definedName>
    <definedName name="___LIA1">#REF!</definedName>
    <definedName name="___LIA2" localSheetId="48">#REF!</definedName>
    <definedName name="___LIA2" localSheetId="47">#REF!</definedName>
    <definedName name="___LIA2" localSheetId="46">#REF!</definedName>
    <definedName name="___LIA2" localSheetId="41">#REF!</definedName>
    <definedName name="___LIA2" localSheetId="40">#REF!</definedName>
    <definedName name="___LIA2" localSheetId="36">#REF!</definedName>
    <definedName name="___LIA2" localSheetId="37">#REF!</definedName>
    <definedName name="___LIA2" localSheetId="38">#REF!</definedName>
    <definedName name="___LIA2" localSheetId="35">#REF!</definedName>
    <definedName name="___LIA2" localSheetId="23">#REF!</definedName>
    <definedName name="___LIA2" localSheetId="19">#REF!</definedName>
    <definedName name="___LIA2" localSheetId="21">#REF!</definedName>
    <definedName name="___LIA2">#REF!</definedName>
    <definedName name="___LMT1" localSheetId="48">'[22]I-B'!$F$1:$F$65536</definedName>
    <definedName name="___LMT1" localSheetId="41">'[22]I-B'!$F$1:$F$65536</definedName>
    <definedName name="___LMT1" localSheetId="36">'[22]I-B'!$F$1:$F$65536</definedName>
    <definedName name="___LMT1" localSheetId="37">'[22]I-B'!$F$1:$F$65536</definedName>
    <definedName name="___LMT1" localSheetId="38">'[22]I-B'!$F$1:$F$65536</definedName>
    <definedName name="___LMT1">'[11]I-B'!$G$1:$G$65536</definedName>
    <definedName name="___LMT2" localSheetId="48">'[22]I-BR'!$F$1:$F$65536</definedName>
    <definedName name="___LMT2" localSheetId="41">'[22]I-BR'!$F$1:$F$65536</definedName>
    <definedName name="___LMT2" localSheetId="36">'[22]I-BR'!$F$1:$F$65536</definedName>
    <definedName name="___LMT2" localSheetId="37">'[22]I-BR'!$F$1:$F$65536</definedName>
    <definedName name="___LMT2" localSheetId="38">'[22]I-BR'!$F$1:$F$65536</definedName>
    <definedName name="___LMT2">'[11]I-BR'!$G$1:$G$65536</definedName>
    <definedName name="___LN2" localSheetId="48">#REF!</definedName>
    <definedName name="___LN2" localSheetId="46">#REF!</definedName>
    <definedName name="___LN2" localSheetId="41">#REF!</definedName>
    <definedName name="___LN2" localSheetId="40">#REF!</definedName>
    <definedName name="___LN2" localSheetId="36">#REF!</definedName>
    <definedName name="___LN2" localSheetId="37">#REF!</definedName>
    <definedName name="___LN2" localSheetId="38">#REF!</definedName>
    <definedName name="___LN2" localSheetId="35">#REF!</definedName>
    <definedName name="___LN2" localSheetId="21">#REF!</definedName>
    <definedName name="___LN2">#REF!</definedName>
    <definedName name="___PL1" localSheetId="48">#REF!</definedName>
    <definedName name="___PL1" localSheetId="47">#REF!</definedName>
    <definedName name="___PL1" localSheetId="46">#REF!</definedName>
    <definedName name="___PL1" localSheetId="41">#REF!</definedName>
    <definedName name="___PL1" localSheetId="40">#REF!</definedName>
    <definedName name="___PL1" localSheetId="36">#REF!</definedName>
    <definedName name="___PL1" localSheetId="37">#REF!</definedName>
    <definedName name="___PL1" localSheetId="38">#REF!</definedName>
    <definedName name="___PL1" localSheetId="35">#REF!</definedName>
    <definedName name="___PL1" localSheetId="23">#REF!</definedName>
    <definedName name="___PL1" localSheetId="19">#REF!</definedName>
    <definedName name="___PL1" localSheetId="21">#REF!</definedName>
    <definedName name="___PL1">#REF!</definedName>
    <definedName name="___PL2" localSheetId="48">#REF!</definedName>
    <definedName name="___PL2" localSheetId="47">#REF!</definedName>
    <definedName name="___PL2" localSheetId="46">#REF!</definedName>
    <definedName name="___PL2" localSheetId="41">#REF!</definedName>
    <definedName name="___PL2" localSheetId="40">#REF!</definedName>
    <definedName name="___PL2" localSheetId="36">#REF!</definedName>
    <definedName name="___PL2" localSheetId="37">#REF!</definedName>
    <definedName name="___PL2" localSheetId="38">#REF!</definedName>
    <definedName name="___PL2" localSheetId="35">#REF!</definedName>
    <definedName name="___PL2" localSheetId="23">#REF!</definedName>
    <definedName name="___PL2" localSheetId="19">#REF!</definedName>
    <definedName name="___PL2" localSheetId="21">#REF!</definedName>
    <definedName name="___PL2">#REF!</definedName>
    <definedName name="___PP2" localSheetId="48">#REF!</definedName>
    <definedName name="___PP2" localSheetId="47">#REF!</definedName>
    <definedName name="___PP2" localSheetId="46">#REF!</definedName>
    <definedName name="___PP2" localSheetId="41">#REF!</definedName>
    <definedName name="___PP2" localSheetId="40">#REF!</definedName>
    <definedName name="___PP2" localSheetId="36">#REF!</definedName>
    <definedName name="___PP2" localSheetId="37">#REF!</definedName>
    <definedName name="___PP2" localSheetId="38">#REF!</definedName>
    <definedName name="___PP2" localSheetId="35">#REF!</definedName>
    <definedName name="___PP2" localSheetId="23">#REF!</definedName>
    <definedName name="___PP2" localSheetId="19">#REF!</definedName>
    <definedName name="___PP2" localSheetId="21">#REF!</definedName>
    <definedName name="___PP2">#REF!</definedName>
    <definedName name="___PP3" localSheetId="48">#REF!</definedName>
    <definedName name="___PP3" localSheetId="47">#REF!</definedName>
    <definedName name="___PP3" localSheetId="46">#REF!</definedName>
    <definedName name="___PP3" localSheetId="41">#REF!</definedName>
    <definedName name="___PP3" localSheetId="40">#REF!</definedName>
    <definedName name="___PP3" localSheetId="36">#REF!</definedName>
    <definedName name="___PP3" localSheetId="37">#REF!</definedName>
    <definedName name="___PP3" localSheetId="38">#REF!</definedName>
    <definedName name="___PP3" localSheetId="35">#REF!</definedName>
    <definedName name="___PP3" localSheetId="23">#REF!</definedName>
    <definedName name="___PP3" localSheetId="19">#REF!</definedName>
    <definedName name="___PP3" localSheetId="21">#REF!</definedName>
    <definedName name="___PP3">#REF!</definedName>
    <definedName name="___REC1999">'[7]RC-0997'!$B$132:$Q$171</definedName>
    <definedName name="___SEC107" localSheetId="48">#REF!</definedName>
    <definedName name="___SEC107" localSheetId="46">#REF!</definedName>
    <definedName name="___SEC107" localSheetId="40">#REF!</definedName>
    <definedName name="___SEC107" localSheetId="36">#REF!</definedName>
    <definedName name="___SEC107" localSheetId="37">#REF!</definedName>
    <definedName name="___SEC107" localSheetId="38">#REF!</definedName>
    <definedName name="___SEC107" localSheetId="35">#REF!</definedName>
    <definedName name="___SEC107" localSheetId="23">#REF!</definedName>
    <definedName name="___SEC107" localSheetId="19">#REF!</definedName>
    <definedName name="___SEC107" localSheetId="21">#REF!</definedName>
    <definedName name="___SEC107">#REF!</definedName>
    <definedName name="___TMO1" localSheetId="48">'[19]BS-OVS'!#REF!</definedName>
    <definedName name="___TMO1" localSheetId="46">'[19]BS-OVS'!#REF!</definedName>
    <definedName name="___TMO1" localSheetId="40">'[19]BS-OVS'!#REF!</definedName>
    <definedName name="___TMO1" localSheetId="36">'[19]BS-OVS'!#REF!</definedName>
    <definedName name="___TMO1" localSheetId="37">'[19]BS-OVS'!#REF!</definedName>
    <definedName name="___TMO1" localSheetId="38">'[19]BS-OVS'!#REF!</definedName>
    <definedName name="___TMO1" localSheetId="35">'[19]BS-OVS'!#REF!</definedName>
    <definedName name="___TMO1" localSheetId="21">'[19]BS-OVS'!#REF!</definedName>
    <definedName name="___TMO1">'[19]BS-OVS'!#REF!</definedName>
    <definedName name="___UAE1" localSheetId="48">[13]Sheet4!$D$116:$D$207</definedName>
    <definedName name="___UAE1" localSheetId="41">[13]Sheet4!$D$116:$D$207</definedName>
    <definedName name="___UAE1" localSheetId="36">[13]Sheet4!$D$116:$D$207</definedName>
    <definedName name="___UAE1" localSheetId="37">[13]Sheet4!$D$116:$D$207</definedName>
    <definedName name="___UAE1" localSheetId="38">[13]Sheet4!$D$116:$D$207</definedName>
    <definedName name="___UAE1">[13]Sheet4!$D$116:$D$207</definedName>
    <definedName name="___UAE2" localSheetId="48">[13]Sheet4!$Q$14:$Q$105</definedName>
    <definedName name="___UAE2" localSheetId="41">[13]Sheet4!$Q$14:$Q$105</definedName>
    <definedName name="___UAE2" localSheetId="36">[13]Sheet4!$Q$14:$Q$105</definedName>
    <definedName name="___UAE2" localSheetId="37">[13]Sheet4!$Q$14:$Q$105</definedName>
    <definedName name="___UAE2" localSheetId="38">[13]Sheet4!$Q$14:$Q$105</definedName>
    <definedName name="___UAE2">[13]Sheet4!$Q$14:$Q$105</definedName>
    <definedName name="___UK1" localSheetId="48">[13]Sheet4!$F$324:$F$415</definedName>
    <definedName name="___UK1" localSheetId="41">[13]Sheet4!$F$324:$F$415</definedName>
    <definedName name="___UK1" localSheetId="36">[13]Sheet4!$F$324:$F$415</definedName>
    <definedName name="___UK1" localSheetId="37">[13]Sheet4!$F$324:$F$415</definedName>
    <definedName name="___UK1" localSheetId="38">[13]Sheet4!$F$324:$F$415</definedName>
    <definedName name="___UK1">[13]Sheet4!$F$324:$F$415</definedName>
    <definedName name="___UK2" localSheetId="48">[13]Sheet4!$S$222:$S$313</definedName>
    <definedName name="___UK2" localSheetId="41">[13]Sheet4!$S$222:$S$313</definedName>
    <definedName name="___UK2" localSheetId="36">[13]Sheet4!$S$222:$S$313</definedName>
    <definedName name="___UK2" localSheetId="37">[13]Sheet4!$S$222:$S$313</definedName>
    <definedName name="___UK2" localSheetId="38">[13]Sheet4!$S$222:$S$313</definedName>
    <definedName name="___UK2">[13]Sheet4!$S$222:$S$313</definedName>
    <definedName name="___USA1" localSheetId="48">[13]Sheet4!$D$428:$D$519</definedName>
    <definedName name="___USA1" localSheetId="41">[13]Sheet4!$D$428:$D$519</definedName>
    <definedName name="___USA1" localSheetId="36">[13]Sheet4!$D$428:$D$519</definedName>
    <definedName name="___USA1" localSheetId="37">[13]Sheet4!$D$428:$D$519</definedName>
    <definedName name="___USA1" localSheetId="38">[13]Sheet4!$D$428:$D$519</definedName>
    <definedName name="___USA1">[13]Sheet4!$D$428:$D$519</definedName>
    <definedName name="___USA2" localSheetId="48">[13]Sheet4!$Q$326:$Q$417</definedName>
    <definedName name="___USA2" localSheetId="41">[13]Sheet4!$Q$326:$Q$417</definedName>
    <definedName name="___USA2" localSheetId="36">[13]Sheet4!$Q$326:$Q$417</definedName>
    <definedName name="___USA2" localSheetId="37">[13]Sheet4!$Q$326:$Q$417</definedName>
    <definedName name="___USA2" localSheetId="38">[13]Sheet4!$Q$326:$Q$417</definedName>
    <definedName name="___USA2">[13]Sheet4!$Q$326:$Q$417</definedName>
    <definedName name="___ws1" localSheetId="48">'[17]Revenue-Fire-Marine-Motor'!#REF!</definedName>
    <definedName name="___ws1" localSheetId="46">'[17]Revenue-Fire-Marine-Motor'!#REF!</definedName>
    <definedName name="___ws1" localSheetId="40">'[17]Revenue-Fire-Marine-Motor'!#REF!</definedName>
    <definedName name="___ws1" localSheetId="36">'[17]Revenue-Fire-Marine-Motor'!#REF!</definedName>
    <definedName name="___ws1" localSheetId="37">'[17]Revenue-Fire-Marine-Motor'!#REF!</definedName>
    <definedName name="___ws1" localSheetId="38">'[17]Revenue-Fire-Marine-Motor'!#REF!</definedName>
    <definedName name="___ws1" localSheetId="35">'[17]Revenue-Fire-Marine-Motor'!#REF!</definedName>
    <definedName name="___ws1" localSheetId="21">'[17]Revenue-Fire-Marine-Motor'!#REF!</definedName>
    <definedName name="___ws1">'[17]Revenue-Fire-Marine-Motor'!#REF!</definedName>
    <definedName name="__123Graph_A" localSheetId="48" hidden="1">'[24]34-38.2'!#REF!</definedName>
    <definedName name="__123Graph_A" localSheetId="47" hidden="1">'[24]34-38.2'!#REF!</definedName>
    <definedName name="__123Graph_A" localSheetId="46" hidden="1">'[24]34-38.2'!#REF!</definedName>
    <definedName name="__123Graph_A" localSheetId="41" hidden="1">'[24]34-38.2'!#REF!</definedName>
    <definedName name="__123Graph_A" localSheetId="40" hidden="1">'[25]29-30'!#REF!</definedName>
    <definedName name="__123Graph_A" localSheetId="36" hidden="1">'[24]34-38.2'!#REF!</definedName>
    <definedName name="__123Graph_A" localSheetId="37" hidden="1">'[24]34-38.2'!#REF!</definedName>
    <definedName name="__123Graph_A" localSheetId="38" hidden="1">'[24]34-38.2'!#REF!</definedName>
    <definedName name="__123Graph_A" localSheetId="35" hidden="1">'[25]29-30'!#REF!</definedName>
    <definedName name="__123Graph_A" localSheetId="21" hidden="1">'[25]29-30'!#REF!</definedName>
    <definedName name="__123Graph_A" hidden="1">'[25]29-30'!#REF!</definedName>
    <definedName name="__123Graph_ACHART1" localSheetId="48" hidden="1">[26]FG!#REF!</definedName>
    <definedName name="__123Graph_ACHART1" localSheetId="47" hidden="1">[26]FG!#REF!</definedName>
    <definedName name="__123Graph_ACHART1" localSheetId="46" hidden="1">[26]FG!#REF!</definedName>
    <definedName name="__123Graph_ACHART1" localSheetId="41" hidden="1">[26]FG!#REF!</definedName>
    <definedName name="__123Graph_ACHART1" localSheetId="40" hidden="1">[26]FG!#REF!</definedName>
    <definedName name="__123Graph_ACHART1" localSheetId="36" hidden="1">[26]FG!#REF!</definedName>
    <definedName name="__123Graph_ACHART1" localSheetId="37" hidden="1">[26]FG!#REF!</definedName>
    <definedName name="__123Graph_ACHART1" localSheetId="38" hidden="1">[26]FG!#REF!</definedName>
    <definedName name="__123Graph_ACHART1" localSheetId="35" hidden="1">[26]FG!#REF!</definedName>
    <definedName name="__123Graph_ACHART1" localSheetId="21" hidden="1">[26]FG!#REF!</definedName>
    <definedName name="__123Graph_ACHART1" hidden="1">[26]FG!#REF!</definedName>
    <definedName name="__123Graph_ACHART2" localSheetId="48" hidden="1">[26]FG!#REF!</definedName>
    <definedName name="__123Graph_ACHART2" localSheetId="47" hidden="1">[26]FG!#REF!</definedName>
    <definedName name="__123Graph_ACHART2" localSheetId="46" hidden="1">[26]FG!#REF!</definedName>
    <definedName name="__123Graph_ACHART2" localSheetId="41" hidden="1">[26]FG!#REF!</definedName>
    <definedName name="__123Graph_ACHART2" localSheetId="40" hidden="1">[26]FG!#REF!</definedName>
    <definedName name="__123Graph_ACHART2" localSheetId="36" hidden="1">[26]FG!#REF!</definedName>
    <definedName name="__123Graph_ACHART2" localSheetId="37" hidden="1">[26]FG!#REF!</definedName>
    <definedName name="__123Graph_ACHART2" localSheetId="38" hidden="1">[26]FG!#REF!</definedName>
    <definedName name="__123Graph_ACHART2" localSheetId="35" hidden="1">[26]FG!#REF!</definedName>
    <definedName name="__123Graph_ACHART2" localSheetId="21" hidden="1">[26]FG!#REF!</definedName>
    <definedName name="__123Graph_ACHART2" hidden="1">[26]FG!#REF!</definedName>
    <definedName name="__123Graph_ACURRENT" hidden="1">[26]NORMAL!$E$29:$E$44</definedName>
    <definedName name="__123Graph_B" localSheetId="48" hidden="1">'[24]34-38.2'!#REF!</definedName>
    <definedName name="__123Graph_B" localSheetId="47" hidden="1">'[24]34-38.2'!#REF!</definedName>
    <definedName name="__123Graph_B" localSheetId="46" hidden="1">'[24]34-38.2'!#REF!</definedName>
    <definedName name="__123Graph_B" localSheetId="41" hidden="1">'[24]34-38.2'!#REF!</definedName>
    <definedName name="__123Graph_B" localSheetId="40" hidden="1">'[25]29-30'!#REF!</definedName>
    <definedName name="__123Graph_B" localSheetId="36" hidden="1">'[24]34-38.2'!#REF!</definedName>
    <definedName name="__123Graph_B" localSheetId="37" hidden="1">'[24]34-38.2'!#REF!</definedName>
    <definedName name="__123Graph_B" localSheetId="38" hidden="1">'[24]34-38.2'!#REF!</definedName>
    <definedName name="__123Graph_B" localSheetId="35" hidden="1">'[25]29-30'!#REF!</definedName>
    <definedName name="__123Graph_B" localSheetId="21" hidden="1">'[25]29-30'!#REF!</definedName>
    <definedName name="__123Graph_B" hidden="1">'[25]29-30'!#REF!</definedName>
    <definedName name="__123Graph_BCURRENT" hidden="1">[26]NORMAL!$F$29:$F$44</definedName>
    <definedName name="__123Graph_C" localSheetId="48" hidden="1">'[24]34-38.2'!#REF!</definedName>
    <definedName name="__123Graph_C" localSheetId="47" hidden="1">'[24]34-38.2'!#REF!</definedName>
    <definedName name="__123Graph_C" localSheetId="46" hidden="1">'[24]34-38.2'!#REF!</definedName>
    <definedName name="__123Graph_C" localSheetId="41" hidden="1">'[24]34-38.2'!#REF!</definedName>
    <definedName name="__123Graph_C" localSheetId="40" hidden="1">'[24]34-38.2'!#REF!</definedName>
    <definedName name="__123Graph_C" localSheetId="36" hidden="1">'[24]34-38.2'!#REF!</definedName>
    <definedName name="__123Graph_C" localSheetId="37" hidden="1">'[24]34-38.2'!#REF!</definedName>
    <definedName name="__123Graph_C" localSheetId="38" hidden="1">'[24]34-38.2'!#REF!</definedName>
    <definedName name="__123Graph_C" localSheetId="35" hidden="1">'[24]34-38.2'!#REF!</definedName>
    <definedName name="__123Graph_C" localSheetId="21" hidden="1">'[24]34-38.2'!#REF!</definedName>
    <definedName name="__123Graph_C" hidden="1">'[24]34-38.2'!#REF!</definedName>
    <definedName name="__123Graph_CCURRENT" localSheetId="48" hidden="1">[26]NORMAL!#REF!</definedName>
    <definedName name="__123Graph_CCURRENT" localSheetId="47" hidden="1">[26]NORMAL!#REF!</definedName>
    <definedName name="__123Graph_CCURRENT" localSheetId="46" hidden="1">[26]NORMAL!#REF!</definedName>
    <definedName name="__123Graph_CCURRENT" localSheetId="41" hidden="1">[26]NORMAL!#REF!</definedName>
    <definedName name="__123Graph_CCURRENT" localSheetId="40" hidden="1">[26]NORMAL!#REF!</definedName>
    <definedName name="__123Graph_CCURRENT" localSheetId="36" hidden="1">[26]NORMAL!#REF!</definedName>
    <definedName name="__123Graph_CCURRENT" localSheetId="37" hidden="1">[26]NORMAL!#REF!</definedName>
    <definedName name="__123Graph_CCURRENT" localSheetId="38" hidden="1">[26]NORMAL!#REF!</definedName>
    <definedName name="__123Graph_CCURRENT" localSheetId="35" hidden="1">[26]NORMAL!#REF!</definedName>
    <definedName name="__123Graph_CCURRENT" localSheetId="21" hidden="1">[26]NORMAL!#REF!</definedName>
    <definedName name="__123Graph_CCURRENT" hidden="1">[26]NORMAL!#REF!</definedName>
    <definedName name="__123Graph_D" localSheetId="48" hidden="1">'[24]34-38.2'!#REF!</definedName>
    <definedName name="__123Graph_D" localSheetId="47" hidden="1">'[24]34-38.2'!#REF!</definedName>
    <definedName name="__123Graph_D" localSheetId="46" hidden="1">'[24]34-38.2'!#REF!</definedName>
    <definedName name="__123Graph_D" localSheetId="41" hidden="1">'[24]34-38.2'!#REF!</definedName>
    <definedName name="__123Graph_D" localSheetId="40" hidden="1">'[24]34-38.2'!#REF!</definedName>
    <definedName name="__123Graph_D" localSheetId="36" hidden="1">'[24]34-38.2'!#REF!</definedName>
    <definedName name="__123Graph_D" localSheetId="37" hidden="1">'[24]34-38.2'!#REF!</definedName>
    <definedName name="__123Graph_D" localSheetId="38" hidden="1">'[24]34-38.2'!#REF!</definedName>
    <definedName name="__123Graph_D" localSheetId="35" hidden="1">'[24]34-38.2'!#REF!</definedName>
    <definedName name="__123Graph_D" localSheetId="21" hidden="1">'[24]34-38.2'!#REF!</definedName>
    <definedName name="__123Graph_D" hidden="1">'[24]34-38.2'!#REF!</definedName>
    <definedName name="__123Graph_DCURRENT" hidden="1">[26]NORMAL!$G$29:$G$44</definedName>
    <definedName name="__123Graph_E" localSheetId="48" hidden="1">'[24]34-38.2'!#REF!</definedName>
    <definedName name="__123Graph_E" localSheetId="47" hidden="1">'[24]34-38.2'!#REF!</definedName>
    <definedName name="__123Graph_E" localSheetId="46" hidden="1">'[24]34-38.2'!#REF!</definedName>
    <definedName name="__123Graph_E" localSheetId="41" hidden="1">'[24]34-38.2'!#REF!</definedName>
    <definedName name="__123Graph_E" localSheetId="40" hidden="1">'[24]34-38.2'!#REF!</definedName>
    <definedName name="__123Graph_E" localSheetId="36" hidden="1">'[24]34-38.2'!#REF!</definedName>
    <definedName name="__123Graph_E" localSheetId="37" hidden="1">'[24]34-38.2'!#REF!</definedName>
    <definedName name="__123Graph_E" localSheetId="38" hidden="1">'[24]34-38.2'!#REF!</definedName>
    <definedName name="__123Graph_E" localSheetId="35" hidden="1">'[24]34-38.2'!#REF!</definedName>
    <definedName name="__123Graph_E" localSheetId="21" hidden="1">'[24]34-38.2'!#REF!</definedName>
    <definedName name="__123Graph_E" hidden="1">'[24]34-38.2'!#REF!</definedName>
    <definedName name="__123Graph_ECURRENT" hidden="1">[26]NORMAL!$H$29:$H$44</definedName>
    <definedName name="__123Graph_F" hidden="1">[26]NORMAL!$I$38:$I$60</definedName>
    <definedName name="__123Graph_FCURRENT" hidden="1">[26]NORMAL!$I$38:$I$60</definedName>
    <definedName name="__123Graph_X" localSheetId="48" hidden="1">[27]A!#REF!</definedName>
    <definedName name="__123Graph_X" localSheetId="47" hidden="1">[27]A!#REF!</definedName>
    <definedName name="__123Graph_X" localSheetId="46" hidden="1">[27]A!#REF!</definedName>
    <definedName name="__123Graph_X" localSheetId="41" hidden="1">[27]A!#REF!</definedName>
    <definedName name="__123Graph_X" localSheetId="40" hidden="1">'[25]29-30'!#REF!</definedName>
    <definedName name="__123Graph_X" localSheetId="36" hidden="1">[27]A!#REF!</definedName>
    <definedName name="__123Graph_X" localSheetId="37" hidden="1">[27]A!#REF!</definedName>
    <definedName name="__123Graph_X" localSheetId="38" hidden="1">[27]A!#REF!</definedName>
    <definedName name="__123Graph_X" localSheetId="35" hidden="1">'[25]29-30'!#REF!</definedName>
    <definedName name="__123Graph_X" localSheetId="21" hidden="1">'[25]29-30'!#REF!</definedName>
    <definedName name="__123Graph_X" hidden="1">'[25]29-30'!#REF!</definedName>
    <definedName name="__a99999" localSheetId="48">#REF!</definedName>
    <definedName name="__a99999" localSheetId="46">#REF!</definedName>
    <definedName name="__a99999" localSheetId="41">#REF!</definedName>
    <definedName name="__a99999" localSheetId="40">#REF!</definedName>
    <definedName name="__a99999" localSheetId="36">#REF!</definedName>
    <definedName name="__a99999" localSheetId="37">#REF!</definedName>
    <definedName name="__a99999" localSheetId="38">#REF!</definedName>
    <definedName name="__a99999" localSheetId="35">#REF!</definedName>
    <definedName name="__a99999" localSheetId="21">#REF!</definedName>
    <definedName name="__a99999">#REF!</definedName>
    <definedName name="__amt2">'[21]CDB-Deposits'!$F$4:$F$15555</definedName>
    <definedName name="__ASH1" localSheetId="48">[13]Sheet4!$B$524:$E$625</definedName>
    <definedName name="__ASH1" localSheetId="41">[13]Sheet4!$B$524:$E$625</definedName>
    <definedName name="__ASH1" localSheetId="36">[13]Sheet4!$B$524:$E$625</definedName>
    <definedName name="__ASH1" localSheetId="37">[13]Sheet4!$B$524:$E$625</definedName>
    <definedName name="__ASH1" localSheetId="38">[13]Sheet4!$B$524:$E$625</definedName>
    <definedName name="__ASH1">[13]Sheet4!$B$524:$E$625</definedName>
    <definedName name="__ASH2" localSheetId="48">[13]Sheet4!$P$422:$Q$523</definedName>
    <definedName name="__ASH2" localSheetId="41">[13]Sheet4!$P$422:$Q$523</definedName>
    <definedName name="__ASH2" localSheetId="36">[13]Sheet4!$P$422:$Q$523</definedName>
    <definedName name="__ASH2" localSheetId="37">[13]Sheet4!$P$422:$Q$523</definedName>
    <definedName name="__ASH2" localSheetId="38">[13]Sheet4!$P$422:$Q$523</definedName>
    <definedName name="__ASH2">[13]Sheet4!$P$422:$Q$523</definedName>
    <definedName name="__ASS1" localSheetId="48">#REF!</definedName>
    <definedName name="__ASS1" localSheetId="47">#REF!</definedName>
    <definedName name="__ASS1" localSheetId="46">#REF!</definedName>
    <definedName name="__ASS1" localSheetId="41">#REF!</definedName>
    <definedName name="__ASS1" localSheetId="40">#REF!</definedName>
    <definedName name="__ASS1" localSheetId="36">#REF!</definedName>
    <definedName name="__ASS1" localSheetId="37">#REF!</definedName>
    <definedName name="__ASS1" localSheetId="38">#REF!</definedName>
    <definedName name="__ASS1" localSheetId="35">#REF!</definedName>
    <definedName name="__ASS1" localSheetId="23">#REF!</definedName>
    <definedName name="__ASS1" localSheetId="19">#REF!</definedName>
    <definedName name="__ASS1" localSheetId="21">#REF!</definedName>
    <definedName name="__ASS1">#REF!</definedName>
    <definedName name="__ASS2" localSheetId="48">#REF!</definedName>
    <definedName name="__ASS2" localSheetId="47">#REF!</definedName>
    <definedName name="__ASS2" localSheetId="46">#REF!</definedName>
    <definedName name="__ASS2" localSheetId="41">#REF!</definedName>
    <definedName name="__ASS2" localSheetId="40">#REF!</definedName>
    <definedName name="__ASS2" localSheetId="36">#REF!</definedName>
    <definedName name="__ASS2" localSheetId="37">#REF!</definedName>
    <definedName name="__ASS2" localSheetId="38">#REF!</definedName>
    <definedName name="__ASS2" localSheetId="35">#REF!</definedName>
    <definedName name="__ASS2" localSheetId="23">#REF!</definedName>
    <definedName name="__ASS2" localSheetId="19">#REF!</definedName>
    <definedName name="__ASS2" localSheetId="21">#REF!</definedName>
    <definedName name="__ASS2">#REF!</definedName>
    <definedName name="__BSC1" localSheetId="48">#REF!</definedName>
    <definedName name="__BSC1" localSheetId="46">#REF!</definedName>
    <definedName name="__BSC1" localSheetId="41">#REF!</definedName>
    <definedName name="__BSC1" localSheetId="40">#REF!</definedName>
    <definedName name="__BSC1" localSheetId="36">#REF!</definedName>
    <definedName name="__BSC1" localSheetId="37">#REF!</definedName>
    <definedName name="__BSC1" localSheetId="38">#REF!</definedName>
    <definedName name="__BSC1" localSheetId="35">#REF!</definedName>
    <definedName name="__BSC1" localSheetId="23">#REF!</definedName>
    <definedName name="__BSC1" localSheetId="19">#REF!</definedName>
    <definedName name="__BSC1" localSheetId="21">#REF!</definedName>
    <definedName name="__BSC1">#REF!</definedName>
    <definedName name="__BSD1" localSheetId="48">#REF!</definedName>
    <definedName name="__BSD1" localSheetId="46">#REF!</definedName>
    <definedName name="__BSD1" localSheetId="41">#REF!</definedName>
    <definedName name="__BSD1" localSheetId="40">#REF!</definedName>
    <definedName name="__BSD1" localSheetId="36">#REF!</definedName>
    <definedName name="__BSD1" localSheetId="37">#REF!</definedName>
    <definedName name="__BSD1" localSheetId="38">#REF!</definedName>
    <definedName name="__BSD1" localSheetId="35">#REF!</definedName>
    <definedName name="__BSD1" localSheetId="23">#REF!</definedName>
    <definedName name="__BSD1" localSheetId="19">#REF!</definedName>
    <definedName name="__BSD1" localSheetId="21">#REF!</definedName>
    <definedName name="__BSD1">#REF!</definedName>
    <definedName name="__BSH1" localSheetId="48">#REF!</definedName>
    <definedName name="__BSH1" localSheetId="46">#REF!</definedName>
    <definedName name="__BSH1" localSheetId="41">#REF!</definedName>
    <definedName name="__BSH1" localSheetId="40">#REF!</definedName>
    <definedName name="__BSH1" localSheetId="36">#REF!</definedName>
    <definedName name="__BSH1" localSheetId="37">#REF!</definedName>
    <definedName name="__BSH1" localSheetId="38">#REF!</definedName>
    <definedName name="__BSH1" localSheetId="35">#REF!</definedName>
    <definedName name="__BSH1" localSheetId="23">#REF!</definedName>
    <definedName name="__BSH1" localSheetId="19">#REF!</definedName>
    <definedName name="__BSH1" localSheetId="21">#REF!</definedName>
    <definedName name="__BSH1">#REF!</definedName>
    <definedName name="__BSP1" localSheetId="48">#REF!</definedName>
    <definedName name="__BSP1" localSheetId="46">#REF!</definedName>
    <definedName name="__BSP1" localSheetId="41">#REF!</definedName>
    <definedName name="__BSP1" localSheetId="40">#REF!</definedName>
    <definedName name="__BSP1" localSheetId="36">#REF!</definedName>
    <definedName name="__BSP1" localSheetId="37">#REF!</definedName>
    <definedName name="__BSP1" localSheetId="38">#REF!</definedName>
    <definedName name="__BSP1" localSheetId="35">#REF!</definedName>
    <definedName name="__BSP1" localSheetId="23">#REF!</definedName>
    <definedName name="__BSP1" localSheetId="19">#REF!</definedName>
    <definedName name="__BSP1" localSheetId="21">#REF!</definedName>
    <definedName name="__BSP1">#REF!</definedName>
    <definedName name="__BSS1" localSheetId="48">#REF!</definedName>
    <definedName name="__BSS1" localSheetId="46">#REF!</definedName>
    <definedName name="__BSS1" localSheetId="41">#REF!</definedName>
    <definedName name="__BSS1" localSheetId="40">#REF!</definedName>
    <definedName name="__BSS1" localSheetId="36">#REF!</definedName>
    <definedName name="__BSS1" localSheetId="37">#REF!</definedName>
    <definedName name="__BSS1" localSheetId="38">#REF!</definedName>
    <definedName name="__BSS1" localSheetId="35">#REF!</definedName>
    <definedName name="__BSS1" localSheetId="23">#REF!</definedName>
    <definedName name="__BSS1" localSheetId="19">#REF!</definedName>
    <definedName name="__BSS1" localSheetId="21">#REF!</definedName>
    <definedName name="__BSS1">#REF!</definedName>
    <definedName name="__BST1" localSheetId="48">#REF!</definedName>
    <definedName name="__BST1" localSheetId="46">#REF!</definedName>
    <definedName name="__BST1" localSheetId="41">#REF!</definedName>
    <definedName name="__BST1" localSheetId="40">#REF!</definedName>
    <definedName name="__BST1" localSheetId="36">#REF!</definedName>
    <definedName name="__BST1" localSheetId="37">#REF!</definedName>
    <definedName name="__BST1" localSheetId="38">#REF!</definedName>
    <definedName name="__BST1" localSheetId="35">#REF!</definedName>
    <definedName name="__BST1" localSheetId="23">#REF!</definedName>
    <definedName name="__BST1" localSheetId="19">#REF!</definedName>
    <definedName name="__BST1" localSheetId="21">#REF!</definedName>
    <definedName name="__BST1">#REF!</definedName>
    <definedName name="__Col1" localSheetId="48">#REF!</definedName>
    <definedName name="__Col1" localSheetId="46">#REF!</definedName>
    <definedName name="__Col1" localSheetId="41">#REF!</definedName>
    <definedName name="__Col1" localSheetId="40">#REF!</definedName>
    <definedName name="__Col1" localSheetId="36">#REF!</definedName>
    <definedName name="__Col1" localSheetId="37">#REF!</definedName>
    <definedName name="__Col1" localSheetId="38">#REF!</definedName>
    <definedName name="__Col1" localSheetId="35">#REF!</definedName>
    <definedName name="__Col1" localSheetId="23">#REF!</definedName>
    <definedName name="__Col1" localSheetId="19">#REF!</definedName>
    <definedName name="__Col1" localSheetId="21">#REF!</definedName>
    <definedName name="__Col1">#REF!</definedName>
    <definedName name="__crt1" localSheetId="48">'[22]I-B'!$A$1:$A$65536</definedName>
    <definedName name="__crt1" localSheetId="41">'[22]I-B'!$A$1:$A$65536</definedName>
    <definedName name="__crt1" localSheetId="36">'[22]I-B'!$A$1:$A$65536</definedName>
    <definedName name="__crt1" localSheetId="37">'[22]I-B'!$A$1:$A$65536</definedName>
    <definedName name="__crt1" localSheetId="38">'[22]I-B'!$A$1:$A$65536</definedName>
    <definedName name="__crt1">'[11]I-B'!$B$1:$B$65536</definedName>
    <definedName name="__crt2" localSheetId="48">'[22]I-BR'!$A$1:$A$65536</definedName>
    <definedName name="__crt2" localSheetId="41">'[22]I-BR'!$A$1:$A$65536</definedName>
    <definedName name="__crt2" localSheetId="36">'[22]I-BR'!$A$1:$A$65536</definedName>
    <definedName name="__crt2" localSheetId="37">'[22]I-BR'!$A$1:$A$65536</definedName>
    <definedName name="__crt2" localSheetId="38">'[22]I-BR'!$A$1:$A$65536</definedName>
    <definedName name="__crt2">'[11]I-BR'!$B$1:$B$65536</definedName>
    <definedName name="__EPZ1" localSheetId="48">[13]Sheet4!$F$428:$F$519</definedName>
    <definedName name="__EPZ1" localSheetId="41">[13]Sheet4!$F$428:$F$519</definedName>
    <definedName name="__EPZ1" localSheetId="36">[13]Sheet4!$F$428:$F$519</definedName>
    <definedName name="__EPZ1" localSheetId="37">[13]Sheet4!$F$428:$F$519</definedName>
    <definedName name="__EPZ1" localSheetId="38">[13]Sheet4!$F$428:$F$519</definedName>
    <definedName name="__EPZ1">[13]Sheet4!$F$428:$F$519</definedName>
    <definedName name="__EPZ2" localSheetId="48">[13]Sheet4!$S$326:$S$417</definedName>
    <definedName name="__EPZ2" localSheetId="41">[13]Sheet4!$S$326:$S$417</definedName>
    <definedName name="__EPZ2" localSheetId="36">[13]Sheet4!$S$326:$S$417</definedName>
    <definedName name="__EPZ2" localSheetId="37">[13]Sheet4!$S$326:$S$417</definedName>
    <definedName name="__EPZ2" localSheetId="38">[13]Sheet4!$S$326:$S$417</definedName>
    <definedName name="__EPZ2">[13]Sheet4!$S$326:$S$417</definedName>
    <definedName name="__FMT1" localSheetId="48">'[22]I-B'!$D$1:$D$65536</definedName>
    <definedName name="__FMT1" localSheetId="41">'[22]I-B'!$D$1:$D$65536</definedName>
    <definedName name="__FMT1" localSheetId="36">'[22]I-B'!$D$1:$D$65536</definedName>
    <definedName name="__FMT1" localSheetId="37">'[22]I-B'!$D$1:$D$65536</definedName>
    <definedName name="__FMT1" localSheetId="38">'[22]I-B'!$D$1:$D$65536</definedName>
    <definedName name="__FMT1">'[11]I-B'!$E$1:$E$65536</definedName>
    <definedName name="__FMT2" localSheetId="48">'[22]I-BR'!$D$1:$D$65536</definedName>
    <definedName name="__FMT2" localSheetId="41">'[22]I-BR'!$D$1:$D$65536</definedName>
    <definedName name="__FMT2" localSheetId="36">'[22]I-BR'!$D$1:$D$65536</definedName>
    <definedName name="__FMT2" localSheetId="37">'[22]I-BR'!$D$1:$D$65536</definedName>
    <definedName name="__FMT2" localSheetId="38">'[22]I-BR'!$D$1:$D$65536</definedName>
    <definedName name="__FMT2">'[11]I-BR'!$E$1:$E$65536</definedName>
    <definedName name="__hg65656" localSheetId="48" hidden="1">#REF!</definedName>
    <definedName name="__hg65656" localSheetId="46" hidden="1">#REF!</definedName>
    <definedName name="__hg65656" localSheetId="40" hidden="1">#REF!</definedName>
    <definedName name="__hg65656" localSheetId="36" hidden="1">#REF!</definedName>
    <definedName name="__hg65656" localSheetId="37" hidden="1">#REF!</definedName>
    <definedName name="__hg65656" localSheetId="38" hidden="1">#REF!</definedName>
    <definedName name="__hg65656" localSheetId="35" hidden="1">#REF!</definedName>
    <definedName name="__hg65656" localSheetId="21" hidden="1">#REF!</definedName>
    <definedName name="__hg65656" hidden="1">#REF!</definedName>
    <definedName name="__hub0207" localSheetId="48">[23]AL905!#REF!</definedName>
    <definedName name="__hub0207" localSheetId="46">[20]AL905!#REF!</definedName>
    <definedName name="__hub0207" localSheetId="41">[23]AL905!#REF!</definedName>
    <definedName name="__hub0207" localSheetId="40">[20]AL905!#REF!</definedName>
    <definedName name="__hub0207" localSheetId="36">[23]AL905!#REF!</definedName>
    <definedName name="__hub0207" localSheetId="37">[23]AL905!#REF!</definedName>
    <definedName name="__hub0207" localSheetId="38">[23]AL905!#REF!</definedName>
    <definedName name="__hub0207" localSheetId="35">[20]AL905!#REF!</definedName>
    <definedName name="__hub0207" localSheetId="21">[20]AL905!#REF!</definedName>
    <definedName name="__hub0207">[20]AL905!#REF!</definedName>
    <definedName name="__IEC1" localSheetId="48">#REF!</definedName>
    <definedName name="__IEC1" localSheetId="46">#REF!</definedName>
    <definedName name="__IEC1" localSheetId="41">#REF!</definedName>
    <definedName name="__IEC1" localSheetId="40">#REF!</definedName>
    <definedName name="__IEC1" localSheetId="36">#REF!</definedName>
    <definedName name="__IEC1" localSheetId="37">#REF!</definedName>
    <definedName name="__IEC1" localSheetId="38">#REF!</definedName>
    <definedName name="__IEC1" localSheetId="35">#REF!</definedName>
    <definedName name="__IEC1" localSheetId="23">#REF!</definedName>
    <definedName name="__IEC1" localSheetId="19">#REF!</definedName>
    <definedName name="__IEC1" localSheetId="21">#REF!</definedName>
    <definedName name="__IEC1">#REF!</definedName>
    <definedName name="__IED1" localSheetId="48">#REF!</definedName>
    <definedName name="__IED1" localSheetId="46">#REF!</definedName>
    <definedName name="__IED1" localSheetId="41">#REF!</definedName>
    <definedName name="__IED1" localSheetId="40">#REF!</definedName>
    <definedName name="__IED1" localSheetId="36">#REF!</definedName>
    <definedName name="__IED1" localSheetId="37">#REF!</definedName>
    <definedName name="__IED1" localSheetId="38">#REF!</definedName>
    <definedName name="__IED1" localSheetId="35">#REF!</definedName>
    <definedName name="__IED1" localSheetId="23">#REF!</definedName>
    <definedName name="__IED1" localSheetId="19">#REF!</definedName>
    <definedName name="__IED1" localSheetId="21">#REF!</definedName>
    <definedName name="__IED1">#REF!</definedName>
    <definedName name="__IEH1" localSheetId="48">#REF!</definedName>
    <definedName name="__IEH1" localSheetId="46">#REF!</definedName>
    <definedName name="__IEH1" localSheetId="41">#REF!</definedName>
    <definedName name="__IEH1" localSheetId="40">#REF!</definedName>
    <definedName name="__IEH1" localSheetId="36">#REF!</definedName>
    <definedName name="__IEH1" localSheetId="37">#REF!</definedName>
    <definedName name="__IEH1" localSheetId="38">#REF!</definedName>
    <definedName name="__IEH1" localSheetId="35">#REF!</definedName>
    <definedName name="__IEH1" localSheetId="23">#REF!</definedName>
    <definedName name="__IEH1" localSheetId="19">#REF!</definedName>
    <definedName name="__IEH1" localSheetId="21">#REF!</definedName>
    <definedName name="__IEH1">#REF!</definedName>
    <definedName name="__IEP1" localSheetId="48">#REF!</definedName>
    <definedName name="__IEP1" localSheetId="46">#REF!</definedName>
    <definedName name="__IEP1" localSheetId="41">#REF!</definedName>
    <definedName name="__IEP1" localSheetId="40">#REF!</definedName>
    <definedName name="__IEP1" localSheetId="36">#REF!</definedName>
    <definedName name="__IEP1" localSheetId="37">#REF!</definedName>
    <definedName name="__IEP1" localSheetId="38">#REF!</definedName>
    <definedName name="__IEP1" localSheetId="35">#REF!</definedName>
    <definedName name="__IEP1" localSheetId="23">#REF!</definedName>
    <definedName name="__IEP1" localSheetId="19">#REF!</definedName>
    <definedName name="__IEP1" localSheetId="21">#REF!</definedName>
    <definedName name="__IEP1">#REF!</definedName>
    <definedName name="__IES1" localSheetId="48">#REF!</definedName>
    <definedName name="__IES1" localSheetId="46">#REF!</definedName>
    <definedName name="__IES1" localSheetId="41">#REF!</definedName>
    <definedName name="__IES1" localSheetId="40">#REF!</definedName>
    <definedName name="__IES1" localSheetId="36">#REF!</definedName>
    <definedName name="__IES1" localSheetId="37">#REF!</definedName>
    <definedName name="__IES1" localSheetId="38">#REF!</definedName>
    <definedName name="__IES1" localSheetId="35">#REF!</definedName>
    <definedName name="__IES1" localSheetId="23">#REF!</definedName>
    <definedName name="__IES1" localSheetId="19">#REF!</definedName>
    <definedName name="__IES1" localSheetId="21">#REF!</definedName>
    <definedName name="__IES1">#REF!</definedName>
    <definedName name="__IET1" localSheetId="48">#REF!</definedName>
    <definedName name="__IET1" localSheetId="46">#REF!</definedName>
    <definedName name="__IET1" localSheetId="41">#REF!</definedName>
    <definedName name="__IET1" localSheetId="40">#REF!</definedName>
    <definedName name="__IET1" localSheetId="36">#REF!</definedName>
    <definedName name="__IET1" localSheetId="37">#REF!</definedName>
    <definedName name="__IET1" localSheetId="38">#REF!</definedName>
    <definedName name="__IET1" localSheetId="35">#REF!</definedName>
    <definedName name="__IET1" localSheetId="23">#REF!</definedName>
    <definedName name="__IET1" localSheetId="19">#REF!</definedName>
    <definedName name="__IET1" localSheetId="21">#REF!</definedName>
    <definedName name="__IET1">#REF!</definedName>
    <definedName name="__jun99" localSheetId="48">'[16]PUR&amp;SAL'!#REF!</definedName>
    <definedName name="__jun99" localSheetId="46">'[16]PUR&amp;SAL'!#REF!</definedName>
    <definedName name="__jun99" localSheetId="40">'[16]PUR&amp;SAL'!#REF!</definedName>
    <definedName name="__jun99" localSheetId="36">'[16]PUR&amp;SAL'!#REF!</definedName>
    <definedName name="__jun99" localSheetId="37">'[16]PUR&amp;SAL'!#REF!</definedName>
    <definedName name="__jun99" localSheetId="38">'[16]PUR&amp;SAL'!#REF!</definedName>
    <definedName name="__jun99" localSheetId="35">'[16]PUR&amp;SAL'!#REF!</definedName>
    <definedName name="__jun99" localSheetId="21">'[16]PUR&amp;SAL'!#REF!</definedName>
    <definedName name="__jun99">'[16]PUR&amp;SAL'!#REF!</definedName>
    <definedName name="__LIA1" localSheetId="48">#REF!</definedName>
    <definedName name="__LIA1" localSheetId="47">#REF!</definedName>
    <definedName name="__LIA1" localSheetId="46">#REF!</definedName>
    <definedName name="__LIA1" localSheetId="41">#REF!</definedName>
    <definedName name="__LIA1" localSheetId="40">#REF!</definedName>
    <definedName name="__LIA1" localSheetId="36">#REF!</definedName>
    <definedName name="__LIA1" localSheetId="37">#REF!</definedName>
    <definedName name="__LIA1" localSheetId="38">#REF!</definedName>
    <definedName name="__LIA1" localSheetId="35">#REF!</definedName>
    <definedName name="__LIA1" localSheetId="23">#REF!</definedName>
    <definedName name="__LIA1" localSheetId="19">#REF!</definedName>
    <definedName name="__LIA1" localSheetId="21">#REF!</definedName>
    <definedName name="__LIA1">#REF!</definedName>
    <definedName name="__LIA2" localSheetId="48">#REF!</definedName>
    <definedName name="__LIA2" localSheetId="47">#REF!</definedName>
    <definedName name="__LIA2" localSheetId="46">#REF!</definedName>
    <definedName name="__LIA2" localSheetId="41">#REF!</definedName>
    <definedName name="__LIA2" localSheetId="40">#REF!</definedName>
    <definedName name="__LIA2" localSheetId="36">#REF!</definedName>
    <definedName name="__LIA2" localSheetId="37">#REF!</definedName>
    <definedName name="__LIA2" localSheetId="38">#REF!</definedName>
    <definedName name="__LIA2" localSheetId="35">#REF!</definedName>
    <definedName name="__LIA2" localSheetId="23">#REF!</definedName>
    <definedName name="__LIA2" localSheetId="19">#REF!</definedName>
    <definedName name="__LIA2" localSheetId="21">#REF!</definedName>
    <definedName name="__LIA2">#REF!</definedName>
    <definedName name="__LMT1" localSheetId="48">'[22]I-B'!$F$1:$F$65536</definedName>
    <definedName name="__LMT1" localSheetId="41">'[22]I-B'!$F$1:$F$65536</definedName>
    <definedName name="__LMT1" localSheetId="36">'[22]I-B'!$F$1:$F$65536</definedName>
    <definedName name="__LMT1" localSheetId="37">'[22]I-B'!$F$1:$F$65536</definedName>
    <definedName name="__LMT1" localSheetId="38">'[22]I-B'!$F$1:$F$65536</definedName>
    <definedName name="__LMT1">'[11]I-B'!$G$1:$G$65536</definedName>
    <definedName name="__LMT2" localSheetId="48">'[22]I-BR'!$F$1:$F$65536</definedName>
    <definedName name="__LMT2" localSheetId="41">'[22]I-BR'!$F$1:$F$65536</definedName>
    <definedName name="__LMT2" localSheetId="36">'[22]I-BR'!$F$1:$F$65536</definedName>
    <definedName name="__LMT2" localSheetId="37">'[22]I-BR'!$F$1:$F$65536</definedName>
    <definedName name="__LMT2" localSheetId="38">'[22]I-BR'!$F$1:$F$65536</definedName>
    <definedName name="__LMT2">'[11]I-BR'!$G$1:$G$65536</definedName>
    <definedName name="__LN2" localSheetId="48">#REF!</definedName>
    <definedName name="__LN2" localSheetId="47">#REF!</definedName>
    <definedName name="__LN2" localSheetId="46">#REF!</definedName>
    <definedName name="__LN2" localSheetId="41">#REF!</definedName>
    <definedName name="__LN2" localSheetId="40">#REF!</definedName>
    <definedName name="__LN2" localSheetId="36">#REF!</definedName>
    <definedName name="__LN2" localSheetId="37">#REF!</definedName>
    <definedName name="__LN2" localSheetId="38">#REF!</definedName>
    <definedName name="__LN2" localSheetId="35">#REF!</definedName>
    <definedName name="__LN2" localSheetId="21">#REF!</definedName>
    <definedName name="__LN2">#REF!</definedName>
    <definedName name="__PL1" localSheetId="48">#REF!</definedName>
    <definedName name="__PL1" localSheetId="47">#REF!</definedName>
    <definedName name="__PL1" localSheetId="46">#REF!</definedName>
    <definedName name="__PL1" localSheetId="41">#REF!</definedName>
    <definedName name="__PL1" localSheetId="40">#REF!</definedName>
    <definedName name="__PL1" localSheetId="36">#REF!</definedName>
    <definedName name="__PL1" localSheetId="37">#REF!</definedName>
    <definedName name="__PL1" localSheetId="38">#REF!</definedName>
    <definedName name="__PL1" localSheetId="35">#REF!</definedName>
    <definedName name="__PL1" localSheetId="23">#REF!</definedName>
    <definedName name="__PL1" localSheetId="19">#REF!</definedName>
    <definedName name="__PL1" localSheetId="21">#REF!</definedName>
    <definedName name="__PL1">#REF!</definedName>
    <definedName name="__PL2" localSheetId="48">#REF!</definedName>
    <definedName name="__PL2" localSheetId="47">#REF!</definedName>
    <definedName name="__PL2" localSheetId="46">#REF!</definedName>
    <definedName name="__PL2" localSheetId="41">#REF!</definedName>
    <definedName name="__PL2" localSheetId="40">#REF!</definedName>
    <definedName name="__PL2" localSheetId="36">#REF!</definedName>
    <definedName name="__PL2" localSheetId="37">#REF!</definedName>
    <definedName name="__PL2" localSheetId="38">#REF!</definedName>
    <definedName name="__PL2" localSheetId="35">#REF!</definedName>
    <definedName name="__PL2" localSheetId="23">#REF!</definedName>
    <definedName name="__PL2" localSheetId="19">#REF!</definedName>
    <definedName name="__PL2" localSheetId="21">#REF!</definedName>
    <definedName name="__PL2">#REF!</definedName>
    <definedName name="__pL3" localSheetId="48">#REF!</definedName>
    <definedName name="__pL3" localSheetId="46">#REF!</definedName>
    <definedName name="__pL3" localSheetId="41">#REF!</definedName>
    <definedName name="__pL3" localSheetId="40">#REF!</definedName>
    <definedName name="__pL3" localSheetId="36">#REF!</definedName>
    <definedName name="__pL3" localSheetId="37">#REF!</definedName>
    <definedName name="__pL3" localSheetId="38">#REF!</definedName>
    <definedName name="__pL3" localSheetId="35">#REF!</definedName>
    <definedName name="__pL3" localSheetId="21">#REF!</definedName>
    <definedName name="__pL3">#REF!</definedName>
    <definedName name="__PP2" localSheetId="48">#REF!</definedName>
    <definedName name="__PP2" localSheetId="47">#REF!</definedName>
    <definedName name="__PP2" localSheetId="46">#REF!</definedName>
    <definedName name="__PP2" localSheetId="41">#REF!</definedName>
    <definedName name="__PP2" localSheetId="40">#REF!</definedName>
    <definedName name="__PP2" localSheetId="36">#REF!</definedName>
    <definedName name="__PP2" localSheetId="37">#REF!</definedName>
    <definedName name="__PP2" localSheetId="38">#REF!</definedName>
    <definedName name="__PP2" localSheetId="35">#REF!</definedName>
    <definedName name="__PP2" localSheetId="23">#REF!</definedName>
    <definedName name="__PP2" localSheetId="19">#REF!</definedName>
    <definedName name="__PP2" localSheetId="21">#REF!</definedName>
    <definedName name="__PP2">#REF!</definedName>
    <definedName name="__PP3" localSheetId="48">#REF!</definedName>
    <definedName name="__PP3" localSheetId="47">#REF!</definedName>
    <definedName name="__PP3" localSheetId="46">#REF!</definedName>
    <definedName name="__PP3" localSheetId="41">#REF!</definedName>
    <definedName name="__PP3" localSheetId="40">#REF!</definedName>
    <definedName name="__PP3" localSheetId="36">#REF!</definedName>
    <definedName name="__PP3" localSheetId="37">#REF!</definedName>
    <definedName name="__PP3" localSheetId="38">#REF!</definedName>
    <definedName name="__PP3" localSheetId="35">#REF!</definedName>
    <definedName name="__PP3" localSheetId="23">#REF!</definedName>
    <definedName name="__PP3" localSheetId="19">#REF!</definedName>
    <definedName name="__PP3" localSheetId="21">#REF!</definedName>
    <definedName name="__PP3">#REF!</definedName>
    <definedName name="__REC1999">'[7]RC-0997'!$B$132:$Q$171</definedName>
    <definedName name="__SAL2003" localSheetId="48">#REF!</definedName>
    <definedName name="__SAL2003" localSheetId="46">#REF!</definedName>
    <definedName name="__SAL2003" localSheetId="41">#REF!</definedName>
    <definedName name="__SAL2003" localSheetId="40">#REF!</definedName>
    <definedName name="__SAL2003" localSheetId="36">#REF!</definedName>
    <definedName name="__SAL2003" localSheetId="37">#REF!</definedName>
    <definedName name="__SAL2003" localSheetId="38">#REF!</definedName>
    <definedName name="__SAL2003" localSheetId="35">#REF!</definedName>
    <definedName name="__SAL2003" localSheetId="21">#REF!</definedName>
    <definedName name="__SAL2003">#REF!</definedName>
    <definedName name="__SAL2004" localSheetId="48">#REF!</definedName>
    <definedName name="__SAL2004" localSheetId="46">#REF!</definedName>
    <definedName name="__SAL2004" localSheetId="41">#REF!</definedName>
    <definedName name="__SAL2004" localSheetId="40">#REF!</definedName>
    <definedName name="__SAL2004" localSheetId="36">#REF!</definedName>
    <definedName name="__SAL2004" localSheetId="37">#REF!</definedName>
    <definedName name="__SAL2004" localSheetId="38">#REF!</definedName>
    <definedName name="__SAL2004" localSheetId="35">#REF!</definedName>
    <definedName name="__SAL2004" localSheetId="21">#REF!</definedName>
    <definedName name="__SAL2004">#REF!</definedName>
    <definedName name="__SEC107" localSheetId="48">#REF!</definedName>
    <definedName name="__SEC107" localSheetId="46">#REF!</definedName>
    <definedName name="__SEC107" localSheetId="40">#REF!</definedName>
    <definedName name="__SEC107" localSheetId="36">#REF!</definedName>
    <definedName name="__SEC107" localSheetId="37">#REF!</definedName>
    <definedName name="__SEC107" localSheetId="38">#REF!</definedName>
    <definedName name="__SEC107" localSheetId="35">#REF!</definedName>
    <definedName name="__SEC107" localSheetId="23">#REF!</definedName>
    <definedName name="__SEC107" localSheetId="19">#REF!</definedName>
    <definedName name="__SEC107" localSheetId="21">#REF!</definedName>
    <definedName name="__SEC107">#REF!</definedName>
    <definedName name="__tam2" localSheetId="48" hidden="1">#REF!</definedName>
    <definedName name="__tam2" localSheetId="46" hidden="1">#REF!</definedName>
    <definedName name="__tam2" localSheetId="41" hidden="1">#REF!</definedName>
    <definedName name="__tam2" localSheetId="40" hidden="1">#REF!</definedName>
    <definedName name="__tam2" localSheetId="36" hidden="1">#REF!</definedName>
    <definedName name="__tam2" localSheetId="37" hidden="1">#REF!</definedName>
    <definedName name="__tam2" localSheetId="38" hidden="1">#REF!</definedName>
    <definedName name="__tam2" localSheetId="35" hidden="1">#REF!</definedName>
    <definedName name="__tam2" localSheetId="21" hidden="1">#REF!</definedName>
    <definedName name="__tam2" hidden="1">#REF!</definedName>
    <definedName name="__TMO1" localSheetId="48">'[19]BS-OVS'!#REF!</definedName>
    <definedName name="__TMO1" localSheetId="46">'[19]BS-OVS'!#REF!</definedName>
    <definedName name="__TMO1" localSheetId="41">'[19]BS-OVS'!#REF!</definedName>
    <definedName name="__TMO1" localSheetId="40">'[19]BS-OVS'!#REF!</definedName>
    <definedName name="__TMO1" localSheetId="36">'[19]BS-OVS'!#REF!</definedName>
    <definedName name="__TMO1" localSheetId="37">'[19]BS-OVS'!#REF!</definedName>
    <definedName name="__TMO1" localSheetId="38">'[19]BS-OVS'!#REF!</definedName>
    <definedName name="__TMO1" localSheetId="35">'[19]BS-OVS'!#REF!</definedName>
    <definedName name="__TMO1" localSheetId="21">'[19]BS-OVS'!#REF!</definedName>
    <definedName name="__TMO1">'[19]BS-OVS'!#REF!</definedName>
    <definedName name="__UAE1" localSheetId="48">[13]Sheet4!$D$116:$D$207</definedName>
    <definedName name="__UAE1" localSheetId="41">[13]Sheet4!$D$116:$D$207</definedName>
    <definedName name="__UAE1" localSheetId="36">[13]Sheet4!$D$116:$D$207</definedName>
    <definedName name="__UAE1" localSheetId="37">[13]Sheet4!$D$116:$D$207</definedName>
    <definedName name="__UAE1" localSheetId="38">[13]Sheet4!$D$116:$D$207</definedName>
    <definedName name="__UAE1">[13]Sheet4!$D$116:$D$207</definedName>
    <definedName name="__UAE2" localSheetId="48">[13]Sheet4!$Q$14:$Q$105</definedName>
    <definedName name="__UAE2" localSheetId="41">[13]Sheet4!$Q$14:$Q$105</definedName>
    <definedName name="__UAE2" localSheetId="36">[13]Sheet4!$Q$14:$Q$105</definedName>
    <definedName name="__UAE2" localSheetId="37">[13]Sheet4!$Q$14:$Q$105</definedName>
    <definedName name="__UAE2" localSheetId="38">[13]Sheet4!$Q$14:$Q$105</definedName>
    <definedName name="__UAE2">[13]Sheet4!$Q$14:$Q$105</definedName>
    <definedName name="__UK1" localSheetId="48">[13]Sheet4!$F$324:$F$415</definedName>
    <definedName name="__UK1" localSheetId="41">[13]Sheet4!$F$324:$F$415</definedName>
    <definedName name="__UK1" localSheetId="36">[13]Sheet4!$F$324:$F$415</definedName>
    <definedName name="__UK1" localSheetId="37">[13]Sheet4!$F$324:$F$415</definedName>
    <definedName name="__UK1" localSheetId="38">[13]Sheet4!$F$324:$F$415</definedName>
    <definedName name="__UK1">[13]Sheet4!$F$324:$F$415</definedName>
    <definedName name="__UK2" localSheetId="48">[13]Sheet4!$S$222:$S$313</definedName>
    <definedName name="__UK2" localSheetId="41">[13]Sheet4!$S$222:$S$313</definedName>
    <definedName name="__UK2" localSheetId="36">[13]Sheet4!$S$222:$S$313</definedName>
    <definedName name="__UK2" localSheetId="37">[13]Sheet4!$S$222:$S$313</definedName>
    <definedName name="__UK2" localSheetId="38">[13]Sheet4!$S$222:$S$313</definedName>
    <definedName name="__UK2">[13]Sheet4!$S$222:$S$313</definedName>
    <definedName name="__USA1" localSheetId="48">[13]Sheet4!$D$428:$D$519</definedName>
    <definedName name="__USA1" localSheetId="41">[13]Sheet4!$D$428:$D$519</definedName>
    <definedName name="__USA1" localSheetId="36">[13]Sheet4!$D$428:$D$519</definedName>
    <definedName name="__USA1" localSheetId="37">[13]Sheet4!$D$428:$D$519</definedName>
    <definedName name="__USA1" localSheetId="38">[13]Sheet4!$D$428:$D$519</definedName>
    <definedName name="__USA1">[13]Sheet4!$D$428:$D$519</definedName>
    <definedName name="__USA2" localSheetId="48">[13]Sheet4!$Q$326:$Q$417</definedName>
    <definedName name="__USA2" localSheetId="41">[13]Sheet4!$Q$326:$Q$417</definedName>
    <definedName name="__USA2" localSheetId="36">[13]Sheet4!$Q$326:$Q$417</definedName>
    <definedName name="__USA2" localSheetId="37">[13]Sheet4!$Q$326:$Q$417</definedName>
    <definedName name="__USA2" localSheetId="38">[13]Sheet4!$Q$326:$Q$417</definedName>
    <definedName name="__USA2">[13]Sheet4!$Q$326:$Q$417</definedName>
    <definedName name="__ws1" localSheetId="48">'[17]Revenue-Fire-Marine-Motor'!#REF!</definedName>
    <definedName name="__ws1" localSheetId="46">'[17]Revenue-Fire-Marine-Motor'!#REF!</definedName>
    <definedName name="__ws1" localSheetId="40">'[17]Revenue-Fire-Marine-Motor'!#REF!</definedName>
    <definedName name="__ws1" localSheetId="36">'[17]Revenue-Fire-Marine-Motor'!#REF!</definedName>
    <definedName name="__ws1" localSheetId="37">'[17]Revenue-Fire-Marine-Motor'!#REF!</definedName>
    <definedName name="__ws1" localSheetId="38">'[17]Revenue-Fire-Marine-Motor'!#REF!</definedName>
    <definedName name="__ws1" localSheetId="35">'[17]Revenue-Fire-Marine-Motor'!#REF!</definedName>
    <definedName name="__ws1" localSheetId="21">'[17]Revenue-Fire-Marine-Motor'!#REF!</definedName>
    <definedName name="__ws1">'[17]Revenue-Fire-Marine-Motor'!#REF!</definedName>
    <definedName name="_1" localSheetId="48">#REF!</definedName>
    <definedName name="_1" localSheetId="47">#REF!</definedName>
    <definedName name="_1" localSheetId="46">#REF!</definedName>
    <definedName name="_1" localSheetId="41">#REF!</definedName>
    <definedName name="_1" localSheetId="40">#REF!</definedName>
    <definedName name="_1" localSheetId="36">#REF!</definedName>
    <definedName name="_1" localSheetId="37">#REF!</definedName>
    <definedName name="_1" localSheetId="38">#REF!</definedName>
    <definedName name="_1" localSheetId="42">#REF!</definedName>
    <definedName name="_1" localSheetId="34">#REF!</definedName>
    <definedName name="_1" localSheetId="35">#REF!</definedName>
    <definedName name="_1" localSheetId="23">#REF!</definedName>
    <definedName name="_1" localSheetId="19">#REF!</definedName>
    <definedName name="_1" localSheetId="21">#REF!</definedName>
    <definedName name="_1" localSheetId="7">#REF!</definedName>
    <definedName name="_1">#REF!</definedName>
    <definedName name="_1.1" localSheetId="48">#REF!</definedName>
    <definedName name="_1.1" localSheetId="47">#REF!</definedName>
    <definedName name="_1.1" localSheetId="46">#REF!</definedName>
    <definedName name="_1.1" localSheetId="41">#REF!</definedName>
    <definedName name="_1.1" localSheetId="40">#REF!</definedName>
    <definedName name="_1.1" localSheetId="36">#REF!</definedName>
    <definedName name="_1.1" localSheetId="37">#REF!</definedName>
    <definedName name="_1.1" localSheetId="38">#REF!</definedName>
    <definedName name="_1.1" localSheetId="35">#REF!</definedName>
    <definedName name="_1.1" localSheetId="23">#REF!</definedName>
    <definedName name="_1.1" localSheetId="19">#REF!</definedName>
    <definedName name="_1.1" localSheetId="21">#REF!</definedName>
    <definedName name="_1.1">#REF!</definedName>
    <definedName name="_1.2" localSheetId="48">[28]Sheet3!#REF!</definedName>
    <definedName name="_1.2" localSheetId="47">[28]Sheet3!#REF!</definedName>
    <definedName name="_1.2" localSheetId="46">[28]Sheet3!#REF!</definedName>
    <definedName name="_1.2" localSheetId="41">[28]Sheet3!#REF!</definedName>
    <definedName name="_1.2" localSheetId="40">[28]Sheet3!#REF!</definedName>
    <definedName name="_1.2" localSheetId="36">[28]Sheet3!#REF!</definedName>
    <definedName name="_1.2" localSheetId="37">[28]Sheet3!#REF!</definedName>
    <definedName name="_1.2" localSheetId="38">[28]Sheet3!#REF!</definedName>
    <definedName name="_1.2" localSheetId="35">[28]Sheet3!#REF!</definedName>
    <definedName name="_1.2" localSheetId="21">[28]Sheet3!#REF!</definedName>
    <definedName name="_1.2">[28]Sheet3!#REF!</definedName>
    <definedName name="_1__123Graph_ACHART_1" hidden="1">'[29]Annexure "C"'!$C$19:$H$19</definedName>
    <definedName name="_10" localSheetId="48">#REF!</definedName>
    <definedName name="_10" localSheetId="47">#REF!</definedName>
    <definedName name="_10" localSheetId="46">#REF!</definedName>
    <definedName name="_10" localSheetId="41">#REF!</definedName>
    <definedName name="_10" localSheetId="40">#REF!</definedName>
    <definedName name="_10" localSheetId="36">#REF!</definedName>
    <definedName name="_10" localSheetId="37">#REF!</definedName>
    <definedName name="_10" localSheetId="38">#REF!</definedName>
    <definedName name="_10" localSheetId="35">#REF!</definedName>
    <definedName name="_10" localSheetId="23">#REF!</definedName>
    <definedName name="_10" localSheetId="19">#REF!</definedName>
    <definedName name="_10" localSheetId="21">#REF!</definedName>
    <definedName name="_10">#REF!</definedName>
    <definedName name="_107A" localSheetId="48">#REF!</definedName>
    <definedName name="_107A" localSheetId="46">#REF!</definedName>
    <definedName name="_107A" localSheetId="40">#REF!</definedName>
    <definedName name="_107A" localSheetId="36">#REF!</definedName>
    <definedName name="_107A" localSheetId="37">#REF!</definedName>
    <definedName name="_107A" localSheetId="38">#REF!</definedName>
    <definedName name="_107A" localSheetId="35">#REF!</definedName>
    <definedName name="_107A" localSheetId="23">#REF!</definedName>
    <definedName name="_107A" localSheetId="19">#REF!</definedName>
    <definedName name="_107A" localSheetId="21">#REF!</definedName>
    <definedName name="_107A">#REF!</definedName>
    <definedName name="_11" localSheetId="48">#REF!</definedName>
    <definedName name="_11" localSheetId="47">#REF!</definedName>
    <definedName name="_11" localSheetId="46">#REF!</definedName>
    <definedName name="_11" localSheetId="41">#REF!</definedName>
    <definedName name="_11" localSheetId="40">#REF!</definedName>
    <definedName name="_11" localSheetId="36">#REF!</definedName>
    <definedName name="_11" localSheetId="37">#REF!</definedName>
    <definedName name="_11" localSheetId="38">#REF!</definedName>
    <definedName name="_11" localSheetId="42">#REF!</definedName>
    <definedName name="_11" localSheetId="34">#REF!</definedName>
    <definedName name="_11" localSheetId="35">#REF!</definedName>
    <definedName name="_11" localSheetId="23">#REF!</definedName>
    <definedName name="_11" localSheetId="19">#REF!</definedName>
    <definedName name="_11" localSheetId="21">#REF!</definedName>
    <definedName name="_11" localSheetId="7">#REF!</definedName>
    <definedName name="_11">#REF!</definedName>
    <definedName name="_12" localSheetId="48">#REF!</definedName>
    <definedName name="_12" localSheetId="47">#REF!</definedName>
    <definedName name="_12" localSheetId="46">#REF!</definedName>
    <definedName name="_12" localSheetId="41">#REF!</definedName>
    <definedName name="_12" localSheetId="40">#REF!</definedName>
    <definedName name="_12" localSheetId="36">#REF!</definedName>
    <definedName name="_12" localSheetId="37">#REF!</definedName>
    <definedName name="_12" localSheetId="38">#REF!</definedName>
    <definedName name="_12" localSheetId="42">#REF!</definedName>
    <definedName name="_12" localSheetId="34">#REF!</definedName>
    <definedName name="_12" localSheetId="35">#REF!</definedName>
    <definedName name="_12" localSheetId="23">#REF!</definedName>
    <definedName name="_12" localSheetId="19">#REF!</definedName>
    <definedName name="_12" localSheetId="21">#REF!</definedName>
    <definedName name="_12" localSheetId="7">#REF!</definedName>
    <definedName name="_12">#REF!</definedName>
    <definedName name="_123" localSheetId="48">#REF!</definedName>
    <definedName name="_123" localSheetId="47">#REF!</definedName>
    <definedName name="_123" localSheetId="46">#REF!</definedName>
    <definedName name="_123" localSheetId="41">#REF!</definedName>
    <definedName name="_123" localSheetId="40">#REF!</definedName>
    <definedName name="_123" localSheetId="36">#REF!</definedName>
    <definedName name="_123" localSheetId="37">#REF!</definedName>
    <definedName name="_123" localSheetId="38">#REF!</definedName>
    <definedName name="_123" localSheetId="35">#REF!</definedName>
    <definedName name="_123" localSheetId="21">#REF!</definedName>
    <definedName name="_123">#REF!</definedName>
    <definedName name="_12A" localSheetId="48">#REF!</definedName>
    <definedName name="_12A" localSheetId="46">#REF!</definedName>
    <definedName name="_12A" localSheetId="40">#REF!</definedName>
    <definedName name="_12A" localSheetId="36">#REF!</definedName>
    <definedName name="_12A" localSheetId="37">#REF!</definedName>
    <definedName name="_12A" localSheetId="38">#REF!</definedName>
    <definedName name="_12A" localSheetId="42">#REF!</definedName>
    <definedName name="_12A" localSheetId="34">#REF!</definedName>
    <definedName name="_12A" localSheetId="35">#REF!</definedName>
    <definedName name="_12A" localSheetId="23">#REF!</definedName>
    <definedName name="_12A" localSheetId="19">#REF!</definedName>
    <definedName name="_12A" localSheetId="21">#REF!</definedName>
    <definedName name="_12A" localSheetId="7">#REF!</definedName>
    <definedName name="_12A">#REF!</definedName>
    <definedName name="_12B" localSheetId="48">#REF!</definedName>
    <definedName name="_12B" localSheetId="46">#REF!</definedName>
    <definedName name="_12B" localSheetId="40">#REF!</definedName>
    <definedName name="_12B" localSheetId="36">#REF!</definedName>
    <definedName name="_12B" localSheetId="37">#REF!</definedName>
    <definedName name="_12B" localSheetId="38">#REF!</definedName>
    <definedName name="_12B" localSheetId="42">#REF!</definedName>
    <definedName name="_12B" localSheetId="34">#REF!</definedName>
    <definedName name="_12B" localSheetId="35">#REF!</definedName>
    <definedName name="_12B" localSheetId="23">#REF!</definedName>
    <definedName name="_12B" localSheetId="19">#REF!</definedName>
    <definedName name="_12B" localSheetId="21">#REF!</definedName>
    <definedName name="_12B" localSheetId="7">#REF!</definedName>
    <definedName name="_12B">#REF!</definedName>
    <definedName name="_12C" localSheetId="48">#REF!</definedName>
    <definedName name="_12C" localSheetId="46">#REF!</definedName>
    <definedName name="_12C" localSheetId="40">#REF!</definedName>
    <definedName name="_12C" localSheetId="36">#REF!</definedName>
    <definedName name="_12C" localSheetId="37">#REF!</definedName>
    <definedName name="_12C" localSheetId="38">#REF!</definedName>
    <definedName name="_12C" localSheetId="42">#REF!</definedName>
    <definedName name="_12C" localSheetId="34">#REF!</definedName>
    <definedName name="_12C" localSheetId="35">#REF!</definedName>
    <definedName name="_12C" localSheetId="23">#REF!</definedName>
    <definedName name="_12C" localSheetId="19">#REF!</definedName>
    <definedName name="_12C" localSheetId="21">#REF!</definedName>
    <definedName name="_12C" localSheetId="7">#REF!</definedName>
    <definedName name="_12C">#REF!</definedName>
    <definedName name="_13" localSheetId="48">#REF!</definedName>
    <definedName name="_13" localSheetId="47">#REF!</definedName>
    <definedName name="_13" localSheetId="46">#REF!</definedName>
    <definedName name="_13" localSheetId="41">#REF!</definedName>
    <definedName name="_13" localSheetId="40">#REF!</definedName>
    <definedName name="_13" localSheetId="36">#REF!</definedName>
    <definedName name="_13" localSheetId="37">#REF!</definedName>
    <definedName name="_13" localSheetId="38">#REF!</definedName>
    <definedName name="_13" localSheetId="42">#REF!</definedName>
    <definedName name="_13" localSheetId="34">#REF!</definedName>
    <definedName name="_13" localSheetId="35">#REF!</definedName>
    <definedName name="_13" localSheetId="23">#REF!</definedName>
    <definedName name="_13" localSheetId="19">#REF!</definedName>
    <definedName name="_13" localSheetId="21">#REF!</definedName>
    <definedName name="_13" localSheetId="7">#REF!</definedName>
    <definedName name="_13">#REF!</definedName>
    <definedName name="_14" localSheetId="48">#REF!</definedName>
    <definedName name="_14" localSheetId="47">#REF!</definedName>
    <definedName name="_14" localSheetId="46">#REF!</definedName>
    <definedName name="_14" localSheetId="41">#REF!</definedName>
    <definedName name="_14" localSheetId="40">#REF!</definedName>
    <definedName name="_14" localSheetId="36">#REF!</definedName>
    <definedName name="_14" localSheetId="37">#REF!</definedName>
    <definedName name="_14" localSheetId="38">#REF!</definedName>
    <definedName name="_14" localSheetId="35">#REF!</definedName>
    <definedName name="_14" localSheetId="23">#REF!</definedName>
    <definedName name="_14" localSheetId="19">#REF!</definedName>
    <definedName name="_14" localSheetId="21">#REF!</definedName>
    <definedName name="_14">#REF!</definedName>
    <definedName name="_14D" localSheetId="48">[30]Furniture!#REF!</definedName>
    <definedName name="_14D" localSheetId="46">[30]Furniture!#REF!</definedName>
    <definedName name="_14D" localSheetId="41">[30]Furniture!#REF!</definedName>
    <definedName name="_14D" localSheetId="40">[30]Furniture!#REF!</definedName>
    <definedName name="_14D" localSheetId="36">[30]Furniture!#REF!</definedName>
    <definedName name="_14D" localSheetId="37">[30]Furniture!#REF!</definedName>
    <definedName name="_14D" localSheetId="38">[30]Furniture!#REF!</definedName>
    <definedName name="_14D" localSheetId="35">[30]Furniture!#REF!</definedName>
    <definedName name="_14D" localSheetId="21">[30]Furniture!#REF!</definedName>
    <definedName name="_14D">[30]Furniture!#REF!</definedName>
    <definedName name="_15" localSheetId="48">#REF!</definedName>
    <definedName name="_15" localSheetId="47">#REF!</definedName>
    <definedName name="_15" localSheetId="46">#REF!</definedName>
    <definedName name="_15" localSheetId="41">#REF!</definedName>
    <definedName name="_15" localSheetId="40">#REF!</definedName>
    <definedName name="_15" localSheetId="36">#REF!</definedName>
    <definedName name="_15" localSheetId="37">#REF!</definedName>
    <definedName name="_15" localSheetId="38">#REF!</definedName>
    <definedName name="_15" localSheetId="35">#REF!</definedName>
    <definedName name="_15" localSheetId="23">#REF!</definedName>
    <definedName name="_15" localSheetId="19">#REF!</definedName>
    <definedName name="_15" localSheetId="21">#REF!</definedName>
    <definedName name="_15">#REF!</definedName>
    <definedName name="_16" localSheetId="48">#REF!</definedName>
    <definedName name="_16" localSheetId="47">#REF!</definedName>
    <definedName name="_16" localSheetId="46">#REF!</definedName>
    <definedName name="_16" localSheetId="41">#REF!</definedName>
    <definedName name="_16" localSheetId="40">#REF!</definedName>
    <definedName name="_16" localSheetId="36">#REF!</definedName>
    <definedName name="_16" localSheetId="37">#REF!</definedName>
    <definedName name="_16" localSheetId="38">#REF!</definedName>
    <definedName name="_16" localSheetId="35">#REF!</definedName>
    <definedName name="_16" localSheetId="23">#REF!</definedName>
    <definedName name="_16" localSheetId="19">#REF!</definedName>
    <definedName name="_16" localSheetId="21">#REF!</definedName>
    <definedName name="_16">#REF!</definedName>
    <definedName name="_17" localSheetId="48">#REF!</definedName>
    <definedName name="_17" localSheetId="47">#REF!</definedName>
    <definedName name="_17" localSheetId="46">#REF!</definedName>
    <definedName name="_17" localSheetId="41">#REF!</definedName>
    <definedName name="_17" localSheetId="40">#REF!</definedName>
    <definedName name="_17" localSheetId="36">#REF!</definedName>
    <definedName name="_17" localSheetId="37">#REF!</definedName>
    <definedName name="_17" localSheetId="38">#REF!</definedName>
    <definedName name="_17" localSheetId="35">#REF!</definedName>
    <definedName name="_17" localSheetId="23">#REF!</definedName>
    <definedName name="_17" localSheetId="19">#REF!</definedName>
    <definedName name="_17" localSheetId="21">#REF!</definedName>
    <definedName name="_17">#REF!</definedName>
    <definedName name="_18" localSheetId="48">#REF!</definedName>
    <definedName name="_18" localSheetId="47">#REF!</definedName>
    <definedName name="_18" localSheetId="46">#REF!</definedName>
    <definedName name="_18" localSheetId="41">#REF!</definedName>
    <definedName name="_18" localSheetId="40">#REF!</definedName>
    <definedName name="_18" localSheetId="36">#REF!</definedName>
    <definedName name="_18" localSheetId="37">#REF!</definedName>
    <definedName name="_18" localSheetId="38">#REF!</definedName>
    <definedName name="_18" localSheetId="35">#REF!</definedName>
    <definedName name="_18" localSheetId="23">#REF!</definedName>
    <definedName name="_18" localSheetId="19">#REF!</definedName>
    <definedName name="_18" localSheetId="21">#REF!</definedName>
    <definedName name="_18">#REF!</definedName>
    <definedName name="_19" localSheetId="48">#REF!</definedName>
    <definedName name="_19" localSheetId="47">#REF!</definedName>
    <definedName name="_19" localSheetId="46">#REF!</definedName>
    <definedName name="_19" localSheetId="41">#REF!</definedName>
    <definedName name="_19" localSheetId="40">#REF!</definedName>
    <definedName name="_19" localSheetId="36">#REF!</definedName>
    <definedName name="_19" localSheetId="37">#REF!</definedName>
    <definedName name="_19" localSheetId="38">#REF!</definedName>
    <definedName name="_19" localSheetId="35">#REF!</definedName>
    <definedName name="_19" localSheetId="23">#REF!</definedName>
    <definedName name="_19" localSheetId="19">#REF!</definedName>
    <definedName name="_19" localSheetId="21">#REF!</definedName>
    <definedName name="_19">#REF!</definedName>
    <definedName name="_19E____ဠ0__큌〈Ř" localSheetId="48">#REF!</definedName>
    <definedName name="_19E____ဠ0__큌〈Ř" localSheetId="46">#REF!</definedName>
    <definedName name="_19E____ဠ0__큌〈Ř" localSheetId="41">#REF!</definedName>
    <definedName name="_19E____ဠ0__큌〈Ř" localSheetId="40">#REF!</definedName>
    <definedName name="_19E____ဠ0__큌〈Ř" localSheetId="36">#REF!</definedName>
    <definedName name="_19E____ဠ0__큌〈Ř" localSheetId="37">#REF!</definedName>
    <definedName name="_19E____ဠ0__큌〈Ř" localSheetId="38">#REF!</definedName>
    <definedName name="_19E____ဠ0__큌〈Ř" localSheetId="35">#REF!</definedName>
    <definedName name="_19E____ဠ0__큌〈Ř" localSheetId="21">#REF!</definedName>
    <definedName name="_19E____ဠ0__큌〈Ř">#REF!</definedName>
    <definedName name="_2" localSheetId="48">#REF!</definedName>
    <definedName name="_2" localSheetId="47">#REF!</definedName>
    <definedName name="_2" localSheetId="46">#REF!</definedName>
    <definedName name="_2" localSheetId="41">#REF!</definedName>
    <definedName name="_2" localSheetId="40">#REF!</definedName>
    <definedName name="_2" localSheetId="36">#REF!</definedName>
    <definedName name="_2" localSheetId="37">#REF!</definedName>
    <definedName name="_2" localSheetId="38">#REF!</definedName>
    <definedName name="_2" localSheetId="35">#REF!</definedName>
    <definedName name="_2" localSheetId="23">#REF!</definedName>
    <definedName name="_2" localSheetId="19">#REF!</definedName>
    <definedName name="_2" localSheetId="21">#REF!</definedName>
    <definedName name="_2">#REF!</definedName>
    <definedName name="_2.1" localSheetId="48">#REF!</definedName>
    <definedName name="_2.1" localSheetId="47">#REF!</definedName>
    <definedName name="_2.1" localSheetId="46">#REF!</definedName>
    <definedName name="_2.1" localSheetId="41">#REF!</definedName>
    <definedName name="_2.1" localSheetId="40">#REF!</definedName>
    <definedName name="_2.1" localSheetId="36">#REF!</definedName>
    <definedName name="_2.1" localSheetId="37">#REF!</definedName>
    <definedName name="_2.1" localSheetId="38">#REF!</definedName>
    <definedName name="_2.1" localSheetId="35">#REF!</definedName>
    <definedName name="_2.1" localSheetId="23">#REF!</definedName>
    <definedName name="_2.1" localSheetId="19">#REF!</definedName>
    <definedName name="_2.1" localSheetId="21">#REF!</definedName>
    <definedName name="_2.1">#REF!</definedName>
    <definedName name="_2.2" localSheetId="48">[28]Sheet3!#REF!</definedName>
    <definedName name="_2.2" localSheetId="47">[28]Sheet3!#REF!</definedName>
    <definedName name="_2.2" localSheetId="46">[28]Sheet3!#REF!</definedName>
    <definedName name="_2.2" localSheetId="41">[28]Sheet3!#REF!</definedName>
    <definedName name="_2.2" localSheetId="40">[28]Sheet3!#REF!</definedName>
    <definedName name="_2.2" localSheetId="36">[28]Sheet3!#REF!</definedName>
    <definedName name="_2.2" localSheetId="37">[28]Sheet3!#REF!</definedName>
    <definedName name="_2.2" localSheetId="38">[28]Sheet3!#REF!</definedName>
    <definedName name="_2.2" localSheetId="35">[28]Sheet3!#REF!</definedName>
    <definedName name="_2.2" localSheetId="21">[28]Sheet3!#REF!</definedName>
    <definedName name="_2.2">[28]Sheet3!#REF!</definedName>
    <definedName name="_2__123Graph_BCHART_1" hidden="1">'[29]Annexure "C"'!$C$20:$H$20</definedName>
    <definedName name="_20" localSheetId="48">#REF!</definedName>
    <definedName name="_20" localSheetId="47">#REF!</definedName>
    <definedName name="_20" localSheetId="46">#REF!</definedName>
    <definedName name="_20" localSheetId="41">#REF!</definedName>
    <definedName name="_20" localSheetId="40">#REF!</definedName>
    <definedName name="_20" localSheetId="36">#REF!</definedName>
    <definedName name="_20" localSheetId="37">#REF!</definedName>
    <definedName name="_20" localSheetId="38">#REF!</definedName>
    <definedName name="_20" localSheetId="35">#REF!</definedName>
    <definedName name="_20" localSheetId="23">#REF!</definedName>
    <definedName name="_20" localSheetId="19">#REF!</definedName>
    <definedName name="_20" localSheetId="21">#REF!</definedName>
    <definedName name="_20">#REF!</definedName>
    <definedName name="_21" localSheetId="48">#REF!</definedName>
    <definedName name="_21" localSheetId="47">#REF!</definedName>
    <definedName name="_21" localSheetId="46">#REF!</definedName>
    <definedName name="_21" localSheetId="41">#REF!</definedName>
    <definedName name="_21" localSheetId="40">#REF!</definedName>
    <definedName name="_21" localSheetId="36">#REF!</definedName>
    <definedName name="_21" localSheetId="37">#REF!</definedName>
    <definedName name="_21" localSheetId="38">#REF!</definedName>
    <definedName name="_21" localSheetId="35">#REF!</definedName>
    <definedName name="_21" localSheetId="23">#REF!</definedName>
    <definedName name="_21" localSheetId="19">#REF!</definedName>
    <definedName name="_21" localSheetId="21">#REF!</definedName>
    <definedName name="_21">#REF!</definedName>
    <definedName name="_24_06_2004" localSheetId="48">#REF!</definedName>
    <definedName name="_24_06_2004" localSheetId="46">#REF!</definedName>
    <definedName name="_24_06_2004" localSheetId="41">#REF!</definedName>
    <definedName name="_24_06_2004" localSheetId="40">#REF!</definedName>
    <definedName name="_24_06_2004" localSheetId="36">#REF!</definedName>
    <definedName name="_24_06_2004" localSheetId="37">#REF!</definedName>
    <definedName name="_24_06_2004" localSheetId="38">#REF!</definedName>
    <definedName name="_24_06_2004" localSheetId="35">#REF!</definedName>
    <definedName name="_24_06_2004" localSheetId="23">#REF!</definedName>
    <definedName name="_24_06_2004" localSheetId="19">#REF!</definedName>
    <definedName name="_24_06_2004" localSheetId="21">#REF!</definedName>
    <definedName name="_24_06_2004">#REF!</definedName>
    <definedName name="_29_07_2004" localSheetId="48">#REF!</definedName>
    <definedName name="_29_07_2004" localSheetId="46">#REF!</definedName>
    <definedName name="_29_07_2004" localSheetId="41">#REF!</definedName>
    <definedName name="_29_07_2004" localSheetId="40">#REF!</definedName>
    <definedName name="_29_07_2004" localSheetId="36">#REF!</definedName>
    <definedName name="_29_07_2004" localSheetId="37">#REF!</definedName>
    <definedName name="_29_07_2004" localSheetId="38">#REF!</definedName>
    <definedName name="_29_07_2004" localSheetId="35">#REF!</definedName>
    <definedName name="_29_07_2004" localSheetId="23">#REF!</definedName>
    <definedName name="_29_07_2004" localSheetId="19">#REF!</definedName>
    <definedName name="_29_07_2004" localSheetId="21">#REF!</definedName>
    <definedName name="_29_07_2004">#REF!</definedName>
    <definedName name="_2A" localSheetId="48">[31]Furniture!#REF!</definedName>
    <definedName name="_2A" localSheetId="46">[31]Furniture!#REF!</definedName>
    <definedName name="_2A" localSheetId="41">[31]Furniture!#REF!</definedName>
    <definedName name="_2A" localSheetId="40">[31]Furniture!#REF!</definedName>
    <definedName name="_2A" localSheetId="36">[31]Furniture!#REF!</definedName>
    <definedName name="_2A" localSheetId="37">[31]Furniture!#REF!</definedName>
    <definedName name="_2A" localSheetId="38">[31]Furniture!#REF!</definedName>
    <definedName name="_2A" localSheetId="35">[31]Furniture!#REF!</definedName>
    <definedName name="_2A" localSheetId="21">[31]Furniture!#REF!</definedName>
    <definedName name="_2A">[31]Furniture!#REF!</definedName>
    <definedName name="_3" localSheetId="48">#REF!</definedName>
    <definedName name="_3" localSheetId="47">#REF!</definedName>
    <definedName name="_3" localSheetId="46">#REF!</definedName>
    <definedName name="_3" localSheetId="41">#REF!</definedName>
    <definedName name="_3" localSheetId="40">#REF!</definedName>
    <definedName name="_3" localSheetId="36">#REF!</definedName>
    <definedName name="_3" localSheetId="37">#REF!</definedName>
    <definedName name="_3" localSheetId="38">#REF!</definedName>
    <definedName name="_3" localSheetId="35">#REF!</definedName>
    <definedName name="_3" localSheetId="23">#REF!</definedName>
    <definedName name="_3" localSheetId="19">#REF!</definedName>
    <definedName name="_3" localSheetId="21">#REF!</definedName>
    <definedName name="_3">#REF!</definedName>
    <definedName name="_3.1" localSheetId="48">[13]Sheet4!$A$110</definedName>
    <definedName name="_3.1" localSheetId="41">[13]Sheet4!$A$110</definedName>
    <definedName name="_3.1" localSheetId="36">[13]Sheet4!$A$110</definedName>
    <definedName name="_3.1" localSheetId="37">[13]Sheet4!$A$110</definedName>
    <definedName name="_3.1" localSheetId="38">[13]Sheet4!$A$110</definedName>
    <definedName name="_3.1">[13]Sheet4!$A$110</definedName>
    <definedName name="_3.2" localSheetId="48">[13]Sheet4!$O$8</definedName>
    <definedName name="_3.2" localSheetId="41">[13]Sheet4!$O$8</definedName>
    <definedName name="_3.2" localSheetId="36">[13]Sheet4!$O$8</definedName>
    <definedName name="_3.2" localSheetId="37">[13]Sheet4!$O$8</definedName>
    <definedName name="_3.2" localSheetId="38">[13]Sheet4!$O$8</definedName>
    <definedName name="_3.2">[13]Sheet4!$O$8</definedName>
    <definedName name="_3.3" localSheetId="48">[28]Sheet2!#REF!</definedName>
    <definedName name="_3.3" localSheetId="47">[28]Sheet2!#REF!</definedName>
    <definedName name="_3.3" localSheetId="46">[28]Sheet2!#REF!</definedName>
    <definedName name="_3.3" localSheetId="41">[28]Sheet2!#REF!</definedName>
    <definedName name="_3.3" localSheetId="40">[28]Sheet2!#REF!</definedName>
    <definedName name="_3.3" localSheetId="36">[28]Sheet2!#REF!</definedName>
    <definedName name="_3.3" localSheetId="37">[28]Sheet2!#REF!</definedName>
    <definedName name="_3.3" localSheetId="38">[28]Sheet2!#REF!</definedName>
    <definedName name="_3.3" localSheetId="35">[28]Sheet2!#REF!</definedName>
    <definedName name="_3.3" localSheetId="21">[28]Sheet2!#REF!</definedName>
    <definedName name="_3.3">[28]Sheet2!#REF!</definedName>
    <definedName name="_3__123Graph_CCHART_1" hidden="1">'[29]Annexure "C"'!$C$21:$H$21</definedName>
    <definedName name="_4" localSheetId="48">#REF!</definedName>
    <definedName name="_4" localSheetId="47">#REF!</definedName>
    <definedName name="_4" localSheetId="46">#REF!</definedName>
    <definedName name="_4" localSheetId="41">#REF!</definedName>
    <definedName name="_4" localSheetId="40">#REF!</definedName>
    <definedName name="_4" localSheetId="36">#REF!</definedName>
    <definedName name="_4" localSheetId="37">#REF!</definedName>
    <definedName name="_4" localSheetId="38">#REF!</definedName>
    <definedName name="_4" localSheetId="35">#REF!</definedName>
    <definedName name="_4" localSheetId="23">#REF!</definedName>
    <definedName name="_4" localSheetId="19">#REF!</definedName>
    <definedName name="_4" localSheetId="21">#REF!</definedName>
    <definedName name="_4">#REF!</definedName>
    <definedName name="_4.1" localSheetId="48">[13]Sheet4!$A$214</definedName>
    <definedName name="_4.1" localSheetId="41">[13]Sheet4!$A$214</definedName>
    <definedName name="_4.1" localSheetId="36">[13]Sheet4!$A$214</definedName>
    <definedName name="_4.1" localSheetId="37">[13]Sheet4!$A$214</definedName>
    <definedName name="_4.1" localSheetId="38">[13]Sheet4!$A$214</definedName>
    <definedName name="_4.1">[13]Sheet4!$A$214</definedName>
    <definedName name="_4.2" localSheetId="48">[13]Sheet4!$O$112</definedName>
    <definedName name="_4.2" localSheetId="41">[13]Sheet4!$O$112</definedName>
    <definedName name="_4.2" localSheetId="36">[13]Sheet4!$O$112</definedName>
    <definedName name="_4.2" localSheetId="37">[13]Sheet4!$O$112</definedName>
    <definedName name="_4.2" localSheetId="38">[13]Sheet4!$O$112</definedName>
    <definedName name="_4.2">[13]Sheet4!$O$112</definedName>
    <definedName name="_4__123Graph_XCHART_1" hidden="1">'[29]Annexure "C"'!$C$18:$H$18</definedName>
    <definedName name="_4D" localSheetId="48">[31]Furniture!#REF!</definedName>
    <definedName name="_4D" localSheetId="46">[31]Furniture!#REF!</definedName>
    <definedName name="_4D" localSheetId="41">[31]Furniture!#REF!</definedName>
    <definedName name="_4D" localSheetId="40">[31]Furniture!#REF!</definedName>
    <definedName name="_4D" localSheetId="36">[31]Furniture!#REF!</definedName>
    <definedName name="_4D" localSheetId="37">[31]Furniture!#REF!</definedName>
    <definedName name="_4D" localSheetId="38">[31]Furniture!#REF!</definedName>
    <definedName name="_4D" localSheetId="35">[31]Furniture!#REF!</definedName>
    <definedName name="_4D" localSheetId="21">[31]Furniture!#REF!</definedName>
    <definedName name="_4D">[31]Furniture!#REF!</definedName>
    <definedName name="_5" localSheetId="48">#REF!</definedName>
    <definedName name="_5" localSheetId="47">#REF!</definedName>
    <definedName name="_5" localSheetId="46">#REF!</definedName>
    <definedName name="_5" localSheetId="41">#REF!</definedName>
    <definedName name="_5" localSheetId="40">#REF!</definedName>
    <definedName name="_5" localSheetId="36">#REF!</definedName>
    <definedName name="_5" localSheetId="37">#REF!</definedName>
    <definedName name="_5" localSheetId="38">#REF!</definedName>
    <definedName name="_5" localSheetId="42">#REF!</definedName>
    <definedName name="_5" localSheetId="34">#REF!</definedName>
    <definedName name="_5" localSheetId="35">#REF!</definedName>
    <definedName name="_5" localSheetId="23">#REF!</definedName>
    <definedName name="_5" localSheetId="19">#REF!</definedName>
    <definedName name="_5" localSheetId="21">#REF!</definedName>
    <definedName name="_5" localSheetId="7">#REF!</definedName>
    <definedName name="_5">#REF!</definedName>
    <definedName name="_5.1" localSheetId="48">[13]Sheet4!$A$318</definedName>
    <definedName name="_5.1" localSheetId="41">[13]Sheet4!$A$318</definedName>
    <definedName name="_5.1" localSheetId="36">[13]Sheet4!$A$318</definedName>
    <definedName name="_5.1" localSheetId="37">[13]Sheet4!$A$318</definedName>
    <definedName name="_5.1" localSheetId="38">[13]Sheet4!$A$318</definedName>
    <definedName name="_5.1">[13]Sheet4!$A$318</definedName>
    <definedName name="_5.2" localSheetId="48">[13]Sheet4!$O$216</definedName>
    <definedName name="_5.2" localSheetId="41">[13]Sheet4!$O$216</definedName>
    <definedName name="_5.2" localSheetId="36">[13]Sheet4!$O$216</definedName>
    <definedName name="_5.2" localSheetId="37">[13]Sheet4!$O$216</definedName>
    <definedName name="_5.2" localSheetId="38">[13]Sheet4!$O$216</definedName>
    <definedName name="_5.2">[13]Sheet4!$O$216</definedName>
    <definedName name="_5E____ဠ0__큌〈Ř" localSheetId="48">#REF!</definedName>
    <definedName name="_5E____ဠ0__큌〈Ř" localSheetId="46">#REF!</definedName>
    <definedName name="_5E____ဠ0__큌〈Ř" localSheetId="41">#REF!</definedName>
    <definedName name="_5E____ဠ0__큌〈Ř" localSheetId="40">#REF!</definedName>
    <definedName name="_5E____ဠ0__큌〈Ř" localSheetId="36">#REF!</definedName>
    <definedName name="_5E____ဠ0__큌〈Ř" localSheetId="37">#REF!</definedName>
    <definedName name="_5E____ဠ0__큌〈Ř" localSheetId="38">#REF!</definedName>
    <definedName name="_5E____ဠ0__큌〈Ř" localSheetId="35">#REF!</definedName>
    <definedName name="_5E____ဠ0__큌〈Ř" localSheetId="21">#REF!</definedName>
    <definedName name="_5E____ဠ0__큌〈Ř">#REF!</definedName>
    <definedName name="_6" localSheetId="48">#REF!</definedName>
    <definedName name="_6" localSheetId="47">#REF!</definedName>
    <definedName name="_6" localSheetId="46">#REF!</definedName>
    <definedName name="_6" localSheetId="41">#REF!</definedName>
    <definedName name="_6" localSheetId="40">#REF!</definedName>
    <definedName name="_6" localSheetId="36">#REF!</definedName>
    <definedName name="_6" localSheetId="37">#REF!</definedName>
    <definedName name="_6" localSheetId="38">#REF!</definedName>
    <definedName name="_6" localSheetId="35">#REF!</definedName>
    <definedName name="_6" localSheetId="23">#REF!</definedName>
    <definedName name="_6" localSheetId="19">#REF!</definedName>
    <definedName name="_6" localSheetId="21">#REF!</definedName>
    <definedName name="_6">#REF!</definedName>
    <definedName name="_6.1" localSheetId="48">[13]Sheet4!$A$422</definedName>
    <definedName name="_6.1" localSheetId="41">[13]Sheet4!$A$422</definedName>
    <definedName name="_6.1" localSheetId="36">[13]Sheet4!$A$422</definedName>
    <definedName name="_6.1" localSheetId="37">[13]Sheet4!$A$422</definedName>
    <definedName name="_6.1" localSheetId="38">[13]Sheet4!$A$422</definedName>
    <definedName name="_6.1">[13]Sheet4!$A$422</definedName>
    <definedName name="_6.2" localSheetId="48">[13]Sheet4!$O$320</definedName>
    <definedName name="_6.2" localSheetId="41">[13]Sheet4!$O$320</definedName>
    <definedName name="_6.2" localSheetId="36">[13]Sheet4!$O$320</definedName>
    <definedName name="_6.2" localSheetId="37">[13]Sheet4!$O$320</definedName>
    <definedName name="_6.2" localSheetId="38">[13]Sheet4!$O$320</definedName>
    <definedName name="_6.2">[13]Sheet4!$O$320</definedName>
    <definedName name="_7" localSheetId="48">#REF!</definedName>
    <definedName name="_7" localSheetId="47">#REF!</definedName>
    <definedName name="_7" localSheetId="46">#REF!</definedName>
    <definedName name="_7" localSheetId="41">#REF!</definedName>
    <definedName name="_7" localSheetId="40">#REF!</definedName>
    <definedName name="_7" localSheetId="36">#REF!</definedName>
    <definedName name="_7" localSheetId="37">#REF!</definedName>
    <definedName name="_7" localSheetId="38">#REF!</definedName>
    <definedName name="_7" localSheetId="35">#REF!</definedName>
    <definedName name="_7" localSheetId="23">#REF!</definedName>
    <definedName name="_7" localSheetId="19">#REF!</definedName>
    <definedName name="_7" localSheetId="21">#REF!</definedName>
    <definedName name="_7">#REF!</definedName>
    <definedName name="_7.1" localSheetId="48">[13]Sheet4!$A$526</definedName>
    <definedName name="_7.1" localSheetId="41">[13]Sheet4!$A$526</definedName>
    <definedName name="_7.1" localSheetId="36">[13]Sheet4!$A$526</definedName>
    <definedName name="_7.1" localSheetId="37">[13]Sheet4!$A$526</definedName>
    <definedName name="_7.1" localSheetId="38">[13]Sheet4!$A$526</definedName>
    <definedName name="_7.1">[13]Sheet4!$A$526</definedName>
    <definedName name="_7.2" localSheetId="48">[13]Sheet4!$O$424</definedName>
    <definedName name="_7.2" localSheetId="41">[13]Sheet4!$O$424</definedName>
    <definedName name="_7.2" localSheetId="36">[13]Sheet4!$O$424</definedName>
    <definedName name="_7.2" localSheetId="37">[13]Sheet4!$O$424</definedName>
    <definedName name="_7.2" localSheetId="38">[13]Sheet4!$O$424</definedName>
    <definedName name="_7.2">[13]Sheet4!$O$424</definedName>
    <definedName name="_7A" localSheetId="48">[30]Furniture!#REF!</definedName>
    <definedName name="_7A" localSheetId="46">[30]Furniture!#REF!</definedName>
    <definedName name="_7A" localSheetId="41">[30]Furniture!#REF!</definedName>
    <definedName name="_7A" localSheetId="40">[30]Furniture!#REF!</definedName>
    <definedName name="_7A" localSheetId="36">[30]Furniture!#REF!</definedName>
    <definedName name="_7A" localSheetId="37">[30]Furniture!#REF!</definedName>
    <definedName name="_7A" localSheetId="38">[30]Furniture!#REF!</definedName>
    <definedName name="_7A" localSheetId="35">[30]Furniture!#REF!</definedName>
    <definedName name="_7A" localSheetId="21">[30]Furniture!#REF!</definedName>
    <definedName name="_7A">[30]Furniture!#REF!</definedName>
    <definedName name="_8" localSheetId="48">#REF!</definedName>
    <definedName name="_8" localSheetId="47">#REF!</definedName>
    <definedName name="_8" localSheetId="46">#REF!</definedName>
    <definedName name="_8" localSheetId="41">#REF!</definedName>
    <definedName name="_8" localSheetId="40">#REF!</definedName>
    <definedName name="_8" localSheetId="36">#REF!</definedName>
    <definedName name="_8" localSheetId="37">#REF!</definedName>
    <definedName name="_8" localSheetId="38">#REF!</definedName>
    <definedName name="_8" localSheetId="42">#REF!</definedName>
    <definedName name="_8" localSheetId="34">#REF!</definedName>
    <definedName name="_8" localSheetId="35">#REF!</definedName>
    <definedName name="_8" localSheetId="23">#REF!</definedName>
    <definedName name="_8" localSheetId="19">#REF!</definedName>
    <definedName name="_8" localSheetId="21">#REF!</definedName>
    <definedName name="_8" localSheetId="7">#REF!</definedName>
    <definedName name="_8">#REF!</definedName>
    <definedName name="_9" localSheetId="48">#REF!</definedName>
    <definedName name="_9" localSheetId="47">#REF!</definedName>
    <definedName name="_9" localSheetId="46">#REF!</definedName>
    <definedName name="_9" localSheetId="41">#REF!</definedName>
    <definedName name="_9" localSheetId="40">#REF!</definedName>
    <definedName name="_9" localSheetId="36">#REF!</definedName>
    <definedName name="_9" localSheetId="37">#REF!</definedName>
    <definedName name="_9" localSheetId="38">#REF!</definedName>
    <definedName name="_9" localSheetId="35">#REF!</definedName>
    <definedName name="_9" localSheetId="23">#REF!</definedName>
    <definedName name="_9" localSheetId="19">#REF!</definedName>
    <definedName name="_9" localSheetId="21">#REF!</definedName>
    <definedName name="_9">#REF!</definedName>
    <definedName name="_a99999" localSheetId="48">#REF!</definedName>
    <definedName name="_a99999" localSheetId="47">#REF!</definedName>
    <definedName name="_a99999" localSheetId="46">#REF!</definedName>
    <definedName name="_a99999" localSheetId="41">#REF!</definedName>
    <definedName name="_a99999" localSheetId="40">#REF!</definedName>
    <definedName name="_a99999" localSheetId="36">#REF!</definedName>
    <definedName name="_a99999" localSheetId="37">#REF!</definedName>
    <definedName name="_a99999" localSheetId="38">#REF!</definedName>
    <definedName name="_a99999" localSheetId="35">#REF!</definedName>
    <definedName name="_a99999" localSheetId="21">#REF!</definedName>
    <definedName name="_a99999">#REF!</definedName>
    <definedName name="_amt2">[32]Deposits!$G$4:$G$12861</definedName>
    <definedName name="_ASH1" localSheetId="48">[13]Sheet4!$B$524:$E$625</definedName>
    <definedName name="_ASH1" localSheetId="41">[13]Sheet4!$B$524:$E$625</definedName>
    <definedName name="_ASH1" localSheetId="36">[13]Sheet4!$B$524:$E$625</definedName>
    <definedName name="_ASH1" localSheetId="37">[13]Sheet4!$B$524:$E$625</definedName>
    <definedName name="_ASH1" localSheetId="38">[13]Sheet4!$B$524:$E$625</definedName>
    <definedName name="_ASH1">[13]Sheet4!$B$524:$E$625</definedName>
    <definedName name="_ASH2" localSheetId="48">[13]Sheet4!$P$422:$Q$523</definedName>
    <definedName name="_ASH2" localSheetId="41">[13]Sheet4!$P$422:$Q$523</definedName>
    <definedName name="_ASH2" localSheetId="36">[13]Sheet4!$P$422:$Q$523</definedName>
    <definedName name="_ASH2" localSheetId="37">[13]Sheet4!$P$422:$Q$523</definedName>
    <definedName name="_ASH2" localSheetId="38">[13]Sheet4!$P$422:$Q$523</definedName>
    <definedName name="_ASH2">[13]Sheet4!$P$422:$Q$523</definedName>
    <definedName name="_ASS1" localSheetId="48">#REF!</definedName>
    <definedName name="_ASS1" localSheetId="47">#REF!</definedName>
    <definedName name="_ASS1" localSheetId="46">#REF!</definedName>
    <definedName name="_ASS1" localSheetId="41">#REF!</definedName>
    <definedName name="_ASS1" localSheetId="40">#REF!</definedName>
    <definedName name="_ASS1" localSheetId="36">#REF!</definedName>
    <definedName name="_ASS1" localSheetId="37">#REF!</definedName>
    <definedName name="_ASS1" localSheetId="38">#REF!</definedName>
    <definedName name="_ASS1" localSheetId="35">#REF!</definedName>
    <definedName name="_ASS1" localSheetId="23">#REF!</definedName>
    <definedName name="_ASS1" localSheetId="19">#REF!</definedName>
    <definedName name="_ASS1" localSheetId="21">#REF!</definedName>
    <definedName name="_ASS1">#REF!</definedName>
    <definedName name="_ASS2" localSheetId="48">#REF!</definedName>
    <definedName name="_ASS2" localSheetId="47">#REF!</definedName>
    <definedName name="_ASS2" localSheetId="46">#REF!</definedName>
    <definedName name="_ASS2" localSheetId="41">#REF!</definedName>
    <definedName name="_ASS2" localSheetId="40">#REF!</definedName>
    <definedName name="_ASS2" localSheetId="36">#REF!</definedName>
    <definedName name="_ASS2" localSheetId="37">#REF!</definedName>
    <definedName name="_ASS2" localSheetId="38">#REF!</definedName>
    <definedName name="_ASS2" localSheetId="35">#REF!</definedName>
    <definedName name="_ASS2" localSheetId="23">#REF!</definedName>
    <definedName name="_ASS2" localSheetId="19">#REF!</definedName>
    <definedName name="_ASS2" localSheetId="21">#REF!</definedName>
    <definedName name="_ASS2">#REF!</definedName>
    <definedName name="_B" localSheetId="48">#REF!</definedName>
    <definedName name="_B" localSheetId="47">#REF!</definedName>
    <definedName name="_B" localSheetId="46">#REF!</definedName>
    <definedName name="_B" localSheetId="41">#REF!</definedName>
    <definedName name="_B" localSheetId="40">#REF!</definedName>
    <definedName name="_B" localSheetId="36">#REF!</definedName>
    <definedName name="_B" localSheetId="37">#REF!</definedName>
    <definedName name="_B" localSheetId="38">#REF!</definedName>
    <definedName name="_B" localSheetId="35">#REF!</definedName>
    <definedName name="_B" localSheetId="21">#REF!</definedName>
    <definedName name="_B">#REF!</definedName>
    <definedName name="_BSC1" localSheetId="48">#REF!</definedName>
    <definedName name="_BSC1" localSheetId="46">#REF!</definedName>
    <definedName name="_BSC1" localSheetId="41">#REF!</definedName>
    <definedName name="_BSC1" localSheetId="40">#REF!</definedName>
    <definedName name="_BSC1" localSheetId="36">#REF!</definedName>
    <definedName name="_BSC1" localSheetId="37">#REF!</definedName>
    <definedName name="_BSC1" localSheetId="38">#REF!</definedName>
    <definedName name="_BSC1" localSheetId="35">#REF!</definedName>
    <definedName name="_BSC1" localSheetId="23">#REF!</definedName>
    <definedName name="_BSC1" localSheetId="19">#REF!</definedName>
    <definedName name="_BSC1" localSheetId="21">#REF!</definedName>
    <definedName name="_BSC1">#REF!</definedName>
    <definedName name="_BSD1" localSheetId="48">#REF!</definedName>
    <definedName name="_BSD1" localSheetId="46">#REF!</definedName>
    <definedName name="_BSD1" localSheetId="41">#REF!</definedName>
    <definedName name="_BSD1" localSheetId="40">#REF!</definedName>
    <definedName name="_BSD1" localSheetId="36">#REF!</definedName>
    <definedName name="_BSD1" localSheetId="37">#REF!</definedName>
    <definedName name="_BSD1" localSheetId="38">#REF!</definedName>
    <definedName name="_BSD1" localSheetId="35">#REF!</definedName>
    <definedName name="_BSD1" localSheetId="23">#REF!</definedName>
    <definedName name="_BSD1" localSheetId="19">#REF!</definedName>
    <definedName name="_BSD1" localSheetId="21">#REF!</definedName>
    <definedName name="_BSD1">#REF!</definedName>
    <definedName name="_BSH1" localSheetId="48">#REF!</definedName>
    <definedName name="_BSH1" localSheetId="46">#REF!</definedName>
    <definedName name="_BSH1" localSheetId="41">#REF!</definedName>
    <definedName name="_BSH1" localSheetId="40">#REF!</definedName>
    <definedName name="_BSH1" localSheetId="36">#REF!</definedName>
    <definedName name="_BSH1" localSheetId="37">#REF!</definedName>
    <definedName name="_BSH1" localSheetId="38">#REF!</definedName>
    <definedName name="_BSH1" localSheetId="35">#REF!</definedName>
    <definedName name="_BSH1" localSheetId="23">#REF!</definedName>
    <definedName name="_BSH1" localSheetId="19">#REF!</definedName>
    <definedName name="_BSH1" localSheetId="21">#REF!</definedName>
    <definedName name="_BSH1">#REF!</definedName>
    <definedName name="_BSP1" localSheetId="48">#REF!</definedName>
    <definedName name="_BSP1" localSheetId="46">#REF!</definedName>
    <definedName name="_BSP1" localSheetId="41">#REF!</definedName>
    <definedName name="_BSP1" localSheetId="40">#REF!</definedName>
    <definedName name="_BSP1" localSheetId="36">#REF!</definedName>
    <definedName name="_BSP1" localSheetId="37">#REF!</definedName>
    <definedName name="_BSP1" localSheetId="38">#REF!</definedName>
    <definedName name="_BSP1" localSheetId="35">#REF!</definedName>
    <definedName name="_BSP1" localSheetId="23">#REF!</definedName>
    <definedName name="_BSP1" localSheetId="19">#REF!</definedName>
    <definedName name="_BSP1" localSheetId="21">#REF!</definedName>
    <definedName name="_BSP1">#REF!</definedName>
    <definedName name="_BSS1" localSheetId="48">#REF!</definedName>
    <definedName name="_BSS1" localSheetId="46">#REF!</definedName>
    <definedName name="_BSS1" localSheetId="41">#REF!</definedName>
    <definedName name="_BSS1" localSheetId="40">#REF!</definedName>
    <definedName name="_BSS1" localSheetId="36">#REF!</definedName>
    <definedName name="_BSS1" localSheetId="37">#REF!</definedName>
    <definedName name="_BSS1" localSheetId="38">#REF!</definedName>
    <definedName name="_BSS1" localSheetId="35">#REF!</definedName>
    <definedName name="_BSS1" localSheetId="23">#REF!</definedName>
    <definedName name="_BSS1" localSheetId="19">#REF!</definedName>
    <definedName name="_BSS1" localSheetId="21">#REF!</definedName>
    <definedName name="_BSS1">#REF!</definedName>
    <definedName name="_BST1" localSheetId="48">#REF!</definedName>
    <definedName name="_BST1" localSheetId="46">#REF!</definedName>
    <definedName name="_BST1" localSheetId="41">#REF!</definedName>
    <definedName name="_BST1" localSheetId="40">#REF!</definedName>
    <definedName name="_BST1" localSheetId="36">#REF!</definedName>
    <definedName name="_BST1" localSheetId="37">#REF!</definedName>
    <definedName name="_BST1" localSheetId="38">#REF!</definedName>
    <definedName name="_BST1" localSheetId="35">#REF!</definedName>
    <definedName name="_BST1" localSheetId="23">#REF!</definedName>
    <definedName name="_BST1" localSheetId="19">#REF!</definedName>
    <definedName name="_BST1" localSheetId="21">#REF!</definedName>
    <definedName name="_BST1">#REF!</definedName>
    <definedName name="_C" localSheetId="48">'[33]LOCAL STUDENTS'!#REF!</definedName>
    <definedName name="_c" localSheetId="46" hidden="1">#REF!</definedName>
    <definedName name="_C" localSheetId="41">'[33]LOCAL STUDENTS'!#REF!</definedName>
    <definedName name="_c" localSheetId="40" hidden="1">#REF!</definedName>
    <definedName name="_C" localSheetId="36">'[33]LOCAL STUDENTS'!#REF!</definedName>
    <definedName name="_C" localSheetId="37">'[33]LOCAL STUDENTS'!#REF!</definedName>
    <definedName name="_C" localSheetId="38">'[33]LOCAL STUDENTS'!#REF!</definedName>
    <definedName name="_c" localSheetId="35" hidden="1">#REF!</definedName>
    <definedName name="_c" localSheetId="23" hidden="1">#REF!</definedName>
    <definedName name="_c" localSheetId="19" hidden="1">#REF!</definedName>
    <definedName name="_c" localSheetId="21" hidden="1">#REF!</definedName>
    <definedName name="_c" hidden="1">#REF!</definedName>
    <definedName name="_Col1" localSheetId="48">#REF!</definedName>
    <definedName name="_Col1" localSheetId="46">#REF!</definedName>
    <definedName name="_Col1" localSheetId="41">#REF!</definedName>
    <definedName name="_Col1" localSheetId="40">#REF!</definedName>
    <definedName name="_Col1" localSheetId="36">#REF!</definedName>
    <definedName name="_Col1" localSheetId="37">#REF!</definedName>
    <definedName name="_Col1" localSheetId="38">#REF!</definedName>
    <definedName name="_Col1" localSheetId="35">#REF!</definedName>
    <definedName name="_Col1" localSheetId="23">#REF!</definedName>
    <definedName name="_Col1" localSheetId="19">#REF!</definedName>
    <definedName name="_Col1" localSheetId="21">#REF!</definedName>
    <definedName name="_Col1">#REF!</definedName>
    <definedName name="_crt1" localSheetId="48">'[34]I-B'!$B$1:$B$65536</definedName>
    <definedName name="_crt1" localSheetId="41">'[34]I-B'!$B$1:$B$65536</definedName>
    <definedName name="_crt1" localSheetId="36">'[34]I-B'!$B$1:$B$65536</definedName>
    <definedName name="_crt1" localSheetId="37">'[34]I-B'!$B$1:$B$65536</definedName>
    <definedName name="_crt1" localSheetId="38">'[34]I-B'!$B$1:$B$65536</definedName>
    <definedName name="_crt1">'[35]I-B'!$B$1:$B$65536</definedName>
    <definedName name="_crt2" localSheetId="48">'[34]I-BR'!$B$1:$B$65536</definedName>
    <definedName name="_crt2" localSheetId="41">'[34]I-BR'!$B$1:$B$65536</definedName>
    <definedName name="_crt2" localSheetId="36">'[34]I-BR'!$B$1:$B$65536</definedName>
    <definedName name="_crt2" localSheetId="37">'[34]I-BR'!$B$1:$B$65536</definedName>
    <definedName name="_crt2" localSheetId="38">'[34]I-BR'!$B$1:$B$65536</definedName>
    <definedName name="_crt2">'[35]I-BR'!$B$1:$B$65536</definedName>
    <definedName name="_D" localSheetId="48">[36]td!#REF!</definedName>
    <definedName name="_D" localSheetId="46">[36]td!#REF!</definedName>
    <definedName name="_D" localSheetId="40">[36]td!#REF!</definedName>
    <definedName name="_D" localSheetId="36">[36]td!#REF!</definedName>
    <definedName name="_D" localSheetId="37">[36]td!#REF!</definedName>
    <definedName name="_D" localSheetId="38">[36]td!#REF!</definedName>
    <definedName name="_D" localSheetId="35">[36]td!#REF!</definedName>
    <definedName name="_D" localSheetId="21">[36]td!#REF!</definedName>
    <definedName name="_D">[36]td!#REF!</definedName>
    <definedName name="_D_38" localSheetId="48">[37]td!#REF!</definedName>
    <definedName name="_D_38" localSheetId="46">[37]td!#REF!</definedName>
    <definedName name="_D_38" localSheetId="40">[37]td!#REF!</definedName>
    <definedName name="_D_38" localSheetId="36">[37]td!#REF!</definedName>
    <definedName name="_D_38" localSheetId="37">[37]td!#REF!</definedName>
    <definedName name="_D_38" localSheetId="38">[37]td!#REF!</definedName>
    <definedName name="_D_38" localSheetId="35">[37]td!#REF!</definedName>
    <definedName name="_D_38" localSheetId="21">[37]td!#REF!</definedName>
    <definedName name="_D_38">[37]td!#REF!</definedName>
    <definedName name="_D_45" localSheetId="48">'[36]cd '!#REF!</definedName>
    <definedName name="_D_45" localSheetId="46">'[36]cd '!#REF!</definedName>
    <definedName name="_D_45" localSheetId="40">'[36]cd '!#REF!</definedName>
    <definedName name="_D_45" localSheetId="36">'[36]cd '!#REF!</definedName>
    <definedName name="_D_45" localSheetId="37">'[36]cd '!#REF!</definedName>
    <definedName name="_D_45" localSheetId="38">'[36]cd '!#REF!</definedName>
    <definedName name="_D_45" localSheetId="35">'[36]cd '!#REF!</definedName>
    <definedName name="_D_45" localSheetId="21">'[36]cd '!#REF!</definedName>
    <definedName name="_D_45">'[36]cd '!#REF!</definedName>
    <definedName name="_D_46" localSheetId="48">[36]adp_or!#REF!</definedName>
    <definedName name="_D_46" localSheetId="46">[36]adp_or!#REF!</definedName>
    <definedName name="_D_46" localSheetId="40">[36]adp_or!#REF!</definedName>
    <definedName name="_D_46" localSheetId="36">[36]adp_or!#REF!</definedName>
    <definedName name="_D_46" localSheetId="37">[36]adp_or!#REF!</definedName>
    <definedName name="_D_46" localSheetId="38">[36]adp_or!#REF!</definedName>
    <definedName name="_D_46" localSheetId="35">[36]adp_or!#REF!</definedName>
    <definedName name="_D_46" localSheetId="21">[36]adp_or!#REF!</definedName>
    <definedName name="_D_46">[36]adp_or!#REF!</definedName>
    <definedName name="_D_47" localSheetId="48">[36]c_b!#REF!</definedName>
    <definedName name="_D_47" localSheetId="46">[36]c_b!#REF!</definedName>
    <definedName name="_D_47" localSheetId="40">[36]c_b!#REF!</definedName>
    <definedName name="_D_47" localSheetId="36">[36]c_b!#REF!</definedName>
    <definedName name="_D_47" localSheetId="37">[36]c_b!#REF!</definedName>
    <definedName name="_D_47" localSheetId="38">[36]c_b!#REF!</definedName>
    <definedName name="_D_47" localSheetId="35">[36]c_b!#REF!</definedName>
    <definedName name="_D_47" localSheetId="21">[36]c_b!#REF!</definedName>
    <definedName name="_D_47">[36]c_b!#REF!</definedName>
    <definedName name="_D_49" localSheetId="48">[36]rc!#REF!</definedName>
    <definedName name="_D_49" localSheetId="46">[36]rc!#REF!</definedName>
    <definedName name="_D_49" localSheetId="40">[36]rc!#REF!</definedName>
    <definedName name="_D_49" localSheetId="36">[36]rc!#REF!</definedName>
    <definedName name="_D_49" localSheetId="37">[36]rc!#REF!</definedName>
    <definedName name="_D_49" localSheetId="38">[36]rc!#REF!</definedName>
    <definedName name="_D_49" localSheetId="35">[36]rc!#REF!</definedName>
    <definedName name="_D_49" localSheetId="21">[36]rc!#REF!</definedName>
    <definedName name="_D_49">[36]rc!#REF!</definedName>
    <definedName name="_D_57" localSheetId="48">[36]f_f!#REF!</definedName>
    <definedName name="_D_57" localSheetId="46">[36]f_f!#REF!</definedName>
    <definedName name="_D_57" localSheetId="40">[36]f_f!#REF!</definedName>
    <definedName name="_D_57" localSheetId="36">[36]f_f!#REF!</definedName>
    <definedName name="_D_57" localSheetId="37">[36]f_f!#REF!</definedName>
    <definedName name="_D_57" localSheetId="38">[36]f_f!#REF!</definedName>
    <definedName name="_D_57" localSheetId="35">[36]f_f!#REF!</definedName>
    <definedName name="_D_57" localSheetId="21">[36]f_f!#REF!</definedName>
    <definedName name="_D_57">[36]f_f!#REF!</definedName>
    <definedName name="_D_59" localSheetId="48">[36]tax!#REF!</definedName>
    <definedName name="_D_59" localSheetId="46">[36]tax!#REF!</definedName>
    <definedName name="_D_59" localSheetId="40">[36]tax!#REF!</definedName>
    <definedName name="_D_59" localSheetId="36">[36]tax!#REF!</definedName>
    <definedName name="_D_59" localSheetId="37">[36]tax!#REF!</definedName>
    <definedName name="_D_59" localSheetId="38">[36]tax!#REF!</definedName>
    <definedName name="_D_59" localSheetId="35">[36]tax!#REF!</definedName>
    <definedName name="_D_59" localSheetId="21">[36]tax!#REF!</definedName>
    <definedName name="_D_59">[36]tax!#REF!</definedName>
    <definedName name="_D_60" localSheetId="48">[36]others!#REF!</definedName>
    <definedName name="_D_60" localSheetId="46">[36]others!#REF!</definedName>
    <definedName name="_D_60" localSheetId="40">[36]others!#REF!</definedName>
    <definedName name="_D_60" localSheetId="36">[36]others!#REF!</definedName>
    <definedName name="_D_60" localSheetId="37">[36]others!#REF!</definedName>
    <definedName name="_D_60" localSheetId="38">[36]others!#REF!</definedName>
    <definedName name="_D_60" localSheetId="35">[36]others!#REF!</definedName>
    <definedName name="_D_60" localSheetId="21">[36]others!#REF!</definedName>
    <definedName name="_D_60">[36]others!#REF!</definedName>
    <definedName name="_df" localSheetId="48" hidden="1">#REF!</definedName>
    <definedName name="_df" localSheetId="47" hidden="1">#REF!</definedName>
    <definedName name="_df" localSheetId="46" hidden="1">#REF!</definedName>
    <definedName name="_df" localSheetId="41" hidden="1">#REF!</definedName>
    <definedName name="_df" localSheetId="40" hidden="1">#REF!</definedName>
    <definedName name="_df" localSheetId="36" hidden="1">#REF!</definedName>
    <definedName name="_df" localSheetId="37" hidden="1">#REF!</definedName>
    <definedName name="_df" localSheetId="38" hidden="1">#REF!</definedName>
    <definedName name="_df" localSheetId="42" hidden="1">#REF!</definedName>
    <definedName name="_df" localSheetId="34" hidden="1">#REF!</definedName>
    <definedName name="_df" localSheetId="35" hidden="1">#REF!</definedName>
    <definedName name="_df" localSheetId="23" hidden="1">#REF!</definedName>
    <definedName name="_df" localSheetId="19" hidden="1">#REF!</definedName>
    <definedName name="_df" localSheetId="21" hidden="1">#REF!</definedName>
    <definedName name="_df" localSheetId="7" hidden="1">#REF!</definedName>
    <definedName name="_df" hidden="1">#REF!</definedName>
    <definedName name="_EPZ1" localSheetId="48">[13]Sheet4!$F$428:$F$519</definedName>
    <definedName name="_EPZ1" localSheetId="41">[13]Sheet4!$F$428:$F$519</definedName>
    <definedName name="_EPZ1" localSheetId="36">[13]Sheet4!$F$428:$F$519</definedName>
    <definedName name="_EPZ1" localSheetId="37">[13]Sheet4!$F$428:$F$519</definedName>
    <definedName name="_EPZ1" localSheetId="38">[13]Sheet4!$F$428:$F$519</definedName>
    <definedName name="_EPZ1">[13]Sheet4!$F$428:$F$519</definedName>
    <definedName name="_EPZ2" localSheetId="48">[13]Sheet4!$S$326:$S$417</definedName>
    <definedName name="_EPZ2" localSheetId="41">[13]Sheet4!$S$326:$S$417</definedName>
    <definedName name="_EPZ2" localSheetId="36">[13]Sheet4!$S$326:$S$417</definedName>
    <definedName name="_EPZ2" localSheetId="37">[13]Sheet4!$S$326:$S$417</definedName>
    <definedName name="_EPZ2" localSheetId="38">[13]Sheet4!$S$326:$S$417</definedName>
    <definedName name="_EPZ2">[13]Sheet4!$S$326:$S$417</definedName>
    <definedName name="_Fill" localSheetId="15" hidden="1">#REF!</definedName>
    <definedName name="_Fill" localSheetId="48" hidden="1">#REF!</definedName>
    <definedName name="_Fill" localSheetId="47" hidden="1">#REF!</definedName>
    <definedName name="_Fill" localSheetId="46" hidden="1">#REF!</definedName>
    <definedName name="_Fill" localSheetId="41" hidden="1">#REF!</definedName>
    <definedName name="_Fill" localSheetId="40" hidden="1">#REF!</definedName>
    <definedName name="_Fill" localSheetId="36" hidden="1">#REF!</definedName>
    <definedName name="_Fill" localSheetId="37" hidden="1">#REF!</definedName>
    <definedName name="_Fill" localSheetId="38" hidden="1">#REF!</definedName>
    <definedName name="_Fill" localSheetId="42" hidden="1">#REF!</definedName>
    <definedName name="_Fill" localSheetId="34" hidden="1">#REF!</definedName>
    <definedName name="_Fill" localSheetId="35" hidden="1">#REF!</definedName>
    <definedName name="_Fill" localSheetId="23" hidden="1">#REF!</definedName>
    <definedName name="_Fill" localSheetId="18" hidden="1">#REF!</definedName>
    <definedName name="_Fill" localSheetId="19" hidden="1">#REF!</definedName>
    <definedName name="_Fill" localSheetId="21" hidden="1">#REF!</definedName>
    <definedName name="_Fill" localSheetId="26" hidden="1">#REF!</definedName>
    <definedName name="_Fill" localSheetId="11" hidden="1">#REF!</definedName>
    <definedName name="_Fill" localSheetId="24" hidden="1">#REF!</definedName>
    <definedName name="_Fill" localSheetId="7" hidden="1">#REF!</definedName>
    <definedName name="_Fill" localSheetId="33" hidden="1">#REF!</definedName>
    <definedName name="_Fill" localSheetId="32" hidden="1">#REF!</definedName>
    <definedName name="_Fill" hidden="1">#REF!</definedName>
    <definedName name="_xlnm._FilterDatabase" localSheetId="48" hidden="1">#REF!</definedName>
    <definedName name="_xlnm._FilterDatabase" localSheetId="47" hidden="1">#REF!</definedName>
    <definedName name="_xlnm._FilterDatabase" localSheetId="46" hidden="1">#REF!</definedName>
    <definedName name="_xlnm._FilterDatabase" localSheetId="41" hidden="1">#REF!</definedName>
    <definedName name="_xlnm._FilterDatabase" localSheetId="40" hidden="1">#REF!</definedName>
    <definedName name="_xlnm._FilterDatabase" localSheetId="36" hidden="1">#REF!</definedName>
    <definedName name="_xlnm._FilterDatabase" localSheetId="37" hidden="1">#REF!</definedName>
    <definedName name="_xlnm._FilterDatabase" localSheetId="38" hidden="1">#REF!</definedName>
    <definedName name="_xlnm._FilterDatabase" localSheetId="35" hidden="1">#REF!</definedName>
    <definedName name="_xlnm._FilterDatabase" localSheetId="21" hidden="1">#REF!</definedName>
    <definedName name="_xlnm._FilterDatabase" hidden="1">#REF!</definedName>
    <definedName name="_FMT1" localSheetId="48">'[34]I-B'!$E$1:$E$65536</definedName>
    <definedName name="_FMT1" localSheetId="41">'[34]I-B'!$E$1:$E$65536</definedName>
    <definedName name="_FMT1" localSheetId="36">'[34]I-B'!$E$1:$E$65536</definedName>
    <definedName name="_FMT1" localSheetId="37">'[34]I-B'!$E$1:$E$65536</definedName>
    <definedName name="_FMT1" localSheetId="38">'[34]I-B'!$E$1:$E$65536</definedName>
    <definedName name="_FMT1">'[35]I-B'!$E$1:$E$65536</definedName>
    <definedName name="_FMT2" localSheetId="48">'[34]I-BR'!$E$1:$E$65536</definedName>
    <definedName name="_FMT2" localSheetId="41">'[34]I-BR'!$E$1:$E$65536</definedName>
    <definedName name="_FMT2" localSheetId="36">'[34]I-BR'!$E$1:$E$65536</definedName>
    <definedName name="_FMT2" localSheetId="37">'[34]I-BR'!$E$1:$E$65536</definedName>
    <definedName name="_FMT2" localSheetId="38">'[34]I-BR'!$E$1:$E$65536</definedName>
    <definedName name="_FMT2">'[35]I-BR'!$E$1:$E$65536</definedName>
    <definedName name="_hg65656" localSheetId="15" hidden="1">#REF!</definedName>
    <definedName name="_hg65656" localSheetId="48" hidden="1">#REF!</definedName>
    <definedName name="_hg65656" localSheetId="46" hidden="1">#REF!</definedName>
    <definedName name="_hg65656" localSheetId="40" hidden="1">#REF!</definedName>
    <definedName name="_hg65656" localSheetId="36" hidden="1">#REF!</definedName>
    <definedName name="_hg65656" localSheetId="37" hidden="1">#REF!</definedName>
    <definedName name="_hg65656" localSheetId="38" hidden="1">#REF!</definedName>
    <definedName name="_hg65656" localSheetId="42" hidden="1">#REF!</definedName>
    <definedName name="_hg65656" localSheetId="34" hidden="1">#REF!</definedName>
    <definedName name="_hg65656" localSheetId="35" hidden="1">#REF!</definedName>
    <definedName name="_hg65656" localSheetId="23" hidden="1">#REF!</definedName>
    <definedName name="_hg65656" localSheetId="18" hidden="1">#REF!</definedName>
    <definedName name="_hg65656" localSheetId="19" hidden="1">#REF!</definedName>
    <definedName name="_hg65656" localSheetId="21" hidden="1">#REF!</definedName>
    <definedName name="_hg65656" localSheetId="26" hidden="1">#REF!</definedName>
    <definedName name="_hg65656" localSheetId="11" hidden="1">#REF!</definedName>
    <definedName name="_hg65656" localSheetId="24" hidden="1">#REF!</definedName>
    <definedName name="_hg65656" localSheetId="7" hidden="1">#REF!</definedName>
    <definedName name="_hg65656" localSheetId="33" hidden="1">#REF!</definedName>
    <definedName name="_hg65656" localSheetId="32" hidden="1">#REF!</definedName>
    <definedName name="_hg65656" hidden="1">#REF!</definedName>
    <definedName name="_hub0207" localSheetId="48">[23]AL905!#REF!</definedName>
    <definedName name="_hub0207" localSheetId="46">[14]AL905!#REF!</definedName>
    <definedName name="_hub0207" localSheetId="41">[23]AL905!#REF!</definedName>
    <definedName name="_hub0207" localSheetId="40">[14]AL905!#REF!</definedName>
    <definedName name="_hub0207" localSheetId="36">[23]AL905!#REF!</definedName>
    <definedName name="_hub0207" localSheetId="37">[23]AL905!#REF!</definedName>
    <definedName name="_hub0207" localSheetId="38">[23]AL905!#REF!</definedName>
    <definedName name="_hub0207" localSheetId="35">[14]AL905!#REF!</definedName>
    <definedName name="_hub0207" localSheetId="21">[14]AL905!#REF!</definedName>
    <definedName name="_hub0207">[14]AL905!#REF!</definedName>
    <definedName name="_IEC1" localSheetId="48">#REF!</definedName>
    <definedName name="_IEC1" localSheetId="46">#REF!</definedName>
    <definedName name="_IEC1" localSheetId="41">#REF!</definedName>
    <definedName name="_IEC1" localSheetId="40">#REF!</definedName>
    <definedName name="_IEC1" localSheetId="36">#REF!</definedName>
    <definedName name="_IEC1" localSheetId="37">#REF!</definedName>
    <definedName name="_IEC1" localSheetId="38">#REF!</definedName>
    <definedName name="_IEC1" localSheetId="35">#REF!</definedName>
    <definedName name="_IEC1" localSheetId="23">#REF!</definedName>
    <definedName name="_IEC1" localSheetId="19">#REF!</definedName>
    <definedName name="_IEC1" localSheetId="21">#REF!</definedName>
    <definedName name="_IEC1">#REF!</definedName>
    <definedName name="_IED1" localSheetId="48">#REF!</definedName>
    <definedName name="_IED1" localSheetId="46">#REF!</definedName>
    <definedName name="_IED1" localSheetId="41">#REF!</definedName>
    <definedName name="_IED1" localSheetId="40">#REF!</definedName>
    <definedName name="_IED1" localSheetId="36">#REF!</definedName>
    <definedName name="_IED1" localSheetId="37">#REF!</definedName>
    <definedName name="_IED1" localSheetId="38">#REF!</definedName>
    <definedName name="_IED1" localSheetId="35">#REF!</definedName>
    <definedName name="_IED1" localSheetId="23">#REF!</definedName>
    <definedName name="_IED1" localSheetId="19">#REF!</definedName>
    <definedName name="_IED1" localSheetId="21">#REF!</definedName>
    <definedName name="_IED1">#REF!</definedName>
    <definedName name="_IEH1" localSheetId="48">#REF!</definedName>
    <definedName name="_IEH1" localSheetId="46">#REF!</definedName>
    <definedName name="_IEH1" localSheetId="41">#REF!</definedName>
    <definedName name="_IEH1" localSheetId="40">#REF!</definedName>
    <definedName name="_IEH1" localSheetId="36">#REF!</definedName>
    <definedName name="_IEH1" localSheetId="37">#REF!</definedName>
    <definedName name="_IEH1" localSheetId="38">#REF!</definedName>
    <definedName name="_IEH1" localSheetId="35">#REF!</definedName>
    <definedName name="_IEH1" localSheetId="23">#REF!</definedName>
    <definedName name="_IEH1" localSheetId="19">#REF!</definedName>
    <definedName name="_IEH1" localSheetId="21">#REF!</definedName>
    <definedName name="_IEH1">#REF!</definedName>
    <definedName name="_IEP1" localSheetId="48">#REF!</definedName>
    <definedName name="_IEP1" localSheetId="46">#REF!</definedName>
    <definedName name="_IEP1" localSheetId="41">#REF!</definedName>
    <definedName name="_IEP1" localSheetId="40">#REF!</definedName>
    <definedName name="_IEP1" localSheetId="36">#REF!</definedName>
    <definedName name="_IEP1" localSheetId="37">#REF!</definedName>
    <definedName name="_IEP1" localSheetId="38">#REF!</definedName>
    <definedName name="_IEP1" localSheetId="35">#REF!</definedName>
    <definedName name="_IEP1" localSheetId="23">#REF!</definedName>
    <definedName name="_IEP1" localSheetId="19">#REF!</definedName>
    <definedName name="_IEP1" localSheetId="21">#REF!</definedName>
    <definedName name="_IEP1">#REF!</definedName>
    <definedName name="_IES1" localSheetId="48">#REF!</definedName>
    <definedName name="_IES1" localSheetId="46">#REF!</definedName>
    <definedName name="_IES1" localSheetId="41">#REF!</definedName>
    <definedName name="_IES1" localSheetId="40">#REF!</definedName>
    <definedName name="_IES1" localSheetId="36">#REF!</definedName>
    <definedName name="_IES1" localSheetId="37">#REF!</definedName>
    <definedName name="_IES1" localSheetId="38">#REF!</definedName>
    <definedName name="_IES1" localSheetId="35">#REF!</definedName>
    <definedName name="_IES1" localSheetId="23">#REF!</definedName>
    <definedName name="_IES1" localSheetId="19">#REF!</definedName>
    <definedName name="_IES1" localSheetId="21">#REF!</definedName>
    <definedName name="_IES1">#REF!</definedName>
    <definedName name="_IET1" localSheetId="48">#REF!</definedName>
    <definedName name="_IET1" localSheetId="46">#REF!</definedName>
    <definedName name="_IET1" localSheetId="41">#REF!</definedName>
    <definedName name="_IET1" localSheetId="40">#REF!</definedName>
    <definedName name="_IET1" localSheetId="36">#REF!</definedName>
    <definedName name="_IET1" localSheetId="37">#REF!</definedName>
    <definedName name="_IET1" localSheetId="38">#REF!</definedName>
    <definedName name="_IET1" localSheetId="35">#REF!</definedName>
    <definedName name="_IET1" localSheetId="23">#REF!</definedName>
    <definedName name="_IET1" localSheetId="19">#REF!</definedName>
    <definedName name="_IET1" localSheetId="21">#REF!</definedName>
    <definedName name="_IET1">#REF!</definedName>
    <definedName name="_jun99" localSheetId="48">'[16]PUR&amp;SAL'!#REF!</definedName>
    <definedName name="_jun99" localSheetId="46">'[16]PUR&amp;SAL'!#REF!</definedName>
    <definedName name="_jun99" localSheetId="40">'[16]PUR&amp;SAL'!#REF!</definedName>
    <definedName name="_jun99" localSheetId="36">'[16]PUR&amp;SAL'!#REF!</definedName>
    <definedName name="_jun99" localSheetId="37">'[16]PUR&amp;SAL'!#REF!</definedName>
    <definedName name="_jun99" localSheetId="38">'[16]PUR&amp;SAL'!#REF!</definedName>
    <definedName name="_jun99" localSheetId="35">'[16]PUR&amp;SAL'!#REF!</definedName>
    <definedName name="_jun99" localSheetId="21">'[16]PUR&amp;SAL'!#REF!</definedName>
    <definedName name="_jun99">'[16]PUR&amp;SAL'!#REF!</definedName>
    <definedName name="_Key1" localSheetId="15" hidden="1">#REF!</definedName>
    <definedName name="_Key1" localSheetId="48" hidden="1">#REF!</definedName>
    <definedName name="_Key1" localSheetId="47" hidden="1">#REF!</definedName>
    <definedName name="_Key1" localSheetId="46" hidden="1">#REF!</definedName>
    <definedName name="_Key1" localSheetId="41" hidden="1">#REF!</definedName>
    <definedName name="_Key1" localSheetId="40" hidden="1">#REF!</definedName>
    <definedName name="_Key1" localSheetId="36" hidden="1">#REF!</definedName>
    <definedName name="_Key1" localSheetId="37" hidden="1">#REF!</definedName>
    <definedName name="_Key1" localSheetId="38" hidden="1">#REF!</definedName>
    <definedName name="_Key1" localSheetId="42" hidden="1">#REF!</definedName>
    <definedName name="_Key1" localSheetId="34" hidden="1">#REF!</definedName>
    <definedName name="_Key1" localSheetId="35" hidden="1">#REF!</definedName>
    <definedName name="_Key1" localSheetId="23" hidden="1">#REF!</definedName>
    <definedName name="_Key1" localSheetId="18" hidden="1">#REF!</definedName>
    <definedName name="_Key1" localSheetId="19" hidden="1">#REF!</definedName>
    <definedName name="_Key1" localSheetId="21" hidden="1">#REF!</definedName>
    <definedName name="_Key1" localSheetId="26" hidden="1">#REF!</definedName>
    <definedName name="_Key1" localSheetId="11" hidden="1">#REF!</definedName>
    <definedName name="_Key1" localSheetId="24" hidden="1">#REF!</definedName>
    <definedName name="_Key1" localSheetId="7" hidden="1">#REF!</definedName>
    <definedName name="_Key1" localSheetId="33" hidden="1">#REF!</definedName>
    <definedName name="_Key1" localSheetId="32" hidden="1">#REF!</definedName>
    <definedName name="_Key1" hidden="1">#REF!</definedName>
    <definedName name="_Key2" localSheetId="15" hidden="1">#REF!</definedName>
    <definedName name="_Key2" localSheetId="48" hidden="1">#REF!</definedName>
    <definedName name="_key2" localSheetId="47" hidden="1">#REF!</definedName>
    <definedName name="_key2" localSheetId="46" hidden="1">#REF!</definedName>
    <definedName name="_Key2" localSheetId="41" hidden="1">#REF!</definedName>
    <definedName name="_Key2" localSheetId="40" hidden="1">#REF!</definedName>
    <definedName name="_Key2" localSheetId="36" hidden="1">#REF!</definedName>
    <definedName name="_Key2" localSheetId="37" hidden="1">#REF!</definedName>
    <definedName name="_Key2" localSheetId="38" hidden="1">#REF!</definedName>
    <definedName name="_Key2" localSheetId="42" hidden="1">#REF!</definedName>
    <definedName name="_Key2" localSheetId="34" hidden="1">#REF!</definedName>
    <definedName name="_Key2" localSheetId="35" hidden="1">#REF!</definedName>
    <definedName name="_Key2" localSheetId="23" hidden="1">#REF!</definedName>
    <definedName name="_Key2" localSheetId="18" hidden="1">#REF!</definedName>
    <definedName name="_Key2" localSheetId="19" hidden="1">#REF!</definedName>
    <definedName name="_Key2" localSheetId="21" hidden="1">#REF!</definedName>
    <definedName name="_Key2" localSheetId="26" hidden="1">#REF!</definedName>
    <definedName name="_Key2" localSheetId="11" hidden="1">#REF!</definedName>
    <definedName name="_Key2" localSheetId="24" hidden="1">#REF!</definedName>
    <definedName name="_Key2" localSheetId="7" hidden="1">#REF!</definedName>
    <definedName name="_Key2" localSheetId="33" hidden="1">#REF!</definedName>
    <definedName name="_Key2" localSheetId="32" hidden="1">#REF!</definedName>
    <definedName name="_Key2" hidden="1">#REF!</definedName>
    <definedName name="_key9" localSheetId="48" hidden="1">#REF!</definedName>
    <definedName name="_key9" localSheetId="46" hidden="1">#REF!</definedName>
    <definedName name="_key9" localSheetId="40" hidden="1">#REF!</definedName>
    <definedName name="_key9" localSheetId="36" hidden="1">#REF!</definedName>
    <definedName name="_key9" localSheetId="37" hidden="1">#REF!</definedName>
    <definedName name="_key9" localSheetId="38" hidden="1">#REF!</definedName>
    <definedName name="_key9" localSheetId="42" hidden="1">#REF!</definedName>
    <definedName name="_key9" localSheetId="34" hidden="1">#REF!</definedName>
    <definedName name="_key9" localSheetId="35" hidden="1">#REF!</definedName>
    <definedName name="_key9" localSheetId="23" hidden="1">#REF!</definedName>
    <definedName name="_key9" localSheetId="19" hidden="1">#REF!</definedName>
    <definedName name="_key9" localSheetId="21" hidden="1">#REF!</definedName>
    <definedName name="_key9" localSheetId="7" hidden="1">#REF!</definedName>
    <definedName name="_key9" hidden="1">#REF!</definedName>
    <definedName name="_koi" localSheetId="48" hidden="1">#REF!</definedName>
    <definedName name="_koi" localSheetId="47" hidden="1">#REF!</definedName>
    <definedName name="_koi" localSheetId="46" hidden="1">#REF!</definedName>
    <definedName name="_koi" localSheetId="41" hidden="1">#REF!</definedName>
    <definedName name="_koi" localSheetId="40" hidden="1">#REF!</definedName>
    <definedName name="_koi" localSheetId="36" hidden="1">#REF!</definedName>
    <definedName name="_koi" localSheetId="37" hidden="1">#REF!</definedName>
    <definedName name="_koi" localSheetId="38" hidden="1">#REF!</definedName>
    <definedName name="_koi" localSheetId="42" hidden="1">#REF!</definedName>
    <definedName name="_koi" localSheetId="34" hidden="1">#REF!</definedName>
    <definedName name="_koi" localSheetId="35" hidden="1">#REF!</definedName>
    <definedName name="_koi" localSheetId="23" hidden="1">#REF!</definedName>
    <definedName name="_koi" localSheetId="19" hidden="1">#REF!</definedName>
    <definedName name="_koi" localSheetId="21" hidden="1">#REF!</definedName>
    <definedName name="_koi" localSheetId="7" hidden="1">#REF!</definedName>
    <definedName name="_koi" hidden="1">#REF!</definedName>
    <definedName name="_KSE1204" localSheetId="46">#REF!</definedName>
    <definedName name="_KSE1204" localSheetId="40">#REF!</definedName>
    <definedName name="_KSE1204">#REF!</definedName>
    <definedName name="_LIA1" localSheetId="48">#REF!</definedName>
    <definedName name="_LIA1" localSheetId="47">#REF!</definedName>
    <definedName name="_LIA1" localSheetId="46">#REF!</definedName>
    <definedName name="_LIA1" localSheetId="41">#REF!</definedName>
    <definedName name="_LIA1" localSheetId="40">#REF!</definedName>
    <definedName name="_LIA1" localSheetId="36">#REF!</definedName>
    <definedName name="_LIA1" localSheetId="37">#REF!</definedName>
    <definedName name="_LIA1" localSheetId="38">#REF!</definedName>
    <definedName name="_LIA1" localSheetId="35">#REF!</definedName>
    <definedName name="_LIA1" localSheetId="23">#REF!</definedName>
    <definedName name="_LIA1" localSheetId="19">#REF!</definedName>
    <definedName name="_LIA1" localSheetId="21">#REF!</definedName>
    <definedName name="_LIA1">#REF!</definedName>
    <definedName name="_LIA2" localSheetId="48">#REF!</definedName>
    <definedName name="_LIA2" localSheetId="47">#REF!</definedName>
    <definedName name="_LIA2" localSheetId="46">#REF!</definedName>
    <definedName name="_LIA2" localSheetId="41">#REF!</definedName>
    <definedName name="_LIA2" localSheetId="40">#REF!</definedName>
    <definedName name="_LIA2" localSheetId="36">#REF!</definedName>
    <definedName name="_LIA2" localSheetId="37">#REF!</definedName>
    <definedName name="_LIA2" localSheetId="38">#REF!</definedName>
    <definedName name="_LIA2" localSheetId="35">#REF!</definedName>
    <definedName name="_LIA2" localSheetId="23">#REF!</definedName>
    <definedName name="_LIA2" localSheetId="19">#REF!</definedName>
    <definedName name="_LIA2" localSheetId="21">#REF!</definedName>
    <definedName name="_LIA2">#REF!</definedName>
    <definedName name="_LMT1" localSheetId="48">'[34]I-B'!$G$1:$G$65536</definedName>
    <definedName name="_LMT1" localSheetId="41">'[34]I-B'!$G$1:$G$65536</definedName>
    <definedName name="_LMT1" localSheetId="36">'[34]I-B'!$G$1:$G$65536</definedName>
    <definedName name="_LMT1" localSheetId="37">'[34]I-B'!$G$1:$G$65536</definedName>
    <definedName name="_LMT1" localSheetId="38">'[34]I-B'!$G$1:$G$65536</definedName>
    <definedName name="_LMT1">'[35]I-B'!$G$1:$G$65536</definedName>
    <definedName name="_LMT2" localSheetId="48">'[34]I-BR'!$G$1:$G$65536</definedName>
    <definedName name="_LMT2" localSheetId="41">'[34]I-BR'!$G$1:$G$65536</definedName>
    <definedName name="_LMT2" localSheetId="36">'[34]I-BR'!$G$1:$G$65536</definedName>
    <definedName name="_LMT2" localSheetId="37">'[34]I-BR'!$G$1:$G$65536</definedName>
    <definedName name="_LMT2" localSheetId="38">'[34]I-BR'!$G$1:$G$65536</definedName>
    <definedName name="_LMT2">'[35]I-BR'!$G$1:$G$65536</definedName>
    <definedName name="_LN2" localSheetId="48">#REF!</definedName>
    <definedName name="_LN2" localSheetId="47">#REF!</definedName>
    <definedName name="_LN2" localSheetId="46">#REF!</definedName>
    <definedName name="_LN2" localSheetId="41">#REF!</definedName>
    <definedName name="_LN2" localSheetId="40">#REF!</definedName>
    <definedName name="_LN2" localSheetId="36">#REF!</definedName>
    <definedName name="_LN2" localSheetId="37">#REF!</definedName>
    <definedName name="_LN2" localSheetId="38">#REF!</definedName>
    <definedName name="_LN2" localSheetId="35">#REF!</definedName>
    <definedName name="_LN2" localSheetId="21">#REF!</definedName>
    <definedName name="_LN2">#REF!</definedName>
    <definedName name="_n3">'[38]Total Additions'!$C$29</definedName>
    <definedName name="_Order1" hidden="1">255</definedName>
    <definedName name="_Order2" hidden="1">255</definedName>
    <definedName name="_PL1" localSheetId="48">#REF!</definedName>
    <definedName name="_PL1" localSheetId="47">#REF!</definedName>
    <definedName name="_PL1" localSheetId="46">#REF!</definedName>
    <definedName name="_PL1" localSheetId="41">#REF!</definedName>
    <definedName name="_PL1" localSheetId="40">#REF!</definedName>
    <definedName name="_PL1" localSheetId="36">#REF!</definedName>
    <definedName name="_PL1" localSheetId="37">#REF!</definedName>
    <definedName name="_PL1" localSheetId="38">#REF!</definedName>
    <definedName name="_PL1" localSheetId="35">#REF!</definedName>
    <definedName name="_PL1" localSheetId="23">#REF!</definedName>
    <definedName name="_PL1" localSheetId="19">#REF!</definedName>
    <definedName name="_PL1" localSheetId="21">#REF!</definedName>
    <definedName name="_PL1">#REF!</definedName>
    <definedName name="_PL2" localSheetId="48">#REF!</definedName>
    <definedName name="_PL2" localSheetId="47">#REF!</definedName>
    <definedName name="_PL2" localSheetId="46">#REF!</definedName>
    <definedName name="_PL2" localSheetId="41">#REF!</definedName>
    <definedName name="_PL2" localSheetId="40">#REF!</definedName>
    <definedName name="_PL2" localSheetId="36">#REF!</definedName>
    <definedName name="_PL2" localSheetId="37">#REF!</definedName>
    <definedName name="_PL2" localSheetId="38">#REF!</definedName>
    <definedName name="_PL2" localSheetId="35">#REF!</definedName>
    <definedName name="_PL2" localSheetId="23">#REF!</definedName>
    <definedName name="_PL2" localSheetId="19">#REF!</definedName>
    <definedName name="_PL2" localSheetId="21">#REF!</definedName>
    <definedName name="_PL2">#REF!</definedName>
    <definedName name="_pL3" localSheetId="48">#REF!</definedName>
    <definedName name="_pL3" localSheetId="47">#REF!</definedName>
    <definedName name="_pL3" localSheetId="46">#REF!</definedName>
    <definedName name="_pL3" localSheetId="41">#REF!</definedName>
    <definedName name="_pL3" localSheetId="40">#REF!</definedName>
    <definedName name="_pL3" localSheetId="36">#REF!</definedName>
    <definedName name="_pL3" localSheetId="37">#REF!</definedName>
    <definedName name="_pL3" localSheetId="38">#REF!</definedName>
    <definedName name="_pL3" localSheetId="35">#REF!</definedName>
    <definedName name="_pL3" localSheetId="21">#REF!</definedName>
    <definedName name="_pL3">#REF!</definedName>
    <definedName name="_PP2" localSheetId="48">#REF!</definedName>
    <definedName name="_PP2" localSheetId="47">#REF!</definedName>
    <definedName name="_PP2" localSheetId="46">#REF!</definedName>
    <definedName name="_PP2" localSheetId="41">#REF!</definedName>
    <definedName name="_PP2" localSheetId="40">#REF!</definedName>
    <definedName name="_PP2" localSheetId="36">#REF!</definedName>
    <definedName name="_PP2" localSheetId="37">#REF!</definedName>
    <definedName name="_PP2" localSheetId="38">#REF!</definedName>
    <definedName name="_PP2" localSheetId="35">#REF!</definedName>
    <definedName name="_PP2" localSheetId="23">#REF!</definedName>
    <definedName name="_PP2" localSheetId="19">#REF!</definedName>
    <definedName name="_PP2" localSheetId="21">#REF!</definedName>
    <definedName name="_PP2">#REF!</definedName>
    <definedName name="_PP3" localSheetId="48">#REF!</definedName>
    <definedName name="_PP3" localSheetId="47">#REF!</definedName>
    <definedName name="_PP3" localSheetId="46">#REF!</definedName>
    <definedName name="_PP3" localSheetId="41">#REF!</definedName>
    <definedName name="_PP3" localSheetId="40">#REF!</definedName>
    <definedName name="_PP3" localSheetId="36">#REF!</definedName>
    <definedName name="_PP3" localSheetId="37">#REF!</definedName>
    <definedName name="_PP3" localSheetId="38">#REF!</definedName>
    <definedName name="_PP3" localSheetId="35">#REF!</definedName>
    <definedName name="_PP3" localSheetId="23">#REF!</definedName>
    <definedName name="_PP3" localSheetId="19">#REF!</definedName>
    <definedName name="_PP3" localSheetId="21">#REF!</definedName>
    <definedName name="_PP3">#REF!</definedName>
    <definedName name="_PR1" localSheetId="48">#REF!</definedName>
    <definedName name="_PR1" localSheetId="46">#REF!</definedName>
    <definedName name="_PR1" localSheetId="40">#REF!</definedName>
    <definedName name="_PR1" localSheetId="36">#REF!</definedName>
    <definedName name="_PR1" localSheetId="37">#REF!</definedName>
    <definedName name="_PR1" localSheetId="38">#REF!</definedName>
    <definedName name="_PR1" localSheetId="35">#REF!</definedName>
    <definedName name="_PR1" localSheetId="23">#REF!</definedName>
    <definedName name="_PR1" localSheetId="19">#REF!</definedName>
    <definedName name="_PR1" localSheetId="21">#REF!</definedName>
    <definedName name="_PR1">#REF!</definedName>
    <definedName name="_prn1" localSheetId="48">#REF!</definedName>
    <definedName name="_prn1" localSheetId="46">#REF!</definedName>
    <definedName name="_prn1" localSheetId="40">#REF!</definedName>
    <definedName name="_prn1" localSheetId="36">#REF!</definedName>
    <definedName name="_prn1" localSheetId="37">#REF!</definedName>
    <definedName name="_prn1" localSheetId="38">#REF!</definedName>
    <definedName name="_prn1" localSheetId="35">#REF!</definedName>
    <definedName name="_prn1" localSheetId="23">#REF!</definedName>
    <definedName name="_prn1" localSheetId="19">#REF!</definedName>
    <definedName name="_prn1" localSheetId="21">#REF!</definedName>
    <definedName name="_prn1">#REF!</definedName>
    <definedName name="_REC1999">'[7]RC-0997'!$B$132:$Q$171</definedName>
    <definedName name="_Regression_Out" localSheetId="48" hidden="1">#REF!</definedName>
    <definedName name="_Regression_Out" localSheetId="46" hidden="1">#REF!</definedName>
    <definedName name="_Regression_Out" localSheetId="40" hidden="1">#REF!</definedName>
    <definedName name="_Regression_Out" localSheetId="36" hidden="1">#REF!</definedName>
    <definedName name="_Regression_Out" localSheetId="37" hidden="1">#REF!</definedName>
    <definedName name="_Regression_Out" localSheetId="38" hidden="1">#REF!</definedName>
    <definedName name="_Regression_Out" localSheetId="35" hidden="1">#REF!</definedName>
    <definedName name="_Regression_Out" localSheetId="23" hidden="1">#REF!</definedName>
    <definedName name="_Regression_Out" localSheetId="19" hidden="1">#REF!</definedName>
    <definedName name="_Regression_Out" localSheetId="21" hidden="1">#REF!</definedName>
    <definedName name="_Regression_Out" hidden="1">#REF!</definedName>
    <definedName name="_Regression_X" localSheetId="15" hidden="1">#REF!</definedName>
    <definedName name="_Regression_X" localSheetId="48" hidden="1">#REF!</definedName>
    <definedName name="_Regression_X" localSheetId="47" hidden="1">#REF!</definedName>
    <definedName name="_Regression_X" localSheetId="46" hidden="1">#REF!</definedName>
    <definedName name="_Regression_X" localSheetId="41" hidden="1">#REF!</definedName>
    <definedName name="_Regression_X" localSheetId="40" hidden="1">#REF!</definedName>
    <definedName name="_Regression_X" localSheetId="36" hidden="1">#REF!</definedName>
    <definedName name="_Regression_X" localSheetId="37" hidden="1">#REF!</definedName>
    <definedName name="_Regression_X" localSheetId="38" hidden="1">#REF!</definedName>
    <definedName name="_Regression_X" localSheetId="42" hidden="1">#REF!</definedName>
    <definedName name="_Regression_X" localSheetId="34" hidden="1">#REF!</definedName>
    <definedName name="_Regression_X" localSheetId="35" hidden="1">#REF!</definedName>
    <definedName name="_Regression_X" localSheetId="23" hidden="1">#REF!</definedName>
    <definedName name="_Regression_X" localSheetId="18" hidden="1">#REF!</definedName>
    <definedName name="_Regression_X" localSheetId="19" hidden="1">#REF!</definedName>
    <definedName name="_Regression_X" localSheetId="21" hidden="1">#REF!</definedName>
    <definedName name="_Regression_X" localSheetId="26" hidden="1">#REF!</definedName>
    <definedName name="_Regression_X" localSheetId="11" hidden="1">#REF!</definedName>
    <definedName name="_Regression_X" localSheetId="24" hidden="1">#REF!</definedName>
    <definedName name="_Regression_X" localSheetId="7" hidden="1">#REF!</definedName>
    <definedName name="_Regression_X" localSheetId="33" hidden="1">#REF!</definedName>
    <definedName name="_Regression_X" localSheetId="32" hidden="1">#REF!</definedName>
    <definedName name="_Regression_X" hidden="1">#REF!</definedName>
    <definedName name="_Regression_Y" localSheetId="48" hidden="1">#REF!</definedName>
    <definedName name="_Regression_Y" localSheetId="46" hidden="1">#REF!</definedName>
    <definedName name="_Regression_Y" localSheetId="40" hidden="1">#REF!</definedName>
    <definedName name="_Regression_Y" localSheetId="36" hidden="1">#REF!</definedName>
    <definedName name="_Regression_Y" localSheetId="37" hidden="1">#REF!</definedName>
    <definedName name="_Regression_Y" localSheetId="38" hidden="1">#REF!</definedName>
    <definedName name="_Regression_Y" localSheetId="35" hidden="1">#REF!</definedName>
    <definedName name="_Regression_Y" localSheetId="23" hidden="1">#REF!</definedName>
    <definedName name="_Regression_Y" localSheetId="19" hidden="1">#REF!</definedName>
    <definedName name="_Regression_Y" localSheetId="21" hidden="1">#REF!</definedName>
    <definedName name="_Regression_Y" hidden="1">#REF!</definedName>
    <definedName name="_S" localSheetId="48">[36]td!#REF!</definedName>
    <definedName name="_S" localSheetId="46">[36]td!#REF!</definedName>
    <definedName name="_S" localSheetId="40">[36]td!#REF!</definedName>
    <definedName name="_S" localSheetId="36">[36]td!#REF!</definedName>
    <definedName name="_S" localSheetId="37">[36]td!#REF!</definedName>
    <definedName name="_S" localSheetId="38">[36]td!#REF!</definedName>
    <definedName name="_S" localSheetId="35">[36]td!#REF!</definedName>
    <definedName name="_S" localSheetId="21">[36]td!#REF!</definedName>
    <definedName name="_S">[36]td!#REF!</definedName>
    <definedName name="_S_38" localSheetId="48">[37]td!#REF!</definedName>
    <definedName name="_S_38" localSheetId="46">[37]td!#REF!</definedName>
    <definedName name="_S_38" localSheetId="40">[37]td!#REF!</definedName>
    <definedName name="_S_38" localSheetId="36">[37]td!#REF!</definedName>
    <definedName name="_S_38" localSheetId="37">[37]td!#REF!</definedName>
    <definedName name="_S_38" localSheetId="38">[37]td!#REF!</definedName>
    <definedName name="_S_38" localSheetId="35">[37]td!#REF!</definedName>
    <definedName name="_S_38" localSheetId="21">[37]td!#REF!</definedName>
    <definedName name="_S_38">[37]td!#REF!</definedName>
    <definedName name="_S_45" localSheetId="48">'[36]cd '!#REF!</definedName>
    <definedName name="_S_45" localSheetId="46">'[36]cd '!#REF!</definedName>
    <definedName name="_S_45" localSheetId="40">'[36]cd '!#REF!</definedName>
    <definedName name="_S_45" localSheetId="36">'[36]cd '!#REF!</definedName>
    <definedName name="_S_45" localSheetId="37">'[36]cd '!#REF!</definedName>
    <definedName name="_S_45" localSheetId="38">'[36]cd '!#REF!</definedName>
    <definedName name="_S_45" localSheetId="35">'[36]cd '!#REF!</definedName>
    <definedName name="_S_45" localSheetId="21">'[36]cd '!#REF!</definedName>
    <definedName name="_S_45">'[36]cd '!#REF!</definedName>
    <definedName name="_S_46" localSheetId="48">[36]adp_or!#REF!</definedName>
    <definedName name="_S_46" localSheetId="46">[36]adp_or!#REF!</definedName>
    <definedName name="_S_46" localSheetId="40">[36]adp_or!#REF!</definedName>
    <definedName name="_S_46" localSheetId="36">[36]adp_or!#REF!</definedName>
    <definedName name="_S_46" localSheetId="37">[36]adp_or!#REF!</definedName>
    <definedName name="_S_46" localSheetId="38">[36]adp_or!#REF!</definedName>
    <definedName name="_S_46" localSheetId="35">[36]adp_or!#REF!</definedName>
    <definedName name="_S_46" localSheetId="21">[36]adp_or!#REF!</definedName>
    <definedName name="_S_46">[36]adp_or!#REF!</definedName>
    <definedName name="_S_47" localSheetId="48">[36]c_b!#REF!</definedName>
    <definedName name="_S_47" localSheetId="46">[36]c_b!#REF!</definedName>
    <definedName name="_S_47" localSheetId="40">[36]c_b!#REF!</definedName>
    <definedName name="_S_47" localSheetId="36">[36]c_b!#REF!</definedName>
    <definedName name="_S_47" localSheetId="37">[36]c_b!#REF!</definedName>
    <definedName name="_S_47" localSheetId="38">[36]c_b!#REF!</definedName>
    <definedName name="_S_47" localSheetId="35">[36]c_b!#REF!</definedName>
    <definedName name="_S_47" localSheetId="21">[36]c_b!#REF!</definedName>
    <definedName name="_S_47">[36]c_b!#REF!</definedName>
    <definedName name="_S_49" localSheetId="48">[36]rc!#REF!</definedName>
    <definedName name="_S_49" localSheetId="46">[36]rc!#REF!</definedName>
    <definedName name="_S_49" localSheetId="40">[36]rc!#REF!</definedName>
    <definedName name="_S_49" localSheetId="36">[36]rc!#REF!</definedName>
    <definedName name="_S_49" localSheetId="37">[36]rc!#REF!</definedName>
    <definedName name="_S_49" localSheetId="38">[36]rc!#REF!</definedName>
    <definedName name="_S_49" localSheetId="35">[36]rc!#REF!</definedName>
    <definedName name="_S_49" localSheetId="21">[36]rc!#REF!</definedName>
    <definedName name="_S_49">[36]rc!#REF!</definedName>
    <definedName name="_S_57" localSheetId="48">[36]f_f!#REF!</definedName>
    <definedName name="_S_57" localSheetId="46">[36]f_f!#REF!</definedName>
    <definedName name="_S_57" localSheetId="40">[36]f_f!#REF!</definedName>
    <definedName name="_S_57" localSheetId="36">[36]f_f!#REF!</definedName>
    <definedName name="_S_57" localSheetId="37">[36]f_f!#REF!</definedName>
    <definedName name="_S_57" localSheetId="38">[36]f_f!#REF!</definedName>
    <definedName name="_S_57" localSheetId="35">[36]f_f!#REF!</definedName>
    <definedName name="_S_57" localSheetId="21">[36]f_f!#REF!</definedName>
    <definedName name="_S_57">[36]f_f!#REF!</definedName>
    <definedName name="_S_59" localSheetId="48">[36]tax!#REF!</definedName>
    <definedName name="_S_59" localSheetId="46">[36]tax!#REF!</definedName>
    <definedName name="_S_59" localSheetId="40">[36]tax!#REF!</definedName>
    <definedName name="_S_59" localSheetId="36">[36]tax!#REF!</definedName>
    <definedName name="_S_59" localSheetId="37">[36]tax!#REF!</definedName>
    <definedName name="_S_59" localSheetId="38">[36]tax!#REF!</definedName>
    <definedName name="_S_59" localSheetId="35">[36]tax!#REF!</definedName>
    <definedName name="_S_59" localSheetId="21">[36]tax!#REF!</definedName>
    <definedName name="_S_59">[36]tax!#REF!</definedName>
    <definedName name="_S_60" localSheetId="48">[36]others!#REF!</definedName>
    <definedName name="_S_60" localSheetId="46">[36]others!#REF!</definedName>
    <definedName name="_S_60" localSheetId="40">[36]others!#REF!</definedName>
    <definedName name="_S_60" localSheetId="36">[36]others!#REF!</definedName>
    <definedName name="_S_60" localSheetId="37">[36]others!#REF!</definedName>
    <definedName name="_S_60" localSheetId="38">[36]others!#REF!</definedName>
    <definedName name="_S_60" localSheetId="35">[36]others!#REF!</definedName>
    <definedName name="_S_60" localSheetId="21">[36]others!#REF!</definedName>
    <definedName name="_S_60">[36]others!#REF!</definedName>
    <definedName name="_SAL2003" localSheetId="48">#REF!</definedName>
    <definedName name="_SAL2003" localSheetId="47">#REF!</definedName>
    <definedName name="_SAL2003" localSheetId="46">#REF!</definedName>
    <definedName name="_SAL2003" localSheetId="41">#REF!</definedName>
    <definedName name="_SAL2003" localSheetId="40">#REF!</definedName>
    <definedName name="_SAL2003" localSheetId="36">#REF!</definedName>
    <definedName name="_SAL2003" localSheetId="37">#REF!</definedName>
    <definedName name="_SAL2003" localSheetId="38">#REF!</definedName>
    <definedName name="_SAL2003" localSheetId="35">#REF!</definedName>
    <definedName name="_SAL2003" localSheetId="21">#REF!</definedName>
    <definedName name="_SAL2003">#REF!</definedName>
    <definedName name="_SAL2004" localSheetId="48">#REF!</definedName>
    <definedName name="_SAL2004" localSheetId="47">#REF!</definedName>
    <definedName name="_SAL2004" localSheetId="46">#REF!</definedName>
    <definedName name="_SAL2004" localSheetId="41">#REF!</definedName>
    <definedName name="_SAL2004" localSheetId="40">#REF!</definedName>
    <definedName name="_SAL2004" localSheetId="36">#REF!</definedName>
    <definedName name="_SAL2004" localSheetId="37">#REF!</definedName>
    <definedName name="_SAL2004" localSheetId="38">#REF!</definedName>
    <definedName name="_SAL2004" localSheetId="35">#REF!</definedName>
    <definedName name="_SAL2004" localSheetId="21">#REF!</definedName>
    <definedName name="_SAL2004">#REF!</definedName>
    <definedName name="_SEC107" localSheetId="48">#REF!</definedName>
    <definedName name="_SEC107" localSheetId="46">#REF!</definedName>
    <definedName name="_SEC107" localSheetId="40">#REF!</definedName>
    <definedName name="_SEC107" localSheetId="36">#REF!</definedName>
    <definedName name="_SEC107" localSheetId="37">#REF!</definedName>
    <definedName name="_SEC107" localSheetId="38">#REF!</definedName>
    <definedName name="_SEC107" localSheetId="35">#REF!</definedName>
    <definedName name="_SEC107" localSheetId="23">#REF!</definedName>
    <definedName name="_SEC107" localSheetId="19">#REF!</definedName>
    <definedName name="_SEC107" localSheetId="21">#REF!</definedName>
    <definedName name="_SEC107">#REF!</definedName>
    <definedName name="_Sort" localSheetId="15" hidden="1">#REF!</definedName>
    <definedName name="_Sort" localSheetId="48" hidden="1">#REF!</definedName>
    <definedName name="_Sort" localSheetId="47" hidden="1">#REF!</definedName>
    <definedName name="_Sort" localSheetId="46" hidden="1">#REF!</definedName>
    <definedName name="_Sort" localSheetId="41" hidden="1">#REF!</definedName>
    <definedName name="_Sort" localSheetId="40" hidden="1">#REF!</definedName>
    <definedName name="_Sort" localSheetId="36" hidden="1">#REF!</definedName>
    <definedName name="_Sort" localSheetId="37" hidden="1">#REF!</definedName>
    <definedName name="_Sort" localSheetId="38" hidden="1">#REF!</definedName>
    <definedName name="_Sort" localSheetId="42" hidden="1">#REF!</definedName>
    <definedName name="_Sort" localSheetId="34" hidden="1">#REF!</definedName>
    <definedName name="_Sort" localSheetId="35" hidden="1">#REF!</definedName>
    <definedName name="_Sort" localSheetId="23" hidden="1">#REF!</definedName>
    <definedName name="_Sort" localSheetId="18" hidden="1">#REF!</definedName>
    <definedName name="_Sort" localSheetId="19" hidden="1">#REF!</definedName>
    <definedName name="_Sort" localSheetId="21" hidden="1">#REF!</definedName>
    <definedName name="_Sort" localSheetId="26" hidden="1">#REF!</definedName>
    <definedName name="_Sort" localSheetId="11" hidden="1">#REF!</definedName>
    <definedName name="_Sort" localSheetId="24" hidden="1">#REF!</definedName>
    <definedName name="_Sort" localSheetId="7" hidden="1">#REF!</definedName>
    <definedName name="_Sort" localSheetId="33" hidden="1">#REF!</definedName>
    <definedName name="_Sort" localSheetId="32" hidden="1">#REF!</definedName>
    <definedName name="_Sort" hidden="1">#REF!</definedName>
    <definedName name="_tam2" localSheetId="48" hidden="1">#REF!</definedName>
    <definedName name="_tam2" localSheetId="46" hidden="1">#REF!</definedName>
    <definedName name="_tam2" localSheetId="41" hidden="1">#REF!</definedName>
    <definedName name="_tam2" localSheetId="40" hidden="1">#REF!</definedName>
    <definedName name="_tam2" localSheetId="36" hidden="1">#REF!</definedName>
    <definedName name="_tam2" localSheetId="37" hidden="1">#REF!</definedName>
    <definedName name="_tam2" localSheetId="38" hidden="1">#REF!</definedName>
    <definedName name="_tam2" localSheetId="35" hidden="1">#REF!</definedName>
    <definedName name="_tam2" localSheetId="21" hidden="1">#REF!</definedName>
    <definedName name="_tam2" hidden="1">#REF!</definedName>
    <definedName name="_TMO1" localSheetId="48">'[19]BS-OVS'!#REF!</definedName>
    <definedName name="_TMO1" localSheetId="46">'[19]BS-OVS'!#REF!</definedName>
    <definedName name="_TMO1" localSheetId="41">'[19]BS-OVS'!#REF!</definedName>
    <definedName name="_TMO1" localSheetId="40">'[19]BS-OVS'!#REF!</definedName>
    <definedName name="_TMO1" localSheetId="36">'[19]BS-OVS'!#REF!</definedName>
    <definedName name="_TMO1" localSheetId="37">'[19]BS-OVS'!#REF!</definedName>
    <definedName name="_TMO1" localSheetId="38">'[19]BS-OVS'!#REF!</definedName>
    <definedName name="_TMO1" localSheetId="35">'[19]BS-OVS'!#REF!</definedName>
    <definedName name="_TMO1" localSheetId="21">'[19]BS-OVS'!#REF!</definedName>
    <definedName name="_TMO1">'[19]BS-OVS'!#REF!</definedName>
    <definedName name="_UAE1" localSheetId="48">[13]Sheet4!$D$116:$D$207</definedName>
    <definedName name="_UAE1" localSheetId="41">[13]Sheet4!$D$116:$D$207</definedName>
    <definedName name="_UAE1" localSheetId="36">[13]Sheet4!$D$116:$D$207</definedName>
    <definedName name="_UAE1" localSheetId="37">[13]Sheet4!$D$116:$D$207</definedName>
    <definedName name="_UAE1" localSheetId="38">[13]Sheet4!$D$116:$D$207</definedName>
    <definedName name="_UAE1">[13]Sheet4!$D$116:$D$207</definedName>
    <definedName name="_UAE2" localSheetId="48">[13]Sheet4!$Q$14:$Q$105</definedName>
    <definedName name="_UAE2" localSheetId="41">[13]Sheet4!$Q$14:$Q$105</definedName>
    <definedName name="_UAE2" localSheetId="36">[13]Sheet4!$Q$14:$Q$105</definedName>
    <definedName name="_UAE2" localSheetId="37">[13]Sheet4!$Q$14:$Q$105</definedName>
    <definedName name="_UAE2" localSheetId="38">[13]Sheet4!$Q$14:$Q$105</definedName>
    <definedName name="_UAE2">[13]Sheet4!$Q$14:$Q$105</definedName>
    <definedName name="_UK1" localSheetId="48">[13]Sheet4!$F$324:$F$415</definedName>
    <definedName name="_UK1" localSheetId="41">[13]Sheet4!$F$324:$F$415</definedName>
    <definedName name="_UK1" localSheetId="36">[13]Sheet4!$F$324:$F$415</definedName>
    <definedName name="_UK1" localSheetId="37">[13]Sheet4!$F$324:$F$415</definedName>
    <definedName name="_UK1" localSheetId="38">[13]Sheet4!$F$324:$F$415</definedName>
    <definedName name="_UK1">[13]Sheet4!$F$324:$F$415</definedName>
    <definedName name="_UK2" localSheetId="48">[13]Sheet4!$S$222:$S$313</definedName>
    <definedName name="_UK2" localSheetId="41">[13]Sheet4!$S$222:$S$313</definedName>
    <definedName name="_UK2" localSheetId="36">[13]Sheet4!$S$222:$S$313</definedName>
    <definedName name="_UK2" localSheetId="37">[13]Sheet4!$S$222:$S$313</definedName>
    <definedName name="_UK2" localSheetId="38">[13]Sheet4!$S$222:$S$313</definedName>
    <definedName name="_UK2">[13]Sheet4!$S$222:$S$313</definedName>
    <definedName name="_USA1" localSheetId="48">[13]Sheet4!$D$428:$D$519</definedName>
    <definedName name="_USA1" localSheetId="41">[13]Sheet4!$D$428:$D$519</definedName>
    <definedName name="_USA1" localSheetId="36">[13]Sheet4!$D$428:$D$519</definedName>
    <definedName name="_USA1" localSheetId="37">[13]Sheet4!$D$428:$D$519</definedName>
    <definedName name="_USA1" localSheetId="38">[13]Sheet4!$D$428:$D$519</definedName>
    <definedName name="_USA1">[13]Sheet4!$D$428:$D$519</definedName>
    <definedName name="_USA2" localSheetId="48">[13]Sheet4!$Q$326:$Q$417</definedName>
    <definedName name="_USA2" localSheetId="41">[13]Sheet4!$Q$326:$Q$417</definedName>
    <definedName name="_USA2" localSheetId="36">[13]Sheet4!$Q$326:$Q$417</definedName>
    <definedName name="_USA2" localSheetId="37">[13]Sheet4!$Q$326:$Q$417</definedName>
    <definedName name="_USA2" localSheetId="38">[13]Sheet4!$Q$326:$Q$417</definedName>
    <definedName name="_USA2">[13]Sheet4!$Q$326:$Q$417</definedName>
    <definedName name="_ws1" localSheetId="48">'[17]Revenue-Fire-Marine-Motor'!#REF!</definedName>
    <definedName name="_ws1" localSheetId="46">'[17]Revenue-Fire-Marine-Motor'!#REF!</definedName>
    <definedName name="_ws1" localSheetId="40">'[17]Revenue-Fire-Marine-Motor'!#REF!</definedName>
    <definedName name="_ws1" localSheetId="36">'[17]Revenue-Fire-Marine-Motor'!#REF!</definedName>
    <definedName name="_ws1" localSheetId="37">'[17]Revenue-Fire-Marine-Motor'!#REF!</definedName>
    <definedName name="_ws1" localSheetId="38">'[17]Revenue-Fire-Marine-Motor'!#REF!</definedName>
    <definedName name="_ws1" localSheetId="35">'[17]Revenue-Fire-Marine-Motor'!#REF!</definedName>
    <definedName name="_ws1" localSheetId="21">'[17]Revenue-Fire-Marine-Motor'!#REF!</definedName>
    <definedName name="_ws1">'[17]Revenue-Fire-Marine-Motor'!#REF!</definedName>
    <definedName name="a" localSheetId="15">#REF!</definedName>
    <definedName name="a" localSheetId="48">#REF!</definedName>
    <definedName name="a" localSheetId="47">#REF!</definedName>
    <definedName name="a" localSheetId="46">#REF!</definedName>
    <definedName name="a" localSheetId="41">#REF!</definedName>
    <definedName name="a" localSheetId="40">#REF!</definedName>
    <definedName name="a" localSheetId="36">#REF!</definedName>
    <definedName name="a" localSheetId="37">#REF!</definedName>
    <definedName name="a" localSheetId="38">#REF!</definedName>
    <definedName name="a" localSheetId="42">#REF!</definedName>
    <definedName name="a" localSheetId="34">#REF!</definedName>
    <definedName name="a" localSheetId="35">#REF!</definedName>
    <definedName name="a" localSheetId="23">#REF!</definedName>
    <definedName name="a" localSheetId="18">#REF!</definedName>
    <definedName name="a" localSheetId="19">#REF!</definedName>
    <definedName name="a" localSheetId="21">#REF!</definedName>
    <definedName name="a" localSheetId="26">#REF!</definedName>
    <definedName name="a" localSheetId="27">#REF!</definedName>
    <definedName name="a" localSheetId="11">#REF!</definedName>
    <definedName name="a" localSheetId="24">#REF!</definedName>
    <definedName name="a" localSheetId="7">#REF!</definedName>
    <definedName name="a" localSheetId="33">#REF!</definedName>
    <definedName name="a" localSheetId="32">#REF!</definedName>
    <definedName name="a">#REF!</definedName>
    <definedName name="AA" localSheetId="48">#REF!</definedName>
    <definedName name="AA" localSheetId="47">#REF!</definedName>
    <definedName name="AA" localSheetId="46">#REF!</definedName>
    <definedName name="AA" localSheetId="41">#REF!</definedName>
    <definedName name="AA" localSheetId="40">#REF!</definedName>
    <definedName name="AA" localSheetId="36">#REF!</definedName>
    <definedName name="AA" localSheetId="37">#REF!</definedName>
    <definedName name="AA" localSheetId="38">#REF!</definedName>
    <definedName name="AA" localSheetId="35">#REF!</definedName>
    <definedName name="AA" localSheetId="23">#REF!</definedName>
    <definedName name="AA" localSheetId="19">#REF!</definedName>
    <definedName name="AA" localSheetId="21">#REF!</definedName>
    <definedName name="AA">#REF!</definedName>
    <definedName name="aaa" localSheetId="48">#REF!</definedName>
    <definedName name="aaa" localSheetId="47">#REF!</definedName>
    <definedName name="aaa" localSheetId="46">#REF!</definedName>
    <definedName name="aaa" localSheetId="41">#REF!</definedName>
    <definedName name="aaa" localSheetId="40">#REF!</definedName>
    <definedName name="aaa" localSheetId="36">#REF!</definedName>
    <definedName name="aaa" localSheetId="37">#REF!</definedName>
    <definedName name="aaa" localSheetId="38">#REF!</definedName>
    <definedName name="aaa" localSheetId="35">#REF!</definedName>
    <definedName name="aaa" localSheetId="23">#REF!</definedName>
    <definedName name="aaa" localSheetId="19">#REF!</definedName>
    <definedName name="aaa" localSheetId="21">#REF!</definedName>
    <definedName name="aaa">#REF!</definedName>
    <definedName name="aaaa" localSheetId="46">#REF!</definedName>
    <definedName name="aaaa" localSheetId="40">#REF!</definedName>
    <definedName name="aaaa">#REF!</definedName>
    <definedName name="aaaaa" localSheetId="47">[28]Sheet3!#REF!</definedName>
    <definedName name="aaaaa" localSheetId="46">[28]Sheet3!#REF!</definedName>
    <definedName name="aaaaa" localSheetId="40">[28]Sheet3!#REF!</definedName>
    <definedName name="aaaaa">[28]Sheet3!#REF!</definedName>
    <definedName name="aaaaaaaaaa" localSheetId="48">'[3]P&amp;L Commentary'!#REF!</definedName>
    <definedName name="aaaaaaaaaa" localSheetId="46">'[3]P&amp;L Commentary'!#REF!</definedName>
    <definedName name="aaaaaaaaaa" localSheetId="41">'[3]P&amp;L Commentary'!#REF!</definedName>
    <definedName name="aaaaaaaaaa" localSheetId="40">'[3]P&amp;L Commentary'!#REF!</definedName>
    <definedName name="aaaaaaaaaa" localSheetId="36">'[3]P&amp;L Commentary'!#REF!</definedName>
    <definedName name="aaaaaaaaaa" localSheetId="37">'[3]P&amp;L Commentary'!#REF!</definedName>
    <definedName name="aaaaaaaaaa" localSheetId="38">'[3]P&amp;L Commentary'!#REF!</definedName>
    <definedName name="aaaaaaaaaa" localSheetId="35">'[3]P&amp;L Commentary'!#REF!</definedName>
    <definedName name="aaaaaaaaaa" localSheetId="21">'[3]P&amp;L Commentary'!#REF!</definedName>
    <definedName name="aaaaaaaaaa">'[3]P&amp;L Commentary'!#REF!</definedName>
    <definedName name="AAdd" localSheetId="48">'[1]last qrt2001'!#REF!</definedName>
    <definedName name="AAdd" localSheetId="46">'[1]last qrt2001'!#REF!</definedName>
    <definedName name="AAdd" localSheetId="40">'[1]last qrt2001'!#REF!</definedName>
    <definedName name="AAdd" localSheetId="36">'[1]last qrt2001'!#REF!</definedName>
    <definedName name="AAdd" localSheetId="37">'[1]last qrt2001'!#REF!</definedName>
    <definedName name="AAdd" localSheetId="38">'[1]last qrt2001'!#REF!</definedName>
    <definedName name="AAdd" localSheetId="35">'[1]last qrt2001'!#REF!</definedName>
    <definedName name="AAdd" localSheetId="21">'[1]last qrt2001'!#REF!</definedName>
    <definedName name="AAdd">'[1]last qrt2001'!#REF!</definedName>
    <definedName name="AB" localSheetId="48">#REF!</definedName>
    <definedName name="AB" localSheetId="47">#REF!</definedName>
    <definedName name="AB" localSheetId="46">#REF!</definedName>
    <definedName name="AB" localSheetId="41">#REF!</definedName>
    <definedName name="AB" localSheetId="40">#REF!</definedName>
    <definedName name="AB" localSheetId="36">#REF!</definedName>
    <definedName name="AB" localSheetId="37">#REF!</definedName>
    <definedName name="AB" localSheetId="38">#REF!</definedName>
    <definedName name="AB" localSheetId="35">#REF!</definedName>
    <definedName name="AB" localSheetId="23">#REF!</definedName>
    <definedName name="AB" localSheetId="19">#REF!</definedName>
    <definedName name="AB" localSheetId="21">#REF!</definedName>
    <definedName name="AB">#REF!</definedName>
    <definedName name="abc" localSheetId="48">#REF!</definedName>
    <definedName name="abc" localSheetId="47" hidden="1">'[39]Adv to vendor'!#REF!</definedName>
    <definedName name="abc" localSheetId="46" hidden="1">'[39]Adv to vendor'!#REF!</definedName>
    <definedName name="abc" localSheetId="41">#REF!</definedName>
    <definedName name="abc" localSheetId="40">#REF!</definedName>
    <definedName name="abc" localSheetId="36">#REF!</definedName>
    <definedName name="abc" localSheetId="37">#REF!</definedName>
    <definedName name="abc" localSheetId="38">#REF!</definedName>
    <definedName name="abc" localSheetId="35">#REF!</definedName>
    <definedName name="abc" localSheetId="21">#REF!</definedName>
    <definedName name="abc">#REF!</definedName>
    <definedName name="abcd" localSheetId="48">#REF!</definedName>
    <definedName name="abcd" localSheetId="47">#REF!</definedName>
    <definedName name="abcd" localSheetId="46">#REF!</definedName>
    <definedName name="abcd" localSheetId="41">#REF!</definedName>
    <definedName name="abcd" localSheetId="40">#REF!</definedName>
    <definedName name="abcd" localSheetId="36">#REF!</definedName>
    <definedName name="abcd" localSheetId="37">#REF!</definedName>
    <definedName name="abcd" localSheetId="38">#REF!</definedName>
    <definedName name="abcd" localSheetId="35">#REF!</definedName>
    <definedName name="abcd" localSheetId="23">#REF!</definedName>
    <definedName name="abcd" localSheetId="19">#REF!</definedName>
    <definedName name="abcd" localSheetId="21">#REF!</definedName>
    <definedName name="abcd">#REF!</definedName>
    <definedName name="abcde" localSheetId="48">[40]BSDOMOVS!#REF!</definedName>
    <definedName name="abcde" localSheetId="46">[40]BSDOMOVS!#REF!</definedName>
    <definedName name="abcde" localSheetId="40">[40]BSDOMOVS!#REF!</definedName>
    <definedName name="abcde" localSheetId="36">[40]BSDOMOVS!#REF!</definedName>
    <definedName name="abcde" localSheetId="37">[40]BSDOMOVS!#REF!</definedName>
    <definedName name="abcde" localSheetId="38">[40]BSDOMOVS!#REF!</definedName>
    <definedName name="abcde" localSheetId="35">[40]BSDOMOVS!#REF!</definedName>
    <definedName name="abcde" localSheetId="21">[40]BSDOMOVS!#REF!</definedName>
    <definedName name="abcde">[40]BSDOMOVS!#REF!</definedName>
    <definedName name="Abid" localSheetId="48">#REF!</definedName>
    <definedName name="Abid" localSheetId="46">#REF!</definedName>
    <definedName name="Abid" localSheetId="41">#REF!</definedName>
    <definedName name="Abid" localSheetId="40">#REF!</definedName>
    <definedName name="Abid" localSheetId="36">#REF!</definedName>
    <definedName name="Abid" localSheetId="37">#REF!</definedName>
    <definedName name="Abid" localSheetId="38">#REF!</definedName>
    <definedName name="Abid" localSheetId="35">#REF!</definedName>
    <definedName name="Abid" localSheetId="21">#REF!</definedName>
    <definedName name="Abid">#REF!</definedName>
    <definedName name="AC" localSheetId="48">#REF!</definedName>
    <definedName name="AC" localSheetId="47">#REF!</definedName>
    <definedName name="AC" localSheetId="46">#REF!</definedName>
    <definedName name="AC" localSheetId="41">#REF!</definedName>
    <definedName name="AC" localSheetId="40">#REF!</definedName>
    <definedName name="AC" localSheetId="36">#REF!</definedName>
    <definedName name="AC" localSheetId="37">#REF!</definedName>
    <definedName name="AC" localSheetId="38">#REF!</definedName>
    <definedName name="AC" localSheetId="35">#REF!</definedName>
    <definedName name="AC" localSheetId="23">#REF!</definedName>
    <definedName name="AC" localSheetId="19">#REF!</definedName>
    <definedName name="AC" localSheetId="21">#REF!</definedName>
    <definedName name="AC">#REF!</definedName>
    <definedName name="AC_PAST">[41]Lookups!$B$25:$B$26</definedName>
    <definedName name="Acc.Code" localSheetId="15">#REF!</definedName>
    <definedName name="Acc.Code" localSheetId="48">#REF!</definedName>
    <definedName name="Acc.Code" localSheetId="47">#REF!</definedName>
    <definedName name="Acc.Code" localSheetId="46">#REF!</definedName>
    <definedName name="Acc.Code" localSheetId="41">#REF!</definedName>
    <definedName name="Acc.Code" localSheetId="40">#REF!</definedName>
    <definedName name="Acc.Code" localSheetId="36">#REF!</definedName>
    <definedName name="Acc.Code" localSheetId="37">#REF!</definedName>
    <definedName name="Acc.Code" localSheetId="38">#REF!</definedName>
    <definedName name="Acc.Code" localSheetId="42">#REF!</definedName>
    <definedName name="Acc.Code" localSheetId="34">#REF!</definedName>
    <definedName name="Acc.Code" localSheetId="35">#REF!</definedName>
    <definedName name="Acc.Code" localSheetId="23">#REF!</definedName>
    <definedName name="Acc.Code" localSheetId="18">#REF!</definedName>
    <definedName name="Acc.Code" localSheetId="19">#REF!</definedName>
    <definedName name="Acc.Code" localSheetId="21">#REF!</definedName>
    <definedName name="Acc.Code" localSheetId="26">#REF!</definedName>
    <definedName name="Acc.Code" localSheetId="11">#REF!</definedName>
    <definedName name="Acc.Code" localSheetId="24">#REF!</definedName>
    <definedName name="Acc.Code" localSheetId="7">#REF!</definedName>
    <definedName name="Acc.Code" localSheetId="33">#REF!</definedName>
    <definedName name="Acc.Code" localSheetId="32">#REF!</definedName>
    <definedName name="Acc.Code">#REF!</definedName>
    <definedName name="acca">[42]Rates!$C$1:$E$170</definedName>
    <definedName name="ACCIDENTPREMIUMCURRENT" localSheetId="48">#REF!</definedName>
    <definedName name="ACCIDENTPREMIUMCURRENT" localSheetId="46">#REF!</definedName>
    <definedName name="ACCIDENTPREMIUMCURRENT" localSheetId="40">#REF!</definedName>
    <definedName name="ACCIDENTPREMIUMCURRENT" localSheetId="36">#REF!</definedName>
    <definedName name="ACCIDENTPREMIUMCURRENT" localSheetId="37">#REF!</definedName>
    <definedName name="ACCIDENTPREMIUMCURRENT" localSheetId="38">#REF!</definedName>
    <definedName name="ACCIDENTPREMIUMCURRENT" localSheetId="35">#REF!</definedName>
    <definedName name="ACCIDENTPREMIUMCURRENT" localSheetId="23">#REF!</definedName>
    <definedName name="ACCIDENTPREMIUMCURRENT" localSheetId="19">#REF!</definedName>
    <definedName name="ACCIDENTPREMIUMCURRENT" localSheetId="21">#REF!</definedName>
    <definedName name="ACCIDENTPREMIUMCURRENT">#REF!</definedName>
    <definedName name="ACCL" localSheetId="48">#REF!</definedName>
    <definedName name="ACCL" localSheetId="46">#REF!</definedName>
    <definedName name="ACCL" localSheetId="40">#REF!</definedName>
    <definedName name="ACCL" localSheetId="36">#REF!</definedName>
    <definedName name="ACCL" localSheetId="37">#REF!</definedName>
    <definedName name="ACCL" localSheetId="38">#REF!</definedName>
    <definedName name="ACCL" localSheetId="35">#REF!</definedName>
    <definedName name="ACCL" localSheetId="23">#REF!</definedName>
    <definedName name="ACCL" localSheetId="19">#REF!</definedName>
    <definedName name="ACCL" localSheetId="21">#REF!</definedName>
    <definedName name="ACCL">#REF!</definedName>
    <definedName name="accll" localSheetId="48">#REF!</definedName>
    <definedName name="accll" localSheetId="46">#REF!</definedName>
    <definedName name="accll" localSheetId="40">#REF!</definedName>
    <definedName name="accll" localSheetId="36">#REF!</definedName>
    <definedName name="accll" localSheetId="37">#REF!</definedName>
    <definedName name="accll" localSheetId="38">#REF!</definedName>
    <definedName name="accll" localSheetId="35">#REF!</definedName>
    <definedName name="accll" localSheetId="23">#REF!</definedName>
    <definedName name="accll" localSheetId="19">#REF!</definedName>
    <definedName name="accll" localSheetId="21">#REF!</definedName>
    <definedName name="accll">#REF!</definedName>
    <definedName name="accll2">'[43]ACC LIST'!$B$1:$D$122</definedName>
    <definedName name="ACCLLL">'[44]ACC LIST'!$B$1:$D$122</definedName>
    <definedName name="Act_Date" localSheetId="15">#REF!</definedName>
    <definedName name="Act_Date" localSheetId="48">#REF!</definedName>
    <definedName name="Act_Date" localSheetId="47">#REF!</definedName>
    <definedName name="Act_Date" localSheetId="46">#REF!</definedName>
    <definedName name="Act_Date" localSheetId="41">#REF!</definedName>
    <definedName name="Act_Date" localSheetId="40">#REF!</definedName>
    <definedName name="Act_Date" localSheetId="36">#REF!</definedName>
    <definedName name="Act_Date" localSheetId="37">#REF!</definedName>
    <definedName name="Act_Date" localSheetId="38">#REF!</definedName>
    <definedName name="Act_Date" localSheetId="42">#REF!</definedName>
    <definedName name="Act_Date" localSheetId="34">#REF!</definedName>
    <definedName name="Act_Date" localSheetId="35">#REF!</definedName>
    <definedName name="Act_Date" localSheetId="23">#REF!</definedName>
    <definedName name="Act_Date" localSheetId="18">#REF!</definedName>
    <definedName name="Act_Date" localSheetId="19">#REF!</definedName>
    <definedName name="Act_Date" localSheetId="21">#REF!</definedName>
    <definedName name="Act_Date" localSheetId="26">#REF!</definedName>
    <definedName name="Act_Date" localSheetId="11">#REF!</definedName>
    <definedName name="Act_Date" localSheetId="24">#REF!</definedName>
    <definedName name="Act_Date" localSheetId="7">#REF!</definedName>
    <definedName name="Act_Date" localSheetId="33">#REF!</definedName>
    <definedName name="Act_Date" localSheetId="32">#REF!</definedName>
    <definedName name="Act_Date">#REF!</definedName>
    <definedName name="Act_FullScreen" localSheetId="15">#REF!</definedName>
    <definedName name="Act_FullScreen" localSheetId="48">#REF!</definedName>
    <definedName name="Act_FullScreen" localSheetId="47">#REF!</definedName>
    <definedName name="Act_FullScreen" localSheetId="46">#REF!</definedName>
    <definedName name="Act_FullScreen" localSheetId="41">#REF!</definedName>
    <definedName name="Act_FullScreen" localSheetId="40">#REF!</definedName>
    <definedName name="Act_FullScreen" localSheetId="36">#REF!</definedName>
    <definedName name="Act_FullScreen" localSheetId="37">#REF!</definedName>
    <definedName name="Act_FullScreen" localSheetId="38">#REF!</definedName>
    <definedName name="Act_FullScreen" localSheetId="42">#REF!</definedName>
    <definedName name="Act_FullScreen" localSheetId="34">#REF!</definedName>
    <definedName name="Act_FullScreen" localSheetId="35">#REF!</definedName>
    <definedName name="Act_FullScreen" localSheetId="23">#REF!</definedName>
    <definedName name="Act_FullScreen" localSheetId="18">#REF!</definedName>
    <definedName name="Act_FullScreen" localSheetId="19">#REF!</definedName>
    <definedName name="Act_FullScreen" localSheetId="21">#REF!</definedName>
    <definedName name="Act_FullScreen" localSheetId="26">#REF!</definedName>
    <definedName name="Act_FullScreen" localSheetId="11">#REF!</definedName>
    <definedName name="Act_FullScreen" localSheetId="24">#REF!</definedName>
    <definedName name="Act_FullScreen" localSheetId="7">#REF!</definedName>
    <definedName name="Act_FullScreen" localSheetId="33">#REF!</definedName>
    <definedName name="Act_FullScreen" localSheetId="32">#REF!</definedName>
    <definedName name="Act_FullScreen">#REF!</definedName>
    <definedName name="Act_It" localSheetId="15">#REF!</definedName>
    <definedName name="Act_It" localSheetId="48">#REF!</definedName>
    <definedName name="Act_It" localSheetId="47">#REF!</definedName>
    <definedName name="Act_It" localSheetId="46">#REF!</definedName>
    <definedName name="Act_It" localSheetId="41">#REF!</definedName>
    <definedName name="Act_It" localSheetId="40">#REF!</definedName>
    <definedName name="Act_It" localSheetId="36">#REF!</definedName>
    <definedName name="Act_It" localSheetId="37">#REF!</definedName>
    <definedName name="Act_It" localSheetId="38">#REF!</definedName>
    <definedName name="Act_It" localSheetId="42">#REF!</definedName>
    <definedName name="Act_It" localSheetId="34">#REF!</definedName>
    <definedName name="Act_It" localSheetId="35">#REF!</definedName>
    <definedName name="Act_It" localSheetId="23">#REF!</definedName>
    <definedName name="Act_It" localSheetId="18">#REF!</definedName>
    <definedName name="Act_It" localSheetId="19">#REF!</definedName>
    <definedName name="Act_It" localSheetId="21">#REF!</definedName>
    <definedName name="Act_It" localSheetId="26">#REF!</definedName>
    <definedName name="Act_It" localSheetId="11">#REF!</definedName>
    <definedName name="Act_It" localSheetId="24">#REF!</definedName>
    <definedName name="Act_It" localSheetId="7">#REF!</definedName>
    <definedName name="Act_It" localSheetId="33">#REF!</definedName>
    <definedName name="Act_It" localSheetId="32">#REF!</definedName>
    <definedName name="Act_It">#REF!</definedName>
    <definedName name="Act_Name" localSheetId="15">#REF!</definedName>
    <definedName name="Act_Name" localSheetId="48">#REF!</definedName>
    <definedName name="Act_Name" localSheetId="47">#REF!</definedName>
    <definedName name="Act_Name" localSheetId="46">#REF!</definedName>
    <definedName name="Act_Name" localSheetId="41">#REF!</definedName>
    <definedName name="Act_Name" localSheetId="40">#REF!</definedName>
    <definedName name="Act_Name" localSheetId="36">#REF!</definedName>
    <definedName name="Act_Name" localSheetId="37">#REF!</definedName>
    <definedName name="Act_Name" localSheetId="38">#REF!</definedName>
    <definedName name="Act_Name" localSheetId="42">#REF!</definedName>
    <definedName name="Act_Name" localSheetId="34">#REF!</definedName>
    <definedName name="Act_Name" localSheetId="35">#REF!</definedName>
    <definedName name="Act_Name" localSheetId="23">#REF!</definedName>
    <definedName name="Act_Name" localSheetId="18">#REF!</definedName>
    <definedName name="Act_Name" localSheetId="19">#REF!</definedName>
    <definedName name="Act_Name" localSheetId="21">#REF!</definedName>
    <definedName name="Act_Name" localSheetId="26">#REF!</definedName>
    <definedName name="Act_Name" localSheetId="11">#REF!</definedName>
    <definedName name="Act_Name" localSheetId="24">#REF!</definedName>
    <definedName name="Act_Name" localSheetId="7">#REF!</definedName>
    <definedName name="Act_Name" localSheetId="33">#REF!</definedName>
    <definedName name="Act_Name" localSheetId="32">#REF!</definedName>
    <definedName name="Act_Name">#REF!</definedName>
    <definedName name="Act_Obj" localSheetId="15">#REF!</definedName>
    <definedName name="Act_Obj" localSheetId="48">#REF!</definedName>
    <definedName name="Act_Obj" localSheetId="47">#REF!</definedName>
    <definedName name="Act_Obj" localSheetId="46">#REF!</definedName>
    <definedName name="Act_Obj" localSheetId="41">#REF!</definedName>
    <definedName name="Act_Obj" localSheetId="40">#REF!</definedName>
    <definedName name="Act_Obj" localSheetId="36">#REF!</definedName>
    <definedName name="Act_Obj" localSheetId="37">#REF!</definedName>
    <definedName name="Act_Obj" localSheetId="38">#REF!</definedName>
    <definedName name="Act_Obj" localSheetId="42">#REF!</definedName>
    <definedName name="Act_Obj" localSheetId="34">#REF!</definedName>
    <definedName name="Act_Obj" localSheetId="35">#REF!</definedName>
    <definedName name="Act_Obj" localSheetId="23">#REF!</definedName>
    <definedName name="Act_Obj" localSheetId="18">#REF!</definedName>
    <definedName name="Act_Obj" localSheetId="19">#REF!</definedName>
    <definedName name="Act_Obj" localSheetId="21">#REF!</definedName>
    <definedName name="Act_Obj" localSheetId="26">#REF!</definedName>
    <definedName name="Act_Obj" localSheetId="11">#REF!</definedName>
    <definedName name="Act_Obj" localSheetId="24">#REF!</definedName>
    <definedName name="Act_Obj" localSheetId="7">#REF!</definedName>
    <definedName name="Act_Obj" localSheetId="33">#REF!</definedName>
    <definedName name="Act_Obj" localSheetId="32">#REF!</definedName>
    <definedName name="Act_Obj">#REF!</definedName>
    <definedName name="Act_Obj_Comp" localSheetId="15">#REF!</definedName>
    <definedName name="Act_Obj_Comp" localSheetId="48">#REF!</definedName>
    <definedName name="Act_Obj_Comp" localSheetId="47">#REF!</definedName>
    <definedName name="Act_Obj_Comp" localSheetId="46">#REF!</definedName>
    <definedName name="Act_Obj_Comp" localSheetId="41">#REF!</definedName>
    <definedName name="Act_Obj_Comp" localSheetId="40">#REF!</definedName>
    <definedName name="Act_Obj_Comp" localSheetId="36">#REF!</definedName>
    <definedName name="Act_Obj_Comp" localSheetId="37">#REF!</definedName>
    <definedName name="Act_Obj_Comp" localSheetId="38">#REF!</definedName>
    <definedName name="Act_Obj_Comp" localSheetId="42">#REF!</definedName>
    <definedName name="Act_Obj_Comp" localSheetId="34">#REF!</definedName>
    <definedName name="Act_Obj_Comp" localSheetId="35">#REF!</definedName>
    <definedName name="Act_Obj_Comp" localSheetId="23">#REF!</definedName>
    <definedName name="Act_Obj_Comp" localSheetId="18">#REF!</definedName>
    <definedName name="Act_Obj_Comp" localSheetId="19">#REF!</definedName>
    <definedName name="Act_Obj_Comp" localSheetId="21">#REF!</definedName>
    <definedName name="Act_Obj_Comp" localSheetId="26">#REF!</definedName>
    <definedName name="Act_Obj_Comp" localSheetId="11">#REF!</definedName>
    <definedName name="Act_Obj_Comp" localSheetId="24">#REF!</definedName>
    <definedName name="Act_Obj_Comp" localSheetId="7">#REF!</definedName>
    <definedName name="Act_Obj_Comp" localSheetId="33">#REF!</definedName>
    <definedName name="Act_Obj_Comp" localSheetId="32">#REF!</definedName>
    <definedName name="Act_Obj_Comp">#REF!</definedName>
    <definedName name="Act_Obj_PwC_Example" localSheetId="15">#REF!</definedName>
    <definedName name="Act_Obj_PwC_Example" localSheetId="48">#REF!</definedName>
    <definedName name="Act_Obj_PwC_Example" localSheetId="47">#REF!</definedName>
    <definedName name="Act_Obj_PwC_Example" localSheetId="46">#REF!</definedName>
    <definedName name="Act_Obj_PwC_Example" localSheetId="41">#REF!</definedName>
    <definedName name="Act_Obj_PwC_Example" localSheetId="40">#REF!</definedName>
    <definedName name="Act_Obj_PwC_Example" localSheetId="36">#REF!</definedName>
    <definedName name="Act_Obj_PwC_Example" localSheetId="37">#REF!</definedName>
    <definedName name="Act_Obj_PwC_Example" localSheetId="38">#REF!</definedName>
    <definedName name="Act_Obj_PwC_Example" localSheetId="42">#REF!</definedName>
    <definedName name="Act_Obj_PwC_Example" localSheetId="34">#REF!</definedName>
    <definedName name="Act_Obj_PwC_Example" localSheetId="35">#REF!</definedName>
    <definedName name="Act_Obj_PwC_Example" localSheetId="23">#REF!</definedName>
    <definedName name="Act_Obj_PwC_Example" localSheetId="18">#REF!</definedName>
    <definedName name="Act_Obj_PwC_Example" localSheetId="19">#REF!</definedName>
    <definedName name="Act_Obj_PwC_Example" localSheetId="21">#REF!</definedName>
    <definedName name="Act_Obj_PwC_Example" localSheetId="26">#REF!</definedName>
    <definedName name="Act_Obj_PwC_Example" localSheetId="11">#REF!</definedName>
    <definedName name="Act_Obj_PwC_Example" localSheetId="24">#REF!</definedName>
    <definedName name="Act_Obj_PwC_Example" localSheetId="7">#REF!</definedName>
    <definedName name="Act_Obj_PwC_Example" localSheetId="33">#REF!</definedName>
    <definedName name="Act_Obj_PwC_Example" localSheetId="32">#REF!</definedName>
    <definedName name="Act_Obj_PwC_Example">#REF!</definedName>
    <definedName name="Act_PM" localSheetId="15">#REF!</definedName>
    <definedName name="Act_PM" localSheetId="48">#REF!</definedName>
    <definedName name="Act_PM" localSheetId="47">#REF!</definedName>
    <definedName name="Act_PM" localSheetId="46">#REF!</definedName>
    <definedName name="Act_PM" localSheetId="41">#REF!</definedName>
    <definedName name="Act_PM" localSheetId="40">#REF!</definedName>
    <definedName name="Act_PM" localSheetId="36">#REF!</definedName>
    <definedName name="Act_PM" localSheetId="37">#REF!</definedName>
    <definedName name="Act_PM" localSheetId="38">#REF!</definedName>
    <definedName name="Act_PM" localSheetId="42">#REF!</definedName>
    <definedName name="Act_PM" localSheetId="34">#REF!</definedName>
    <definedName name="Act_PM" localSheetId="35">#REF!</definedName>
    <definedName name="Act_PM" localSheetId="23">#REF!</definedName>
    <definedName name="Act_PM" localSheetId="18">#REF!</definedName>
    <definedName name="Act_PM" localSheetId="19">#REF!</definedName>
    <definedName name="Act_PM" localSheetId="21">#REF!</definedName>
    <definedName name="Act_PM" localSheetId="26">#REF!</definedName>
    <definedName name="Act_PM" localSheetId="11">#REF!</definedName>
    <definedName name="Act_PM" localSheetId="24">#REF!</definedName>
    <definedName name="Act_PM" localSheetId="7">#REF!</definedName>
    <definedName name="Act_PM" localSheetId="33">#REF!</definedName>
    <definedName name="Act_PM" localSheetId="32">#REF!</definedName>
    <definedName name="Act_PM">#REF!</definedName>
    <definedName name="Act_Total" localSheetId="15">#REF!</definedName>
    <definedName name="Act_Total" localSheetId="48">#REF!</definedName>
    <definedName name="Act_Total" localSheetId="47">#REF!</definedName>
    <definedName name="Act_Total" localSheetId="46">#REF!</definedName>
    <definedName name="Act_Total" localSheetId="41">#REF!</definedName>
    <definedName name="Act_Total" localSheetId="40">#REF!</definedName>
    <definedName name="Act_Total" localSheetId="36">#REF!</definedName>
    <definedName name="Act_Total" localSheetId="37">#REF!</definedName>
    <definedName name="Act_Total" localSheetId="38">#REF!</definedName>
    <definedName name="Act_Total" localSheetId="42">#REF!</definedName>
    <definedName name="Act_Total" localSheetId="34">#REF!</definedName>
    <definedName name="Act_Total" localSheetId="35">#REF!</definedName>
    <definedName name="Act_Total" localSheetId="23">#REF!</definedName>
    <definedName name="Act_Total" localSheetId="18">#REF!</definedName>
    <definedName name="Act_Total" localSheetId="19">#REF!</definedName>
    <definedName name="Act_Total" localSheetId="21">#REF!</definedName>
    <definedName name="Act_Total" localSheetId="26">#REF!</definedName>
    <definedName name="Act_Total" localSheetId="11">#REF!</definedName>
    <definedName name="Act_Total" localSheetId="24">#REF!</definedName>
    <definedName name="Act_Total" localSheetId="7">#REF!</definedName>
    <definedName name="Act_Total" localSheetId="33">#REF!</definedName>
    <definedName name="Act_Total" localSheetId="32">#REF!</definedName>
    <definedName name="Act_Total">#REF!</definedName>
    <definedName name="ACTFC" localSheetId="48">#REF!</definedName>
    <definedName name="ACTFC" localSheetId="46">#REF!</definedName>
    <definedName name="ACTFC" localSheetId="40">#REF!</definedName>
    <definedName name="ACTFC" localSheetId="36">#REF!</definedName>
    <definedName name="ACTFC" localSheetId="37">#REF!</definedName>
    <definedName name="ACTFC" localSheetId="38">#REF!</definedName>
    <definedName name="ACTFC" localSheetId="35">#REF!</definedName>
    <definedName name="ACTFC" localSheetId="23">#REF!</definedName>
    <definedName name="ACTFC" localSheetId="19">#REF!</definedName>
    <definedName name="ACTFC" localSheetId="21">#REF!</definedName>
    <definedName name="ACTFC">#REF!</definedName>
    <definedName name="ad">[45]A!$Q$604:$Q$639</definedName>
    <definedName name="adadadada">[46]Investments!$A$1:$K$40</definedName>
    <definedName name="ADD_ON" localSheetId="48">[47]Tables!#REF!</definedName>
    <definedName name="ADD_ON" localSheetId="46">[47]Tables!#REF!</definedName>
    <definedName name="ADD_ON" localSheetId="40">[47]Tables!#REF!</definedName>
    <definedName name="ADD_ON" localSheetId="36">[47]Tables!#REF!</definedName>
    <definedName name="ADD_ON" localSheetId="37">[47]Tables!#REF!</definedName>
    <definedName name="ADD_ON" localSheetId="38">[47]Tables!#REF!</definedName>
    <definedName name="ADD_ON" localSheetId="35">[47]Tables!#REF!</definedName>
    <definedName name="ADD_ON" localSheetId="21">[47]Tables!#REF!</definedName>
    <definedName name="ADD_ON">[47]Tables!#REF!</definedName>
    <definedName name="ADD_ON_FACTOR" localSheetId="48">[47]Tables!#REF!</definedName>
    <definedName name="ADD_ON_FACTOR" localSheetId="46">[47]Tables!#REF!</definedName>
    <definedName name="ADD_ON_FACTOR" localSheetId="40">[47]Tables!#REF!</definedName>
    <definedName name="ADD_ON_FACTOR" localSheetId="36">[47]Tables!#REF!</definedName>
    <definedName name="ADD_ON_FACTOR" localSheetId="37">[47]Tables!#REF!</definedName>
    <definedName name="ADD_ON_FACTOR" localSheetId="38">[47]Tables!#REF!</definedName>
    <definedName name="ADD_ON_FACTOR" localSheetId="35">[47]Tables!#REF!</definedName>
    <definedName name="ADD_ON_FACTOR" localSheetId="21">[47]Tables!#REF!</definedName>
    <definedName name="ADD_ON_FACTOR">[47]Tables!#REF!</definedName>
    <definedName name="ADDITIONS" localSheetId="48">#REF!</definedName>
    <definedName name="ADDITIONS" localSheetId="46">#REF!</definedName>
    <definedName name="ADDITIONS" localSheetId="40">#REF!</definedName>
    <definedName name="ADDITIONS" localSheetId="36">#REF!</definedName>
    <definedName name="ADDITIONS" localSheetId="37">#REF!</definedName>
    <definedName name="ADDITIONS" localSheetId="38">#REF!</definedName>
    <definedName name="ADDITIONS" localSheetId="35">#REF!</definedName>
    <definedName name="ADDITIONS" localSheetId="23">#REF!</definedName>
    <definedName name="ADDITIONS" localSheetId="19">#REF!</definedName>
    <definedName name="ADDITIONS" localSheetId="21">#REF!</definedName>
    <definedName name="ADDITIONS">#REF!</definedName>
    <definedName name="ADF">[48]Tables!$A$15:$D$19</definedName>
    <definedName name="adfgdfg" localSheetId="48">#REF!</definedName>
    <definedName name="adfgdfg" localSheetId="46">#REF!</definedName>
    <definedName name="adfgdfg" localSheetId="40">#REF!</definedName>
    <definedName name="adfgdfg" localSheetId="36">#REF!</definedName>
    <definedName name="adfgdfg" localSheetId="37">#REF!</definedName>
    <definedName name="adfgdfg" localSheetId="38">#REF!</definedName>
    <definedName name="adfgdfg" localSheetId="35">#REF!</definedName>
    <definedName name="adfgdfg" localSheetId="23">#REF!</definedName>
    <definedName name="adfgdfg" localSheetId="19">#REF!</definedName>
    <definedName name="adfgdfg" localSheetId="21">#REF!</definedName>
    <definedName name="adfgdfg">#REF!</definedName>
    <definedName name="adfgdfgfdg" localSheetId="48">'[49]LS-UAE'!#REF!</definedName>
    <definedName name="adfgdfgfdg" localSheetId="46">'[49]LS-UAE'!#REF!</definedName>
    <definedName name="adfgdfgfdg" localSheetId="40">'[49]LS-UAE'!#REF!</definedName>
    <definedName name="adfgdfgfdg" localSheetId="36">'[49]LS-UAE'!#REF!</definedName>
    <definedName name="adfgdfgfdg" localSheetId="37">'[49]LS-UAE'!#REF!</definedName>
    <definedName name="adfgdfgfdg" localSheetId="38">'[49]LS-UAE'!#REF!</definedName>
    <definedName name="adfgdfgfdg" localSheetId="35">'[49]LS-UAE'!#REF!</definedName>
    <definedName name="adfgdfgfdg" localSheetId="21">'[49]LS-UAE'!#REF!</definedName>
    <definedName name="adfgdfgfdg">'[49]LS-UAE'!#REF!</definedName>
    <definedName name="adfgfdgadg">[50]Sheet4!$A$6</definedName>
    <definedName name="aDJUSTED_HAIRCUT">[47]Tables!$B$23:$E$45</definedName>
    <definedName name="ADM___SELIG_EXP" localSheetId="48">#REF!</definedName>
    <definedName name="ADM___SELIG_EXP" localSheetId="47">#REF!</definedName>
    <definedName name="ADM___SELIG_EXP" localSheetId="46">#REF!</definedName>
    <definedName name="ADM___SELIG_EXP" localSheetId="41">#REF!</definedName>
    <definedName name="ADM___SELIG_EXP" localSheetId="40">#REF!</definedName>
    <definedName name="ADM___SELIG_EXP" localSheetId="36">#REF!</definedName>
    <definedName name="ADM___SELIG_EXP" localSheetId="37">#REF!</definedName>
    <definedName name="ADM___SELIG_EXP" localSheetId="38">#REF!</definedName>
    <definedName name="ADM___SELIG_EXP" localSheetId="35">#REF!</definedName>
    <definedName name="ADM___SELIG_EXP" localSheetId="21">#REF!</definedName>
    <definedName name="ADM___SELIG_EXP">#REF!</definedName>
    <definedName name="Admin" localSheetId="48">#REF!</definedName>
    <definedName name="Admin" localSheetId="46">#REF!</definedName>
    <definedName name="Admin" localSheetId="40">#REF!</definedName>
    <definedName name="Admin" localSheetId="36">#REF!</definedName>
    <definedName name="Admin" localSheetId="37">#REF!</definedName>
    <definedName name="Admin" localSheetId="38">#REF!</definedName>
    <definedName name="Admin" localSheetId="35">#REF!</definedName>
    <definedName name="Admin" localSheetId="23">#REF!</definedName>
    <definedName name="Admin" localSheetId="19">#REF!</definedName>
    <definedName name="Admin" localSheetId="21">#REF!</definedName>
    <definedName name="Admin">#REF!</definedName>
    <definedName name="ADV" localSheetId="48">[51]acct!#REF!</definedName>
    <definedName name="ADV" localSheetId="47">[51]acct!#REF!</definedName>
    <definedName name="ADV" localSheetId="46">[51]acct!#REF!</definedName>
    <definedName name="ADV" localSheetId="41">[51]acct!#REF!</definedName>
    <definedName name="ADV" localSheetId="40">[51]acct!#REF!</definedName>
    <definedName name="ADV" localSheetId="36">[51]acct!#REF!</definedName>
    <definedName name="ADV" localSheetId="37">[51]acct!#REF!</definedName>
    <definedName name="ADV" localSheetId="38">[51]acct!#REF!</definedName>
    <definedName name="ADV" localSheetId="35">[51]acct!#REF!</definedName>
    <definedName name="ADV" localSheetId="21">[51]acct!#REF!</definedName>
    <definedName name="ADV">[51]acct!#REF!</definedName>
    <definedName name="ADV_TO_VENDOR" localSheetId="48">'[39]Adv to vendor'!#REF!</definedName>
    <definedName name="ADV_TO_VENDOR" localSheetId="47">'[39]Adv to vendor'!#REF!</definedName>
    <definedName name="ADV_TO_VENDOR" localSheetId="46">'[39]Adv to vendor'!#REF!</definedName>
    <definedName name="ADV_TO_VENDOR" localSheetId="41">'[39]Adv to vendor'!#REF!</definedName>
    <definedName name="ADV_TO_VENDOR" localSheetId="40">'[39]Adv to vendor'!#REF!</definedName>
    <definedName name="ADV_TO_VENDOR" localSheetId="36">'[39]Adv to vendor'!#REF!</definedName>
    <definedName name="ADV_TO_VENDOR" localSheetId="37">'[39]Adv to vendor'!#REF!</definedName>
    <definedName name="ADV_TO_VENDOR" localSheetId="38">'[39]Adv to vendor'!#REF!</definedName>
    <definedName name="ADV_TO_VENDOR" localSheetId="35">'[39]Adv to vendor'!#REF!</definedName>
    <definedName name="ADV_TO_VENDOR" localSheetId="21">'[39]Adv to vendor'!#REF!</definedName>
    <definedName name="ADV_TO_VENDOR">'[39]Adv to vendor'!#REF!</definedName>
    <definedName name="ADVANCE_TAX" localSheetId="48">#REF!</definedName>
    <definedName name="ADVANCE_TAX" localSheetId="47">#REF!</definedName>
    <definedName name="ADVANCE_TAX" localSheetId="46">#REF!</definedName>
    <definedName name="ADVANCE_TAX" localSheetId="41">#REF!</definedName>
    <definedName name="ADVANCE_TAX" localSheetId="40">#REF!</definedName>
    <definedName name="ADVANCE_TAX" localSheetId="36">#REF!</definedName>
    <definedName name="ADVANCE_TAX" localSheetId="37">#REF!</definedName>
    <definedName name="ADVANCE_TAX" localSheetId="38">#REF!</definedName>
    <definedName name="ADVANCE_TAX" localSheetId="35">#REF!</definedName>
    <definedName name="ADVANCE_TAX" localSheetId="21">#REF!</definedName>
    <definedName name="ADVANCE_TAX">#REF!</definedName>
    <definedName name="AED" localSheetId="48">#REF!</definedName>
    <definedName name="AED" localSheetId="46">#REF!</definedName>
    <definedName name="AED" localSheetId="41">#REF!</definedName>
    <definedName name="AED" localSheetId="40">#REF!</definedName>
    <definedName name="AED" localSheetId="36">#REF!</definedName>
    <definedName name="AED" localSheetId="37">#REF!</definedName>
    <definedName name="AED" localSheetId="38">#REF!</definedName>
    <definedName name="AED" localSheetId="35">#REF!</definedName>
    <definedName name="AED" localSheetId="23">#REF!</definedName>
    <definedName name="AED" localSheetId="19">#REF!</definedName>
    <definedName name="AED" localSheetId="21">#REF!</definedName>
    <definedName name="AED">#REF!</definedName>
    <definedName name="af" localSheetId="48">#REF!</definedName>
    <definedName name="af" localSheetId="46">#REF!</definedName>
    <definedName name="af" localSheetId="40">#REF!</definedName>
    <definedName name="af" localSheetId="36">#REF!</definedName>
    <definedName name="af" localSheetId="37">#REF!</definedName>
    <definedName name="af" localSheetId="38">#REF!</definedName>
    <definedName name="af" localSheetId="35">#REF!</definedName>
    <definedName name="af" localSheetId="23">#REF!</definedName>
    <definedName name="af" localSheetId="19">#REF!</definedName>
    <definedName name="af" localSheetId="21">#REF!</definedName>
    <definedName name="af">#REF!</definedName>
    <definedName name="affair" localSheetId="48">[52]BSDOMOVS!#REF!</definedName>
    <definedName name="affair" localSheetId="47">[52]BSDOMOVS!#REF!</definedName>
    <definedName name="affair" localSheetId="46">[52]BSDOMOVS!#REF!</definedName>
    <definedName name="affair" localSheetId="41">[52]BSDOMOVS!#REF!</definedName>
    <definedName name="affair" localSheetId="40">[52]BSDOMOVS!#REF!</definedName>
    <definedName name="affair" localSheetId="36">[52]BSDOMOVS!#REF!</definedName>
    <definedName name="affair" localSheetId="37">[52]BSDOMOVS!#REF!</definedName>
    <definedName name="affair" localSheetId="38">[52]BSDOMOVS!#REF!</definedName>
    <definedName name="affair" localSheetId="35">[52]BSDOMOVS!#REF!</definedName>
    <definedName name="affair" localSheetId="21">[52]BSDOMOVS!#REF!</definedName>
    <definedName name="affair">[52]BSDOMOVS!#REF!</definedName>
    <definedName name="ag" localSheetId="48">#REF!</definedName>
    <definedName name="ag" localSheetId="46">#REF!</definedName>
    <definedName name="ag" localSheetId="40">#REF!</definedName>
    <definedName name="ag" localSheetId="36">#REF!</definedName>
    <definedName name="ag" localSheetId="37">#REF!</definedName>
    <definedName name="ag" localSheetId="38">#REF!</definedName>
    <definedName name="ag" localSheetId="35">#REF!</definedName>
    <definedName name="ag" localSheetId="23">#REF!</definedName>
    <definedName name="ag" localSheetId="19">#REF!</definedName>
    <definedName name="ag" localSheetId="21">#REF!</definedName>
    <definedName name="ag">#REF!</definedName>
    <definedName name="ak" localSheetId="48">#REF!</definedName>
    <definedName name="ak" localSheetId="46">#REF!</definedName>
    <definedName name="ak" localSheetId="41">#REF!</definedName>
    <definedName name="ak" localSheetId="40">#REF!</definedName>
    <definedName name="ak" localSheetId="36">#REF!</definedName>
    <definedName name="ak" localSheetId="37">#REF!</definedName>
    <definedName name="ak" localSheetId="38">#REF!</definedName>
    <definedName name="ak" localSheetId="35">#REF!</definedName>
    <definedName name="ak" localSheetId="21">#REF!</definedName>
    <definedName name="ak">#REF!</definedName>
    <definedName name="AKK" localSheetId="47" hidden="1">{"'CALL MONEY'!$K$53"}</definedName>
    <definedName name="AKK" localSheetId="46" hidden="1">{"'CALL MONEY'!$K$53"}</definedName>
    <definedName name="AKK" localSheetId="40" hidden="1">{"'CALL MONEY'!$K$53"}</definedName>
    <definedName name="AKK" hidden="1">{"'CALL MONEY'!$K$53"}</definedName>
    <definedName name="alco" localSheetId="48">#REF!</definedName>
    <definedName name="alco" localSheetId="46">#REF!</definedName>
    <definedName name="alco" localSheetId="41">#REF!</definedName>
    <definedName name="alco" localSheetId="40">#REF!</definedName>
    <definedName name="alco" localSheetId="36">#REF!</definedName>
    <definedName name="alco" localSheetId="37">#REF!</definedName>
    <definedName name="alco" localSheetId="38">#REF!</definedName>
    <definedName name="alco" localSheetId="35">#REF!</definedName>
    <definedName name="alco" localSheetId="23">#REF!</definedName>
    <definedName name="alco" localSheetId="19">#REF!</definedName>
    <definedName name="alco" localSheetId="21">#REF!</definedName>
    <definedName name="alco">#REF!</definedName>
    <definedName name="alco2" localSheetId="40" hidden="1">{"'CALL MONEY'!$K$53"}</definedName>
    <definedName name="alco2" localSheetId="35" hidden="1">{"'CALL MONEY'!$K$53"}</definedName>
    <definedName name="alco2" localSheetId="19" hidden="1">{"'CALL MONEY'!$K$53"}</definedName>
    <definedName name="alco2" localSheetId="21" hidden="1">{"'CALL MONEY'!$K$53"}</definedName>
    <definedName name="alco2" hidden="1">{"'CALL MONEY'!$K$53"}</definedName>
    <definedName name="Amount" localSheetId="15">#REF!</definedName>
    <definedName name="Amount" localSheetId="48">#REF!</definedName>
    <definedName name="Amount" localSheetId="47">#REF!</definedName>
    <definedName name="Amount" localSheetId="46">#REF!</definedName>
    <definedName name="Amount" localSheetId="41">#REF!</definedName>
    <definedName name="Amount" localSheetId="40">#REF!</definedName>
    <definedName name="Amount" localSheetId="36">#REF!</definedName>
    <definedName name="Amount" localSheetId="37">#REF!</definedName>
    <definedName name="Amount" localSheetId="38">#REF!</definedName>
    <definedName name="Amount" localSheetId="42">#REF!</definedName>
    <definedName name="Amount" localSheetId="34">#REF!</definedName>
    <definedName name="Amount" localSheetId="35">#REF!</definedName>
    <definedName name="Amount" localSheetId="23">#REF!</definedName>
    <definedName name="Amount" localSheetId="18">#REF!</definedName>
    <definedName name="Amount" localSheetId="19">#REF!</definedName>
    <definedName name="Amount" localSheetId="21">#REF!</definedName>
    <definedName name="Amount" localSheetId="26">#REF!</definedName>
    <definedName name="Amount" localSheetId="11">#REF!</definedName>
    <definedName name="Amount" localSheetId="24">#REF!</definedName>
    <definedName name="Amount" localSheetId="7">#REF!</definedName>
    <definedName name="Amount" localSheetId="33">#REF!</definedName>
    <definedName name="Amount" localSheetId="32">#REF!</definedName>
    <definedName name="Amount">#REF!</definedName>
    <definedName name="Analysis" localSheetId="48">#REF!</definedName>
    <definedName name="Analysis" localSheetId="46">#REF!</definedName>
    <definedName name="Analysis" localSheetId="40">#REF!</definedName>
    <definedName name="Analysis" localSheetId="36">#REF!</definedName>
    <definedName name="Analysis" localSheetId="37">#REF!</definedName>
    <definedName name="Analysis" localSheetId="38">#REF!</definedName>
    <definedName name="Analysis" localSheetId="35">#REF!</definedName>
    <definedName name="Analysis" localSheetId="23">#REF!</definedName>
    <definedName name="Analysis" localSheetId="19">#REF!</definedName>
    <definedName name="Analysis" localSheetId="21">#REF!</definedName>
    <definedName name="Analysis">#REF!</definedName>
    <definedName name="APAGE1" localSheetId="48">#REF!</definedName>
    <definedName name="APAGE1" localSheetId="47">#REF!</definedName>
    <definedName name="APAGE1" localSheetId="46">#REF!</definedName>
    <definedName name="APAGE1" localSheetId="41">#REF!</definedName>
    <definedName name="APAGE1" localSheetId="40">#REF!</definedName>
    <definedName name="APAGE1" localSheetId="36">#REF!</definedName>
    <definedName name="APAGE1" localSheetId="37">#REF!</definedName>
    <definedName name="APAGE1" localSheetId="38">#REF!</definedName>
    <definedName name="APAGE1" localSheetId="35">#REF!</definedName>
    <definedName name="APAGE1" localSheetId="23">#REF!</definedName>
    <definedName name="APAGE1" localSheetId="19">#REF!</definedName>
    <definedName name="APAGE1" localSheetId="21">#REF!</definedName>
    <definedName name="APAGE1">#REF!</definedName>
    <definedName name="APAGE2" localSheetId="48">#REF!</definedName>
    <definedName name="APAGE2" localSheetId="47">#REF!</definedName>
    <definedName name="APAGE2" localSheetId="46">#REF!</definedName>
    <definedName name="APAGE2" localSheetId="41">#REF!</definedName>
    <definedName name="APAGE2" localSheetId="40">#REF!</definedName>
    <definedName name="APAGE2" localSheetId="36">#REF!</definedName>
    <definedName name="APAGE2" localSheetId="37">#REF!</definedName>
    <definedName name="APAGE2" localSheetId="38">#REF!</definedName>
    <definedName name="APAGE2" localSheetId="35">#REF!</definedName>
    <definedName name="APAGE2" localSheetId="23">#REF!</definedName>
    <definedName name="APAGE2" localSheetId="19">#REF!</definedName>
    <definedName name="APAGE2" localSheetId="21">#REF!</definedName>
    <definedName name="APAGE2">#REF!</definedName>
    <definedName name="APAGE3" localSheetId="48">#REF!</definedName>
    <definedName name="APAGE3" localSheetId="47">#REF!</definedName>
    <definedName name="APAGE3" localSheetId="46">#REF!</definedName>
    <definedName name="APAGE3" localSheetId="41">#REF!</definedName>
    <definedName name="APAGE3" localSheetId="40">#REF!</definedName>
    <definedName name="APAGE3" localSheetId="36">#REF!</definedName>
    <definedName name="APAGE3" localSheetId="37">#REF!</definedName>
    <definedName name="APAGE3" localSheetId="38">#REF!</definedName>
    <definedName name="APAGE3" localSheetId="35">#REF!</definedName>
    <definedName name="APAGE3" localSheetId="23">#REF!</definedName>
    <definedName name="APAGE3" localSheetId="19">#REF!</definedName>
    <definedName name="APAGE3" localSheetId="21">#REF!</definedName>
    <definedName name="APAGE3">#REF!</definedName>
    <definedName name="APAGE4" localSheetId="48">#REF!</definedName>
    <definedName name="APAGE4" localSheetId="47">#REF!</definedName>
    <definedName name="APAGE4" localSheetId="46">#REF!</definedName>
    <definedName name="APAGE4" localSheetId="41">#REF!</definedName>
    <definedName name="APAGE4" localSheetId="40">#REF!</definedName>
    <definedName name="APAGE4" localSheetId="36">#REF!</definedName>
    <definedName name="APAGE4" localSheetId="37">#REF!</definedName>
    <definedName name="APAGE4" localSheetId="38">#REF!</definedName>
    <definedName name="APAGE4" localSheetId="35">#REF!</definedName>
    <definedName name="APAGE4" localSheetId="23">#REF!</definedName>
    <definedName name="APAGE4" localSheetId="19">#REF!</definedName>
    <definedName name="APAGE4" localSheetId="21">#REF!</definedName>
    <definedName name="APAGE4">#REF!</definedName>
    <definedName name="approved_summary">'[53]CARs'' 99 Summary Info. (B&amp;A)'!$B$54:$Y$105</definedName>
    <definedName name="Approved98" localSheetId="48">#REF!</definedName>
    <definedName name="Approved98" localSheetId="46">#REF!</definedName>
    <definedName name="Approved98" localSheetId="41">#REF!</definedName>
    <definedName name="Approved98" localSheetId="40">#REF!</definedName>
    <definedName name="Approved98" localSheetId="36">#REF!</definedName>
    <definedName name="Approved98" localSheetId="37">#REF!</definedName>
    <definedName name="Approved98" localSheetId="38">#REF!</definedName>
    <definedName name="Approved98" localSheetId="35">#REF!</definedName>
    <definedName name="Approved98" localSheetId="21">#REF!</definedName>
    <definedName name="Approved98">#REF!</definedName>
    <definedName name="ApprovedCARs98" localSheetId="48">#REF!</definedName>
    <definedName name="ApprovedCARs98" localSheetId="46">#REF!</definedName>
    <definedName name="ApprovedCARs98" localSheetId="41">#REF!</definedName>
    <definedName name="ApprovedCARs98" localSheetId="40">#REF!</definedName>
    <definedName name="ApprovedCARs98" localSheetId="36">#REF!</definedName>
    <definedName name="ApprovedCARs98" localSheetId="37">#REF!</definedName>
    <definedName name="ApprovedCARs98" localSheetId="38">#REF!</definedName>
    <definedName name="ApprovedCARs98" localSheetId="35">#REF!</definedName>
    <definedName name="ApprovedCARs98" localSheetId="21">#REF!</definedName>
    <definedName name="ApprovedCARs98">#REF!</definedName>
    <definedName name="apr00" localSheetId="48">#REF!</definedName>
    <definedName name="apr00" localSheetId="46">#REF!</definedName>
    <definedName name="apr00" localSheetId="41">#REF!</definedName>
    <definedName name="apr00" localSheetId="40">#REF!</definedName>
    <definedName name="apr00" localSheetId="36">#REF!</definedName>
    <definedName name="apr00" localSheetId="37">#REF!</definedName>
    <definedName name="apr00" localSheetId="38">#REF!</definedName>
    <definedName name="apr00" localSheetId="35">#REF!</definedName>
    <definedName name="apr00" localSheetId="21">#REF!</definedName>
    <definedName name="apr00">#REF!</definedName>
    <definedName name="aqw" localSheetId="48">[54]ProfitProv!#REF!</definedName>
    <definedName name="aqw" localSheetId="47">[54]ProfitProv!#REF!</definedName>
    <definedName name="aqw" localSheetId="46">[54]ProfitProv!#REF!</definedName>
    <definedName name="aqw" localSheetId="41">[54]ProfitProv!#REF!</definedName>
    <definedName name="aqw" localSheetId="40">[54]ProfitProv!#REF!</definedName>
    <definedName name="aqw" localSheetId="36">[54]ProfitProv!#REF!</definedName>
    <definedName name="aqw" localSheetId="37">[54]ProfitProv!#REF!</definedName>
    <definedName name="aqw" localSheetId="38">[54]ProfitProv!#REF!</definedName>
    <definedName name="aqw" localSheetId="35">[54]ProfitProv!#REF!</definedName>
    <definedName name="aqw" localSheetId="21">[54]ProfitProv!#REF!</definedName>
    <definedName name="aqw">[54]ProfitProv!#REF!</definedName>
    <definedName name="ARA_Threshold" localSheetId="15">'Lead (2) DEC 11-H'!$O$2</definedName>
    <definedName name="ARA_Threshold" localSheetId="48">#REF!</definedName>
    <definedName name="ARA_Threshold" localSheetId="47">#REF!</definedName>
    <definedName name="ARA_Threshold" localSheetId="46">#REF!</definedName>
    <definedName name="ARA_Threshold" localSheetId="41">#REF!</definedName>
    <definedName name="ARA_Threshold" localSheetId="40">'[55]Lead (2) DEC 11-H'!$O$2</definedName>
    <definedName name="ARA_Threshold" localSheetId="36">#REF!</definedName>
    <definedName name="ARA_Threshold" localSheetId="37">#REF!</definedName>
    <definedName name="ARA_Threshold" localSheetId="38">#REF!</definedName>
    <definedName name="ARA_Threshold" localSheetId="42">'Lead (2) DEC 11-H'!$O$2</definedName>
    <definedName name="ARA_Threshold" localSheetId="16">'Lead (2) DEC 11-H'!$O$2</definedName>
    <definedName name="ARA_Threshold" localSheetId="35">[56]Lead!$O$2</definedName>
    <definedName name="ARA_Threshold" localSheetId="17">'Lead (2) DEC 11-H'!$O$2</definedName>
    <definedName name="ARA_Threshold" localSheetId="21">[56]Lead!$O$2</definedName>
    <definedName name="ARA_Threshold" localSheetId="12">'Lead (2) DEC 11-H'!$O$2</definedName>
    <definedName name="ARA_Threshold" localSheetId="26">'Lead (2) DEC 11-H'!$O$2</definedName>
    <definedName name="ARA_Threshold" localSheetId="30">'Lead (2) DEC 11-H'!$O$2</definedName>
    <definedName name="ARA_Threshold" localSheetId="13">'Lead (2) DEC 11-H'!$O$2</definedName>
    <definedName name="ARA_Threshold" localSheetId="31">'Lead (2) DEC 11-H'!$O$2</definedName>
    <definedName name="ARA_Threshold" localSheetId="25">'Lead (2) DEC 11-H'!$O$2</definedName>
    <definedName name="ARA_Threshold" localSheetId="27">'Lead (2) DEC 11-H'!$O$2</definedName>
    <definedName name="ARA_Threshold" localSheetId="56">'Lead (2) DEC 11-H'!$O$2</definedName>
    <definedName name="ARA_Threshold" localSheetId="10">'Lead (2) DEC 11-H'!$O$2</definedName>
    <definedName name="ARA_Threshold" localSheetId="7">#REF!</definedName>
    <definedName name="ARA_Threshold" localSheetId="9">'Lead (2) DEC 11-H'!$O$2</definedName>
    <definedName name="ARA_Threshold">'Lead December'!$O$2</definedName>
    <definedName name="ARA_Threshold_1" localSheetId="48">#REF!</definedName>
    <definedName name="ARA_Threshold_1" localSheetId="46">#REF!</definedName>
    <definedName name="ARA_Threshold_1" localSheetId="41">#REF!</definedName>
    <definedName name="ARA_Threshold_1" localSheetId="40">#REF!</definedName>
    <definedName name="ARA_Threshold_1" localSheetId="36">#REF!</definedName>
    <definedName name="ARA_Threshold_1" localSheetId="37">#REF!</definedName>
    <definedName name="ARA_Threshold_1" localSheetId="38">#REF!</definedName>
    <definedName name="ARA_Threshold_1" localSheetId="35">#REF!</definedName>
    <definedName name="ARA_Threshold_1" localSheetId="21">#REF!</definedName>
    <definedName name="ARA_Threshold_1">#REF!</definedName>
    <definedName name="ARA_Threshold_20" localSheetId="48">#REF!</definedName>
    <definedName name="ARA_Threshold_20" localSheetId="46">#REF!</definedName>
    <definedName name="ARA_Threshold_20" localSheetId="41">#REF!</definedName>
    <definedName name="ARA_Threshold_20" localSheetId="40">#REF!</definedName>
    <definedName name="ARA_Threshold_20" localSheetId="36">#REF!</definedName>
    <definedName name="ARA_Threshold_20" localSheetId="37">#REF!</definedName>
    <definedName name="ARA_Threshold_20" localSheetId="38">#REF!</definedName>
    <definedName name="ARA_Threshold_20" localSheetId="35">#REF!</definedName>
    <definedName name="ARA_Threshold_20" localSheetId="21">#REF!</definedName>
    <definedName name="ARA_Threshold_20">#REF!</definedName>
    <definedName name="ARA_Threshold_21" localSheetId="48">#REF!</definedName>
    <definedName name="ARA_Threshold_21" localSheetId="46">#REF!</definedName>
    <definedName name="ARA_Threshold_21" localSheetId="41">#REF!</definedName>
    <definedName name="ARA_Threshold_21" localSheetId="40">#REF!</definedName>
    <definedName name="ARA_Threshold_21" localSheetId="36">#REF!</definedName>
    <definedName name="ARA_Threshold_21" localSheetId="37">#REF!</definedName>
    <definedName name="ARA_Threshold_21" localSheetId="38">#REF!</definedName>
    <definedName name="ARA_Threshold_21" localSheetId="35">#REF!</definedName>
    <definedName name="ARA_Threshold_21" localSheetId="21">#REF!</definedName>
    <definedName name="ARA_Threshold_21">#REF!</definedName>
    <definedName name="ARA_Threshold_23" localSheetId="48">#REF!</definedName>
    <definedName name="ARA_Threshold_23" localSheetId="46">#REF!</definedName>
    <definedName name="ARA_Threshold_23" localSheetId="41">#REF!</definedName>
    <definedName name="ARA_Threshold_23" localSheetId="40">#REF!</definedName>
    <definedName name="ARA_Threshold_23" localSheetId="36">#REF!</definedName>
    <definedName name="ARA_Threshold_23" localSheetId="37">#REF!</definedName>
    <definedName name="ARA_Threshold_23" localSheetId="38">#REF!</definedName>
    <definedName name="ARA_Threshold_23" localSheetId="35">#REF!</definedName>
    <definedName name="ARA_Threshold_23" localSheetId="21">#REF!</definedName>
    <definedName name="ARA_Threshold_23">#REF!</definedName>
    <definedName name="ARA_Threshold_5" localSheetId="48">#REF!</definedName>
    <definedName name="ARA_Threshold_5" localSheetId="46">#REF!</definedName>
    <definedName name="ARA_Threshold_5" localSheetId="41">#REF!</definedName>
    <definedName name="ARA_Threshold_5" localSheetId="40">#REF!</definedName>
    <definedName name="ARA_Threshold_5" localSheetId="36">#REF!</definedName>
    <definedName name="ARA_Threshold_5" localSheetId="37">#REF!</definedName>
    <definedName name="ARA_Threshold_5" localSheetId="38">#REF!</definedName>
    <definedName name="ARA_Threshold_5" localSheetId="35">#REF!</definedName>
    <definedName name="ARA_Threshold_5" localSheetId="21">#REF!</definedName>
    <definedName name="ARA_Threshold_5">#REF!</definedName>
    <definedName name="ARA_Threshold_8" localSheetId="48">#REF!</definedName>
    <definedName name="ARA_Threshold_8" localSheetId="46">#REF!</definedName>
    <definedName name="ARA_Threshold_8" localSheetId="41">#REF!</definedName>
    <definedName name="ARA_Threshold_8" localSheetId="40">#REF!</definedName>
    <definedName name="ARA_Threshold_8" localSheetId="36">#REF!</definedName>
    <definedName name="ARA_Threshold_8" localSheetId="37">#REF!</definedName>
    <definedName name="ARA_Threshold_8" localSheetId="38">#REF!</definedName>
    <definedName name="ARA_Threshold_8" localSheetId="35">#REF!</definedName>
    <definedName name="ARA_Threshold_8" localSheetId="21">#REF!</definedName>
    <definedName name="ARA_Threshold_8">#REF!</definedName>
    <definedName name="ARP_Threshold" localSheetId="15">'Lead (2) DEC 11-H'!$N$2</definedName>
    <definedName name="ARP_Threshold" localSheetId="48">#REF!</definedName>
    <definedName name="ARP_Threshold" localSheetId="47">#REF!</definedName>
    <definedName name="ARP_Threshold" localSheetId="46">#REF!</definedName>
    <definedName name="ARP_Threshold" localSheetId="41">#REF!</definedName>
    <definedName name="ARP_Threshold" localSheetId="40">'[55]Lead (2) DEC 11-H'!$N$2</definedName>
    <definedName name="ARP_Threshold" localSheetId="36">#REF!</definedName>
    <definedName name="ARP_Threshold" localSheetId="37">#REF!</definedName>
    <definedName name="ARP_Threshold" localSheetId="38">#REF!</definedName>
    <definedName name="ARP_Threshold" localSheetId="42">'Lead (2) DEC 11-H'!$N$2</definedName>
    <definedName name="ARP_Threshold" localSheetId="16">'Lead (2) DEC 11-H'!$N$2</definedName>
    <definedName name="ARP_Threshold" localSheetId="35">[56]Lead!$N$2</definedName>
    <definedName name="ARP_Threshold" localSheetId="17">'Lead (2) DEC 11-H'!$N$2</definedName>
    <definedName name="ARP_Threshold" localSheetId="21">[56]Lead!$N$2</definedName>
    <definedName name="ARP_Threshold" localSheetId="12">'Lead (2) DEC 11-H'!$N$2</definedName>
    <definedName name="ARP_Threshold" localSheetId="26">'Lead (2) DEC 11-H'!$N$2</definedName>
    <definedName name="ARP_Threshold" localSheetId="30">'Lead (2) DEC 11-H'!$N$2</definedName>
    <definedName name="ARP_Threshold" localSheetId="13">'Lead (2) DEC 11-H'!$N$2</definedName>
    <definedName name="ARP_Threshold" localSheetId="31">'Lead (2) DEC 11-H'!$N$2</definedName>
    <definedName name="ARP_Threshold" localSheetId="25">'Lead (2) DEC 11-H'!$N$2</definedName>
    <definedName name="ARP_Threshold" localSheetId="27">'Lead (2) DEC 11-H'!$N$2</definedName>
    <definedName name="ARP_Threshold" localSheetId="56">'Lead (2) DEC 11-H'!$N$2</definedName>
    <definedName name="ARP_Threshold" localSheetId="10">'Lead (2) DEC 11-H'!$N$2</definedName>
    <definedName name="ARP_Threshold" localSheetId="7">#REF!</definedName>
    <definedName name="ARP_Threshold" localSheetId="9">'Lead (2) DEC 11-H'!$N$2</definedName>
    <definedName name="ARP_Threshold">'Lead December'!$N$2</definedName>
    <definedName name="ARP_Threshold_1" localSheetId="48">#REF!</definedName>
    <definedName name="ARP_Threshold_1" localSheetId="46">#REF!</definedName>
    <definedName name="ARP_Threshold_1" localSheetId="41">#REF!</definedName>
    <definedName name="ARP_Threshold_1" localSheetId="40">#REF!</definedName>
    <definedName name="ARP_Threshold_1" localSheetId="36">#REF!</definedName>
    <definedName name="ARP_Threshold_1" localSheetId="37">#REF!</definedName>
    <definedName name="ARP_Threshold_1" localSheetId="38">#REF!</definedName>
    <definedName name="ARP_Threshold_1" localSheetId="35">#REF!</definedName>
    <definedName name="ARP_Threshold_1" localSheetId="21">#REF!</definedName>
    <definedName name="ARP_Threshold_1">#REF!</definedName>
    <definedName name="ARP_Threshold_20" localSheetId="48">#REF!</definedName>
    <definedName name="ARP_Threshold_20" localSheetId="46">#REF!</definedName>
    <definedName name="ARP_Threshold_20" localSheetId="41">#REF!</definedName>
    <definedName name="ARP_Threshold_20" localSheetId="40">#REF!</definedName>
    <definedName name="ARP_Threshold_20" localSheetId="36">#REF!</definedName>
    <definedName name="ARP_Threshold_20" localSheetId="37">#REF!</definedName>
    <definedName name="ARP_Threshold_20" localSheetId="38">#REF!</definedName>
    <definedName name="ARP_Threshold_20" localSheetId="35">#REF!</definedName>
    <definedName name="ARP_Threshold_20" localSheetId="21">#REF!</definedName>
    <definedName name="ARP_Threshold_20">#REF!</definedName>
    <definedName name="ARP_Threshold_21" localSheetId="48">#REF!</definedName>
    <definedName name="ARP_Threshold_21" localSheetId="46">#REF!</definedName>
    <definedName name="ARP_Threshold_21" localSheetId="41">#REF!</definedName>
    <definedName name="ARP_Threshold_21" localSheetId="40">#REF!</definedName>
    <definedName name="ARP_Threshold_21" localSheetId="36">#REF!</definedName>
    <definedName name="ARP_Threshold_21" localSheetId="37">#REF!</definedName>
    <definedName name="ARP_Threshold_21" localSheetId="38">#REF!</definedName>
    <definedName name="ARP_Threshold_21" localSheetId="35">#REF!</definedName>
    <definedName name="ARP_Threshold_21" localSheetId="21">#REF!</definedName>
    <definedName name="ARP_Threshold_21">#REF!</definedName>
    <definedName name="ARP_Threshold_23" localSheetId="48">#REF!</definedName>
    <definedName name="ARP_Threshold_23" localSheetId="46">#REF!</definedName>
    <definedName name="ARP_Threshold_23" localSheetId="41">#REF!</definedName>
    <definedName name="ARP_Threshold_23" localSheetId="40">#REF!</definedName>
    <definedName name="ARP_Threshold_23" localSheetId="36">#REF!</definedName>
    <definedName name="ARP_Threshold_23" localSheetId="37">#REF!</definedName>
    <definedName name="ARP_Threshold_23" localSheetId="38">#REF!</definedName>
    <definedName name="ARP_Threshold_23" localSheetId="35">#REF!</definedName>
    <definedName name="ARP_Threshold_23" localSheetId="21">#REF!</definedName>
    <definedName name="ARP_Threshold_23">#REF!</definedName>
    <definedName name="ARP_Threshold_5" localSheetId="48">#REF!</definedName>
    <definedName name="ARP_Threshold_5" localSheetId="46">#REF!</definedName>
    <definedName name="ARP_Threshold_5" localSheetId="41">#REF!</definedName>
    <definedName name="ARP_Threshold_5" localSheetId="40">#REF!</definedName>
    <definedName name="ARP_Threshold_5" localSheetId="36">#REF!</definedName>
    <definedName name="ARP_Threshold_5" localSheetId="37">#REF!</definedName>
    <definedName name="ARP_Threshold_5" localSheetId="38">#REF!</definedName>
    <definedName name="ARP_Threshold_5" localSheetId="35">#REF!</definedName>
    <definedName name="ARP_Threshold_5" localSheetId="21">#REF!</definedName>
    <definedName name="ARP_Threshold_5">#REF!</definedName>
    <definedName name="ARP_Threshold_8" localSheetId="48">#REF!</definedName>
    <definedName name="ARP_Threshold_8" localSheetId="46">#REF!</definedName>
    <definedName name="ARP_Threshold_8" localSheetId="41">#REF!</definedName>
    <definedName name="ARP_Threshold_8" localSheetId="40">#REF!</definedName>
    <definedName name="ARP_Threshold_8" localSheetId="36">#REF!</definedName>
    <definedName name="ARP_Threshold_8" localSheetId="37">#REF!</definedName>
    <definedName name="ARP_Threshold_8" localSheetId="38">#REF!</definedName>
    <definedName name="ARP_Threshold_8" localSheetId="35">#REF!</definedName>
    <definedName name="ARP_Threshold_8" localSheetId="21">#REF!</definedName>
    <definedName name="ARP_Threshold_8">#REF!</definedName>
    <definedName name="as" localSheetId="48">[51]acct!#REF!</definedName>
    <definedName name="as" localSheetId="47">[51]acct!#REF!</definedName>
    <definedName name="as" localSheetId="46">[51]acct!#REF!</definedName>
    <definedName name="as" localSheetId="41">[51]acct!#REF!</definedName>
    <definedName name="as" localSheetId="40" hidden="1">{"PAGE1",#N/A,FALSE,"Sheet1";"PAGE2",#N/A,FALSE,"Sheet1"}</definedName>
    <definedName name="as" localSheetId="36">[51]acct!#REF!</definedName>
    <definedName name="as" localSheetId="37">[51]acct!#REF!</definedName>
    <definedName name="as" localSheetId="38">[51]acct!#REF!</definedName>
    <definedName name="as" localSheetId="35" hidden="1">{"PAGE1",#N/A,FALSE,"Sheet1";"PAGE2",#N/A,FALSE,"Sheet1"}</definedName>
    <definedName name="as" localSheetId="19" hidden="1">{"PAGE1",#N/A,FALSE,"Sheet1";"PAGE2",#N/A,FALSE,"Sheet1"}</definedName>
    <definedName name="as" localSheetId="21" hidden="1">{"PAGE1",#N/A,FALSE,"Sheet1";"PAGE2",#N/A,FALSE,"Sheet1"}</definedName>
    <definedName name="as" hidden="1">{"PAGE1",#N/A,FALSE,"Sheet1";"PAGE2",#N/A,FALSE,"Sheet1"}</definedName>
    <definedName name="as_per_real_gain_working" localSheetId="48" hidden="1">#REF!</definedName>
    <definedName name="as_per_real_gain_working" localSheetId="46" hidden="1">#REF!</definedName>
    <definedName name="as_per_real_gain_working" localSheetId="40" hidden="1">#REF!</definedName>
    <definedName name="as_per_real_gain_working" localSheetId="36" hidden="1">#REF!</definedName>
    <definedName name="as_per_real_gain_working" localSheetId="37" hidden="1">#REF!</definedName>
    <definedName name="as_per_real_gain_working" localSheetId="38" hidden="1">#REF!</definedName>
    <definedName name="as_per_real_gain_working" localSheetId="35" hidden="1">#REF!</definedName>
    <definedName name="as_per_real_gain_working" localSheetId="23" hidden="1">#REF!</definedName>
    <definedName name="as_per_real_gain_working" localSheetId="19" hidden="1">#REF!</definedName>
    <definedName name="as_per_real_gain_working" localSheetId="21" hidden="1">#REF!</definedName>
    <definedName name="as_per_real_gain_working" hidden="1">#REF!</definedName>
    <definedName name="AS2DocOpenMode" hidden="1">"AS2DocumentEdit"</definedName>
    <definedName name="AS2HasNoAutoHeaderFooter">"OFF"</definedName>
    <definedName name="AS2LinkLS" localSheetId="48" hidden="1">#REF!</definedName>
    <definedName name="AS2LinkLS" localSheetId="47" hidden="1">#REF!</definedName>
    <definedName name="AS2LinkLS" localSheetId="46" hidden="1">#REF!</definedName>
    <definedName name="AS2LinkLS" localSheetId="41" hidden="1">#REF!</definedName>
    <definedName name="AS2LinkLS" localSheetId="36" hidden="1">#REF!</definedName>
    <definedName name="AS2LinkLS" localSheetId="37" hidden="1">#REF!</definedName>
    <definedName name="AS2LinkLS" localSheetId="38" hidden="1">#REF!</definedName>
    <definedName name="AS2LinkLS" localSheetId="35" hidden="1">#REF!</definedName>
    <definedName name="AS2LinkLS" localSheetId="21" hidden="1">#REF!</definedName>
    <definedName name="AS2LinkLS" hidden="1">Links!A1</definedName>
    <definedName name="AS2ReportLS" hidden="1">1</definedName>
    <definedName name="AS2StaticLS" localSheetId="48" hidden="1">#REF!</definedName>
    <definedName name="AS2StaticLS" localSheetId="47" hidden="1">#REF!</definedName>
    <definedName name="AS2StaticLS" localSheetId="46" hidden="1">#REF!</definedName>
    <definedName name="AS2StaticLS" localSheetId="41" hidden="1">#REF!</definedName>
    <definedName name="AS2StaticLS" localSheetId="36" hidden="1">#REF!</definedName>
    <definedName name="AS2StaticLS" localSheetId="37" hidden="1">#REF!</definedName>
    <definedName name="AS2StaticLS" localSheetId="38" hidden="1">#REF!</definedName>
    <definedName name="AS2StaticLS" localSheetId="35" hidden="1">#REF!</definedName>
    <definedName name="AS2StaticLS" localSheetId="21" hidden="1">#REF!</definedName>
    <definedName name="AS2StaticLS" localSheetId="56" hidden="1">'Lead (2) DEC 11-H'!A1</definedName>
    <definedName name="AS2StaticLS" hidden="1">'Lead December'!A1</definedName>
    <definedName name="AS2SyncStepLS" hidden="1">0</definedName>
    <definedName name="AS2TickmarkLS" localSheetId="48" hidden="1">#REF!</definedName>
    <definedName name="AS2TickmarkLS" localSheetId="47" hidden="1">#REF!</definedName>
    <definedName name="AS2TickmarkLS" localSheetId="46" hidden="1">#REF!</definedName>
    <definedName name="AS2TickmarkLS" localSheetId="41" hidden="1">#REF!</definedName>
    <definedName name="AS2TickmarkLS" localSheetId="40" hidden="1">#REF!</definedName>
    <definedName name="AS2TickmarkLS" localSheetId="36" hidden="1">#REF!</definedName>
    <definedName name="AS2TickmarkLS" localSheetId="37" hidden="1">#REF!</definedName>
    <definedName name="AS2TickmarkLS" localSheetId="38" hidden="1">#REF!</definedName>
    <definedName name="AS2TickmarkLS" localSheetId="42" hidden="1">#REF!</definedName>
    <definedName name="AS2TickmarkLS" localSheetId="34" hidden="1">#REF!</definedName>
    <definedName name="AS2TickmarkLS" localSheetId="35" hidden="1">#REF!</definedName>
    <definedName name="AS2TickmarkLS" localSheetId="23" hidden="1">#REF!</definedName>
    <definedName name="AS2TickmarkLS" localSheetId="19" hidden="1">#REF!</definedName>
    <definedName name="AS2TickmarkLS" localSheetId="21" hidden="1">#REF!</definedName>
    <definedName name="AS2TickmarkLS" localSheetId="7" hidden="1">#REF!</definedName>
    <definedName name="AS2TickmarkLS" hidden="1">#REF!</definedName>
    <definedName name="AS2VersionLS" hidden="1">300</definedName>
    <definedName name="asa" localSheetId="48" hidden="1">#REF!</definedName>
    <definedName name="asa" localSheetId="46" hidden="1">#REF!</definedName>
    <definedName name="asa" localSheetId="40" hidden="1">#REF!</definedName>
    <definedName name="asa" localSheetId="36" hidden="1">#REF!</definedName>
    <definedName name="asa" localSheetId="37" hidden="1">#REF!</definedName>
    <definedName name="asa" localSheetId="38" hidden="1">#REF!</definedName>
    <definedName name="asa" localSheetId="35" hidden="1">#REF!</definedName>
    <definedName name="asa" localSheetId="23" hidden="1">#REF!</definedName>
    <definedName name="asa" localSheetId="19" hidden="1">#REF!</definedName>
    <definedName name="asa" localSheetId="21" hidden="1">#REF!</definedName>
    <definedName name="asa" hidden="1">#REF!</definedName>
    <definedName name="asad" localSheetId="46" hidden="1">#REF!</definedName>
    <definedName name="asad" localSheetId="40" hidden="1">#REF!</definedName>
    <definedName name="asad" hidden="1">#REF!</definedName>
    <definedName name="ASADA_WORKING" localSheetId="48">#REF!</definedName>
    <definedName name="ASADA_WORKING" localSheetId="47">#REF!</definedName>
    <definedName name="ASADA_WORKING" localSheetId="46">#REF!</definedName>
    <definedName name="ASADA_WORKING" localSheetId="41">#REF!</definedName>
    <definedName name="ASADA_WORKING" localSheetId="40">#REF!</definedName>
    <definedName name="ASADA_WORKING" localSheetId="36">#REF!</definedName>
    <definedName name="ASADA_WORKING" localSheetId="37">#REF!</definedName>
    <definedName name="ASADA_WORKING" localSheetId="38">#REF!</definedName>
    <definedName name="ASADA_WORKING" localSheetId="35">#REF!</definedName>
    <definedName name="ASADA_WORKING" localSheetId="21">#REF!</definedName>
    <definedName name="ASADA_WORKING">#REF!</definedName>
    <definedName name="asasa" localSheetId="48">#REF!</definedName>
    <definedName name="asasa" localSheetId="46">#REF!</definedName>
    <definedName name="asasa" localSheetId="40">#REF!</definedName>
    <definedName name="asasa" localSheetId="36">#REF!</definedName>
    <definedName name="asasa" localSheetId="37">#REF!</definedName>
    <definedName name="asasa" localSheetId="38">#REF!</definedName>
    <definedName name="asasa" localSheetId="35">#REF!</definedName>
    <definedName name="asasa" localSheetId="23">#REF!</definedName>
    <definedName name="asasa" localSheetId="19">#REF!</definedName>
    <definedName name="asasa" localSheetId="21">#REF!</definedName>
    <definedName name="asasa">#REF!</definedName>
    <definedName name="asasassas" localSheetId="48">[30]Furniture!#REF!</definedName>
    <definedName name="asasassas" localSheetId="46">[30]Furniture!#REF!</definedName>
    <definedName name="asasassas" localSheetId="41">[30]Furniture!#REF!</definedName>
    <definedName name="asasassas" localSheetId="40">[30]Furniture!#REF!</definedName>
    <definedName name="asasassas" localSheetId="36">[30]Furniture!#REF!</definedName>
    <definedName name="asasassas" localSheetId="37">[30]Furniture!#REF!</definedName>
    <definedName name="asasassas" localSheetId="38">[30]Furniture!#REF!</definedName>
    <definedName name="asasassas" localSheetId="35">[30]Furniture!#REF!</definedName>
    <definedName name="asasassas" localSheetId="21">[30]Furniture!#REF!</definedName>
    <definedName name="asasassas">[30]Furniture!#REF!</definedName>
    <definedName name="asd" localSheetId="48">[54]ProfitProv!#REF!</definedName>
    <definedName name="asd" localSheetId="47">[54]ProfitProv!#REF!</definedName>
    <definedName name="asd" localSheetId="46">[54]ProfitProv!#REF!</definedName>
    <definedName name="asd" localSheetId="41">[54]ProfitProv!#REF!</definedName>
    <definedName name="asd" localSheetId="40">[54]ProfitProv!#REF!</definedName>
    <definedName name="asd" localSheetId="36">[54]ProfitProv!#REF!</definedName>
    <definedName name="asd" localSheetId="37">[54]ProfitProv!#REF!</definedName>
    <definedName name="asd" localSheetId="38">[54]ProfitProv!#REF!</definedName>
    <definedName name="asd" localSheetId="35">[54]ProfitProv!#REF!</definedName>
    <definedName name="asd" localSheetId="21">[54]ProfitProv!#REF!</definedName>
    <definedName name="asd">[54]ProfitProv!#REF!</definedName>
    <definedName name="asda" localSheetId="48" hidden="1">#REF!</definedName>
    <definedName name="asda" localSheetId="46" hidden="1">#REF!</definedName>
    <definedName name="asda" localSheetId="41" hidden="1">#REF!</definedName>
    <definedName name="asda" localSheetId="40" hidden="1">#REF!</definedName>
    <definedName name="asda" localSheetId="36" hidden="1">#REF!</definedName>
    <definedName name="asda" localSheetId="37" hidden="1">#REF!</definedName>
    <definedName name="asda" localSheetId="38" hidden="1">#REF!</definedName>
    <definedName name="asda" localSheetId="35" hidden="1">#REF!</definedName>
    <definedName name="asda" localSheetId="21" hidden="1">#REF!</definedName>
    <definedName name="asda" hidden="1">#REF!</definedName>
    <definedName name="asdf" localSheetId="48" hidden="1">{#N/A,#N/A,FALSE,"dec98qtr";#N/A,#N/A,FALSE,"suppdecsep98";#N/A,#N/A,FALSE,"w-dec98"}</definedName>
    <definedName name="asdf" localSheetId="47" hidden="1">{"'CALL MONEY'!$K$53"}</definedName>
    <definedName name="asdf" localSheetId="46" hidden="1">{"'CALL MONEY'!$K$53"}</definedName>
    <definedName name="asdf" localSheetId="41" hidden="1">{#N/A,#N/A,FALSE,"dec98qtr";#N/A,#N/A,FALSE,"suppdecsep98";#N/A,#N/A,FALSE,"w-dec98"}</definedName>
    <definedName name="asdf" localSheetId="36" hidden="1">{#N/A,#N/A,FALSE,"dec98qtr";#N/A,#N/A,FALSE,"suppdecsep98";#N/A,#N/A,FALSE,"w-dec98"}</definedName>
    <definedName name="asdf" localSheetId="37" hidden="1">{#N/A,#N/A,FALSE,"dec98qtr";#N/A,#N/A,FALSE,"suppdecsep98";#N/A,#N/A,FALSE,"w-dec98"}</definedName>
    <definedName name="asdf" localSheetId="38" hidden="1">{#N/A,#N/A,FALSE,"dec98qtr";#N/A,#N/A,FALSE,"suppdecsep98";#N/A,#N/A,FALSE,"w-dec98"}</definedName>
    <definedName name="asdf">'[57]ACC LIST'!$B$1:$D$117</definedName>
    <definedName name="ASDFAS">[58]Rates!$C$1:$E$172</definedName>
    <definedName name="asdfasdf" localSheetId="48" hidden="1">#REF!</definedName>
    <definedName name="asdfasdf" localSheetId="46" hidden="1">#REF!</definedName>
    <definedName name="asdfasdf" localSheetId="40" hidden="1">#REF!</definedName>
    <definedName name="asdfasdf" localSheetId="36" hidden="1">#REF!</definedName>
    <definedName name="asdfasdf" localSheetId="37" hidden="1">#REF!</definedName>
    <definedName name="asdfasdf" localSheetId="38" hidden="1">#REF!</definedName>
    <definedName name="asdfasdf" localSheetId="35" hidden="1">#REF!</definedName>
    <definedName name="asdfasdf" localSheetId="23" hidden="1">#REF!</definedName>
    <definedName name="asdfasdf" localSheetId="19" hidden="1">#REF!</definedName>
    <definedName name="asdfasdf" localSheetId="21" hidden="1">#REF!</definedName>
    <definedName name="asdfasdf" hidden="1">#REF!</definedName>
    <definedName name="asdfasdfas" localSheetId="48" hidden="1">#REF!</definedName>
    <definedName name="asdfasdfas" localSheetId="46" hidden="1">#REF!</definedName>
    <definedName name="asdfasdfas" localSheetId="40" hidden="1">#REF!</definedName>
    <definedName name="asdfasdfas" localSheetId="36" hidden="1">#REF!</definedName>
    <definedName name="asdfasdfas" localSheetId="37" hidden="1">#REF!</definedName>
    <definedName name="asdfasdfas" localSheetId="38" hidden="1">#REF!</definedName>
    <definedName name="asdfasdfas" localSheetId="35" hidden="1">#REF!</definedName>
    <definedName name="asdfasdfas" localSheetId="23" hidden="1">#REF!</definedName>
    <definedName name="asdfasdfas" localSheetId="19" hidden="1">#REF!</definedName>
    <definedName name="asdfasdfas" localSheetId="21" hidden="1">#REF!</definedName>
    <definedName name="asdfasdfas" hidden="1">#REF!</definedName>
    <definedName name="asdsads" localSheetId="48">[30]Furniture!#REF!</definedName>
    <definedName name="asdsads" localSheetId="46">[30]Furniture!#REF!</definedName>
    <definedName name="asdsads" localSheetId="41">[30]Furniture!#REF!</definedName>
    <definedName name="asdsads" localSheetId="40">[30]Furniture!#REF!</definedName>
    <definedName name="asdsads" localSheetId="36">[30]Furniture!#REF!</definedName>
    <definedName name="asdsads" localSheetId="37">[30]Furniture!#REF!</definedName>
    <definedName name="asdsads" localSheetId="38">[30]Furniture!#REF!</definedName>
    <definedName name="asdsads" localSheetId="35">[30]Furniture!#REF!</definedName>
    <definedName name="asdsads" localSheetId="21">[30]Furniture!#REF!</definedName>
    <definedName name="asdsads">[30]Furniture!#REF!</definedName>
    <definedName name="Asgar" localSheetId="48">#REF!</definedName>
    <definedName name="Asgar" localSheetId="46">#REF!</definedName>
    <definedName name="Asgar" localSheetId="41">#REF!</definedName>
    <definedName name="Asgar" localSheetId="40">#REF!</definedName>
    <definedName name="Asgar" localSheetId="36">#REF!</definedName>
    <definedName name="Asgar" localSheetId="37">#REF!</definedName>
    <definedName name="Asgar" localSheetId="38">#REF!</definedName>
    <definedName name="Asgar" localSheetId="35">#REF!</definedName>
    <definedName name="Asgar" localSheetId="21">#REF!</definedName>
    <definedName name="Asgar">#REF!</definedName>
    <definedName name="asgdj" localSheetId="41" hidden="1">{"'CALL MONEY'!$K$53"}</definedName>
    <definedName name="asgdj" localSheetId="40" hidden="1">{"'CALL MONEY'!$K$53"}</definedName>
    <definedName name="asgdj" localSheetId="35" hidden="1">{"'CALL MONEY'!$K$53"}</definedName>
    <definedName name="asgdj" localSheetId="21" hidden="1">{"'CALL MONEY'!$K$53"}</definedName>
    <definedName name="asgdj" hidden="1">{"'CALL MONEY'!$K$53"}</definedName>
    <definedName name="asgdjh" localSheetId="41" hidden="1">{"'CALL MONEY'!$K$53"}</definedName>
    <definedName name="asgdjh" localSheetId="40" hidden="1">{"'CALL MONEY'!$K$53"}</definedName>
    <definedName name="asgdjh" localSheetId="35" hidden="1">{"'CALL MONEY'!$K$53"}</definedName>
    <definedName name="asgdjh" localSheetId="21" hidden="1">{"'CALL MONEY'!$K$53"}</definedName>
    <definedName name="asgdjh" hidden="1">{"'CALL MONEY'!$K$53"}</definedName>
    <definedName name="ASHRAF" localSheetId="48">#REF!</definedName>
    <definedName name="ASHRAF" localSheetId="47">#REF!</definedName>
    <definedName name="ASHRAF" localSheetId="46">#REF!</definedName>
    <definedName name="ASHRAF" localSheetId="41">#REF!</definedName>
    <definedName name="ASHRAF" localSheetId="40">#REF!</definedName>
    <definedName name="ASHRAF" localSheetId="36">#REF!</definedName>
    <definedName name="ASHRAF" localSheetId="37">#REF!</definedName>
    <definedName name="ASHRAF" localSheetId="38">#REF!</definedName>
    <definedName name="ASHRAF" localSheetId="35">#REF!</definedName>
    <definedName name="ASHRAF" localSheetId="23">#REF!</definedName>
    <definedName name="ASHRAF" localSheetId="19">#REF!</definedName>
    <definedName name="ASHRAF" localSheetId="21">#REF!</definedName>
    <definedName name="ASHRAF">#REF!</definedName>
    <definedName name="asif" localSheetId="41" hidden="1">{#N/A,#N/A,FALSE,"dec98qtr";#N/A,#N/A,FALSE,"suppdecsep98";#N/A,#N/A,FALSE,"w-dec98"}</definedName>
    <definedName name="asif" localSheetId="40" hidden="1">{#N/A,#N/A,FALSE,"dec98qtr";#N/A,#N/A,FALSE,"suppdecsep98";#N/A,#N/A,FALSE,"w-dec98"}</definedName>
    <definedName name="asif" localSheetId="35" hidden="1">{#N/A,#N/A,FALSE,"dec98qtr";#N/A,#N/A,FALSE,"suppdecsep98";#N/A,#N/A,FALSE,"w-dec98"}</definedName>
    <definedName name="asif" localSheetId="21" hidden="1">{#N/A,#N/A,FALSE,"dec98qtr";#N/A,#N/A,FALSE,"suppdecsep98";#N/A,#N/A,FALSE,"w-dec98"}</definedName>
    <definedName name="asif" hidden="1">{#N/A,#N/A,FALSE,"dec98qtr";#N/A,#N/A,FALSE,"suppdecsep98";#N/A,#N/A,FALSE,"w-dec98"}</definedName>
    <definedName name="asim" localSheetId="41" hidden="1">{#N/A,#N/A,FALSE,"dec98qtr";#N/A,#N/A,FALSE,"suppdecsep98";#N/A,#N/A,FALSE,"w-dec98"}</definedName>
    <definedName name="asim" localSheetId="40" hidden="1">{#N/A,#N/A,FALSE,"dec98qtr";#N/A,#N/A,FALSE,"suppdecsep98";#N/A,#N/A,FALSE,"w-dec98"}</definedName>
    <definedName name="asim" localSheetId="35" hidden="1">{#N/A,#N/A,FALSE,"dec98qtr";#N/A,#N/A,FALSE,"suppdecsep98";#N/A,#N/A,FALSE,"w-dec98"}</definedName>
    <definedName name="asim" localSheetId="21" hidden="1">{#N/A,#N/A,FALSE,"dec98qtr";#N/A,#N/A,FALSE,"suppdecsep98";#N/A,#N/A,FALSE,"w-dec98"}</definedName>
    <definedName name="asim" hidden="1">{#N/A,#N/A,FALSE,"dec98qtr";#N/A,#N/A,FALSE,"suppdecsep98";#N/A,#N/A,FALSE,"w-dec98"}</definedName>
    <definedName name="ASSE" localSheetId="48">[28]Sheet3!#REF!</definedName>
    <definedName name="ASSE" localSheetId="47">[28]Sheet3!#REF!</definedName>
    <definedName name="ASSE" localSheetId="46">[28]Sheet3!#REF!</definedName>
    <definedName name="ASSE" localSheetId="41">[28]Sheet3!#REF!</definedName>
    <definedName name="ASSE" localSheetId="40">[28]Sheet3!#REF!</definedName>
    <definedName name="ASSE" localSheetId="36">[28]Sheet3!#REF!</definedName>
    <definedName name="ASSE" localSheetId="37">[28]Sheet3!#REF!</definedName>
    <definedName name="ASSE" localSheetId="38">[28]Sheet3!#REF!</definedName>
    <definedName name="ASSE" localSheetId="35">[28]Sheet3!#REF!</definedName>
    <definedName name="ASSE" localSheetId="21">[28]Sheet3!#REF!</definedName>
    <definedName name="ASSE">[28]Sheet3!#REF!</definedName>
    <definedName name="asset_trf" localSheetId="48">#REF!</definedName>
    <definedName name="asset_trf" localSheetId="47">#REF!</definedName>
    <definedName name="asset_trf" localSheetId="46">#REF!</definedName>
    <definedName name="asset_trf" localSheetId="41">#REF!</definedName>
    <definedName name="asset_trf" localSheetId="40">#REF!</definedName>
    <definedName name="asset_trf" localSheetId="36">#REF!</definedName>
    <definedName name="asset_trf" localSheetId="37">#REF!</definedName>
    <definedName name="asset_trf" localSheetId="38">#REF!</definedName>
    <definedName name="asset_trf" localSheetId="35">#REF!</definedName>
    <definedName name="asset_trf" localSheetId="21">#REF!</definedName>
    <definedName name="asset_trf">#REF!</definedName>
    <definedName name="ASSET1" localSheetId="48">#REF!</definedName>
    <definedName name="ASSET1" localSheetId="47">#REF!</definedName>
    <definedName name="ASSET1" localSheetId="46">#REF!</definedName>
    <definedName name="ASSET1" localSheetId="41">#REF!</definedName>
    <definedName name="ASSET1" localSheetId="40">#REF!</definedName>
    <definedName name="ASSET1" localSheetId="36">#REF!</definedName>
    <definedName name="ASSET1" localSheetId="37">#REF!</definedName>
    <definedName name="ASSET1" localSheetId="38">#REF!</definedName>
    <definedName name="ASSET1" localSheetId="35">#REF!</definedName>
    <definedName name="ASSET1" localSheetId="23">#REF!</definedName>
    <definedName name="ASSET1" localSheetId="19">#REF!</definedName>
    <definedName name="ASSET1" localSheetId="21">#REF!</definedName>
    <definedName name="ASSET1">#REF!</definedName>
    <definedName name="ASSET2" localSheetId="48">#REF!</definedName>
    <definedName name="ASSET2" localSheetId="47">#REF!</definedName>
    <definedName name="ASSET2" localSheetId="46">#REF!</definedName>
    <definedName name="ASSET2" localSheetId="41">#REF!</definedName>
    <definedName name="ASSET2" localSheetId="40">#REF!</definedName>
    <definedName name="ASSET2" localSheetId="36">#REF!</definedName>
    <definedName name="ASSET2" localSheetId="37">#REF!</definedName>
    <definedName name="ASSET2" localSheetId="38">#REF!</definedName>
    <definedName name="ASSET2" localSheetId="35">#REF!</definedName>
    <definedName name="ASSET2" localSheetId="23">#REF!</definedName>
    <definedName name="ASSET2" localSheetId="19">#REF!</definedName>
    <definedName name="ASSET2" localSheetId="21">#REF!</definedName>
    <definedName name="ASSET2">#REF!</definedName>
    <definedName name="ASSET3" localSheetId="48">#REF!</definedName>
    <definedName name="ASSET3" localSheetId="47">#REF!</definedName>
    <definedName name="ASSET3" localSheetId="46">#REF!</definedName>
    <definedName name="ASSET3" localSheetId="41">#REF!</definedName>
    <definedName name="ASSET3" localSheetId="40">#REF!</definedName>
    <definedName name="ASSET3" localSheetId="36">#REF!</definedName>
    <definedName name="ASSET3" localSheetId="37">#REF!</definedName>
    <definedName name="ASSET3" localSheetId="38">#REF!</definedName>
    <definedName name="ASSET3" localSheetId="35">#REF!</definedName>
    <definedName name="ASSET3" localSheetId="23">#REF!</definedName>
    <definedName name="ASSET3" localSheetId="19">#REF!</definedName>
    <definedName name="ASSET3" localSheetId="21">#REF!</definedName>
    <definedName name="ASSET3">#REF!</definedName>
    <definedName name="ASSET4" localSheetId="48">#REF!</definedName>
    <definedName name="ASSET4" localSheetId="47">#REF!</definedName>
    <definedName name="ASSET4" localSheetId="46">#REF!</definedName>
    <definedName name="ASSET4" localSheetId="41">#REF!</definedName>
    <definedName name="ASSET4" localSheetId="40">#REF!</definedName>
    <definedName name="ASSET4" localSheetId="36">#REF!</definedName>
    <definedName name="ASSET4" localSheetId="37">#REF!</definedName>
    <definedName name="ASSET4" localSheetId="38">#REF!</definedName>
    <definedName name="ASSET4" localSheetId="35">#REF!</definedName>
    <definedName name="ASSET4" localSheetId="23">#REF!</definedName>
    <definedName name="ASSET4" localSheetId="19">#REF!</definedName>
    <definedName name="ASSET4" localSheetId="21">#REF!</definedName>
    <definedName name="ASSET4">#REF!</definedName>
    <definedName name="AU_329" localSheetId="48">[59]Overview!#REF!</definedName>
    <definedName name="AU_329" localSheetId="46">[59]Overview!#REF!</definedName>
    <definedName name="AU_329" localSheetId="41">[59]Overview!#REF!</definedName>
    <definedName name="AU_329" localSheetId="40">[59]Overview!#REF!</definedName>
    <definedName name="AU_329" localSheetId="36">[59]Overview!#REF!</definedName>
    <definedName name="AU_329" localSheetId="37">[59]Overview!#REF!</definedName>
    <definedName name="AU_329" localSheetId="38">[59]Overview!#REF!</definedName>
    <definedName name="AU_329" localSheetId="35">[59]Overview!#REF!</definedName>
    <definedName name="AU_329" localSheetId="21">[59]Overview!#REF!</definedName>
    <definedName name="AU_329">[59]Overview!#REF!</definedName>
    <definedName name="AUD" localSheetId="47" hidden="1">{"'CALL MONEY'!$K$53"}</definedName>
    <definedName name="AUD" localSheetId="46" hidden="1">{"'CALL MONEY'!$K$53"}</definedName>
    <definedName name="AUD" localSheetId="41" hidden="1">{"'CALL MONEY'!$K$53"}</definedName>
    <definedName name="AUD" localSheetId="40" hidden="1">{"'CALL MONEY'!$K$53"}</definedName>
    <definedName name="AUD" localSheetId="35" hidden="1">{"'CALL MONEY'!$K$53"}</definedName>
    <definedName name="AUD" localSheetId="21" hidden="1">{"'CALL MONEY'!$K$53"}</definedName>
    <definedName name="AUD" hidden="1">{"'CALL MONEY'!$K$53"}</definedName>
    <definedName name="aug" localSheetId="48">#REF!</definedName>
    <definedName name="aug" localSheetId="46">#REF!</definedName>
    <definedName name="aug" localSheetId="41">#REF!</definedName>
    <definedName name="aug" localSheetId="40">#REF!</definedName>
    <definedName name="aug" localSheetId="36">#REF!</definedName>
    <definedName name="aug" localSheetId="37">#REF!</definedName>
    <definedName name="aug" localSheetId="38">#REF!</definedName>
    <definedName name="aug" localSheetId="35">#REF!</definedName>
    <definedName name="aug" localSheetId="23">#REF!</definedName>
    <definedName name="aug" localSheetId="19">#REF!</definedName>
    <definedName name="aug" localSheetId="21">#REF!</definedName>
    <definedName name="aug">#REF!</definedName>
    <definedName name="AVG_RW" localSheetId="48">#REF!</definedName>
    <definedName name="AVG_RW" localSheetId="46">#REF!</definedName>
    <definedName name="AVG_RW" localSheetId="40">#REF!</definedName>
    <definedName name="AVG_RW" localSheetId="36">#REF!</definedName>
    <definedName name="AVG_RW" localSheetId="37">#REF!</definedName>
    <definedName name="AVG_RW" localSheetId="38">#REF!</definedName>
    <definedName name="AVG_RW" localSheetId="35">#REF!</definedName>
    <definedName name="AVG_RW" localSheetId="23">#REF!</definedName>
    <definedName name="AVG_RW" localSheetId="19">#REF!</definedName>
    <definedName name="AVG_RW" localSheetId="21">#REF!</definedName>
    <definedName name="AVG_RW">#REF!</definedName>
    <definedName name="azs" localSheetId="48">[54]ProfitProv!#REF!</definedName>
    <definedName name="azs" localSheetId="47">[54]ProfitProv!#REF!</definedName>
    <definedName name="azs" localSheetId="46">[54]ProfitProv!#REF!</definedName>
    <definedName name="azs" localSheetId="41">[54]ProfitProv!#REF!</definedName>
    <definedName name="azs" localSheetId="40">[54]ProfitProv!#REF!</definedName>
    <definedName name="azs" localSheetId="36">[54]ProfitProv!#REF!</definedName>
    <definedName name="azs" localSheetId="37">[54]ProfitProv!#REF!</definedName>
    <definedName name="azs" localSheetId="38">[54]ProfitProv!#REF!</definedName>
    <definedName name="azs" localSheetId="35">[54]ProfitProv!#REF!</definedName>
    <definedName name="azs" localSheetId="21">[54]ProfitProv!#REF!</definedName>
    <definedName name="azs">[54]ProfitProv!#REF!</definedName>
    <definedName name="azx" localSheetId="48">'[39]GP Analysis'!#REF!</definedName>
    <definedName name="azx" localSheetId="47">'[39]GP Analysis'!#REF!</definedName>
    <definedName name="azx" localSheetId="46">'[39]GP Analysis'!#REF!</definedName>
    <definedName name="azx" localSheetId="41">'[39]GP Analysis'!#REF!</definedName>
    <definedName name="azx" localSheetId="40">'[39]GP Analysis'!#REF!</definedName>
    <definedName name="azx" localSheetId="36">'[39]GP Analysis'!#REF!</definedName>
    <definedName name="azx" localSheetId="37">'[39]GP Analysis'!#REF!</definedName>
    <definedName name="azx" localSheetId="38">'[39]GP Analysis'!#REF!</definedName>
    <definedName name="azx" localSheetId="35">'[39]GP Analysis'!#REF!</definedName>
    <definedName name="azx" localSheetId="21">'[39]GP Analysis'!#REF!</definedName>
    <definedName name="azx">'[39]GP Analysis'!#REF!</definedName>
    <definedName name="b" localSheetId="15">#REF!</definedName>
    <definedName name="b" localSheetId="48">#REF!</definedName>
    <definedName name="b" localSheetId="47">#REF!</definedName>
    <definedName name="b" localSheetId="46">#REF!</definedName>
    <definedName name="b" localSheetId="41">#REF!</definedName>
    <definedName name="b" localSheetId="40">#REF!</definedName>
    <definedName name="b" localSheetId="36">#REF!</definedName>
    <definedName name="b" localSheetId="37">#REF!</definedName>
    <definedName name="b" localSheetId="38">#REF!</definedName>
    <definedName name="b" localSheetId="42">#REF!</definedName>
    <definedName name="b" localSheetId="34">#REF!</definedName>
    <definedName name="b" localSheetId="35">#REF!</definedName>
    <definedName name="b" localSheetId="23">#REF!</definedName>
    <definedName name="b" localSheetId="18">#REF!</definedName>
    <definedName name="b" localSheetId="19">#REF!</definedName>
    <definedName name="b" localSheetId="21">#REF!</definedName>
    <definedName name="b" localSheetId="26">#REF!</definedName>
    <definedName name="b" localSheetId="27">#REF!</definedName>
    <definedName name="b" localSheetId="11">#REF!</definedName>
    <definedName name="b" localSheetId="24">#REF!</definedName>
    <definedName name="b" localSheetId="7">#REF!</definedName>
    <definedName name="b" localSheetId="33">#REF!</definedName>
    <definedName name="b" localSheetId="32">#REF!</definedName>
    <definedName name="b">#REF!</definedName>
    <definedName name="B_S_VARIANCE" localSheetId="48">#REF!</definedName>
    <definedName name="B_S_VARIANCE" localSheetId="47">#REF!</definedName>
    <definedName name="B_S_VARIANCE" localSheetId="46">#REF!</definedName>
    <definedName name="B_S_VARIANCE" localSheetId="41">#REF!</definedName>
    <definedName name="B_S_VARIANCE" localSheetId="40">#REF!</definedName>
    <definedName name="B_S_VARIANCE" localSheetId="36">#REF!</definedName>
    <definedName name="B_S_VARIANCE" localSheetId="37">#REF!</definedName>
    <definedName name="B_S_VARIANCE" localSheetId="38">#REF!</definedName>
    <definedName name="B_S_VARIANCE" localSheetId="35">#REF!</definedName>
    <definedName name="B_S_VARIANCE" localSheetId="21">#REF!</definedName>
    <definedName name="B_S_VARIANCE">#REF!</definedName>
    <definedName name="B_SHEET__MIS" localSheetId="48">'[60]Balance Sheet'!#REF!</definedName>
    <definedName name="B_SHEET__MIS" localSheetId="47">'[60]Balance Sheet'!#REF!</definedName>
    <definedName name="B_SHEET__MIS" localSheetId="46">'[60]Balance Sheet'!#REF!</definedName>
    <definedName name="B_SHEET__MIS" localSheetId="41">'[60]Balance Sheet'!#REF!</definedName>
    <definedName name="B_SHEET__MIS" localSheetId="40">'[60]Balance Sheet'!#REF!</definedName>
    <definedName name="B_SHEET__MIS" localSheetId="36">'[60]Balance Sheet'!#REF!</definedName>
    <definedName name="B_SHEET__MIS" localSheetId="37">'[60]Balance Sheet'!#REF!</definedName>
    <definedName name="B_SHEET__MIS" localSheetId="38">'[60]Balance Sheet'!#REF!</definedName>
    <definedName name="B_SHEET__MIS" localSheetId="35">'[60]Balance Sheet'!#REF!</definedName>
    <definedName name="B_SHEET__MIS" localSheetId="21">'[60]Balance Sheet'!#REF!</definedName>
    <definedName name="B_SHEET__MIS">'[60]Balance Sheet'!#REF!</definedName>
    <definedName name="B_SHEET_FIN_A_C" localSheetId="48">#REF!</definedName>
    <definedName name="B_SHEET_FIN_A_C" localSheetId="47">#REF!</definedName>
    <definedName name="B_SHEET_FIN_A_C" localSheetId="46">#REF!</definedName>
    <definedName name="B_SHEET_FIN_A_C" localSheetId="41">#REF!</definedName>
    <definedName name="B_SHEET_FIN_A_C" localSheetId="40">#REF!</definedName>
    <definedName name="B_SHEET_FIN_A_C" localSheetId="36">#REF!</definedName>
    <definedName name="B_SHEET_FIN_A_C" localSheetId="37">#REF!</definedName>
    <definedName name="B_SHEET_FIN_A_C" localSheetId="38">#REF!</definedName>
    <definedName name="B_SHEET_FIN_A_C" localSheetId="35">#REF!</definedName>
    <definedName name="B_SHEET_FIN_A_C" localSheetId="21">#REF!</definedName>
    <definedName name="B_SHEET_FIN_A_C">#REF!</definedName>
    <definedName name="B_SHEET_FUJI" localSheetId="47">'[61]BS-JPN'!$A$4:$U$35</definedName>
    <definedName name="B_SHEET_FUJI" localSheetId="46">'[61]BS-JPN'!$A$4:$U$35</definedName>
    <definedName name="B_SHEET_FUJI">'[62]BS-JPN'!$A$4:$U$35</definedName>
    <definedName name="b3_copy_here" localSheetId="48">[63]budget!#REF!</definedName>
    <definedName name="b3_copy_here" localSheetId="46">[63]budget!#REF!</definedName>
    <definedName name="b3_copy_here" localSheetId="40">[63]budget!#REF!</definedName>
    <definedName name="b3_copy_here" localSheetId="36">[63]budget!#REF!</definedName>
    <definedName name="b3_copy_here" localSheetId="37">[63]budget!#REF!</definedName>
    <definedName name="b3_copy_here" localSheetId="38">[63]budget!#REF!</definedName>
    <definedName name="b3_copy_here" localSheetId="35">[63]budget!#REF!</definedName>
    <definedName name="b3_copy_here" localSheetId="21">[63]budget!#REF!</definedName>
    <definedName name="b3_copy_here">[63]budget!#REF!</definedName>
    <definedName name="b3_paste_here" localSheetId="48">[63]budget!#REF!</definedName>
    <definedName name="b3_paste_here" localSheetId="46">[63]budget!#REF!</definedName>
    <definedName name="b3_paste_here" localSheetId="40">[63]budget!#REF!</definedName>
    <definedName name="b3_paste_here" localSheetId="36">[63]budget!#REF!</definedName>
    <definedName name="b3_paste_here" localSheetId="37">[63]budget!#REF!</definedName>
    <definedName name="b3_paste_here" localSheetId="38">[63]budget!#REF!</definedName>
    <definedName name="b3_paste_here" localSheetId="35">[63]budget!#REF!</definedName>
    <definedName name="b3_paste_here" localSheetId="21">[63]budget!#REF!</definedName>
    <definedName name="b3_paste_here">[63]budget!#REF!</definedName>
    <definedName name="babar" localSheetId="48">#REF!</definedName>
    <definedName name="babar" localSheetId="46">#REF!</definedName>
    <definedName name="babar" localSheetId="40">#REF!</definedName>
    <definedName name="babar" localSheetId="36">#REF!</definedName>
    <definedName name="babar" localSheetId="37">#REF!</definedName>
    <definedName name="babar" localSheetId="38">#REF!</definedName>
    <definedName name="babar" localSheetId="35">#REF!</definedName>
    <definedName name="babar" localSheetId="23">#REF!</definedName>
    <definedName name="babar" localSheetId="19">#REF!</definedName>
    <definedName name="babar" localSheetId="21">#REF!</definedName>
    <definedName name="babar">#REF!</definedName>
    <definedName name="babar2" localSheetId="48">#REF!</definedName>
    <definedName name="babar2" localSheetId="46">#REF!</definedName>
    <definedName name="babar2" localSheetId="40">#REF!</definedName>
    <definedName name="babar2" localSheetId="36">#REF!</definedName>
    <definedName name="babar2" localSheetId="37">#REF!</definedName>
    <definedName name="babar2" localSheetId="38">#REF!</definedName>
    <definedName name="babar2" localSheetId="35">#REF!</definedName>
    <definedName name="babar2" localSheetId="23">#REF!</definedName>
    <definedName name="babar2" localSheetId="19">#REF!</definedName>
    <definedName name="babar2" localSheetId="21">#REF!</definedName>
    <definedName name="babar2">#REF!</definedName>
    <definedName name="bahrain" localSheetId="48">[64]BAHRAIN!$A$14:$F$23</definedName>
    <definedName name="bahrain" localSheetId="41">[64]BAHRAIN!$A$14:$F$23</definedName>
    <definedName name="bahrain" localSheetId="36">[64]BAHRAIN!$A$14:$F$23</definedName>
    <definedName name="bahrain" localSheetId="37">[64]BAHRAIN!$A$14:$F$23</definedName>
    <definedName name="bahrain" localSheetId="38">[64]BAHRAIN!$A$14:$F$23</definedName>
    <definedName name="bahrain">[65]BAHRAIN!$A$14:$F$23</definedName>
    <definedName name="BAHRAIN1" localSheetId="48">[13]Sheet4!$L$14:$L$105</definedName>
    <definedName name="BAHRAIN1" localSheetId="41">[13]Sheet4!$L$14:$L$105</definedName>
    <definedName name="BAHRAIN1" localSheetId="36">[13]Sheet4!$L$14:$L$105</definedName>
    <definedName name="BAHRAIN1" localSheetId="37">[13]Sheet4!$L$14:$L$105</definedName>
    <definedName name="BAHRAIN1" localSheetId="38">[13]Sheet4!$L$14:$L$105</definedName>
    <definedName name="BAHRAIN1">[13]Sheet4!$L$14:$L$105</definedName>
    <definedName name="BAHRAIN2" localSheetId="48">[13]Sheet4!$Y$14:$Y$105</definedName>
    <definedName name="BAHRAIN2" localSheetId="41">[13]Sheet4!$Y$14:$Y$105</definedName>
    <definedName name="BAHRAIN2" localSheetId="36">[13]Sheet4!$Y$14:$Y$105</definedName>
    <definedName name="BAHRAIN2" localSheetId="37">[13]Sheet4!$Y$14:$Y$105</definedName>
    <definedName name="BAHRAIN2" localSheetId="38">[13]Sheet4!$Y$14:$Y$105</definedName>
    <definedName name="BAHRAIN2">[13]Sheet4!$Y$14:$Y$105</definedName>
    <definedName name="bal" localSheetId="48" hidden="1">{"'CALL MONEY'!$K$53"}</definedName>
    <definedName name="bal" localSheetId="46">'[66]Revenue-Fire-Marine-Motor'!#REF!</definedName>
    <definedName name="bal" localSheetId="41" hidden="1">{"'CALL MONEY'!$K$53"}</definedName>
    <definedName name="bal" localSheetId="40">'[66]Revenue-Fire-Marine-Motor'!#REF!</definedName>
    <definedName name="bal" localSheetId="36" hidden="1">{"'CALL MONEY'!$K$53"}</definedName>
    <definedName name="bal" localSheetId="37" hidden="1">{"'CALL MONEY'!$K$53"}</definedName>
    <definedName name="bal" localSheetId="38" hidden="1">{"'CALL MONEY'!$K$53"}</definedName>
    <definedName name="bal" localSheetId="35">'[66]Revenue-Fire-Marine-Motor'!#REF!</definedName>
    <definedName name="bal" localSheetId="21">'[66]Revenue-Fire-Marine-Motor'!#REF!</definedName>
    <definedName name="bal">'[66]Revenue-Fire-Marine-Motor'!#REF!</definedName>
    <definedName name="balance" localSheetId="48">'[67]Revenue-Fire-Marine-Motor'!#REF!</definedName>
    <definedName name="balance" localSheetId="47">'[67]Revenue-Fire-Marine-Motor'!#REF!</definedName>
    <definedName name="balance" localSheetId="46">'[67]Revenue-Fire-Marine-Motor'!#REF!</definedName>
    <definedName name="balance" localSheetId="41">'[67]Revenue-Fire-Marine-Motor'!#REF!</definedName>
    <definedName name="balance" localSheetId="40">'[68]Revenue-Fire-Marine-Motor'!#REF!</definedName>
    <definedName name="balance" localSheetId="36">'[67]Revenue-Fire-Marine-Motor'!#REF!</definedName>
    <definedName name="balance" localSheetId="37">'[67]Revenue-Fire-Marine-Motor'!#REF!</definedName>
    <definedName name="balance" localSheetId="38">'[67]Revenue-Fire-Marine-Motor'!#REF!</definedName>
    <definedName name="balance" localSheetId="35">'[68]Revenue-Fire-Marine-Motor'!#REF!</definedName>
    <definedName name="balance" localSheetId="21">'[68]Revenue-Fire-Marine-Motor'!#REF!</definedName>
    <definedName name="balance">'[68]Revenue-Fire-Marine-Motor'!#REF!</definedName>
    <definedName name="Balance_Sheet" localSheetId="48">#REF!</definedName>
    <definedName name="Balance_Sheet" localSheetId="47">#REF!</definedName>
    <definedName name="Balance_Sheet" localSheetId="46">#REF!</definedName>
    <definedName name="Balance_Sheet" localSheetId="41">#REF!</definedName>
    <definedName name="Balance_Sheet" localSheetId="40">#REF!</definedName>
    <definedName name="Balance_Sheet" localSheetId="36">#REF!</definedName>
    <definedName name="Balance_Sheet" localSheetId="37">#REF!</definedName>
    <definedName name="Balance_Sheet" localSheetId="38">#REF!</definedName>
    <definedName name="Balance_Sheet" localSheetId="35">#REF!</definedName>
    <definedName name="Balance_Sheet" localSheetId="21">#REF!</definedName>
    <definedName name="Balance_Sheet">#REF!</definedName>
    <definedName name="BALANCE_SHEET_NEW" localSheetId="48">#REF!</definedName>
    <definedName name="BALANCE_SHEET_NEW" localSheetId="47">#REF!</definedName>
    <definedName name="BALANCE_SHEET_NEW" localSheetId="46">#REF!</definedName>
    <definedName name="BALANCE_SHEET_NEW" localSheetId="41">#REF!</definedName>
    <definedName name="BALANCE_SHEET_NEW" localSheetId="40">#REF!</definedName>
    <definedName name="BALANCE_SHEET_NEW" localSheetId="36">#REF!</definedName>
    <definedName name="BALANCE_SHEET_NEW" localSheetId="37">#REF!</definedName>
    <definedName name="BALANCE_SHEET_NEW" localSheetId="38">#REF!</definedName>
    <definedName name="BALANCE_SHEET_NEW" localSheetId="35">#REF!</definedName>
    <definedName name="BALANCE_SHEET_NEW" localSheetId="21">#REF!</definedName>
    <definedName name="BALANCE_SHEET_NEW">#REF!</definedName>
    <definedName name="balances" localSheetId="48" hidden="1">{"'CALL MONEY'!$K$53"}</definedName>
    <definedName name="balances" localSheetId="41" hidden="1">{"'CALL MONEY'!$K$53"}</definedName>
    <definedName name="balances" localSheetId="40" hidden="1">{"'CALL MONEY'!$K$53"}</definedName>
    <definedName name="balances" localSheetId="36" hidden="1">{"'CALL MONEY'!$K$53"}</definedName>
    <definedName name="balances" localSheetId="37" hidden="1">{"'CALL MONEY'!$K$53"}</definedName>
    <definedName name="balances" localSheetId="38" hidden="1">{"'CALL MONEY'!$K$53"}</definedName>
    <definedName name="balances" localSheetId="35" hidden="1">{"'CALL MONEY'!$K$53"}</definedName>
    <definedName name="balances" localSheetId="21" hidden="1">{"'CALL MONEY'!$K$53"}</definedName>
    <definedName name="balances" hidden="1">{"'CALL MONEY'!$K$53"}</definedName>
    <definedName name="BalanceSheetDates" localSheetId="15">#REF!</definedName>
    <definedName name="BalanceSheetDates" localSheetId="48">#REF!</definedName>
    <definedName name="BalanceSheetDates" localSheetId="46">#REF!</definedName>
    <definedName name="BalanceSheetDates" localSheetId="41">#REF!</definedName>
    <definedName name="BalanceSheetDates" localSheetId="40">#REF!</definedName>
    <definedName name="BalanceSheetDates" localSheetId="36">#REF!</definedName>
    <definedName name="BalanceSheetDates" localSheetId="37">#REF!</definedName>
    <definedName name="BalanceSheetDates" localSheetId="38">#REF!</definedName>
    <definedName name="BalanceSheetDates" localSheetId="42">#REF!</definedName>
    <definedName name="BalanceSheetDates" localSheetId="34">#REF!</definedName>
    <definedName name="BalanceSheetDates" localSheetId="35">#REF!</definedName>
    <definedName name="BalanceSheetDates" localSheetId="23">#REF!</definedName>
    <definedName name="BalanceSheetDates" localSheetId="18">#REF!</definedName>
    <definedName name="BalanceSheetDates" localSheetId="19">#REF!</definedName>
    <definedName name="BalanceSheetDates" localSheetId="21">#REF!</definedName>
    <definedName name="BalanceSheetDates" localSheetId="26">#REF!</definedName>
    <definedName name="BalanceSheetDates" localSheetId="11">#REF!</definedName>
    <definedName name="BalanceSheetDates" localSheetId="24">#REF!</definedName>
    <definedName name="BalanceSheetDates" localSheetId="7">#REF!</definedName>
    <definedName name="BalanceSheetDates" localSheetId="33">#REF!</definedName>
    <definedName name="BalanceSheetDates" localSheetId="32">#REF!</definedName>
    <definedName name="BalanceSheetDates">#REF!</definedName>
    <definedName name="BALTIT">'[69]Fin Stats'!$A$29</definedName>
    <definedName name="BalType" localSheetId="58" hidden="1">TRUE</definedName>
    <definedName name="BB" localSheetId="48">#REF!</definedName>
    <definedName name="BB" localSheetId="46">#REF!</definedName>
    <definedName name="BB" localSheetId="40">#REF!</definedName>
    <definedName name="BB" localSheetId="36">#REF!</definedName>
    <definedName name="BB" localSheetId="37">#REF!</definedName>
    <definedName name="BB" localSheetId="38">#REF!</definedName>
    <definedName name="BB" localSheetId="35">#REF!</definedName>
    <definedName name="BB" localSheetId="23">#REF!</definedName>
    <definedName name="BB" localSheetId="19">#REF!</definedName>
    <definedName name="BB" localSheetId="21">#REF!</definedName>
    <definedName name="BB">#REF!</definedName>
    <definedName name="BBB" localSheetId="48">#REF!</definedName>
    <definedName name="BBB" localSheetId="46">#REF!</definedName>
    <definedName name="BBB" localSheetId="40">#REF!</definedName>
    <definedName name="BBB" localSheetId="36">#REF!</definedName>
    <definedName name="BBB" localSheetId="37">#REF!</definedName>
    <definedName name="BBB" localSheetId="38">#REF!</definedName>
    <definedName name="BBB" localSheetId="35">#REF!</definedName>
    <definedName name="BBB" localSheetId="23">#REF!</definedName>
    <definedName name="BBB" localSheetId="19">#REF!</definedName>
    <definedName name="BBB" localSheetId="21">#REF!</definedName>
    <definedName name="BBB">#REF!</definedName>
    <definedName name="bbkb" localSheetId="40" hidden="1">{"'CALL MONEY'!$K$53"}</definedName>
    <definedName name="bbkb" localSheetId="35" hidden="1">{"'CALL MONEY'!$K$53"}</definedName>
    <definedName name="bbkb" localSheetId="19" hidden="1">{"'CALL MONEY'!$K$53"}</definedName>
    <definedName name="bbkb" localSheetId="21" hidden="1">{"'CALL MONEY'!$K$53"}</definedName>
    <definedName name="bbkb" hidden="1">{"'CALL MONEY'!$K$53"}</definedName>
    <definedName name="bbr" localSheetId="48">#REF!</definedName>
    <definedName name="bbr" localSheetId="46">#REF!</definedName>
    <definedName name="bbr" localSheetId="40">#REF!</definedName>
    <definedName name="bbr" localSheetId="36">#REF!</definedName>
    <definedName name="bbr" localSheetId="37">#REF!</definedName>
    <definedName name="bbr" localSheetId="38">#REF!</definedName>
    <definedName name="bbr" localSheetId="35">#REF!</definedName>
    <definedName name="bbr" localSheetId="23">#REF!</definedName>
    <definedName name="bbr" localSheetId="19">#REF!</definedName>
    <definedName name="bbr" localSheetId="21">#REF!</definedName>
    <definedName name="bbr">#REF!</definedName>
    <definedName name="BdyRng" localSheetId="48">#REF!</definedName>
    <definedName name="BdyRng" localSheetId="46">#REF!</definedName>
    <definedName name="BdyRng" localSheetId="41">#REF!</definedName>
    <definedName name="BdyRng" localSheetId="40">#REF!</definedName>
    <definedName name="BdyRng" localSheetId="36">#REF!</definedName>
    <definedName name="BdyRng" localSheetId="37">#REF!</definedName>
    <definedName name="BdyRng" localSheetId="38">#REF!</definedName>
    <definedName name="BdyRng" localSheetId="35">#REF!</definedName>
    <definedName name="BdyRng" localSheetId="21">#REF!</definedName>
    <definedName name="BdyRng">#REF!</definedName>
    <definedName name="Beg_Bal" localSheetId="48">#REF!</definedName>
    <definedName name="Beg_Bal" localSheetId="46">#REF!</definedName>
    <definedName name="Beg_Bal" localSheetId="40">#REF!</definedName>
    <definedName name="Beg_Bal" localSheetId="36">#REF!</definedName>
    <definedName name="Beg_Bal" localSheetId="37">#REF!</definedName>
    <definedName name="Beg_Bal" localSheetId="38">#REF!</definedName>
    <definedName name="Beg_Bal" localSheetId="35">#REF!</definedName>
    <definedName name="Beg_Bal" localSheetId="23">#REF!</definedName>
    <definedName name="Beg_Bal" localSheetId="19">#REF!</definedName>
    <definedName name="Beg_Bal" localSheetId="21">#REF!</definedName>
    <definedName name="Beg_Bal">#REF!</definedName>
    <definedName name="bela" localSheetId="48">#REF!</definedName>
    <definedName name="bela" localSheetId="47">#REF!</definedName>
    <definedName name="bela" localSheetId="46">#REF!</definedName>
    <definedName name="bela" localSheetId="41">#REF!</definedName>
    <definedName name="bela" localSheetId="40">#REF!</definedName>
    <definedName name="bela" localSheetId="36">#REF!</definedName>
    <definedName name="bela" localSheetId="37">#REF!</definedName>
    <definedName name="bela" localSheetId="38">#REF!</definedName>
    <definedName name="bela" localSheetId="35">#REF!</definedName>
    <definedName name="bela" localSheetId="23">#REF!</definedName>
    <definedName name="bela" localSheetId="19">#REF!</definedName>
    <definedName name="bela" localSheetId="21">#REF!</definedName>
    <definedName name="bela">#REF!</definedName>
    <definedName name="BELOW" localSheetId="48">#REF!</definedName>
    <definedName name="BELOW" localSheetId="47">#REF!</definedName>
    <definedName name="BELOW" localSheetId="46">#REF!</definedName>
    <definedName name="BELOW" localSheetId="41">#REF!</definedName>
    <definedName name="BELOW" localSheetId="40">#REF!</definedName>
    <definedName name="BELOW" localSheetId="36">#REF!</definedName>
    <definedName name="BELOW" localSheetId="37">#REF!</definedName>
    <definedName name="BELOW" localSheetId="38">#REF!</definedName>
    <definedName name="BELOW" localSheetId="35">#REF!</definedName>
    <definedName name="BELOW" localSheetId="23">#REF!</definedName>
    <definedName name="BELOW" localSheetId="19">#REF!</definedName>
    <definedName name="BELOW" localSheetId="21">#REF!</definedName>
    <definedName name="BELOW">#REF!</definedName>
    <definedName name="BG_Del" hidden="1">15</definedName>
    <definedName name="BG_Ins" hidden="1">4</definedName>
    <definedName name="BG_Mod" hidden="1">6</definedName>
    <definedName name="BOOK" localSheetId="48">#REF!</definedName>
    <definedName name="BOOK" localSheetId="47">#REF!</definedName>
    <definedName name="BOOK" localSheetId="46">#REF!</definedName>
    <definedName name="BOOK" localSheetId="41">#REF!</definedName>
    <definedName name="BOOK" localSheetId="40">#REF!</definedName>
    <definedName name="BOOK" localSheetId="36">#REF!</definedName>
    <definedName name="BOOK" localSheetId="37">#REF!</definedName>
    <definedName name="BOOK" localSheetId="38">#REF!</definedName>
    <definedName name="BOOK" localSheetId="35">#REF!</definedName>
    <definedName name="BOOK" localSheetId="21">#REF!</definedName>
    <definedName name="BOOK">#REF!</definedName>
    <definedName name="BOTTOM" localSheetId="48">#REF!</definedName>
    <definedName name="BOTTOM" localSheetId="47">#REF!</definedName>
    <definedName name="BOTTOM" localSheetId="46">#REF!</definedName>
    <definedName name="BOTTOM" localSheetId="41">#REF!</definedName>
    <definedName name="BOTTOM" localSheetId="40">#REF!</definedName>
    <definedName name="BOTTOM" localSheetId="36">#REF!</definedName>
    <definedName name="BOTTOM" localSheetId="37">#REF!</definedName>
    <definedName name="BOTTOM" localSheetId="38">#REF!</definedName>
    <definedName name="BOTTOM" localSheetId="35">#REF!</definedName>
    <definedName name="BOTTOM" localSheetId="23">#REF!</definedName>
    <definedName name="BOTTOM" localSheetId="19">#REF!</definedName>
    <definedName name="BOTTOM" localSheetId="21">#REF!</definedName>
    <definedName name="BOTTOM">#REF!</definedName>
    <definedName name="Brand" localSheetId="48">[70]ProfitProv!#REF!</definedName>
    <definedName name="Brand" localSheetId="47">[70]ProfitProv!#REF!</definedName>
    <definedName name="Brand" localSheetId="46">[70]ProfitProv!#REF!</definedName>
    <definedName name="Brand" localSheetId="41">[70]ProfitProv!#REF!</definedName>
    <definedName name="Brand" localSheetId="40">[70]ProfitProv!#REF!</definedName>
    <definedName name="Brand" localSheetId="36">[70]ProfitProv!#REF!</definedName>
    <definedName name="Brand" localSheetId="37">[70]ProfitProv!#REF!</definedName>
    <definedName name="Brand" localSheetId="38">[70]ProfitProv!#REF!</definedName>
    <definedName name="Brand" localSheetId="35">[70]ProfitProv!#REF!</definedName>
    <definedName name="Brand" localSheetId="21">[70]ProfitProv!#REF!</definedName>
    <definedName name="Brand">[70]ProfitProv!#REF!</definedName>
    <definedName name="BROKER">[71]LIST!$D$1:$D$1000</definedName>
    <definedName name="bs" localSheetId="48">#REF!</definedName>
    <definedName name="bs" localSheetId="47">#REF!</definedName>
    <definedName name="bs" localSheetId="46">#REF!</definedName>
    <definedName name="bs" localSheetId="41">#REF!</definedName>
    <definedName name="bs" localSheetId="40">#REF!</definedName>
    <definedName name="bs" localSheetId="36">#REF!</definedName>
    <definedName name="bs" localSheetId="37">#REF!</definedName>
    <definedName name="bs" localSheetId="38">#REF!</definedName>
    <definedName name="bs" localSheetId="35">#REF!</definedName>
    <definedName name="bs" localSheetId="23">#REF!</definedName>
    <definedName name="bs" localSheetId="19">#REF!</definedName>
    <definedName name="bs" localSheetId="21">#REF!</definedName>
    <definedName name="bs">#REF!</definedName>
    <definedName name="bsapril">[72]Sheet1!$A$182:$C$348</definedName>
    <definedName name="BSC" localSheetId="48">#REF!</definedName>
    <definedName name="BSC" localSheetId="46">#REF!</definedName>
    <definedName name="BSC" localSheetId="41">#REF!</definedName>
    <definedName name="BSC" localSheetId="40">#REF!</definedName>
    <definedName name="BSC" localSheetId="36">#REF!</definedName>
    <definedName name="BSC" localSheetId="37">#REF!</definedName>
    <definedName name="BSC" localSheetId="38">#REF!</definedName>
    <definedName name="BSC" localSheetId="35">#REF!</definedName>
    <definedName name="BSC" localSheetId="23">#REF!</definedName>
    <definedName name="BSC" localSheetId="19">#REF!</definedName>
    <definedName name="BSC" localSheetId="21">#REF!</definedName>
    <definedName name="BSC">#REF!</definedName>
    <definedName name="BSCO" localSheetId="48">#REF!</definedName>
    <definedName name="BSCO" localSheetId="46">#REF!</definedName>
    <definedName name="BSCO" localSheetId="41">#REF!</definedName>
    <definedName name="BSCO" localSheetId="40">#REF!</definedName>
    <definedName name="BSCO" localSheetId="36">#REF!</definedName>
    <definedName name="BSCO" localSheetId="37">#REF!</definedName>
    <definedName name="BSCO" localSheetId="38">#REF!</definedName>
    <definedName name="BSCO" localSheetId="35">#REF!</definedName>
    <definedName name="BSCO" localSheetId="23">#REF!</definedName>
    <definedName name="BSCO" localSheetId="19">#REF!</definedName>
    <definedName name="BSCO" localSheetId="21">#REF!</definedName>
    <definedName name="BSCO">#REF!</definedName>
    <definedName name="BSCO1" localSheetId="48">#REF!</definedName>
    <definedName name="BSCO1" localSheetId="46">#REF!</definedName>
    <definedName name="BSCO1" localSheetId="41">#REF!</definedName>
    <definedName name="BSCO1" localSheetId="40">#REF!</definedName>
    <definedName name="BSCO1" localSheetId="36">#REF!</definedName>
    <definedName name="BSCO1" localSheetId="37">#REF!</definedName>
    <definedName name="BSCO1" localSheetId="38">#REF!</definedName>
    <definedName name="BSCO1" localSheetId="35">#REF!</definedName>
    <definedName name="BSCO1" localSheetId="23">#REF!</definedName>
    <definedName name="BSCO1" localSheetId="19">#REF!</definedName>
    <definedName name="BSCO1" localSheetId="21">#REF!</definedName>
    <definedName name="BSCO1">#REF!</definedName>
    <definedName name="BSCOMB" localSheetId="48">#REF!</definedName>
    <definedName name="BSCOMB" localSheetId="47">#REF!</definedName>
    <definedName name="BSCOMB" localSheetId="46">#REF!</definedName>
    <definedName name="BSCOMB" localSheetId="41">#REF!</definedName>
    <definedName name="BSCOMB" localSheetId="40">#REF!</definedName>
    <definedName name="BSCOMB" localSheetId="36">#REF!</definedName>
    <definedName name="BSCOMB" localSheetId="37">#REF!</definedName>
    <definedName name="BSCOMB" localSheetId="38">#REF!</definedName>
    <definedName name="BSCOMB" localSheetId="35">#REF!</definedName>
    <definedName name="BSCOMB" localSheetId="23">#REF!</definedName>
    <definedName name="BSCOMB" localSheetId="19">#REF!</definedName>
    <definedName name="BSCOMB" localSheetId="21">#REF!</definedName>
    <definedName name="BSCOMB">#REF!</definedName>
    <definedName name="BSD" localSheetId="48">#REF!</definedName>
    <definedName name="BSD" localSheetId="46">#REF!</definedName>
    <definedName name="BSD" localSheetId="41">#REF!</definedName>
    <definedName name="BSD" localSheetId="40">#REF!</definedName>
    <definedName name="BSD" localSheetId="36">#REF!</definedName>
    <definedName name="BSD" localSheetId="37">#REF!</definedName>
    <definedName name="BSD" localSheetId="38">#REF!</definedName>
    <definedName name="BSD" localSheetId="35">#REF!</definedName>
    <definedName name="BSD" localSheetId="23">#REF!</definedName>
    <definedName name="BSD" localSheetId="19">#REF!</definedName>
    <definedName name="BSD" localSheetId="21">#REF!</definedName>
    <definedName name="BSD">#REF!</definedName>
    <definedName name="bsdec" localSheetId="48">'[73]December 06'!$A$93:$D$158</definedName>
    <definedName name="bsdec" localSheetId="41">'[73]December 06'!$A$93:$D$158</definedName>
    <definedName name="bsdec" localSheetId="36">'[73]December 06'!$A$93:$D$158</definedName>
    <definedName name="bsdec" localSheetId="37">'[73]December 06'!$A$93:$D$158</definedName>
    <definedName name="bsdec" localSheetId="38">'[73]December 06'!$A$93:$D$158</definedName>
    <definedName name="bsdec">'[74]December 06'!$A$93:$D$158</definedName>
    <definedName name="bsdec06" localSheetId="48">#REF!</definedName>
    <definedName name="bsdec06" localSheetId="46">#REF!</definedName>
    <definedName name="bsdec06" localSheetId="41">#REF!</definedName>
    <definedName name="bsdec06" localSheetId="40">#REF!</definedName>
    <definedName name="bsdec06" localSheetId="36">#REF!</definedName>
    <definedName name="bsdec06" localSheetId="37">#REF!</definedName>
    <definedName name="bsdec06" localSheetId="38">#REF!</definedName>
    <definedName name="bsdec06" localSheetId="35">#REF!</definedName>
    <definedName name="bsdec06" localSheetId="23">#REF!</definedName>
    <definedName name="bsdec06" localSheetId="19">#REF!</definedName>
    <definedName name="bsdec06" localSheetId="21">#REF!</definedName>
    <definedName name="bsdec06">#REF!</definedName>
    <definedName name="BSH" localSheetId="48">#REF!</definedName>
    <definedName name="BSH" localSheetId="46">#REF!</definedName>
    <definedName name="BSH" localSheetId="41">#REF!</definedName>
    <definedName name="BSH" localSheetId="40">#REF!</definedName>
    <definedName name="BSH" localSheetId="36">#REF!</definedName>
    <definedName name="BSH" localSheetId="37">#REF!</definedName>
    <definedName name="BSH" localSheetId="38">#REF!</definedName>
    <definedName name="BSH" localSheetId="35">#REF!</definedName>
    <definedName name="BSH" localSheetId="23">#REF!</definedName>
    <definedName name="BSH" localSheetId="19">#REF!</definedName>
    <definedName name="BSH" localSheetId="21">#REF!</definedName>
    <definedName name="BSH">#REF!</definedName>
    <definedName name="bsjuly" localSheetId="48">#REF!</definedName>
    <definedName name="bsjuly" localSheetId="46">#REF!</definedName>
    <definedName name="bsjuly" localSheetId="40">#REF!</definedName>
    <definedName name="bsjuly" localSheetId="36">#REF!</definedName>
    <definedName name="bsjuly" localSheetId="37">#REF!</definedName>
    <definedName name="bsjuly" localSheetId="38">#REF!</definedName>
    <definedName name="bsjuly" localSheetId="35">#REF!</definedName>
    <definedName name="bsjuly" localSheetId="23">#REF!</definedName>
    <definedName name="bsjuly" localSheetId="19">#REF!</definedName>
    <definedName name="bsjuly" localSheetId="21">#REF!</definedName>
    <definedName name="bsjuly">#REF!</definedName>
    <definedName name="bsjune">[75]Sheet1!$A$185:$C$352</definedName>
    <definedName name="bsmarch" localSheetId="48">[76]MarchSL904!$A$102:$C$191</definedName>
    <definedName name="bsmarch" localSheetId="41">[76]MarchSL904!$A$102:$C$191</definedName>
    <definedName name="bsmarch" localSheetId="36">[76]MarchSL904!$A$102:$C$191</definedName>
    <definedName name="bsmarch" localSheetId="37">[76]MarchSL904!$A$102:$C$191</definedName>
    <definedName name="bsmarch" localSheetId="38">[76]MarchSL904!$A$102:$C$191</definedName>
    <definedName name="bsmarch">[77]MarchSL904!$A$102:$C$191</definedName>
    <definedName name="bsmarch07" localSheetId="48">'[78]March 110'!$A$84:$C$153</definedName>
    <definedName name="bsmarch07" localSheetId="41">'[78]March 110'!$A$84:$C$153</definedName>
    <definedName name="bsmarch07" localSheetId="36">'[78]March 110'!$A$84:$C$153</definedName>
    <definedName name="bsmarch07" localSheetId="37">'[78]March 110'!$A$84:$C$153</definedName>
    <definedName name="bsmarch07" localSheetId="38">'[78]March 110'!$A$84:$C$153</definedName>
    <definedName name="bsmarch07">'[79]March 110'!$A$84:$C$153</definedName>
    <definedName name="bsn" localSheetId="48">#REF!</definedName>
    <definedName name="bsn" localSheetId="46">#REF!</definedName>
    <definedName name="bsn" localSheetId="41">#REF!</definedName>
    <definedName name="bsn" localSheetId="40">#REF!</definedName>
    <definedName name="bsn" localSheetId="36">#REF!</definedName>
    <definedName name="bsn" localSheetId="37">#REF!</definedName>
    <definedName name="bsn" localSheetId="38">#REF!</definedName>
    <definedName name="bsn" localSheetId="35">#REF!</definedName>
    <definedName name="bsn" localSheetId="23">#REF!</definedName>
    <definedName name="bsn" localSheetId="19">#REF!</definedName>
    <definedName name="bsn" localSheetId="21">#REF!</definedName>
    <definedName name="bsn">#REF!</definedName>
    <definedName name="bsnovember" localSheetId="48">#REF!</definedName>
    <definedName name="bsnovember" localSheetId="46">#REF!</definedName>
    <definedName name="bsnovember" localSheetId="40">#REF!</definedName>
    <definedName name="bsnovember" localSheetId="36">#REF!</definedName>
    <definedName name="bsnovember" localSheetId="37">#REF!</definedName>
    <definedName name="bsnovember" localSheetId="38">#REF!</definedName>
    <definedName name="bsnovember" localSheetId="35">#REF!</definedName>
    <definedName name="bsnovember" localSheetId="23">#REF!</definedName>
    <definedName name="bsnovember" localSheetId="19">#REF!</definedName>
    <definedName name="bsnovember" localSheetId="21">#REF!</definedName>
    <definedName name="bsnovember">#REF!</definedName>
    <definedName name="BSP" localSheetId="48">#REF!</definedName>
    <definedName name="BSP" localSheetId="46">#REF!</definedName>
    <definedName name="BSP" localSheetId="41">#REF!</definedName>
    <definedName name="BSP" localSheetId="40">#REF!</definedName>
    <definedName name="BSP" localSheetId="36">#REF!</definedName>
    <definedName name="BSP" localSheetId="37">#REF!</definedName>
    <definedName name="BSP" localSheetId="38">#REF!</definedName>
    <definedName name="BSP" localSheetId="35">#REF!</definedName>
    <definedName name="BSP" localSheetId="23">#REF!</definedName>
    <definedName name="BSP" localSheetId="19">#REF!</definedName>
    <definedName name="BSP" localSheetId="21">#REF!</definedName>
    <definedName name="BSP">#REF!</definedName>
    <definedName name="BSS" localSheetId="48">#REF!</definedName>
    <definedName name="BSS" localSheetId="46">#REF!</definedName>
    <definedName name="BSS" localSheetId="41">#REF!</definedName>
    <definedName name="BSS" localSheetId="40">#REF!</definedName>
    <definedName name="BSS" localSheetId="36">#REF!</definedName>
    <definedName name="BSS" localSheetId="37">#REF!</definedName>
    <definedName name="BSS" localSheetId="38">#REF!</definedName>
    <definedName name="BSS" localSheetId="35">#REF!</definedName>
    <definedName name="BSS" localSheetId="23">#REF!</definedName>
    <definedName name="BSS" localSheetId="19">#REF!</definedName>
    <definedName name="BSS" localSheetId="21">#REF!</definedName>
    <definedName name="BSS">#REF!</definedName>
    <definedName name="BST" localSheetId="48">#REF!</definedName>
    <definedName name="BST" localSheetId="46">#REF!</definedName>
    <definedName name="BST" localSheetId="41">#REF!</definedName>
    <definedName name="BST" localSheetId="40">#REF!</definedName>
    <definedName name="BST" localSheetId="36">#REF!</definedName>
    <definedName name="BST" localSheetId="37">#REF!</definedName>
    <definedName name="BST" localSheetId="38">#REF!</definedName>
    <definedName name="BST" localSheetId="35">#REF!</definedName>
    <definedName name="BST" localSheetId="23">#REF!</definedName>
    <definedName name="BST" localSheetId="19">#REF!</definedName>
    <definedName name="BST" localSheetId="21">#REF!</definedName>
    <definedName name="BST">#REF!</definedName>
    <definedName name="budget" localSheetId="48">#REF!</definedName>
    <definedName name="budget" localSheetId="46">#REF!</definedName>
    <definedName name="budget" localSheetId="40">#REF!</definedName>
    <definedName name="budget" localSheetId="36">#REF!</definedName>
    <definedName name="budget" localSheetId="37">#REF!</definedName>
    <definedName name="budget" localSheetId="38">#REF!</definedName>
    <definedName name="budget" localSheetId="35">#REF!</definedName>
    <definedName name="budget" localSheetId="23">#REF!</definedName>
    <definedName name="budget" localSheetId="19">#REF!</definedName>
    <definedName name="budget" localSheetId="21">#REF!</definedName>
    <definedName name="budget">#REF!</definedName>
    <definedName name="BuiltIn_AutoFilter___2" localSheetId="48">#REF!</definedName>
    <definedName name="BuiltIn_AutoFilter___2" localSheetId="47">#REF!</definedName>
    <definedName name="BuiltIn_AutoFilter___2" localSheetId="46">#REF!</definedName>
    <definedName name="BuiltIn_AutoFilter___2" localSheetId="41">#REF!</definedName>
    <definedName name="BuiltIn_AutoFilter___2" localSheetId="40">#REF!</definedName>
    <definedName name="BuiltIn_AutoFilter___2" localSheetId="36">#REF!</definedName>
    <definedName name="BuiltIn_AutoFilter___2" localSheetId="37">#REF!</definedName>
    <definedName name="BuiltIn_AutoFilter___2" localSheetId="38">#REF!</definedName>
    <definedName name="BuiltIn_AutoFilter___2" localSheetId="42">#REF!</definedName>
    <definedName name="BuiltIn_AutoFilter___2" localSheetId="34">#REF!</definedName>
    <definedName name="BuiltIn_AutoFilter___2" localSheetId="35">#REF!</definedName>
    <definedName name="BuiltIn_AutoFilter___2" localSheetId="23">#REF!</definedName>
    <definedName name="BuiltIn_AutoFilter___2" localSheetId="18">#REF!</definedName>
    <definedName name="BuiltIn_AutoFilter___2" localSheetId="19">#REF!</definedName>
    <definedName name="BuiltIn_AutoFilter___2" localSheetId="21">#REF!</definedName>
    <definedName name="BuiltIn_AutoFilter___2" localSheetId="11">#REF!</definedName>
    <definedName name="BuiltIn_AutoFilter___2" localSheetId="24">#REF!</definedName>
    <definedName name="BuiltIn_AutoFilter___2" localSheetId="7">#REF!</definedName>
    <definedName name="BuiltIn_AutoFilter___2" localSheetId="32">#REF!</definedName>
    <definedName name="BuiltIn_AutoFilter___2">#REF!</definedName>
    <definedName name="BuiltIn_AutoFilter___2_1" localSheetId="48">#REF!</definedName>
    <definedName name="BuiltIn_AutoFilter___2_1" localSheetId="46">#REF!</definedName>
    <definedName name="BuiltIn_AutoFilter___2_1" localSheetId="41">#REF!</definedName>
    <definedName name="BuiltIn_AutoFilter___2_1" localSheetId="40">#REF!</definedName>
    <definedName name="BuiltIn_AutoFilter___2_1" localSheetId="36">#REF!</definedName>
    <definedName name="BuiltIn_AutoFilter___2_1" localSheetId="37">#REF!</definedName>
    <definedName name="BuiltIn_AutoFilter___2_1" localSheetId="38">#REF!</definedName>
    <definedName name="BuiltIn_AutoFilter___2_1" localSheetId="35">#REF!</definedName>
    <definedName name="BuiltIn_AutoFilter___2_1" localSheetId="21">#REF!</definedName>
    <definedName name="BuiltIn_AutoFilter___2_1">#REF!</definedName>
    <definedName name="BuiltIn_AutoFilter___2_10" localSheetId="48">#REF!</definedName>
    <definedName name="BuiltIn_AutoFilter___2_10" localSheetId="46">#REF!</definedName>
    <definedName name="BuiltIn_AutoFilter___2_10" localSheetId="41">#REF!</definedName>
    <definedName name="BuiltIn_AutoFilter___2_10" localSheetId="40">#REF!</definedName>
    <definedName name="BuiltIn_AutoFilter___2_10" localSheetId="36">#REF!</definedName>
    <definedName name="BuiltIn_AutoFilter___2_10" localSheetId="37">#REF!</definedName>
    <definedName name="BuiltIn_AutoFilter___2_10" localSheetId="38">#REF!</definedName>
    <definedName name="BuiltIn_AutoFilter___2_10" localSheetId="35">#REF!</definedName>
    <definedName name="BuiltIn_AutoFilter___2_10" localSheetId="21">#REF!</definedName>
    <definedName name="BuiltIn_AutoFilter___2_10">#REF!</definedName>
    <definedName name="BuiltIn_AutoFilter___2_11" localSheetId="15">#REF!</definedName>
    <definedName name="BuiltIn_AutoFilter___2_11" localSheetId="48">#REF!</definedName>
    <definedName name="BuiltIn_AutoFilter___2_11" localSheetId="47">#REF!</definedName>
    <definedName name="BuiltIn_AutoFilter___2_11" localSheetId="46">#REF!</definedName>
    <definedName name="BuiltIn_AutoFilter___2_11" localSheetId="41">#REF!</definedName>
    <definedName name="BuiltIn_AutoFilter___2_11" localSheetId="40">#REF!</definedName>
    <definedName name="BuiltIn_AutoFilter___2_11" localSheetId="36">#REF!</definedName>
    <definedName name="BuiltIn_AutoFilter___2_11" localSheetId="37">#REF!</definedName>
    <definedName name="BuiltIn_AutoFilter___2_11" localSheetId="38">#REF!</definedName>
    <definedName name="BuiltIn_AutoFilter___2_11" localSheetId="42">#REF!</definedName>
    <definedName name="BuiltIn_AutoFilter___2_11" localSheetId="34">#REF!</definedName>
    <definedName name="BuiltIn_AutoFilter___2_11" localSheetId="35">#REF!</definedName>
    <definedName name="BuiltIn_AutoFilter___2_11" localSheetId="23">#REF!</definedName>
    <definedName name="BuiltIn_AutoFilter___2_11" localSheetId="18">#REF!</definedName>
    <definedName name="BuiltIn_AutoFilter___2_11" localSheetId="19">#REF!</definedName>
    <definedName name="BuiltIn_AutoFilter___2_11" localSheetId="21">#REF!</definedName>
    <definedName name="BuiltIn_AutoFilter___2_11" localSheetId="26">#REF!</definedName>
    <definedName name="BuiltIn_AutoFilter___2_11" localSheetId="11">#REF!</definedName>
    <definedName name="BuiltIn_AutoFilter___2_11" localSheetId="24">#REF!</definedName>
    <definedName name="BuiltIn_AutoFilter___2_11" localSheetId="7">#REF!</definedName>
    <definedName name="BuiltIn_AutoFilter___2_11" localSheetId="33">#REF!</definedName>
    <definedName name="BuiltIn_AutoFilter___2_11" localSheetId="32">#REF!</definedName>
    <definedName name="BuiltIn_AutoFilter___2_11">#REF!</definedName>
    <definedName name="BuiltIn_AutoFilter___2_12" localSheetId="15">#REF!</definedName>
    <definedName name="BuiltIn_AutoFilter___2_12" localSheetId="48">#REF!</definedName>
    <definedName name="BuiltIn_AutoFilter___2_12" localSheetId="47">#REF!</definedName>
    <definedName name="BuiltIn_AutoFilter___2_12" localSheetId="46">#REF!</definedName>
    <definedName name="BuiltIn_AutoFilter___2_12" localSheetId="41">#REF!</definedName>
    <definedName name="BuiltIn_AutoFilter___2_12" localSheetId="40">#REF!</definedName>
    <definedName name="BuiltIn_AutoFilter___2_12" localSheetId="36">#REF!</definedName>
    <definedName name="BuiltIn_AutoFilter___2_12" localSheetId="37">#REF!</definedName>
    <definedName name="BuiltIn_AutoFilter___2_12" localSheetId="38">#REF!</definedName>
    <definedName name="BuiltIn_AutoFilter___2_12" localSheetId="42">#REF!</definedName>
    <definedName name="BuiltIn_AutoFilter___2_12" localSheetId="34">#REF!</definedName>
    <definedName name="BuiltIn_AutoFilter___2_12" localSheetId="35">#REF!</definedName>
    <definedName name="BuiltIn_AutoFilter___2_12" localSheetId="23">#REF!</definedName>
    <definedName name="BuiltIn_AutoFilter___2_12" localSheetId="18">#REF!</definedName>
    <definedName name="BuiltIn_AutoFilter___2_12" localSheetId="19">#REF!</definedName>
    <definedName name="BuiltIn_AutoFilter___2_12" localSheetId="21">#REF!</definedName>
    <definedName name="BuiltIn_AutoFilter___2_12" localSheetId="26">#REF!</definedName>
    <definedName name="BuiltIn_AutoFilter___2_12" localSheetId="11">#REF!</definedName>
    <definedName name="BuiltIn_AutoFilter___2_12" localSheetId="24">#REF!</definedName>
    <definedName name="BuiltIn_AutoFilter___2_12" localSheetId="7">#REF!</definedName>
    <definedName name="BuiltIn_AutoFilter___2_12" localSheetId="33">#REF!</definedName>
    <definedName name="BuiltIn_AutoFilter___2_12" localSheetId="32">#REF!</definedName>
    <definedName name="BuiltIn_AutoFilter___2_12">#REF!</definedName>
    <definedName name="BuiltIn_AutoFilter___2_13" localSheetId="15">#REF!</definedName>
    <definedName name="BuiltIn_AutoFilter___2_13" localSheetId="48">#REF!</definedName>
    <definedName name="BuiltIn_AutoFilter___2_13" localSheetId="47">#REF!</definedName>
    <definedName name="BuiltIn_AutoFilter___2_13" localSheetId="46">#REF!</definedName>
    <definedName name="BuiltIn_AutoFilter___2_13" localSheetId="41">#REF!</definedName>
    <definedName name="BuiltIn_AutoFilter___2_13" localSheetId="40">#REF!</definedName>
    <definedName name="BuiltIn_AutoFilter___2_13" localSheetId="36">#REF!</definedName>
    <definedName name="BuiltIn_AutoFilter___2_13" localSheetId="37">#REF!</definedName>
    <definedName name="BuiltIn_AutoFilter___2_13" localSheetId="38">#REF!</definedName>
    <definedName name="BuiltIn_AutoFilter___2_13" localSheetId="42">#REF!</definedName>
    <definedName name="BuiltIn_AutoFilter___2_13" localSheetId="34">#REF!</definedName>
    <definedName name="BuiltIn_AutoFilter___2_13" localSheetId="35">#REF!</definedName>
    <definedName name="BuiltIn_AutoFilter___2_13" localSheetId="23">#REF!</definedName>
    <definedName name="BuiltIn_AutoFilter___2_13" localSheetId="18">#REF!</definedName>
    <definedName name="BuiltIn_AutoFilter___2_13" localSheetId="19">#REF!</definedName>
    <definedName name="BuiltIn_AutoFilter___2_13" localSheetId="21">#REF!</definedName>
    <definedName name="BuiltIn_AutoFilter___2_13" localSheetId="26">#REF!</definedName>
    <definedName name="BuiltIn_AutoFilter___2_13" localSheetId="11">#REF!</definedName>
    <definedName name="BuiltIn_AutoFilter___2_13" localSheetId="24">#REF!</definedName>
    <definedName name="BuiltIn_AutoFilter___2_13" localSheetId="7">#REF!</definedName>
    <definedName name="BuiltIn_AutoFilter___2_13" localSheetId="33">#REF!</definedName>
    <definedName name="BuiltIn_AutoFilter___2_13" localSheetId="32">#REF!</definedName>
    <definedName name="BuiltIn_AutoFilter___2_13">#REF!</definedName>
    <definedName name="BuiltIn_AutoFilter___2_14" localSheetId="15">#REF!</definedName>
    <definedName name="BuiltIn_AutoFilter___2_14" localSheetId="48">#REF!</definedName>
    <definedName name="BuiltIn_AutoFilter___2_14" localSheetId="47">#REF!</definedName>
    <definedName name="BuiltIn_AutoFilter___2_14" localSheetId="46">#REF!</definedName>
    <definedName name="BuiltIn_AutoFilter___2_14" localSheetId="41">#REF!</definedName>
    <definedName name="BuiltIn_AutoFilter___2_14" localSheetId="40">#REF!</definedName>
    <definedName name="BuiltIn_AutoFilter___2_14" localSheetId="36">#REF!</definedName>
    <definedName name="BuiltIn_AutoFilter___2_14" localSheetId="37">#REF!</definedName>
    <definedName name="BuiltIn_AutoFilter___2_14" localSheetId="38">#REF!</definedName>
    <definedName name="BuiltIn_AutoFilter___2_14" localSheetId="42">#REF!</definedName>
    <definedName name="BuiltIn_AutoFilter___2_14" localSheetId="34">#REF!</definedName>
    <definedName name="BuiltIn_AutoFilter___2_14" localSheetId="35">#REF!</definedName>
    <definedName name="BuiltIn_AutoFilter___2_14" localSheetId="23">#REF!</definedName>
    <definedName name="BuiltIn_AutoFilter___2_14" localSheetId="18">#REF!</definedName>
    <definedName name="BuiltIn_AutoFilter___2_14" localSheetId="19">#REF!</definedName>
    <definedName name="BuiltIn_AutoFilter___2_14" localSheetId="21">#REF!</definedName>
    <definedName name="BuiltIn_AutoFilter___2_14" localSheetId="26">#REF!</definedName>
    <definedName name="BuiltIn_AutoFilter___2_14" localSheetId="11">#REF!</definedName>
    <definedName name="BuiltIn_AutoFilter___2_14" localSheetId="24">#REF!</definedName>
    <definedName name="BuiltIn_AutoFilter___2_14" localSheetId="7">#REF!</definedName>
    <definedName name="BuiltIn_AutoFilter___2_14" localSheetId="33">#REF!</definedName>
    <definedName name="BuiltIn_AutoFilter___2_14" localSheetId="32">#REF!</definedName>
    <definedName name="BuiltIn_AutoFilter___2_14">#REF!</definedName>
    <definedName name="BuiltIn_AutoFilter___2_15" localSheetId="48">#REF!</definedName>
    <definedName name="BuiltIn_AutoFilter___2_15" localSheetId="46">#REF!</definedName>
    <definedName name="BuiltIn_AutoFilter___2_15" localSheetId="41">#REF!</definedName>
    <definedName name="BuiltIn_AutoFilter___2_15" localSheetId="40">#REF!</definedName>
    <definedName name="BuiltIn_AutoFilter___2_15" localSheetId="36">#REF!</definedName>
    <definedName name="BuiltIn_AutoFilter___2_15" localSheetId="37">#REF!</definedName>
    <definedName name="BuiltIn_AutoFilter___2_15" localSheetId="38">#REF!</definedName>
    <definedName name="BuiltIn_AutoFilter___2_15" localSheetId="35">#REF!</definedName>
    <definedName name="BuiltIn_AutoFilter___2_15" localSheetId="21">#REF!</definedName>
    <definedName name="BuiltIn_AutoFilter___2_15">#REF!</definedName>
    <definedName name="BuiltIn_AutoFilter___2_16" localSheetId="15">#REF!</definedName>
    <definedName name="BuiltIn_AutoFilter___2_16" localSheetId="48">#REF!</definedName>
    <definedName name="BuiltIn_AutoFilter___2_16" localSheetId="47">#REF!</definedName>
    <definedName name="BuiltIn_AutoFilter___2_16" localSheetId="46">#REF!</definedName>
    <definedName name="BuiltIn_AutoFilter___2_16" localSheetId="41">#REF!</definedName>
    <definedName name="BuiltIn_AutoFilter___2_16" localSheetId="40">#REF!</definedName>
    <definedName name="BuiltIn_AutoFilter___2_16" localSheetId="36">#REF!</definedName>
    <definedName name="BuiltIn_AutoFilter___2_16" localSheetId="37">#REF!</definedName>
    <definedName name="BuiltIn_AutoFilter___2_16" localSheetId="38">#REF!</definedName>
    <definedName name="BuiltIn_AutoFilter___2_16" localSheetId="42">#REF!</definedName>
    <definedName name="BuiltIn_AutoFilter___2_16" localSheetId="34">#REF!</definedName>
    <definedName name="BuiltIn_AutoFilter___2_16" localSheetId="35">#REF!</definedName>
    <definedName name="BuiltIn_AutoFilter___2_16" localSheetId="23">#REF!</definedName>
    <definedName name="BuiltIn_AutoFilter___2_16" localSheetId="18">#REF!</definedName>
    <definedName name="BuiltIn_AutoFilter___2_16" localSheetId="19">#REF!</definedName>
    <definedName name="BuiltIn_AutoFilter___2_16" localSheetId="21">#REF!</definedName>
    <definedName name="BuiltIn_AutoFilter___2_16" localSheetId="26">#REF!</definedName>
    <definedName name="BuiltIn_AutoFilter___2_16" localSheetId="11">#REF!</definedName>
    <definedName name="BuiltIn_AutoFilter___2_16" localSheetId="24">#REF!</definedName>
    <definedName name="BuiltIn_AutoFilter___2_16" localSheetId="7">#REF!</definedName>
    <definedName name="BuiltIn_AutoFilter___2_16" localSheetId="33">#REF!</definedName>
    <definedName name="BuiltIn_AutoFilter___2_16" localSheetId="32">#REF!</definedName>
    <definedName name="BuiltIn_AutoFilter___2_16">#REF!</definedName>
    <definedName name="BuiltIn_AutoFilter___2_20" localSheetId="48">#REF!</definedName>
    <definedName name="BuiltIn_AutoFilter___2_20" localSheetId="46">#REF!</definedName>
    <definedName name="BuiltIn_AutoFilter___2_20" localSheetId="41">#REF!</definedName>
    <definedName name="BuiltIn_AutoFilter___2_20" localSheetId="40">#REF!</definedName>
    <definedName name="BuiltIn_AutoFilter___2_20" localSheetId="36">#REF!</definedName>
    <definedName name="BuiltIn_AutoFilter___2_20" localSheetId="37">#REF!</definedName>
    <definedName name="BuiltIn_AutoFilter___2_20" localSheetId="38">#REF!</definedName>
    <definedName name="BuiltIn_AutoFilter___2_20" localSheetId="35">#REF!</definedName>
    <definedName name="BuiltIn_AutoFilter___2_20" localSheetId="21">#REF!</definedName>
    <definedName name="BuiltIn_AutoFilter___2_20">#REF!</definedName>
    <definedName name="BuiltIn_AutoFilter___2_21" localSheetId="48">#REF!</definedName>
    <definedName name="BuiltIn_AutoFilter___2_21" localSheetId="46">#REF!</definedName>
    <definedName name="BuiltIn_AutoFilter___2_21" localSheetId="41">#REF!</definedName>
    <definedName name="BuiltIn_AutoFilter___2_21" localSheetId="40">#REF!</definedName>
    <definedName name="BuiltIn_AutoFilter___2_21" localSheetId="36">#REF!</definedName>
    <definedName name="BuiltIn_AutoFilter___2_21" localSheetId="37">#REF!</definedName>
    <definedName name="BuiltIn_AutoFilter___2_21" localSheetId="38">#REF!</definedName>
    <definedName name="BuiltIn_AutoFilter___2_21" localSheetId="35">#REF!</definedName>
    <definedName name="BuiltIn_AutoFilter___2_21" localSheetId="21">#REF!</definedName>
    <definedName name="BuiltIn_AutoFilter___2_21">#REF!</definedName>
    <definedName name="BuiltIn_AutoFilter___2_23" localSheetId="48">#REF!</definedName>
    <definedName name="BuiltIn_AutoFilter___2_23" localSheetId="46">#REF!</definedName>
    <definedName name="BuiltIn_AutoFilter___2_23" localSheetId="41">#REF!</definedName>
    <definedName name="BuiltIn_AutoFilter___2_23" localSheetId="40">#REF!</definedName>
    <definedName name="BuiltIn_AutoFilter___2_23" localSheetId="36">#REF!</definedName>
    <definedName name="BuiltIn_AutoFilter___2_23" localSheetId="37">#REF!</definedName>
    <definedName name="BuiltIn_AutoFilter___2_23" localSheetId="38">#REF!</definedName>
    <definedName name="BuiltIn_AutoFilter___2_23" localSheetId="35">#REF!</definedName>
    <definedName name="BuiltIn_AutoFilter___2_23" localSheetId="21">#REF!</definedName>
    <definedName name="BuiltIn_AutoFilter___2_23">#REF!</definedName>
    <definedName name="BuiltIn_AutoFilter___2_5" localSheetId="48">#REF!</definedName>
    <definedName name="BuiltIn_AutoFilter___2_5" localSheetId="46">#REF!</definedName>
    <definedName name="BuiltIn_AutoFilter___2_5" localSheetId="41">#REF!</definedName>
    <definedName name="BuiltIn_AutoFilter___2_5" localSheetId="40">#REF!</definedName>
    <definedName name="BuiltIn_AutoFilter___2_5" localSheetId="36">#REF!</definedName>
    <definedName name="BuiltIn_AutoFilter___2_5" localSheetId="37">#REF!</definedName>
    <definedName name="BuiltIn_AutoFilter___2_5" localSheetId="38">#REF!</definedName>
    <definedName name="BuiltIn_AutoFilter___2_5" localSheetId="35">#REF!</definedName>
    <definedName name="BuiltIn_AutoFilter___2_5" localSheetId="21">#REF!</definedName>
    <definedName name="BuiltIn_AutoFilter___2_5">#REF!</definedName>
    <definedName name="BuiltIn_AutoFilter___2_6" localSheetId="15">#REF!</definedName>
    <definedName name="BuiltIn_AutoFilter___2_6" localSheetId="48">#REF!</definedName>
    <definedName name="BuiltIn_AutoFilter___2_6" localSheetId="47">#REF!</definedName>
    <definedName name="BuiltIn_AutoFilter___2_6" localSheetId="46">#REF!</definedName>
    <definedName name="BuiltIn_AutoFilter___2_6" localSheetId="41">#REF!</definedName>
    <definedName name="BuiltIn_AutoFilter___2_6" localSheetId="40">#REF!</definedName>
    <definedName name="BuiltIn_AutoFilter___2_6" localSheetId="36">#REF!</definedName>
    <definedName name="BuiltIn_AutoFilter___2_6" localSheetId="37">#REF!</definedName>
    <definedName name="BuiltIn_AutoFilter___2_6" localSheetId="38">#REF!</definedName>
    <definedName name="BuiltIn_AutoFilter___2_6" localSheetId="42">#REF!</definedName>
    <definedName name="BuiltIn_AutoFilter___2_6" localSheetId="34">#REF!</definedName>
    <definedName name="BuiltIn_AutoFilter___2_6" localSheetId="35">#REF!</definedName>
    <definedName name="BuiltIn_AutoFilter___2_6" localSheetId="23">#REF!</definedName>
    <definedName name="BuiltIn_AutoFilter___2_6" localSheetId="18">#REF!</definedName>
    <definedName name="BuiltIn_AutoFilter___2_6" localSheetId="19">#REF!</definedName>
    <definedName name="BuiltIn_AutoFilter___2_6" localSheetId="21">#REF!</definedName>
    <definedName name="BuiltIn_AutoFilter___2_6" localSheetId="26">#REF!</definedName>
    <definedName name="BuiltIn_AutoFilter___2_6" localSheetId="11">#REF!</definedName>
    <definedName name="BuiltIn_AutoFilter___2_6" localSheetId="24">#REF!</definedName>
    <definedName name="BuiltIn_AutoFilter___2_6" localSheetId="7">#REF!</definedName>
    <definedName name="BuiltIn_AutoFilter___2_6" localSheetId="33">#REF!</definedName>
    <definedName name="BuiltIn_AutoFilter___2_6" localSheetId="32">#REF!</definedName>
    <definedName name="BuiltIn_AutoFilter___2_6">#REF!</definedName>
    <definedName name="BuiltIn_AutoFilter___2_7" localSheetId="15">#REF!</definedName>
    <definedName name="BuiltIn_AutoFilter___2_7" localSheetId="48">#REF!</definedName>
    <definedName name="BuiltIn_AutoFilter___2_7" localSheetId="47">#REF!</definedName>
    <definedName name="BuiltIn_AutoFilter___2_7" localSheetId="46">#REF!</definedName>
    <definedName name="BuiltIn_AutoFilter___2_7" localSheetId="41">#REF!</definedName>
    <definedName name="BuiltIn_AutoFilter___2_7" localSheetId="40">#REF!</definedName>
    <definedName name="BuiltIn_AutoFilter___2_7" localSheetId="36">#REF!</definedName>
    <definedName name="BuiltIn_AutoFilter___2_7" localSheetId="37">#REF!</definedName>
    <definedName name="BuiltIn_AutoFilter___2_7" localSheetId="38">#REF!</definedName>
    <definedName name="BuiltIn_AutoFilter___2_7" localSheetId="42">#REF!</definedName>
    <definedName name="BuiltIn_AutoFilter___2_7" localSheetId="34">#REF!</definedName>
    <definedName name="BuiltIn_AutoFilter___2_7" localSheetId="35">#REF!</definedName>
    <definedName name="BuiltIn_AutoFilter___2_7" localSheetId="23">#REF!</definedName>
    <definedName name="BuiltIn_AutoFilter___2_7" localSheetId="18">#REF!</definedName>
    <definedName name="BuiltIn_AutoFilter___2_7" localSheetId="19">#REF!</definedName>
    <definedName name="BuiltIn_AutoFilter___2_7" localSheetId="21">#REF!</definedName>
    <definedName name="BuiltIn_AutoFilter___2_7" localSheetId="26">#REF!</definedName>
    <definedName name="BuiltIn_AutoFilter___2_7" localSheetId="11">#REF!</definedName>
    <definedName name="BuiltIn_AutoFilter___2_7" localSheetId="24">#REF!</definedName>
    <definedName name="BuiltIn_AutoFilter___2_7" localSheetId="7">#REF!</definedName>
    <definedName name="BuiltIn_AutoFilter___2_7" localSheetId="33">#REF!</definedName>
    <definedName name="BuiltIn_AutoFilter___2_7" localSheetId="32">#REF!</definedName>
    <definedName name="BuiltIn_AutoFilter___2_7">#REF!</definedName>
    <definedName name="BuiltIn_AutoFilter___2_8" localSheetId="15">#REF!</definedName>
    <definedName name="BuiltIn_AutoFilter___2_8" localSheetId="48">#REF!</definedName>
    <definedName name="BuiltIn_AutoFilter___2_8" localSheetId="47">#REF!</definedName>
    <definedName name="BuiltIn_AutoFilter___2_8" localSheetId="46">#REF!</definedName>
    <definedName name="BuiltIn_AutoFilter___2_8" localSheetId="41">#REF!</definedName>
    <definedName name="BuiltIn_AutoFilter___2_8" localSheetId="40">#REF!</definedName>
    <definedName name="BuiltIn_AutoFilter___2_8" localSheetId="36">#REF!</definedName>
    <definedName name="BuiltIn_AutoFilter___2_8" localSheetId="37">#REF!</definedName>
    <definedName name="BuiltIn_AutoFilter___2_8" localSheetId="38">#REF!</definedName>
    <definedName name="BuiltIn_AutoFilter___2_8" localSheetId="42">#REF!</definedName>
    <definedName name="BuiltIn_AutoFilter___2_8" localSheetId="34">#REF!</definedName>
    <definedName name="BuiltIn_AutoFilter___2_8" localSheetId="35">#REF!</definedName>
    <definedName name="BuiltIn_AutoFilter___2_8" localSheetId="23">#REF!</definedName>
    <definedName name="BuiltIn_AutoFilter___2_8" localSheetId="18">#REF!</definedName>
    <definedName name="BuiltIn_AutoFilter___2_8" localSheetId="19">#REF!</definedName>
    <definedName name="BuiltIn_AutoFilter___2_8" localSheetId="21">#REF!</definedName>
    <definedName name="BuiltIn_AutoFilter___2_8" localSheetId="26">#REF!</definedName>
    <definedName name="BuiltIn_AutoFilter___2_8" localSheetId="11">#REF!</definedName>
    <definedName name="BuiltIn_AutoFilter___2_8" localSheetId="24">#REF!</definedName>
    <definedName name="BuiltIn_AutoFilter___2_8" localSheetId="7">#REF!</definedName>
    <definedName name="BuiltIn_AutoFilter___2_8" localSheetId="33">#REF!</definedName>
    <definedName name="BuiltIn_AutoFilter___2_8" localSheetId="32">#REF!</definedName>
    <definedName name="BuiltIn_AutoFilter___2_8">#REF!</definedName>
    <definedName name="BuiltIn_AutoFilter___2_9" localSheetId="15">#REF!</definedName>
    <definedName name="BuiltIn_AutoFilter___2_9" localSheetId="48">#REF!</definedName>
    <definedName name="BuiltIn_AutoFilter___2_9" localSheetId="47">#REF!</definedName>
    <definedName name="BuiltIn_AutoFilter___2_9" localSheetId="46">#REF!</definedName>
    <definedName name="BuiltIn_AutoFilter___2_9" localSheetId="41">#REF!</definedName>
    <definedName name="BuiltIn_AutoFilter___2_9" localSheetId="40">#REF!</definedName>
    <definedName name="BuiltIn_AutoFilter___2_9" localSheetId="36">#REF!</definedName>
    <definedName name="BuiltIn_AutoFilter___2_9" localSheetId="37">#REF!</definedName>
    <definedName name="BuiltIn_AutoFilter___2_9" localSheetId="38">#REF!</definedName>
    <definedName name="BuiltIn_AutoFilter___2_9" localSheetId="42">#REF!</definedName>
    <definedName name="BuiltIn_AutoFilter___2_9" localSheetId="34">#REF!</definedName>
    <definedName name="BuiltIn_AutoFilter___2_9" localSheetId="35">#REF!</definedName>
    <definedName name="BuiltIn_AutoFilter___2_9" localSheetId="23">#REF!</definedName>
    <definedName name="BuiltIn_AutoFilter___2_9" localSheetId="18">#REF!</definedName>
    <definedName name="BuiltIn_AutoFilter___2_9" localSheetId="19">#REF!</definedName>
    <definedName name="BuiltIn_AutoFilter___2_9" localSheetId="21">#REF!</definedName>
    <definedName name="BuiltIn_AutoFilter___2_9" localSheetId="26">#REF!</definedName>
    <definedName name="BuiltIn_AutoFilter___2_9" localSheetId="11">#REF!</definedName>
    <definedName name="BuiltIn_AutoFilter___2_9" localSheetId="24">#REF!</definedName>
    <definedName name="BuiltIn_AutoFilter___2_9" localSheetId="7">#REF!</definedName>
    <definedName name="BuiltIn_AutoFilter___2_9" localSheetId="33">#REF!</definedName>
    <definedName name="BuiltIn_AutoFilter___2_9" localSheetId="32">#REF!</definedName>
    <definedName name="BuiltIn_AutoFilter___2_9">#REF!</definedName>
    <definedName name="BuiltIn_AutoFilter___8" localSheetId="48">#REF!</definedName>
    <definedName name="BuiltIn_AutoFilter___8" localSheetId="46">#REF!</definedName>
    <definedName name="BuiltIn_AutoFilter___8" localSheetId="40">#REF!</definedName>
    <definedName name="BuiltIn_AutoFilter___8" localSheetId="36">#REF!</definedName>
    <definedName name="BuiltIn_AutoFilter___8" localSheetId="37">#REF!</definedName>
    <definedName name="BuiltIn_AutoFilter___8" localSheetId="38">#REF!</definedName>
    <definedName name="BuiltIn_AutoFilter___8" localSheetId="35">#REF!</definedName>
    <definedName name="BuiltIn_AutoFilter___8" localSheetId="23">#REF!</definedName>
    <definedName name="BuiltIn_AutoFilter___8" localSheetId="19">#REF!</definedName>
    <definedName name="BuiltIn_AutoFilter___8" localSheetId="21">#REF!</definedName>
    <definedName name="BuiltIn_AutoFilter___8">#REF!</definedName>
    <definedName name="BuiltIn_Print_Area" localSheetId="48">#REF!</definedName>
    <definedName name="BuiltIn_Print_Area" localSheetId="46">#REF!</definedName>
    <definedName name="BuiltIn_Print_Area" localSheetId="41">#REF!</definedName>
    <definedName name="BuiltIn_Print_Area" localSheetId="40">#REF!</definedName>
    <definedName name="BuiltIn_Print_Area" localSheetId="36">#REF!</definedName>
    <definedName name="BuiltIn_Print_Area" localSheetId="37">#REF!</definedName>
    <definedName name="BuiltIn_Print_Area" localSheetId="38">#REF!</definedName>
    <definedName name="BuiltIn_Print_Area" localSheetId="35">#REF!</definedName>
    <definedName name="BuiltIn_Print_Area" localSheetId="21">#REF!</definedName>
    <definedName name="BuiltIn_Print_Area">#REF!</definedName>
    <definedName name="BuiltIn_Print_Area___0" localSheetId="48">#REF!</definedName>
    <definedName name="BuiltIn_Print_Area___0" localSheetId="46">#REF!</definedName>
    <definedName name="BuiltIn_Print_Area___0" localSheetId="41">#REF!</definedName>
    <definedName name="BuiltIn_Print_Area___0" localSheetId="40">#REF!</definedName>
    <definedName name="BuiltIn_Print_Area___0" localSheetId="36">#REF!</definedName>
    <definedName name="BuiltIn_Print_Area___0" localSheetId="37">#REF!</definedName>
    <definedName name="BuiltIn_Print_Area___0" localSheetId="38">#REF!</definedName>
    <definedName name="BuiltIn_Print_Area___0" localSheetId="35">#REF!</definedName>
    <definedName name="BuiltIn_Print_Area___0" localSheetId="21">#REF!</definedName>
    <definedName name="BuiltIn_Print_Area___0">#REF!</definedName>
    <definedName name="BuiltIn_Print_Area___0___0" localSheetId="48">#REF!</definedName>
    <definedName name="BuiltIn_Print_Area___0___0" localSheetId="46">#REF!</definedName>
    <definedName name="BuiltIn_Print_Area___0___0" localSheetId="41">#REF!</definedName>
    <definedName name="BuiltIn_Print_Area___0___0" localSheetId="40">#REF!</definedName>
    <definedName name="BuiltIn_Print_Area___0___0" localSheetId="36">#REF!</definedName>
    <definedName name="BuiltIn_Print_Area___0___0" localSheetId="37">#REF!</definedName>
    <definedName name="BuiltIn_Print_Area___0___0" localSheetId="38">#REF!</definedName>
    <definedName name="BuiltIn_Print_Area___0___0" localSheetId="35">#REF!</definedName>
    <definedName name="BuiltIn_Print_Area___0___0" localSheetId="21">#REF!</definedName>
    <definedName name="BuiltIn_Print_Area___0___0">#REF!</definedName>
    <definedName name="BuiltIn_Print_Area___0___0___0" localSheetId="48">#REF!</definedName>
    <definedName name="BuiltIn_Print_Area___0___0___0" localSheetId="46">#REF!</definedName>
    <definedName name="BuiltIn_Print_Area___0___0___0" localSheetId="41">#REF!</definedName>
    <definedName name="BuiltIn_Print_Area___0___0___0" localSheetId="40">#REF!</definedName>
    <definedName name="BuiltIn_Print_Area___0___0___0" localSheetId="36">#REF!</definedName>
    <definedName name="BuiltIn_Print_Area___0___0___0" localSheetId="37">#REF!</definedName>
    <definedName name="BuiltIn_Print_Area___0___0___0" localSheetId="38">#REF!</definedName>
    <definedName name="BuiltIn_Print_Area___0___0___0" localSheetId="35">#REF!</definedName>
    <definedName name="BuiltIn_Print_Area___0___0___0" localSheetId="21">#REF!</definedName>
    <definedName name="BuiltIn_Print_Area___0___0___0">#REF!</definedName>
    <definedName name="BuiltIn_Print_Area___0___0___0___0" localSheetId="48">#REF!</definedName>
    <definedName name="BuiltIn_Print_Area___0___0___0___0" localSheetId="46">#REF!</definedName>
    <definedName name="BuiltIn_Print_Area___0___0___0___0" localSheetId="41">#REF!</definedName>
    <definedName name="BuiltIn_Print_Area___0___0___0___0" localSheetId="40">#REF!</definedName>
    <definedName name="BuiltIn_Print_Area___0___0___0___0" localSheetId="36">#REF!</definedName>
    <definedName name="BuiltIn_Print_Area___0___0___0___0" localSheetId="37">#REF!</definedName>
    <definedName name="BuiltIn_Print_Area___0___0___0___0" localSheetId="38">#REF!</definedName>
    <definedName name="BuiltIn_Print_Area___0___0___0___0" localSheetId="35">#REF!</definedName>
    <definedName name="BuiltIn_Print_Area___0___0___0___0" localSheetId="21">#REF!</definedName>
    <definedName name="BuiltIn_Print_Area___0___0___0___0">#REF!</definedName>
    <definedName name="BV2AC" localSheetId="48">#REF!</definedName>
    <definedName name="BV2AC" localSheetId="46">#REF!</definedName>
    <definedName name="BV2AC" localSheetId="40">#REF!</definedName>
    <definedName name="BV2AC" localSheetId="36">#REF!</definedName>
    <definedName name="BV2AC" localSheetId="37">#REF!</definedName>
    <definedName name="BV2AC" localSheetId="38">#REF!</definedName>
    <definedName name="BV2AC" localSheetId="35">#REF!</definedName>
    <definedName name="BV2AC" localSheetId="23">#REF!</definedName>
    <definedName name="BV2AC" localSheetId="19">#REF!</definedName>
    <definedName name="BV2AC" localSheetId="21">#REF!</definedName>
    <definedName name="BV2AC">#REF!</definedName>
    <definedName name="BV2AH" localSheetId="48">#REF!</definedName>
    <definedName name="BV2AH" localSheetId="46">#REF!</definedName>
    <definedName name="BV2AH" localSheetId="40">#REF!</definedName>
    <definedName name="BV2AH" localSheetId="36">#REF!</definedName>
    <definedName name="BV2AH" localSheetId="37">#REF!</definedName>
    <definedName name="BV2AH" localSheetId="38">#REF!</definedName>
    <definedName name="BV2AH" localSheetId="35">#REF!</definedName>
    <definedName name="BV2AH" localSheetId="23">#REF!</definedName>
    <definedName name="BV2AH" localSheetId="19">#REF!</definedName>
    <definedName name="BV2AH" localSheetId="21">#REF!</definedName>
    <definedName name="BV2AH">#REF!</definedName>
    <definedName name="BV2EX">[80]NCSS!$T$6:$T$1682</definedName>
    <definedName name="BV2FS" localSheetId="48">#REF!</definedName>
    <definedName name="BV2FS" localSheetId="46">#REF!</definedName>
    <definedName name="BV2FS" localSheetId="40">#REF!</definedName>
    <definedName name="BV2FS" localSheetId="36">#REF!</definedName>
    <definedName name="BV2FS" localSheetId="37">#REF!</definedName>
    <definedName name="BV2FS" localSheetId="38">#REF!</definedName>
    <definedName name="BV2FS" localSheetId="35">#REF!</definedName>
    <definedName name="BV2FS" localSheetId="23">#REF!</definedName>
    <definedName name="BV2FS" localSheetId="19">#REF!</definedName>
    <definedName name="BV2FS" localSheetId="21">#REF!</definedName>
    <definedName name="BV2FS">#REF!</definedName>
    <definedName name="BV2GS" localSheetId="48">#REF!</definedName>
    <definedName name="BV2GS" localSheetId="46">#REF!</definedName>
    <definedName name="BV2GS" localSheetId="40">#REF!</definedName>
    <definedName name="BV2GS" localSheetId="36">#REF!</definedName>
    <definedName name="BV2GS" localSheetId="37">#REF!</definedName>
    <definedName name="BV2GS" localSheetId="38">#REF!</definedName>
    <definedName name="BV2GS" localSheetId="35">#REF!</definedName>
    <definedName name="BV2GS" localSheetId="23">#REF!</definedName>
    <definedName name="BV2GS" localSheetId="19">#REF!</definedName>
    <definedName name="BV2GS" localSheetId="21">#REF!</definedName>
    <definedName name="BV2GS">#REF!</definedName>
    <definedName name="BV2HM" localSheetId="48">#REF!</definedName>
    <definedName name="BV2HM" localSheetId="46">#REF!</definedName>
    <definedName name="BV2HM" localSheetId="40">#REF!</definedName>
    <definedName name="BV2HM" localSheetId="36">#REF!</definedName>
    <definedName name="BV2HM" localSheetId="37">#REF!</definedName>
    <definedName name="BV2HM" localSheetId="38">#REF!</definedName>
    <definedName name="BV2HM" localSheetId="35">#REF!</definedName>
    <definedName name="BV2HM" localSheetId="23">#REF!</definedName>
    <definedName name="BV2HM" localSheetId="19">#REF!</definedName>
    <definedName name="BV2HM" localSheetId="21">#REF!</definedName>
    <definedName name="BV2HM">#REF!</definedName>
    <definedName name="BV2IC" localSheetId="48">#REF!</definedName>
    <definedName name="BV2IC" localSheetId="46">#REF!</definedName>
    <definedName name="BV2IC" localSheetId="40">#REF!</definedName>
    <definedName name="BV2IC" localSheetId="36">#REF!</definedName>
    <definedName name="BV2IC" localSheetId="37">#REF!</definedName>
    <definedName name="BV2IC" localSheetId="38">#REF!</definedName>
    <definedName name="BV2IC" localSheetId="35">#REF!</definedName>
    <definedName name="BV2IC" localSheetId="23">#REF!</definedName>
    <definedName name="BV2IC" localSheetId="19">#REF!</definedName>
    <definedName name="BV2IC" localSheetId="21">#REF!</definedName>
    <definedName name="BV2IC">#REF!</definedName>
    <definedName name="BV2IGI" localSheetId="48">#REF!</definedName>
    <definedName name="BV2IGI" localSheetId="46">#REF!</definedName>
    <definedName name="BV2IGI" localSheetId="40">#REF!</definedName>
    <definedName name="BV2IGI" localSheetId="36">#REF!</definedName>
    <definedName name="BV2IGI" localSheetId="37">#REF!</definedName>
    <definedName name="BV2IGI" localSheetId="38">#REF!</definedName>
    <definedName name="BV2IGI" localSheetId="35">#REF!</definedName>
    <definedName name="BV2IGI" localSheetId="23">#REF!</definedName>
    <definedName name="BV2IGI" localSheetId="19">#REF!</definedName>
    <definedName name="BV2IGI" localSheetId="21">#REF!</definedName>
    <definedName name="BV2IGI">#REF!</definedName>
    <definedName name="BV2JS" localSheetId="48">#REF!</definedName>
    <definedName name="BV2JS" localSheetId="46">#REF!</definedName>
    <definedName name="BV2JS" localSheetId="40">#REF!</definedName>
    <definedName name="BV2JS" localSheetId="36">#REF!</definedName>
    <definedName name="BV2JS" localSheetId="37">#REF!</definedName>
    <definedName name="BV2JS" localSheetId="38">#REF!</definedName>
    <definedName name="BV2JS" localSheetId="35">#REF!</definedName>
    <definedName name="BV2JS" localSheetId="23">#REF!</definedName>
    <definedName name="BV2JS" localSheetId="19">#REF!</definedName>
    <definedName name="BV2JS" localSheetId="21">#REF!</definedName>
    <definedName name="BV2JS">#REF!</definedName>
    <definedName name="BVAC" localSheetId="48">#REF!</definedName>
    <definedName name="BVAC" localSheetId="46">#REF!</definedName>
    <definedName name="BVAC" localSheetId="40">#REF!</definedName>
    <definedName name="BVAC" localSheetId="36">#REF!</definedName>
    <definedName name="BVAC" localSheetId="37">#REF!</definedName>
    <definedName name="BVAC" localSheetId="38">#REF!</definedName>
    <definedName name="BVAC" localSheetId="35">#REF!</definedName>
    <definedName name="BVAC" localSheetId="23">#REF!</definedName>
    <definedName name="BVAC" localSheetId="19">#REF!</definedName>
    <definedName name="BVAC" localSheetId="21">#REF!</definedName>
    <definedName name="BVAC">#REF!</definedName>
    <definedName name="BVAH" localSheetId="48">#REF!</definedName>
    <definedName name="BVAH" localSheetId="46">#REF!</definedName>
    <definedName name="BVAH" localSheetId="40">#REF!</definedName>
    <definedName name="BVAH" localSheetId="36">#REF!</definedName>
    <definedName name="BVAH" localSheetId="37">#REF!</definedName>
    <definedName name="BVAH" localSheetId="38">#REF!</definedName>
    <definedName name="BVAH" localSheetId="35">#REF!</definedName>
    <definedName name="BVAH" localSheetId="23">#REF!</definedName>
    <definedName name="BVAH" localSheetId="19">#REF!</definedName>
    <definedName name="BVAH" localSheetId="21">#REF!</definedName>
    <definedName name="BVAH">#REF!</definedName>
    <definedName name="BVEX">[80]NCSS!$O$6:$O$1682</definedName>
    <definedName name="BVFS" localSheetId="48">#REF!</definedName>
    <definedName name="BVFS" localSheetId="46">#REF!</definedName>
    <definedName name="BVFS" localSheetId="40">#REF!</definedName>
    <definedName name="BVFS" localSheetId="36">#REF!</definedName>
    <definedName name="BVFS" localSheetId="37">#REF!</definedName>
    <definedName name="BVFS" localSheetId="38">#REF!</definedName>
    <definedName name="BVFS" localSheetId="35">#REF!</definedName>
    <definedName name="BVFS" localSheetId="23">#REF!</definedName>
    <definedName name="BVFS" localSheetId="19">#REF!</definedName>
    <definedName name="BVFS" localSheetId="21">#REF!</definedName>
    <definedName name="BVFS">#REF!</definedName>
    <definedName name="BVGS" localSheetId="48">#REF!</definedName>
    <definedName name="BVGS" localSheetId="46">#REF!</definedName>
    <definedName name="BVGS" localSheetId="40">#REF!</definedName>
    <definedName name="BVGS" localSheetId="36">#REF!</definedName>
    <definedName name="BVGS" localSheetId="37">#REF!</definedName>
    <definedName name="BVGS" localSheetId="38">#REF!</definedName>
    <definedName name="BVGS" localSheetId="35">#REF!</definedName>
    <definedName name="BVGS" localSheetId="23">#REF!</definedName>
    <definedName name="BVGS" localSheetId="19">#REF!</definedName>
    <definedName name="BVGS" localSheetId="21">#REF!</definedName>
    <definedName name="BVGS">#REF!</definedName>
    <definedName name="BVHM" localSheetId="48">#REF!</definedName>
    <definedName name="BVHM" localSheetId="46">#REF!</definedName>
    <definedName name="BVHM" localSheetId="40">#REF!</definedName>
    <definedName name="BVHM" localSheetId="36">#REF!</definedName>
    <definedName name="BVHM" localSheetId="37">#REF!</definedName>
    <definedName name="BVHM" localSheetId="38">#REF!</definedName>
    <definedName name="BVHM" localSheetId="35">#REF!</definedName>
    <definedName name="BVHM" localSheetId="23">#REF!</definedName>
    <definedName name="BVHM" localSheetId="19">#REF!</definedName>
    <definedName name="BVHM" localSheetId="21">#REF!</definedName>
    <definedName name="BVHM">#REF!</definedName>
    <definedName name="BVIC" localSheetId="48">#REF!</definedName>
    <definedName name="BVIC" localSheetId="46">#REF!</definedName>
    <definedName name="BVIC" localSheetId="40">#REF!</definedName>
    <definedName name="BVIC" localSheetId="36">#REF!</definedName>
    <definedName name="BVIC" localSheetId="37">#REF!</definedName>
    <definedName name="BVIC" localSheetId="38">#REF!</definedName>
    <definedName name="BVIC" localSheetId="35">#REF!</definedName>
    <definedName name="BVIC" localSheetId="23">#REF!</definedName>
    <definedName name="BVIC" localSheetId="19">#REF!</definedName>
    <definedName name="BVIC" localSheetId="21">#REF!</definedName>
    <definedName name="BVIC">#REF!</definedName>
    <definedName name="BVIGI" localSheetId="48">#REF!</definedName>
    <definedName name="BVIGI" localSheetId="46">#REF!</definedName>
    <definedName name="BVIGI" localSheetId="40">#REF!</definedName>
    <definedName name="BVIGI" localSheetId="36">#REF!</definedName>
    <definedName name="BVIGI" localSheetId="37">#REF!</definedName>
    <definedName name="BVIGI" localSheetId="38">#REF!</definedName>
    <definedName name="BVIGI" localSheetId="35">#REF!</definedName>
    <definedName name="BVIGI" localSheetId="23">#REF!</definedName>
    <definedName name="BVIGI" localSheetId="19">#REF!</definedName>
    <definedName name="BVIGI" localSheetId="21">#REF!</definedName>
    <definedName name="BVIGI">#REF!</definedName>
    <definedName name="BVJS" localSheetId="48">#REF!</definedName>
    <definedName name="BVJS" localSheetId="46">#REF!</definedName>
    <definedName name="BVJS" localSheetId="40">#REF!</definedName>
    <definedName name="BVJS" localSheetId="36">#REF!</definedName>
    <definedName name="BVJS" localSheetId="37">#REF!</definedName>
    <definedName name="BVJS" localSheetId="38">#REF!</definedName>
    <definedName name="BVJS" localSheetId="35">#REF!</definedName>
    <definedName name="BVJS" localSheetId="23">#REF!</definedName>
    <definedName name="BVJS" localSheetId="19">#REF!</definedName>
    <definedName name="BVJS" localSheetId="21">#REF!</definedName>
    <definedName name="BVJS">#REF!</definedName>
    <definedName name="CALCULATIONS" localSheetId="48">#REF!</definedName>
    <definedName name="CALCULATIONS" localSheetId="46">#REF!</definedName>
    <definedName name="CALCULATIONS" localSheetId="40">#REF!</definedName>
    <definedName name="CALCULATIONS" localSheetId="36">#REF!</definedName>
    <definedName name="CALCULATIONS" localSheetId="37">#REF!</definedName>
    <definedName name="CALCULATIONS" localSheetId="38">#REF!</definedName>
    <definedName name="CALCULATIONS" localSheetId="35">#REF!</definedName>
    <definedName name="CALCULATIONS" localSheetId="23">#REF!</definedName>
    <definedName name="CALCULATIONS" localSheetId="19">#REF!</definedName>
    <definedName name="CALCULATIONS" localSheetId="21">#REF!</definedName>
    <definedName name="CALCULATIONS">#REF!</definedName>
    <definedName name="CALL" localSheetId="15">#REF!</definedName>
    <definedName name="CALL" localSheetId="48">#REF!</definedName>
    <definedName name="CALL" localSheetId="47">#REF!</definedName>
    <definedName name="CALL" localSheetId="46">#REF!</definedName>
    <definedName name="CALL" localSheetId="41">#REF!</definedName>
    <definedName name="CALL" localSheetId="40">#REF!</definedName>
    <definedName name="CALL" localSheetId="36">#REF!</definedName>
    <definedName name="CALL" localSheetId="37">#REF!</definedName>
    <definedName name="CALL" localSheetId="38">#REF!</definedName>
    <definedName name="CALL" localSheetId="42">#REF!</definedName>
    <definedName name="CALL" localSheetId="34">#REF!</definedName>
    <definedName name="CALL" localSheetId="35">#REF!</definedName>
    <definedName name="CALL" localSheetId="23">#REF!</definedName>
    <definedName name="CALL" localSheetId="18">#REF!</definedName>
    <definedName name="CALL" localSheetId="19">#REF!</definedName>
    <definedName name="CALL" localSheetId="21">#REF!</definedName>
    <definedName name="CALL" localSheetId="26">#REF!</definedName>
    <definedName name="CALL" localSheetId="11">#REF!</definedName>
    <definedName name="CALL" localSheetId="24">#REF!</definedName>
    <definedName name="CALL" localSheetId="7">#REF!</definedName>
    <definedName name="CALL" localSheetId="33">#REF!</definedName>
    <definedName name="CALL" localSheetId="32">#REF!</definedName>
    <definedName name="CALL">#REF!</definedName>
    <definedName name="call1" localSheetId="15">#REF!</definedName>
    <definedName name="call1" localSheetId="48">#REF!</definedName>
    <definedName name="call1" localSheetId="47">#REF!</definedName>
    <definedName name="call1" localSheetId="46">#REF!</definedName>
    <definedName name="call1" localSheetId="41">#REF!</definedName>
    <definedName name="call1" localSheetId="40">#REF!</definedName>
    <definedName name="call1" localSheetId="36">#REF!</definedName>
    <definedName name="call1" localSheetId="37">#REF!</definedName>
    <definedName name="call1" localSheetId="38">#REF!</definedName>
    <definedName name="call1" localSheetId="42">#REF!</definedName>
    <definedName name="call1" localSheetId="34">#REF!</definedName>
    <definedName name="call1" localSheetId="35">#REF!</definedName>
    <definedName name="call1" localSheetId="23">#REF!</definedName>
    <definedName name="call1" localSheetId="18">#REF!</definedName>
    <definedName name="call1" localSheetId="19">#REF!</definedName>
    <definedName name="call1" localSheetId="21">#REF!</definedName>
    <definedName name="call1" localSheetId="26">#REF!</definedName>
    <definedName name="call1" localSheetId="11">#REF!</definedName>
    <definedName name="call1" localSheetId="24">#REF!</definedName>
    <definedName name="call1" localSheetId="7">#REF!</definedName>
    <definedName name="call1" localSheetId="33">#REF!</definedName>
    <definedName name="call1" localSheetId="32">#REF!</definedName>
    <definedName name="call1">#REF!</definedName>
    <definedName name="CAPITAL_CHARGE" localSheetId="48">#REF!</definedName>
    <definedName name="CAPITAL_CHARGE" localSheetId="46">#REF!</definedName>
    <definedName name="CAPITAL_CHARGE" localSheetId="40">#REF!</definedName>
    <definedName name="CAPITAL_CHARGE" localSheetId="36">#REF!</definedName>
    <definedName name="CAPITAL_CHARGE" localSheetId="37">#REF!</definedName>
    <definedName name="CAPITAL_CHARGE" localSheetId="38">#REF!</definedName>
    <definedName name="CAPITAL_CHARGE" localSheetId="35">#REF!</definedName>
    <definedName name="CAPITAL_CHARGE" localSheetId="23">#REF!</definedName>
    <definedName name="CAPITAL_CHARGE" localSheetId="19">#REF!</definedName>
    <definedName name="CAPITAL_CHARGE" localSheetId="21">#REF!</definedName>
    <definedName name="CAPITAL_CHARGE">#REF!</definedName>
    <definedName name="capitalgainsummary" localSheetId="46">[81]acct!#REF!</definedName>
    <definedName name="capitalgainsummary" localSheetId="40">[81]acct!#REF!</definedName>
    <definedName name="capitalgainsummary">[81]acct!#REF!</definedName>
    <definedName name="CASH" localSheetId="48">'[2]TOTAL P&amp;L'!#REF!</definedName>
    <definedName name="CASH" localSheetId="47">'[2]TOTAL P&amp;L'!#REF!</definedName>
    <definedName name="CASH" localSheetId="46">'[2]TOTAL P&amp;L'!#REF!</definedName>
    <definedName name="CASH" localSheetId="41">'[2]TOTAL P&amp;L'!#REF!</definedName>
    <definedName name="CASH" localSheetId="40">'[2]TOTAL P&amp;L'!#REF!</definedName>
    <definedName name="CASH" localSheetId="36">'[2]TOTAL P&amp;L'!#REF!</definedName>
    <definedName name="CASH" localSheetId="37">'[2]TOTAL P&amp;L'!#REF!</definedName>
    <definedName name="CASH" localSheetId="38">'[2]TOTAL P&amp;L'!#REF!</definedName>
    <definedName name="CASH" localSheetId="35">'[2]TOTAL P&amp;L'!#REF!</definedName>
    <definedName name="CASH" localSheetId="21">'[2]TOTAL P&amp;L'!#REF!</definedName>
    <definedName name="CASH">'[2]TOTAL P&amp;L'!#REF!</definedName>
    <definedName name="CASH_FLOW___HOH" localSheetId="48">#REF!</definedName>
    <definedName name="CASH_FLOW___HOH" localSheetId="47">#REF!</definedName>
    <definedName name="CASH_FLOW___HOH" localSheetId="46">#REF!</definedName>
    <definedName name="CASH_FLOW___HOH" localSheetId="41">#REF!</definedName>
    <definedName name="CASH_FLOW___HOH" localSheetId="40">#REF!</definedName>
    <definedName name="CASH_FLOW___HOH" localSheetId="36">#REF!</definedName>
    <definedName name="CASH_FLOW___HOH" localSheetId="37">#REF!</definedName>
    <definedName name="CASH_FLOW___HOH" localSheetId="38">#REF!</definedName>
    <definedName name="CASH_FLOW___HOH" localSheetId="35">#REF!</definedName>
    <definedName name="CASH_FLOW___HOH" localSheetId="21">#REF!</definedName>
    <definedName name="CASH_FLOW___HOH">#REF!</definedName>
    <definedName name="CASH_FLOW___MIS" localSheetId="48">#REF!</definedName>
    <definedName name="CASH_FLOW___MIS" localSheetId="47">#REF!</definedName>
    <definedName name="CASH_FLOW___MIS" localSheetId="46">#REF!</definedName>
    <definedName name="CASH_FLOW___MIS" localSheetId="41">#REF!</definedName>
    <definedName name="CASH_FLOW___MIS" localSheetId="40">#REF!</definedName>
    <definedName name="CASH_FLOW___MIS" localSheetId="36">#REF!</definedName>
    <definedName name="CASH_FLOW___MIS" localSheetId="37">#REF!</definedName>
    <definedName name="CASH_FLOW___MIS" localSheetId="38">#REF!</definedName>
    <definedName name="CASH_FLOW___MIS" localSheetId="35">#REF!</definedName>
    <definedName name="CASH_FLOW___MIS" localSheetId="21">#REF!</definedName>
    <definedName name="CASH_FLOW___MIS">#REF!</definedName>
    <definedName name="Cashflow" localSheetId="48">#REF!</definedName>
    <definedName name="Cashflow" localSheetId="46">#REF!</definedName>
    <definedName name="Cashflow" localSheetId="40">#REF!</definedName>
    <definedName name="Cashflow" localSheetId="36">#REF!</definedName>
    <definedName name="Cashflow" localSheetId="37">#REF!</definedName>
    <definedName name="Cashflow" localSheetId="38">#REF!</definedName>
    <definedName name="Cashflow" localSheetId="35">#REF!</definedName>
    <definedName name="Cashflow" localSheetId="23">#REF!</definedName>
    <definedName name="Cashflow" localSheetId="19">#REF!</definedName>
    <definedName name="Cashflow" localSheetId="21">#REF!</definedName>
    <definedName name="Cashflow">#REF!</definedName>
    <definedName name="CASHFLW">'[82]Cash Flow  HOH'!$A$2:$M$115</definedName>
    <definedName name="cbnuwdbcu" localSheetId="48">#REF!</definedName>
    <definedName name="cbnuwdbcu" localSheetId="47">#REF!</definedName>
    <definedName name="cbnuwdbcu" localSheetId="46">#REF!</definedName>
    <definedName name="cbnuwdbcu" localSheetId="41">#REF!</definedName>
    <definedName name="cbnuwdbcu" localSheetId="40">#REF!</definedName>
    <definedName name="cbnuwdbcu" localSheetId="36">#REF!</definedName>
    <definedName name="cbnuwdbcu" localSheetId="37">#REF!</definedName>
    <definedName name="cbnuwdbcu" localSheetId="38">#REF!</definedName>
    <definedName name="cbnuwdbcu" localSheetId="35">#REF!</definedName>
    <definedName name="cbnuwdbcu" localSheetId="21">#REF!</definedName>
    <definedName name="cbnuwdbcu">#REF!</definedName>
    <definedName name="cc" localSheetId="15">#REF!</definedName>
    <definedName name="cc" localSheetId="48">#REF!</definedName>
    <definedName name="cc" localSheetId="47">#REF!</definedName>
    <definedName name="cc" localSheetId="46">#REF!</definedName>
    <definedName name="cc" localSheetId="41">#REF!</definedName>
    <definedName name="cc" localSheetId="40">#REF!</definedName>
    <definedName name="cc" localSheetId="36">#REF!</definedName>
    <definedName name="cc" localSheetId="37">#REF!</definedName>
    <definedName name="cc" localSheetId="38">#REF!</definedName>
    <definedName name="cc" localSheetId="42">#REF!</definedName>
    <definedName name="cc" localSheetId="34">#REF!</definedName>
    <definedName name="cc" localSheetId="35">#REF!</definedName>
    <definedName name="cc" localSheetId="23">#REF!</definedName>
    <definedName name="cc" localSheetId="18">#REF!</definedName>
    <definedName name="cc" localSheetId="19">#REF!</definedName>
    <definedName name="cc" localSheetId="21">#REF!</definedName>
    <definedName name="cc" localSheetId="26">#REF!</definedName>
    <definedName name="cc" localSheetId="11">#REF!</definedName>
    <definedName name="cc" localSheetId="24">#REF!</definedName>
    <definedName name="cc" localSheetId="7">#REF!</definedName>
    <definedName name="cc" localSheetId="33">#REF!</definedName>
    <definedName name="cc" localSheetId="32">#REF!</definedName>
    <definedName name="cc">#REF!</definedName>
    <definedName name="CCF_CCD">[83]Table!$C$7</definedName>
    <definedName name="CCF_CDD" localSheetId="48">#REF!</definedName>
    <definedName name="CCF_CDD" localSheetId="46">#REF!</definedName>
    <definedName name="CCF_CDD" localSheetId="40">#REF!</definedName>
    <definedName name="CCF_CDD" localSheetId="36">#REF!</definedName>
    <definedName name="CCF_CDD" localSheetId="37">#REF!</definedName>
    <definedName name="CCF_CDD" localSheetId="38">#REF!</definedName>
    <definedName name="CCF_CDD" localSheetId="35">#REF!</definedName>
    <definedName name="CCF_CDD" localSheetId="23">#REF!</definedName>
    <definedName name="CCF_CDD" localSheetId="19">#REF!</definedName>
    <definedName name="CCF_CDD" localSheetId="21">#REF!</definedName>
    <definedName name="CCF_CDD">#REF!</definedName>
    <definedName name="CCF_less_Undrawn">[83]Table!$C$4</definedName>
    <definedName name="CCF_LT" localSheetId="48">#REF!</definedName>
    <definedName name="CCF_LT" localSheetId="46">#REF!</definedName>
    <definedName name="CCF_LT" localSheetId="40">#REF!</definedName>
    <definedName name="CCF_LT" localSheetId="36">#REF!</definedName>
    <definedName name="CCF_LT" localSheetId="37">#REF!</definedName>
    <definedName name="CCF_LT" localSheetId="38">#REF!</definedName>
    <definedName name="CCF_LT" localSheetId="35">#REF!</definedName>
    <definedName name="CCF_LT" localSheetId="23">#REF!</definedName>
    <definedName name="CCF_LT" localSheetId="19">#REF!</definedName>
    <definedName name="CCF_LT" localSheetId="21">#REF!</definedName>
    <definedName name="CCF_LT">#REF!</definedName>
    <definedName name="CCF_more_Undrawn">[83]Table!$C$5</definedName>
    <definedName name="ccf_nonfunded">[84]Main!$C$6</definedName>
    <definedName name="CCF_ST" localSheetId="48">#REF!</definedName>
    <definedName name="CCF_ST" localSheetId="46">#REF!</definedName>
    <definedName name="CCF_ST" localSheetId="40">#REF!</definedName>
    <definedName name="CCF_ST" localSheetId="36">#REF!</definedName>
    <definedName name="CCF_ST" localSheetId="37">#REF!</definedName>
    <definedName name="CCF_ST" localSheetId="38">#REF!</definedName>
    <definedName name="CCF_ST" localSheetId="35">#REF!</definedName>
    <definedName name="CCF_ST" localSheetId="23">#REF!</definedName>
    <definedName name="CCF_ST" localSheetId="19">#REF!</definedName>
    <definedName name="CCF_ST" localSheetId="21">#REF!</definedName>
    <definedName name="CCF_ST">#REF!</definedName>
    <definedName name="CCF_undrawn">[84]Main!$A$13:$B$15</definedName>
    <definedName name="cclc" localSheetId="40" hidden="1">{"'CALL MONEY'!$K$53"}</definedName>
    <definedName name="cclc" localSheetId="35" hidden="1">{"'CALL MONEY'!$K$53"}</definedName>
    <definedName name="cclc" localSheetId="19" hidden="1">{"'CALL MONEY'!$K$53"}</definedName>
    <definedName name="cclc" localSheetId="21" hidden="1">{"'CALL MONEY'!$K$53"}</definedName>
    <definedName name="cclc" hidden="1">{"'CALL MONEY'!$K$53"}</definedName>
    <definedName name="cdce" localSheetId="48">#REF!</definedName>
    <definedName name="cdce" localSheetId="46">#REF!</definedName>
    <definedName name="cdce" localSheetId="40">#REF!</definedName>
    <definedName name="cdce" localSheetId="36">#REF!</definedName>
    <definedName name="cdce" localSheetId="37">#REF!</definedName>
    <definedName name="cdce" localSheetId="38">#REF!</definedName>
    <definedName name="cdce" localSheetId="35">#REF!</definedName>
    <definedName name="cdce" localSheetId="23">#REF!</definedName>
    <definedName name="cdce" localSheetId="19">#REF!</definedName>
    <definedName name="cdce" localSheetId="21">#REF!</definedName>
    <definedName name="cdce">#REF!</definedName>
    <definedName name="CF" localSheetId="48">#REF!</definedName>
    <definedName name="CF" localSheetId="46">#REF!</definedName>
    <definedName name="CF" localSheetId="41">#REF!</definedName>
    <definedName name="CF" localSheetId="40">#REF!</definedName>
    <definedName name="CF" localSheetId="36">#REF!</definedName>
    <definedName name="CF" localSheetId="37">#REF!</definedName>
    <definedName name="CF" localSheetId="38">#REF!</definedName>
    <definedName name="CF" localSheetId="35">#REF!</definedName>
    <definedName name="CF" localSheetId="23">#REF!</definedName>
    <definedName name="CF" localSheetId="19">#REF!</definedName>
    <definedName name="CF" localSheetId="21">#REF!</definedName>
    <definedName name="CF">#REF!</definedName>
    <definedName name="CF_AccruedExpenses" localSheetId="48">#REF!</definedName>
    <definedName name="CF_AccruedExpenses" localSheetId="46">#REF!</definedName>
    <definedName name="CF_AccruedExpenses" localSheetId="40">#REF!</definedName>
    <definedName name="CF_AccruedExpenses" localSheetId="36">#REF!</definedName>
    <definedName name="CF_AccruedExpenses" localSheetId="37">#REF!</definedName>
    <definedName name="CF_AccruedExpenses" localSheetId="38">#REF!</definedName>
    <definedName name="CF_AccruedExpenses" localSheetId="35">#REF!</definedName>
    <definedName name="CF_AccruedExpenses" localSheetId="23">#REF!</definedName>
    <definedName name="CF_AccruedExpenses" localSheetId="19">#REF!</definedName>
    <definedName name="CF_AccruedExpenses" localSheetId="21">#REF!</definedName>
    <definedName name="CF_AccruedExpenses">#REF!</definedName>
    <definedName name="CF_Cash" localSheetId="48">#REF!</definedName>
    <definedName name="CF_Cash" localSheetId="46">#REF!</definedName>
    <definedName name="CF_Cash" localSheetId="40">#REF!</definedName>
    <definedName name="CF_Cash" localSheetId="36">#REF!</definedName>
    <definedName name="CF_Cash" localSheetId="37">#REF!</definedName>
    <definedName name="CF_Cash" localSheetId="38">#REF!</definedName>
    <definedName name="CF_Cash" localSheetId="35">#REF!</definedName>
    <definedName name="CF_Cash" localSheetId="23">#REF!</definedName>
    <definedName name="CF_Cash" localSheetId="19">#REF!</definedName>
    <definedName name="CF_Cash" localSheetId="21">#REF!</definedName>
    <definedName name="CF_Cash">#REF!</definedName>
    <definedName name="CF_CurrentLTDebit" localSheetId="48">#REF!</definedName>
    <definedName name="CF_CurrentLTDebit" localSheetId="46">#REF!</definedName>
    <definedName name="CF_CurrentLTDebit" localSheetId="40">#REF!</definedName>
    <definedName name="CF_CurrentLTDebit" localSheetId="36">#REF!</definedName>
    <definedName name="CF_CurrentLTDebit" localSheetId="37">#REF!</definedName>
    <definedName name="CF_CurrentLTDebit" localSheetId="38">#REF!</definedName>
    <definedName name="CF_CurrentLTDebit" localSheetId="35">#REF!</definedName>
    <definedName name="CF_CurrentLTDebit" localSheetId="23">#REF!</definedName>
    <definedName name="CF_CurrentLTDebit" localSheetId="19">#REF!</definedName>
    <definedName name="CF_CurrentLTDebit" localSheetId="21">#REF!</definedName>
    <definedName name="CF_CurrentLTDebit">#REF!</definedName>
    <definedName name="CF_DeferredTax" localSheetId="48">#REF!</definedName>
    <definedName name="CF_DeferredTax" localSheetId="46">#REF!</definedName>
    <definedName name="CF_DeferredTax" localSheetId="40">#REF!</definedName>
    <definedName name="CF_DeferredTax" localSheetId="36">#REF!</definedName>
    <definedName name="CF_DeferredTax" localSheetId="37">#REF!</definedName>
    <definedName name="CF_DeferredTax" localSheetId="38">#REF!</definedName>
    <definedName name="CF_DeferredTax" localSheetId="35">#REF!</definedName>
    <definedName name="CF_DeferredTax" localSheetId="23">#REF!</definedName>
    <definedName name="CF_DeferredTax" localSheetId="19">#REF!</definedName>
    <definedName name="CF_DeferredTax" localSheetId="21">#REF!</definedName>
    <definedName name="CF_DeferredTax">#REF!</definedName>
    <definedName name="CF_Dividends" localSheetId="48">#REF!</definedName>
    <definedName name="CF_Dividends" localSheetId="46">#REF!</definedName>
    <definedName name="CF_Dividends" localSheetId="40">#REF!</definedName>
    <definedName name="CF_Dividends" localSheetId="36">#REF!</definedName>
    <definedName name="CF_Dividends" localSheetId="37">#REF!</definedName>
    <definedName name="CF_Dividends" localSheetId="38">#REF!</definedName>
    <definedName name="CF_Dividends" localSheetId="35">#REF!</definedName>
    <definedName name="CF_Dividends" localSheetId="23">#REF!</definedName>
    <definedName name="CF_Dividends" localSheetId="19">#REF!</definedName>
    <definedName name="CF_Dividends" localSheetId="21">#REF!</definedName>
    <definedName name="CF_Dividends">#REF!</definedName>
    <definedName name="CF_Intangibles" localSheetId="48">#REF!</definedName>
    <definedName name="CF_Intangibles" localSheetId="46">#REF!</definedName>
    <definedName name="CF_Intangibles" localSheetId="40">#REF!</definedName>
    <definedName name="CF_Intangibles" localSheetId="36">#REF!</definedName>
    <definedName name="CF_Intangibles" localSheetId="37">#REF!</definedName>
    <definedName name="CF_Intangibles" localSheetId="38">#REF!</definedName>
    <definedName name="CF_Intangibles" localSheetId="35">#REF!</definedName>
    <definedName name="CF_Intangibles" localSheetId="23">#REF!</definedName>
    <definedName name="CF_Intangibles" localSheetId="19">#REF!</definedName>
    <definedName name="CF_Intangibles" localSheetId="21">#REF!</definedName>
    <definedName name="CF_Intangibles">#REF!</definedName>
    <definedName name="CF_Inventories" localSheetId="48">#REF!</definedName>
    <definedName name="CF_Inventories" localSheetId="46">#REF!</definedName>
    <definedName name="CF_Inventories" localSheetId="40">#REF!</definedName>
    <definedName name="CF_Inventories" localSheetId="36">#REF!</definedName>
    <definedName name="CF_Inventories" localSheetId="37">#REF!</definedName>
    <definedName name="CF_Inventories" localSheetId="38">#REF!</definedName>
    <definedName name="CF_Inventories" localSheetId="35">#REF!</definedName>
    <definedName name="CF_Inventories" localSheetId="23">#REF!</definedName>
    <definedName name="CF_Inventories" localSheetId="19">#REF!</definedName>
    <definedName name="CF_Inventories" localSheetId="21">#REF!</definedName>
    <definedName name="CF_Inventories">#REF!</definedName>
    <definedName name="CF_Investments" localSheetId="48">#REF!</definedName>
    <definedName name="CF_Investments" localSheetId="46">#REF!</definedName>
    <definedName name="CF_Investments" localSheetId="40">#REF!</definedName>
    <definedName name="CF_Investments" localSheetId="36">#REF!</definedName>
    <definedName name="CF_Investments" localSheetId="37">#REF!</definedName>
    <definedName name="CF_Investments" localSheetId="38">#REF!</definedName>
    <definedName name="CF_Investments" localSheetId="35">#REF!</definedName>
    <definedName name="CF_Investments" localSheetId="23">#REF!</definedName>
    <definedName name="CF_Investments" localSheetId="19">#REF!</definedName>
    <definedName name="CF_Investments" localSheetId="21">#REF!</definedName>
    <definedName name="CF_Investments">#REF!</definedName>
    <definedName name="CF_LTDebt" localSheetId="48">#REF!</definedName>
    <definedName name="CF_LTDebt" localSheetId="46">#REF!</definedName>
    <definedName name="CF_LTDebt" localSheetId="40">#REF!</definedName>
    <definedName name="CF_LTDebt" localSheetId="36">#REF!</definedName>
    <definedName name="CF_LTDebt" localSheetId="37">#REF!</definedName>
    <definedName name="CF_LTDebt" localSheetId="38">#REF!</definedName>
    <definedName name="CF_LTDebt" localSheetId="35">#REF!</definedName>
    <definedName name="CF_LTDebt" localSheetId="23">#REF!</definedName>
    <definedName name="CF_LTDebt" localSheetId="19">#REF!</definedName>
    <definedName name="CF_LTDebt" localSheetId="21">#REF!</definedName>
    <definedName name="CF_LTDebt">#REF!</definedName>
    <definedName name="CF_NetIncome" localSheetId="48">#REF!</definedName>
    <definedName name="CF_NetIncome" localSheetId="46">#REF!</definedName>
    <definedName name="CF_NetIncome" localSheetId="40">#REF!</definedName>
    <definedName name="CF_NetIncome" localSheetId="36">#REF!</definedName>
    <definedName name="CF_NetIncome" localSheetId="37">#REF!</definedName>
    <definedName name="CF_NetIncome" localSheetId="38">#REF!</definedName>
    <definedName name="CF_NetIncome" localSheetId="35">#REF!</definedName>
    <definedName name="CF_NetIncome" localSheetId="23">#REF!</definedName>
    <definedName name="CF_NetIncome" localSheetId="19">#REF!</definedName>
    <definedName name="CF_NetIncome" localSheetId="21">#REF!</definedName>
    <definedName name="CF_NetIncome">#REF!</definedName>
    <definedName name="CF_Payables" localSheetId="48">#REF!</definedName>
    <definedName name="CF_Payables" localSheetId="46">#REF!</definedName>
    <definedName name="CF_Payables" localSheetId="40">#REF!</definedName>
    <definedName name="CF_Payables" localSheetId="36">#REF!</definedName>
    <definedName name="CF_Payables" localSheetId="37">#REF!</definedName>
    <definedName name="CF_Payables" localSheetId="38">#REF!</definedName>
    <definedName name="CF_Payables" localSheetId="35">#REF!</definedName>
    <definedName name="CF_Payables" localSheetId="23">#REF!</definedName>
    <definedName name="CF_Payables" localSheetId="19">#REF!</definedName>
    <definedName name="CF_Payables" localSheetId="21">#REF!</definedName>
    <definedName name="CF_Payables">#REF!</definedName>
    <definedName name="CF_PrepaidExpenses" localSheetId="48">#REF!</definedName>
    <definedName name="CF_PrepaidExpenses" localSheetId="46">#REF!</definedName>
    <definedName name="CF_PrepaidExpenses" localSheetId="40">#REF!</definedName>
    <definedName name="CF_PrepaidExpenses" localSheetId="36">#REF!</definedName>
    <definedName name="CF_PrepaidExpenses" localSheetId="37">#REF!</definedName>
    <definedName name="CF_PrepaidExpenses" localSheetId="38">#REF!</definedName>
    <definedName name="CF_PrepaidExpenses" localSheetId="35">#REF!</definedName>
    <definedName name="CF_PrepaidExpenses" localSheetId="23">#REF!</definedName>
    <definedName name="CF_PrepaidExpenses" localSheetId="19">#REF!</definedName>
    <definedName name="CF_PrepaidExpenses" localSheetId="21">#REF!</definedName>
    <definedName name="CF_PrepaidExpenses">#REF!</definedName>
    <definedName name="CF_Property" localSheetId="48">#REF!</definedName>
    <definedName name="CF_Property" localSheetId="46">#REF!</definedName>
    <definedName name="CF_Property" localSheetId="40">#REF!</definedName>
    <definedName name="CF_Property" localSheetId="36">#REF!</definedName>
    <definedName name="CF_Property" localSheetId="37">#REF!</definedName>
    <definedName name="CF_Property" localSheetId="38">#REF!</definedName>
    <definedName name="CF_Property" localSheetId="35">#REF!</definedName>
    <definedName name="CF_Property" localSheetId="23">#REF!</definedName>
    <definedName name="CF_Property" localSheetId="19">#REF!</definedName>
    <definedName name="CF_Property" localSheetId="21">#REF!</definedName>
    <definedName name="CF_Property">#REF!</definedName>
    <definedName name="CF_Receivables" localSheetId="48">#REF!</definedName>
    <definedName name="CF_Receivables" localSheetId="46">#REF!</definedName>
    <definedName name="CF_Receivables" localSheetId="40">#REF!</definedName>
    <definedName name="CF_Receivables" localSheetId="36">#REF!</definedName>
    <definedName name="CF_Receivables" localSheetId="37">#REF!</definedName>
    <definedName name="CF_Receivables" localSheetId="38">#REF!</definedName>
    <definedName name="CF_Receivables" localSheetId="35">#REF!</definedName>
    <definedName name="CF_Receivables" localSheetId="23">#REF!</definedName>
    <definedName name="CF_Receivables" localSheetId="19">#REF!</definedName>
    <definedName name="CF_Receivables" localSheetId="21">#REF!</definedName>
    <definedName name="CF_Receivables">#REF!</definedName>
    <definedName name="CF_Shares" localSheetId="48">#REF!</definedName>
    <definedName name="CF_Shares" localSheetId="46">#REF!</definedName>
    <definedName name="CF_Shares" localSheetId="40">#REF!</definedName>
    <definedName name="CF_Shares" localSheetId="36">#REF!</definedName>
    <definedName name="CF_Shares" localSheetId="37">#REF!</definedName>
    <definedName name="CF_Shares" localSheetId="38">#REF!</definedName>
    <definedName name="CF_Shares" localSheetId="35">#REF!</definedName>
    <definedName name="CF_Shares" localSheetId="23">#REF!</definedName>
    <definedName name="CF_Shares" localSheetId="19">#REF!</definedName>
    <definedName name="CF_Shares" localSheetId="21">#REF!</definedName>
    <definedName name="CF_Shares">#REF!</definedName>
    <definedName name="CF_Taxation" localSheetId="48">#REF!</definedName>
    <definedName name="CF_Taxation" localSheetId="46">#REF!</definedName>
    <definedName name="CF_Taxation" localSheetId="40">#REF!</definedName>
    <definedName name="CF_Taxation" localSheetId="36">#REF!</definedName>
    <definedName name="CF_Taxation" localSheetId="37">#REF!</definedName>
    <definedName name="CF_Taxation" localSheetId="38">#REF!</definedName>
    <definedName name="CF_Taxation" localSheetId="35">#REF!</definedName>
    <definedName name="CF_Taxation" localSheetId="23">#REF!</definedName>
    <definedName name="CF_Taxation" localSheetId="19">#REF!</definedName>
    <definedName name="CF_Taxation" localSheetId="21">#REF!</definedName>
    <definedName name="CF_Taxation">#REF!</definedName>
    <definedName name="cfw" localSheetId="48">#REF!</definedName>
    <definedName name="cfw" localSheetId="47">#REF!</definedName>
    <definedName name="cfw" localSheetId="46">#REF!</definedName>
    <definedName name="cfw" localSheetId="41">#REF!</definedName>
    <definedName name="cfw" localSheetId="40">#REF!</definedName>
    <definedName name="cfw" localSheetId="36">#REF!</definedName>
    <definedName name="cfw" localSheetId="37">#REF!</definedName>
    <definedName name="cfw" localSheetId="38">#REF!</definedName>
    <definedName name="cfw" localSheetId="35">#REF!</definedName>
    <definedName name="cfw" localSheetId="21">#REF!</definedName>
    <definedName name="cfw">#REF!</definedName>
    <definedName name="cg" localSheetId="48">[85]budget!#REF!</definedName>
    <definedName name="cg" localSheetId="46">[85]budget!#REF!</definedName>
    <definedName name="cg" localSheetId="40">[85]budget!#REF!</definedName>
    <definedName name="cg" localSheetId="36">[85]budget!#REF!</definedName>
    <definedName name="cg" localSheetId="37">[85]budget!#REF!</definedName>
    <definedName name="cg" localSheetId="38">[85]budget!#REF!</definedName>
    <definedName name="cg" localSheetId="35">[85]budget!#REF!</definedName>
    <definedName name="cg" localSheetId="21">[85]budget!#REF!</definedName>
    <definedName name="cg">[85]budget!#REF!</definedName>
    <definedName name="CH.IN.EQUIT" localSheetId="48">[51]acct!#REF!</definedName>
    <definedName name="CH.IN.EQUIT" localSheetId="47">[51]acct!#REF!</definedName>
    <definedName name="CH.IN.EQUIT" localSheetId="46">[51]acct!#REF!</definedName>
    <definedName name="CH.IN.EQUIT" localSheetId="41">[51]acct!#REF!</definedName>
    <definedName name="CH.IN.EQUIT" localSheetId="40">[51]acct!#REF!</definedName>
    <definedName name="CH.IN.EQUIT" localSheetId="36">[51]acct!#REF!</definedName>
    <definedName name="CH.IN.EQUIT" localSheetId="37">[51]acct!#REF!</definedName>
    <definedName name="CH.IN.EQUIT" localSheetId="38">[51]acct!#REF!</definedName>
    <definedName name="CH.IN.EQUIT" localSheetId="35">[51]acct!#REF!</definedName>
    <definedName name="CH.IN.EQUIT" localSheetId="21">[51]acct!#REF!</definedName>
    <definedName name="CH.IN.EQUIT">[51]acct!#REF!</definedName>
    <definedName name="Charge">[84]Main!$C$10</definedName>
    <definedName name="cHECK" localSheetId="48">[51]acct!#REF!</definedName>
    <definedName name="cHECK" localSheetId="47">[51]acct!#REF!</definedName>
    <definedName name="cHECK" localSheetId="46">[51]acct!#REF!</definedName>
    <definedName name="cHECK" localSheetId="41">[51]acct!#REF!</definedName>
    <definedName name="cHECK" localSheetId="40">[51]acct!#REF!</definedName>
    <definedName name="cHECK" localSheetId="36">[51]acct!#REF!</definedName>
    <definedName name="cHECK" localSheetId="37">[51]acct!#REF!</definedName>
    <definedName name="cHECK" localSheetId="38">[51]acct!#REF!</definedName>
    <definedName name="cHECK" localSheetId="35">[51]acct!#REF!</definedName>
    <definedName name="cHECK" localSheetId="21">[51]acct!#REF!</definedName>
    <definedName name="cHECK">[51]acct!#REF!</definedName>
    <definedName name="checks" localSheetId="48">#REF!</definedName>
    <definedName name="checks" localSheetId="46">#REF!</definedName>
    <definedName name="checks" localSheetId="40">#REF!</definedName>
    <definedName name="checks" localSheetId="36">#REF!</definedName>
    <definedName name="checks" localSheetId="37">#REF!</definedName>
    <definedName name="checks" localSheetId="38">#REF!</definedName>
    <definedName name="checks" localSheetId="35">#REF!</definedName>
    <definedName name="checks" localSheetId="23">#REF!</definedName>
    <definedName name="checks" localSheetId="19">#REF!</definedName>
    <definedName name="checks" localSheetId="21">#REF!</definedName>
    <definedName name="checks">#REF!</definedName>
    <definedName name="chk" localSheetId="15">#REF!</definedName>
    <definedName name="chk" localSheetId="48">#REF!</definedName>
    <definedName name="chk" localSheetId="47">#REF!</definedName>
    <definedName name="chk" localSheetId="46">#REF!</definedName>
    <definedName name="chk" localSheetId="41">#REF!</definedName>
    <definedName name="chk" localSheetId="40">#REF!</definedName>
    <definedName name="chk" localSheetId="36">#REF!</definedName>
    <definedName name="chk" localSheetId="37">#REF!</definedName>
    <definedName name="chk" localSheetId="38">#REF!</definedName>
    <definedName name="chk" localSheetId="42">#REF!</definedName>
    <definedName name="chk" localSheetId="34">#REF!</definedName>
    <definedName name="chk" localSheetId="35">#REF!</definedName>
    <definedName name="chk" localSheetId="23">#REF!</definedName>
    <definedName name="chk" localSheetId="18">#REF!</definedName>
    <definedName name="chk" localSheetId="19">#REF!</definedName>
    <definedName name="chk" localSheetId="21">#REF!</definedName>
    <definedName name="chk" localSheetId="26">#REF!</definedName>
    <definedName name="chk" localSheetId="11">#REF!</definedName>
    <definedName name="chk" localSheetId="24">#REF!</definedName>
    <definedName name="chk" localSheetId="7">#REF!</definedName>
    <definedName name="chk" localSheetId="33">#REF!</definedName>
    <definedName name="chk" localSheetId="32">#REF!</definedName>
    <definedName name="chk">#REF!</definedName>
    <definedName name="ci" localSheetId="48">#REF!</definedName>
    <definedName name="ci" localSheetId="46">#REF!</definedName>
    <definedName name="ci" localSheetId="41">#REF!</definedName>
    <definedName name="ci" localSheetId="40">#REF!</definedName>
    <definedName name="ci" localSheetId="36">#REF!</definedName>
    <definedName name="ci" localSheetId="37">#REF!</definedName>
    <definedName name="ci" localSheetId="38">#REF!</definedName>
    <definedName name="ci" localSheetId="35">#REF!</definedName>
    <definedName name="ci" localSheetId="21">#REF!</definedName>
    <definedName name="ci">#REF!</definedName>
    <definedName name="CIQWBGuid" hidden="1">"00a38131-a495-407c-b5f0-812ec5cda081"</definedName>
    <definedName name="CIs" localSheetId="48">#REF!</definedName>
    <definedName name="CIs" localSheetId="46">#REF!</definedName>
    <definedName name="CIs" localSheetId="41">#REF!</definedName>
    <definedName name="CIs" localSheetId="40">#REF!</definedName>
    <definedName name="CIs" localSheetId="36">#REF!</definedName>
    <definedName name="CIs" localSheetId="37">#REF!</definedName>
    <definedName name="CIs" localSheetId="38">#REF!</definedName>
    <definedName name="CIs" localSheetId="35">#REF!</definedName>
    <definedName name="CIs" localSheetId="21">#REF!</definedName>
    <definedName name="CIs">#REF!</definedName>
    <definedName name="Classified" localSheetId="48">#REF!</definedName>
    <definedName name="Classified" localSheetId="46">#REF!</definedName>
    <definedName name="Classified" localSheetId="41">#REF!</definedName>
    <definedName name="Classified" localSheetId="40">#REF!</definedName>
    <definedName name="Classified" localSheetId="36">#REF!</definedName>
    <definedName name="Classified" localSheetId="37">#REF!</definedName>
    <definedName name="Classified" localSheetId="38">#REF!</definedName>
    <definedName name="Classified" localSheetId="35">#REF!</definedName>
    <definedName name="Classified" localSheetId="23">#REF!</definedName>
    <definedName name="Classified" localSheetId="19">#REF!</definedName>
    <definedName name="Classified" localSheetId="21">#REF!</definedName>
    <definedName name="Classified">#REF!</definedName>
    <definedName name="closing" localSheetId="48">[86]BSDOMOVS!#REF!</definedName>
    <definedName name="closing" localSheetId="46">[9]BSDOMOVS!#REF!</definedName>
    <definedName name="closing" localSheetId="41">[86]BSDOMOVS!#REF!</definedName>
    <definedName name="closing" localSheetId="40">[9]BSDOMOVS!#REF!</definedName>
    <definedName name="closing" localSheetId="36">[86]BSDOMOVS!#REF!</definedName>
    <definedName name="closing" localSheetId="37">[86]BSDOMOVS!#REF!</definedName>
    <definedName name="closing" localSheetId="38">[86]BSDOMOVS!#REF!</definedName>
    <definedName name="closing" localSheetId="35">[9]BSDOMOVS!#REF!</definedName>
    <definedName name="closing" localSheetId="21">[9]BSDOMOVS!#REF!</definedName>
    <definedName name="closing">[9]BSDOMOVS!#REF!</definedName>
    <definedName name="CLS" localSheetId="48">#REF!</definedName>
    <definedName name="CLS" localSheetId="46">#REF!</definedName>
    <definedName name="CLS" localSheetId="40">#REF!</definedName>
    <definedName name="CLS" localSheetId="36">#REF!</definedName>
    <definedName name="CLS" localSheetId="37">#REF!</definedName>
    <definedName name="CLS" localSheetId="38">#REF!</definedName>
    <definedName name="CLS" localSheetId="35">#REF!</definedName>
    <definedName name="CLS" localSheetId="23">#REF!</definedName>
    <definedName name="CLS" localSheetId="19">#REF!</definedName>
    <definedName name="CLS" localSheetId="21">#REF!</definedName>
    <definedName name="CLS">#REF!</definedName>
    <definedName name="CODE" localSheetId="48">#REF!</definedName>
    <definedName name="CODE" localSheetId="46">#REF!</definedName>
    <definedName name="CODE" localSheetId="40">#REF!</definedName>
    <definedName name="CODE" localSheetId="36">#REF!</definedName>
    <definedName name="CODE" localSheetId="37">#REF!</definedName>
    <definedName name="CODE" localSheetId="38">#REF!</definedName>
    <definedName name="CODE" localSheetId="35">#REF!</definedName>
    <definedName name="CODE" localSheetId="23">#REF!</definedName>
    <definedName name="CODE" localSheetId="19">#REF!</definedName>
    <definedName name="CODE" localSheetId="21">#REF!</definedName>
    <definedName name="CODE">#REF!</definedName>
    <definedName name="cogs" localSheetId="48">#REF!</definedName>
    <definedName name="cogs" localSheetId="47">#REF!</definedName>
    <definedName name="cogs" localSheetId="46">#REF!</definedName>
    <definedName name="cogs" localSheetId="41">#REF!</definedName>
    <definedName name="cogs" localSheetId="40">#REF!</definedName>
    <definedName name="cogs" localSheetId="36">#REF!</definedName>
    <definedName name="cogs" localSheetId="37">#REF!</definedName>
    <definedName name="cogs" localSheetId="38">#REF!</definedName>
    <definedName name="cogs" localSheetId="35">#REF!</definedName>
    <definedName name="cogs" localSheetId="21">#REF!</definedName>
    <definedName name="cogs">#REF!</definedName>
    <definedName name="COGS1" localSheetId="48">#REF!</definedName>
    <definedName name="COGS1" localSheetId="47">#REF!</definedName>
    <definedName name="COGS1" localSheetId="46">#REF!</definedName>
    <definedName name="COGS1" localSheetId="41">#REF!</definedName>
    <definedName name="COGS1" localSheetId="40">#REF!</definedName>
    <definedName name="COGS1" localSheetId="36">#REF!</definedName>
    <definedName name="COGS1" localSheetId="37">#REF!</definedName>
    <definedName name="COGS1" localSheetId="38">#REF!</definedName>
    <definedName name="COGS1" localSheetId="35">#REF!</definedName>
    <definedName name="COGS1" localSheetId="21">#REF!</definedName>
    <definedName name="COGS1">#REF!</definedName>
    <definedName name="COLLATERAL_1">[87]Lookups!$F$7:$F$38</definedName>
    <definedName name="COLLATERAL_3">[41]Lookups!$F$7:$F$38</definedName>
    <definedName name="Collateral_Haircut">[47]Tables!$A$23:$E$45</definedName>
    <definedName name="COLLATERAL_HAIRCUTS" localSheetId="48">#REF!</definedName>
    <definedName name="COLLATERAL_HAIRCUTS" localSheetId="46">#REF!</definedName>
    <definedName name="COLLATERAL_HAIRCUTS" localSheetId="40">#REF!</definedName>
    <definedName name="COLLATERAL_HAIRCUTS" localSheetId="36">#REF!</definedName>
    <definedName name="COLLATERAL_HAIRCUTS" localSheetId="37">#REF!</definedName>
    <definedName name="COLLATERAL_HAIRCUTS" localSheetId="38">#REF!</definedName>
    <definedName name="COLLATERAL_HAIRCUTS" localSheetId="35">#REF!</definedName>
    <definedName name="COLLATERAL_HAIRCUTS" localSheetId="23">#REF!</definedName>
    <definedName name="COLLATERAL_HAIRCUTS" localSheetId="19">#REF!</definedName>
    <definedName name="COLLATERAL_HAIRCUTS" localSheetId="21">#REF!</definedName>
    <definedName name="COLLATERAL_HAIRCUTS">#REF!</definedName>
    <definedName name="COLLATERAL_TYPE" localSheetId="48">#REF!</definedName>
    <definedName name="COLLATERAL_TYPE" localSheetId="46">#REF!</definedName>
    <definedName name="COLLATERAL_TYPE" localSheetId="40">#REF!</definedName>
    <definedName name="COLLATERAL_TYPE" localSheetId="36">#REF!</definedName>
    <definedName name="COLLATERAL_TYPE" localSheetId="37">#REF!</definedName>
    <definedName name="COLLATERAL_TYPE" localSheetId="38">#REF!</definedName>
    <definedName name="COLLATERAL_TYPE" localSheetId="35">#REF!</definedName>
    <definedName name="COLLATERAL_TYPE" localSheetId="23">#REF!</definedName>
    <definedName name="COLLATERAL_TYPE" localSheetId="19">#REF!</definedName>
    <definedName name="COLLATERAL_TYPE" localSheetId="21">#REF!</definedName>
    <definedName name="COLLATERAL_TYPE">#REF!</definedName>
    <definedName name="ColorNames" localSheetId="15">#REF!</definedName>
    <definedName name="ColorNames" localSheetId="48">#REF!</definedName>
    <definedName name="ColorNames" localSheetId="46">#REF!</definedName>
    <definedName name="ColorNames" localSheetId="41">#REF!</definedName>
    <definedName name="ColorNames" localSheetId="40">#REF!</definedName>
    <definedName name="ColorNames" localSheetId="36">#REF!</definedName>
    <definedName name="ColorNames" localSheetId="37">#REF!</definedName>
    <definedName name="ColorNames" localSheetId="38">#REF!</definedName>
    <definedName name="ColorNames" localSheetId="42">#REF!</definedName>
    <definedName name="ColorNames" localSheetId="34">#REF!</definedName>
    <definedName name="ColorNames" localSheetId="35">#REF!</definedName>
    <definedName name="ColorNames" localSheetId="23">#REF!</definedName>
    <definedName name="ColorNames" localSheetId="18">#REF!</definedName>
    <definedName name="ColorNames" localSheetId="19">#REF!</definedName>
    <definedName name="ColorNames" localSheetId="21">#REF!</definedName>
    <definedName name="ColorNames" localSheetId="26">#REF!</definedName>
    <definedName name="ColorNames" localSheetId="11">#REF!</definedName>
    <definedName name="ColorNames" localSheetId="24">#REF!</definedName>
    <definedName name="ColorNames" localSheetId="7">#REF!</definedName>
    <definedName name="ColorNames" localSheetId="33">#REF!</definedName>
    <definedName name="ColorNames" localSheetId="32">#REF!</definedName>
    <definedName name="ColorNames">#REF!</definedName>
    <definedName name="Commentary" localSheetId="48">#REF!</definedName>
    <definedName name="Commentary" localSheetId="46">#REF!</definedName>
    <definedName name="Commentary" localSheetId="41">#REF!</definedName>
    <definedName name="Commentary" localSheetId="40">#REF!</definedName>
    <definedName name="Commentary" localSheetId="36">#REF!</definedName>
    <definedName name="Commentary" localSheetId="37">#REF!</definedName>
    <definedName name="Commentary" localSheetId="38">#REF!</definedName>
    <definedName name="Commentary" localSheetId="35">#REF!</definedName>
    <definedName name="Commentary" localSheetId="23">#REF!</definedName>
    <definedName name="Commentary" localSheetId="19">#REF!</definedName>
    <definedName name="Commentary" localSheetId="21">#REF!</definedName>
    <definedName name="Commentary">#REF!</definedName>
    <definedName name="COMP_OF_INCOME" localSheetId="48">#REF!</definedName>
    <definedName name="COMP_OF_INCOME" localSheetId="46">#REF!</definedName>
    <definedName name="COMP_OF_INCOME" localSheetId="40">#REF!</definedName>
    <definedName name="COMP_OF_INCOME" localSheetId="36">#REF!</definedName>
    <definedName name="COMP_OF_INCOME" localSheetId="37">#REF!</definedName>
    <definedName name="COMP_OF_INCOME" localSheetId="38">#REF!</definedName>
    <definedName name="COMP_OF_INCOME" localSheetId="35">#REF!</definedName>
    <definedName name="COMP_OF_INCOME" localSheetId="23">#REF!</definedName>
    <definedName name="COMP_OF_INCOME" localSheetId="19">#REF!</definedName>
    <definedName name="COMP_OF_INCOME" localSheetId="21">#REF!</definedName>
    <definedName name="COMP_OF_INCOME">#REF!</definedName>
    <definedName name="Company">'[88]Input-Qtrly'!$E$8</definedName>
    <definedName name="cons" localSheetId="48" hidden="1">{"'CALL MONEY'!$K$53"}</definedName>
    <definedName name="cons" localSheetId="41" hidden="1">{"'CALL MONEY'!$K$53"}</definedName>
    <definedName name="cons" localSheetId="40" hidden="1">{"'CALL MONEY'!$K$53"}</definedName>
    <definedName name="cons" localSheetId="36" hidden="1">{"'CALL MONEY'!$K$53"}</definedName>
    <definedName name="cons" localSheetId="37" hidden="1">{"'CALL MONEY'!$K$53"}</definedName>
    <definedName name="cons" localSheetId="38" hidden="1">{"'CALL MONEY'!$K$53"}</definedName>
    <definedName name="cons" localSheetId="35" hidden="1">{"'CALL MONEY'!$K$53"}</definedName>
    <definedName name="cons" localSheetId="19" hidden="1">{"'CALL MONEY'!$K$53"}</definedName>
    <definedName name="cons" localSheetId="21" hidden="1">{"'CALL MONEY'!$K$53"}</definedName>
    <definedName name="cons" hidden="1">{"'CALL MONEY'!$K$53"}</definedName>
    <definedName name="CONTROL" localSheetId="48">#REF!</definedName>
    <definedName name="CONTROL" localSheetId="46">#REF!</definedName>
    <definedName name="CONTROL" localSheetId="40">#REF!</definedName>
    <definedName name="CONTROL" localSheetId="36">#REF!</definedName>
    <definedName name="CONTROL" localSheetId="37">#REF!</definedName>
    <definedName name="CONTROL" localSheetId="38">#REF!</definedName>
    <definedName name="CONTROL" localSheetId="35">#REF!</definedName>
    <definedName name="CONTROL" localSheetId="23">#REF!</definedName>
    <definedName name="CONTROL" localSheetId="19">#REF!</definedName>
    <definedName name="CONTROL" localSheetId="21">#REF!</definedName>
    <definedName name="CONTROL">#REF!</definedName>
    <definedName name="Controlbs" localSheetId="48">#REF!</definedName>
    <definedName name="Controlbs" localSheetId="46">#REF!</definedName>
    <definedName name="Controlbs" localSheetId="40">#REF!</definedName>
    <definedName name="Controlbs" localSheetId="36">#REF!</definedName>
    <definedName name="Controlbs" localSheetId="37">#REF!</definedName>
    <definedName name="Controlbs" localSheetId="38">#REF!</definedName>
    <definedName name="Controlbs" localSheetId="35">#REF!</definedName>
    <definedName name="Controlbs" localSheetId="23">#REF!</definedName>
    <definedName name="Controlbs" localSheetId="19">#REF!</definedName>
    <definedName name="Controlbs" localSheetId="21">#REF!</definedName>
    <definedName name="Controlbs">#REF!</definedName>
    <definedName name="controlpl" localSheetId="48">#REF!</definedName>
    <definedName name="controlpl" localSheetId="46">#REF!</definedName>
    <definedName name="controlpl" localSheetId="40">#REF!</definedName>
    <definedName name="controlpl" localSheetId="36">#REF!</definedName>
    <definedName name="controlpl" localSheetId="37">#REF!</definedName>
    <definedName name="controlpl" localSheetId="38">#REF!</definedName>
    <definedName name="controlpl" localSheetId="35">#REF!</definedName>
    <definedName name="controlpl" localSheetId="23">#REF!</definedName>
    <definedName name="controlpl" localSheetId="19">#REF!</definedName>
    <definedName name="controlpl" localSheetId="21">#REF!</definedName>
    <definedName name="controlpl">#REF!</definedName>
    <definedName name="Conventions" localSheetId="15">#REF!</definedName>
    <definedName name="Conventions" localSheetId="48">#REF!</definedName>
    <definedName name="Conventions" localSheetId="46">#REF!</definedName>
    <definedName name="Conventions" localSheetId="41">#REF!</definedName>
    <definedName name="Conventions" localSheetId="40">#REF!</definedName>
    <definedName name="Conventions" localSheetId="36">#REF!</definedName>
    <definedName name="Conventions" localSheetId="37">#REF!</definedName>
    <definedName name="Conventions" localSheetId="38">#REF!</definedName>
    <definedName name="Conventions" localSheetId="42">#REF!</definedName>
    <definedName name="Conventions" localSheetId="34">#REF!</definedName>
    <definedName name="Conventions" localSheetId="35">#REF!</definedName>
    <definedName name="Conventions" localSheetId="23">#REF!</definedName>
    <definedName name="Conventions" localSheetId="18">#REF!</definedName>
    <definedName name="Conventions" localSheetId="19">#REF!</definedName>
    <definedName name="Conventions" localSheetId="21">#REF!</definedName>
    <definedName name="Conventions" localSheetId="26">#REF!</definedName>
    <definedName name="Conventions" localSheetId="11">#REF!</definedName>
    <definedName name="Conventions" localSheetId="24">#REF!</definedName>
    <definedName name="Conventions" localSheetId="7">#REF!</definedName>
    <definedName name="Conventions" localSheetId="33">#REF!</definedName>
    <definedName name="Conventions" localSheetId="32">#REF!</definedName>
    <definedName name="Conventions">#REF!</definedName>
    <definedName name="Copy" localSheetId="47" hidden="1">{"'CALL MONEY'!$K$53"}</definedName>
    <definedName name="Copy" localSheetId="46" hidden="1">{"'CALL MONEY'!$K$53"}</definedName>
    <definedName name="Copy" localSheetId="40" hidden="1">{"'CALL MONEY'!$K$53"}</definedName>
    <definedName name="Copy" hidden="1">{"'CALL MONEY'!$K$53"}</definedName>
    <definedName name="copy1" localSheetId="48">#REF!</definedName>
    <definedName name="copy1" localSheetId="46">#REF!</definedName>
    <definedName name="copy1" localSheetId="40">#REF!</definedName>
    <definedName name="copy1" localSheetId="36">#REF!</definedName>
    <definedName name="copy1" localSheetId="37">#REF!</definedName>
    <definedName name="copy1" localSheetId="38">#REF!</definedName>
    <definedName name="copy1" localSheetId="35">#REF!</definedName>
    <definedName name="copy1" localSheetId="23">#REF!</definedName>
    <definedName name="copy1" localSheetId="19">#REF!</definedName>
    <definedName name="copy1" localSheetId="21">#REF!</definedName>
    <definedName name="copy1">#REF!</definedName>
    <definedName name="copy2" localSheetId="48">#REF!</definedName>
    <definedName name="copy2" localSheetId="46">#REF!</definedName>
    <definedName name="copy2" localSheetId="40">#REF!</definedName>
    <definedName name="copy2" localSheetId="36">#REF!</definedName>
    <definedName name="copy2" localSheetId="37">#REF!</definedName>
    <definedName name="copy2" localSheetId="38">#REF!</definedName>
    <definedName name="copy2" localSheetId="35">#REF!</definedName>
    <definedName name="copy2" localSheetId="23">#REF!</definedName>
    <definedName name="copy2" localSheetId="19">#REF!</definedName>
    <definedName name="copy2" localSheetId="21">#REF!</definedName>
    <definedName name="copy2">#REF!</definedName>
    <definedName name="copy3" localSheetId="48">#REF!</definedName>
    <definedName name="copy3" localSheetId="46">#REF!</definedName>
    <definedName name="copy3" localSheetId="40">#REF!</definedName>
    <definedName name="copy3" localSheetId="36">#REF!</definedName>
    <definedName name="copy3" localSheetId="37">#REF!</definedName>
    <definedName name="copy3" localSheetId="38">#REF!</definedName>
    <definedName name="copy3" localSheetId="35">#REF!</definedName>
    <definedName name="copy3" localSheetId="23">#REF!</definedName>
    <definedName name="copy3" localSheetId="19">#REF!</definedName>
    <definedName name="copy3" localSheetId="21">#REF!</definedName>
    <definedName name="copy3">#REF!</definedName>
    <definedName name="copy4" localSheetId="48">#REF!</definedName>
    <definedName name="copy4" localSheetId="46">#REF!</definedName>
    <definedName name="copy4" localSheetId="40">#REF!</definedName>
    <definedName name="copy4" localSheetId="36">#REF!</definedName>
    <definedName name="copy4" localSheetId="37">#REF!</definedName>
    <definedName name="copy4" localSheetId="38">#REF!</definedName>
    <definedName name="copy4" localSheetId="35">#REF!</definedName>
    <definedName name="copy4" localSheetId="23">#REF!</definedName>
    <definedName name="copy4" localSheetId="19">#REF!</definedName>
    <definedName name="copy4" localSheetId="21">#REF!</definedName>
    <definedName name="copy4">#REF!</definedName>
    <definedName name="copy5" localSheetId="48">#REF!</definedName>
    <definedName name="copy5" localSheetId="46">#REF!</definedName>
    <definedName name="copy5" localSheetId="40">#REF!</definedName>
    <definedName name="copy5" localSheetId="36">#REF!</definedName>
    <definedName name="copy5" localSheetId="37">#REF!</definedName>
    <definedName name="copy5" localSheetId="38">#REF!</definedName>
    <definedName name="copy5" localSheetId="35">#REF!</definedName>
    <definedName name="copy5" localSheetId="23">#REF!</definedName>
    <definedName name="copy5" localSheetId="19">#REF!</definedName>
    <definedName name="copy5" localSheetId="21">#REF!</definedName>
    <definedName name="copy5">#REF!</definedName>
    <definedName name="copy6" localSheetId="48">#REF!</definedName>
    <definedName name="copy6" localSheetId="46">#REF!</definedName>
    <definedName name="copy6" localSheetId="40">#REF!</definedName>
    <definedName name="copy6" localSheetId="36">#REF!</definedName>
    <definedName name="copy6" localSheetId="37">#REF!</definedName>
    <definedName name="copy6" localSheetId="38">#REF!</definedName>
    <definedName name="copy6" localSheetId="35">#REF!</definedName>
    <definedName name="copy6" localSheetId="23">#REF!</definedName>
    <definedName name="copy6" localSheetId="19">#REF!</definedName>
    <definedName name="copy6" localSheetId="21">#REF!</definedName>
    <definedName name="copy6">#REF!</definedName>
    <definedName name="copy7" localSheetId="48">#REF!</definedName>
    <definedName name="copy7" localSheetId="46">#REF!</definedName>
    <definedName name="copy7" localSheetId="40">#REF!</definedName>
    <definedName name="copy7" localSheetId="36">#REF!</definedName>
    <definedName name="copy7" localSheetId="37">#REF!</definedName>
    <definedName name="copy7" localSheetId="38">#REF!</definedName>
    <definedName name="copy7" localSheetId="35">#REF!</definedName>
    <definedName name="copy7" localSheetId="23">#REF!</definedName>
    <definedName name="copy7" localSheetId="19">#REF!</definedName>
    <definedName name="copy7" localSheetId="21">#REF!</definedName>
    <definedName name="copy7">#REF!</definedName>
    <definedName name="copy8" localSheetId="48">#REF!</definedName>
    <definedName name="copy8" localSheetId="46">#REF!</definedName>
    <definedName name="copy8" localSheetId="40">#REF!</definedName>
    <definedName name="copy8" localSheetId="36">#REF!</definedName>
    <definedName name="copy8" localSheetId="37">#REF!</definedName>
    <definedName name="copy8" localSheetId="38">#REF!</definedName>
    <definedName name="copy8" localSheetId="35">#REF!</definedName>
    <definedName name="copy8" localSheetId="23">#REF!</definedName>
    <definedName name="copy8" localSheetId="19">#REF!</definedName>
    <definedName name="copy8" localSheetId="21">#REF!</definedName>
    <definedName name="copy8">#REF!</definedName>
    <definedName name="copy9" localSheetId="48">#REF!</definedName>
    <definedName name="copy9" localSheetId="46">#REF!</definedName>
    <definedName name="copy9" localSheetId="40">#REF!</definedName>
    <definedName name="copy9" localSheetId="36">#REF!</definedName>
    <definedName name="copy9" localSheetId="37">#REF!</definedName>
    <definedName name="copy9" localSheetId="38">#REF!</definedName>
    <definedName name="copy9" localSheetId="35">#REF!</definedName>
    <definedName name="copy9" localSheetId="23">#REF!</definedName>
    <definedName name="copy9" localSheetId="19">#REF!</definedName>
    <definedName name="copy9" localSheetId="21">#REF!</definedName>
    <definedName name="copy9">#REF!</definedName>
    <definedName name="COST_OF_SALES" localSheetId="48">#REF!</definedName>
    <definedName name="COST_OF_SALES" localSheetId="47">#REF!</definedName>
    <definedName name="COST_OF_SALES" localSheetId="46">#REF!</definedName>
    <definedName name="COST_OF_SALES" localSheetId="41">#REF!</definedName>
    <definedName name="COST_OF_SALES" localSheetId="40">#REF!</definedName>
    <definedName name="COST_OF_SALES" localSheetId="36">#REF!</definedName>
    <definedName name="COST_OF_SALES" localSheetId="37">#REF!</definedName>
    <definedName name="COST_OF_SALES" localSheetId="38">#REF!</definedName>
    <definedName name="COST_OF_SALES" localSheetId="35">#REF!</definedName>
    <definedName name="COST_OF_SALES" localSheetId="21">#REF!</definedName>
    <definedName name="COST_OF_SALES">#REF!</definedName>
    <definedName name="CRED" localSheetId="48">[51]acct!#REF!</definedName>
    <definedName name="CRED" localSheetId="47">[51]acct!#REF!</definedName>
    <definedName name="CRED" localSheetId="46">[51]acct!#REF!</definedName>
    <definedName name="CRED" localSheetId="41">[51]acct!#REF!</definedName>
    <definedName name="CRED" localSheetId="40">[51]acct!#REF!</definedName>
    <definedName name="CRED" localSheetId="36">[51]acct!#REF!</definedName>
    <definedName name="CRED" localSheetId="37">[51]acct!#REF!</definedName>
    <definedName name="CRED" localSheetId="38">[51]acct!#REF!</definedName>
    <definedName name="CRED" localSheetId="35">[51]acct!#REF!</definedName>
    <definedName name="CRED" localSheetId="21">[51]acct!#REF!</definedName>
    <definedName name="CRED">[51]acct!#REF!</definedName>
    <definedName name="CREDIT" localSheetId="48">'[89]Balance Sheet'!#REF!</definedName>
    <definedName name="CREDIT" localSheetId="47">'[89]Balance Sheet'!#REF!</definedName>
    <definedName name="CREDIT" localSheetId="46">'[89]Balance Sheet'!#REF!</definedName>
    <definedName name="CREDIT" localSheetId="41">'[89]Balance Sheet'!#REF!</definedName>
    <definedName name="CREDIT" localSheetId="40">'[89]Balance Sheet'!#REF!</definedName>
    <definedName name="CREDIT" localSheetId="36">'[89]Balance Sheet'!#REF!</definedName>
    <definedName name="CREDIT" localSheetId="37">'[89]Balance Sheet'!#REF!</definedName>
    <definedName name="CREDIT" localSheetId="38">'[89]Balance Sheet'!#REF!</definedName>
    <definedName name="CREDIT" localSheetId="35">'[89]Balance Sheet'!#REF!</definedName>
    <definedName name="CREDIT" localSheetId="21">'[89]Balance Sheet'!#REF!</definedName>
    <definedName name="CREDIT">'[89]Balance Sheet'!#REF!</definedName>
    <definedName name="crit2">'[21]CDB-Deposits'!$K$4:$K$1723</definedName>
    <definedName name="crr">'[90]SCRR+CRR'!$B$22:$J$1496</definedName>
    <definedName name="Cum_Int" localSheetId="48">#REF!</definedName>
    <definedName name="Cum_Int" localSheetId="46">#REF!</definedName>
    <definedName name="Cum_Int" localSheetId="40">#REF!</definedName>
    <definedName name="Cum_Int" localSheetId="36">#REF!</definedName>
    <definedName name="Cum_Int" localSheetId="37">#REF!</definedName>
    <definedName name="Cum_Int" localSheetId="38">#REF!</definedName>
    <definedName name="Cum_Int" localSheetId="35">#REF!</definedName>
    <definedName name="Cum_Int" localSheetId="23">#REF!</definedName>
    <definedName name="Cum_Int" localSheetId="19">#REF!</definedName>
    <definedName name="Cum_Int" localSheetId="21">#REF!</definedName>
    <definedName name="Cum_Int">#REF!</definedName>
    <definedName name="CumSumPrt" localSheetId="48">#REF!</definedName>
    <definedName name="CumSumPrt" localSheetId="47">#REF!</definedName>
    <definedName name="CumSumPrt" localSheetId="46">#REF!</definedName>
    <definedName name="CumSumPrt" localSheetId="41">#REF!</definedName>
    <definedName name="CumSumPrt" localSheetId="40">#REF!</definedName>
    <definedName name="CumSumPrt" localSheetId="36">#REF!</definedName>
    <definedName name="CumSumPrt" localSheetId="37">#REF!</definedName>
    <definedName name="CumSumPrt" localSheetId="38">#REF!</definedName>
    <definedName name="CumSumPrt" localSheetId="35">#REF!</definedName>
    <definedName name="CumSumPrt" localSheetId="21">#REF!</definedName>
    <definedName name="CumSumPrt">#REF!</definedName>
    <definedName name="Currency" localSheetId="15">#REF!</definedName>
    <definedName name="Currency" localSheetId="48">#REF!</definedName>
    <definedName name="Currency" localSheetId="47">#REF!</definedName>
    <definedName name="Currency" localSheetId="46">#REF!</definedName>
    <definedName name="Currency" localSheetId="41">#REF!</definedName>
    <definedName name="Currency" localSheetId="40">#REF!</definedName>
    <definedName name="Currency" localSheetId="36">#REF!</definedName>
    <definedName name="Currency" localSheetId="37">#REF!</definedName>
    <definedName name="Currency" localSheetId="38">#REF!</definedName>
    <definedName name="Currency" localSheetId="42">#REF!</definedName>
    <definedName name="Currency" localSheetId="34">#REF!</definedName>
    <definedName name="Currency" localSheetId="35">#REF!</definedName>
    <definedName name="Currency" localSheetId="23">#REF!</definedName>
    <definedName name="Currency" localSheetId="18">#REF!</definedName>
    <definedName name="Currency" localSheetId="19">#REF!</definedName>
    <definedName name="Currency" localSheetId="21">#REF!</definedName>
    <definedName name="Currency" localSheetId="26">#REF!</definedName>
    <definedName name="Currency" localSheetId="11">#REF!</definedName>
    <definedName name="Currency" localSheetId="24">#REF!</definedName>
    <definedName name="Currency" localSheetId="7">#REF!</definedName>
    <definedName name="Currency" localSheetId="33">#REF!</definedName>
    <definedName name="Currency" localSheetId="32">#REF!</definedName>
    <definedName name="Currency">#REF!</definedName>
    <definedName name="current_ar">'[88]Input-Qtrly'!$F$16</definedName>
    <definedName name="current_assets">'[88]Input-Qtrly'!$F$22</definedName>
    <definedName name="current_bad_debt">'[88]Input-Qtrly'!$F$40</definedName>
    <definedName name="current_cash">'[88]Input-Qtrly'!$F$14</definedName>
    <definedName name="current_cfoper">'[88]Input-Qtrly'!$F$57</definedName>
    <definedName name="current_cogs">'[88]Input-Qtrly'!$F$35</definedName>
    <definedName name="current_comstock">'[88]Input-Qtrly'!$F$56</definedName>
    <definedName name="current_cr_sales">'[88]Input-Qtrly'!$F$32</definedName>
    <definedName name="current_current_assets">'[88]Input-Qtrly'!$F$20</definedName>
    <definedName name="current_current_liab">'[88]Input-Qtrly'!$F$24</definedName>
    <definedName name="current_days">'[88]Input-Qtrly'!$F$51</definedName>
    <definedName name="current_div">'[88]Input-Qtrly'!$F$58</definedName>
    <definedName name="current_doubtful">'[88]Input-Qtrly'!$F$17</definedName>
    <definedName name="current_empbeg">'[88]Input-Qtrly'!$F$52</definedName>
    <definedName name="current_empend">'[88]Input-Qtrly'!$F$53</definedName>
    <definedName name="current_eps">'[88]Input-Qtrly'!$F$55</definedName>
    <definedName name="current_equity">'[88]Input-Qtrly'!$F$28</definedName>
    <definedName name="current_interest">'[88]Input-Qtrly'!$F$39</definedName>
    <definedName name="current_inventory">'[88]Input-Qtrly'!$F$18</definedName>
    <definedName name="current_liabilities">'[88]Input-Qtrly'!$F$27</definedName>
    <definedName name="current_netincome">'[88]Input-Qtrly'!$F$45</definedName>
    <definedName name="current_netsales">'[88]Input-Qtrly'!$F$34</definedName>
    <definedName name="current_pretax">'[88]Input-Qtrly'!$F$43</definedName>
    <definedName name="current_price">'[88]Input-Qtrly'!$F$54</definedName>
    <definedName name="CURRENT_TAX" localSheetId="48">#REF!</definedName>
    <definedName name="CURRENT_TAX" localSheetId="46">#REF!</definedName>
    <definedName name="CURRENT_TAX" localSheetId="40">#REF!</definedName>
    <definedName name="CURRENT_TAX" localSheetId="36">#REF!</definedName>
    <definedName name="CURRENT_TAX" localSheetId="37">#REF!</definedName>
    <definedName name="CURRENT_TAX" localSheetId="38">#REF!</definedName>
    <definedName name="CURRENT_TAX" localSheetId="35">#REF!</definedName>
    <definedName name="CURRENT_TAX" localSheetId="23">#REF!</definedName>
    <definedName name="CURRENT_TAX" localSheetId="19">#REF!</definedName>
    <definedName name="CURRENT_TAX" localSheetId="21">#REF!</definedName>
    <definedName name="CURRENT_TAX">#REF!</definedName>
    <definedName name="currqtr_date">'[88]Input-Qtrly'!$F$48</definedName>
    <definedName name="cwip" localSheetId="48">#REF!</definedName>
    <definedName name="cwip" localSheetId="47">#REF!</definedName>
    <definedName name="cwip" localSheetId="46">#REF!</definedName>
    <definedName name="cwip" localSheetId="41">#REF!</definedName>
    <definedName name="cwip" localSheetId="40">#REF!</definedName>
    <definedName name="cwip" localSheetId="36">#REF!</definedName>
    <definedName name="cwip" localSheetId="37">#REF!</definedName>
    <definedName name="cwip" localSheetId="38">#REF!</definedName>
    <definedName name="cwip" localSheetId="35">#REF!</definedName>
    <definedName name="cwip" localSheetId="21">#REF!</definedName>
    <definedName name="cwip">#REF!</definedName>
    <definedName name="CY_lik_Equity" localSheetId="48">#REF!</definedName>
    <definedName name="CY_lik_Equity" localSheetId="46">#REF!</definedName>
    <definedName name="CY_lik_Equity" localSheetId="40">#REF!</definedName>
    <definedName name="CY_lik_Equity" localSheetId="36">#REF!</definedName>
    <definedName name="CY_lik_Equity" localSheetId="37">#REF!</definedName>
    <definedName name="CY_lik_Equity" localSheetId="38">#REF!</definedName>
    <definedName name="CY_lik_Equity" localSheetId="42">#REF!</definedName>
    <definedName name="CY_lik_Equity" localSheetId="34">#REF!</definedName>
    <definedName name="CY_lik_Equity" localSheetId="35">#REF!</definedName>
    <definedName name="CY_lik_Equity" localSheetId="23">#REF!</definedName>
    <definedName name="CY_lik_Equity" localSheetId="19">#REF!</definedName>
    <definedName name="CY_lik_Equity" localSheetId="21">#REF!</definedName>
    <definedName name="CY_lik_Equity" localSheetId="7">#REF!</definedName>
    <definedName name="CY_lik_Equity">#REF!</definedName>
    <definedName name="CY_lik_Income" localSheetId="48">#REF!</definedName>
    <definedName name="CY_lik_Income" localSheetId="46">#REF!</definedName>
    <definedName name="CY_lik_Income" localSheetId="40">#REF!</definedName>
    <definedName name="CY_lik_Income" localSheetId="36">#REF!</definedName>
    <definedName name="CY_lik_Income" localSheetId="37">#REF!</definedName>
    <definedName name="CY_lik_Income" localSheetId="38">#REF!</definedName>
    <definedName name="CY_lik_Income" localSheetId="42">#REF!</definedName>
    <definedName name="CY_lik_Income" localSheetId="34">#REF!</definedName>
    <definedName name="CY_lik_Income" localSheetId="35">#REF!</definedName>
    <definedName name="CY_lik_Income" localSheetId="23">#REF!</definedName>
    <definedName name="CY_lik_Income" localSheetId="19">#REF!</definedName>
    <definedName name="CY_lik_Income" localSheetId="21">#REF!</definedName>
    <definedName name="CY_lik_Income" localSheetId="7">#REF!</definedName>
    <definedName name="CY_lik_Income">#REF!</definedName>
    <definedName name="CY_lik_Liabs" localSheetId="48">#REF!</definedName>
    <definedName name="CY_lik_Liabs" localSheetId="46">#REF!</definedName>
    <definedName name="CY_lik_Liabs" localSheetId="40">#REF!</definedName>
    <definedName name="CY_lik_Liabs" localSheetId="36">#REF!</definedName>
    <definedName name="CY_lik_Liabs" localSheetId="37">#REF!</definedName>
    <definedName name="CY_lik_Liabs" localSheetId="38">#REF!</definedName>
    <definedName name="CY_lik_Liabs" localSheetId="42">#REF!</definedName>
    <definedName name="CY_lik_Liabs" localSheetId="34">#REF!</definedName>
    <definedName name="CY_lik_Liabs" localSheetId="35">#REF!</definedName>
    <definedName name="CY_lik_Liabs" localSheetId="23">#REF!</definedName>
    <definedName name="CY_lik_Liabs" localSheetId="19">#REF!</definedName>
    <definedName name="CY_lik_Liabs" localSheetId="21">#REF!</definedName>
    <definedName name="CY_lik_Liabs" localSheetId="7">#REF!</definedName>
    <definedName name="CY_lik_Liabs">#REF!</definedName>
    <definedName name="CY_lik_RetEarn_bf" localSheetId="48">#REF!</definedName>
    <definedName name="CY_lik_RetEarn_bf" localSheetId="46">#REF!</definedName>
    <definedName name="CY_lik_RetEarn_bf" localSheetId="40">#REF!</definedName>
    <definedName name="CY_lik_RetEarn_bf" localSheetId="36">#REF!</definedName>
    <definedName name="CY_lik_RetEarn_bf" localSheetId="37">#REF!</definedName>
    <definedName name="CY_lik_RetEarn_bf" localSheetId="38">#REF!</definedName>
    <definedName name="CY_lik_RetEarn_bf" localSheetId="42">#REF!</definedName>
    <definedName name="CY_lik_RetEarn_bf" localSheetId="34">#REF!</definedName>
    <definedName name="CY_lik_RetEarn_bf" localSheetId="35">#REF!</definedName>
    <definedName name="CY_lik_RetEarn_bf" localSheetId="23">#REF!</definedName>
    <definedName name="CY_lik_RetEarn_bf" localSheetId="19">#REF!</definedName>
    <definedName name="CY_lik_RetEarn_bf" localSheetId="21">#REF!</definedName>
    <definedName name="CY_lik_RetEarn_bf" localSheetId="7">#REF!</definedName>
    <definedName name="CY_lik_RetEarn_bf">#REF!</definedName>
    <definedName name="CY_tx_all_Equity" localSheetId="48">#REF!</definedName>
    <definedName name="CY_tx_all_Equity" localSheetId="46">#REF!</definedName>
    <definedName name="CY_tx_all_Equity" localSheetId="40">#REF!</definedName>
    <definedName name="CY_tx_all_Equity" localSheetId="36">#REF!</definedName>
    <definedName name="CY_tx_all_Equity" localSheetId="37">#REF!</definedName>
    <definedName name="CY_tx_all_Equity" localSheetId="38">#REF!</definedName>
    <definedName name="CY_tx_all_Equity" localSheetId="42">#REF!</definedName>
    <definedName name="CY_tx_all_Equity" localSheetId="34">#REF!</definedName>
    <definedName name="CY_tx_all_Equity" localSheetId="35">#REF!</definedName>
    <definedName name="CY_tx_all_Equity" localSheetId="23">#REF!</definedName>
    <definedName name="CY_tx_all_Equity" localSheetId="19">#REF!</definedName>
    <definedName name="CY_tx_all_Equity" localSheetId="21">#REF!</definedName>
    <definedName name="CY_tx_all_Equity" localSheetId="7">#REF!</definedName>
    <definedName name="CY_tx_all_Equity">#REF!</definedName>
    <definedName name="CY_tx_all_Income" localSheetId="48">#REF!</definedName>
    <definedName name="CY_tx_all_Income" localSheetId="46">#REF!</definedName>
    <definedName name="CY_tx_all_Income" localSheetId="40">#REF!</definedName>
    <definedName name="CY_tx_all_Income" localSheetId="36">#REF!</definedName>
    <definedName name="CY_tx_all_Income" localSheetId="37">#REF!</definedName>
    <definedName name="CY_tx_all_Income" localSheetId="38">#REF!</definedName>
    <definedName name="CY_tx_all_Income" localSheetId="42">#REF!</definedName>
    <definedName name="CY_tx_all_Income" localSheetId="34">#REF!</definedName>
    <definedName name="CY_tx_all_Income" localSheetId="35">#REF!</definedName>
    <definedName name="CY_tx_all_Income" localSheetId="23">#REF!</definedName>
    <definedName name="CY_tx_all_Income" localSheetId="19">#REF!</definedName>
    <definedName name="CY_tx_all_Income" localSheetId="21">#REF!</definedName>
    <definedName name="CY_tx_all_Income" localSheetId="7">#REF!</definedName>
    <definedName name="CY_tx_all_Income">#REF!</definedName>
    <definedName name="CY_tx_all_Liabs" localSheetId="48">#REF!</definedName>
    <definedName name="CY_tx_all_Liabs" localSheetId="46">#REF!</definedName>
    <definedName name="CY_tx_all_Liabs" localSheetId="40">#REF!</definedName>
    <definedName name="CY_tx_all_Liabs" localSheetId="36">#REF!</definedName>
    <definedName name="CY_tx_all_Liabs" localSheetId="37">#REF!</definedName>
    <definedName name="CY_tx_all_Liabs" localSheetId="38">#REF!</definedName>
    <definedName name="CY_tx_all_Liabs" localSheetId="42">#REF!</definedName>
    <definedName name="CY_tx_all_Liabs" localSheetId="34">#REF!</definedName>
    <definedName name="CY_tx_all_Liabs" localSheetId="35">#REF!</definedName>
    <definedName name="CY_tx_all_Liabs" localSheetId="23">#REF!</definedName>
    <definedName name="CY_tx_all_Liabs" localSheetId="19">#REF!</definedName>
    <definedName name="CY_tx_all_Liabs" localSheetId="21">#REF!</definedName>
    <definedName name="CY_tx_all_Liabs" localSheetId="7">#REF!</definedName>
    <definedName name="CY_tx_all_Liabs">#REF!</definedName>
    <definedName name="CY_tx_all_RetEarn_bf" localSheetId="48">#REF!</definedName>
    <definedName name="CY_tx_all_RetEarn_bf" localSheetId="46">#REF!</definedName>
    <definedName name="CY_tx_all_RetEarn_bf" localSheetId="40">#REF!</definedName>
    <definedName name="CY_tx_all_RetEarn_bf" localSheetId="36">#REF!</definedName>
    <definedName name="CY_tx_all_RetEarn_bf" localSheetId="37">#REF!</definedName>
    <definedName name="CY_tx_all_RetEarn_bf" localSheetId="38">#REF!</definedName>
    <definedName name="CY_tx_all_RetEarn_bf" localSheetId="42">#REF!</definedName>
    <definedName name="CY_tx_all_RetEarn_bf" localSheetId="34">#REF!</definedName>
    <definedName name="CY_tx_all_RetEarn_bf" localSheetId="35">#REF!</definedName>
    <definedName name="CY_tx_all_RetEarn_bf" localSheetId="23">#REF!</definedName>
    <definedName name="CY_tx_all_RetEarn_bf" localSheetId="19">#REF!</definedName>
    <definedName name="CY_tx_all_RetEarn_bf" localSheetId="21">#REF!</definedName>
    <definedName name="CY_tx_all_RetEarn_bf" localSheetId="7">#REF!</definedName>
    <definedName name="CY_tx_all_RetEarn_bf">#REF!</definedName>
    <definedName name="CY_tx_knw_Equity" localSheetId="48">#REF!</definedName>
    <definedName name="CY_tx_knw_Equity" localSheetId="46">#REF!</definedName>
    <definedName name="CY_tx_knw_Equity" localSheetId="40">#REF!</definedName>
    <definedName name="CY_tx_knw_Equity" localSheetId="36">#REF!</definedName>
    <definedName name="CY_tx_knw_Equity" localSheetId="37">#REF!</definedName>
    <definedName name="CY_tx_knw_Equity" localSheetId="38">#REF!</definedName>
    <definedName name="CY_tx_knw_Equity" localSheetId="42">#REF!</definedName>
    <definedName name="CY_tx_knw_Equity" localSheetId="34">#REF!</definedName>
    <definedName name="CY_tx_knw_Equity" localSheetId="35">#REF!</definedName>
    <definedName name="CY_tx_knw_Equity" localSheetId="23">#REF!</definedName>
    <definedName name="CY_tx_knw_Equity" localSheetId="19">#REF!</definedName>
    <definedName name="CY_tx_knw_Equity" localSheetId="21">#REF!</definedName>
    <definedName name="CY_tx_knw_Equity" localSheetId="7">#REF!</definedName>
    <definedName name="CY_tx_knw_Equity">#REF!</definedName>
    <definedName name="CY_tx_knw_Income" localSheetId="48">#REF!</definedName>
    <definedName name="CY_tx_knw_Income" localSheetId="46">#REF!</definedName>
    <definedName name="CY_tx_knw_Income" localSheetId="40">#REF!</definedName>
    <definedName name="CY_tx_knw_Income" localSheetId="36">#REF!</definedName>
    <definedName name="CY_tx_knw_Income" localSheetId="37">#REF!</definedName>
    <definedName name="CY_tx_knw_Income" localSheetId="38">#REF!</definedName>
    <definedName name="CY_tx_knw_Income" localSheetId="42">#REF!</definedName>
    <definedName name="CY_tx_knw_Income" localSheetId="34">#REF!</definedName>
    <definedName name="CY_tx_knw_Income" localSheetId="35">#REF!</definedName>
    <definedName name="CY_tx_knw_Income" localSheetId="23">#REF!</definedName>
    <definedName name="CY_tx_knw_Income" localSheetId="19">#REF!</definedName>
    <definedName name="CY_tx_knw_Income" localSheetId="21">#REF!</definedName>
    <definedName name="CY_tx_knw_Income" localSheetId="7">#REF!</definedName>
    <definedName name="CY_tx_knw_Income">#REF!</definedName>
    <definedName name="CY_tx_knw_Liabs" localSheetId="48">#REF!</definedName>
    <definedName name="CY_tx_knw_Liabs" localSheetId="46">#REF!</definedName>
    <definedName name="CY_tx_knw_Liabs" localSheetId="40">#REF!</definedName>
    <definedName name="CY_tx_knw_Liabs" localSheetId="36">#REF!</definedName>
    <definedName name="CY_tx_knw_Liabs" localSheetId="37">#REF!</definedName>
    <definedName name="CY_tx_knw_Liabs" localSheetId="38">#REF!</definedName>
    <definedName name="CY_tx_knw_Liabs" localSheetId="42">#REF!</definedName>
    <definedName name="CY_tx_knw_Liabs" localSheetId="34">#REF!</definedName>
    <definedName name="CY_tx_knw_Liabs" localSheetId="35">#REF!</definedName>
    <definedName name="CY_tx_knw_Liabs" localSheetId="23">#REF!</definedName>
    <definedName name="CY_tx_knw_Liabs" localSheetId="19">#REF!</definedName>
    <definedName name="CY_tx_knw_Liabs" localSheetId="21">#REF!</definedName>
    <definedName name="CY_tx_knw_Liabs" localSheetId="7">#REF!</definedName>
    <definedName name="CY_tx_knw_Liabs">#REF!</definedName>
    <definedName name="CY_tx_knw_RetEarn_bf" localSheetId="48">#REF!</definedName>
    <definedName name="CY_tx_knw_RetEarn_bf" localSheetId="46">#REF!</definedName>
    <definedName name="CY_tx_knw_RetEarn_bf" localSheetId="40">#REF!</definedName>
    <definedName name="CY_tx_knw_RetEarn_bf" localSheetId="36">#REF!</definedName>
    <definedName name="CY_tx_knw_RetEarn_bf" localSheetId="37">#REF!</definedName>
    <definedName name="CY_tx_knw_RetEarn_bf" localSheetId="38">#REF!</definedName>
    <definedName name="CY_tx_knw_RetEarn_bf" localSheetId="42">#REF!</definedName>
    <definedName name="CY_tx_knw_RetEarn_bf" localSheetId="34">#REF!</definedName>
    <definedName name="CY_tx_knw_RetEarn_bf" localSheetId="35">#REF!</definedName>
    <definedName name="CY_tx_knw_RetEarn_bf" localSheetId="23">#REF!</definedName>
    <definedName name="CY_tx_knw_RetEarn_bf" localSheetId="19">#REF!</definedName>
    <definedName name="CY_tx_knw_RetEarn_bf" localSheetId="21">#REF!</definedName>
    <definedName name="CY_tx_knw_RetEarn_bf" localSheetId="7">#REF!</definedName>
    <definedName name="CY_tx_knw_RetEarn_bf">#REF!</definedName>
    <definedName name="CY_tx_lik_Equity" localSheetId="48">#REF!</definedName>
    <definedName name="CY_tx_lik_Equity" localSheetId="46">#REF!</definedName>
    <definedName name="CY_tx_lik_Equity" localSheetId="40">#REF!</definedName>
    <definedName name="CY_tx_lik_Equity" localSheetId="36">#REF!</definedName>
    <definedName name="CY_tx_lik_Equity" localSheetId="37">#REF!</definedName>
    <definedName name="CY_tx_lik_Equity" localSheetId="38">#REF!</definedName>
    <definedName name="CY_tx_lik_Equity" localSheetId="42">#REF!</definedName>
    <definedName name="CY_tx_lik_Equity" localSheetId="34">#REF!</definedName>
    <definedName name="CY_tx_lik_Equity" localSheetId="35">#REF!</definedName>
    <definedName name="CY_tx_lik_Equity" localSheetId="23">#REF!</definedName>
    <definedName name="CY_tx_lik_Equity" localSheetId="19">#REF!</definedName>
    <definedName name="CY_tx_lik_Equity" localSheetId="21">#REF!</definedName>
    <definedName name="CY_tx_lik_Equity" localSheetId="7">#REF!</definedName>
    <definedName name="CY_tx_lik_Equity">#REF!</definedName>
    <definedName name="CY_tx_lik_Income" localSheetId="48">#REF!</definedName>
    <definedName name="CY_tx_lik_Income" localSheetId="46">#REF!</definedName>
    <definedName name="CY_tx_lik_Income" localSheetId="40">#REF!</definedName>
    <definedName name="CY_tx_lik_Income" localSheetId="36">#REF!</definedName>
    <definedName name="CY_tx_lik_Income" localSheetId="37">#REF!</definedName>
    <definedName name="CY_tx_lik_Income" localSheetId="38">#REF!</definedName>
    <definedName name="CY_tx_lik_Income" localSheetId="42">#REF!</definedName>
    <definedName name="CY_tx_lik_Income" localSheetId="34">#REF!</definedName>
    <definedName name="CY_tx_lik_Income" localSheetId="35">#REF!</definedName>
    <definedName name="CY_tx_lik_Income" localSheetId="23">#REF!</definedName>
    <definedName name="CY_tx_lik_Income" localSheetId="19">#REF!</definedName>
    <definedName name="CY_tx_lik_Income" localSheetId="21">#REF!</definedName>
    <definedName name="CY_tx_lik_Income" localSheetId="7">#REF!</definedName>
    <definedName name="CY_tx_lik_Income">#REF!</definedName>
    <definedName name="CY_tx_lik_Liabs" localSheetId="48">#REF!</definedName>
    <definedName name="CY_tx_lik_Liabs" localSheetId="46">#REF!</definedName>
    <definedName name="CY_tx_lik_Liabs" localSheetId="40">#REF!</definedName>
    <definedName name="CY_tx_lik_Liabs" localSheetId="36">#REF!</definedName>
    <definedName name="CY_tx_lik_Liabs" localSheetId="37">#REF!</definedName>
    <definedName name="CY_tx_lik_Liabs" localSheetId="38">#REF!</definedName>
    <definedName name="CY_tx_lik_Liabs" localSheetId="42">#REF!</definedName>
    <definedName name="CY_tx_lik_Liabs" localSheetId="34">#REF!</definedName>
    <definedName name="CY_tx_lik_Liabs" localSheetId="35">#REF!</definedName>
    <definedName name="CY_tx_lik_Liabs" localSheetId="23">#REF!</definedName>
    <definedName name="CY_tx_lik_Liabs" localSheetId="19">#REF!</definedName>
    <definedName name="CY_tx_lik_Liabs" localSheetId="21">#REF!</definedName>
    <definedName name="CY_tx_lik_Liabs" localSheetId="7">#REF!</definedName>
    <definedName name="CY_tx_lik_Liabs">#REF!</definedName>
    <definedName name="CY_tx_lik_RetEarn_bf" localSheetId="48">#REF!</definedName>
    <definedName name="CY_tx_lik_RetEarn_bf" localSheetId="46">#REF!</definedName>
    <definedName name="CY_tx_lik_RetEarn_bf" localSheetId="40">#REF!</definedName>
    <definedName name="CY_tx_lik_RetEarn_bf" localSheetId="36">#REF!</definedName>
    <definedName name="CY_tx_lik_RetEarn_bf" localSheetId="37">#REF!</definedName>
    <definedName name="CY_tx_lik_RetEarn_bf" localSheetId="38">#REF!</definedName>
    <definedName name="CY_tx_lik_RetEarn_bf" localSheetId="42">#REF!</definedName>
    <definedName name="CY_tx_lik_RetEarn_bf" localSheetId="34">#REF!</definedName>
    <definedName name="CY_tx_lik_RetEarn_bf" localSheetId="35">#REF!</definedName>
    <definedName name="CY_tx_lik_RetEarn_bf" localSheetId="23">#REF!</definedName>
    <definedName name="CY_tx_lik_RetEarn_bf" localSheetId="19">#REF!</definedName>
    <definedName name="CY_tx_lik_RetEarn_bf" localSheetId="21">#REF!</definedName>
    <definedName name="CY_tx_lik_RetEarn_bf" localSheetId="7">#REF!</definedName>
    <definedName name="CY_tx_lik_RetEarn_bf">#REF!</definedName>
    <definedName name="CYPWACC" localSheetId="48">#REF!</definedName>
    <definedName name="CYPWACC" localSheetId="46">#REF!</definedName>
    <definedName name="CYPWACC" localSheetId="40">#REF!</definedName>
    <definedName name="CYPWACC" localSheetId="36">#REF!</definedName>
    <definedName name="CYPWACC" localSheetId="37">#REF!</definedName>
    <definedName name="CYPWACC" localSheetId="38">#REF!</definedName>
    <definedName name="CYPWACC" localSheetId="35">#REF!</definedName>
    <definedName name="CYPWACC" localSheetId="23">#REF!</definedName>
    <definedName name="CYPWACC" localSheetId="19">#REF!</definedName>
    <definedName name="CYPWACC" localSheetId="21">#REF!</definedName>
    <definedName name="CYPWACC">#REF!</definedName>
    <definedName name="CYPWENG" localSheetId="48">#REF!</definedName>
    <definedName name="CYPWENG" localSheetId="46">#REF!</definedName>
    <definedName name="CYPWENG" localSheetId="40">#REF!</definedName>
    <definedName name="CYPWENG" localSheetId="36">#REF!</definedName>
    <definedName name="CYPWENG" localSheetId="37">#REF!</definedName>
    <definedName name="CYPWENG" localSheetId="38">#REF!</definedName>
    <definedName name="CYPWENG" localSheetId="35">#REF!</definedName>
    <definedName name="CYPWENG" localSheetId="23">#REF!</definedName>
    <definedName name="CYPWENG" localSheetId="19">#REF!</definedName>
    <definedName name="CYPWENG" localSheetId="21">#REF!</definedName>
    <definedName name="CYPWENG">#REF!</definedName>
    <definedName name="CYPWFIRE" localSheetId="48">#REF!</definedName>
    <definedName name="CYPWFIRE" localSheetId="46">#REF!</definedName>
    <definedName name="CYPWFIRE" localSheetId="40">#REF!</definedName>
    <definedName name="CYPWFIRE" localSheetId="36">#REF!</definedName>
    <definedName name="CYPWFIRE" localSheetId="37">#REF!</definedName>
    <definedName name="CYPWFIRE" localSheetId="38">#REF!</definedName>
    <definedName name="CYPWFIRE" localSheetId="35">#REF!</definedName>
    <definedName name="CYPWFIRE" localSheetId="23">#REF!</definedName>
    <definedName name="CYPWFIRE" localSheetId="19">#REF!</definedName>
    <definedName name="CYPWFIRE" localSheetId="21">#REF!</definedName>
    <definedName name="CYPWFIRE">#REF!</definedName>
    <definedName name="CYPWMARCARGO" localSheetId="48">#REF!</definedName>
    <definedName name="CYPWMARCARGO" localSheetId="46">#REF!</definedName>
    <definedName name="CYPWMARCARGO" localSheetId="40">#REF!</definedName>
    <definedName name="CYPWMARCARGO" localSheetId="36">#REF!</definedName>
    <definedName name="CYPWMARCARGO" localSheetId="37">#REF!</definedName>
    <definedName name="CYPWMARCARGO" localSheetId="38">#REF!</definedName>
    <definedName name="CYPWMARCARGO" localSheetId="35">#REF!</definedName>
    <definedName name="CYPWMARCARGO" localSheetId="23">#REF!</definedName>
    <definedName name="CYPWMARCARGO" localSheetId="19">#REF!</definedName>
    <definedName name="CYPWMARCARGO" localSheetId="21">#REF!</definedName>
    <definedName name="CYPWMARCARGO">#REF!</definedName>
    <definedName name="CYPWMARHULL" localSheetId="48">#REF!</definedName>
    <definedName name="CYPWMARHULL" localSheetId="46">#REF!</definedName>
    <definedName name="CYPWMARHULL" localSheetId="40">#REF!</definedName>
    <definedName name="CYPWMARHULL" localSheetId="36">#REF!</definedName>
    <definedName name="CYPWMARHULL" localSheetId="37">#REF!</definedName>
    <definedName name="CYPWMARHULL" localSheetId="38">#REF!</definedName>
    <definedName name="CYPWMARHULL" localSheetId="35">#REF!</definedName>
    <definedName name="CYPWMARHULL" localSheetId="23">#REF!</definedName>
    <definedName name="CYPWMARHULL" localSheetId="19">#REF!</definedName>
    <definedName name="CYPWMARHULL" localSheetId="21">#REF!</definedName>
    <definedName name="CYPWMARHULL">#REF!</definedName>
    <definedName name="CYPWMARYACHT" localSheetId="48">#REF!</definedName>
    <definedName name="CYPWMARYACHT" localSheetId="46">#REF!</definedName>
    <definedName name="CYPWMARYACHT" localSheetId="40">#REF!</definedName>
    <definedName name="CYPWMARYACHT" localSheetId="36">#REF!</definedName>
    <definedName name="CYPWMARYACHT" localSheetId="37">#REF!</definedName>
    <definedName name="CYPWMARYACHT" localSheetId="38">#REF!</definedName>
    <definedName name="CYPWMARYACHT" localSheetId="35">#REF!</definedName>
    <definedName name="CYPWMARYACHT" localSheetId="23">#REF!</definedName>
    <definedName name="CYPWMARYACHT" localSheetId="19">#REF!</definedName>
    <definedName name="CYPWMARYACHT" localSheetId="21">#REF!</definedName>
    <definedName name="CYPWMARYACHT">#REF!</definedName>
    <definedName name="CYPWMOTOR" localSheetId="48">#REF!</definedName>
    <definedName name="CYPWMOTOR" localSheetId="46">#REF!</definedName>
    <definedName name="CYPWMOTOR" localSheetId="40">#REF!</definedName>
    <definedName name="CYPWMOTOR" localSheetId="36">#REF!</definedName>
    <definedName name="CYPWMOTOR" localSheetId="37">#REF!</definedName>
    <definedName name="CYPWMOTOR" localSheetId="38">#REF!</definedName>
    <definedName name="CYPWMOTOR" localSheetId="35">#REF!</definedName>
    <definedName name="CYPWMOTOR" localSheetId="23">#REF!</definedName>
    <definedName name="CYPWMOTOR" localSheetId="19">#REF!</definedName>
    <definedName name="CYPWMOTOR" localSheetId="21">#REF!</definedName>
    <definedName name="CYPWMOTOR">#REF!</definedName>
    <definedName name="CYUPRACC" localSheetId="48">#REF!</definedName>
    <definedName name="CYUPRACC" localSheetId="46">#REF!</definedName>
    <definedName name="CYUPRACC" localSheetId="40">#REF!</definedName>
    <definedName name="CYUPRACC" localSheetId="36">#REF!</definedName>
    <definedName name="CYUPRACC" localSheetId="37">#REF!</definedName>
    <definedName name="CYUPRACC" localSheetId="38">#REF!</definedName>
    <definedName name="CYUPRACC" localSheetId="35">#REF!</definedName>
    <definedName name="CYUPRACC" localSheetId="23">#REF!</definedName>
    <definedName name="CYUPRACC" localSheetId="19">#REF!</definedName>
    <definedName name="CYUPRACC" localSheetId="21">#REF!</definedName>
    <definedName name="CYUPRACC">#REF!</definedName>
    <definedName name="CYUPRENG" localSheetId="48">#REF!</definedName>
    <definedName name="CYUPRENG" localSheetId="46">#REF!</definedName>
    <definedName name="CYUPRENG" localSheetId="40">#REF!</definedName>
    <definedName name="CYUPRENG" localSheetId="36">#REF!</definedName>
    <definedName name="CYUPRENG" localSheetId="37">#REF!</definedName>
    <definedName name="CYUPRENG" localSheetId="38">#REF!</definedName>
    <definedName name="CYUPRENG" localSheetId="35">#REF!</definedName>
    <definedName name="CYUPRENG" localSheetId="23">#REF!</definedName>
    <definedName name="CYUPRENG" localSheetId="19">#REF!</definedName>
    <definedName name="CYUPRENG" localSheetId="21">#REF!</definedName>
    <definedName name="CYUPRENG">#REF!</definedName>
    <definedName name="CYUPRFIRE" localSheetId="48">#REF!</definedName>
    <definedName name="CYUPRFIRE" localSheetId="46">#REF!</definedName>
    <definedName name="CYUPRFIRE" localSheetId="40">#REF!</definedName>
    <definedName name="CYUPRFIRE" localSheetId="36">#REF!</definedName>
    <definedName name="CYUPRFIRE" localSheetId="37">#REF!</definedName>
    <definedName name="CYUPRFIRE" localSheetId="38">#REF!</definedName>
    <definedName name="CYUPRFIRE" localSheetId="35">#REF!</definedName>
    <definedName name="CYUPRFIRE" localSheetId="23">#REF!</definedName>
    <definedName name="CYUPRFIRE" localSheetId="19">#REF!</definedName>
    <definedName name="CYUPRFIRE" localSheetId="21">#REF!</definedName>
    <definedName name="CYUPRFIRE">#REF!</definedName>
    <definedName name="CYUPRMARCARGO" localSheetId="48">#REF!</definedName>
    <definedName name="CYUPRMARCARGO" localSheetId="46">#REF!</definedName>
    <definedName name="CYUPRMARCARGO" localSheetId="40">#REF!</definedName>
    <definedName name="CYUPRMARCARGO" localSheetId="36">#REF!</definedName>
    <definedName name="CYUPRMARCARGO" localSheetId="37">#REF!</definedName>
    <definedName name="CYUPRMARCARGO" localSheetId="38">#REF!</definedName>
    <definedName name="CYUPRMARCARGO" localSheetId="35">#REF!</definedName>
    <definedName name="CYUPRMARCARGO" localSheetId="23">#REF!</definedName>
    <definedName name="CYUPRMARCARGO" localSheetId="19">#REF!</definedName>
    <definedName name="CYUPRMARCARGO" localSheetId="21">#REF!</definedName>
    <definedName name="CYUPRMARCARGO">#REF!</definedName>
    <definedName name="CYUPRMARHULL" localSheetId="48">#REF!</definedName>
    <definedName name="CYUPRMARHULL" localSheetId="46">#REF!</definedName>
    <definedName name="CYUPRMARHULL" localSheetId="40">#REF!</definedName>
    <definedName name="CYUPRMARHULL" localSheetId="36">#REF!</definedName>
    <definedName name="CYUPRMARHULL" localSheetId="37">#REF!</definedName>
    <definedName name="CYUPRMARHULL" localSheetId="38">#REF!</definedName>
    <definedName name="CYUPRMARHULL" localSheetId="35">#REF!</definedName>
    <definedName name="CYUPRMARHULL" localSheetId="23">#REF!</definedName>
    <definedName name="CYUPRMARHULL" localSheetId="19">#REF!</definedName>
    <definedName name="CYUPRMARHULL" localSheetId="21">#REF!</definedName>
    <definedName name="CYUPRMARHULL">#REF!</definedName>
    <definedName name="CYUPRMARYACHT" localSheetId="48">#REF!</definedName>
    <definedName name="CYUPRMARYACHT" localSheetId="46">#REF!</definedName>
    <definedName name="CYUPRMARYACHT" localSheetId="40">#REF!</definedName>
    <definedName name="CYUPRMARYACHT" localSheetId="36">#REF!</definedName>
    <definedName name="CYUPRMARYACHT" localSheetId="37">#REF!</definedName>
    <definedName name="CYUPRMARYACHT" localSheetId="38">#REF!</definedName>
    <definedName name="CYUPRMARYACHT" localSheetId="35">#REF!</definedName>
    <definedName name="CYUPRMARYACHT" localSheetId="23">#REF!</definedName>
    <definedName name="CYUPRMARYACHT" localSheetId="19">#REF!</definedName>
    <definedName name="CYUPRMARYACHT" localSheetId="21">#REF!</definedName>
    <definedName name="CYUPRMARYACHT">#REF!</definedName>
    <definedName name="CYUPRMOTOR" localSheetId="48">#REF!</definedName>
    <definedName name="CYUPRMOTOR" localSheetId="46">#REF!</definedName>
    <definedName name="CYUPRMOTOR" localSheetId="40">#REF!</definedName>
    <definedName name="CYUPRMOTOR" localSheetId="36">#REF!</definedName>
    <definedName name="CYUPRMOTOR" localSheetId="37">#REF!</definedName>
    <definedName name="CYUPRMOTOR" localSheetId="38">#REF!</definedName>
    <definedName name="CYUPRMOTOR" localSheetId="35">#REF!</definedName>
    <definedName name="CYUPRMOTOR" localSheetId="23">#REF!</definedName>
    <definedName name="CYUPRMOTOR" localSheetId="19">#REF!</definedName>
    <definedName name="CYUPRMOTOR" localSheetId="21">#REF!</definedName>
    <definedName name="CYUPRMOTOR">#REF!</definedName>
    <definedName name="d" localSheetId="48">[91]AKUH!$B$1:$K$18</definedName>
    <definedName name="d" localSheetId="47">#REF!</definedName>
    <definedName name="d" localSheetId="46">#REF!</definedName>
    <definedName name="d" localSheetId="41">[91]AKUH!$B$1:$K$18</definedName>
    <definedName name="d" localSheetId="40">#REF!</definedName>
    <definedName name="d" localSheetId="36">[91]AKUH!$B$1:$K$18</definedName>
    <definedName name="d" localSheetId="37">[91]AKUH!$B$1:$K$18</definedName>
    <definedName name="d" localSheetId="38">[91]AKUH!$B$1:$K$18</definedName>
    <definedName name="d" localSheetId="35">#REF!</definedName>
    <definedName name="d" localSheetId="23">#REF!</definedName>
    <definedName name="d" localSheetId="19">#REF!</definedName>
    <definedName name="d" localSheetId="21">#REF!</definedName>
    <definedName name="d">#REF!</definedName>
    <definedName name="da" localSheetId="48">#REF!</definedName>
    <definedName name="da" localSheetId="47">#REF!</definedName>
    <definedName name="da" localSheetId="46">#REF!</definedName>
    <definedName name="da" localSheetId="41">#REF!</definedName>
    <definedName name="da" localSheetId="40">#REF!</definedName>
    <definedName name="da" localSheetId="36">#REF!</definedName>
    <definedName name="da" localSheetId="37">#REF!</definedName>
    <definedName name="da" localSheetId="38">#REF!</definedName>
    <definedName name="da" localSheetId="35">#REF!</definedName>
    <definedName name="da" localSheetId="23">#REF!</definedName>
    <definedName name="da" localSheetId="19">#REF!</definedName>
    <definedName name="da" localSheetId="21">#REF!</definedName>
    <definedName name="da">#REF!</definedName>
    <definedName name="dafgdfgadg" localSheetId="48">[40]BSDOMOVS!#REF!</definedName>
    <definedName name="dafgdfgadg" localSheetId="46">[40]BSDOMOVS!#REF!</definedName>
    <definedName name="dafgdfgadg" localSheetId="40">[40]BSDOMOVS!#REF!</definedName>
    <definedName name="dafgdfgadg" localSheetId="36">[40]BSDOMOVS!#REF!</definedName>
    <definedName name="dafgdfgadg" localSheetId="37">[40]BSDOMOVS!#REF!</definedName>
    <definedName name="dafgdfgadg" localSheetId="38">[40]BSDOMOVS!#REF!</definedName>
    <definedName name="dafgdfgadg" localSheetId="35">[40]BSDOMOVS!#REF!</definedName>
    <definedName name="dafgdfgadg" localSheetId="21">[40]BSDOMOVS!#REF!</definedName>
    <definedName name="dafgdfgadg">[40]BSDOMOVS!#REF!</definedName>
    <definedName name="dafhdfhh" localSheetId="48">[40]BSDOMOVS!#REF!</definedName>
    <definedName name="dafhdfhh" localSheetId="46">[40]BSDOMOVS!#REF!</definedName>
    <definedName name="dafhdfhh" localSheetId="40">[40]BSDOMOVS!#REF!</definedName>
    <definedName name="dafhdfhh" localSheetId="36">[40]BSDOMOVS!#REF!</definedName>
    <definedName name="dafhdfhh" localSheetId="37">[40]BSDOMOVS!#REF!</definedName>
    <definedName name="dafhdfhh" localSheetId="38">[40]BSDOMOVS!#REF!</definedName>
    <definedName name="dafhdfhh" localSheetId="35">[40]BSDOMOVS!#REF!</definedName>
    <definedName name="dafhdfhh" localSheetId="21">[40]BSDOMOVS!#REF!</definedName>
    <definedName name="dafhdfhh">[40]BSDOMOVS!#REF!</definedName>
    <definedName name="dagdfg" localSheetId="48">#REF!</definedName>
    <definedName name="dagdfg" localSheetId="46">#REF!</definedName>
    <definedName name="dagdfg" localSheetId="40">#REF!</definedName>
    <definedName name="dagdfg" localSheetId="36">#REF!</definedName>
    <definedName name="dagdfg" localSheetId="37">#REF!</definedName>
    <definedName name="dagdfg" localSheetId="38">#REF!</definedName>
    <definedName name="dagdfg" localSheetId="35">#REF!</definedName>
    <definedName name="dagdfg" localSheetId="23">#REF!</definedName>
    <definedName name="dagdfg" localSheetId="19">#REF!</definedName>
    <definedName name="dagdfg" localSheetId="21">#REF!</definedName>
    <definedName name="dagdfg">#REF!</definedName>
    <definedName name="dagfgfdg" localSheetId="48">#REF!</definedName>
    <definedName name="dagfgfdg" localSheetId="46">#REF!</definedName>
    <definedName name="dagfgfdg" localSheetId="40">#REF!</definedName>
    <definedName name="dagfgfdg" localSheetId="36">#REF!</definedName>
    <definedName name="dagfgfdg" localSheetId="37">#REF!</definedName>
    <definedName name="dagfgfdg" localSheetId="38">#REF!</definedName>
    <definedName name="dagfgfdg" localSheetId="35">#REF!</definedName>
    <definedName name="dagfgfdg" localSheetId="23">#REF!</definedName>
    <definedName name="dagfgfdg" localSheetId="19">#REF!</definedName>
    <definedName name="dagfgfdg" localSheetId="21">#REF!</definedName>
    <definedName name="dagfgfdg">#REF!</definedName>
    <definedName name="Data" localSheetId="48">#REF!</definedName>
    <definedName name="Data" localSheetId="46">#REF!</definedName>
    <definedName name="Data" localSheetId="40">#REF!</definedName>
    <definedName name="Data" localSheetId="36">#REF!</definedName>
    <definedName name="Data" localSheetId="37">#REF!</definedName>
    <definedName name="Data" localSheetId="38">#REF!</definedName>
    <definedName name="Data" localSheetId="35">#REF!</definedName>
    <definedName name="Data" localSheetId="23">#REF!</definedName>
    <definedName name="Data" localSheetId="19">#REF!</definedName>
    <definedName name="Data" localSheetId="21">#REF!</definedName>
    <definedName name="Data">#REF!</definedName>
    <definedName name="DATA2" localSheetId="48">#REF!</definedName>
    <definedName name="DATA2" localSheetId="46">#REF!</definedName>
    <definedName name="DATA2" localSheetId="40">#REF!</definedName>
    <definedName name="DATA2" localSheetId="36">#REF!</definedName>
    <definedName name="DATA2" localSheetId="37">#REF!</definedName>
    <definedName name="DATA2" localSheetId="38">#REF!</definedName>
    <definedName name="DATA2" localSheetId="35">#REF!</definedName>
    <definedName name="DATA2" localSheetId="23">#REF!</definedName>
    <definedName name="DATA2" localSheetId="19">#REF!</definedName>
    <definedName name="DATA2" localSheetId="21">#REF!</definedName>
    <definedName name="DATA2">#REF!</definedName>
    <definedName name="DATA2AC" localSheetId="48">#REF!</definedName>
    <definedName name="DATA2AC" localSheetId="46">#REF!</definedName>
    <definedName name="DATA2AC" localSheetId="40">#REF!</definedName>
    <definedName name="DATA2AC" localSheetId="36">#REF!</definedName>
    <definedName name="DATA2AC" localSheetId="37">#REF!</definedName>
    <definedName name="DATA2AC" localSheetId="38">#REF!</definedName>
    <definedName name="DATA2AC" localSheetId="35">#REF!</definedName>
    <definedName name="DATA2AC" localSheetId="23">#REF!</definedName>
    <definedName name="DATA2AC" localSheetId="19">#REF!</definedName>
    <definedName name="DATA2AC" localSheetId="21">#REF!</definedName>
    <definedName name="DATA2AC">#REF!</definedName>
    <definedName name="DATA2AH" localSheetId="48">#REF!</definedName>
    <definedName name="DATA2AH" localSheetId="46">#REF!</definedName>
    <definedName name="DATA2AH" localSheetId="40">#REF!</definedName>
    <definedName name="DATA2AH" localSheetId="36">#REF!</definedName>
    <definedName name="DATA2AH" localSheetId="37">#REF!</definedName>
    <definedName name="DATA2AH" localSheetId="38">#REF!</definedName>
    <definedName name="DATA2AH" localSheetId="35">#REF!</definedName>
    <definedName name="DATA2AH" localSheetId="23">#REF!</definedName>
    <definedName name="DATA2AH" localSheetId="19">#REF!</definedName>
    <definedName name="DATA2AH" localSheetId="21">#REF!</definedName>
    <definedName name="DATA2AH">#REF!</definedName>
    <definedName name="DATA2FS" localSheetId="48">#REF!</definedName>
    <definedName name="DATA2FS" localSheetId="46">#REF!</definedName>
    <definedName name="DATA2FS" localSheetId="40">#REF!</definedName>
    <definedName name="DATA2FS" localSheetId="36">#REF!</definedName>
    <definedName name="DATA2FS" localSheetId="37">#REF!</definedName>
    <definedName name="DATA2FS" localSheetId="38">#REF!</definedName>
    <definedName name="DATA2FS" localSheetId="35">#REF!</definedName>
    <definedName name="DATA2FS" localSheetId="23">#REF!</definedName>
    <definedName name="DATA2FS" localSheetId="19">#REF!</definedName>
    <definedName name="DATA2FS" localSheetId="21">#REF!</definedName>
    <definedName name="DATA2FS">#REF!</definedName>
    <definedName name="DATA2GS" localSheetId="48">#REF!</definedName>
    <definedName name="DATA2GS" localSheetId="46">#REF!</definedName>
    <definedName name="DATA2GS" localSheetId="40">#REF!</definedName>
    <definedName name="DATA2GS" localSheetId="36">#REF!</definedName>
    <definedName name="DATA2GS" localSheetId="37">#REF!</definedName>
    <definedName name="DATA2GS" localSheetId="38">#REF!</definedName>
    <definedName name="DATA2GS" localSheetId="35">#REF!</definedName>
    <definedName name="DATA2GS" localSheetId="23">#REF!</definedName>
    <definedName name="DATA2GS" localSheetId="19">#REF!</definedName>
    <definedName name="DATA2GS" localSheetId="21">#REF!</definedName>
    <definedName name="DATA2GS">#REF!</definedName>
    <definedName name="DATA2HM" localSheetId="48">#REF!</definedName>
    <definedName name="DATA2HM" localSheetId="46">#REF!</definedName>
    <definedName name="DATA2HM" localSheetId="40">#REF!</definedName>
    <definedName name="DATA2HM" localSheetId="36">#REF!</definedName>
    <definedName name="DATA2HM" localSheetId="37">#REF!</definedName>
    <definedName name="DATA2HM" localSheetId="38">#REF!</definedName>
    <definedName name="DATA2HM" localSheetId="35">#REF!</definedName>
    <definedName name="DATA2HM" localSheetId="23">#REF!</definedName>
    <definedName name="DATA2HM" localSheetId="19">#REF!</definedName>
    <definedName name="DATA2HM" localSheetId="21">#REF!</definedName>
    <definedName name="DATA2HM">#REF!</definedName>
    <definedName name="DATA2IC" localSheetId="48">#REF!</definedName>
    <definedName name="DATA2IC" localSheetId="46">#REF!</definedName>
    <definedName name="DATA2IC" localSheetId="40">#REF!</definedName>
    <definedName name="DATA2IC" localSheetId="36">#REF!</definedName>
    <definedName name="DATA2IC" localSheetId="37">#REF!</definedName>
    <definedName name="DATA2IC" localSheetId="38">#REF!</definedName>
    <definedName name="DATA2IC" localSheetId="35">#REF!</definedName>
    <definedName name="DATA2IC" localSheetId="23">#REF!</definedName>
    <definedName name="DATA2IC" localSheetId="19">#REF!</definedName>
    <definedName name="DATA2IC" localSheetId="21">#REF!</definedName>
    <definedName name="DATA2IC">#REF!</definedName>
    <definedName name="DATA2IC2" localSheetId="48">#REF!</definedName>
    <definedName name="DATA2IC2" localSheetId="46">#REF!</definedName>
    <definedName name="DATA2IC2" localSheetId="40">#REF!</definedName>
    <definedName name="DATA2IC2" localSheetId="36">#REF!</definedName>
    <definedName name="DATA2IC2" localSheetId="37">#REF!</definedName>
    <definedName name="DATA2IC2" localSheetId="38">#REF!</definedName>
    <definedName name="DATA2IC2" localSheetId="35">#REF!</definedName>
    <definedName name="DATA2IC2" localSheetId="23">#REF!</definedName>
    <definedName name="DATA2IC2" localSheetId="19">#REF!</definedName>
    <definedName name="DATA2IC2" localSheetId="21">#REF!</definedName>
    <definedName name="DATA2IC2">#REF!</definedName>
    <definedName name="DATA2IGI" localSheetId="48">#REF!</definedName>
    <definedName name="DATA2IGI" localSheetId="46">#REF!</definedName>
    <definedName name="DATA2IGI" localSheetId="40">#REF!</definedName>
    <definedName name="DATA2IGI" localSheetId="36">#REF!</definedName>
    <definedName name="DATA2IGI" localSheetId="37">#REF!</definedName>
    <definedName name="DATA2IGI" localSheetId="38">#REF!</definedName>
    <definedName name="DATA2IGI" localSheetId="35">#REF!</definedName>
    <definedName name="DATA2IGI" localSheetId="23">#REF!</definedName>
    <definedName name="DATA2IGI" localSheetId="19">#REF!</definedName>
    <definedName name="DATA2IGI" localSheetId="21">#REF!</definedName>
    <definedName name="DATA2IGI">#REF!</definedName>
    <definedName name="DATA2JS" localSheetId="48">#REF!</definedName>
    <definedName name="DATA2JS" localSheetId="46">#REF!</definedName>
    <definedName name="DATA2JS" localSheetId="40">#REF!</definedName>
    <definedName name="DATA2JS" localSheetId="36">#REF!</definedName>
    <definedName name="DATA2JS" localSheetId="37">#REF!</definedName>
    <definedName name="DATA2JS" localSheetId="38">#REF!</definedName>
    <definedName name="DATA2JS" localSheetId="35">#REF!</definedName>
    <definedName name="DATA2JS" localSheetId="23">#REF!</definedName>
    <definedName name="DATA2JS" localSheetId="19">#REF!</definedName>
    <definedName name="DATA2JS" localSheetId="21">#REF!</definedName>
    <definedName name="DATA2JS">#REF!</definedName>
    <definedName name="DATA4" localSheetId="48">#REF!</definedName>
    <definedName name="DATA4" localSheetId="46">#REF!</definedName>
    <definedName name="DATA4" localSheetId="40">#REF!</definedName>
    <definedName name="DATA4" localSheetId="36">#REF!</definedName>
    <definedName name="DATA4" localSheetId="37">#REF!</definedName>
    <definedName name="DATA4" localSheetId="38">#REF!</definedName>
    <definedName name="DATA4" localSheetId="35">#REF!</definedName>
    <definedName name="DATA4" localSheetId="23">#REF!</definedName>
    <definedName name="DATA4" localSheetId="19">#REF!</definedName>
    <definedName name="DATA4" localSheetId="21">#REF!</definedName>
    <definedName name="DATA4">#REF!</definedName>
    <definedName name="DATA9" localSheetId="48">#REF!</definedName>
    <definedName name="DATA9" localSheetId="46">#REF!</definedName>
    <definedName name="DATA9" localSheetId="40">#REF!</definedName>
    <definedName name="DATA9" localSheetId="36">#REF!</definedName>
    <definedName name="DATA9" localSheetId="37">#REF!</definedName>
    <definedName name="DATA9" localSheetId="38">#REF!</definedName>
    <definedName name="DATA9" localSheetId="35">#REF!</definedName>
    <definedName name="DATA9" localSheetId="23">#REF!</definedName>
    <definedName name="DATA9" localSheetId="19">#REF!</definedName>
    <definedName name="DATA9" localSheetId="21">#REF!</definedName>
    <definedName name="DATA9">#REF!</definedName>
    <definedName name="DATAAC" localSheetId="48">#REF!</definedName>
    <definedName name="DATAAC" localSheetId="46">#REF!</definedName>
    <definedName name="DATAAC" localSheetId="40">#REF!</definedName>
    <definedName name="DATAAC" localSheetId="36">#REF!</definedName>
    <definedName name="DATAAC" localSheetId="37">#REF!</definedName>
    <definedName name="DATAAC" localSheetId="38">#REF!</definedName>
    <definedName name="DATAAC" localSheetId="35">#REF!</definedName>
    <definedName name="DATAAC" localSheetId="23">#REF!</definedName>
    <definedName name="DATAAC" localSheetId="19">#REF!</definedName>
    <definedName name="DATAAC" localSheetId="21">#REF!</definedName>
    <definedName name="DATAAC">#REF!</definedName>
    <definedName name="DATAAC2" localSheetId="48">#REF!</definedName>
    <definedName name="DATAAC2" localSheetId="46">#REF!</definedName>
    <definedName name="DATAAC2" localSheetId="40">#REF!</definedName>
    <definedName name="DATAAC2" localSheetId="36">#REF!</definedName>
    <definedName name="DATAAC2" localSheetId="37">#REF!</definedName>
    <definedName name="DATAAC2" localSheetId="38">#REF!</definedName>
    <definedName name="DATAAC2" localSheetId="35">#REF!</definedName>
    <definedName name="DATAAC2" localSheetId="23">#REF!</definedName>
    <definedName name="DATAAC2" localSheetId="19">#REF!</definedName>
    <definedName name="DATAAC2" localSheetId="21">#REF!</definedName>
    <definedName name="DATAAC2">#REF!</definedName>
    <definedName name="DATAAH" localSheetId="48">#REF!</definedName>
    <definedName name="DATAAH" localSheetId="46">#REF!</definedName>
    <definedName name="DATAAH" localSheetId="40">#REF!</definedName>
    <definedName name="DATAAH" localSheetId="36">#REF!</definedName>
    <definedName name="DATAAH" localSheetId="37">#REF!</definedName>
    <definedName name="DATAAH" localSheetId="38">#REF!</definedName>
    <definedName name="DATAAH" localSheetId="35">#REF!</definedName>
    <definedName name="DATAAH" localSheetId="23">#REF!</definedName>
    <definedName name="DATAAH" localSheetId="19">#REF!</definedName>
    <definedName name="DATAAH" localSheetId="21">#REF!</definedName>
    <definedName name="DATAAH">#REF!</definedName>
    <definedName name="_xlnm.Database" localSheetId="48">[92]TRAN!#REF!</definedName>
    <definedName name="_xlnm.Database" localSheetId="47">[92]TRAN!#REF!</definedName>
    <definedName name="_xlnm.Database" localSheetId="46">[92]TRAN!#REF!</definedName>
    <definedName name="_xlnm.Database" localSheetId="41">[92]TRAN!#REF!</definedName>
    <definedName name="_xlnm.Database" localSheetId="40">#REF!</definedName>
    <definedName name="_xlnm.Database" localSheetId="36">[92]TRAN!#REF!</definedName>
    <definedName name="_xlnm.Database" localSheetId="37">[92]TRAN!#REF!</definedName>
    <definedName name="_xlnm.Database" localSheetId="38">[92]TRAN!#REF!</definedName>
    <definedName name="_xlnm.Database" localSheetId="42">#REF!</definedName>
    <definedName name="_xlnm.Database" localSheetId="34">#REF!</definedName>
    <definedName name="_xlnm.Database" localSheetId="35">#REF!</definedName>
    <definedName name="_xlnm.Database" localSheetId="23">#REF!</definedName>
    <definedName name="_xlnm.Database" localSheetId="19">#REF!</definedName>
    <definedName name="_xlnm.Database" localSheetId="21">#REF!</definedName>
    <definedName name="_xlnm.Database" localSheetId="7">#REF!</definedName>
    <definedName name="_xlnm.Database">#REF!</definedName>
    <definedName name="Database_MI" localSheetId="48">#REF!</definedName>
    <definedName name="Database_MI" localSheetId="46">#REF!</definedName>
    <definedName name="Database_MI" localSheetId="40">#REF!</definedName>
    <definedName name="Database_MI" localSheetId="36">#REF!</definedName>
    <definedName name="Database_MI" localSheetId="37">#REF!</definedName>
    <definedName name="Database_MI" localSheetId="38">#REF!</definedName>
    <definedName name="Database_MI" localSheetId="35">#REF!</definedName>
    <definedName name="Database_MI" localSheetId="23">#REF!</definedName>
    <definedName name="Database_MI" localSheetId="19">#REF!</definedName>
    <definedName name="Database_MI" localSheetId="21">#REF!</definedName>
    <definedName name="Database_MI">#REF!</definedName>
    <definedName name="Databasenew" localSheetId="48">#REF!</definedName>
    <definedName name="Databasenew" localSheetId="46">#REF!</definedName>
    <definedName name="Databasenew" localSheetId="40">#REF!</definedName>
    <definedName name="Databasenew" localSheetId="36">#REF!</definedName>
    <definedName name="Databasenew" localSheetId="37">#REF!</definedName>
    <definedName name="Databasenew" localSheetId="38">#REF!</definedName>
    <definedName name="Databasenew" localSheetId="42">#REF!</definedName>
    <definedName name="Databasenew" localSheetId="34">#REF!</definedName>
    <definedName name="Databasenew" localSheetId="35">#REF!</definedName>
    <definedName name="Databasenew" localSheetId="23">#REF!</definedName>
    <definedName name="Databasenew" localSheetId="19">#REF!</definedName>
    <definedName name="Databasenew" localSheetId="21">#REF!</definedName>
    <definedName name="Databasenew" localSheetId="7">#REF!</definedName>
    <definedName name="Databasenew">#REF!</definedName>
    <definedName name="DATACOUPON" localSheetId="48">#REF!</definedName>
    <definedName name="DATACOUPON" localSheetId="46">#REF!</definedName>
    <definedName name="DATACOUPON" localSheetId="40">#REF!</definedName>
    <definedName name="DATACOUPON" localSheetId="36">#REF!</definedName>
    <definedName name="DATACOUPON" localSheetId="37">#REF!</definedName>
    <definedName name="DATACOUPON" localSheetId="38">#REF!</definedName>
    <definedName name="DATACOUPON" localSheetId="35">#REF!</definedName>
    <definedName name="DATACOUPON" localSheetId="23">#REF!</definedName>
    <definedName name="DATACOUPON" localSheetId="19">#REF!</definedName>
    <definedName name="DATACOUPON" localSheetId="21">#REF!</definedName>
    <definedName name="DATACOUPON">#REF!</definedName>
    <definedName name="DATAEQUITY" localSheetId="48">#REF!</definedName>
    <definedName name="DATAEQUITY" localSheetId="46">#REF!</definedName>
    <definedName name="DATAEQUITY" localSheetId="40">#REF!</definedName>
    <definedName name="DATAEQUITY" localSheetId="36">#REF!</definedName>
    <definedName name="DATAEQUITY" localSheetId="37">#REF!</definedName>
    <definedName name="DATAEQUITY" localSheetId="38">#REF!</definedName>
    <definedName name="DATAEQUITY" localSheetId="35">#REF!</definedName>
    <definedName name="DATAEQUITY" localSheetId="23">#REF!</definedName>
    <definedName name="DATAEQUITY" localSheetId="19">#REF!</definedName>
    <definedName name="DATAEQUITY" localSheetId="21">#REF!</definedName>
    <definedName name="DATAEQUITY">#REF!</definedName>
    <definedName name="DATAEX">[80]NCSS!$C$6:$U$1682</definedName>
    <definedName name="DATAEX2">[80]NCSS!$C$6:$P$1682</definedName>
    <definedName name="DATAFS" localSheetId="48">#REF!</definedName>
    <definedName name="DATAFS" localSheetId="46">#REF!</definedName>
    <definedName name="DATAFS" localSheetId="40">#REF!</definedName>
    <definedName name="DATAFS" localSheetId="36">#REF!</definedName>
    <definedName name="DATAFS" localSheetId="37">#REF!</definedName>
    <definedName name="DATAFS" localSheetId="38">#REF!</definedName>
    <definedName name="DATAFS" localSheetId="35">#REF!</definedName>
    <definedName name="DATAFS" localSheetId="23">#REF!</definedName>
    <definedName name="DATAFS" localSheetId="19">#REF!</definedName>
    <definedName name="DATAFS" localSheetId="21">#REF!</definedName>
    <definedName name="DATAFS">#REF!</definedName>
    <definedName name="DATAGS" localSheetId="48">#REF!</definedName>
    <definedName name="DATAGS" localSheetId="46">#REF!</definedName>
    <definedName name="DATAGS" localSheetId="40">#REF!</definedName>
    <definedName name="DATAGS" localSheetId="36">#REF!</definedName>
    <definedName name="DATAGS" localSheetId="37">#REF!</definedName>
    <definedName name="DATAGS" localSheetId="38">#REF!</definedName>
    <definedName name="DATAGS" localSheetId="35">#REF!</definedName>
    <definedName name="DATAGS" localSheetId="23">#REF!</definedName>
    <definedName name="DATAGS" localSheetId="19">#REF!</definedName>
    <definedName name="DATAGS" localSheetId="21">#REF!</definedName>
    <definedName name="DATAGS">#REF!</definedName>
    <definedName name="DATAHM" localSheetId="48">#REF!</definedName>
    <definedName name="DATAHM" localSheetId="46">#REF!</definedName>
    <definedName name="DATAHM" localSheetId="40">#REF!</definedName>
    <definedName name="DATAHM" localSheetId="36">#REF!</definedName>
    <definedName name="DATAHM" localSheetId="37">#REF!</definedName>
    <definedName name="DATAHM" localSheetId="38">#REF!</definedName>
    <definedName name="DATAHM" localSheetId="35">#REF!</definedName>
    <definedName name="DATAHM" localSheetId="23">#REF!</definedName>
    <definedName name="DATAHM" localSheetId="19">#REF!</definedName>
    <definedName name="DATAHM" localSheetId="21">#REF!</definedName>
    <definedName name="DATAHM">#REF!</definedName>
    <definedName name="DATAIC" localSheetId="48">#REF!</definedName>
    <definedName name="DATAIC" localSheetId="46">#REF!</definedName>
    <definedName name="DATAIC" localSheetId="40">#REF!</definedName>
    <definedName name="DATAIC" localSheetId="36">#REF!</definedName>
    <definedName name="DATAIC" localSheetId="37">#REF!</definedName>
    <definedName name="DATAIC" localSheetId="38">#REF!</definedName>
    <definedName name="DATAIC" localSheetId="35">#REF!</definedName>
    <definedName name="DATAIC" localSheetId="23">#REF!</definedName>
    <definedName name="DATAIC" localSheetId="19">#REF!</definedName>
    <definedName name="DATAIC" localSheetId="21">#REF!</definedName>
    <definedName name="DATAIC">#REF!</definedName>
    <definedName name="DATAIGI" localSheetId="48">#REF!</definedName>
    <definedName name="DATAIGI" localSheetId="46">#REF!</definedName>
    <definedName name="DATAIGI" localSheetId="40">#REF!</definedName>
    <definedName name="DATAIGI" localSheetId="36">#REF!</definedName>
    <definedName name="DATAIGI" localSheetId="37">#REF!</definedName>
    <definedName name="DATAIGI" localSheetId="38">#REF!</definedName>
    <definedName name="DATAIGI" localSheetId="35">#REF!</definedName>
    <definedName name="DATAIGI" localSheetId="23">#REF!</definedName>
    <definedName name="DATAIGI" localSheetId="19">#REF!</definedName>
    <definedName name="DATAIGI" localSheetId="21">#REF!</definedName>
    <definedName name="DATAIGI">#REF!</definedName>
    <definedName name="DATAJS" localSheetId="48">#REF!</definedName>
    <definedName name="DATAJS" localSheetId="46">#REF!</definedName>
    <definedName name="DATAJS" localSheetId="40">#REF!</definedName>
    <definedName name="DATAJS" localSheetId="36">#REF!</definedName>
    <definedName name="DATAJS" localSheetId="37">#REF!</definedName>
    <definedName name="DATAJS" localSheetId="38">#REF!</definedName>
    <definedName name="DATAJS" localSheetId="35">#REF!</definedName>
    <definedName name="DATAJS" localSheetId="23">#REF!</definedName>
    <definedName name="DATAJS" localSheetId="19">#REF!</definedName>
    <definedName name="DATAJS" localSheetId="21">#REF!</definedName>
    <definedName name="DATAJS">#REF!</definedName>
    <definedName name="DATAJS2" localSheetId="48">#REF!</definedName>
    <definedName name="DATAJS2" localSheetId="46">#REF!</definedName>
    <definedName name="DATAJS2" localSheetId="40">#REF!</definedName>
    <definedName name="DATAJS2" localSheetId="36">#REF!</definedName>
    <definedName name="DATAJS2" localSheetId="37">#REF!</definedName>
    <definedName name="DATAJS2" localSheetId="38">#REF!</definedName>
    <definedName name="DATAJS2" localSheetId="35">#REF!</definedName>
    <definedName name="DATAJS2" localSheetId="23">#REF!</definedName>
    <definedName name="DATAJS2" localSheetId="19">#REF!</definedName>
    <definedName name="DATAJS2" localSheetId="21">#REF!</definedName>
    <definedName name="DATAJS2">#REF!</definedName>
    <definedName name="DATATFC" localSheetId="48">#REF!</definedName>
    <definedName name="DATATFC" localSheetId="46">#REF!</definedName>
    <definedName name="DATATFC" localSheetId="40">#REF!</definedName>
    <definedName name="DATATFC" localSheetId="36">#REF!</definedName>
    <definedName name="DATATFC" localSheetId="37">#REF!</definedName>
    <definedName name="DATATFC" localSheetId="38">#REF!</definedName>
    <definedName name="DATATFC" localSheetId="35">#REF!</definedName>
    <definedName name="DATATFC" localSheetId="23">#REF!</definedName>
    <definedName name="DATATFC" localSheetId="19">#REF!</definedName>
    <definedName name="DATATFC" localSheetId="21">#REF!</definedName>
    <definedName name="DATATFC">#REF!</definedName>
    <definedName name="DATE" localSheetId="48">#REF!</definedName>
    <definedName name="DATE" localSheetId="46">#REF!</definedName>
    <definedName name="DATE" localSheetId="41">#REF!</definedName>
    <definedName name="DATE" localSheetId="40">#REF!</definedName>
    <definedName name="DATE" localSheetId="36">#REF!</definedName>
    <definedName name="DATE" localSheetId="37">#REF!</definedName>
    <definedName name="DATE" localSheetId="38">#REF!</definedName>
    <definedName name="DATE" localSheetId="35">#REF!</definedName>
    <definedName name="DATE" localSheetId="21">#REF!</definedName>
    <definedName name="DATE">#REF!</definedName>
    <definedName name="Days" localSheetId="48">#REF!</definedName>
    <definedName name="Days" localSheetId="46">#REF!</definedName>
    <definedName name="Days" localSheetId="40">#REF!</definedName>
    <definedName name="Days" localSheetId="36">#REF!</definedName>
    <definedName name="Days" localSheetId="37">#REF!</definedName>
    <definedName name="Days" localSheetId="38">#REF!</definedName>
    <definedName name="Days" localSheetId="35">#REF!</definedName>
    <definedName name="Days" localSheetId="23">#REF!</definedName>
    <definedName name="Days" localSheetId="19">#REF!</definedName>
    <definedName name="Days" localSheetId="21">#REF!</definedName>
    <definedName name="Days">#REF!</definedName>
    <definedName name="Dbase" localSheetId="48">#REF!</definedName>
    <definedName name="Dbase" localSheetId="46">#REF!</definedName>
    <definedName name="Dbase" localSheetId="41">#REF!</definedName>
    <definedName name="Dbase" localSheetId="40">#REF!</definedName>
    <definedName name="Dbase" localSheetId="36">#REF!</definedName>
    <definedName name="Dbase" localSheetId="37">#REF!</definedName>
    <definedName name="Dbase" localSheetId="38">#REF!</definedName>
    <definedName name="Dbase" localSheetId="35">#REF!</definedName>
    <definedName name="Dbase" localSheetId="23">#REF!</definedName>
    <definedName name="Dbase" localSheetId="19">#REF!</definedName>
    <definedName name="Dbase" localSheetId="21">#REF!</definedName>
    <definedName name="Dbase">#REF!</definedName>
    <definedName name="DD" localSheetId="48">'[1]last qrt2001'!#REF!</definedName>
    <definedName name="DD" localSheetId="47">'[1]last qrt2001'!#REF!</definedName>
    <definedName name="DD" localSheetId="46">'[1]last qrt2001'!#REF!</definedName>
    <definedName name="DD" localSheetId="41">'[1]last qrt2001'!#REF!</definedName>
    <definedName name="DD" localSheetId="40">'[1]last qrt2001'!#REF!</definedName>
    <definedName name="DD" localSheetId="36">'[1]last qrt2001'!#REF!</definedName>
    <definedName name="DD" localSheetId="37">'[1]last qrt2001'!#REF!</definedName>
    <definedName name="DD" localSheetId="38">'[1]last qrt2001'!#REF!</definedName>
    <definedName name="DD" localSheetId="35">'[1]last qrt2001'!#REF!</definedName>
    <definedName name="DD" localSheetId="21">'[1]last qrt2001'!#REF!</definedName>
    <definedName name="DD">'[1]last qrt2001'!#REF!</definedName>
    <definedName name="DD_Curr">[93]Currency!$C$3</definedName>
    <definedName name="ddd" localSheetId="15">#REF!</definedName>
    <definedName name="ddd" localSheetId="48">#REF!</definedName>
    <definedName name="ddd" localSheetId="47">#REF!</definedName>
    <definedName name="ddd" localSheetId="46">#REF!</definedName>
    <definedName name="ddd" localSheetId="41">#REF!</definedName>
    <definedName name="ddd" localSheetId="40">#REF!</definedName>
    <definedName name="ddd" localSheetId="36">#REF!</definedName>
    <definedName name="ddd" localSheetId="37">#REF!</definedName>
    <definedName name="ddd" localSheetId="38">#REF!</definedName>
    <definedName name="ddd" localSheetId="42">#REF!</definedName>
    <definedName name="ddd" localSheetId="34">#REF!</definedName>
    <definedName name="ddd" localSheetId="35">#REF!</definedName>
    <definedName name="ddd" localSheetId="23">#REF!</definedName>
    <definedName name="ddd" localSheetId="18">#REF!</definedName>
    <definedName name="ddd" localSheetId="19">#REF!</definedName>
    <definedName name="ddd" localSheetId="21">#REF!</definedName>
    <definedName name="ddd" localSheetId="26">#REF!</definedName>
    <definedName name="ddd" localSheetId="11">#REF!</definedName>
    <definedName name="ddd" localSheetId="24">#REF!</definedName>
    <definedName name="ddd" localSheetId="7">#REF!</definedName>
    <definedName name="ddd" localSheetId="33">#REF!</definedName>
    <definedName name="ddd" localSheetId="32">#REF!</definedName>
    <definedName name="ddd">#REF!</definedName>
    <definedName name="dddd" localSheetId="15">#REF!</definedName>
    <definedName name="dddd" localSheetId="48">#REF!</definedName>
    <definedName name="dddd" localSheetId="47">#REF!</definedName>
    <definedName name="dddd" localSheetId="46">#REF!</definedName>
    <definedName name="dddd" localSheetId="41">#REF!</definedName>
    <definedName name="dddd" localSheetId="40">#REF!</definedName>
    <definedName name="dddd" localSheetId="36">#REF!</definedName>
    <definedName name="dddd" localSheetId="37">#REF!</definedName>
    <definedName name="dddd" localSheetId="38">#REF!</definedName>
    <definedName name="dddd" localSheetId="42">#REF!</definedName>
    <definedName name="dddd" localSheetId="34">#REF!</definedName>
    <definedName name="dddd" localSheetId="35">#REF!</definedName>
    <definedName name="dddd" localSheetId="23">#REF!</definedName>
    <definedName name="dddd" localSheetId="18">#REF!</definedName>
    <definedName name="dddd" localSheetId="19">#REF!</definedName>
    <definedName name="dddd" localSheetId="21">#REF!</definedName>
    <definedName name="dddd" localSheetId="26">#REF!</definedName>
    <definedName name="dddd" localSheetId="11">#REF!</definedName>
    <definedName name="dddd" localSheetId="24">#REF!</definedName>
    <definedName name="dddd" localSheetId="7">#REF!</definedName>
    <definedName name="dddd" localSheetId="33">#REF!</definedName>
    <definedName name="dddd" localSheetId="32">#REF!</definedName>
    <definedName name="dddd">#REF!</definedName>
    <definedName name="DEBIT" localSheetId="48">'[89]Balance Sheet'!#REF!</definedName>
    <definedName name="DEBIT" localSheetId="47">'[89]Balance Sheet'!#REF!</definedName>
    <definedName name="DEBIT" localSheetId="46">'[89]Balance Sheet'!#REF!</definedName>
    <definedName name="DEBIT" localSheetId="41">'[89]Balance Sheet'!#REF!</definedName>
    <definedName name="DEBIT" localSheetId="40">'[89]Balance Sheet'!#REF!</definedName>
    <definedName name="DEBIT" localSheetId="36">'[89]Balance Sheet'!#REF!</definedName>
    <definedName name="DEBIT" localSheetId="37">'[89]Balance Sheet'!#REF!</definedName>
    <definedName name="DEBIT" localSheetId="38">'[89]Balance Sheet'!#REF!</definedName>
    <definedName name="DEBIT" localSheetId="35">'[89]Balance Sheet'!#REF!</definedName>
    <definedName name="DEBIT" localSheetId="21">'[89]Balance Sheet'!#REF!</definedName>
    <definedName name="DEBIT">'[89]Balance Sheet'!#REF!</definedName>
    <definedName name="dec" localSheetId="48">#REF!</definedName>
    <definedName name="dec" localSheetId="46">#REF!</definedName>
    <definedName name="dec" localSheetId="40">#REF!</definedName>
    <definedName name="dec" localSheetId="36">#REF!</definedName>
    <definedName name="dec" localSheetId="37">#REF!</definedName>
    <definedName name="dec" localSheetId="38">#REF!</definedName>
    <definedName name="dec" localSheetId="35">#REF!</definedName>
    <definedName name="dec" localSheetId="23">#REF!</definedName>
    <definedName name="dec" localSheetId="19">#REF!</definedName>
    <definedName name="dec" localSheetId="21">#REF!</definedName>
    <definedName name="dec">#REF!</definedName>
    <definedName name="DEFERED_TAX" localSheetId="48">#REF!</definedName>
    <definedName name="DEFERED_TAX" localSheetId="46">#REF!</definedName>
    <definedName name="DEFERED_TAX" localSheetId="40">#REF!</definedName>
    <definedName name="DEFERED_TAX" localSheetId="36">#REF!</definedName>
    <definedName name="DEFERED_TAX" localSheetId="37">#REF!</definedName>
    <definedName name="DEFERED_TAX" localSheetId="38">#REF!</definedName>
    <definedName name="DEFERED_TAX" localSheetId="35">#REF!</definedName>
    <definedName name="DEFERED_TAX" localSheetId="23">#REF!</definedName>
    <definedName name="DEFERED_TAX" localSheetId="19">#REF!</definedName>
    <definedName name="DEFERED_TAX" localSheetId="21">#REF!</definedName>
    <definedName name="DEFERED_TAX">#REF!</definedName>
    <definedName name="dEFF.LIA" localSheetId="48">[51]acct!#REF!</definedName>
    <definedName name="dEFF.LIA" localSheetId="47">[51]acct!#REF!</definedName>
    <definedName name="dEFF.LIA" localSheetId="46">[51]acct!#REF!</definedName>
    <definedName name="dEFF.LIA" localSheetId="41">[51]acct!#REF!</definedName>
    <definedName name="dEFF.LIA" localSheetId="40">[51]acct!#REF!</definedName>
    <definedName name="dEFF.LIA" localSheetId="36">[51]acct!#REF!</definedName>
    <definedName name="dEFF.LIA" localSheetId="37">[51]acct!#REF!</definedName>
    <definedName name="dEFF.LIA" localSheetId="38">[51]acct!#REF!</definedName>
    <definedName name="dEFF.LIA" localSheetId="35">[51]acct!#REF!</definedName>
    <definedName name="dEFF.LIA" localSheetId="21">[51]acct!#REF!</definedName>
    <definedName name="dEFF.LIA">[51]acct!#REF!</definedName>
    <definedName name="DELETIONS" localSheetId="48">#REF!</definedName>
    <definedName name="DELETIONS" localSheetId="46">#REF!</definedName>
    <definedName name="DELETIONS" localSheetId="40">#REF!</definedName>
    <definedName name="DELETIONS" localSheetId="36">#REF!</definedName>
    <definedName name="DELETIONS" localSheetId="37">#REF!</definedName>
    <definedName name="DELETIONS" localSheetId="38">#REF!</definedName>
    <definedName name="DELETIONS" localSheetId="35">#REF!</definedName>
    <definedName name="DELETIONS" localSheetId="23">#REF!</definedName>
    <definedName name="DELETIONS" localSheetId="19">#REF!</definedName>
    <definedName name="DELETIONS" localSheetId="21">#REF!</definedName>
    <definedName name="DELETIONS">#REF!</definedName>
    <definedName name="DEP_SCHEDULE" localSheetId="48">#REF!</definedName>
    <definedName name="DEP_SCHEDULE" localSheetId="47">#REF!</definedName>
    <definedName name="DEP_SCHEDULE" localSheetId="46">#REF!</definedName>
    <definedName name="DEP_SCHEDULE" localSheetId="41">#REF!</definedName>
    <definedName name="DEP_SCHEDULE" localSheetId="40">#REF!</definedName>
    <definedName name="DEP_SCHEDULE" localSheetId="36">#REF!</definedName>
    <definedName name="DEP_SCHEDULE" localSheetId="37">#REF!</definedName>
    <definedName name="DEP_SCHEDULE" localSheetId="38">#REF!</definedName>
    <definedName name="DEP_SCHEDULE" localSheetId="35">#REF!</definedName>
    <definedName name="DEP_SCHEDULE" localSheetId="21">#REF!</definedName>
    <definedName name="DEP_SCHEDULE">#REF!</definedName>
    <definedName name="Description" localSheetId="15">#REF!</definedName>
    <definedName name="Description" localSheetId="48">#REF!</definedName>
    <definedName name="Description" localSheetId="47">#REF!</definedName>
    <definedName name="Description" localSheetId="46">#REF!</definedName>
    <definedName name="Description" localSheetId="41">#REF!</definedName>
    <definedName name="Description" localSheetId="40">#REF!</definedName>
    <definedName name="Description" localSheetId="36">#REF!</definedName>
    <definedName name="Description" localSheetId="37">#REF!</definedName>
    <definedName name="Description" localSheetId="38">#REF!</definedName>
    <definedName name="Description" localSheetId="42">#REF!</definedName>
    <definedName name="Description" localSheetId="34">#REF!</definedName>
    <definedName name="Description" localSheetId="35">#REF!</definedName>
    <definedName name="Description" localSheetId="23">#REF!</definedName>
    <definedName name="Description" localSheetId="18">#REF!</definedName>
    <definedName name="Description" localSheetId="19">#REF!</definedName>
    <definedName name="Description" localSheetId="21">#REF!</definedName>
    <definedName name="Description" localSheetId="26">#REF!</definedName>
    <definedName name="Description" localSheetId="11">#REF!</definedName>
    <definedName name="Description" localSheetId="24">#REF!</definedName>
    <definedName name="Description" localSheetId="7">#REF!</definedName>
    <definedName name="Description" localSheetId="33">#REF!</definedName>
    <definedName name="Description" localSheetId="32">#REF!</definedName>
    <definedName name="Description">#REF!</definedName>
    <definedName name="DETAIL" localSheetId="48">#REF!</definedName>
    <definedName name="DETAIL" localSheetId="47">#REF!</definedName>
    <definedName name="DETAIL" localSheetId="46">#REF!</definedName>
    <definedName name="DETAIL" localSheetId="41">#REF!</definedName>
    <definedName name="DETAIL" localSheetId="40">#REF!</definedName>
    <definedName name="DETAIL" localSheetId="36">#REF!</definedName>
    <definedName name="DETAIL" localSheetId="37">#REF!</definedName>
    <definedName name="DETAIL" localSheetId="38">#REF!</definedName>
    <definedName name="DETAIL" localSheetId="35">#REF!</definedName>
    <definedName name="DETAIL" localSheetId="21">#REF!</definedName>
    <definedName name="DETAIL">#REF!</definedName>
    <definedName name="Details" localSheetId="48">[94]Augbkp98!$B$6:$G$25</definedName>
    <definedName name="Details" localSheetId="41">[94]Augbkp98!$B$6:$G$25</definedName>
    <definedName name="Details" localSheetId="36">[94]Augbkp98!$B$6:$G$25</definedName>
    <definedName name="Details" localSheetId="37">[94]Augbkp98!$B$6:$G$25</definedName>
    <definedName name="Details" localSheetId="38">[94]Augbkp98!$B$6:$G$25</definedName>
    <definedName name="Details">[94]Augbkp98!$B$6:$G$25</definedName>
    <definedName name="DFASW" localSheetId="48">#REF!</definedName>
    <definedName name="DFASW" localSheetId="46">#REF!</definedName>
    <definedName name="DFASW" localSheetId="41">#REF!</definedName>
    <definedName name="DFASW" localSheetId="40">#REF!</definedName>
    <definedName name="DFASW" localSheetId="36">#REF!</definedName>
    <definedName name="DFASW" localSheetId="37">#REF!</definedName>
    <definedName name="DFASW" localSheetId="38">#REF!</definedName>
    <definedName name="DFASW" localSheetId="35">#REF!</definedName>
    <definedName name="DFASW" localSheetId="21">#REF!</definedName>
    <definedName name="DFASW">#REF!</definedName>
    <definedName name="DFD" localSheetId="48">'[95]Abu Dhabi'!#REF!</definedName>
    <definedName name="DFD" localSheetId="46">'[96]Abu Dhabi'!#REF!</definedName>
    <definedName name="DFD" localSheetId="41">'[95]Abu Dhabi'!#REF!</definedName>
    <definedName name="DFD" localSheetId="40">'[96]Abu Dhabi'!#REF!</definedName>
    <definedName name="DFD" localSheetId="36">'[95]Abu Dhabi'!#REF!</definedName>
    <definedName name="DFD" localSheetId="37">'[95]Abu Dhabi'!#REF!</definedName>
    <definedName name="DFD" localSheetId="38">'[95]Abu Dhabi'!#REF!</definedName>
    <definedName name="DFD" localSheetId="35">'[96]Abu Dhabi'!#REF!</definedName>
    <definedName name="DFD" localSheetId="21">'[96]Abu Dhabi'!#REF!</definedName>
    <definedName name="DFD">'[96]Abu Dhabi'!#REF!</definedName>
    <definedName name="dfew" localSheetId="48">[97]BSDOMOVS!#REF!</definedName>
    <definedName name="dfew" localSheetId="46">[97]BSDOMOVS!#REF!</definedName>
    <definedName name="dfew" localSheetId="40">[97]BSDOMOVS!#REF!</definedName>
    <definedName name="dfew" localSheetId="36">[97]BSDOMOVS!#REF!</definedName>
    <definedName name="dfew" localSheetId="37">[97]BSDOMOVS!#REF!</definedName>
    <definedName name="dfew" localSheetId="38">[97]BSDOMOVS!#REF!</definedName>
    <definedName name="dfew" localSheetId="35">[97]BSDOMOVS!#REF!</definedName>
    <definedName name="dfew" localSheetId="21">[97]BSDOMOVS!#REF!</definedName>
    <definedName name="dfew">[97]BSDOMOVS!#REF!</definedName>
    <definedName name="dffgfvbdff" localSheetId="48">'[49]LS-UAE'!#REF!</definedName>
    <definedName name="dffgfvbdff" localSheetId="46">'[49]LS-UAE'!#REF!</definedName>
    <definedName name="dffgfvbdff" localSheetId="40">'[49]LS-UAE'!#REF!</definedName>
    <definedName name="dffgfvbdff" localSheetId="36">'[49]LS-UAE'!#REF!</definedName>
    <definedName name="dffgfvbdff" localSheetId="37">'[49]LS-UAE'!#REF!</definedName>
    <definedName name="dffgfvbdff" localSheetId="38">'[49]LS-UAE'!#REF!</definedName>
    <definedName name="dffgfvbdff" localSheetId="35">'[49]LS-UAE'!#REF!</definedName>
    <definedName name="dffgfvbdff" localSheetId="21">'[49]LS-UAE'!#REF!</definedName>
    <definedName name="dffgfvbdff">'[49]LS-UAE'!#REF!</definedName>
    <definedName name="dfg" localSheetId="41" hidden="1">{#N/A,#N/A,FALSE,"dec98qtr";#N/A,#N/A,FALSE,"suppdecsep98";#N/A,#N/A,FALSE,"w-dec98"}</definedName>
    <definedName name="dfg" localSheetId="40" hidden="1">{#N/A,#N/A,FALSE,"dec98qtr";#N/A,#N/A,FALSE,"suppdecsep98";#N/A,#N/A,FALSE,"w-dec98"}</definedName>
    <definedName name="dfg" localSheetId="35" hidden="1">{#N/A,#N/A,FALSE,"dec98qtr";#N/A,#N/A,FALSE,"suppdecsep98";#N/A,#N/A,FALSE,"w-dec98"}</definedName>
    <definedName name="dfg" localSheetId="21" hidden="1">{#N/A,#N/A,FALSE,"dec98qtr";#N/A,#N/A,FALSE,"suppdecsep98";#N/A,#N/A,FALSE,"w-dec98"}</definedName>
    <definedName name="dfg" hidden="1">{#N/A,#N/A,FALSE,"dec98qtr";#N/A,#N/A,FALSE,"suppdecsep98";#N/A,#N/A,FALSE,"w-dec98"}</definedName>
    <definedName name="dfgadfg" localSheetId="48">#REF!</definedName>
    <definedName name="dfgadfg" localSheetId="46">#REF!</definedName>
    <definedName name="dfgadfg" localSheetId="40">#REF!</definedName>
    <definedName name="dfgadfg" localSheetId="36">#REF!</definedName>
    <definedName name="dfgadfg" localSheetId="37">#REF!</definedName>
    <definedName name="dfgadfg" localSheetId="38">#REF!</definedName>
    <definedName name="dfgadfg" localSheetId="35">#REF!</definedName>
    <definedName name="dfgadfg" localSheetId="23">#REF!</definedName>
    <definedName name="dfgadfg" localSheetId="19">#REF!</definedName>
    <definedName name="dfgadfg" localSheetId="21">#REF!</definedName>
    <definedName name="dfgadfg">#REF!</definedName>
    <definedName name="dfgdfg" localSheetId="48">[40]BSDOMOVS!#REF!</definedName>
    <definedName name="dfgdfg" localSheetId="46">[40]BSDOMOVS!#REF!</definedName>
    <definedName name="dfgdfg" localSheetId="40">[40]BSDOMOVS!#REF!</definedName>
    <definedName name="dfgdfg" localSheetId="36">[40]BSDOMOVS!#REF!</definedName>
    <definedName name="dfgdfg" localSheetId="37">[40]BSDOMOVS!#REF!</definedName>
    <definedName name="dfgdfg" localSheetId="38">[40]BSDOMOVS!#REF!</definedName>
    <definedName name="dfgdfg" localSheetId="35">[40]BSDOMOVS!#REF!</definedName>
    <definedName name="dfgdfg" localSheetId="21">[40]BSDOMOVS!#REF!</definedName>
    <definedName name="dfgdfg">[40]BSDOMOVS!#REF!</definedName>
    <definedName name="dfgdfgadfg" localSheetId="48">#REF!</definedName>
    <definedName name="dfgdfgadfg" localSheetId="46">#REF!</definedName>
    <definedName name="dfgdfgadfg" localSheetId="40">#REF!</definedName>
    <definedName name="dfgdfgadfg" localSheetId="36">#REF!</definedName>
    <definedName name="dfgdfgadfg" localSheetId="37">#REF!</definedName>
    <definedName name="dfgdfgadfg" localSheetId="38">#REF!</definedName>
    <definedName name="dfgdfgadfg" localSheetId="35">#REF!</definedName>
    <definedName name="dfgdfgadfg" localSheetId="23">#REF!</definedName>
    <definedName name="dfgdfgadfg" localSheetId="19">#REF!</definedName>
    <definedName name="dfgdfgadfg" localSheetId="21">#REF!</definedName>
    <definedName name="dfgdfgadfg">#REF!</definedName>
    <definedName name="dfgdsg" localSheetId="48">[40]BSDOMOVS!#REF!</definedName>
    <definedName name="dfgdsg" localSheetId="46">[40]BSDOMOVS!#REF!</definedName>
    <definedName name="dfgdsg" localSheetId="40">[40]BSDOMOVS!#REF!</definedName>
    <definedName name="dfgdsg" localSheetId="36">[40]BSDOMOVS!#REF!</definedName>
    <definedName name="dfgdsg" localSheetId="37">[40]BSDOMOVS!#REF!</definedName>
    <definedName name="dfgdsg" localSheetId="38">[40]BSDOMOVS!#REF!</definedName>
    <definedName name="dfgdsg" localSheetId="35">[40]BSDOMOVS!#REF!</definedName>
    <definedName name="dfgdsg" localSheetId="21">[40]BSDOMOVS!#REF!</definedName>
    <definedName name="dfgdsg">[40]BSDOMOVS!#REF!</definedName>
    <definedName name="dfgfddfb" localSheetId="48">#REF!</definedName>
    <definedName name="dfgfddfb" localSheetId="46">#REF!</definedName>
    <definedName name="dfgfddfb" localSheetId="40">#REF!</definedName>
    <definedName name="dfgfddfb" localSheetId="36">#REF!</definedName>
    <definedName name="dfgfddfb" localSheetId="37">#REF!</definedName>
    <definedName name="dfgfddfb" localSheetId="38">#REF!</definedName>
    <definedName name="dfgfddfb" localSheetId="35">#REF!</definedName>
    <definedName name="dfgfddfb" localSheetId="23">#REF!</definedName>
    <definedName name="dfgfddfb" localSheetId="19">#REF!</definedName>
    <definedName name="dfgfddfb" localSheetId="21">#REF!</definedName>
    <definedName name="dfgfddfb">#REF!</definedName>
    <definedName name="dfhadfhhf" localSheetId="48">#REF!</definedName>
    <definedName name="dfhadfhhf" localSheetId="46">#REF!</definedName>
    <definedName name="dfhadfhhf" localSheetId="40">#REF!</definedName>
    <definedName name="dfhadfhhf" localSheetId="36">#REF!</definedName>
    <definedName name="dfhadfhhf" localSheetId="37">#REF!</definedName>
    <definedName name="dfhadfhhf" localSheetId="38">#REF!</definedName>
    <definedName name="dfhadfhhf" localSheetId="35">#REF!</definedName>
    <definedName name="dfhadfhhf" localSheetId="23">#REF!</definedName>
    <definedName name="dfhadfhhf" localSheetId="19">#REF!</definedName>
    <definedName name="dfhadfhhf" localSheetId="21">#REF!</definedName>
    <definedName name="dfhadfhhf">#REF!</definedName>
    <definedName name="DFHIPL" localSheetId="48">#REF!</definedName>
    <definedName name="DFHIPL" localSheetId="46">#REF!</definedName>
    <definedName name="DFHIPL" localSheetId="41">#REF!</definedName>
    <definedName name="DFHIPL" localSheetId="40">#REF!</definedName>
    <definedName name="DFHIPL" localSheetId="36">#REF!</definedName>
    <definedName name="DFHIPL" localSheetId="37">#REF!</definedName>
    <definedName name="DFHIPL" localSheetId="38">#REF!</definedName>
    <definedName name="DFHIPL" localSheetId="35">#REF!</definedName>
    <definedName name="DFHIPL" localSheetId="21">#REF!</definedName>
    <definedName name="DFHIPL">#REF!</definedName>
    <definedName name="DFHTL" localSheetId="48">#REF!</definedName>
    <definedName name="DFHTL" localSheetId="46">#REF!</definedName>
    <definedName name="DFHTL" localSheetId="41">#REF!</definedName>
    <definedName name="DFHTL" localSheetId="40">#REF!</definedName>
    <definedName name="DFHTL" localSheetId="36">#REF!</definedName>
    <definedName name="DFHTL" localSheetId="37">#REF!</definedName>
    <definedName name="DFHTL" localSheetId="38">#REF!</definedName>
    <definedName name="DFHTL" localSheetId="35">#REF!</definedName>
    <definedName name="DFHTL" localSheetId="21">#REF!</definedName>
    <definedName name="DFHTL">#REF!</definedName>
    <definedName name="DFUFE" localSheetId="48">#REF!</definedName>
    <definedName name="DFUFE" localSheetId="46">#REF!</definedName>
    <definedName name="DFUFE" localSheetId="41">#REF!</definedName>
    <definedName name="DFUFE" localSheetId="40">#REF!</definedName>
    <definedName name="DFUFE" localSheetId="36">#REF!</definedName>
    <definedName name="DFUFE" localSheetId="37">#REF!</definedName>
    <definedName name="DFUFE" localSheetId="38">#REF!</definedName>
    <definedName name="DFUFE" localSheetId="35">#REF!</definedName>
    <definedName name="DFUFE" localSheetId="21">#REF!</definedName>
    <definedName name="DFUFE">#REF!</definedName>
    <definedName name="Differences" localSheetId="48">#REF!</definedName>
    <definedName name="Differences" localSheetId="47">#REF!</definedName>
    <definedName name="Differences" localSheetId="46">#REF!</definedName>
    <definedName name="Differences" localSheetId="41">#REF!</definedName>
    <definedName name="Differences" localSheetId="40">#REF!</definedName>
    <definedName name="Differences" localSheetId="36">#REF!</definedName>
    <definedName name="Differences" localSheetId="37">#REF!</definedName>
    <definedName name="Differences" localSheetId="38">#REF!</definedName>
    <definedName name="Differences" localSheetId="35">#REF!</definedName>
    <definedName name="Differences" localSheetId="23">#REF!</definedName>
    <definedName name="Differences" localSheetId="19">#REF!</definedName>
    <definedName name="Differences" localSheetId="21">#REF!</definedName>
    <definedName name="Differences">#REF!</definedName>
    <definedName name="Differnces" localSheetId="48">'[98]Notes1-5'!#REF!</definedName>
    <definedName name="Differnces" localSheetId="47">'[98]Notes1-5'!#REF!</definedName>
    <definedName name="Differnces" localSheetId="46">'[98]Notes1-5'!#REF!</definedName>
    <definedName name="Differnces" localSheetId="41">'[98]Notes1-5'!#REF!</definedName>
    <definedName name="Differnces" localSheetId="40">'[98]Notes1-5'!#REF!</definedName>
    <definedName name="Differnces" localSheetId="36">'[98]Notes1-5'!#REF!</definedName>
    <definedName name="Differnces" localSheetId="37">'[98]Notes1-5'!#REF!</definedName>
    <definedName name="Differnces" localSheetId="38">'[98]Notes1-5'!#REF!</definedName>
    <definedName name="Differnces" localSheetId="35">'[98]Notes1-5'!#REF!</definedName>
    <definedName name="Differnces" localSheetId="21">'[98]Notes1-5'!#REF!</definedName>
    <definedName name="Differnces">'[98]Notes1-5'!#REF!</definedName>
    <definedName name="disposal" localSheetId="48">#REF!</definedName>
    <definedName name="disposal" localSheetId="46">#REF!</definedName>
    <definedName name="disposal" localSheetId="40">#REF!</definedName>
    <definedName name="disposal" localSheetId="36">#REF!</definedName>
    <definedName name="disposal" localSheetId="37">#REF!</definedName>
    <definedName name="disposal" localSheetId="38">#REF!</definedName>
    <definedName name="disposal" localSheetId="35">#REF!</definedName>
    <definedName name="disposal" localSheetId="23">#REF!</definedName>
    <definedName name="disposal" localSheetId="19">#REF!</definedName>
    <definedName name="disposal" localSheetId="21">#REF!</definedName>
    <definedName name="disposal">#REF!</definedName>
    <definedName name="division" localSheetId="48">#REF!</definedName>
    <definedName name="division" localSheetId="46">#REF!</definedName>
    <definedName name="division" localSheetId="41">#REF!</definedName>
    <definedName name="division" localSheetId="40">#REF!</definedName>
    <definedName name="division" localSheetId="36">#REF!</definedName>
    <definedName name="division" localSheetId="37">#REF!</definedName>
    <definedName name="division" localSheetId="38">#REF!</definedName>
    <definedName name="division" localSheetId="35">#REF!</definedName>
    <definedName name="division" localSheetId="21">#REF!</definedName>
    <definedName name="division">#REF!</definedName>
    <definedName name="djhkc" localSheetId="48">[99]Notes!#REF!</definedName>
    <definedName name="djhkc" localSheetId="46">[99]Notes!#REF!</definedName>
    <definedName name="djhkc" localSheetId="40">[99]Notes!#REF!</definedName>
    <definedName name="djhkc" localSheetId="36">[99]Notes!#REF!</definedName>
    <definedName name="djhkc" localSheetId="37">[99]Notes!#REF!</definedName>
    <definedName name="djhkc" localSheetId="38">[99]Notes!#REF!</definedName>
    <definedName name="djhkc" localSheetId="35">[99]Notes!#REF!</definedName>
    <definedName name="djhkc" localSheetId="21">[99]Notes!#REF!</definedName>
    <definedName name="djhkc">[99]Notes!#REF!</definedName>
    <definedName name="dki" localSheetId="48">[97]BSDOMOVS!#REF!</definedName>
    <definedName name="dki" localSheetId="46">[97]BSDOMOVS!#REF!</definedName>
    <definedName name="dki" localSheetId="40">[97]BSDOMOVS!#REF!</definedName>
    <definedName name="dki" localSheetId="36">[97]BSDOMOVS!#REF!</definedName>
    <definedName name="dki" localSheetId="37">[97]BSDOMOVS!#REF!</definedName>
    <definedName name="dki" localSheetId="38">[97]BSDOMOVS!#REF!</definedName>
    <definedName name="dki" localSheetId="35">[97]BSDOMOVS!#REF!</definedName>
    <definedName name="dki" localSheetId="21">[97]BSDOMOVS!#REF!</definedName>
    <definedName name="dki">[97]BSDOMOVS!#REF!</definedName>
    <definedName name="doha" localSheetId="48">'[64]DOHA QATAR '!$A$14:$P$33</definedName>
    <definedName name="doha" localSheetId="41">'[64]DOHA QATAR '!$A$14:$P$33</definedName>
    <definedName name="doha" localSheetId="36">'[64]DOHA QATAR '!$A$14:$P$33</definedName>
    <definedName name="doha" localSheetId="37">'[64]DOHA QATAR '!$A$14:$P$33</definedName>
    <definedName name="doha" localSheetId="38">'[64]DOHA QATAR '!$A$14:$P$33</definedName>
    <definedName name="doha">'[65]DOHA QATAR '!$A$14:$P$33</definedName>
    <definedName name="dom" localSheetId="48">#REF!</definedName>
    <definedName name="dom" localSheetId="46">#REF!</definedName>
    <definedName name="dom" localSheetId="41">#REF!</definedName>
    <definedName name="dom" localSheetId="40">#REF!</definedName>
    <definedName name="dom" localSheetId="36">#REF!</definedName>
    <definedName name="dom" localSheetId="37">#REF!</definedName>
    <definedName name="dom" localSheetId="38">#REF!</definedName>
    <definedName name="dom" localSheetId="35">#REF!</definedName>
    <definedName name="dom" localSheetId="23">#REF!</definedName>
    <definedName name="dom" localSheetId="19">#REF!</definedName>
    <definedName name="dom" localSheetId="21">#REF!</definedName>
    <definedName name="dom">#REF!</definedName>
    <definedName name="dombs" localSheetId="48">#REF!</definedName>
    <definedName name="dombs" localSheetId="46">#REF!</definedName>
    <definedName name="dombs" localSheetId="41">#REF!</definedName>
    <definedName name="dombs" localSheetId="40">#REF!</definedName>
    <definedName name="dombs" localSheetId="36">#REF!</definedName>
    <definedName name="dombs" localSheetId="37">#REF!</definedName>
    <definedName name="dombs" localSheetId="38">#REF!</definedName>
    <definedName name="dombs" localSheetId="35">#REF!</definedName>
    <definedName name="dombs" localSheetId="23">#REF!</definedName>
    <definedName name="dombs" localSheetId="19">#REF!</definedName>
    <definedName name="dombs" localSheetId="21">#REF!</definedName>
    <definedName name="dombs">#REF!</definedName>
    <definedName name="DOMOVS" localSheetId="48">#REF!</definedName>
    <definedName name="DOMOVS" localSheetId="47">#REF!</definedName>
    <definedName name="DOMOVS" localSheetId="46">#REF!</definedName>
    <definedName name="DOMOVS" localSheetId="41">#REF!</definedName>
    <definedName name="DOMOVS" localSheetId="40">#REF!</definedName>
    <definedName name="DOMOVS" localSheetId="36">#REF!</definedName>
    <definedName name="DOMOVS" localSheetId="37">#REF!</definedName>
    <definedName name="DOMOVS" localSheetId="38">#REF!</definedName>
    <definedName name="DOMOVS" localSheetId="35">#REF!</definedName>
    <definedName name="DOMOVS" localSheetId="23">#REF!</definedName>
    <definedName name="DOMOVS" localSheetId="19">#REF!</definedName>
    <definedName name="DOMOVS" localSheetId="21">#REF!</definedName>
    <definedName name="DOMOVS">#REF!</definedName>
    <definedName name="DON" localSheetId="48">#REF!</definedName>
    <definedName name="DON" localSheetId="46">#REF!</definedName>
    <definedName name="DON" localSheetId="41">#REF!</definedName>
    <definedName name="DON" localSheetId="40">#REF!</definedName>
    <definedName name="DON" localSheetId="36">#REF!</definedName>
    <definedName name="DON" localSheetId="37">#REF!</definedName>
    <definedName name="DON" localSheetId="38">#REF!</definedName>
    <definedName name="DON" localSheetId="35">#REF!</definedName>
    <definedName name="DON" localSheetId="21">#REF!</definedName>
    <definedName name="DON">#REF!</definedName>
    <definedName name="DONold" localSheetId="48">[100]Total!#REF!</definedName>
    <definedName name="DONold" localSheetId="46">[100]Total!#REF!</definedName>
    <definedName name="DONold" localSheetId="41">[100]Total!#REF!</definedName>
    <definedName name="DONold" localSheetId="40">[100]Total!#REF!</definedName>
    <definedName name="DONold" localSheetId="36">[100]Total!#REF!</definedName>
    <definedName name="DONold" localSheetId="37">[100]Total!#REF!</definedName>
    <definedName name="DONold" localSheetId="38">[100]Total!#REF!</definedName>
    <definedName name="DONold" localSheetId="35">[100]Total!#REF!</definedName>
    <definedName name="DONold" localSheetId="21">[100]Total!#REF!</definedName>
    <definedName name="DONold">[100]Total!#REF!</definedName>
    <definedName name="dPlanningMateriality" localSheetId="48">[101]Sheet1!$B$46</definedName>
    <definedName name="dPlanningMateriality" localSheetId="47">[102]Sheet1!$B$46</definedName>
    <definedName name="dPlanningMateriality" localSheetId="46">[102]Sheet1!$B$46</definedName>
    <definedName name="dPlanningMateriality" localSheetId="41">[101]Sheet1!$B$46</definedName>
    <definedName name="dPlanningMateriality" localSheetId="36">[101]Sheet1!$B$46</definedName>
    <definedName name="dPlanningMateriality" localSheetId="37">[101]Sheet1!$B$46</definedName>
    <definedName name="dPlanningMateriality" localSheetId="38">[101]Sheet1!$B$46</definedName>
    <definedName name="dPlanningMateriality">[103]Sheet1!$B$46</definedName>
    <definedName name="dptNames" localSheetId="48">#REF!</definedName>
    <definedName name="dptNames" localSheetId="46">#REF!</definedName>
    <definedName name="dptNames" localSheetId="40">#REF!</definedName>
    <definedName name="dptNames" localSheetId="36">#REF!</definedName>
    <definedName name="dptNames" localSheetId="37">#REF!</definedName>
    <definedName name="dptNames" localSheetId="38">#REF!</definedName>
    <definedName name="dptNames" localSheetId="35">#REF!</definedName>
    <definedName name="dptNames" localSheetId="23">#REF!</definedName>
    <definedName name="dptNames" localSheetId="19">#REF!</definedName>
    <definedName name="dptNames" localSheetId="21">#REF!</definedName>
    <definedName name="dptNames">#REF!</definedName>
    <definedName name="dr" localSheetId="48">#REF!</definedName>
    <definedName name="dr" localSheetId="47">#REF!</definedName>
    <definedName name="dr" localSheetId="46">#REF!</definedName>
    <definedName name="dr" localSheetId="41">#REF!</definedName>
    <definedName name="dr" localSheetId="40">#REF!</definedName>
    <definedName name="dr" localSheetId="36">#REF!</definedName>
    <definedName name="dr" localSheetId="37">#REF!</definedName>
    <definedName name="dr" localSheetId="38">#REF!</definedName>
    <definedName name="dr" localSheetId="35">#REF!</definedName>
    <definedName name="dr" localSheetId="23">#REF!</definedName>
    <definedName name="dr" localSheetId="19">#REF!</definedName>
    <definedName name="dr" localSheetId="21">#REF!</definedName>
    <definedName name="dr">#REF!</definedName>
    <definedName name="ds" localSheetId="48">#REF!</definedName>
    <definedName name="ds" localSheetId="46">#REF!</definedName>
    <definedName name="ds" localSheetId="40">#REF!</definedName>
    <definedName name="ds" localSheetId="36">#REF!</definedName>
    <definedName name="ds" localSheetId="37">#REF!</definedName>
    <definedName name="ds" localSheetId="38">#REF!</definedName>
    <definedName name="ds" localSheetId="35">#REF!</definedName>
    <definedName name="ds" localSheetId="23">#REF!</definedName>
    <definedName name="ds" localSheetId="19">#REF!</definedName>
    <definedName name="ds" localSheetId="21">#REF!</definedName>
    <definedName name="ds">#REF!</definedName>
    <definedName name="dsds" localSheetId="48">'[104]Notes1-5'!#REF!</definedName>
    <definedName name="dsds" localSheetId="47">'[104]Notes1-5'!#REF!</definedName>
    <definedName name="dsds" localSheetId="46">'[104]Notes1-5'!#REF!</definedName>
    <definedName name="dsds" localSheetId="41">'[104]Notes1-5'!#REF!</definedName>
    <definedName name="dsds" localSheetId="40">'[104]Notes1-5'!#REF!</definedName>
    <definedName name="dsds" localSheetId="36">'[104]Notes1-5'!#REF!</definedName>
    <definedName name="dsds" localSheetId="37">'[104]Notes1-5'!#REF!</definedName>
    <definedName name="dsds" localSheetId="38">'[104]Notes1-5'!#REF!</definedName>
    <definedName name="dsds" localSheetId="35">'[104]Notes1-5'!#REF!</definedName>
    <definedName name="dsds" localSheetId="21">'[104]Notes1-5'!#REF!</definedName>
    <definedName name="dsds">'[104]Notes1-5'!#REF!</definedName>
    <definedName name="DSDSADSD" localSheetId="48" hidden="1">#REF!</definedName>
    <definedName name="DSDSADSD" localSheetId="46" hidden="1">#REF!</definedName>
    <definedName name="DSDSADSD" localSheetId="40" hidden="1">#REF!</definedName>
    <definedName name="DSDSADSD" localSheetId="36" hidden="1">#REF!</definedName>
    <definedName name="DSDSADSD" localSheetId="37" hidden="1">#REF!</definedName>
    <definedName name="DSDSADSD" localSheetId="38" hidden="1">#REF!</definedName>
    <definedName name="DSDSADSD" localSheetId="35" hidden="1">#REF!</definedName>
    <definedName name="DSDSADSD" localSheetId="23" hidden="1">#REF!</definedName>
    <definedName name="DSDSADSD" localSheetId="19" hidden="1">#REF!</definedName>
    <definedName name="DSDSADSD" localSheetId="21" hidden="1">#REF!</definedName>
    <definedName name="DSDSADSD" hidden="1">#REF!</definedName>
    <definedName name="dsfjhfjk" localSheetId="41" hidden="1">{#N/A,#N/A,FALSE,"dec98qtr";#N/A,#N/A,FALSE,"suppdecsep98";#N/A,#N/A,FALSE,"w-dec98"}</definedName>
    <definedName name="dsfjhfjk" localSheetId="40" hidden="1">{#N/A,#N/A,FALSE,"dec98qtr";#N/A,#N/A,FALSE,"suppdecsep98";#N/A,#N/A,FALSE,"w-dec98"}</definedName>
    <definedName name="dsfjhfjk" localSheetId="35" hidden="1">{#N/A,#N/A,FALSE,"dec98qtr";#N/A,#N/A,FALSE,"suppdecsep98";#N/A,#N/A,FALSE,"w-dec98"}</definedName>
    <definedName name="dsfjhfjk" localSheetId="21" hidden="1">{#N/A,#N/A,FALSE,"dec98qtr";#N/A,#N/A,FALSE,"suppdecsep98";#N/A,#N/A,FALSE,"w-dec98"}</definedName>
    <definedName name="dsfjhfjk" hidden="1">{#N/A,#N/A,FALSE,"dec98qtr";#N/A,#N/A,FALSE,"suppdecsep98";#N/A,#N/A,FALSE,"w-dec98"}</definedName>
    <definedName name="dsggdgs" localSheetId="48">[40]BSDOMOVS!#REF!</definedName>
    <definedName name="dsggdgs" localSheetId="46">[40]BSDOMOVS!#REF!</definedName>
    <definedName name="dsggdgs" localSheetId="40">[40]BSDOMOVS!#REF!</definedName>
    <definedName name="dsggdgs" localSheetId="36">[40]BSDOMOVS!#REF!</definedName>
    <definedName name="dsggdgs" localSheetId="37">[40]BSDOMOVS!#REF!</definedName>
    <definedName name="dsggdgs" localSheetId="38">[40]BSDOMOVS!#REF!</definedName>
    <definedName name="dsggdgs" localSheetId="35">[40]BSDOMOVS!#REF!</definedName>
    <definedName name="dsggdgs" localSheetId="21">[40]BSDOMOVS!#REF!</definedName>
    <definedName name="dsggdgs">[40]BSDOMOVS!#REF!</definedName>
    <definedName name="dsgsdgs" localSheetId="48">#REF!</definedName>
    <definedName name="dsgsdgs" localSheetId="46">#REF!</definedName>
    <definedName name="dsgsdgs" localSheetId="40">#REF!</definedName>
    <definedName name="dsgsdgs" localSheetId="36">#REF!</definedName>
    <definedName name="dsgsdgs" localSheetId="37">#REF!</definedName>
    <definedName name="dsgsdgs" localSheetId="38">#REF!</definedName>
    <definedName name="dsgsdgs" localSheetId="35">#REF!</definedName>
    <definedName name="dsgsdgs" localSheetId="23">#REF!</definedName>
    <definedName name="dsgsdgs" localSheetId="19">#REF!</definedName>
    <definedName name="dsgsdgs" localSheetId="21">#REF!</definedName>
    <definedName name="dsgsdgs">#REF!</definedName>
    <definedName name="dswef" localSheetId="48">#REF!</definedName>
    <definedName name="dswef" localSheetId="46">#REF!</definedName>
    <definedName name="dswef" localSheetId="40">#REF!</definedName>
    <definedName name="dswef" localSheetId="36">#REF!</definedName>
    <definedName name="dswef" localSheetId="37">#REF!</definedName>
    <definedName name="dswef" localSheetId="38">#REF!</definedName>
    <definedName name="dswef" localSheetId="42">#REF!</definedName>
    <definedName name="dswef" localSheetId="35">#REF!</definedName>
    <definedName name="dswef" localSheetId="23">#REF!</definedName>
    <definedName name="dswef" localSheetId="19">#REF!</definedName>
    <definedName name="dswef" localSheetId="21">#REF!</definedName>
    <definedName name="dswef">#REF!</definedName>
    <definedName name="DTASW" localSheetId="48">#REF!</definedName>
    <definedName name="DTASW" localSheetId="46">#REF!</definedName>
    <definedName name="DTASW" localSheetId="41">#REF!</definedName>
    <definedName name="DTASW" localSheetId="40">#REF!</definedName>
    <definedName name="DTASW" localSheetId="36">#REF!</definedName>
    <definedName name="DTASW" localSheetId="37">#REF!</definedName>
    <definedName name="DTASW" localSheetId="38">#REF!</definedName>
    <definedName name="DTASW" localSheetId="35">#REF!</definedName>
    <definedName name="DTASW" localSheetId="21">#REF!</definedName>
    <definedName name="DTASW">#REF!</definedName>
    <definedName name="DTHIPL" localSheetId="48">#REF!</definedName>
    <definedName name="DTHIPL" localSheetId="46">#REF!</definedName>
    <definedName name="DTHIPL" localSheetId="41">#REF!</definedName>
    <definedName name="DTHIPL" localSheetId="40">#REF!</definedName>
    <definedName name="DTHIPL" localSheetId="36">#REF!</definedName>
    <definedName name="DTHIPL" localSheetId="37">#REF!</definedName>
    <definedName name="DTHIPL" localSheetId="38">#REF!</definedName>
    <definedName name="DTHIPL" localSheetId="35">#REF!</definedName>
    <definedName name="DTHIPL" localSheetId="21">#REF!</definedName>
    <definedName name="DTHIPL">#REF!</definedName>
    <definedName name="DTHTL" localSheetId="48">#REF!</definedName>
    <definedName name="DTHTL" localSheetId="46">#REF!</definedName>
    <definedName name="DTHTL" localSheetId="41">#REF!</definedName>
    <definedName name="DTHTL" localSheetId="40">#REF!</definedName>
    <definedName name="DTHTL" localSheetId="36">#REF!</definedName>
    <definedName name="DTHTL" localSheetId="37">#REF!</definedName>
    <definedName name="DTHTL" localSheetId="38">#REF!</definedName>
    <definedName name="DTHTL" localSheetId="35">#REF!</definedName>
    <definedName name="DTHTL" localSheetId="21">#REF!</definedName>
    <definedName name="DTHTL">#REF!</definedName>
    <definedName name="DTUFE" localSheetId="48">#REF!</definedName>
    <definedName name="DTUFE" localSheetId="46">#REF!</definedName>
    <definedName name="DTUFE" localSheetId="41">#REF!</definedName>
    <definedName name="DTUFE" localSheetId="40">#REF!</definedName>
    <definedName name="DTUFE" localSheetId="36">#REF!</definedName>
    <definedName name="DTUFE" localSheetId="37">#REF!</definedName>
    <definedName name="DTUFE" localSheetId="38">#REF!</definedName>
    <definedName name="DTUFE" localSheetId="35">#REF!</definedName>
    <definedName name="DTUFE" localSheetId="21">#REF!</definedName>
    <definedName name="DTUFE">#REF!</definedName>
    <definedName name="DVFASW" localSheetId="48">#REF!</definedName>
    <definedName name="DVFASW" localSheetId="46">#REF!</definedName>
    <definedName name="DVFASW" localSheetId="41">#REF!</definedName>
    <definedName name="DVFASW" localSheetId="40">#REF!</definedName>
    <definedName name="DVFASW" localSheetId="36">#REF!</definedName>
    <definedName name="DVFASW" localSheetId="37">#REF!</definedName>
    <definedName name="DVFASW" localSheetId="38">#REF!</definedName>
    <definedName name="DVFASW" localSheetId="35">#REF!</definedName>
    <definedName name="DVFASW" localSheetId="21">#REF!</definedName>
    <definedName name="DVFASW">#REF!</definedName>
    <definedName name="DVFHIPL" localSheetId="48">#REF!</definedName>
    <definedName name="DVFHIPL" localSheetId="46">#REF!</definedName>
    <definedName name="DVFHIPL" localSheetId="41">#REF!</definedName>
    <definedName name="DVFHIPL" localSheetId="40">#REF!</definedName>
    <definedName name="DVFHIPL" localSheetId="36">#REF!</definedName>
    <definedName name="DVFHIPL" localSheetId="37">#REF!</definedName>
    <definedName name="DVFHIPL" localSheetId="38">#REF!</definedName>
    <definedName name="DVFHIPL" localSheetId="35">#REF!</definedName>
    <definedName name="DVFHIPL" localSheetId="21">#REF!</definedName>
    <definedName name="DVFHIPL">#REF!</definedName>
    <definedName name="DVFHTL" localSheetId="48">#REF!</definedName>
    <definedName name="DVFHTL" localSheetId="46">#REF!</definedName>
    <definedName name="DVFHTL" localSheetId="41">#REF!</definedName>
    <definedName name="DVFHTL" localSheetId="40">#REF!</definedName>
    <definedName name="DVFHTL" localSheetId="36">#REF!</definedName>
    <definedName name="DVFHTL" localSheetId="37">#REF!</definedName>
    <definedName name="DVFHTL" localSheetId="38">#REF!</definedName>
    <definedName name="DVFHTL" localSheetId="35">#REF!</definedName>
    <definedName name="DVFHTL" localSheetId="21">#REF!</definedName>
    <definedName name="DVFHTL">#REF!</definedName>
    <definedName name="DVFUFE" localSheetId="48">#REF!</definedName>
    <definedName name="DVFUFE" localSheetId="46">#REF!</definedName>
    <definedName name="DVFUFE" localSheetId="41">#REF!</definedName>
    <definedName name="DVFUFE" localSheetId="40">#REF!</definedName>
    <definedName name="DVFUFE" localSheetId="36">#REF!</definedName>
    <definedName name="DVFUFE" localSheetId="37">#REF!</definedName>
    <definedName name="DVFUFE" localSheetId="38">#REF!</definedName>
    <definedName name="DVFUFE" localSheetId="35">#REF!</definedName>
    <definedName name="DVFUFE" localSheetId="21">#REF!</definedName>
    <definedName name="DVFUFE">#REF!</definedName>
    <definedName name="DVTASW" localSheetId="48">#REF!</definedName>
    <definedName name="DVTASW" localSheetId="46">#REF!</definedName>
    <definedName name="DVTASW" localSheetId="41">#REF!</definedName>
    <definedName name="DVTASW" localSheetId="40">#REF!</definedName>
    <definedName name="DVTASW" localSheetId="36">#REF!</definedName>
    <definedName name="DVTASW" localSheetId="37">#REF!</definedName>
    <definedName name="DVTASW" localSheetId="38">#REF!</definedName>
    <definedName name="DVTASW" localSheetId="35">#REF!</definedName>
    <definedName name="DVTASW" localSheetId="21">#REF!</definedName>
    <definedName name="DVTASW">#REF!</definedName>
    <definedName name="DVTHIPL" localSheetId="48">#REF!</definedName>
    <definedName name="DVTHIPL" localSheetId="46">#REF!</definedName>
    <definedName name="DVTHIPL" localSheetId="41">#REF!</definedName>
    <definedName name="DVTHIPL" localSheetId="40">#REF!</definedName>
    <definedName name="DVTHIPL" localSheetId="36">#REF!</definedName>
    <definedName name="DVTHIPL" localSheetId="37">#REF!</definedName>
    <definedName name="DVTHIPL" localSheetId="38">#REF!</definedName>
    <definedName name="DVTHIPL" localSheetId="35">#REF!</definedName>
    <definedName name="DVTHIPL" localSheetId="21">#REF!</definedName>
    <definedName name="DVTHIPL">#REF!</definedName>
    <definedName name="DVTHTL" localSheetId="48">#REF!</definedName>
    <definedName name="DVTHTL" localSheetId="46">#REF!</definedName>
    <definedName name="DVTHTL" localSheetId="41">#REF!</definedName>
    <definedName name="DVTHTL" localSheetId="40">#REF!</definedName>
    <definedName name="DVTHTL" localSheetId="36">#REF!</definedName>
    <definedName name="DVTHTL" localSheetId="37">#REF!</definedName>
    <definedName name="DVTHTL" localSheetId="38">#REF!</definedName>
    <definedName name="DVTHTL" localSheetId="35">#REF!</definedName>
    <definedName name="DVTHTL" localSheetId="21">#REF!</definedName>
    <definedName name="DVTHTL">#REF!</definedName>
    <definedName name="DVTUFE" localSheetId="48">#REF!</definedName>
    <definedName name="DVTUFE" localSheetId="46">#REF!</definedName>
    <definedName name="DVTUFE" localSheetId="41">#REF!</definedName>
    <definedName name="DVTUFE" localSheetId="40">#REF!</definedName>
    <definedName name="DVTUFE" localSheetId="36">#REF!</definedName>
    <definedName name="DVTUFE" localSheetId="37">#REF!</definedName>
    <definedName name="DVTUFE" localSheetId="38">#REF!</definedName>
    <definedName name="DVTUFE" localSheetId="35">#REF!</definedName>
    <definedName name="DVTUFE" localSheetId="21">#REF!</definedName>
    <definedName name="DVTUFE">#REF!</definedName>
    <definedName name="dx" localSheetId="48">#REF!</definedName>
    <definedName name="dx" localSheetId="46">#REF!</definedName>
    <definedName name="dx" localSheetId="41">#REF!</definedName>
    <definedName name="dx" localSheetId="40">#REF!</definedName>
    <definedName name="dx" localSheetId="36">#REF!</definedName>
    <definedName name="dx" localSheetId="37">#REF!</definedName>
    <definedName name="dx" localSheetId="38">#REF!</definedName>
    <definedName name="dx" localSheetId="35">#REF!</definedName>
    <definedName name="dx" localSheetId="23">#REF!</definedName>
    <definedName name="dx" localSheetId="19">#REF!</definedName>
    <definedName name="dx" localSheetId="21">#REF!</definedName>
    <definedName name="dx">#REF!</definedName>
    <definedName name="E" localSheetId="48">#REF!</definedName>
    <definedName name="E" localSheetId="47">#REF!</definedName>
    <definedName name="E" localSheetId="46">#REF!</definedName>
    <definedName name="E" localSheetId="41">#REF!</definedName>
    <definedName name="E" localSheetId="40">#REF!</definedName>
    <definedName name="E" localSheetId="36">#REF!</definedName>
    <definedName name="E" localSheetId="37">#REF!</definedName>
    <definedName name="E" localSheetId="38">#REF!</definedName>
    <definedName name="E" localSheetId="35">#REF!</definedName>
    <definedName name="E" localSheetId="23">#REF!</definedName>
    <definedName name="E" localSheetId="19">#REF!</definedName>
    <definedName name="E" localSheetId="21">#REF!</definedName>
    <definedName name="E">#REF!</definedName>
    <definedName name="edcba" localSheetId="48">[40]BSDOMOVS!#REF!</definedName>
    <definedName name="edcba" localSheetId="46">[40]BSDOMOVS!#REF!</definedName>
    <definedName name="edcba" localSheetId="40">[40]BSDOMOVS!#REF!</definedName>
    <definedName name="edcba" localSheetId="36">[40]BSDOMOVS!#REF!</definedName>
    <definedName name="edcba" localSheetId="37">[40]BSDOMOVS!#REF!</definedName>
    <definedName name="edcba" localSheetId="38">[40]BSDOMOVS!#REF!</definedName>
    <definedName name="edcba" localSheetId="35">[40]BSDOMOVS!#REF!</definedName>
    <definedName name="edcba" localSheetId="21">[40]BSDOMOVS!#REF!</definedName>
    <definedName name="edcba">[40]BSDOMOVS!#REF!</definedName>
    <definedName name="EGY" localSheetId="48">#REF!</definedName>
    <definedName name="EGY" localSheetId="46">#REF!</definedName>
    <definedName name="EGY" localSheetId="41">#REF!</definedName>
    <definedName name="EGY" localSheetId="40">#REF!</definedName>
    <definedName name="EGY" localSheetId="36">#REF!</definedName>
    <definedName name="EGY" localSheetId="37">#REF!</definedName>
    <definedName name="EGY" localSheetId="38">#REF!</definedName>
    <definedName name="EGY" localSheetId="35">#REF!</definedName>
    <definedName name="EGY" localSheetId="21">#REF!</definedName>
    <definedName name="EGY">#REF!</definedName>
    <definedName name="EI" localSheetId="48">#REF!</definedName>
    <definedName name="EI" localSheetId="46">#REF!</definedName>
    <definedName name="EI" localSheetId="41">#REF!</definedName>
    <definedName name="EI" localSheetId="40">#REF!</definedName>
    <definedName name="EI" localSheetId="36">#REF!</definedName>
    <definedName name="EI" localSheetId="37">#REF!</definedName>
    <definedName name="EI" localSheetId="38">#REF!</definedName>
    <definedName name="EI" localSheetId="35">#REF!</definedName>
    <definedName name="EI" localSheetId="21">#REF!</definedName>
    <definedName name="EI">#REF!</definedName>
    <definedName name="EILMAT" localSheetId="48">#REF!</definedName>
    <definedName name="EILMAT" localSheetId="46">#REF!</definedName>
    <definedName name="EILMAT" localSheetId="41">#REF!</definedName>
    <definedName name="EILMAT" localSheetId="40">#REF!</definedName>
    <definedName name="EILMAT" localSheetId="36">#REF!</definedName>
    <definedName name="EILMAT" localSheetId="37">#REF!</definedName>
    <definedName name="EILMAT" localSheetId="38">#REF!</definedName>
    <definedName name="EILMAT" localSheetId="35">#REF!</definedName>
    <definedName name="EILMAT" localSheetId="21">#REF!</definedName>
    <definedName name="EILMAT">#REF!</definedName>
    <definedName name="EMAN" localSheetId="48">#REF!</definedName>
    <definedName name="EMAN" localSheetId="46">#REF!</definedName>
    <definedName name="EMAN" localSheetId="40">#REF!</definedName>
    <definedName name="EMAN" localSheetId="36">#REF!</definedName>
    <definedName name="EMAN" localSheetId="37">#REF!</definedName>
    <definedName name="EMAN" localSheetId="38">#REF!</definedName>
    <definedName name="EMAN" localSheetId="35">#REF!</definedName>
    <definedName name="EMAN" localSheetId="23">#REF!</definedName>
    <definedName name="EMAN" localSheetId="19">#REF!</definedName>
    <definedName name="EMAN" localSheetId="21">#REF!</definedName>
    <definedName name="EMAN">#REF!</definedName>
    <definedName name="End_Bal" localSheetId="48">#REF!</definedName>
    <definedName name="End_Bal" localSheetId="46">#REF!</definedName>
    <definedName name="End_Bal" localSheetId="40">#REF!</definedName>
    <definedName name="End_Bal" localSheetId="36">#REF!</definedName>
    <definedName name="End_Bal" localSheetId="37">#REF!</definedName>
    <definedName name="End_Bal" localSheetId="38">#REF!</definedName>
    <definedName name="End_Bal" localSheetId="35">#REF!</definedName>
    <definedName name="End_Bal" localSheetId="23">#REF!</definedName>
    <definedName name="End_Bal" localSheetId="19">#REF!</definedName>
    <definedName name="End_Bal" localSheetId="21">#REF!</definedName>
    <definedName name="End_Bal">#REF!</definedName>
    <definedName name="EPAGE1" localSheetId="48">#REF!</definedName>
    <definedName name="EPAGE1" localSheetId="47">#REF!</definedName>
    <definedName name="EPAGE1" localSheetId="46">#REF!</definedName>
    <definedName name="EPAGE1" localSheetId="41">#REF!</definedName>
    <definedName name="EPAGE1" localSheetId="40">#REF!</definedName>
    <definedName name="EPAGE1" localSheetId="36">#REF!</definedName>
    <definedName name="EPAGE1" localSheetId="37">#REF!</definedName>
    <definedName name="EPAGE1" localSheetId="38">#REF!</definedName>
    <definedName name="EPAGE1" localSheetId="35">#REF!</definedName>
    <definedName name="EPAGE1" localSheetId="23">#REF!</definedName>
    <definedName name="EPAGE1" localSheetId="19">#REF!</definedName>
    <definedName name="EPAGE1" localSheetId="21">#REF!</definedName>
    <definedName name="EPAGE1">#REF!</definedName>
    <definedName name="Equity" localSheetId="48">#REF!</definedName>
    <definedName name="Equity" localSheetId="46">#REF!</definedName>
    <definedName name="Equity" localSheetId="40">#REF!</definedName>
    <definedName name="Equity" localSheetId="36">#REF!</definedName>
    <definedName name="Equity" localSheetId="37">#REF!</definedName>
    <definedName name="Equity" localSheetId="38">#REF!</definedName>
    <definedName name="Equity" localSheetId="35">#REF!</definedName>
    <definedName name="Equity" localSheetId="23">#REF!</definedName>
    <definedName name="Equity" localSheetId="19">#REF!</definedName>
    <definedName name="Equity" localSheetId="21">#REF!</definedName>
    <definedName name="Equity">#REF!</definedName>
    <definedName name="Err_Add_Plus10" localSheetId="15">#REF!</definedName>
    <definedName name="Err_Add_Plus10" localSheetId="48">#REF!</definedName>
    <definedName name="Err_Add_Plus10" localSheetId="47">#REF!</definedName>
    <definedName name="Err_Add_Plus10" localSheetId="46">#REF!</definedName>
    <definedName name="Err_Add_Plus10" localSheetId="41">#REF!</definedName>
    <definedName name="Err_Add_Plus10" localSheetId="40">#REF!</definedName>
    <definedName name="Err_Add_Plus10" localSheetId="36">#REF!</definedName>
    <definedName name="Err_Add_Plus10" localSheetId="37">#REF!</definedName>
    <definedName name="Err_Add_Plus10" localSheetId="38">#REF!</definedName>
    <definedName name="Err_Add_Plus10" localSheetId="42">#REF!</definedName>
    <definedName name="Err_Add_Plus10" localSheetId="34">#REF!</definedName>
    <definedName name="Err_Add_Plus10" localSheetId="35">#REF!</definedName>
    <definedName name="Err_Add_Plus10" localSheetId="23">#REF!</definedName>
    <definedName name="Err_Add_Plus10" localSheetId="18">#REF!</definedName>
    <definedName name="Err_Add_Plus10" localSheetId="19">#REF!</definedName>
    <definedName name="Err_Add_Plus10" localSheetId="21">#REF!</definedName>
    <definedName name="Err_Add_Plus10" localSheetId="26">#REF!</definedName>
    <definedName name="Err_Add_Plus10" localSheetId="11">#REF!</definedName>
    <definedName name="Err_Add_Plus10" localSheetId="24">#REF!</definedName>
    <definedName name="Err_Add_Plus10" localSheetId="7">#REF!</definedName>
    <definedName name="Err_Add_Plus10" localSheetId="33">#REF!</definedName>
    <definedName name="Err_Add_Plus10" localSheetId="32">#REF!</definedName>
    <definedName name="Err_Add_Plus10">#REF!</definedName>
    <definedName name="Err_Box_AddSamp" localSheetId="15">#REF!</definedName>
    <definedName name="Err_Box_AddSamp" localSheetId="48">#REF!</definedName>
    <definedName name="Err_Box_AddSamp" localSheetId="47">#REF!</definedName>
    <definedName name="Err_Box_AddSamp" localSheetId="46">#REF!</definedName>
    <definedName name="Err_Box_AddSamp" localSheetId="41">#REF!</definedName>
    <definedName name="Err_Box_AddSamp" localSheetId="40">#REF!</definedName>
    <definedName name="Err_Box_AddSamp" localSheetId="36">#REF!</definedName>
    <definedName name="Err_Box_AddSamp" localSheetId="37">#REF!</definedName>
    <definedName name="Err_Box_AddSamp" localSheetId="38">#REF!</definedName>
    <definedName name="Err_Box_AddSamp" localSheetId="42">#REF!</definedName>
    <definedName name="Err_Box_AddSamp" localSheetId="34">#REF!</definedName>
    <definedName name="Err_Box_AddSamp" localSheetId="35">#REF!</definedName>
    <definedName name="Err_Box_AddSamp" localSheetId="23">#REF!</definedName>
    <definedName name="Err_Box_AddSamp" localSheetId="18">#REF!</definedName>
    <definedName name="Err_Box_AddSamp" localSheetId="19">#REF!</definedName>
    <definedName name="Err_Box_AddSamp" localSheetId="21">#REF!</definedName>
    <definedName name="Err_Box_AddSamp" localSheetId="26">#REF!</definedName>
    <definedName name="Err_Box_AddSamp" localSheetId="11">#REF!</definedName>
    <definedName name="Err_Box_AddSamp" localSheetId="24">#REF!</definedName>
    <definedName name="Err_Box_AddSamp" localSheetId="7">#REF!</definedName>
    <definedName name="Err_Box_AddSamp" localSheetId="33">#REF!</definedName>
    <definedName name="Err_Box_AddSamp" localSheetId="32">#REF!</definedName>
    <definedName name="Err_Box_AddSamp">#REF!</definedName>
    <definedName name="Err_Box_Rej" localSheetId="15">#REF!</definedName>
    <definedName name="Err_Box_Rej" localSheetId="48">#REF!</definedName>
    <definedName name="Err_Box_Rej" localSheetId="47">#REF!</definedName>
    <definedName name="Err_Box_Rej" localSheetId="46">#REF!</definedName>
    <definedName name="Err_Box_Rej" localSheetId="41">#REF!</definedName>
    <definedName name="Err_Box_Rej" localSheetId="40">#REF!</definedName>
    <definedName name="Err_Box_Rej" localSheetId="36">#REF!</definedName>
    <definedName name="Err_Box_Rej" localSheetId="37">#REF!</definedName>
    <definedName name="Err_Box_Rej" localSheetId="38">#REF!</definedName>
    <definedName name="Err_Box_Rej" localSheetId="42">#REF!</definedName>
    <definedName name="Err_Box_Rej" localSheetId="34">#REF!</definedName>
    <definedName name="Err_Box_Rej" localSheetId="35">#REF!</definedName>
    <definedName name="Err_Box_Rej" localSheetId="23">#REF!</definedName>
    <definedName name="Err_Box_Rej" localSheetId="18">#REF!</definedName>
    <definedName name="Err_Box_Rej" localSheetId="19">#REF!</definedName>
    <definedName name="Err_Box_Rej" localSheetId="21">#REF!</definedName>
    <definedName name="Err_Box_Rej" localSheetId="26">#REF!</definedName>
    <definedName name="Err_Box_Rej" localSheetId="11">#REF!</definedName>
    <definedName name="Err_Box_Rej" localSheetId="24">#REF!</definedName>
    <definedName name="Err_Box_Rej" localSheetId="7">#REF!</definedName>
    <definedName name="Err_Box_Rej" localSheetId="33">#REF!</definedName>
    <definedName name="Err_Box_Rej" localSheetId="32">#REF!</definedName>
    <definedName name="Err_Box_Rej">#REF!</definedName>
    <definedName name="Err_CellComments" localSheetId="15">#REF!</definedName>
    <definedName name="Err_CellComments" localSheetId="48">#REF!</definedName>
    <definedName name="Err_CellComments" localSheetId="47">#REF!</definedName>
    <definedName name="Err_CellComments" localSheetId="46">#REF!</definedName>
    <definedName name="Err_CellComments" localSheetId="41">#REF!</definedName>
    <definedName name="Err_CellComments" localSheetId="40">#REF!</definedName>
    <definedName name="Err_CellComments" localSheetId="36">#REF!</definedName>
    <definedName name="Err_CellComments" localSheetId="37">#REF!</definedName>
    <definedName name="Err_CellComments" localSheetId="38">#REF!</definedName>
    <definedName name="Err_CellComments" localSheetId="42">#REF!</definedName>
    <definedName name="Err_CellComments" localSheetId="34">#REF!</definedName>
    <definedName name="Err_CellComments" localSheetId="35">#REF!</definedName>
    <definedName name="Err_CellComments" localSheetId="23">#REF!</definedName>
    <definedName name="Err_CellComments" localSheetId="18">#REF!</definedName>
    <definedName name="Err_CellComments" localSheetId="19">#REF!</definedName>
    <definedName name="Err_CellComments" localSheetId="21">#REF!</definedName>
    <definedName name="Err_CellComments" localSheetId="26">#REF!</definedName>
    <definedName name="Err_CellComments" localSheetId="11">#REF!</definedName>
    <definedName name="Err_CellComments" localSheetId="24">#REF!</definedName>
    <definedName name="Err_CellComments" localSheetId="7">#REF!</definedName>
    <definedName name="Err_CellComments" localSheetId="33">#REF!</definedName>
    <definedName name="Err_CellComments" localSheetId="32">#REF!</definedName>
    <definedName name="Err_CellComments">#REF!</definedName>
    <definedName name="Err_Date_Check" localSheetId="15">#REF!</definedName>
    <definedName name="Err_Date_Check" localSheetId="48">#REF!</definedName>
    <definedName name="Err_Date_Check" localSheetId="47">#REF!</definedName>
    <definedName name="Err_Date_Check" localSheetId="46">#REF!</definedName>
    <definedName name="Err_Date_Check" localSheetId="41">#REF!</definedName>
    <definedName name="Err_Date_Check" localSheetId="40">#REF!</definedName>
    <definedName name="Err_Date_Check" localSheetId="36">#REF!</definedName>
    <definedName name="Err_Date_Check" localSheetId="37">#REF!</definedName>
    <definedName name="Err_Date_Check" localSheetId="38">#REF!</definedName>
    <definedName name="Err_Date_Check" localSheetId="42">#REF!</definedName>
    <definedName name="Err_Date_Check" localSheetId="34">#REF!</definedName>
    <definedName name="Err_Date_Check" localSheetId="35">#REF!</definedName>
    <definedName name="Err_Date_Check" localSheetId="23">#REF!</definedName>
    <definedName name="Err_Date_Check" localSheetId="18">#REF!</definedName>
    <definedName name="Err_Date_Check" localSheetId="19">#REF!</definedName>
    <definedName name="Err_Date_Check" localSheetId="21">#REF!</definedName>
    <definedName name="Err_Date_Check" localSheetId="26">#REF!</definedName>
    <definedName name="Err_Date_Check" localSheetId="11">#REF!</definedName>
    <definedName name="Err_Date_Check" localSheetId="24">#REF!</definedName>
    <definedName name="Err_Date_Check" localSheetId="7">#REF!</definedName>
    <definedName name="Err_Date_Check" localSheetId="33">#REF!</definedName>
    <definedName name="Err_Date_Check" localSheetId="32">#REF!</definedName>
    <definedName name="Err_Date_Check">#REF!</definedName>
    <definedName name="Err_Date_Numb" localSheetId="15">#REF!</definedName>
    <definedName name="Err_Date_Numb" localSheetId="48">#REF!</definedName>
    <definedName name="Err_Date_Numb" localSheetId="47">#REF!</definedName>
    <definedName name="Err_Date_Numb" localSheetId="46">#REF!</definedName>
    <definedName name="Err_Date_Numb" localSheetId="41">#REF!</definedName>
    <definedName name="Err_Date_Numb" localSheetId="40">#REF!</definedName>
    <definedName name="Err_Date_Numb" localSheetId="36">#REF!</definedName>
    <definedName name="Err_Date_Numb" localSheetId="37">#REF!</definedName>
    <definedName name="Err_Date_Numb" localSheetId="38">#REF!</definedName>
    <definedName name="Err_Date_Numb" localSheetId="42">#REF!</definedName>
    <definedName name="Err_Date_Numb" localSheetId="34">#REF!</definedName>
    <definedName name="Err_Date_Numb" localSheetId="35">#REF!</definedName>
    <definedName name="Err_Date_Numb" localSheetId="23">#REF!</definedName>
    <definedName name="Err_Date_Numb" localSheetId="18">#REF!</definedName>
    <definedName name="Err_Date_Numb" localSheetId="19">#REF!</definedName>
    <definedName name="Err_Date_Numb" localSheetId="21">#REF!</definedName>
    <definedName name="Err_Date_Numb" localSheetId="26">#REF!</definedName>
    <definedName name="Err_Date_Numb" localSheetId="11">#REF!</definedName>
    <definedName name="Err_Date_Numb" localSheetId="24">#REF!</definedName>
    <definedName name="Err_Date_Numb" localSheetId="7">#REF!</definedName>
    <definedName name="Err_Date_Numb" localSheetId="33">#REF!</definedName>
    <definedName name="Err_Date_Numb" localSheetId="32">#REF!</definedName>
    <definedName name="Err_Date_Numb">#REF!</definedName>
    <definedName name="Err_Date_Today" localSheetId="15">#REF!</definedName>
    <definedName name="Err_Date_Today" localSheetId="48">#REF!</definedName>
    <definedName name="Err_Date_Today" localSheetId="47">#REF!</definedName>
    <definedName name="Err_Date_Today" localSheetId="46">#REF!</definedName>
    <definedName name="Err_Date_Today" localSheetId="41">#REF!</definedName>
    <definedName name="Err_Date_Today" localSheetId="40">#REF!</definedName>
    <definedName name="Err_Date_Today" localSheetId="36">#REF!</definedName>
    <definedName name="Err_Date_Today" localSheetId="37">#REF!</definedName>
    <definedName name="Err_Date_Today" localSheetId="38">#REF!</definedName>
    <definedName name="Err_Date_Today" localSheetId="42">#REF!</definedName>
    <definedName name="Err_Date_Today" localSheetId="34">#REF!</definedName>
    <definedName name="Err_Date_Today" localSheetId="35">#REF!</definedName>
    <definedName name="Err_Date_Today" localSheetId="23">#REF!</definedName>
    <definedName name="Err_Date_Today" localSheetId="18">#REF!</definedName>
    <definedName name="Err_Date_Today" localSheetId="19">#REF!</definedName>
    <definedName name="Err_Date_Today" localSheetId="21">#REF!</definedName>
    <definedName name="Err_Date_Today" localSheetId="26">#REF!</definedName>
    <definedName name="Err_Date_Today" localSheetId="11">#REF!</definedName>
    <definedName name="Err_Date_Today" localSheetId="24">#REF!</definedName>
    <definedName name="Err_Date_Today" localSheetId="7">#REF!</definedName>
    <definedName name="Err_Date_Today" localSheetId="33">#REF!</definedName>
    <definedName name="Err_Date_Today" localSheetId="32">#REF!</definedName>
    <definedName name="Err_Date_Today">#REF!</definedName>
    <definedName name="Err_Empty" localSheetId="15">#REF!</definedName>
    <definedName name="Err_Empty" localSheetId="48">#REF!</definedName>
    <definedName name="Err_Empty" localSheetId="47">#REF!</definedName>
    <definedName name="Err_Empty" localSheetId="46">#REF!</definedName>
    <definedName name="Err_Empty" localSheetId="41">#REF!</definedName>
    <definedName name="Err_Empty" localSheetId="40">#REF!</definedName>
    <definedName name="Err_Empty" localSheetId="36">#REF!</definedName>
    <definedName name="Err_Empty" localSheetId="37">#REF!</definedName>
    <definedName name="Err_Empty" localSheetId="38">#REF!</definedName>
    <definedName name="Err_Empty" localSheetId="42">#REF!</definedName>
    <definedName name="Err_Empty" localSheetId="34">#REF!</definedName>
    <definedName name="Err_Empty" localSheetId="35">#REF!</definedName>
    <definedName name="Err_Empty" localSheetId="23">#REF!</definedName>
    <definedName name="Err_Empty" localSheetId="18">#REF!</definedName>
    <definedName name="Err_Empty" localSheetId="19">#REF!</definedName>
    <definedName name="Err_Empty" localSheetId="21">#REF!</definedName>
    <definedName name="Err_Empty" localSheetId="26">#REF!</definedName>
    <definedName name="Err_Empty" localSheetId="11">#REF!</definedName>
    <definedName name="Err_Empty" localSheetId="24">#REF!</definedName>
    <definedName name="Err_Empty" localSheetId="7">#REF!</definedName>
    <definedName name="Err_Empty" localSheetId="33">#REF!</definedName>
    <definedName name="Err_Empty" localSheetId="32">#REF!</definedName>
    <definedName name="Err_Empty">#REF!</definedName>
    <definedName name="Err_Eval_Blank" localSheetId="15">#REF!</definedName>
    <definedName name="Err_Eval_Blank" localSheetId="48">#REF!</definedName>
    <definedName name="Err_Eval_Blank" localSheetId="47">#REF!</definedName>
    <definedName name="Err_Eval_Blank" localSheetId="46">#REF!</definedName>
    <definedName name="Err_Eval_Blank" localSheetId="41">#REF!</definedName>
    <definedName name="Err_Eval_Blank" localSheetId="40">#REF!</definedName>
    <definedName name="Err_Eval_Blank" localSheetId="36">#REF!</definedName>
    <definedName name="Err_Eval_Blank" localSheetId="37">#REF!</definedName>
    <definedName name="Err_Eval_Blank" localSheetId="38">#REF!</definedName>
    <definedName name="Err_Eval_Blank" localSheetId="42">#REF!</definedName>
    <definedName name="Err_Eval_Blank" localSheetId="34">#REF!</definedName>
    <definedName name="Err_Eval_Blank" localSheetId="35">#REF!</definedName>
    <definedName name="Err_Eval_Blank" localSheetId="23">#REF!</definedName>
    <definedName name="Err_Eval_Blank" localSheetId="18">#REF!</definedName>
    <definedName name="Err_Eval_Blank" localSheetId="19">#REF!</definedName>
    <definedName name="Err_Eval_Blank" localSheetId="21">#REF!</definedName>
    <definedName name="Err_Eval_Blank" localSheetId="26">#REF!</definedName>
    <definedName name="Err_Eval_Blank" localSheetId="11">#REF!</definedName>
    <definedName name="Err_Eval_Blank" localSheetId="24">#REF!</definedName>
    <definedName name="Err_Eval_Blank" localSheetId="7">#REF!</definedName>
    <definedName name="Err_Eval_Blank" localSheetId="33">#REF!</definedName>
    <definedName name="Err_Eval_Blank" localSheetId="32">#REF!</definedName>
    <definedName name="Err_Eval_Blank">#REF!</definedName>
    <definedName name="Err_Fail_Verbiage" localSheetId="15">#REF!</definedName>
    <definedName name="Err_Fail_Verbiage" localSheetId="48">#REF!</definedName>
    <definedName name="Err_Fail_Verbiage" localSheetId="47">#REF!</definedName>
    <definedName name="Err_Fail_Verbiage" localSheetId="46">#REF!</definedName>
    <definedName name="Err_Fail_Verbiage" localSheetId="41">#REF!</definedName>
    <definedName name="Err_Fail_Verbiage" localSheetId="40">#REF!</definedName>
    <definedName name="Err_Fail_Verbiage" localSheetId="36">#REF!</definedName>
    <definedName name="Err_Fail_Verbiage" localSheetId="37">#REF!</definedName>
    <definedName name="Err_Fail_Verbiage" localSheetId="38">#REF!</definedName>
    <definedName name="Err_Fail_Verbiage" localSheetId="42">#REF!</definedName>
    <definedName name="Err_Fail_Verbiage" localSheetId="34">#REF!</definedName>
    <definedName name="Err_Fail_Verbiage" localSheetId="35">#REF!</definedName>
    <definedName name="Err_Fail_Verbiage" localSheetId="23">#REF!</definedName>
    <definedName name="Err_Fail_Verbiage" localSheetId="18">#REF!</definedName>
    <definedName name="Err_Fail_Verbiage" localSheetId="19">#REF!</definedName>
    <definedName name="Err_Fail_Verbiage" localSheetId="21">#REF!</definedName>
    <definedName name="Err_Fail_Verbiage" localSheetId="26">#REF!</definedName>
    <definedName name="Err_Fail_Verbiage" localSheetId="11">#REF!</definedName>
    <definedName name="Err_Fail_Verbiage" localSheetId="24">#REF!</definedName>
    <definedName name="Err_Fail_Verbiage" localSheetId="7">#REF!</definedName>
    <definedName name="Err_Fail_Verbiage" localSheetId="33">#REF!</definedName>
    <definedName name="Err_Fail_Verbiage" localSheetId="32">#REF!</definedName>
    <definedName name="Err_Fail_Verbiage">#REF!</definedName>
    <definedName name="Err_InfoCheck" localSheetId="15">#REF!</definedName>
    <definedName name="Err_InfoCheck" localSheetId="48">#REF!</definedName>
    <definedName name="Err_InfoCheck" localSheetId="47">#REF!</definedName>
    <definedName name="Err_InfoCheck" localSheetId="46">#REF!</definedName>
    <definedName name="Err_InfoCheck" localSheetId="41">#REF!</definedName>
    <definedName name="Err_InfoCheck" localSheetId="40">#REF!</definedName>
    <definedName name="Err_InfoCheck" localSheetId="36">#REF!</definedName>
    <definedName name="Err_InfoCheck" localSheetId="37">#REF!</definedName>
    <definedName name="Err_InfoCheck" localSheetId="38">#REF!</definedName>
    <definedName name="Err_InfoCheck" localSheetId="42">#REF!</definedName>
    <definedName name="Err_InfoCheck" localSheetId="34">#REF!</definedName>
    <definedName name="Err_InfoCheck" localSheetId="35">#REF!</definedName>
    <definedName name="Err_InfoCheck" localSheetId="23">#REF!</definedName>
    <definedName name="Err_InfoCheck" localSheetId="18">#REF!</definedName>
    <definedName name="Err_InfoCheck" localSheetId="19">#REF!</definedName>
    <definedName name="Err_InfoCheck" localSheetId="21">#REF!</definedName>
    <definedName name="Err_InfoCheck" localSheetId="26">#REF!</definedName>
    <definedName name="Err_InfoCheck" localSheetId="11">#REF!</definedName>
    <definedName name="Err_InfoCheck" localSheetId="24">#REF!</definedName>
    <definedName name="Err_InfoCheck" localSheetId="7">#REF!</definedName>
    <definedName name="Err_InfoCheck" localSheetId="33">#REF!</definedName>
    <definedName name="Err_InfoCheck" localSheetId="32">#REF!</definedName>
    <definedName name="Err_InfoCheck">#REF!</definedName>
    <definedName name="Err_NotesBox" localSheetId="15">#REF!</definedName>
    <definedName name="Err_NotesBox" localSheetId="48">#REF!</definedName>
    <definedName name="Err_NotesBox" localSheetId="47">#REF!</definedName>
    <definedName name="Err_NotesBox" localSheetId="46">#REF!</definedName>
    <definedName name="Err_NotesBox" localSheetId="41">#REF!</definedName>
    <definedName name="Err_NotesBox" localSheetId="40">#REF!</definedName>
    <definedName name="Err_NotesBox" localSheetId="36">#REF!</definedName>
    <definedName name="Err_NotesBox" localSheetId="37">#REF!</definedName>
    <definedName name="Err_NotesBox" localSheetId="38">#REF!</definedName>
    <definedName name="Err_NotesBox" localSheetId="42">#REF!</definedName>
    <definedName name="Err_NotesBox" localSheetId="34">#REF!</definedName>
    <definedName name="Err_NotesBox" localSheetId="35">#REF!</definedName>
    <definedName name="Err_NotesBox" localSheetId="23">#REF!</definedName>
    <definedName name="Err_NotesBox" localSheetId="18">#REF!</definedName>
    <definedName name="Err_NotesBox" localSheetId="19">#REF!</definedName>
    <definedName name="Err_NotesBox" localSheetId="21">#REF!</definedName>
    <definedName name="Err_NotesBox" localSheetId="26">#REF!</definedName>
    <definedName name="Err_NotesBox" localSheetId="11">#REF!</definedName>
    <definedName name="Err_NotesBox" localSheetId="24">#REF!</definedName>
    <definedName name="Err_NotesBox" localSheetId="7">#REF!</definedName>
    <definedName name="Err_NotesBox" localSheetId="33">#REF!</definedName>
    <definedName name="Err_NotesBox" localSheetId="32">#REF!</definedName>
    <definedName name="Err_NotesBox">#REF!</definedName>
    <definedName name="Err_Rand_1" localSheetId="15">#REF!</definedName>
    <definedName name="Err_Rand_1" localSheetId="48">#REF!</definedName>
    <definedName name="Err_Rand_1" localSheetId="47">#REF!</definedName>
    <definedName name="Err_Rand_1" localSheetId="46">#REF!</definedName>
    <definedName name="Err_Rand_1" localSheetId="41">#REF!</definedName>
    <definedName name="Err_Rand_1" localSheetId="40">#REF!</definedName>
    <definedName name="Err_Rand_1" localSheetId="36">#REF!</definedName>
    <definedName name="Err_Rand_1" localSheetId="37">#REF!</definedName>
    <definedName name="Err_Rand_1" localSheetId="38">#REF!</definedName>
    <definedName name="Err_Rand_1" localSheetId="42">#REF!</definedName>
    <definedName name="Err_Rand_1" localSheetId="34">#REF!</definedName>
    <definedName name="Err_Rand_1" localSheetId="35">#REF!</definedName>
    <definedName name="Err_Rand_1" localSheetId="23">#REF!</definedName>
    <definedName name="Err_Rand_1" localSheetId="18">#REF!</definedName>
    <definedName name="Err_Rand_1" localSheetId="19">#REF!</definedName>
    <definedName name="Err_Rand_1" localSheetId="21">#REF!</definedName>
    <definedName name="Err_Rand_1" localSheetId="26">#REF!</definedName>
    <definedName name="Err_Rand_1" localSheetId="11">#REF!</definedName>
    <definedName name="Err_Rand_1" localSheetId="24">#REF!</definedName>
    <definedName name="Err_Rand_1" localSheetId="7">#REF!</definedName>
    <definedName name="Err_Rand_1" localSheetId="33">#REF!</definedName>
    <definedName name="Err_Rand_1" localSheetId="32">#REF!</definedName>
    <definedName name="Err_Rand_1">#REF!</definedName>
    <definedName name="Err_Random" localSheetId="15">#REF!</definedName>
    <definedName name="Err_Random" localSheetId="48">#REF!</definedName>
    <definedName name="Err_Random" localSheetId="47">#REF!</definedName>
    <definedName name="Err_Random" localSheetId="46">#REF!</definedName>
    <definedName name="Err_Random" localSheetId="41">#REF!</definedName>
    <definedName name="Err_Random" localSheetId="40">#REF!</definedName>
    <definedName name="Err_Random" localSheetId="36">#REF!</definedName>
    <definedName name="Err_Random" localSheetId="37">#REF!</definedName>
    <definedName name="Err_Random" localSheetId="38">#REF!</definedName>
    <definedName name="Err_Random" localSheetId="42">#REF!</definedName>
    <definedName name="Err_Random" localSheetId="34">#REF!</definedName>
    <definedName name="Err_Random" localSheetId="35">#REF!</definedName>
    <definedName name="Err_Random" localSheetId="23">#REF!</definedName>
    <definedName name="Err_Random" localSheetId="18">#REF!</definedName>
    <definedName name="Err_Random" localSheetId="19">#REF!</definedName>
    <definedName name="Err_Random" localSheetId="21">#REF!</definedName>
    <definedName name="Err_Random" localSheetId="26">#REF!</definedName>
    <definedName name="Err_Random" localSheetId="11">#REF!</definedName>
    <definedName name="Err_Random" localSheetId="24">#REF!</definedName>
    <definedName name="Err_Random" localSheetId="7">#REF!</definedName>
    <definedName name="Err_Random" localSheetId="33">#REF!</definedName>
    <definedName name="Err_Random" localSheetId="32">#REF!</definedName>
    <definedName name="Err_Random">#REF!</definedName>
    <definedName name="Err_SampErr" localSheetId="15">#REF!</definedName>
    <definedName name="Err_SampErr" localSheetId="48">#REF!</definedName>
    <definedName name="Err_SampErr" localSheetId="47">#REF!</definedName>
    <definedName name="Err_SampErr" localSheetId="46">#REF!</definedName>
    <definedName name="Err_SampErr" localSheetId="41">#REF!</definedName>
    <definedName name="Err_SampErr" localSheetId="40">#REF!</definedName>
    <definedName name="Err_SampErr" localSheetId="36">#REF!</definedName>
    <definedName name="Err_SampErr" localSheetId="37">#REF!</definedName>
    <definedName name="Err_SampErr" localSheetId="38">#REF!</definedName>
    <definedName name="Err_SampErr" localSheetId="42">#REF!</definedName>
    <definedName name="Err_SampErr" localSheetId="34">#REF!</definedName>
    <definedName name="Err_SampErr" localSheetId="35">#REF!</definedName>
    <definedName name="Err_SampErr" localSheetId="23">#REF!</definedName>
    <definedName name="Err_SampErr" localSheetId="18">#REF!</definedName>
    <definedName name="Err_SampErr" localSheetId="19">#REF!</definedName>
    <definedName name="Err_SampErr" localSheetId="21">#REF!</definedName>
    <definedName name="Err_SampErr" localSheetId="26">#REF!</definedName>
    <definedName name="Err_SampErr" localSheetId="11">#REF!</definedName>
    <definedName name="Err_SampErr" localSheetId="24">#REF!</definedName>
    <definedName name="Err_SampErr" localSheetId="7">#REF!</definedName>
    <definedName name="Err_SampErr" localSheetId="33">#REF!</definedName>
    <definedName name="Err_SampErr" localSheetId="32">#REF!</definedName>
    <definedName name="Err_SampErr">#REF!</definedName>
    <definedName name="Err_StopCode" localSheetId="15">#REF!</definedName>
    <definedName name="Err_StopCode" localSheetId="48">#REF!</definedName>
    <definedName name="Err_StopCode" localSheetId="47">#REF!</definedName>
    <definedName name="Err_StopCode" localSheetId="46">#REF!</definedName>
    <definedName name="Err_StopCode" localSheetId="41">#REF!</definedName>
    <definedName name="Err_StopCode" localSheetId="40">#REF!</definedName>
    <definedName name="Err_StopCode" localSheetId="36">#REF!</definedName>
    <definedName name="Err_StopCode" localSheetId="37">#REF!</definedName>
    <definedName name="Err_StopCode" localSheetId="38">#REF!</definedName>
    <definedName name="Err_StopCode" localSheetId="42">#REF!</definedName>
    <definedName name="Err_StopCode" localSheetId="34">#REF!</definedName>
    <definedName name="Err_StopCode" localSheetId="35">#REF!</definedName>
    <definedName name="Err_StopCode" localSheetId="23">#REF!</definedName>
    <definedName name="Err_StopCode" localSheetId="18">#REF!</definedName>
    <definedName name="Err_StopCode" localSheetId="19">#REF!</definedName>
    <definedName name="Err_StopCode" localSheetId="21">#REF!</definedName>
    <definedName name="Err_StopCode" localSheetId="26">#REF!</definedName>
    <definedName name="Err_StopCode" localSheetId="11">#REF!</definedName>
    <definedName name="Err_StopCode" localSheetId="24">#REF!</definedName>
    <definedName name="Err_StopCode" localSheetId="7">#REF!</definedName>
    <definedName name="Err_StopCode" localSheetId="33">#REF!</definedName>
    <definedName name="Err_StopCode" localSheetId="32">#REF!</definedName>
    <definedName name="Err_StopCode">#REF!</definedName>
    <definedName name="EU" localSheetId="48">#REF!</definedName>
    <definedName name="EU" localSheetId="46">#REF!</definedName>
    <definedName name="EU" localSheetId="40">#REF!</definedName>
    <definedName name="EU" localSheetId="36">#REF!</definedName>
    <definedName name="EU" localSheetId="37">#REF!</definedName>
    <definedName name="EU" localSheetId="38">#REF!</definedName>
    <definedName name="EU" localSheetId="35">#REF!</definedName>
    <definedName name="EU" localSheetId="23">#REF!</definedName>
    <definedName name="EU" localSheetId="19">#REF!</definedName>
    <definedName name="EU" localSheetId="21">#REF!</definedName>
    <definedName name="EU">#REF!</definedName>
    <definedName name="Eval_btn" localSheetId="15">#REF!</definedName>
    <definedName name="Eval_btn" localSheetId="48">#REF!</definedName>
    <definedName name="Eval_btn" localSheetId="47">#REF!</definedName>
    <definedName name="Eval_btn" localSheetId="46">#REF!</definedName>
    <definedName name="Eval_btn" localSheetId="41">#REF!</definedName>
    <definedName name="Eval_btn" localSheetId="40">#REF!</definedName>
    <definedName name="Eval_btn" localSheetId="36">#REF!</definedName>
    <definedName name="Eval_btn" localSheetId="37">#REF!</definedName>
    <definedName name="Eval_btn" localSheetId="38">#REF!</definedName>
    <definedName name="Eval_btn" localSheetId="42">#REF!</definedName>
    <definedName name="Eval_btn" localSheetId="34">#REF!</definedName>
    <definedName name="Eval_btn" localSheetId="35">#REF!</definedName>
    <definedName name="Eval_btn" localSheetId="23">#REF!</definedName>
    <definedName name="Eval_btn" localSheetId="18">#REF!</definedName>
    <definedName name="Eval_btn" localSheetId="19">#REF!</definedName>
    <definedName name="Eval_btn" localSheetId="21">#REF!</definedName>
    <definedName name="Eval_btn" localSheetId="26">#REF!</definedName>
    <definedName name="Eval_btn" localSheetId="11">#REF!</definedName>
    <definedName name="Eval_btn" localSheetId="24">#REF!</definedName>
    <definedName name="Eval_btn" localSheetId="7">#REF!</definedName>
    <definedName name="Eval_btn" localSheetId="33">#REF!</definedName>
    <definedName name="Eval_btn" localSheetId="32">#REF!</definedName>
    <definedName name="Eval_btn">#REF!</definedName>
    <definedName name="Eval_btn_Ans" localSheetId="15">#REF!</definedName>
    <definedName name="Eval_btn_Ans" localSheetId="48">#REF!</definedName>
    <definedName name="Eval_btn_Ans" localSheetId="47">#REF!</definedName>
    <definedName name="Eval_btn_Ans" localSheetId="46">#REF!</definedName>
    <definedName name="Eval_btn_Ans" localSheetId="41">#REF!</definedName>
    <definedName name="Eval_btn_Ans" localSheetId="40">#REF!</definedName>
    <definedName name="Eval_btn_Ans" localSheetId="36">#REF!</definedName>
    <definedName name="Eval_btn_Ans" localSheetId="37">#REF!</definedName>
    <definedName name="Eval_btn_Ans" localSheetId="38">#REF!</definedName>
    <definedName name="Eval_btn_Ans" localSheetId="42">#REF!</definedName>
    <definedName name="Eval_btn_Ans" localSheetId="34">#REF!</definedName>
    <definedName name="Eval_btn_Ans" localSheetId="35">#REF!</definedName>
    <definedName name="Eval_btn_Ans" localSheetId="23">#REF!</definedName>
    <definedName name="Eval_btn_Ans" localSheetId="18">#REF!</definedName>
    <definedName name="Eval_btn_Ans" localSheetId="19">#REF!</definedName>
    <definedName name="Eval_btn_Ans" localSheetId="21">#REF!</definedName>
    <definedName name="Eval_btn_Ans" localSheetId="26">#REF!</definedName>
    <definedName name="Eval_btn_Ans" localSheetId="11">#REF!</definedName>
    <definedName name="Eval_btn_Ans" localSheetId="24">#REF!</definedName>
    <definedName name="Eval_btn_Ans" localSheetId="7">#REF!</definedName>
    <definedName name="Eval_btn_Ans" localSheetId="33">#REF!</definedName>
    <definedName name="Eval_btn_Ans" localSheetId="32">#REF!</definedName>
    <definedName name="Eval_btn_Ans">#REF!</definedName>
    <definedName name="Eval_MR" localSheetId="15">#REF!</definedName>
    <definedName name="Eval_MR" localSheetId="48">#REF!</definedName>
    <definedName name="Eval_MR" localSheetId="47">#REF!</definedName>
    <definedName name="Eval_MR" localSheetId="46">#REF!</definedName>
    <definedName name="Eval_MR" localSheetId="41">#REF!</definedName>
    <definedName name="Eval_MR" localSheetId="40">#REF!</definedName>
    <definedName name="Eval_MR" localSheetId="36">#REF!</definedName>
    <definedName name="Eval_MR" localSheetId="37">#REF!</definedName>
    <definedName name="Eval_MR" localSheetId="38">#REF!</definedName>
    <definedName name="Eval_MR" localSheetId="42">#REF!</definedName>
    <definedName name="Eval_MR" localSheetId="34">#REF!</definedName>
    <definedName name="Eval_MR" localSheetId="35">#REF!</definedName>
    <definedName name="Eval_MR" localSheetId="23">#REF!</definedName>
    <definedName name="Eval_MR" localSheetId="18">#REF!</definedName>
    <definedName name="Eval_MR" localSheetId="19">#REF!</definedName>
    <definedName name="Eval_MR" localSheetId="21">#REF!</definedName>
    <definedName name="Eval_MR" localSheetId="26">#REF!</definedName>
    <definedName name="Eval_MR" localSheetId="11">#REF!</definedName>
    <definedName name="Eval_MR" localSheetId="24">#REF!</definedName>
    <definedName name="Eval_MR" localSheetId="7">#REF!</definedName>
    <definedName name="Eval_MR" localSheetId="33">#REF!</definedName>
    <definedName name="Eval_MR" localSheetId="32">#REF!</definedName>
    <definedName name="Eval_MR">#REF!</definedName>
    <definedName name="Eval_Targ_T" localSheetId="15">#REF!</definedName>
    <definedName name="Eval_Targ_T" localSheetId="48">#REF!</definedName>
    <definedName name="Eval_Targ_T" localSheetId="47">#REF!</definedName>
    <definedName name="Eval_Targ_T" localSheetId="46">#REF!</definedName>
    <definedName name="Eval_Targ_T" localSheetId="41">#REF!</definedName>
    <definedName name="Eval_Targ_T" localSheetId="40">#REF!</definedName>
    <definedName name="Eval_Targ_T" localSheetId="36">#REF!</definedName>
    <definedName name="Eval_Targ_T" localSheetId="37">#REF!</definedName>
    <definedName name="Eval_Targ_T" localSheetId="38">#REF!</definedName>
    <definedName name="Eval_Targ_T" localSheetId="42">#REF!</definedName>
    <definedName name="Eval_Targ_T" localSheetId="34">#REF!</definedName>
    <definedName name="Eval_Targ_T" localSheetId="35">#REF!</definedName>
    <definedName name="Eval_Targ_T" localSheetId="23">#REF!</definedName>
    <definedName name="Eval_Targ_T" localSheetId="18">#REF!</definedName>
    <definedName name="Eval_Targ_T" localSheetId="19">#REF!</definedName>
    <definedName name="Eval_Targ_T" localSheetId="21">#REF!</definedName>
    <definedName name="Eval_Targ_T" localSheetId="26">#REF!</definedName>
    <definedName name="Eval_Targ_T" localSheetId="11">#REF!</definedName>
    <definedName name="Eval_Targ_T" localSheetId="24">#REF!</definedName>
    <definedName name="Eval_Targ_T" localSheetId="7">#REF!</definedName>
    <definedName name="Eval_Targ_T" localSheetId="33">#REF!</definedName>
    <definedName name="Eval_Targ_T" localSheetId="32">#REF!</definedName>
    <definedName name="Eval_Targ_T">#REF!</definedName>
    <definedName name="Eval_Text" localSheetId="15">#REF!</definedName>
    <definedName name="Eval_Text" localSheetId="48">#REF!</definedName>
    <definedName name="Eval_Text" localSheetId="47">#REF!</definedName>
    <definedName name="Eval_Text" localSheetId="46">#REF!</definedName>
    <definedName name="Eval_Text" localSheetId="41">#REF!</definedName>
    <definedName name="Eval_Text" localSheetId="40">#REF!</definedName>
    <definedName name="Eval_Text" localSheetId="36">#REF!</definedName>
    <definedName name="Eval_Text" localSheetId="37">#REF!</definedName>
    <definedName name="Eval_Text" localSheetId="38">#REF!</definedName>
    <definedName name="Eval_Text" localSheetId="42">#REF!</definedName>
    <definedName name="Eval_Text" localSheetId="34">#REF!</definedName>
    <definedName name="Eval_Text" localSheetId="35">#REF!</definedName>
    <definedName name="Eval_Text" localSheetId="23">#REF!</definedName>
    <definedName name="Eval_Text" localSheetId="18">#REF!</definedName>
    <definedName name="Eval_Text" localSheetId="19">#REF!</definedName>
    <definedName name="Eval_Text" localSheetId="21">#REF!</definedName>
    <definedName name="Eval_Text" localSheetId="26">#REF!</definedName>
    <definedName name="Eval_Text" localSheetId="11">#REF!</definedName>
    <definedName name="Eval_Text" localSheetId="24">#REF!</definedName>
    <definedName name="Eval_Text" localSheetId="7">#REF!</definedName>
    <definedName name="Eval_Text" localSheetId="33">#REF!</definedName>
    <definedName name="Eval_Text" localSheetId="32">#REF!</definedName>
    <definedName name="Eval_Text">#REF!</definedName>
    <definedName name="Eval_TM" localSheetId="15">#REF!</definedName>
    <definedName name="Eval_TM" localSheetId="48">#REF!</definedName>
    <definedName name="Eval_TM" localSheetId="47">#REF!</definedName>
    <definedName name="Eval_TM" localSheetId="46">#REF!</definedName>
    <definedName name="Eval_TM" localSheetId="41">#REF!</definedName>
    <definedName name="Eval_TM" localSheetId="40">#REF!</definedName>
    <definedName name="Eval_TM" localSheetId="36">#REF!</definedName>
    <definedName name="Eval_TM" localSheetId="37">#REF!</definedName>
    <definedName name="Eval_TM" localSheetId="38">#REF!</definedName>
    <definedName name="Eval_TM" localSheetId="42">#REF!</definedName>
    <definedName name="Eval_TM" localSheetId="34">#REF!</definedName>
    <definedName name="Eval_TM" localSheetId="35">#REF!</definedName>
    <definedName name="Eval_TM" localSheetId="23">#REF!</definedName>
    <definedName name="Eval_TM" localSheetId="18">#REF!</definedName>
    <definedName name="Eval_TM" localSheetId="19">#REF!</definedName>
    <definedName name="Eval_TM" localSheetId="21">#REF!</definedName>
    <definedName name="Eval_TM" localSheetId="26">#REF!</definedName>
    <definedName name="Eval_TM" localSheetId="11">#REF!</definedName>
    <definedName name="Eval_TM" localSheetId="24">#REF!</definedName>
    <definedName name="Eval_TM" localSheetId="7">#REF!</definedName>
    <definedName name="Eval_TM" localSheetId="33">#REF!</definedName>
    <definedName name="Eval_TM" localSheetId="32">#REF!</definedName>
    <definedName name="Eval_TM">#REF!</definedName>
    <definedName name="Eval_TTMR" localSheetId="15">#REF!</definedName>
    <definedName name="Eval_TTMR" localSheetId="48">#REF!</definedName>
    <definedName name="Eval_TTMR" localSheetId="47">#REF!</definedName>
    <definedName name="Eval_TTMR" localSheetId="46">#REF!</definedName>
    <definedName name="Eval_TTMR" localSheetId="41">#REF!</definedName>
    <definedName name="Eval_TTMR" localSheetId="40">#REF!</definedName>
    <definedName name="Eval_TTMR" localSheetId="36">#REF!</definedName>
    <definedName name="Eval_TTMR" localSheetId="37">#REF!</definedName>
    <definedName name="Eval_TTMR" localSheetId="38">#REF!</definedName>
    <definedName name="Eval_TTMR" localSheetId="42">#REF!</definedName>
    <definedName name="Eval_TTMR" localSheetId="34">#REF!</definedName>
    <definedName name="Eval_TTMR" localSheetId="35">#REF!</definedName>
    <definedName name="Eval_TTMR" localSheetId="23">#REF!</definedName>
    <definedName name="Eval_TTMR" localSheetId="18">#REF!</definedName>
    <definedName name="Eval_TTMR" localSheetId="19">#REF!</definedName>
    <definedName name="Eval_TTMR" localSheetId="21">#REF!</definedName>
    <definedName name="Eval_TTMR" localSheetId="26">#REF!</definedName>
    <definedName name="Eval_TTMR" localSheetId="11">#REF!</definedName>
    <definedName name="Eval_TTMR" localSheetId="24">#REF!</definedName>
    <definedName name="Eval_TTMR" localSheetId="7">#REF!</definedName>
    <definedName name="Eval_TTMR" localSheetId="33">#REF!</definedName>
    <definedName name="Eval_TTMR" localSheetId="32">#REF!</definedName>
    <definedName name="Eval_TTMR">#REF!</definedName>
    <definedName name="Excel_BuiltIn__FilterDatabase_1" localSheetId="48">#REF!</definedName>
    <definedName name="Excel_BuiltIn__FilterDatabase_1" localSheetId="47">#REF!</definedName>
    <definedName name="Excel_BuiltIn__FilterDatabase_1" localSheetId="46">#REF!</definedName>
    <definedName name="Excel_BuiltIn__FilterDatabase_1" localSheetId="41">#REF!</definedName>
    <definedName name="Excel_BuiltIn__FilterDatabase_1" localSheetId="40">#REF!</definedName>
    <definedName name="Excel_BuiltIn__FilterDatabase_1" localSheetId="36">#REF!</definedName>
    <definedName name="Excel_BuiltIn__FilterDatabase_1" localSheetId="37">#REF!</definedName>
    <definedName name="Excel_BuiltIn__FilterDatabase_1" localSheetId="38">#REF!</definedName>
    <definedName name="Excel_BuiltIn__FilterDatabase_1" localSheetId="35">#REF!</definedName>
    <definedName name="Excel_BuiltIn__FilterDatabase_1" localSheetId="21">#REF!</definedName>
    <definedName name="Excel_BuiltIn__FilterDatabase_1">#REF!</definedName>
    <definedName name="Excel_BuiltIn__FilterDatabase_3" localSheetId="48">[105]Documentation!#REF!</definedName>
    <definedName name="Excel_BuiltIn__FilterDatabase_3" localSheetId="47">[105]Documentation!#REF!</definedName>
    <definedName name="Excel_BuiltIn__FilterDatabase_3" localSheetId="46">[105]Documentation!#REF!</definedName>
    <definedName name="Excel_BuiltIn__FilterDatabase_3" localSheetId="41">[105]Documentation!#REF!</definedName>
    <definedName name="Excel_BuiltIn__FilterDatabase_3" localSheetId="40">[105]Documentation!#REF!</definedName>
    <definedName name="Excel_BuiltIn__FilterDatabase_3" localSheetId="36">[105]Documentation!#REF!</definedName>
    <definedName name="Excel_BuiltIn__FilterDatabase_3" localSheetId="37">[105]Documentation!#REF!</definedName>
    <definedName name="Excel_BuiltIn__FilterDatabase_3" localSheetId="38">[105]Documentation!#REF!</definedName>
    <definedName name="Excel_BuiltIn__FilterDatabase_3" localSheetId="35">[105]Documentation!#REF!</definedName>
    <definedName name="Excel_BuiltIn__FilterDatabase_3" localSheetId="21">[105]Documentation!#REF!</definedName>
    <definedName name="Excel_BuiltIn__FilterDatabase_3">[105]Documentation!#REF!</definedName>
    <definedName name="Excel_BuiltIn_Print_Area" localSheetId="48">#REF!</definedName>
    <definedName name="Excel_BuiltIn_Print_Area" localSheetId="47">#REF!</definedName>
    <definedName name="Excel_BuiltIn_Print_Area" localSheetId="46">#REF!</definedName>
    <definedName name="Excel_BuiltIn_Print_Area" localSheetId="41">#REF!</definedName>
    <definedName name="Excel_BuiltIn_Print_Area" localSheetId="40">#REF!</definedName>
    <definedName name="Excel_BuiltIn_Print_Area" localSheetId="36">#REF!</definedName>
    <definedName name="Excel_BuiltIn_Print_Area" localSheetId="37">#REF!</definedName>
    <definedName name="Excel_BuiltIn_Print_Area" localSheetId="38">#REF!</definedName>
    <definedName name="Excel_BuiltIn_Print_Area" localSheetId="35">#REF!</definedName>
    <definedName name="Excel_BuiltIn_Print_Area" localSheetId="21">#REF!</definedName>
    <definedName name="Excel_BuiltIn_Print_Area">#REF!</definedName>
    <definedName name="Excel_BuiltIn_Print_Area_44" localSheetId="48">[36]td!#REF!</definedName>
    <definedName name="Excel_BuiltIn_Print_Area_44" localSheetId="46">[36]td!#REF!</definedName>
    <definedName name="Excel_BuiltIn_Print_Area_44" localSheetId="40">[36]td!#REF!</definedName>
    <definedName name="Excel_BuiltIn_Print_Area_44" localSheetId="36">[36]td!#REF!</definedName>
    <definedName name="Excel_BuiltIn_Print_Area_44" localSheetId="37">[36]td!#REF!</definedName>
    <definedName name="Excel_BuiltIn_Print_Area_44" localSheetId="38">[36]td!#REF!</definedName>
    <definedName name="Excel_BuiltIn_Print_Area_44" localSheetId="35">[36]td!#REF!</definedName>
    <definedName name="Excel_BuiltIn_Print_Area_44" localSheetId="21">[36]td!#REF!</definedName>
    <definedName name="Excel_BuiltIn_Print_Area_44">[36]td!#REF!</definedName>
    <definedName name="Excel_BuiltIn_Print_Area_45" localSheetId="48">'[36]cd '!#REF!</definedName>
    <definedName name="Excel_BuiltIn_Print_Area_45" localSheetId="46">'[36]cd '!#REF!</definedName>
    <definedName name="Excel_BuiltIn_Print_Area_45" localSheetId="40">'[36]cd '!#REF!</definedName>
    <definedName name="Excel_BuiltIn_Print_Area_45" localSheetId="36">'[36]cd '!#REF!</definedName>
    <definedName name="Excel_BuiltIn_Print_Area_45" localSheetId="37">'[36]cd '!#REF!</definedName>
    <definedName name="Excel_BuiltIn_Print_Area_45" localSheetId="38">'[36]cd '!#REF!</definedName>
    <definedName name="Excel_BuiltIn_Print_Area_45" localSheetId="35">'[36]cd '!#REF!</definedName>
    <definedName name="Excel_BuiltIn_Print_Area_45" localSheetId="21">'[36]cd '!#REF!</definedName>
    <definedName name="Excel_BuiltIn_Print_Area_45">'[36]cd '!#REF!</definedName>
    <definedName name="Excel_BuiltIn_Print_Area_46" localSheetId="48">[36]adp_or!#REF!</definedName>
    <definedName name="Excel_BuiltIn_Print_Area_46" localSheetId="46">[36]adp_or!#REF!</definedName>
    <definedName name="Excel_BuiltIn_Print_Area_46" localSheetId="40">[36]adp_or!#REF!</definedName>
    <definedName name="Excel_BuiltIn_Print_Area_46" localSheetId="36">[36]adp_or!#REF!</definedName>
    <definedName name="Excel_BuiltIn_Print_Area_46" localSheetId="37">[36]adp_or!#REF!</definedName>
    <definedName name="Excel_BuiltIn_Print_Area_46" localSheetId="38">[36]adp_or!#REF!</definedName>
    <definedName name="Excel_BuiltIn_Print_Area_46" localSheetId="35">[36]adp_or!#REF!</definedName>
    <definedName name="Excel_BuiltIn_Print_Area_46" localSheetId="21">[36]adp_or!#REF!</definedName>
    <definedName name="Excel_BuiltIn_Print_Area_46">[36]adp_or!#REF!</definedName>
    <definedName name="Excel_BuiltIn_Print_Area_59" localSheetId="48">[36]tax!#REF!</definedName>
    <definedName name="Excel_BuiltIn_Print_Area_59" localSheetId="46">[36]tax!#REF!</definedName>
    <definedName name="Excel_BuiltIn_Print_Area_59" localSheetId="40">[36]tax!#REF!</definedName>
    <definedName name="Excel_BuiltIn_Print_Area_59" localSheetId="36">[36]tax!#REF!</definedName>
    <definedName name="Excel_BuiltIn_Print_Area_59" localSheetId="37">[36]tax!#REF!</definedName>
    <definedName name="Excel_BuiltIn_Print_Area_59" localSheetId="38">[36]tax!#REF!</definedName>
    <definedName name="Excel_BuiltIn_Print_Area_59" localSheetId="35">[36]tax!#REF!</definedName>
    <definedName name="Excel_BuiltIn_Print_Area_59" localSheetId="21">[36]tax!#REF!</definedName>
    <definedName name="Excel_BuiltIn_Print_Area_59">[36]tax!#REF!</definedName>
    <definedName name="Excel_BuiltIn_Print_Area_60" localSheetId="48">[36]others!#REF!</definedName>
    <definedName name="Excel_BuiltIn_Print_Area_60" localSheetId="46">[36]others!#REF!</definedName>
    <definedName name="Excel_BuiltIn_Print_Area_60" localSheetId="40">[36]others!#REF!</definedName>
    <definedName name="Excel_BuiltIn_Print_Area_60" localSheetId="36">[36]others!#REF!</definedName>
    <definedName name="Excel_BuiltIn_Print_Area_60" localSheetId="37">[36]others!#REF!</definedName>
    <definedName name="Excel_BuiltIn_Print_Area_60" localSheetId="38">[36]others!#REF!</definedName>
    <definedName name="Excel_BuiltIn_Print_Area_60" localSheetId="35">[36]others!#REF!</definedName>
    <definedName name="Excel_BuiltIn_Print_Area_60" localSheetId="21">[36]others!#REF!</definedName>
    <definedName name="Excel_BuiltIn_Print_Area_60">[36]others!#REF!</definedName>
    <definedName name="Excel_BuiltIn_Print_Area_8" localSheetId="48">#REF!</definedName>
    <definedName name="Excel_BuiltIn_Print_Area_8" localSheetId="46">#REF!</definedName>
    <definedName name="Excel_BuiltIn_Print_Area_8" localSheetId="41">#REF!</definedName>
    <definedName name="Excel_BuiltIn_Print_Area_8" localSheetId="40">#REF!</definedName>
    <definedName name="Excel_BuiltIn_Print_Area_8" localSheetId="36">#REF!</definedName>
    <definedName name="Excel_BuiltIn_Print_Area_8" localSheetId="37">#REF!</definedName>
    <definedName name="Excel_BuiltIn_Print_Area_8" localSheetId="38">#REF!</definedName>
    <definedName name="Excel_BuiltIn_Print_Area_8" localSheetId="35">#REF!</definedName>
    <definedName name="Excel_BuiltIn_Print_Area_8" localSheetId="21">#REF!</definedName>
    <definedName name="Excel_BuiltIn_Print_Area_8">#REF!</definedName>
    <definedName name="excluding_unclaimed_dividend__accrued_mark_up_on_short_term_finances" localSheetId="48">'[24]34-38.2'!#REF!</definedName>
    <definedName name="excluding_unclaimed_dividend__accrued_mark_up_on_short_term_finances" localSheetId="47">'[24]34-38.2'!#REF!</definedName>
    <definedName name="excluding_unclaimed_dividend__accrued_mark_up_on_short_term_finances" localSheetId="46">'[24]34-38.2'!#REF!</definedName>
    <definedName name="excluding_unclaimed_dividend__accrued_mark_up_on_short_term_finances" localSheetId="41">'[24]34-38.2'!#REF!</definedName>
    <definedName name="excluding_unclaimed_dividend__accrued_mark_up_on_short_term_finances" localSheetId="40">'[24]34-38.2'!#REF!</definedName>
    <definedName name="excluding_unclaimed_dividend__accrued_mark_up_on_short_term_finances" localSheetId="36">'[24]34-38.2'!#REF!</definedName>
    <definedName name="excluding_unclaimed_dividend__accrued_mark_up_on_short_term_finances" localSheetId="37">'[24]34-38.2'!#REF!</definedName>
    <definedName name="excluding_unclaimed_dividend__accrued_mark_up_on_short_term_finances" localSheetId="38">'[24]34-38.2'!#REF!</definedName>
    <definedName name="excluding_unclaimed_dividend__accrued_mark_up_on_short_term_finances" localSheetId="35">'[24]34-38.2'!#REF!</definedName>
    <definedName name="excluding_unclaimed_dividend__accrued_mark_up_on_short_term_finances" localSheetId="21">'[24]34-38.2'!#REF!</definedName>
    <definedName name="excluding_unclaimed_dividend__accrued_mark_up_on_short_term_finances">'[24]34-38.2'!#REF!</definedName>
    <definedName name="EXP" localSheetId="48">#REF!</definedName>
    <definedName name="EXP" localSheetId="47">#REF!</definedName>
    <definedName name="EXP" localSheetId="46">#REF!</definedName>
    <definedName name="EXP" localSheetId="41">#REF!</definedName>
    <definedName name="EXP" localSheetId="40">'[1]last qrt2001'!#REF!</definedName>
    <definedName name="EXP" localSheetId="36">#REF!</definedName>
    <definedName name="EXP" localSheetId="37">#REF!</definedName>
    <definedName name="EXP" localSheetId="38">#REF!</definedName>
    <definedName name="EXP" localSheetId="35">'[1]last qrt2001'!#REF!</definedName>
    <definedName name="EXP" localSheetId="21">'[1]last qrt2001'!#REF!</definedName>
    <definedName name="EXP">'[1]last qrt2001'!#REF!</definedName>
    <definedName name="EXPENSIVE_CARS" localSheetId="48">#REF!</definedName>
    <definedName name="EXPENSIVE_CARS" localSheetId="46">#REF!</definedName>
    <definedName name="EXPENSIVE_CARS" localSheetId="40">#REF!</definedName>
    <definedName name="EXPENSIVE_CARS" localSheetId="36">#REF!</definedName>
    <definedName name="EXPENSIVE_CARS" localSheetId="37">#REF!</definedName>
    <definedName name="EXPENSIVE_CARS" localSheetId="38">#REF!</definedName>
    <definedName name="EXPENSIVE_CARS" localSheetId="35">#REF!</definedName>
    <definedName name="EXPENSIVE_CARS" localSheetId="23">#REF!</definedName>
    <definedName name="EXPENSIVE_CARS" localSheetId="19">#REF!</definedName>
    <definedName name="EXPENSIVE_CARS" localSheetId="21">#REF!</definedName>
    <definedName name="EXPENSIVE_CARS">#REF!</definedName>
    <definedName name="Extra_Pay" localSheetId="48">#REF!</definedName>
    <definedName name="Extra_Pay" localSheetId="46">#REF!</definedName>
    <definedName name="Extra_Pay" localSheetId="40">#REF!</definedName>
    <definedName name="Extra_Pay" localSheetId="36">#REF!</definedName>
    <definedName name="Extra_Pay" localSheetId="37">#REF!</definedName>
    <definedName name="Extra_Pay" localSheetId="38">#REF!</definedName>
    <definedName name="Extra_Pay" localSheetId="35">#REF!</definedName>
    <definedName name="Extra_Pay" localSheetId="23">#REF!</definedName>
    <definedName name="Extra_Pay" localSheetId="19">#REF!</definedName>
    <definedName name="Extra_Pay" localSheetId="21">#REF!</definedName>
    <definedName name="Extra_Pay">#REF!</definedName>
    <definedName name="f" localSheetId="48">#REF!</definedName>
    <definedName name="F" localSheetId="47">'[106]FINANCE CODE'!#REF!</definedName>
    <definedName name="F" localSheetId="46">'[106]FINANCE CODE'!#REF!</definedName>
    <definedName name="f" localSheetId="41">#REF!</definedName>
    <definedName name="F" localSheetId="40">'[106]FINANCE CODE'!#REF!</definedName>
    <definedName name="f" localSheetId="36">#REF!</definedName>
    <definedName name="f" localSheetId="37">#REF!</definedName>
    <definedName name="f" localSheetId="38">#REF!</definedName>
    <definedName name="F" localSheetId="35">'[106]FINANCE CODE'!#REF!</definedName>
    <definedName name="F" localSheetId="21">'[106]FINANCE CODE'!#REF!</definedName>
    <definedName name="F">'[106]FINANCE CODE'!#REF!</definedName>
    <definedName name="F_A_C_TITLE" localSheetId="48">#REF!</definedName>
    <definedName name="F_A_C_TITLE" localSheetId="47">#REF!</definedName>
    <definedName name="F_A_C_TITLE" localSheetId="46">#REF!</definedName>
    <definedName name="F_A_C_TITLE" localSheetId="41">#REF!</definedName>
    <definedName name="F_A_C_TITLE" localSheetId="40">#REF!</definedName>
    <definedName name="F_A_C_TITLE" localSheetId="36">#REF!</definedName>
    <definedName name="F_A_C_TITLE" localSheetId="37">#REF!</definedName>
    <definedName name="F_A_C_TITLE" localSheetId="38">#REF!</definedName>
    <definedName name="F_A_C_TITLE" localSheetId="35">#REF!</definedName>
    <definedName name="F_A_C_TITLE" localSheetId="21">#REF!</definedName>
    <definedName name="F_A_C_TITLE">#REF!</definedName>
    <definedName name="f_name" localSheetId="48">'[107]A-C CODE &amp; NAME'!$B$1:$C$193</definedName>
    <definedName name="f_name" localSheetId="41">'[107]A-C CODE &amp; NAME'!$B$1:$C$193</definedName>
    <definedName name="f_name" localSheetId="36">'[107]A-C CODE &amp; NAME'!$B$1:$C$193</definedName>
    <definedName name="f_name" localSheetId="37">'[107]A-C CODE &amp; NAME'!$B$1:$C$193</definedName>
    <definedName name="f_name" localSheetId="38">'[107]A-C CODE &amp; NAME'!$B$1:$C$193</definedName>
    <definedName name="f_name">'[108]A-C CODE &amp; NAME'!$B$1:$C$193</definedName>
    <definedName name="F_NAME1" localSheetId="48">#REF!</definedName>
    <definedName name="F_NAME1" localSheetId="46">#REF!</definedName>
    <definedName name="F_NAME1" localSheetId="40">#REF!</definedName>
    <definedName name="F_NAME1" localSheetId="36">#REF!</definedName>
    <definedName name="F_NAME1" localSheetId="37">#REF!</definedName>
    <definedName name="F_NAME1" localSheetId="38">#REF!</definedName>
    <definedName name="F_NAME1" localSheetId="35">#REF!</definedName>
    <definedName name="F_NAME1" localSheetId="23">#REF!</definedName>
    <definedName name="F_NAME1" localSheetId="19">#REF!</definedName>
    <definedName name="F_NAME1" localSheetId="21">#REF!</definedName>
    <definedName name="F_NAME1">#REF!</definedName>
    <definedName name="FA" localSheetId="48">[51]acct!#REF!</definedName>
    <definedName name="FA" localSheetId="47">[51]acct!#REF!</definedName>
    <definedName name="FA" localSheetId="46">[51]acct!#REF!</definedName>
    <definedName name="FA" localSheetId="41">[51]acct!#REF!</definedName>
    <definedName name="FA" localSheetId="40">[51]acct!#REF!</definedName>
    <definedName name="FA" localSheetId="36">[51]acct!#REF!</definedName>
    <definedName name="FA" localSheetId="37">[51]acct!#REF!</definedName>
    <definedName name="FA" localSheetId="38">[51]acct!#REF!</definedName>
    <definedName name="FA" localSheetId="35">[51]acct!#REF!</definedName>
    <definedName name="FA" localSheetId="21">[51]acct!#REF!</definedName>
    <definedName name="FA">[51]acct!#REF!</definedName>
    <definedName name="Farhan" localSheetId="48">#REF!</definedName>
    <definedName name="Farhan" localSheetId="46">#REF!</definedName>
    <definedName name="Farhan" localSheetId="40">#REF!</definedName>
    <definedName name="Farhan" localSheetId="36">#REF!</definedName>
    <definedName name="Farhan" localSheetId="37">#REF!</definedName>
    <definedName name="Farhan" localSheetId="38">#REF!</definedName>
    <definedName name="Farhan" localSheetId="35">#REF!</definedName>
    <definedName name="Farhan" localSheetId="23">#REF!</definedName>
    <definedName name="Farhan" localSheetId="19">#REF!</definedName>
    <definedName name="Farhan" localSheetId="21">#REF!</definedName>
    <definedName name="Farhan">#REF!</definedName>
    <definedName name="FC" localSheetId="48">#REF!</definedName>
    <definedName name="FC" localSheetId="46">#REF!</definedName>
    <definedName name="FC" localSheetId="40">#REF!</definedName>
    <definedName name="FC" localSheetId="36">#REF!</definedName>
    <definedName name="FC" localSheetId="37">#REF!</definedName>
    <definedName name="FC" localSheetId="38">#REF!</definedName>
    <definedName name="FC" localSheetId="35">#REF!</definedName>
    <definedName name="FC" localSheetId="23">#REF!</definedName>
    <definedName name="FC" localSheetId="19">#REF!</definedName>
    <definedName name="FC" localSheetId="21">#REF!</definedName>
    <definedName name="FC">#REF!</definedName>
    <definedName name="Fcy" localSheetId="48">#REF!</definedName>
    <definedName name="Fcy" localSheetId="46">#REF!</definedName>
    <definedName name="Fcy" localSheetId="41">#REF!</definedName>
    <definedName name="Fcy" localSheetId="40">#REF!</definedName>
    <definedName name="Fcy" localSheetId="36">#REF!</definedName>
    <definedName name="Fcy" localSheetId="37">#REF!</definedName>
    <definedName name="Fcy" localSheetId="38">#REF!</definedName>
    <definedName name="Fcy" localSheetId="35">#REF!</definedName>
    <definedName name="Fcy" localSheetId="23">#REF!</definedName>
    <definedName name="Fcy" localSheetId="19">#REF!</definedName>
    <definedName name="Fcy" localSheetId="21">#REF!</definedName>
    <definedName name="Fcy">#REF!</definedName>
    <definedName name="fdagdfg" localSheetId="48">'[109]Abu Dhabi'!#REF!</definedName>
    <definedName name="fdagdfg" localSheetId="46">'[109]Abu Dhabi'!#REF!</definedName>
    <definedName name="fdagdfg" localSheetId="40">'[109]Abu Dhabi'!#REF!</definedName>
    <definedName name="fdagdfg" localSheetId="36">'[109]Abu Dhabi'!#REF!</definedName>
    <definedName name="fdagdfg" localSheetId="37">'[109]Abu Dhabi'!#REF!</definedName>
    <definedName name="fdagdfg" localSheetId="38">'[109]Abu Dhabi'!#REF!</definedName>
    <definedName name="fdagdfg" localSheetId="35">'[109]Abu Dhabi'!#REF!</definedName>
    <definedName name="fdagdfg" localSheetId="21">'[109]Abu Dhabi'!#REF!</definedName>
    <definedName name="fdagdfg">'[109]Abu Dhabi'!#REF!</definedName>
    <definedName name="fdagfbvfd" localSheetId="48">#REF!</definedName>
    <definedName name="fdagfbvfd" localSheetId="46">#REF!</definedName>
    <definedName name="fdagfbvfd" localSheetId="40">#REF!</definedName>
    <definedName name="fdagfbvfd" localSheetId="36">#REF!</definedName>
    <definedName name="fdagfbvfd" localSheetId="37">#REF!</definedName>
    <definedName name="fdagfbvfd" localSheetId="38">#REF!</definedName>
    <definedName name="fdagfbvfd" localSheetId="35">#REF!</definedName>
    <definedName name="fdagfbvfd" localSheetId="23">#REF!</definedName>
    <definedName name="fdagfbvfd" localSheetId="19">#REF!</definedName>
    <definedName name="fdagfbvfd" localSheetId="21">#REF!</definedName>
    <definedName name="fdagfbvfd">#REF!</definedName>
    <definedName name="FDE" localSheetId="48">'[110]Notes1-5'!#REF!</definedName>
    <definedName name="FDE" localSheetId="47">'[110]Notes1-5'!#REF!</definedName>
    <definedName name="FDE" localSheetId="46">'[110]Notes1-5'!#REF!</definedName>
    <definedName name="FDE" localSheetId="41">'[110]Notes1-5'!#REF!</definedName>
    <definedName name="FDE" localSheetId="40">'[110]Notes1-5'!#REF!</definedName>
    <definedName name="FDE" localSheetId="36">'[110]Notes1-5'!#REF!</definedName>
    <definedName name="FDE" localSheetId="37">'[110]Notes1-5'!#REF!</definedName>
    <definedName name="FDE" localSheetId="38">'[110]Notes1-5'!#REF!</definedName>
    <definedName name="FDE" localSheetId="35">'[110]Notes1-5'!#REF!</definedName>
    <definedName name="FDE" localSheetId="21">'[110]Notes1-5'!#REF!</definedName>
    <definedName name="FDE">'[110]Notes1-5'!#REF!</definedName>
    <definedName name="FDF" localSheetId="48">'[111]CE-10th-June-06'!#REF!</definedName>
    <definedName name="FDF" localSheetId="46">'[111]CE-10th-June-06'!#REF!</definedName>
    <definedName name="FDF" localSheetId="41">'[111]CE-10th-June-06'!#REF!</definedName>
    <definedName name="FDF" localSheetId="40">'[111]CE-10th-June-06'!#REF!</definedName>
    <definedName name="FDF" localSheetId="36">'[111]CE-10th-June-06'!#REF!</definedName>
    <definedName name="FDF" localSheetId="37">'[111]CE-10th-June-06'!#REF!</definedName>
    <definedName name="FDF" localSheetId="38">'[111]CE-10th-June-06'!#REF!</definedName>
    <definedName name="FDF" localSheetId="35">'[111]CE-10th-June-06'!#REF!</definedName>
    <definedName name="FDF" localSheetId="21">'[111]CE-10th-June-06'!#REF!</definedName>
    <definedName name="FDF">'[111]CE-10th-June-06'!#REF!</definedName>
    <definedName name="fdgcvbtf" localSheetId="48">[40]BSDOMOVS!#REF!</definedName>
    <definedName name="fdgcvbtf" localSheetId="46">[40]BSDOMOVS!#REF!</definedName>
    <definedName name="fdgcvbtf" localSheetId="40">[40]BSDOMOVS!#REF!</definedName>
    <definedName name="fdgcvbtf" localSheetId="36">[40]BSDOMOVS!#REF!</definedName>
    <definedName name="fdgcvbtf" localSheetId="37">[40]BSDOMOVS!#REF!</definedName>
    <definedName name="fdgcvbtf" localSheetId="38">[40]BSDOMOVS!#REF!</definedName>
    <definedName name="fdgcvbtf" localSheetId="35">[40]BSDOMOVS!#REF!</definedName>
    <definedName name="fdgcvbtf" localSheetId="21">[40]BSDOMOVS!#REF!</definedName>
    <definedName name="fdgcvbtf">[40]BSDOMOVS!#REF!</definedName>
    <definedName name="fdgfdvbdf" localSheetId="48">[40]BSDOMOVS!#REF!</definedName>
    <definedName name="fdgfdvbdf" localSheetId="46">[40]BSDOMOVS!#REF!</definedName>
    <definedName name="fdgfdvbdf" localSheetId="40">[40]BSDOMOVS!#REF!</definedName>
    <definedName name="fdgfdvbdf" localSheetId="36">[40]BSDOMOVS!#REF!</definedName>
    <definedName name="fdgfdvbdf" localSheetId="37">[40]BSDOMOVS!#REF!</definedName>
    <definedName name="fdgfdvbdf" localSheetId="38">[40]BSDOMOVS!#REF!</definedName>
    <definedName name="fdgfdvbdf" localSheetId="35">[40]BSDOMOVS!#REF!</definedName>
    <definedName name="fdgfdvbdf" localSheetId="21">[40]BSDOMOVS!#REF!</definedName>
    <definedName name="fdgfdvbdf">[40]BSDOMOVS!#REF!</definedName>
    <definedName name="fdgffvfhfd" localSheetId="48">'[109]Abu Dhabi'!#REF!</definedName>
    <definedName name="fdgffvfhfd" localSheetId="46">'[109]Abu Dhabi'!#REF!</definedName>
    <definedName name="fdgffvfhfd" localSheetId="40">'[109]Abu Dhabi'!#REF!</definedName>
    <definedName name="fdgffvfhfd" localSheetId="36">'[109]Abu Dhabi'!#REF!</definedName>
    <definedName name="fdgffvfhfd" localSheetId="37">'[109]Abu Dhabi'!#REF!</definedName>
    <definedName name="fdgffvfhfd" localSheetId="38">'[109]Abu Dhabi'!#REF!</definedName>
    <definedName name="fdgffvfhfd" localSheetId="35">'[109]Abu Dhabi'!#REF!</definedName>
    <definedName name="fdgffvfhfd" localSheetId="21">'[109]Abu Dhabi'!#REF!</definedName>
    <definedName name="fdgffvfhfd">'[109]Abu Dhabi'!#REF!</definedName>
    <definedName name="fdgfgfdg" localSheetId="48">[40]BSDOMOVS!#REF!</definedName>
    <definedName name="fdgfgfdg" localSheetId="46">[40]BSDOMOVS!#REF!</definedName>
    <definedName name="fdgfgfdg" localSheetId="40">[40]BSDOMOVS!#REF!</definedName>
    <definedName name="fdgfgfdg" localSheetId="36">[40]BSDOMOVS!#REF!</definedName>
    <definedName name="fdgfgfdg" localSheetId="37">[40]BSDOMOVS!#REF!</definedName>
    <definedName name="fdgfgfdg" localSheetId="38">[40]BSDOMOVS!#REF!</definedName>
    <definedName name="fdgfgfdg" localSheetId="35">[40]BSDOMOVS!#REF!</definedName>
    <definedName name="fdgfgfdg" localSheetId="21">[40]BSDOMOVS!#REF!</definedName>
    <definedName name="fdgfgfdg">[40]BSDOMOVS!#REF!</definedName>
    <definedName name="fdhgfdgg" localSheetId="48">[40]BSDOMOVS!#REF!</definedName>
    <definedName name="fdhgfdgg" localSheetId="46">[40]BSDOMOVS!#REF!</definedName>
    <definedName name="fdhgfdgg" localSheetId="40">[40]BSDOMOVS!#REF!</definedName>
    <definedName name="fdhgfdgg" localSheetId="36">[40]BSDOMOVS!#REF!</definedName>
    <definedName name="fdhgfdgg" localSheetId="37">[40]BSDOMOVS!#REF!</definedName>
    <definedName name="fdhgfdgg" localSheetId="38">[40]BSDOMOVS!#REF!</definedName>
    <definedName name="fdhgfdgg" localSheetId="35">[40]BSDOMOVS!#REF!</definedName>
    <definedName name="fdhgfdgg" localSheetId="21">[40]BSDOMOVS!#REF!</definedName>
    <definedName name="fdhgfdgg">[40]BSDOMOVS!#REF!</definedName>
    <definedName name="fdv">'[57]ACC LIST'!$B$1:$D$117</definedName>
    <definedName name="FF" localSheetId="48">#REF!</definedName>
    <definedName name="FF" localSheetId="46">#REF!</definedName>
    <definedName name="FF" localSheetId="40">#REF!</definedName>
    <definedName name="FF" localSheetId="36">#REF!</definedName>
    <definedName name="FF" localSheetId="37">#REF!</definedName>
    <definedName name="FF" localSheetId="38">#REF!</definedName>
    <definedName name="FF" localSheetId="42">#REF!</definedName>
    <definedName name="FF" localSheetId="34">#REF!</definedName>
    <definedName name="FF" localSheetId="35">#REF!</definedName>
    <definedName name="FF" localSheetId="23">#REF!</definedName>
    <definedName name="FF" localSheetId="19">#REF!</definedName>
    <definedName name="FF" localSheetId="21">#REF!</definedName>
    <definedName name="FF" localSheetId="7">#REF!</definedName>
    <definedName name="FF">#REF!</definedName>
    <definedName name="ffff" localSheetId="48">Scheduled_Payment+Extra_Payment</definedName>
    <definedName name="ffff" localSheetId="46">Scheduled_Payment+Extra_Payment</definedName>
    <definedName name="ffff" localSheetId="40">Scheduled_Payment+Extra_Payment</definedName>
    <definedName name="ffff" localSheetId="36">Scheduled_Payment+Extra_Payment</definedName>
    <definedName name="ffff" localSheetId="37">Scheduled_Payment+Extra_Payment</definedName>
    <definedName name="ffff" localSheetId="38">Scheduled_Payment+Extra_Payment</definedName>
    <definedName name="ffff" localSheetId="35">Scheduled_Payment+Extra_Payment</definedName>
    <definedName name="ffff" localSheetId="23">Scheduled_Payment+Extra_Payment</definedName>
    <definedName name="ffff" localSheetId="19">Scheduled_Payment+Extra_Payment</definedName>
    <definedName name="ffff" localSheetId="21">Scheduled_Payment+Extra_Payment</definedName>
    <definedName name="ffff">Scheduled_Payment+Extra_Payment</definedName>
    <definedName name="fg" localSheetId="15">#REF!</definedName>
    <definedName name="fg" localSheetId="48">#REF!</definedName>
    <definedName name="fg" localSheetId="47">#REF!</definedName>
    <definedName name="fg" localSheetId="46">#REF!</definedName>
    <definedName name="fg" localSheetId="41">#REF!</definedName>
    <definedName name="fg" localSheetId="40">#REF!</definedName>
    <definedName name="fg" localSheetId="36">#REF!</definedName>
    <definedName name="fg" localSheetId="37">#REF!</definedName>
    <definedName name="fg" localSheetId="38">#REF!</definedName>
    <definedName name="fg" localSheetId="42">#REF!</definedName>
    <definedName name="fg" localSheetId="34">#REF!</definedName>
    <definedName name="fg" localSheetId="35">#REF!</definedName>
    <definedName name="fg" localSheetId="23">#REF!</definedName>
    <definedName name="fg" localSheetId="18">#REF!</definedName>
    <definedName name="fg" localSheetId="19">#REF!</definedName>
    <definedName name="fg" localSheetId="21">#REF!</definedName>
    <definedName name="fg" localSheetId="26">#REF!</definedName>
    <definedName name="fg" localSheetId="11">#REF!</definedName>
    <definedName name="fg" localSheetId="24">#REF!</definedName>
    <definedName name="fg" localSheetId="7">#REF!</definedName>
    <definedName name="fg" localSheetId="33">#REF!</definedName>
    <definedName name="fg" localSheetId="32">#REF!</definedName>
    <definedName name="fg">#REF!</definedName>
    <definedName name="fgfgfg" localSheetId="48" hidden="1">#REF!</definedName>
    <definedName name="fgfgfg" localSheetId="46" hidden="1">#REF!</definedName>
    <definedName name="fgfgfg" localSheetId="40" hidden="1">#REF!</definedName>
    <definedName name="fgfgfg" localSheetId="36" hidden="1">#REF!</definedName>
    <definedName name="fgfgfg" localSheetId="37" hidden="1">#REF!</definedName>
    <definedName name="fgfgfg" localSheetId="38" hidden="1">#REF!</definedName>
    <definedName name="fgfgfg" localSheetId="42" hidden="1">#REF!</definedName>
    <definedName name="fgfgfg" localSheetId="34" hidden="1">#REF!</definedName>
    <definedName name="fgfgfg" localSheetId="35" hidden="1">#REF!</definedName>
    <definedName name="fgfgfg" localSheetId="23" hidden="1">#REF!</definedName>
    <definedName name="fgfgfg" localSheetId="19" hidden="1">#REF!</definedName>
    <definedName name="fgfgfg" localSheetId="21" hidden="1">#REF!</definedName>
    <definedName name="fgfgfg" localSheetId="7" hidden="1">#REF!</definedName>
    <definedName name="fgfgfg" hidden="1">#REF!</definedName>
    <definedName name="fgh" localSheetId="41" hidden="1">{#N/A,#N/A,FALSE,"dec98qtr";#N/A,#N/A,FALSE,"suppdecsep98";#N/A,#N/A,FALSE,"w-dec98"}</definedName>
    <definedName name="fgh" localSheetId="40" hidden="1">{#N/A,#N/A,FALSE,"dec98qtr";#N/A,#N/A,FALSE,"suppdecsep98";#N/A,#N/A,FALSE,"w-dec98"}</definedName>
    <definedName name="fgh" localSheetId="35" hidden="1">{#N/A,#N/A,FALSE,"dec98qtr";#N/A,#N/A,FALSE,"suppdecsep98";#N/A,#N/A,FALSE,"w-dec98"}</definedName>
    <definedName name="fgh" localSheetId="21" hidden="1">{#N/A,#N/A,FALSE,"dec98qtr";#N/A,#N/A,FALSE,"suppdecsep98";#N/A,#N/A,FALSE,"w-dec98"}</definedName>
    <definedName name="fgh" hidden="1">{#N/A,#N/A,FALSE,"dec98qtr";#N/A,#N/A,FALSE,"suppdecsep98";#N/A,#N/A,FALSE,"w-dec98"}</definedName>
    <definedName name="FIBREPO" localSheetId="15">#REF!</definedName>
    <definedName name="FIBREPO" localSheetId="48">#REF!</definedName>
    <definedName name="FIBREPO" localSheetId="47">#REF!</definedName>
    <definedName name="FIBREPO" localSheetId="46">#REF!</definedName>
    <definedName name="FIBREPO" localSheetId="41">#REF!</definedName>
    <definedName name="FIBREPO" localSheetId="40">#REF!</definedName>
    <definedName name="FIBREPO" localSheetId="36">#REF!</definedName>
    <definedName name="FIBREPO" localSheetId="37">#REF!</definedName>
    <definedName name="FIBREPO" localSheetId="38">#REF!</definedName>
    <definedName name="FIBREPO" localSheetId="42">#REF!</definedName>
    <definedName name="FIBREPO" localSheetId="34">#REF!</definedName>
    <definedName name="FIBREPO" localSheetId="35">#REF!</definedName>
    <definedName name="FIBREPO" localSheetId="23">#REF!</definedName>
    <definedName name="FIBREPO" localSheetId="18">#REF!</definedName>
    <definedName name="FIBREPO" localSheetId="19">#REF!</definedName>
    <definedName name="FIBREPO" localSheetId="21">#REF!</definedName>
    <definedName name="FIBREPO" localSheetId="26">#REF!</definedName>
    <definedName name="FIBREPO" localSheetId="11">#REF!</definedName>
    <definedName name="FIBREPO" localSheetId="24">#REF!</definedName>
    <definedName name="FIBREPO" localSheetId="7">#REF!</definedName>
    <definedName name="FIBREPO" localSheetId="33">#REF!</definedName>
    <definedName name="FIBREPO" localSheetId="32">#REF!</definedName>
    <definedName name="FIBREPO">#REF!</definedName>
    <definedName name="FIBWON" localSheetId="15">#REF!</definedName>
    <definedName name="FIBWON" localSheetId="48">#REF!</definedName>
    <definedName name="FIBWON" localSheetId="47">#REF!</definedName>
    <definedName name="FIBWON" localSheetId="46">#REF!</definedName>
    <definedName name="FIBWON" localSheetId="41">#REF!</definedName>
    <definedName name="FIBWON" localSheetId="40">#REF!</definedName>
    <definedName name="FIBWON" localSheetId="36">#REF!</definedName>
    <definedName name="FIBWON" localSheetId="37">#REF!</definedName>
    <definedName name="FIBWON" localSheetId="38">#REF!</definedName>
    <definedName name="FIBWON" localSheetId="42">#REF!</definedName>
    <definedName name="FIBWON" localSheetId="34">#REF!</definedName>
    <definedName name="FIBWON" localSheetId="35">#REF!</definedName>
    <definedName name="FIBWON" localSheetId="23">#REF!</definedName>
    <definedName name="FIBWON" localSheetId="18">#REF!</definedName>
    <definedName name="FIBWON" localSheetId="19">#REF!</definedName>
    <definedName name="FIBWON" localSheetId="21">#REF!</definedName>
    <definedName name="FIBWON" localSheetId="26">#REF!</definedName>
    <definedName name="FIBWON" localSheetId="11">#REF!</definedName>
    <definedName name="FIBWON" localSheetId="24">#REF!</definedName>
    <definedName name="FIBWON" localSheetId="7">#REF!</definedName>
    <definedName name="FIBWON" localSheetId="33">#REF!</definedName>
    <definedName name="FIBWON" localSheetId="32">#REF!</definedName>
    <definedName name="FIBWON">#REF!</definedName>
    <definedName name="FIGURES" localSheetId="48">#REF!</definedName>
    <definedName name="FIGURES" localSheetId="46">#REF!</definedName>
    <definedName name="FIGURES" localSheetId="40">#REF!</definedName>
    <definedName name="FIGURES" localSheetId="36">#REF!</definedName>
    <definedName name="FIGURES" localSheetId="37">#REF!</definedName>
    <definedName name="FIGURES" localSheetId="38">#REF!</definedName>
    <definedName name="FIGURES" localSheetId="35">#REF!</definedName>
    <definedName name="FIGURES" localSheetId="23">#REF!</definedName>
    <definedName name="FIGURES" localSheetId="19">#REF!</definedName>
    <definedName name="FIGURES" localSheetId="21">#REF!</definedName>
    <definedName name="FIGURES">#REF!</definedName>
    <definedName name="FIN" localSheetId="48">#REF!</definedName>
    <definedName name="FIN" localSheetId="46">#REF!</definedName>
    <definedName name="FIN" localSheetId="41">#REF!</definedName>
    <definedName name="FIN" localSheetId="40">#REF!</definedName>
    <definedName name="FIN" localSheetId="36">#REF!</definedName>
    <definedName name="FIN" localSheetId="37">#REF!</definedName>
    <definedName name="FIN" localSheetId="38">#REF!</definedName>
    <definedName name="FIN" localSheetId="35">#REF!</definedName>
    <definedName name="FIN" localSheetId="21">#REF!</definedName>
    <definedName name="FIN">#REF!</definedName>
    <definedName name="FINANCIAL_CHRG">'[2]Input:Invetory level'!$B$31:$AG$1138</definedName>
    <definedName name="FinancialGraphs" localSheetId="48">#REF!</definedName>
    <definedName name="FinancialGraphs" localSheetId="46">#REF!</definedName>
    <definedName name="FinancialGraphs" localSheetId="41">#REF!</definedName>
    <definedName name="FinancialGraphs" localSheetId="40">#REF!</definedName>
    <definedName name="FinancialGraphs" localSheetId="36">#REF!</definedName>
    <definedName name="FinancialGraphs" localSheetId="37">#REF!</definedName>
    <definedName name="FinancialGraphs" localSheetId="38">#REF!</definedName>
    <definedName name="FinancialGraphs" localSheetId="35">#REF!</definedName>
    <definedName name="FinancialGraphs" localSheetId="23">#REF!</definedName>
    <definedName name="FinancialGraphs" localSheetId="19">#REF!</definedName>
    <definedName name="FinancialGraphs" localSheetId="21">#REF!</definedName>
    <definedName name="FinancialGraphs">#REF!</definedName>
    <definedName name="FINASSET" localSheetId="48">[51]acct!#REF!</definedName>
    <definedName name="FINASSET" localSheetId="47">[51]acct!#REF!</definedName>
    <definedName name="FINASSET" localSheetId="46">[51]acct!#REF!</definedName>
    <definedName name="FINASSET" localSheetId="41">[51]acct!#REF!</definedName>
    <definedName name="FINASSET" localSheetId="40">[51]acct!#REF!</definedName>
    <definedName name="FINASSET" localSheetId="36">[51]acct!#REF!</definedName>
    <definedName name="FINASSET" localSheetId="37">[51]acct!#REF!</definedName>
    <definedName name="FINASSET" localSheetId="38">[51]acct!#REF!</definedName>
    <definedName name="FINASSET" localSheetId="35">[51]acct!#REF!</definedName>
    <definedName name="FINASSET" localSheetId="21">[51]acct!#REF!</definedName>
    <definedName name="FINASSET">[51]acct!#REF!</definedName>
    <definedName name="FIREPREMIUMCURRENT" localSheetId="48">#REF!</definedName>
    <definedName name="FIREPREMIUMCURRENT" localSheetId="46">#REF!</definedName>
    <definedName name="FIREPREMIUMCURRENT" localSheetId="40">#REF!</definedName>
    <definedName name="FIREPREMIUMCURRENT" localSheetId="36">#REF!</definedName>
    <definedName name="FIREPREMIUMCURRENT" localSheetId="37">#REF!</definedName>
    <definedName name="FIREPREMIUMCURRENT" localSheetId="38">#REF!</definedName>
    <definedName name="FIREPREMIUMCURRENT" localSheetId="35">#REF!</definedName>
    <definedName name="FIREPREMIUMCURRENT" localSheetId="23">#REF!</definedName>
    <definedName name="FIREPREMIUMCURRENT" localSheetId="19">#REF!</definedName>
    <definedName name="FIREPREMIUMCURRENT" localSheetId="21">#REF!</definedName>
    <definedName name="FIREPREMIUMCURRENT">#REF!</definedName>
    <definedName name="FIXED_ASSETS" localSheetId="48">#REF!</definedName>
    <definedName name="FIXED_ASSETS" localSheetId="47">#REF!</definedName>
    <definedName name="FIXED_ASSETS" localSheetId="46">#REF!</definedName>
    <definedName name="FIXED_ASSETS" localSheetId="41">#REF!</definedName>
    <definedName name="FIXED_ASSETS" localSheetId="40">#REF!</definedName>
    <definedName name="FIXED_ASSETS" localSheetId="36">#REF!</definedName>
    <definedName name="FIXED_ASSETS" localSheetId="37">#REF!</definedName>
    <definedName name="FIXED_ASSETS" localSheetId="38">#REF!</definedName>
    <definedName name="FIXED_ASSETS" localSheetId="35">#REF!</definedName>
    <definedName name="FIXED_ASSETS" localSheetId="21">#REF!</definedName>
    <definedName name="FIXED_ASSETS">#REF!</definedName>
    <definedName name="FIXEDASSETS" localSheetId="48">#REF!</definedName>
    <definedName name="FIXEDASSETS" localSheetId="47">#REF!</definedName>
    <definedName name="FIXEDASSETS" localSheetId="46">#REF!</definedName>
    <definedName name="FIXEDASSETS" localSheetId="41">#REF!</definedName>
    <definedName name="FIXEDASSETS" localSheetId="40">#REF!</definedName>
    <definedName name="FIXEDASSETS" localSheetId="36">#REF!</definedName>
    <definedName name="FIXEDASSETS" localSheetId="37">#REF!</definedName>
    <definedName name="FIXEDASSETS" localSheetId="38">#REF!</definedName>
    <definedName name="FIXEDASSETS" localSheetId="35">#REF!</definedName>
    <definedName name="FIXEDASSETS" localSheetId="21">#REF!</definedName>
    <definedName name="FIXEDASSETS">#REF!</definedName>
    <definedName name="FMA" localSheetId="48">#REF!</definedName>
    <definedName name="FMA" localSheetId="47">#REF!</definedName>
    <definedName name="FMA" localSheetId="46">#REF!</definedName>
    <definedName name="FMA" localSheetId="41">#REF!</definedName>
    <definedName name="FMA" localSheetId="40">#REF!</definedName>
    <definedName name="FMA" localSheetId="36">#REF!</definedName>
    <definedName name="FMA" localSheetId="37">#REF!</definedName>
    <definedName name="FMA" localSheetId="38">#REF!</definedName>
    <definedName name="FMA" localSheetId="35">#REF!</definedName>
    <definedName name="FMA" localSheetId="21">#REF!</definedName>
    <definedName name="FMA">#REF!</definedName>
    <definedName name="Foreign" localSheetId="48">#REF!</definedName>
    <definedName name="Foreign" localSheetId="46">#REF!</definedName>
    <definedName name="Foreign" localSheetId="41">#REF!</definedName>
    <definedName name="Foreign" localSheetId="40">#REF!</definedName>
    <definedName name="Foreign" localSheetId="36">#REF!</definedName>
    <definedName name="Foreign" localSheetId="37">#REF!</definedName>
    <definedName name="Foreign" localSheetId="38">#REF!</definedName>
    <definedName name="Foreign" localSheetId="35">#REF!</definedName>
    <definedName name="Foreign" localSheetId="21">#REF!</definedName>
    <definedName name="Foreign">#REF!</definedName>
    <definedName name="FOREIGNEXCHANGE" localSheetId="48">#REF!</definedName>
    <definedName name="FOREIGNEXCHANGE" localSheetId="47">#REF!</definedName>
    <definedName name="FOREIGNEXCHANGE" localSheetId="46">#REF!</definedName>
    <definedName name="FOREIGNEXCHANGE" localSheetId="41">#REF!</definedName>
    <definedName name="FOREIGNEXCHANGE" localSheetId="40">#REF!</definedName>
    <definedName name="FOREIGNEXCHANGE" localSheetId="36">#REF!</definedName>
    <definedName name="FOREIGNEXCHANGE" localSheetId="37">#REF!</definedName>
    <definedName name="FOREIGNEXCHANGE" localSheetId="38">#REF!</definedName>
    <definedName name="FOREIGNEXCHANGE" localSheetId="35">#REF!</definedName>
    <definedName name="FOREIGNEXCHANGE" localSheetId="21">#REF!</definedName>
    <definedName name="FOREIGNEXCHANGE">#REF!</definedName>
    <definedName name="FORM" localSheetId="48">#REF!</definedName>
    <definedName name="FORM" localSheetId="47">#REF!</definedName>
    <definedName name="FORM" localSheetId="46">#REF!</definedName>
    <definedName name="FORM" localSheetId="41">#REF!</definedName>
    <definedName name="FORM" localSheetId="40">#REF!</definedName>
    <definedName name="FORM" localSheetId="36">#REF!</definedName>
    <definedName name="FORM" localSheetId="37">#REF!</definedName>
    <definedName name="FORM" localSheetId="38">#REF!</definedName>
    <definedName name="FORM" localSheetId="35">#REF!</definedName>
    <definedName name="FORM" localSheetId="23">#REF!</definedName>
    <definedName name="FORM" localSheetId="19">#REF!</definedName>
    <definedName name="FORM" localSheetId="21">#REF!</definedName>
    <definedName name="FORM">#REF!</definedName>
    <definedName name="FP" localSheetId="48">#REF!</definedName>
    <definedName name="FP" localSheetId="46">#REF!</definedName>
    <definedName name="FP" localSheetId="40">#REF!</definedName>
    <definedName name="FP" localSheetId="36">#REF!</definedName>
    <definedName name="FP" localSheetId="37">#REF!</definedName>
    <definedName name="FP" localSheetId="38">#REF!</definedName>
    <definedName name="FP" localSheetId="35">#REF!</definedName>
    <definedName name="FP" localSheetId="23">#REF!</definedName>
    <definedName name="FP" localSheetId="19">#REF!</definedName>
    <definedName name="FP" localSheetId="21">#REF!</definedName>
    <definedName name="FP">#REF!</definedName>
    <definedName name="FP_EU_0206__00246_04" localSheetId="15">#REF!</definedName>
    <definedName name="FP_EU_0206__00246_04" localSheetId="48">#REF!</definedName>
    <definedName name="FP_EU_0206__00246_04" localSheetId="47">#REF!</definedName>
    <definedName name="FP_EU_0206__00246_04" localSheetId="46">#REF!</definedName>
    <definedName name="FP_EU_0206__00246_04" localSheetId="41">#REF!</definedName>
    <definedName name="FP_EU_0206__00246_04" localSheetId="40">#REF!</definedName>
    <definedName name="FP_EU_0206__00246_04" localSheetId="36">#REF!</definedName>
    <definedName name="FP_EU_0206__00246_04" localSheetId="37">#REF!</definedName>
    <definedName name="FP_EU_0206__00246_04" localSheetId="38">#REF!</definedName>
    <definedName name="FP_EU_0206__00246_04" localSheetId="42">#REF!</definedName>
    <definedName name="FP_EU_0206__00246_04" localSheetId="34">#REF!</definedName>
    <definedName name="FP_EU_0206__00246_04" localSheetId="35">#REF!</definedName>
    <definedName name="FP_EU_0206__00246_04" localSheetId="23">#REF!</definedName>
    <definedName name="FP_EU_0206__00246_04" localSheetId="18">#REF!</definedName>
    <definedName name="FP_EU_0206__00246_04" localSheetId="19">#REF!</definedName>
    <definedName name="FP_EU_0206__00246_04" localSheetId="21">#REF!</definedName>
    <definedName name="FP_EU_0206__00246_04" localSheetId="26">#REF!</definedName>
    <definedName name="FP_EU_0206__00246_04" localSheetId="11">#REF!</definedName>
    <definedName name="FP_EU_0206__00246_04" localSheetId="24">#REF!</definedName>
    <definedName name="FP_EU_0206__00246_04" localSheetId="7">#REF!</definedName>
    <definedName name="FP_EU_0206__00246_04" localSheetId="33">#REF!</definedName>
    <definedName name="FP_EU_0206__00246_04" localSheetId="32">#REF!</definedName>
    <definedName name="FP_EU_0206__00246_04">#REF!</definedName>
    <definedName name="fs" localSheetId="48">#REF!</definedName>
    <definedName name="fs" localSheetId="46">#REF!</definedName>
    <definedName name="fs" localSheetId="40">#REF!</definedName>
    <definedName name="fs" localSheetId="36">#REF!</definedName>
    <definedName name="fs" localSheetId="37">#REF!</definedName>
    <definedName name="fs" localSheetId="38">#REF!</definedName>
    <definedName name="fs" localSheetId="35">#REF!</definedName>
    <definedName name="fs" localSheetId="23">#REF!</definedName>
    <definedName name="fs" localSheetId="19">#REF!</definedName>
    <definedName name="fs" localSheetId="21">#REF!</definedName>
    <definedName name="fs">#REF!</definedName>
    <definedName name="FSA" localSheetId="48">#REF!</definedName>
    <definedName name="FSA" localSheetId="47">#REF!</definedName>
    <definedName name="FSA" localSheetId="46">#REF!</definedName>
    <definedName name="FSA" localSheetId="41">#REF!</definedName>
    <definedName name="FSA" localSheetId="40">#REF!</definedName>
    <definedName name="FSA" localSheetId="36">#REF!</definedName>
    <definedName name="FSA" localSheetId="37">#REF!</definedName>
    <definedName name="FSA" localSheetId="38">#REF!</definedName>
    <definedName name="FSA" localSheetId="35">#REF!</definedName>
    <definedName name="FSA" localSheetId="23">#REF!</definedName>
    <definedName name="FSA" localSheetId="19">#REF!</definedName>
    <definedName name="FSA" localSheetId="21">#REF!</definedName>
    <definedName name="FSA">#REF!</definedName>
    <definedName name="FSDAFSD">[112]Lookups!$C$91:$C$94</definedName>
    <definedName name="Full_Print" localSheetId="48">#REF!</definedName>
    <definedName name="Full_Print" localSheetId="46">#REF!</definedName>
    <definedName name="Full_Print" localSheetId="40">#REF!</definedName>
    <definedName name="Full_Print" localSheetId="36">#REF!</definedName>
    <definedName name="Full_Print" localSheetId="37">#REF!</definedName>
    <definedName name="Full_Print" localSheetId="38">#REF!</definedName>
    <definedName name="Full_Print" localSheetId="35">#REF!</definedName>
    <definedName name="Full_Print" localSheetId="23">#REF!</definedName>
    <definedName name="Full_Print" localSheetId="19">#REF!</definedName>
    <definedName name="Full_Print" localSheetId="21">#REF!</definedName>
    <definedName name="Full_Print">#REF!</definedName>
    <definedName name="FundLimit" localSheetId="48">#REF!</definedName>
    <definedName name="FundLimit" localSheetId="46">#REF!</definedName>
    <definedName name="FundLimit" localSheetId="40">#REF!</definedName>
    <definedName name="FundLimit" localSheetId="36">#REF!</definedName>
    <definedName name="FundLimit" localSheetId="37">#REF!</definedName>
    <definedName name="FundLimit" localSheetId="38">#REF!</definedName>
    <definedName name="FundLimit" localSheetId="35">#REF!</definedName>
    <definedName name="FundLimit" localSheetId="23">#REF!</definedName>
    <definedName name="FundLimit" localSheetId="19">#REF!</definedName>
    <definedName name="FundLimit" localSheetId="21">#REF!</definedName>
    <definedName name="FundLimit">#REF!</definedName>
    <definedName name="FUNDS_POSITION" localSheetId="48">[113]Bank!#REF!</definedName>
    <definedName name="FUNDS_POSITION" localSheetId="47">[113]Bank!#REF!</definedName>
    <definedName name="FUNDS_POSITION" localSheetId="46">[113]Bank!#REF!</definedName>
    <definedName name="FUNDS_POSITION" localSheetId="41">[113]Bank!#REF!</definedName>
    <definedName name="FUNDS_POSITION" localSheetId="40">[113]Bank!#REF!</definedName>
    <definedName name="FUNDS_POSITION" localSheetId="36">[113]Bank!#REF!</definedName>
    <definedName name="FUNDS_POSITION" localSheetId="37">[113]Bank!#REF!</definedName>
    <definedName name="FUNDS_POSITION" localSheetId="38">[113]Bank!#REF!</definedName>
    <definedName name="FUNDS_POSITION" localSheetId="35">[113]Bank!#REF!</definedName>
    <definedName name="FUNDS_POSITION" localSheetId="21">[113]Bank!#REF!</definedName>
    <definedName name="FUNDS_POSITION">[113]Bank!#REF!</definedName>
    <definedName name="fvvv" localSheetId="46">[51]acct!#REF!</definedName>
    <definedName name="fvvv" localSheetId="40">[51]acct!#REF!</definedName>
    <definedName name="fvvv">[51]acct!#REF!</definedName>
    <definedName name="FWD_Current" localSheetId="48">#REF!</definedName>
    <definedName name="FWD_Current" localSheetId="46">#REF!</definedName>
    <definedName name="FWD_Current" localSheetId="40">#REF!</definedName>
    <definedName name="FWD_Current" localSheetId="36">#REF!</definedName>
    <definedName name="FWD_Current" localSheetId="37">#REF!</definedName>
    <definedName name="FWD_Current" localSheetId="38">#REF!</definedName>
    <definedName name="FWD_Current" localSheetId="35">#REF!</definedName>
    <definedName name="FWD_Current" localSheetId="23">#REF!</definedName>
    <definedName name="FWD_Current" localSheetId="19">#REF!</definedName>
    <definedName name="FWD_Current" localSheetId="21">#REF!</definedName>
    <definedName name="FWD_Current">#REF!</definedName>
    <definedName name="G" localSheetId="48">#REF!</definedName>
    <definedName name="G" localSheetId="47">#REF!</definedName>
    <definedName name="G" localSheetId="46">#REF!</definedName>
    <definedName name="G" localSheetId="41">#REF!</definedName>
    <definedName name="g" localSheetId="40" hidden="1">#REF!</definedName>
    <definedName name="G" localSheetId="36">#REF!</definedName>
    <definedName name="G" localSheetId="37">#REF!</definedName>
    <definedName name="G" localSheetId="38">#REF!</definedName>
    <definedName name="g" localSheetId="42" hidden="1">#REF!</definedName>
    <definedName name="g" localSheetId="34" hidden="1">#REF!</definedName>
    <definedName name="g" localSheetId="35" hidden="1">#REF!</definedName>
    <definedName name="g" localSheetId="23" hidden="1">#REF!</definedName>
    <definedName name="g" localSheetId="19" hidden="1">#REF!</definedName>
    <definedName name="g" localSheetId="21" hidden="1">#REF!</definedName>
    <definedName name="g" localSheetId="7" hidden="1">#REF!</definedName>
    <definedName name="g" hidden="1">#REF!</definedName>
    <definedName name="g54." localSheetId="48">#REF!</definedName>
    <definedName name="g54." localSheetId="46">#REF!</definedName>
    <definedName name="g54." localSheetId="41">#REF!</definedName>
    <definedName name="g54." localSheetId="40">#REF!</definedName>
    <definedName name="g54." localSheetId="36">#REF!</definedName>
    <definedName name="g54." localSheetId="37">#REF!</definedName>
    <definedName name="g54." localSheetId="38">#REF!</definedName>
    <definedName name="g54." localSheetId="35">#REF!</definedName>
    <definedName name="g54." localSheetId="23">#REF!</definedName>
    <definedName name="g54." localSheetId="19">#REF!</definedName>
    <definedName name="g54." localSheetId="21">#REF!</definedName>
    <definedName name="g54.">#REF!</definedName>
    <definedName name="gdfs">[114]Rates!$C$1:$E$181</definedName>
    <definedName name="GEOTURN" localSheetId="48">#REF!</definedName>
    <definedName name="GEOTURN" localSheetId="46">#REF!</definedName>
    <definedName name="GEOTURN" localSheetId="41">#REF!</definedName>
    <definedName name="GEOTURN" localSheetId="40">#REF!</definedName>
    <definedName name="GEOTURN" localSheetId="36">#REF!</definedName>
    <definedName name="GEOTURN" localSheetId="37">#REF!</definedName>
    <definedName name="GEOTURN" localSheetId="38">#REF!</definedName>
    <definedName name="GEOTURN" localSheetId="35">#REF!</definedName>
    <definedName name="GEOTURN" localSheetId="21">#REF!</definedName>
    <definedName name="GEOTURN">#REF!</definedName>
    <definedName name="gfdgdfgdfgfd" localSheetId="48">#REF!</definedName>
    <definedName name="gfdgdfgdfgfd" localSheetId="46">#REF!</definedName>
    <definedName name="gfdgdfgdfgfd" localSheetId="40">#REF!</definedName>
    <definedName name="gfdgdfgdfgfd" localSheetId="36">#REF!</definedName>
    <definedName name="gfdgdfgdfgfd" localSheetId="37">#REF!</definedName>
    <definedName name="gfdgdfgdfgfd" localSheetId="38">#REF!</definedName>
    <definedName name="gfdgdfgdfgfd" localSheetId="35">#REF!</definedName>
    <definedName name="gfdgdfgdfgfd" localSheetId="23">#REF!</definedName>
    <definedName name="gfdgdfgdfgfd" localSheetId="19">#REF!</definedName>
    <definedName name="gfdgdfgdfgfd" localSheetId="21">#REF!</definedName>
    <definedName name="gfdgdfgdfgfd">#REF!</definedName>
    <definedName name="gfgdhf" localSheetId="41" hidden="1">{"Sales 2",#N/A,FALSE,"SALES";"Transfer 2",#N/A,FALSE,"TRANSFERS";"A1460",#N/A,FALSE,"A1460"}</definedName>
    <definedName name="gfgdhf" localSheetId="40" hidden="1">{"Sales 2",#N/A,FALSE,"SALES";"Transfer 2",#N/A,FALSE,"TRANSFERS";"A1460",#N/A,FALSE,"A1460"}</definedName>
    <definedName name="gfgdhf" localSheetId="35" hidden="1">{"Sales 2",#N/A,FALSE,"SALES";"Transfer 2",#N/A,FALSE,"TRANSFERS";"A1460",#N/A,FALSE,"A1460"}</definedName>
    <definedName name="gfgdhf" localSheetId="21" hidden="1">{"Sales 2",#N/A,FALSE,"SALES";"Transfer 2",#N/A,FALSE,"TRANSFERS";"A1460",#N/A,FALSE,"A1460"}</definedName>
    <definedName name="gfgdhf" hidden="1">{"Sales 2",#N/A,FALSE,"SALES";"Transfer 2",#N/A,FALSE,"TRANSFERS";"A1460",#N/A,FALSE,"A1460"}</definedName>
    <definedName name="gg" localSheetId="41" hidden="1">{"Sales 2",#N/A,FALSE,"SALES";"Transfer 2",#N/A,FALSE,"TRANSFERS";"A1460",#N/A,FALSE,"A1460"}</definedName>
    <definedName name="gg" localSheetId="40" hidden="1">{"Sales 2",#N/A,FALSE,"SALES";"Transfer 2",#N/A,FALSE,"TRANSFERS";"A1460",#N/A,FALSE,"A1460"}</definedName>
    <definedName name="gg" localSheetId="35" hidden="1">{"Sales 2",#N/A,FALSE,"SALES";"Transfer 2",#N/A,FALSE,"TRANSFERS";"A1460",#N/A,FALSE,"A1460"}</definedName>
    <definedName name="gg" localSheetId="21" hidden="1">{"Sales 2",#N/A,FALSE,"SALES";"Transfer 2",#N/A,FALSE,"TRANSFERS";"A1460",#N/A,FALSE,"A1460"}</definedName>
    <definedName name="gg" hidden="1">{"Sales 2",#N/A,FALSE,"SALES";"Transfer 2",#N/A,FALSE,"TRANSFERS";"A1460",#N/A,FALSE,"A1460"}</definedName>
    <definedName name="ggf" localSheetId="41" hidden="1">{#N/A,#N/A,FALSE,"dec98qtr";#N/A,#N/A,FALSE,"suppdecsep98";#N/A,#N/A,FALSE,"w-dec98"}</definedName>
    <definedName name="ggf" localSheetId="40" hidden="1">{#N/A,#N/A,FALSE,"dec98qtr";#N/A,#N/A,FALSE,"suppdecsep98";#N/A,#N/A,FALSE,"w-dec98"}</definedName>
    <definedName name="ggf" localSheetId="35" hidden="1">{#N/A,#N/A,FALSE,"dec98qtr";#N/A,#N/A,FALSE,"suppdecsep98";#N/A,#N/A,FALSE,"w-dec98"}</definedName>
    <definedName name="ggf" localSheetId="21" hidden="1">{#N/A,#N/A,FALSE,"dec98qtr";#N/A,#N/A,FALSE,"suppdecsep98";#N/A,#N/A,FALSE,"w-dec98"}</definedName>
    <definedName name="ggf" hidden="1">{#N/A,#N/A,FALSE,"dec98qtr";#N/A,#N/A,FALSE,"suppdecsep98";#N/A,#N/A,FALSE,"w-dec98"}</definedName>
    <definedName name="ggfgfg" localSheetId="40" hidden="1">{"'CALL MONEY'!$K$53"}</definedName>
    <definedName name="ggfgfg" localSheetId="35" hidden="1">{"'CALL MONEY'!$K$53"}</definedName>
    <definedName name="ggfgfg" localSheetId="19" hidden="1">{"'CALL MONEY'!$K$53"}</definedName>
    <definedName name="ggfgfg" localSheetId="21" hidden="1">{"'CALL MONEY'!$K$53"}</definedName>
    <definedName name="ggfgfg" hidden="1">{"'CALL MONEY'!$K$53"}</definedName>
    <definedName name="GGG" localSheetId="48">#REF!</definedName>
    <definedName name="GGG" localSheetId="46">#REF!</definedName>
    <definedName name="GGG" localSheetId="41">#REF!</definedName>
    <definedName name="GGG" localSheetId="40">#REF!</definedName>
    <definedName name="GGG" localSheetId="36">#REF!</definedName>
    <definedName name="GGG" localSheetId="37">#REF!</definedName>
    <definedName name="GGG" localSheetId="38">#REF!</definedName>
    <definedName name="GGG" localSheetId="35">#REF!</definedName>
    <definedName name="GGG" localSheetId="21">#REF!</definedName>
    <definedName name="GGG">#REF!</definedName>
    <definedName name="GH" localSheetId="41" hidden="1">{"MSS",#N/A,FALSE,"MSS";"ProdSA",#N/A,FALSE,"ProdSA";"Sales 1",#N/A,FALSE,"SALES";"Transfer 1",#N/A,FALSE,"TRANSFERS"}</definedName>
    <definedName name="GH" localSheetId="40" hidden="1">{"MSS",#N/A,FALSE,"MSS";"ProdSA",#N/A,FALSE,"ProdSA";"Sales 1",#N/A,FALSE,"SALES";"Transfer 1",#N/A,FALSE,"TRANSFERS"}</definedName>
    <definedName name="GH" localSheetId="35" hidden="1">{"MSS",#N/A,FALSE,"MSS";"ProdSA",#N/A,FALSE,"ProdSA";"Sales 1",#N/A,FALSE,"SALES";"Transfer 1",#N/A,FALSE,"TRANSFERS"}</definedName>
    <definedName name="GH" localSheetId="21" hidden="1">{"MSS",#N/A,FALSE,"MSS";"ProdSA",#N/A,FALSE,"ProdSA";"Sales 1",#N/A,FALSE,"SALES";"Transfer 1",#N/A,FALSE,"TRANSFERS"}</definedName>
    <definedName name="GH" hidden="1">{"MSS",#N/A,FALSE,"MSS";"ProdSA",#N/A,FALSE,"ProdSA";"Sales 1",#N/A,FALSE,"SALES";"Transfer 1",#N/A,FALSE,"TRANSFERS"}</definedName>
    <definedName name="ghj" localSheetId="41" hidden="1">{"Sales 2",#N/A,FALSE,"SALES";"Transfer 2",#N/A,FALSE,"TRANSFERS";"A1460",#N/A,FALSE,"A1460"}</definedName>
    <definedName name="ghj" localSheetId="40" hidden="1">{"Sales 2",#N/A,FALSE,"SALES";"Transfer 2",#N/A,FALSE,"TRANSFERS";"A1460",#N/A,FALSE,"A1460"}</definedName>
    <definedName name="ghj" localSheetId="35" hidden="1">{"Sales 2",#N/A,FALSE,"SALES";"Transfer 2",#N/A,FALSE,"TRANSFERS";"A1460",#N/A,FALSE,"A1460"}</definedName>
    <definedName name="ghj" localSheetId="21" hidden="1">{"Sales 2",#N/A,FALSE,"SALES";"Transfer 2",#N/A,FALSE,"TRANSFERS";"A1460",#N/A,FALSE,"A1460"}</definedName>
    <definedName name="ghj" hidden="1">{"Sales 2",#N/A,FALSE,"SALES";"Transfer 2",#N/A,FALSE,"TRANSFERS";"A1460",#N/A,FALSE,"A1460"}</definedName>
    <definedName name="ghu" localSheetId="48" hidden="1">#REF!</definedName>
    <definedName name="ghu" localSheetId="46" hidden="1">#REF!</definedName>
    <definedName name="ghu" localSheetId="40" hidden="1">#REF!</definedName>
    <definedName name="ghu" localSheetId="36" hidden="1">#REF!</definedName>
    <definedName name="ghu" localSheetId="37" hidden="1">#REF!</definedName>
    <definedName name="ghu" localSheetId="38" hidden="1">#REF!</definedName>
    <definedName name="ghu" localSheetId="35" hidden="1">#REF!</definedName>
    <definedName name="ghu" localSheetId="23" hidden="1">#REF!</definedName>
    <definedName name="ghu" localSheetId="19" hidden="1">#REF!</definedName>
    <definedName name="ghu" localSheetId="21" hidden="1">#REF!</definedName>
    <definedName name="ghu" hidden="1">#REF!</definedName>
    <definedName name="GL" localSheetId="48" hidden="1">{"'CALL MONEY'!$K$53"}</definedName>
    <definedName name="GL" localSheetId="47" hidden="1">{"'CALL MONEY'!$K$53"}</definedName>
    <definedName name="GL" localSheetId="46" hidden="1">{"'CALL MONEY'!$K$53"}</definedName>
    <definedName name="GL" localSheetId="41" hidden="1">{"'CALL MONEY'!$K$53"}</definedName>
    <definedName name="gl" localSheetId="40">#REF!</definedName>
    <definedName name="GL" localSheetId="36" hidden="1">{"'CALL MONEY'!$K$53"}</definedName>
    <definedName name="GL" localSheetId="37" hidden="1">{"'CALL MONEY'!$K$53"}</definedName>
    <definedName name="GL" localSheetId="38" hidden="1">{"'CALL MONEY'!$K$53"}</definedName>
    <definedName name="gl" localSheetId="35">#REF!</definedName>
    <definedName name="gl" localSheetId="23">#REF!</definedName>
    <definedName name="gl" localSheetId="19">#REF!</definedName>
    <definedName name="gl" localSheetId="21">#REF!</definedName>
    <definedName name="gl">#REF!</definedName>
    <definedName name="gmo" localSheetId="48">#REF!</definedName>
    <definedName name="gmo" localSheetId="46">#REF!</definedName>
    <definedName name="gmo" localSheetId="40">#REF!</definedName>
    <definedName name="gmo" localSheetId="36">#REF!</definedName>
    <definedName name="gmo" localSheetId="37">#REF!</definedName>
    <definedName name="gmo" localSheetId="38">#REF!</definedName>
    <definedName name="gmo" localSheetId="35">#REF!</definedName>
    <definedName name="gmo" localSheetId="23">#REF!</definedName>
    <definedName name="gmo" localSheetId="19">#REF!</definedName>
    <definedName name="gmo" localSheetId="21">#REF!</definedName>
    <definedName name="gmo">#REF!</definedName>
    <definedName name="GOCWO" localSheetId="48">#REF!</definedName>
    <definedName name="GOCWO" localSheetId="46">#REF!</definedName>
    <definedName name="GOCWO" localSheetId="41">#REF!</definedName>
    <definedName name="GOCWO" localSheetId="40">#REF!</definedName>
    <definedName name="GOCWO" localSheetId="36">#REF!</definedName>
    <definedName name="GOCWO" localSheetId="37">#REF!</definedName>
    <definedName name="GOCWO" localSheetId="38">#REF!</definedName>
    <definedName name="GOCWO" localSheetId="35">#REF!</definedName>
    <definedName name="GOCWO" localSheetId="21">#REF!</definedName>
    <definedName name="GOCWO">#REF!</definedName>
    <definedName name="goodbye" localSheetId="48">#REF!</definedName>
    <definedName name="goodbye" localSheetId="46">#REF!</definedName>
    <definedName name="goodbye" localSheetId="40">#REF!</definedName>
    <definedName name="goodbye" localSheetId="36">#REF!</definedName>
    <definedName name="goodbye" localSheetId="37">#REF!</definedName>
    <definedName name="goodbye" localSheetId="38">#REF!</definedName>
    <definedName name="goodbye" localSheetId="35">#REF!</definedName>
    <definedName name="goodbye" localSheetId="23">#REF!</definedName>
    <definedName name="goodbye" localSheetId="19">#REF!</definedName>
    <definedName name="goodbye" localSheetId="21">#REF!</definedName>
    <definedName name="goodbye">#REF!</definedName>
    <definedName name="GP_COMPARISON" localSheetId="48">#REF!</definedName>
    <definedName name="GP_COMPARISON" localSheetId="47">#REF!</definedName>
    <definedName name="GP_COMPARISON" localSheetId="46">#REF!</definedName>
    <definedName name="GP_COMPARISON" localSheetId="41">#REF!</definedName>
    <definedName name="GP_COMPARISON" localSheetId="40">#REF!</definedName>
    <definedName name="GP_COMPARISON" localSheetId="36">#REF!</definedName>
    <definedName name="GP_COMPARISON" localSheetId="37">#REF!</definedName>
    <definedName name="GP_COMPARISON" localSheetId="38">#REF!</definedName>
    <definedName name="GP_COMPARISON" localSheetId="35">#REF!</definedName>
    <definedName name="GP_COMPARISON" localSheetId="21">#REF!</definedName>
    <definedName name="GP_COMPARISON">#REF!</definedName>
    <definedName name="GrpAcct1" localSheetId="58" hidden="1">"5111"</definedName>
    <definedName name="GrpAcct10" localSheetId="58" hidden="1">"5711"</definedName>
    <definedName name="GrpAcct11" localSheetId="58" hidden="1">"6111"</definedName>
    <definedName name="GrpAcct12" localSheetId="58" hidden="1">"6111.1"</definedName>
    <definedName name="GrpAcct13" localSheetId="58" hidden="1">"6211"</definedName>
    <definedName name="GrpAcct14" localSheetId="58" hidden="1">"6311"</definedName>
    <definedName name="GrpAcct15" localSheetId="58" hidden="1">"6411"</definedName>
    <definedName name="GrpAcct16" localSheetId="58" hidden="1">"6511"</definedName>
    <definedName name="GrpAcct17" localSheetId="58" hidden="1">"6512"</definedName>
    <definedName name="GrpAcct18" localSheetId="58" hidden="1">"6513"</definedName>
    <definedName name="GrpAcct19" localSheetId="58" hidden="1">"6514"</definedName>
    <definedName name="GrpAcct2" localSheetId="58" hidden="1">"5112"</definedName>
    <definedName name="GrpAcct20" localSheetId="58" hidden="1">"6515"</definedName>
    <definedName name="GrpAcct21" localSheetId="58" hidden="1">"6611"</definedName>
    <definedName name="GrpAcct22" localSheetId="58" hidden="1">"7111"</definedName>
    <definedName name="GrpAcct23" localSheetId="58" hidden="1">"7112"</definedName>
    <definedName name="GrpAcct24" localSheetId="58" hidden="1">"7113"</definedName>
    <definedName name="GrpAcct25" localSheetId="58" hidden="1">"7211"</definedName>
    <definedName name="GrpAcct26" localSheetId="58" hidden="1">"7221"</definedName>
    <definedName name="GrpAcct27" localSheetId="58" hidden="1">"7222"</definedName>
    <definedName name="GrpAcct28" localSheetId="58" hidden="1">"7223"</definedName>
    <definedName name="GrpAcct29" localSheetId="58" hidden="1">"7224"</definedName>
    <definedName name="GrpAcct3" localSheetId="58" hidden="1">"5211"</definedName>
    <definedName name="GrpAcct30" localSheetId="58" hidden="1">"8111"</definedName>
    <definedName name="GrpAcct31" localSheetId="58" hidden="1">"8111.1"</definedName>
    <definedName name="GrpAcct32" localSheetId="58" hidden="1">"8121"</definedName>
    <definedName name="GrpAcct33" localSheetId="58" hidden="1">"8131"</definedName>
    <definedName name="GrpAcct34" localSheetId="58" hidden="1">"8141"</definedName>
    <definedName name="GrpAcct35" localSheetId="58" hidden="1">"8151"</definedName>
    <definedName name="GrpAcct36" localSheetId="58" hidden="1">"8161"</definedName>
    <definedName name="GrpAcct37" localSheetId="58" hidden="1">"8171"</definedName>
    <definedName name="GrpAcct38" localSheetId="58" hidden="1">"8181"</definedName>
    <definedName name="GrpAcct39" localSheetId="58" hidden="1">"8191"</definedName>
    <definedName name="GrpAcct4" localSheetId="58" hidden="1">"5311"</definedName>
    <definedName name="GrpAcct40" localSheetId="58" hidden="1">"8192"</definedName>
    <definedName name="GrpAcct41" localSheetId="58" hidden="1">"8211"</definedName>
    <definedName name="GrpAcct42" localSheetId="58" hidden="1">"8221"</definedName>
    <definedName name="GrpAcct43" localSheetId="58" hidden="1">"8231"</definedName>
    <definedName name="GrpAcct44" localSheetId="58" hidden="1">"8241"</definedName>
    <definedName name="GrpAcct45" localSheetId="58" hidden="1">"8242"</definedName>
    <definedName name="GrpAcct46" localSheetId="58" hidden="1">"8243"</definedName>
    <definedName name="GrpAcct47" localSheetId="58" hidden="1">"8244"</definedName>
    <definedName name="GrpAcct48" localSheetId="58" hidden="1">"8251"</definedName>
    <definedName name="GrpAcct49" localSheetId="58" hidden="1">"8261"</definedName>
    <definedName name="GrpAcct5" localSheetId="58" hidden="1">"5411"</definedName>
    <definedName name="GrpAcct50" localSheetId="58" hidden="1">"8271"</definedName>
    <definedName name="GrpAcct51" localSheetId="58" hidden="1">"8281"</definedName>
    <definedName name="GrpAcct52" localSheetId="58" hidden="1">"8290"</definedName>
    <definedName name="GrpAcct53" localSheetId="58" hidden="1">"8291"</definedName>
    <definedName name="GrpAcct54" localSheetId="58" hidden="1">"8292"</definedName>
    <definedName name="GrpAcct55" localSheetId="58" hidden="1">"8293"</definedName>
    <definedName name="GrpAcct56" localSheetId="58" hidden="1">"8294"</definedName>
    <definedName name="GrpAcct57" localSheetId="58" hidden="1">"8295"</definedName>
    <definedName name="GrpAcct58" localSheetId="58" hidden="1">"8296"</definedName>
    <definedName name="GrpAcct6" localSheetId="58" hidden="1">"5511"</definedName>
    <definedName name="GrpAcct7" localSheetId="58" hidden="1">"5611"</definedName>
    <definedName name="GrpAcct8" localSheetId="58" hidden="1">"5612"</definedName>
    <definedName name="GrpAcct9" localSheetId="58" hidden="1">"5613"</definedName>
    <definedName name="GrpLevel" localSheetId="58" hidden="1">2</definedName>
    <definedName name="grtrttt" localSheetId="48">#REF!</definedName>
    <definedName name="grtrttt" localSheetId="46">#REF!</definedName>
    <definedName name="grtrttt" localSheetId="40">#REF!</definedName>
    <definedName name="grtrttt" localSheetId="36">#REF!</definedName>
    <definedName name="grtrttt" localSheetId="37">#REF!</definedName>
    <definedName name="grtrttt" localSheetId="38">#REF!</definedName>
    <definedName name="grtrttt" localSheetId="35">#REF!</definedName>
    <definedName name="grtrttt" localSheetId="23">#REF!</definedName>
    <definedName name="grtrttt" localSheetId="19">#REF!</definedName>
    <definedName name="grtrttt" localSheetId="21">#REF!</definedName>
    <definedName name="grtrttt">#REF!</definedName>
    <definedName name="gsdfgfg" localSheetId="40" hidden="1">{"'CALL MONEY'!$K$53"}</definedName>
    <definedName name="gsdfgfg" localSheetId="35" hidden="1">{"'CALL MONEY'!$K$53"}</definedName>
    <definedName name="gsdfgfg" localSheetId="19" hidden="1">{"'CALL MONEY'!$K$53"}</definedName>
    <definedName name="gsdfgfg" localSheetId="21" hidden="1">{"'CALL MONEY'!$K$53"}</definedName>
    <definedName name="gsdfgfg" hidden="1">{"'CALL MONEY'!$K$53"}</definedName>
    <definedName name="Gtee_Clas">[87]Lookups!$C$30:$C$33</definedName>
    <definedName name="GTEE_CLASS5">[41]Lookups!$B$30:$B$33</definedName>
    <definedName name="GUARANTEE_TYPE" localSheetId="48">#REF!</definedName>
    <definedName name="GUARANTEE_TYPE" localSheetId="46">#REF!</definedName>
    <definedName name="GUARANTEE_TYPE" localSheetId="40">#REF!</definedName>
    <definedName name="GUARANTEE_TYPE" localSheetId="36">#REF!</definedName>
    <definedName name="GUARANTEE_TYPE" localSheetId="37">#REF!</definedName>
    <definedName name="GUARANTEE_TYPE" localSheetId="38">#REF!</definedName>
    <definedName name="GUARANTEE_TYPE" localSheetId="35">#REF!</definedName>
    <definedName name="GUARANTEE_TYPE" localSheetId="23">#REF!</definedName>
    <definedName name="GUARANTEE_TYPE" localSheetId="19">#REF!</definedName>
    <definedName name="GUARANTEE_TYPE" localSheetId="21">#REF!</definedName>
    <definedName name="GUARANTEE_TYPE">#REF!</definedName>
    <definedName name="h" localSheetId="48">#REF!</definedName>
    <definedName name="h" localSheetId="46">#REF!</definedName>
    <definedName name="h" localSheetId="40">#REF!</definedName>
    <definedName name="h" localSheetId="36">#REF!</definedName>
    <definedName name="h" localSheetId="37">#REF!</definedName>
    <definedName name="h" localSheetId="38">#REF!</definedName>
    <definedName name="h" localSheetId="35">#REF!</definedName>
    <definedName name="h" localSheetId="23">#REF!</definedName>
    <definedName name="h" localSheetId="19">#REF!</definedName>
    <definedName name="h" localSheetId="21">#REF!</definedName>
    <definedName name="h">#REF!</definedName>
    <definedName name="HAaaa" localSheetId="48">Scheduled_Payment+Extra_Payment</definedName>
    <definedName name="HAaaa" localSheetId="46">Scheduled_Payment+Extra_Payment</definedName>
    <definedName name="HAaaa" localSheetId="40">Scheduled_Payment+Extra_Payment</definedName>
    <definedName name="HAaaa" localSheetId="36">Scheduled_Payment+Extra_Payment</definedName>
    <definedName name="HAaaa" localSheetId="37">Scheduled_Payment+Extra_Payment</definedName>
    <definedName name="HAaaa" localSheetId="38">Scheduled_Payment+Extra_Payment</definedName>
    <definedName name="HAaaa" localSheetId="35">Scheduled_Payment+Extra_Payment</definedName>
    <definedName name="HAaaa" localSheetId="23">Scheduled_Payment+Extra_Payment</definedName>
    <definedName name="HAaaa" localSheetId="19">Scheduled_Payment+Extra_Payment</definedName>
    <definedName name="HAaaa" localSheetId="21">Scheduled_Payment+Extra_Payment</definedName>
    <definedName name="HAaaa">Scheduled_Payment+Extra_Payment</definedName>
    <definedName name="HAIRCUT_CODE" localSheetId="48">#REF!</definedName>
    <definedName name="HAIRCUT_CODE" localSheetId="46">#REF!</definedName>
    <definedName name="HAIRCUT_CODE" localSheetId="40">#REF!</definedName>
    <definedName name="HAIRCUT_CODE" localSheetId="36">#REF!</definedName>
    <definedName name="HAIRCUT_CODE" localSheetId="37">#REF!</definedName>
    <definedName name="HAIRCUT_CODE" localSheetId="38">#REF!</definedName>
    <definedName name="HAIRCUT_CODE" localSheetId="35">#REF!</definedName>
    <definedName name="HAIRCUT_CODE" localSheetId="23">#REF!</definedName>
    <definedName name="HAIRCUT_CODE" localSheetId="19">#REF!</definedName>
    <definedName name="HAIRCUT_CODE" localSheetId="21">#REF!</definedName>
    <definedName name="HAIRCUT_CODE">#REF!</definedName>
    <definedName name="Haircut_Table">[47]Tables!$B$23:$C$45</definedName>
    <definedName name="HAIRCUTS" localSheetId="48">#REF!</definedName>
    <definedName name="HAIRCUTS" localSheetId="46">#REF!</definedName>
    <definedName name="HAIRCUTS" localSheetId="40">#REF!</definedName>
    <definedName name="HAIRCUTS" localSheetId="36">#REF!</definedName>
    <definedName name="HAIRCUTS" localSheetId="37">#REF!</definedName>
    <definedName name="HAIRCUTS" localSheetId="38">#REF!</definedName>
    <definedName name="HAIRCUTS" localSheetId="35">#REF!</definedName>
    <definedName name="HAIRCUTS" localSheetId="23">#REF!</definedName>
    <definedName name="HAIRCUTS" localSheetId="19">#REF!</definedName>
    <definedName name="HAIRCUTS" localSheetId="21">#REF!</definedName>
    <definedName name="HAIRCUTS">#REF!</definedName>
    <definedName name="hatim" localSheetId="48">#REF!</definedName>
    <definedName name="hatim" localSheetId="46">#REF!</definedName>
    <definedName name="hatim" localSheetId="41">#REF!</definedName>
    <definedName name="hatim" localSheetId="40">#REF!</definedName>
    <definedName name="hatim" localSheetId="36">#REF!</definedName>
    <definedName name="hatim" localSheetId="37">#REF!</definedName>
    <definedName name="hatim" localSheetId="38">#REF!</definedName>
    <definedName name="hatim" localSheetId="35">#REF!</definedName>
    <definedName name="hatim" localSheetId="21">#REF!</definedName>
    <definedName name="hatim">#REF!</definedName>
    <definedName name="HD_INCOME" localSheetId="48">#REF!</definedName>
    <definedName name="HD_INCOME" localSheetId="47">#REF!</definedName>
    <definedName name="HD_INCOME" localSheetId="46">#REF!</definedName>
    <definedName name="HD_INCOME" localSheetId="41">#REF!</definedName>
    <definedName name="HD_INCOME" localSheetId="40">#REF!</definedName>
    <definedName name="HD_INCOME" localSheetId="36">#REF!</definedName>
    <definedName name="HD_INCOME" localSheetId="37">#REF!</definedName>
    <definedName name="HD_INCOME" localSheetId="38">#REF!</definedName>
    <definedName name="HD_INCOME" localSheetId="35">#REF!</definedName>
    <definedName name="HD_INCOME" localSheetId="21">#REF!</definedName>
    <definedName name="HD_INCOME">#REF!</definedName>
    <definedName name="Header_Row" localSheetId="48">ROW(#REF!)</definedName>
    <definedName name="Header_Row" localSheetId="46">ROW(#REF!)</definedName>
    <definedName name="Header_Row" localSheetId="40">ROW(#REF!)</definedName>
    <definedName name="Header_Row" localSheetId="36">ROW(#REF!)</definedName>
    <definedName name="Header_Row" localSheetId="37">ROW(#REF!)</definedName>
    <definedName name="Header_Row" localSheetId="38">ROW(#REF!)</definedName>
    <definedName name="Header_Row" localSheetId="35">ROW(#REF!)</definedName>
    <definedName name="Header_Row" localSheetId="23">ROW(#REF!)</definedName>
    <definedName name="Header_Row" localSheetId="21">ROW(#REF!)</definedName>
    <definedName name="Header_Row">ROW(#REF!)</definedName>
    <definedName name="hello" localSheetId="48">#REF!</definedName>
    <definedName name="hello" localSheetId="46">#REF!</definedName>
    <definedName name="hello" localSheetId="40">#REF!</definedName>
    <definedName name="hello" localSheetId="36">#REF!</definedName>
    <definedName name="hello" localSheetId="37">#REF!</definedName>
    <definedName name="hello" localSheetId="38">#REF!</definedName>
    <definedName name="hello" localSheetId="35">#REF!</definedName>
    <definedName name="hello" localSheetId="23">#REF!</definedName>
    <definedName name="hello" localSheetId="19">#REF!</definedName>
    <definedName name="hello" localSheetId="21">#REF!</definedName>
    <definedName name="hello">#REF!</definedName>
    <definedName name="Henry" localSheetId="48">'[115]Analytics Summary'!#REF!</definedName>
    <definedName name="Henry" localSheetId="46">'[115]Analytics Summary'!#REF!</definedName>
    <definedName name="Henry" localSheetId="41">'[115]Analytics Summary'!#REF!</definedName>
    <definedName name="Henry" localSheetId="40">'[115]Analytics Summary'!#REF!</definedName>
    <definedName name="Henry" localSheetId="36">'[115]Analytics Summary'!#REF!</definedName>
    <definedName name="Henry" localSheetId="37">'[115]Analytics Summary'!#REF!</definedName>
    <definedName name="Henry" localSheetId="38">'[115]Analytics Summary'!#REF!</definedName>
    <definedName name="Henry" localSheetId="35">'[115]Analytics Summary'!#REF!</definedName>
    <definedName name="Henry" localSheetId="21">'[115]Analytics Summary'!#REF!</definedName>
    <definedName name="Henry">'[115]Analytics Summary'!#REF!</definedName>
    <definedName name="hfh" localSheetId="41" hidden="1">{#N/A,#N/A,FALSE,"dec98qtr";#N/A,#N/A,FALSE,"suppdecsep98";#N/A,#N/A,FALSE,"w-dec98"}</definedName>
    <definedName name="hfh" localSheetId="40" hidden="1">{#N/A,#N/A,FALSE,"dec98qtr";#N/A,#N/A,FALSE,"suppdecsep98";#N/A,#N/A,FALSE,"w-dec98"}</definedName>
    <definedName name="hfh" localSheetId="35" hidden="1">{#N/A,#N/A,FALSE,"dec98qtr";#N/A,#N/A,FALSE,"suppdecsep98";#N/A,#N/A,FALSE,"w-dec98"}</definedName>
    <definedName name="hfh" localSheetId="21" hidden="1">{#N/A,#N/A,FALSE,"dec98qtr";#N/A,#N/A,FALSE,"suppdecsep98";#N/A,#N/A,FALSE,"w-dec98"}</definedName>
    <definedName name="hfh" hidden="1">{#N/A,#N/A,FALSE,"dec98qtr";#N/A,#N/A,FALSE,"suppdecsep98";#N/A,#N/A,FALSE,"w-dec98"}</definedName>
    <definedName name="hgg" localSheetId="41" hidden="1">{"Sales 2",#N/A,FALSE,"SALES";"Transfer 2",#N/A,FALSE,"TRANSFERS";"A1460",#N/A,FALSE,"A1460"}</definedName>
    <definedName name="hgg" localSheetId="40" hidden="1">{"Sales 2",#N/A,FALSE,"SALES";"Transfer 2",#N/A,FALSE,"TRANSFERS";"A1460",#N/A,FALSE,"A1460"}</definedName>
    <definedName name="hgg" localSheetId="35" hidden="1">{"Sales 2",#N/A,FALSE,"SALES";"Transfer 2",#N/A,FALSE,"TRANSFERS";"A1460",#N/A,FALSE,"A1460"}</definedName>
    <definedName name="hgg" localSheetId="21" hidden="1">{"Sales 2",#N/A,FALSE,"SALES";"Transfer 2",#N/A,FALSE,"TRANSFERS";"A1460",#N/A,FALSE,"A1460"}</definedName>
    <definedName name="hgg" hidden="1">{"Sales 2",#N/A,FALSE,"SALES";"Transfer 2",#N/A,FALSE,"TRANSFERS";"A1460",#N/A,FALSE,"A1460"}</definedName>
    <definedName name="hh" localSheetId="48">#N/A</definedName>
    <definedName name="hh" localSheetId="47">#N/A</definedName>
    <definedName name="hh" localSheetId="46">#N/A</definedName>
    <definedName name="hh" localSheetId="41">#N/A</definedName>
    <definedName name="hh" localSheetId="40" hidden="1">{"'CALL MONEY'!$K$53"}</definedName>
    <definedName name="hh" localSheetId="36">#N/A</definedName>
    <definedName name="hh" localSheetId="37">#N/A</definedName>
    <definedName name="hh" localSheetId="38">#N/A</definedName>
    <definedName name="hh" localSheetId="35" hidden="1">{"'CALL MONEY'!$K$53"}</definedName>
    <definedName name="hh" localSheetId="21" hidden="1">{"'CALL MONEY'!$K$53"}</definedName>
    <definedName name="hh" hidden="1">{"'CALL MONEY'!$K$53"}</definedName>
    <definedName name="hhh" localSheetId="48">#REF!</definedName>
    <definedName name="hhh" localSheetId="46">#REF!</definedName>
    <definedName name="hhh" localSheetId="40">#REF!</definedName>
    <definedName name="hhh" localSheetId="36">#REF!</definedName>
    <definedName name="hhh" localSheetId="37">#REF!</definedName>
    <definedName name="hhh" localSheetId="38">#REF!</definedName>
    <definedName name="hhh" localSheetId="35">#REF!</definedName>
    <definedName name="hhh" localSheetId="23">#REF!</definedName>
    <definedName name="hhh" localSheetId="19">#REF!</definedName>
    <definedName name="hhh" localSheetId="21">#REF!</definedName>
    <definedName name="hhh">#REF!</definedName>
    <definedName name="hhjhjjjjjj" localSheetId="48">[116]Lead!#REF!</definedName>
    <definedName name="hhjhjjjjjj" localSheetId="47">[116]Lead!#REF!</definedName>
    <definedName name="hhjhjjjjjj" localSheetId="46">[116]Lead!#REF!</definedName>
    <definedName name="hhjhjjjjjj" localSheetId="41">[116]Lead!#REF!</definedName>
    <definedName name="hhjhjjjjjj" localSheetId="40">[116]Lead!#REF!</definedName>
    <definedName name="hhjhjjjjjj" localSheetId="36">[116]Lead!#REF!</definedName>
    <definedName name="hhjhjjjjjj" localSheetId="37">[116]Lead!#REF!</definedName>
    <definedName name="hhjhjjjjjj" localSheetId="38">[116]Lead!#REF!</definedName>
    <definedName name="hhjhjjjjjj" localSheetId="35">[116]Lead!#REF!</definedName>
    <definedName name="hhjhjjjjjj" localSheetId="21">[116]Lead!#REF!</definedName>
    <definedName name="hhjhjjjjjj">[116]Lead!#REF!</definedName>
    <definedName name="highlights" localSheetId="48">#REF!</definedName>
    <definedName name="highlights" localSheetId="46">#REF!</definedName>
    <definedName name="highlights" localSheetId="40">#REF!</definedName>
    <definedName name="highlights" localSheetId="36">#REF!</definedName>
    <definedName name="highlights" localSheetId="37">#REF!</definedName>
    <definedName name="highlights" localSheetId="38">#REF!</definedName>
    <definedName name="highlights" localSheetId="35">#REF!</definedName>
    <definedName name="highlights" localSheetId="23">#REF!</definedName>
    <definedName name="highlights" localSheetId="19">#REF!</definedName>
    <definedName name="highlights" localSheetId="21">#REF!</definedName>
    <definedName name="highlights">#REF!</definedName>
    <definedName name="Highlightsconsolidated" localSheetId="48">#REF!</definedName>
    <definedName name="Highlightsconsolidated" localSheetId="46">#REF!</definedName>
    <definedName name="Highlightsconsolidated" localSheetId="40">#REF!</definedName>
    <definedName name="Highlightsconsolidated" localSheetId="36">#REF!</definedName>
    <definedName name="Highlightsconsolidated" localSheetId="37">#REF!</definedName>
    <definedName name="Highlightsconsolidated" localSheetId="38">#REF!</definedName>
    <definedName name="Highlightsconsolidated" localSheetId="35">#REF!</definedName>
    <definedName name="Highlightsconsolidated" localSheetId="23">#REF!</definedName>
    <definedName name="Highlightsconsolidated" localSheetId="19">#REF!</definedName>
    <definedName name="Highlightsconsolidated" localSheetId="21">#REF!</definedName>
    <definedName name="Highlightsconsolidated">#REF!</definedName>
    <definedName name="HighlightsUnit1" localSheetId="48">#REF!</definedName>
    <definedName name="HighlightsUnit1" localSheetId="46">#REF!</definedName>
    <definedName name="HighlightsUnit1" localSheetId="40">#REF!</definedName>
    <definedName name="HighlightsUnit1" localSheetId="36">#REF!</definedName>
    <definedName name="HighlightsUnit1" localSheetId="37">#REF!</definedName>
    <definedName name="HighlightsUnit1" localSheetId="38">#REF!</definedName>
    <definedName name="HighlightsUnit1" localSheetId="35">#REF!</definedName>
    <definedName name="HighlightsUnit1" localSheetId="23">#REF!</definedName>
    <definedName name="HighlightsUnit1" localSheetId="19">#REF!</definedName>
    <definedName name="HighlightsUnit1" localSheetId="21">#REF!</definedName>
    <definedName name="HighlightsUnit1">#REF!</definedName>
    <definedName name="HISTORY_A_LIAB" localSheetId="48">#REF!</definedName>
    <definedName name="HISTORY_A_LIAB" localSheetId="47">#REF!</definedName>
    <definedName name="HISTORY_A_LIAB" localSheetId="46">#REF!</definedName>
    <definedName name="HISTORY_A_LIAB" localSheetId="41">#REF!</definedName>
    <definedName name="HISTORY_A_LIAB" localSheetId="40">#REF!</definedName>
    <definedName name="HISTORY_A_LIAB" localSheetId="36">#REF!</definedName>
    <definedName name="HISTORY_A_LIAB" localSheetId="37">#REF!</definedName>
    <definedName name="HISTORY_A_LIAB" localSheetId="38">#REF!</definedName>
    <definedName name="HISTORY_A_LIAB" localSheetId="35">#REF!</definedName>
    <definedName name="HISTORY_A_LIAB" localSheetId="21">#REF!</definedName>
    <definedName name="HISTORY_A_LIAB">#REF!</definedName>
    <definedName name="hjhkj">[114]Rates!$C$1:$E$181</definedName>
    <definedName name="hkj" localSheetId="48" hidden="1">#REF!</definedName>
    <definedName name="hkj" localSheetId="46" hidden="1">#REF!</definedName>
    <definedName name="hkj" localSheetId="40" hidden="1">#REF!</definedName>
    <definedName name="hkj" localSheetId="36" hidden="1">#REF!</definedName>
    <definedName name="hkj" localSheetId="37" hidden="1">#REF!</definedName>
    <definedName name="hkj" localSheetId="38" hidden="1">#REF!</definedName>
    <definedName name="hkj" localSheetId="35" hidden="1">#REF!</definedName>
    <definedName name="hkj" localSheetId="23" hidden="1">#REF!</definedName>
    <definedName name="hkj" localSheetId="19" hidden="1">#REF!</definedName>
    <definedName name="hkj" localSheetId="21" hidden="1">#REF!</definedName>
    <definedName name="hkj" hidden="1">#REF!</definedName>
    <definedName name="hr" localSheetId="48">#REF!</definedName>
    <definedName name="hr" localSheetId="47">#REF!</definedName>
    <definedName name="hr" localSheetId="46">#REF!</definedName>
    <definedName name="hr" localSheetId="41">#REF!</definedName>
    <definedName name="hr" localSheetId="40">#REF!</definedName>
    <definedName name="hr" localSheetId="36">#REF!</definedName>
    <definedName name="hr" localSheetId="37">#REF!</definedName>
    <definedName name="hr" localSheetId="38">#REF!</definedName>
    <definedName name="hr" localSheetId="35">#REF!</definedName>
    <definedName name="hr" localSheetId="21">#REF!</definedName>
    <definedName name="hr">#REF!</definedName>
    <definedName name="html" localSheetId="47" hidden="1">{"'CALL MONEY'!$K$53"}</definedName>
    <definedName name="html" localSheetId="46" hidden="1">{"'CALL MONEY'!$K$53"}</definedName>
    <definedName name="html" localSheetId="40" hidden="1">{"'CALL MONEY'!$K$53"}</definedName>
    <definedName name="html" hidden="1">{"'CALL MONEY'!$K$53"}</definedName>
    <definedName name="html_cntrl" localSheetId="48" hidden="1">{"'CALL MONEY'!$K$53"}</definedName>
    <definedName name="html_cntrl" localSheetId="47" hidden="1">{"'CALL MONEY'!$K$53"}</definedName>
    <definedName name="html_cntrl" localSheetId="46" hidden="1">{"'CALL MONEY'!$K$53"}</definedName>
    <definedName name="html_cntrl" localSheetId="41" hidden="1">{"'CALL MONEY'!$K$53"}</definedName>
    <definedName name="html_cntrl" localSheetId="40" hidden="1">{"'CALL MONEY'!$K$53"}</definedName>
    <definedName name="html_cntrl" localSheetId="36" hidden="1">{"'CALL MONEY'!$K$53"}</definedName>
    <definedName name="html_cntrl" localSheetId="37" hidden="1">{"'CALL MONEY'!$K$53"}</definedName>
    <definedName name="html_cntrl" localSheetId="38" hidden="1">{"'CALL MONEY'!$K$53"}</definedName>
    <definedName name="html_cntrl" localSheetId="35" hidden="1">{"'CALL MONEY'!$K$53"}</definedName>
    <definedName name="html_cntrl" localSheetId="19" hidden="1">{"'CALL MONEY'!$K$53"}</definedName>
    <definedName name="html_cntrl" localSheetId="21" hidden="1">{"'CALL MONEY'!$K$53"}</definedName>
    <definedName name="html_cntrl" hidden="1">{"'CALL MONEY'!$K$53"}</definedName>
    <definedName name="html_cntrl465454" localSheetId="48" hidden="1">{"'CALL MONEY'!$K$53"}</definedName>
    <definedName name="html_cntrl465454" localSheetId="47" hidden="1">{"'CALL MONEY'!$K$53"}</definedName>
    <definedName name="html_cntrl465454" localSheetId="46" hidden="1">{"'CALL MONEY'!$K$53"}</definedName>
    <definedName name="html_cntrl465454" localSheetId="41" hidden="1">{"'CALL MONEY'!$K$53"}</definedName>
    <definedName name="html_cntrl465454" localSheetId="40" hidden="1">{"'CALL MONEY'!$K$53"}</definedName>
    <definedName name="html_cntrl465454" localSheetId="36" hidden="1">{"'CALL MONEY'!$K$53"}</definedName>
    <definedName name="html_cntrl465454" localSheetId="37" hidden="1">{"'CALL MONEY'!$K$53"}</definedName>
    <definedName name="html_cntrl465454" localSheetId="38" hidden="1">{"'CALL MONEY'!$K$53"}</definedName>
    <definedName name="html_cntrl465454" localSheetId="35" hidden="1">{"'CALL MONEY'!$K$53"}</definedName>
    <definedName name="html_cntrl465454" localSheetId="19" hidden="1">{"'CALL MONEY'!$K$53"}</definedName>
    <definedName name="html_cntrl465454" localSheetId="21" hidden="1">{"'CALL MONEY'!$K$53"}</definedName>
    <definedName name="html_cntrl465454" hidden="1">{"'CALL MONEY'!$K$53"}</definedName>
    <definedName name="HTML_CodePage" hidden="1">1252</definedName>
    <definedName name="HTML_Control" localSheetId="15" hidden="1">{"'CALL MONEY'!$K$53"}</definedName>
    <definedName name="HTML_Control" localSheetId="48" hidden="1">{"'CALL MONEY'!$K$53"}</definedName>
    <definedName name="HTML_Control" localSheetId="47" hidden="1">{"'CALL MONEY'!$K$53"}</definedName>
    <definedName name="HTML_Control" localSheetId="46" hidden="1">{"'CALL MONEY'!$K$53"}</definedName>
    <definedName name="HTML_Control" localSheetId="41" hidden="1">{"'CALL MONEY'!$K$53"}</definedName>
    <definedName name="HTML_Control" localSheetId="40" hidden="1">{"'CALL MONEY'!$K$53"}</definedName>
    <definedName name="HTML_Control" localSheetId="36" hidden="1">{"'CALL MONEY'!$K$53"}</definedName>
    <definedName name="HTML_Control" localSheetId="37" hidden="1">{"'CALL MONEY'!$K$53"}</definedName>
    <definedName name="HTML_Control" localSheetId="38" hidden="1">{"'CALL MONEY'!$K$53"}</definedName>
    <definedName name="HTML_Control" localSheetId="42" hidden="1">{"'CALL MONEY'!$K$53"}</definedName>
    <definedName name="HTML_Control" localSheetId="34" hidden="1">{"'CALL MONEY'!$K$53"}</definedName>
    <definedName name="HTML_Control" localSheetId="16" hidden="1">{"'CALL MONEY'!$K$53"}</definedName>
    <definedName name="HTML_Control" localSheetId="35" hidden="1">{"'CALL MONEY'!$K$53"}</definedName>
    <definedName name="HTML_Control" localSheetId="17" hidden="1">{"'CALL MONEY'!$K$53"}</definedName>
    <definedName name="HTML_Control" localSheetId="18" hidden="1">{"'CALL MONEY'!$K$53"}</definedName>
    <definedName name="HTML_Control" localSheetId="19" hidden="1">{"'CALL MONEY'!$K$53"}</definedName>
    <definedName name="HTML_Control" localSheetId="21" hidden="1">{"'CALL MONEY'!$K$53"}</definedName>
    <definedName name="HTML_Control" localSheetId="12" hidden="1">{"'CALL MONEY'!$K$53"}</definedName>
    <definedName name="HTML_Control" localSheetId="26" hidden="1">{"'CALL MONEY'!$K$53"}</definedName>
    <definedName name="HTML_Control" localSheetId="30" hidden="1">{"'CALL MONEY'!$K$53"}</definedName>
    <definedName name="HTML_Control" localSheetId="13" hidden="1">{"'CALL MONEY'!$K$53"}</definedName>
    <definedName name="HTML_Control" localSheetId="31" hidden="1">{"'CALL MONEY'!$K$53"}</definedName>
    <definedName name="HTML_Control" localSheetId="25" hidden="1">{"'CALL MONEY'!$K$53"}</definedName>
    <definedName name="HTML_Control" localSheetId="27" hidden="1">{"'CALL MONEY'!$K$53"}</definedName>
    <definedName name="HTML_Control" localSheetId="11" hidden="1">{"'CALL MONEY'!$K$53"}</definedName>
    <definedName name="HTML_Control" localSheetId="24" hidden="1">{"'CALL MONEY'!$K$53"}</definedName>
    <definedName name="HTML_Control" localSheetId="56" hidden="1">{"'CALL MONEY'!$K$53"}</definedName>
    <definedName name="HTML_Control" localSheetId="10" hidden="1">{"'CALL MONEY'!$K$53"}</definedName>
    <definedName name="HTML_Control" localSheetId="7" hidden="1">{"'CALL MONEY'!$K$53"}</definedName>
    <definedName name="HTML_Control" localSheetId="9" hidden="1">{"'CALL MONEY'!$K$53"}</definedName>
    <definedName name="HTML_Control" localSheetId="32" hidden="1">{"'CALL MONEY'!$K$53"}</definedName>
    <definedName name="HTML_Control" hidden="1">{"'CALL MONEY'!$K$53"}</definedName>
    <definedName name="html_control1" localSheetId="41" hidden="1">{"'CALL MONEY'!$K$53"}</definedName>
    <definedName name="html_control1" localSheetId="40" hidden="1">{"'CALL MONEY'!$K$53"}</definedName>
    <definedName name="html_control1" localSheetId="35" hidden="1">{"'CALL MONEY'!$K$53"}</definedName>
    <definedName name="html_control1" localSheetId="21" hidden="1">{"'CALL MONEY'!$K$53"}</definedName>
    <definedName name="html_control1" hidden="1">{"'CALL MONEY'!$K$53"}</definedName>
    <definedName name="html_ctl78" localSheetId="48" hidden="1">{"'CALL MONEY'!$K$53"}</definedName>
    <definedName name="html_ctl78" localSheetId="47" hidden="1">{"'CALL MONEY'!$K$53"}</definedName>
    <definedName name="html_ctl78" localSheetId="46" hidden="1">{"'CALL MONEY'!$K$53"}</definedName>
    <definedName name="html_ctl78" localSheetId="41" hidden="1">{"'CALL MONEY'!$K$53"}</definedName>
    <definedName name="html_ctl78" localSheetId="40" hidden="1">{"'CALL MONEY'!$K$53"}</definedName>
    <definedName name="html_ctl78" localSheetId="36" hidden="1">{"'CALL MONEY'!$K$53"}</definedName>
    <definedName name="html_ctl78" localSheetId="37" hidden="1">{"'CALL MONEY'!$K$53"}</definedName>
    <definedName name="html_ctl78" localSheetId="38" hidden="1">{"'CALL MONEY'!$K$53"}</definedName>
    <definedName name="html_ctl78" localSheetId="35" hidden="1">{"'CALL MONEY'!$K$53"}</definedName>
    <definedName name="html_ctl78" localSheetId="19" hidden="1">{"'CALL MONEY'!$K$53"}</definedName>
    <definedName name="html_ctl78" localSheetId="21"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48">#REF!</definedName>
    <definedName name="I" localSheetId="47">#REF!</definedName>
    <definedName name="I" localSheetId="46">#REF!</definedName>
    <definedName name="I" localSheetId="41">#REF!</definedName>
    <definedName name="I" localSheetId="40">#REF!</definedName>
    <definedName name="I" localSheetId="36">#REF!</definedName>
    <definedName name="I" localSheetId="37">#REF!</definedName>
    <definedName name="I" localSheetId="38">#REF!</definedName>
    <definedName name="I" localSheetId="35">#REF!</definedName>
    <definedName name="I" localSheetId="23">#REF!</definedName>
    <definedName name="I" localSheetId="19">#REF!</definedName>
    <definedName name="I" localSheetId="21">#REF!</definedName>
    <definedName name="I">#REF!</definedName>
    <definedName name="ID" localSheetId="48">#REF!</definedName>
    <definedName name="ID" localSheetId="46">#REF!</definedName>
    <definedName name="ID" localSheetId="41">#REF!</definedName>
    <definedName name="ID" localSheetId="40">#REF!</definedName>
    <definedName name="ID" localSheetId="36">#REF!</definedName>
    <definedName name="ID" localSheetId="37">#REF!</definedName>
    <definedName name="ID" localSheetId="38">#REF!</definedName>
    <definedName name="ID" localSheetId="35">#REF!</definedName>
    <definedName name="ID" localSheetId="21">#REF!</definedName>
    <definedName name="ID">#REF!</definedName>
    <definedName name="IDFUIU" localSheetId="48">#REF!</definedName>
    <definedName name="IDFUIU" localSheetId="47">#REF!</definedName>
    <definedName name="IDFUIU" localSheetId="46">#REF!</definedName>
    <definedName name="IDFUIU" localSheetId="41">#REF!</definedName>
    <definedName name="IDFUIU" localSheetId="40">#REF!</definedName>
    <definedName name="IDFUIU" localSheetId="36">#REF!</definedName>
    <definedName name="IDFUIU" localSheetId="37">#REF!</definedName>
    <definedName name="IDFUIU" localSheetId="38">#REF!</definedName>
    <definedName name="IDFUIU" localSheetId="35">#REF!</definedName>
    <definedName name="IDFUIU" localSheetId="21">#REF!</definedName>
    <definedName name="IDFUIU">#REF!</definedName>
    <definedName name="IEC" localSheetId="48">#REF!</definedName>
    <definedName name="IEC" localSheetId="46">#REF!</definedName>
    <definedName name="IEC" localSheetId="41">#REF!</definedName>
    <definedName name="IEC" localSheetId="40">#REF!</definedName>
    <definedName name="IEC" localSheetId="36">#REF!</definedName>
    <definedName name="IEC" localSheetId="37">#REF!</definedName>
    <definedName name="IEC" localSheetId="38">#REF!</definedName>
    <definedName name="IEC" localSheetId="35">#REF!</definedName>
    <definedName name="IEC" localSheetId="23">#REF!</definedName>
    <definedName name="IEC" localSheetId="19">#REF!</definedName>
    <definedName name="IEC" localSheetId="21">#REF!</definedName>
    <definedName name="IEC">#REF!</definedName>
    <definedName name="IECO" localSheetId="48">#REF!</definedName>
    <definedName name="IECO" localSheetId="46">#REF!</definedName>
    <definedName name="IECO" localSheetId="41">#REF!</definedName>
    <definedName name="IECO" localSheetId="40">#REF!</definedName>
    <definedName name="IECO" localSheetId="36">#REF!</definedName>
    <definedName name="IECO" localSheetId="37">#REF!</definedName>
    <definedName name="IECO" localSheetId="38">#REF!</definedName>
    <definedName name="IECO" localSheetId="35">#REF!</definedName>
    <definedName name="IECO" localSheetId="23">#REF!</definedName>
    <definedName name="IECO" localSheetId="19">#REF!</definedName>
    <definedName name="IECO" localSheetId="21">#REF!</definedName>
    <definedName name="IECO">#REF!</definedName>
    <definedName name="IECO1" localSheetId="48">#REF!</definedName>
    <definedName name="IECO1" localSheetId="46">#REF!</definedName>
    <definedName name="IECO1" localSheetId="41">#REF!</definedName>
    <definedName name="IECO1" localSheetId="40">#REF!</definedName>
    <definedName name="IECO1" localSheetId="36">#REF!</definedName>
    <definedName name="IECO1" localSheetId="37">#REF!</definedName>
    <definedName name="IECO1" localSheetId="38">#REF!</definedName>
    <definedName name="IECO1" localSheetId="35">#REF!</definedName>
    <definedName name="IECO1" localSheetId="23">#REF!</definedName>
    <definedName name="IECO1" localSheetId="19">#REF!</definedName>
    <definedName name="IECO1" localSheetId="21">#REF!</definedName>
    <definedName name="IECO1">#REF!</definedName>
    <definedName name="IED" localSheetId="48">#REF!</definedName>
    <definedName name="IED" localSheetId="46">#REF!</definedName>
    <definedName name="IED" localSheetId="41">#REF!</definedName>
    <definedName name="IED" localSheetId="40">#REF!</definedName>
    <definedName name="IED" localSheetId="36">#REF!</definedName>
    <definedName name="IED" localSheetId="37">#REF!</definedName>
    <definedName name="IED" localSheetId="38">#REF!</definedName>
    <definedName name="IED" localSheetId="35">#REF!</definedName>
    <definedName name="IED" localSheetId="23">#REF!</definedName>
    <definedName name="IED" localSheetId="19">#REF!</definedName>
    <definedName name="IED" localSheetId="21">#REF!</definedName>
    <definedName name="IED">#REF!</definedName>
    <definedName name="IEH" localSheetId="48">#REF!</definedName>
    <definedName name="IEH" localSheetId="46">#REF!</definedName>
    <definedName name="IEH" localSheetId="41">#REF!</definedName>
    <definedName name="IEH" localSheetId="40">#REF!</definedName>
    <definedName name="IEH" localSheetId="36">#REF!</definedName>
    <definedName name="IEH" localSheetId="37">#REF!</definedName>
    <definedName name="IEH" localSheetId="38">#REF!</definedName>
    <definedName name="IEH" localSheetId="35">#REF!</definedName>
    <definedName name="IEH" localSheetId="23">#REF!</definedName>
    <definedName name="IEH" localSheetId="19">#REF!</definedName>
    <definedName name="IEH" localSheetId="21">#REF!</definedName>
    <definedName name="IEH">#REF!</definedName>
    <definedName name="IEP" localSheetId="48">#REF!</definedName>
    <definedName name="IEP" localSheetId="46">#REF!</definedName>
    <definedName name="IEP" localSheetId="41">#REF!</definedName>
    <definedName name="IEP" localSheetId="40">#REF!</definedName>
    <definedName name="IEP" localSheetId="36">#REF!</definedName>
    <definedName name="IEP" localSheetId="37">#REF!</definedName>
    <definedName name="IEP" localSheetId="38">#REF!</definedName>
    <definedName name="IEP" localSheetId="35">#REF!</definedName>
    <definedName name="IEP" localSheetId="23">#REF!</definedName>
    <definedName name="IEP" localSheetId="19">#REF!</definedName>
    <definedName name="IEP" localSheetId="21">#REF!</definedName>
    <definedName name="IEP">#REF!</definedName>
    <definedName name="IES" localSheetId="48">#REF!</definedName>
    <definedName name="IES" localSheetId="46">#REF!</definedName>
    <definedName name="IES" localSheetId="41">#REF!</definedName>
    <definedName name="IES" localSheetId="40">#REF!</definedName>
    <definedName name="IES" localSheetId="36">#REF!</definedName>
    <definedName name="IES" localSheetId="37">#REF!</definedName>
    <definedName name="IES" localSheetId="38">#REF!</definedName>
    <definedName name="IES" localSheetId="35">#REF!</definedName>
    <definedName name="IES" localSheetId="23">#REF!</definedName>
    <definedName name="IES" localSheetId="19">#REF!</definedName>
    <definedName name="IES" localSheetId="21">#REF!</definedName>
    <definedName name="IES">#REF!</definedName>
    <definedName name="IET" localSheetId="48">#REF!</definedName>
    <definedName name="IET" localSheetId="46">#REF!</definedName>
    <definedName name="IET" localSheetId="41">#REF!</definedName>
    <definedName name="IET" localSheetId="40">#REF!</definedName>
    <definedName name="IET" localSheetId="36">#REF!</definedName>
    <definedName name="IET" localSheetId="37">#REF!</definedName>
    <definedName name="IET" localSheetId="38">#REF!</definedName>
    <definedName name="IET" localSheetId="35">#REF!</definedName>
    <definedName name="IET" localSheetId="23">#REF!</definedName>
    <definedName name="IET" localSheetId="19">#REF!</definedName>
    <definedName name="IET" localSheetId="21">#REF!</definedName>
    <definedName name="IET">#REF!</definedName>
    <definedName name="ii">[117]PRODUCTS!$A$2:$E$57</definedName>
    <definedName name="iicf" localSheetId="48">[118]Disb!#REF!</definedName>
    <definedName name="iicf" localSheetId="46">[118]Disb!#REF!</definedName>
    <definedName name="iicf" localSheetId="40">[118]Disb!#REF!</definedName>
    <definedName name="iicf" localSheetId="36">[118]Disb!#REF!</definedName>
    <definedName name="iicf" localSheetId="37">[118]Disb!#REF!</definedName>
    <definedName name="iicf" localSheetId="38">[118]Disb!#REF!</definedName>
    <definedName name="iicf" localSheetId="35">[118]Disb!#REF!</definedName>
    <definedName name="iicf" localSheetId="21">[118]Disb!#REF!</definedName>
    <definedName name="iicf">[118]Disb!#REF!</definedName>
    <definedName name="iicfaug" localSheetId="48">[118]Disb!#REF!</definedName>
    <definedName name="iicfaug" localSheetId="46">[118]Disb!#REF!</definedName>
    <definedName name="iicfaug" localSheetId="40">[118]Disb!#REF!</definedName>
    <definedName name="iicfaug" localSheetId="36">[118]Disb!#REF!</definedName>
    <definedName name="iicfaug" localSheetId="37">[118]Disb!#REF!</definedName>
    <definedName name="iicfaug" localSheetId="38">[118]Disb!#REF!</definedName>
    <definedName name="iicfaug" localSheetId="35">[118]Disb!#REF!</definedName>
    <definedName name="iicfaug" localSheetId="21">[118]Disb!#REF!</definedName>
    <definedName name="iicfaug">[118]Disb!#REF!</definedName>
    <definedName name="iicfsep" localSheetId="48">[118]Disb!#REF!</definedName>
    <definedName name="iicfsep" localSheetId="46">[118]Disb!#REF!</definedName>
    <definedName name="iicfsep" localSheetId="40">[118]Disb!#REF!</definedName>
    <definedName name="iicfsep" localSheetId="36">[118]Disb!#REF!</definedName>
    <definedName name="iicfsep" localSheetId="37">[118]Disb!#REF!</definedName>
    <definedName name="iicfsep" localSheetId="38">[118]Disb!#REF!</definedName>
    <definedName name="iicfsep" localSheetId="35">[118]Disb!#REF!</definedName>
    <definedName name="iicfsep" localSheetId="21">[118]Disb!#REF!</definedName>
    <definedName name="iicfsep">[118]Disb!#REF!</definedName>
    <definedName name="iicl" localSheetId="48">[118]Disb!#REF!</definedName>
    <definedName name="iicl" localSheetId="46">[118]Disb!#REF!</definedName>
    <definedName name="iicl" localSheetId="40">[118]Disb!#REF!</definedName>
    <definedName name="iicl" localSheetId="36">[118]Disb!#REF!</definedName>
    <definedName name="iicl" localSheetId="37">[118]Disb!#REF!</definedName>
    <definedName name="iicl" localSheetId="38">[118]Disb!#REF!</definedName>
    <definedName name="iicl" localSheetId="35">[118]Disb!#REF!</definedName>
    <definedName name="iicl" localSheetId="21">[118]Disb!#REF!</definedName>
    <definedName name="iicl">[118]Disb!#REF!</definedName>
    <definedName name="iiclaug" localSheetId="48">[118]Disb!#REF!</definedName>
    <definedName name="iiclaug" localSheetId="46">[118]Disb!#REF!</definedName>
    <definedName name="iiclaug" localSheetId="40">[118]Disb!#REF!</definedName>
    <definedName name="iiclaug" localSheetId="36">[118]Disb!#REF!</definedName>
    <definedName name="iiclaug" localSheetId="37">[118]Disb!#REF!</definedName>
    <definedName name="iiclaug" localSheetId="38">[118]Disb!#REF!</definedName>
    <definedName name="iiclaug" localSheetId="35">[118]Disb!#REF!</definedName>
    <definedName name="iiclaug" localSheetId="21">[118]Disb!#REF!</definedName>
    <definedName name="iiclaug">[118]Disb!#REF!</definedName>
    <definedName name="iicljul" localSheetId="48">[118]Disb!#REF!</definedName>
    <definedName name="iicljul" localSheetId="46">[118]Disb!#REF!</definedName>
    <definedName name="iicljul" localSheetId="40">[118]Disb!#REF!</definedName>
    <definedName name="iicljul" localSheetId="36">[118]Disb!#REF!</definedName>
    <definedName name="iicljul" localSheetId="37">[118]Disb!#REF!</definedName>
    <definedName name="iicljul" localSheetId="38">[118]Disb!#REF!</definedName>
    <definedName name="iicljul" localSheetId="35">[118]Disb!#REF!</definedName>
    <definedName name="iicljul" localSheetId="21">[118]Disb!#REF!</definedName>
    <definedName name="iicljul">[118]Disb!#REF!</definedName>
    <definedName name="iiclsep" localSheetId="48">[118]Disb!#REF!</definedName>
    <definedName name="iiclsep" localSheetId="46">[118]Disb!#REF!</definedName>
    <definedName name="iiclsep" localSheetId="40">[118]Disb!#REF!</definedName>
    <definedName name="iiclsep" localSheetId="36">[118]Disb!#REF!</definedName>
    <definedName name="iiclsep" localSheetId="37">[118]Disb!#REF!</definedName>
    <definedName name="iiclsep" localSheetId="38">[118]Disb!#REF!</definedName>
    <definedName name="iiclsep" localSheetId="35">[118]Disb!#REF!</definedName>
    <definedName name="iiclsep" localSheetId="21">[118]Disb!#REF!</definedName>
    <definedName name="iiclsep">[118]Disb!#REF!</definedName>
    <definedName name="iintercar" localSheetId="48">[118]Disb!#REF!</definedName>
    <definedName name="iintercar" localSheetId="46">[118]Disb!#REF!</definedName>
    <definedName name="iintercar" localSheetId="40">[118]Disb!#REF!</definedName>
    <definedName name="iintercar" localSheetId="36">[118]Disb!#REF!</definedName>
    <definedName name="iintercar" localSheetId="37">[118]Disb!#REF!</definedName>
    <definedName name="iintercar" localSheetId="38">[118]Disb!#REF!</definedName>
    <definedName name="iintercar" localSheetId="35">[118]Disb!#REF!</definedName>
    <definedName name="iintercar" localSheetId="21">[118]Disb!#REF!</definedName>
    <definedName name="iintercar">[118]Disb!#REF!</definedName>
    <definedName name="ijh">'[119]A-C CODE &amp; NAME'!$B$1:$C$193</definedName>
    <definedName name="iki" localSheetId="40" hidden="1">{"'CALL MONEY'!$K$53"}</definedName>
    <definedName name="iki" localSheetId="35" hidden="1">{"'CALL MONEY'!$K$53"}</definedName>
    <definedName name="iki" localSheetId="19" hidden="1">{"'CALL MONEY'!$K$53"}</definedName>
    <definedName name="iki" localSheetId="21" hidden="1">{"'CALL MONEY'!$K$53"}</definedName>
    <definedName name="iki" hidden="1">{"'CALL MONEY'!$K$53"}</definedName>
    <definedName name="ilf" localSheetId="48">[118]Disb!#REF!</definedName>
    <definedName name="ilf" localSheetId="46">[118]Disb!#REF!</definedName>
    <definedName name="ilf" localSheetId="40">[118]Disb!#REF!</definedName>
    <definedName name="ilf" localSheetId="36">[118]Disb!#REF!</definedName>
    <definedName name="ilf" localSheetId="37">[118]Disb!#REF!</definedName>
    <definedName name="ilf" localSheetId="38">[118]Disb!#REF!</definedName>
    <definedName name="ilf" localSheetId="35">[118]Disb!#REF!</definedName>
    <definedName name="ilf" localSheetId="21">[118]Disb!#REF!</definedName>
    <definedName name="ilf">[118]Disb!#REF!</definedName>
    <definedName name="ilfaug" localSheetId="48">[118]Disb!#REF!</definedName>
    <definedName name="ilfaug" localSheetId="46">[118]Disb!#REF!</definedName>
    <definedName name="ilfaug" localSheetId="40">[118]Disb!#REF!</definedName>
    <definedName name="ilfaug" localSheetId="36">[118]Disb!#REF!</definedName>
    <definedName name="ilfaug" localSheetId="37">[118]Disb!#REF!</definedName>
    <definedName name="ilfaug" localSheetId="38">[118]Disb!#REF!</definedName>
    <definedName name="ilfaug" localSheetId="35">[118]Disb!#REF!</definedName>
    <definedName name="ilfaug" localSheetId="21">[118]Disb!#REF!</definedName>
    <definedName name="ilfaug">[118]Disb!#REF!</definedName>
    <definedName name="ilfjul" localSheetId="48">[118]Disb!#REF!</definedName>
    <definedName name="ilfjul" localSheetId="46">[118]Disb!#REF!</definedName>
    <definedName name="ilfjul" localSheetId="40">[118]Disb!#REF!</definedName>
    <definedName name="ilfjul" localSheetId="36">[118]Disb!#REF!</definedName>
    <definedName name="ilfjul" localSheetId="37">[118]Disb!#REF!</definedName>
    <definedName name="ilfjul" localSheetId="38">[118]Disb!#REF!</definedName>
    <definedName name="ilfjul" localSheetId="35">[118]Disb!#REF!</definedName>
    <definedName name="ilfjul" localSheetId="21">[118]Disb!#REF!</definedName>
    <definedName name="ilfjul">[118]Disb!#REF!</definedName>
    <definedName name="iltf" localSheetId="48">[118]Disb!#REF!</definedName>
    <definedName name="iltf" localSheetId="46">[118]Disb!#REF!</definedName>
    <definedName name="iltf" localSheetId="40">[118]Disb!#REF!</definedName>
    <definedName name="iltf" localSheetId="36">[118]Disb!#REF!</definedName>
    <definedName name="iltf" localSheetId="37">[118]Disb!#REF!</definedName>
    <definedName name="iltf" localSheetId="38">[118]Disb!#REF!</definedName>
    <definedName name="iltf" localSheetId="35">[118]Disb!#REF!</definedName>
    <definedName name="iltf" localSheetId="21">[118]Disb!#REF!</definedName>
    <definedName name="iltf">[118]Disb!#REF!</definedName>
    <definedName name="imran" localSheetId="48">#REF!</definedName>
    <definedName name="imran" localSheetId="46">#REF!</definedName>
    <definedName name="imran" localSheetId="40">#REF!</definedName>
    <definedName name="imran" localSheetId="36">#REF!</definedName>
    <definedName name="imran" localSheetId="37">#REF!</definedName>
    <definedName name="imran" localSheetId="38">#REF!</definedName>
    <definedName name="imran" localSheetId="35">#REF!</definedName>
    <definedName name="imran" localSheetId="23">#REF!</definedName>
    <definedName name="imran" localSheetId="19">#REF!</definedName>
    <definedName name="imran" localSheetId="21">#REF!</definedName>
    <definedName name="imran">#REF!</definedName>
    <definedName name="INC" localSheetId="48">#REF!</definedName>
    <definedName name="INC" localSheetId="47">#REF!</definedName>
    <definedName name="INC" localSheetId="46">#REF!</definedName>
    <definedName name="INC" localSheetId="41">#REF!</definedName>
    <definedName name="INC" localSheetId="40">'[1]last qrt2001'!#REF!</definedName>
    <definedName name="INC" localSheetId="36">#REF!</definedName>
    <definedName name="INC" localSheetId="37">#REF!</definedName>
    <definedName name="INC" localSheetId="38">#REF!</definedName>
    <definedName name="INC" localSheetId="35">'[1]last qrt2001'!#REF!</definedName>
    <definedName name="INC" localSheetId="21">'[1]last qrt2001'!#REF!</definedName>
    <definedName name="INC">'[1]last qrt2001'!#REF!</definedName>
    <definedName name="incomeretfc" localSheetId="15">#REF!</definedName>
    <definedName name="incomeretfc" localSheetId="48">#REF!</definedName>
    <definedName name="incomeretfc" localSheetId="47">#REF!</definedName>
    <definedName name="incomeretfc" localSheetId="46">#REF!</definedName>
    <definedName name="incomeretfc" localSheetId="41">#REF!</definedName>
    <definedName name="incomeretfc" localSheetId="40">#REF!</definedName>
    <definedName name="incomeretfc" localSheetId="36">#REF!</definedName>
    <definedName name="incomeretfc" localSheetId="37">#REF!</definedName>
    <definedName name="incomeretfc" localSheetId="38">#REF!</definedName>
    <definedName name="incomeretfc" localSheetId="42">#REF!</definedName>
    <definedName name="incomeretfc" localSheetId="34">#REF!</definedName>
    <definedName name="incomeretfc" localSheetId="35">#REF!</definedName>
    <definedName name="incomeretfc" localSheetId="23">#REF!</definedName>
    <definedName name="incomeretfc" localSheetId="18">#REF!</definedName>
    <definedName name="incomeretfc" localSheetId="19">#REF!</definedName>
    <definedName name="incomeretfc" localSheetId="21">#REF!</definedName>
    <definedName name="incomeretfc" localSheetId="26">#REF!</definedName>
    <definedName name="incomeretfc" localSheetId="11">#REF!</definedName>
    <definedName name="incomeretfc" localSheetId="24">#REF!</definedName>
    <definedName name="incomeretfc" localSheetId="7">#REF!</definedName>
    <definedName name="incomeretfc" localSheetId="33">#REF!</definedName>
    <definedName name="incomeretfc" localSheetId="32">#REF!</definedName>
    <definedName name="incomeretfc">#REF!</definedName>
    <definedName name="IncomeStatementDates" localSheetId="15">#REF!</definedName>
    <definedName name="IncomeStatementDates" localSheetId="48">#REF!</definedName>
    <definedName name="IncomeStatementDates" localSheetId="46">#REF!</definedName>
    <definedName name="IncomeStatementDates" localSheetId="41">#REF!</definedName>
    <definedName name="IncomeStatementDates" localSheetId="40">#REF!</definedName>
    <definedName name="IncomeStatementDates" localSheetId="36">#REF!</definedName>
    <definedName name="IncomeStatementDates" localSheetId="37">#REF!</definedName>
    <definedName name="IncomeStatementDates" localSheetId="38">#REF!</definedName>
    <definedName name="IncomeStatementDates" localSheetId="42">#REF!</definedName>
    <definedName name="IncomeStatementDates" localSheetId="34">#REF!</definedName>
    <definedName name="IncomeStatementDates" localSheetId="35">#REF!</definedName>
    <definedName name="IncomeStatementDates" localSheetId="23">#REF!</definedName>
    <definedName name="IncomeStatementDates" localSheetId="18">#REF!</definedName>
    <definedName name="IncomeStatementDates" localSheetId="19">#REF!</definedName>
    <definedName name="IncomeStatementDates" localSheetId="21">#REF!</definedName>
    <definedName name="IncomeStatementDates" localSheetId="26">#REF!</definedName>
    <definedName name="IncomeStatementDates" localSheetId="11">#REF!</definedName>
    <definedName name="IncomeStatementDates" localSheetId="24">#REF!</definedName>
    <definedName name="IncomeStatementDates" localSheetId="7">#REF!</definedName>
    <definedName name="IncomeStatementDates" localSheetId="33">#REF!</definedName>
    <definedName name="IncomeStatementDates" localSheetId="32">#REF!</definedName>
    <definedName name="IncomeStatementDates">#REF!</definedName>
    <definedName name="INPUT" localSheetId="48">#REF!</definedName>
    <definedName name="INPUT" localSheetId="46">#REF!</definedName>
    <definedName name="INPUT" localSheetId="41">#REF!</definedName>
    <definedName name="INPUT" localSheetId="40">#REF!</definedName>
    <definedName name="INPUT" localSheetId="36">#REF!</definedName>
    <definedName name="INPUT" localSheetId="37">#REF!</definedName>
    <definedName name="INPUT" localSheetId="38">#REF!</definedName>
    <definedName name="INPUT" localSheetId="35">#REF!</definedName>
    <definedName name="INPUT" localSheetId="21">#REF!</definedName>
    <definedName name="INPUT">#REF!</definedName>
    <definedName name="Int" localSheetId="48">#REF!</definedName>
    <definedName name="Int" localSheetId="46">#REF!</definedName>
    <definedName name="Int" localSheetId="40">#REF!</definedName>
    <definedName name="Int" localSheetId="36">#REF!</definedName>
    <definedName name="Int" localSheetId="37">#REF!</definedName>
    <definedName name="Int" localSheetId="38">#REF!</definedName>
    <definedName name="Int" localSheetId="35">#REF!</definedName>
    <definedName name="Int" localSheetId="23">#REF!</definedName>
    <definedName name="Int" localSheetId="19">#REF!</definedName>
    <definedName name="Int" localSheetId="21">#REF!</definedName>
    <definedName name="Int">#REF!</definedName>
    <definedName name="Interest_Rate" localSheetId="48">#REF!</definedName>
    <definedName name="Interest_Rate" localSheetId="46">#REF!</definedName>
    <definedName name="Interest_Rate" localSheetId="40">#REF!</definedName>
    <definedName name="Interest_Rate" localSheetId="36">#REF!</definedName>
    <definedName name="Interest_Rate" localSheetId="37">#REF!</definedName>
    <definedName name="Interest_Rate" localSheetId="38">#REF!</definedName>
    <definedName name="Interest_Rate" localSheetId="35">#REF!</definedName>
    <definedName name="Interest_Rate" localSheetId="23">#REF!</definedName>
    <definedName name="Interest_Rate" localSheetId="19">#REF!</definedName>
    <definedName name="Interest_Rate" localSheetId="21">#REF!</definedName>
    <definedName name="Interest_Rate">#REF!</definedName>
    <definedName name="INVEST" localSheetId="48">[51]acct!#REF!</definedName>
    <definedName name="INVEST" localSheetId="47">[51]acct!#REF!</definedName>
    <definedName name="INVEST" localSheetId="46">[51]acct!#REF!</definedName>
    <definedName name="INVEST" localSheetId="41">[51]acct!#REF!</definedName>
    <definedName name="INVEST" localSheetId="40">[51]acct!#REF!</definedName>
    <definedName name="INVEST" localSheetId="36">[51]acct!#REF!</definedName>
    <definedName name="INVEST" localSheetId="37">[51]acct!#REF!</definedName>
    <definedName name="INVEST" localSheetId="38">[51]acct!#REF!</definedName>
    <definedName name="INVEST" localSheetId="35">[51]acct!#REF!</definedName>
    <definedName name="INVEST" localSheetId="21">[51]acct!#REF!</definedName>
    <definedName name="INVEST">[51]acct!#REF!</definedName>
    <definedName name="investments" localSheetId="41" hidden="1">{"'CALL MONEY'!$K$53"}</definedName>
    <definedName name="investments" localSheetId="40" hidden="1">{"'CALL MONEY'!$K$53"}</definedName>
    <definedName name="investments" localSheetId="35" hidden="1">{"'CALL MONEY'!$K$53"}</definedName>
    <definedName name="investments" localSheetId="21" hidden="1">{"'CALL MONEY'!$K$53"}</definedName>
    <definedName name="investments" hidden="1">{"'CALL MONEY'!$K$53"}</definedName>
    <definedName name="IPAGE1" localSheetId="48">#REF!</definedName>
    <definedName name="IPAGE1" localSheetId="47">#REF!</definedName>
    <definedName name="IPAGE1" localSheetId="46">#REF!</definedName>
    <definedName name="IPAGE1" localSheetId="41">#REF!</definedName>
    <definedName name="IPAGE1" localSheetId="40">#REF!</definedName>
    <definedName name="IPAGE1" localSheetId="36">#REF!</definedName>
    <definedName name="IPAGE1" localSheetId="37">#REF!</definedName>
    <definedName name="IPAGE1" localSheetId="38">#REF!</definedName>
    <definedName name="IPAGE1" localSheetId="35">#REF!</definedName>
    <definedName name="IPAGE1" localSheetId="23">#REF!</definedName>
    <definedName name="IPAGE1" localSheetId="19">#REF!</definedName>
    <definedName name="IPAGE1" localSheetId="21">#REF!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48">[120]Sheet2!#REF!</definedName>
    <definedName name="iqbal" localSheetId="47">[120]Sheet2!#REF!</definedName>
    <definedName name="iqbal" localSheetId="46">[120]Sheet2!#REF!</definedName>
    <definedName name="iqbal" localSheetId="41">[120]Sheet2!#REF!</definedName>
    <definedName name="iqbal" localSheetId="40">[121]Sheet2!#REF!</definedName>
    <definedName name="iqbal" localSheetId="36">[120]Sheet2!#REF!</definedName>
    <definedName name="iqbal" localSheetId="37">[120]Sheet2!#REF!</definedName>
    <definedName name="iqbal" localSheetId="38">[120]Sheet2!#REF!</definedName>
    <definedName name="iqbal" localSheetId="35">[121]Sheet2!#REF!</definedName>
    <definedName name="iqbal" localSheetId="21">[121]Sheet2!#REF!</definedName>
    <definedName name="iqbal">[121]Sheet2!#REF!</definedName>
    <definedName name="IRR" localSheetId="48">#REF!</definedName>
    <definedName name="IRR" localSheetId="47">#REF!</definedName>
    <definedName name="IRR" localSheetId="46">#REF!</definedName>
    <definedName name="IRR" localSheetId="41">#REF!</definedName>
    <definedName name="IRR" localSheetId="40">#REF!</definedName>
    <definedName name="IRR" localSheetId="36">#REF!</definedName>
    <definedName name="IRR" localSheetId="37">#REF!</definedName>
    <definedName name="IRR" localSheetId="38">#REF!</definedName>
    <definedName name="IRR" localSheetId="35">#REF!</definedName>
    <definedName name="IRR" localSheetId="21">#REF!</definedName>
    <definedName name="IRR">#REF!</definedName>
    <definedName name="Issue_rating">[48]Rating!$B$193:$I$207</definedName>
    <definedName name="istf" localSheetId="48">[118]Disb!#REF!</definedName>
    <definedName name="istf" localSheetId="46">[118]Disb!#REF!</definedName>
    <definedName name="istf" localSheetId="40">[118]Disb!#REF!</definedName>
    <definedName name="istf" localSheetId="36">[118]Disb!#REF!</definedName>
    <definedName name="istf" localSheetId="37">[118]Disb!#REF!</definedName>
    <definedName name="istf" localSheetId="38">[118]Disb!#REF!</definedName>
    <definedName name="istf" localSheetId="35">[118]Disb!#REF!</definedName>
    <definedName name="istf" localSheetId="21">[118]Disb!#REF!</definedName>
    <definedName name="istf">[118]Disb!#REF!</definedName>
    <definedName name="itotal" localSheetId="48">[118]Disb!#REF!</definedName>
    <definedName name="itotal" localSheetId="46">[118]Disb!#REF!</definedName>
    <definedName name="itotal" localSheetId="40">[118]Disb!#REF!</definedName>
    <definedName name="itotal" localSheetId="36">[118]Disb!#REF!</definedName>
    <definedName name="itotal" localSheetId="37">[118]Disb!#REF!</definedName>
    <definedName name="itotal" localSheetId="38">[118]Disb!#REF!</definedName>
    <definedName name="itotal" localSheetId="35">[118]Disb!#REF!</definedName>
    <definedName name="itotal" localSheetId="21">[118]Disb!#REF!</definedName>
    <definedName name="itotal">[118]Disb!#REF!</definedName>
    <definedName name="iu" localSheetId="48">#REF!</definedName>
    <definedName name="iu" localSheetId="46">#REF!</definedName>
    <definedName name="iu" localSheetId="41">#REF!</definedName>
    <definedName name="iu" localSheetId="40">#REF!</definedName>
    <definedName name="iu" localSheetId="36">#REF!</definedName>
    <definedName name="iu" localSheetId="37">#REF!</definedName>
    <definedName name="iu" localSheetId="38">#REF!</definedName>
    <definedName name="iu" localSheetId="35">#REF!</definedName>
    <definedName name="iu" localSheetId="23">#REF!</definedName>
    <definedName name="iu" localSheetId="19">#REF!</definedName>
    <definedName name="iu" localSheetId="21">#REF!</definedName>
    <definedName name="iu">#REF!</definedName>
    <definedName name="iui" localSheetId="46" hidden="1">#REF!</definedName>
    <definedName name="iui" localSheetId="40" hidden="1">#REF!</definedName>
    <definedName name="iui" hidden="1">#REF!</definedName>
    <definedName name="iyky" localSheetId="46">[51]acct!#REF!</definedName>
    <definedName name="iyky" localSheetId="40">[51]acct!#REF!</definedName>
    <definedName name="iyky">[51]acct!#REF!</definedName>
    <definedName name="J" localSheetId="48">#REF!</definedName>
    <definedName name="J" localSheetId="47">#REF!</definedName>
    <definedName name="J" localSheetId="46">#REF!</definedName>
    <definedName name="J" localSheetId="41">#REF!</definedName>
    <definedName name="J" localSheetId="40" hidden="1">#REF!</definedName>
    <definedName name="J" localSheetId="36">#REF!</definedName>
    <definedName name="J" localSheetId="37">#REF!</definedName>
    <definedName name="J" localSheetId="38">#REF!</definedName>
    <definedName name="J" localSheetId="35" hidden="1">#REF!</definedName>
    <definedName name="J" localSheetId="23" hidden="1">#REF!</definedName>
    <definedName name="J" localSheetId="19" hidden="1">#REF!</definedName>
    <definedName name="J" localSheetId="21" hidden="1">#REF!</definedName>
    <definedName name="J" hidden="1">#REF!</definedName>
    <definedName name="jak" localSheetId="48">#REF!</definedName>
    <definedName name="jak" localSheetId="47">#REF!</definedName>
    <definedName name="jak" localSheetId="46">#REF!</definedName>
    <definedName name="jak" localSheetId="41">#REF!</definedName>
    <definedName name="jak" localSheetId="40">#REF!</definedName>
    <definedName name="jak" localSheetId="36">#REF!</definedName>
    <definedName name="jak" localSheetId="37">#REF!</definedName>
    <definedName name="jak" localSheetId="38">#REF!</definedName>
    <definedName name="jak" localSheetId="35">#REF!</definedName>
    <definedName name="jak" localSheetId="21">#REF!</definedName>
    <definedName name="jak">#REF!</definedName>
    <definedName name="JAN" localSheetId="48">#REF!</definedName>
    <definedName name="JAN" localSheetId="46">#REF!</definedName>
    <definedName name="JAN" localSheetId="40">#REF!</definedName>
    <definedName name="JAN" localSheetId="36">#REF!</definedName>
    <definedName name="JAN" localSheetId="37">#REF!</definedName>
    <definedName name="JAN" localSheetId="38">#REF!</definedName>
    <definedName name="JAN" localSheetId="35">#REF!</definedName>
    <definedName name="JAN" localSheetId="23">#REF!</definedName>
    <definedName name="JAN" localSheetId="19">#REF!</definedName>
    <definedName name="JAN" localSheetId="21">#REF!</definedName>
    <definedName name="JAN">#REF!</definedName>
    <definedName name="JJJJ" localSheetId="48">#REF!</definedName>
    <definedName name="JJJJ" localSheetId="46">#REF!</definedName>
    <definedName name="JJJJ" localSheetId="41">#REF!</definedName>
    <definedName name="JJJJ" localSheetId="40">#REF!</definedName>
    <definedName name="JJJJ" localSheetId="36">#REF!</definedName>
    <definedName name="JJJJ" localSheetId="37">#REF!</definedName>
    <definedName name="JJJJ" localSheetId="38">#REF!</definedName>
    <definedName name="JJJJ" localSheetId="35">#REF!</definedName>
    <definedName name="JJJJ" localSheetId="21">#REF!</definedName>
    <definedName name="JJJJ">#REF!</definedName>
    <definedName name="jkjk" localSheetId="41" hidden="1">{"MSS",#N/A,FALSE,"MSS";"ProdSA",#N/A,FALSE,"ProdSA";"Sales 1",#N/A,FALSE,"SALES";"Transfer 1",#N/A,FALSE,"TRANSFERS"}</definedName>
    <definedName name="jkjk" localSheetId="40" hidden="1">{"MSS",#N/A,FALSE,"MSS";"ProdSA",#N/A,FALSE,"ProdSA";"Sales 1",#N/A,FALSE,"SALES";"Transfer 1",#N/A,FALSE,"TRANSFERS"}</definedName>
    <definedName name="jkjk" localSheetId="35" hidden="1">{"MSS",#N/A,FALSE,"MSS";"ProdSA",#N/A,FALSE,"ProdSA";"Sales 1",#N/A,FALSE,"SALES";"Transfer 1",#N/A,FALSE,"TRANSFERS"}</definedName>
    <definedName name="jkjk" localSheetId="21" hidden="1">{"MSS",#N/A,FALSE,"MSS";"ProdSA",#N/A,FALSE,"ProdSA";"Sales 1",#N/A,FALSE,"SALES";"Transfer 1",#N/A,FALSE,"TRANSFERS"}</definedName>
    <definedName name="jkjk" hidden="1">{"MSS",#N/A,FALSE,"MSS";"ProdSA",#N/A,FALSE,"ProdSA";"Sales 1",#N/A,FALSE,"SALES";"Transfer 1",#N/A,FALSE,"TRANSFERS"}</definedName>
    <definedName name="jkl" localSheetId="41" hidden="1">{#N/A,#N/A,FALSE,"dec98qtr";#N/A,#N/A,FALSE,"suppdecsep98";#N/A,#N/A,FALSE,"w-dec98"}</definedName>
    <definedName name="jkl" localSheetId="40" hidden="1">{#N/A,#N/A,FALSE,"dec98qtr";#N/A,#N/A,FALSE,"suppdecsep98";#N/A,#N/A,FALSE,"w-dec98"}</definedName>
    <definedName name="jkl" localSheetId="35" hidden="1">{#N/A,#N/A,FALSE,"dec98qtr";#N/A,#N/A,FALSE,"suppdecsep98";#N/A,#N/A,FALSE,"w-dec98"}</definedName>
    <definedName name="jkl" localSheetId="21" hidden="1">{#N/A,#N/A,FALSE,"dec98qtr";#N/A,#N/A,FALSE,"suppdecsep98";#N/A,#N/A,FALSE,"w-dec98"}</definedName>
    <definedName name="jkl" hidden="1">{#N/A,#N/A,FALSE,"dec98qtr";#N/A,#N/A,FALSE,"suppdecsep98";#N/A,#N/A,FALSE,"w-dec98"}</definedName>
    <definedName name="jqhewhqe" localSheetId="41" hidden="1">{"MSS",#N/A,FALSE,"MSS";"ProdSA",#N/A,FALSE,"ProdSA";"Sales 1",#N/A,FALSE,"SALES";"Transfer 1",#N/A,FALSE,"TRANSFERS"}</definedName>
    <definedName name="jqhewhqe" localSheetId="40" hidden="1">{"MSS",#N/A,FALSE,"MSS";"ProdSA",#N/A,FALSE,"ProdSA";"Sales 1",#N/A,FALSE,"SALES";"Transfer 1",#N/A,FALSE,"TRANSFERS"}</definedName>
    <definedName name="jqhewhqe" localSheetId="35" hidden="1">{"MSS",#N/A,FALSE,"MSS";"ProdSA",#N/A,FALSE,"ProdSA";"Sales 1",#N/A,FALSE,"SALES";"Transfer 1",#N/A,FALSE,"TRANSFERS"}</definedName>
    <definedName name="jqhewhqe" localSheetId="21" hidden="1">{"MSS",#N/A,FALSE,"MSS";"ProdSA",#N/A,FALSE,"ProdSA";"Sales 1",#N/A,FALSE,"SALES";"Transfer 1",#N/A,FALSE,"TRANSFERS"}</definedName>
    <definedName name="jqhewhqe" hidden="1">{"MSS",#N/A,FALSE,"MSS";"ProdSA",#N/A,FALSE,"ProdSA";"Sales 1",#N/A,FALSE,"SALES";"Transfer 1",#N/A,FALSE,"TRANSFERS"}</definedName>
    <definedName name="jv" localSheetId="48">#REF!</definedName>
    <definedName name="jv" localSheetId="47">#REF!</definedName>
    <definedName name="jv" localSheetId="46">#REF!</definedName>
    <definedName name="jv" localSheetId="41">#REF!</definedName>
    <definedName name="jv" localSheetId="40">#REF!</definedName>
    <definedName name="jv" localSheetId="36">#REF!</definedName>
    <definedName name="jv" localSheetId="37">#REF!</definedName>
    <definedName name="jv" localSheetId="38">#REF!</definedName>
    <definedName name="jv" localSheetId="35">#REF!</definedName>
    <definedName name="jv" localSheetId="21">#REF!</definedName>
    <definedName name="jv">#REF!</definedName>
    <definedName name="JVPrint" localSheetId="48">#REF!</definedName>
    <definedName name="JVPrint" localSheetId="47">#REF!</definedName>
    <definedName name="JVPrint" localSheetId="46">#REF!</definedName>
    <definedName name="JVPrint" localSheetId="41">#REF!</definedName>
    <definedName name="JVPrint" localSheetId="40">#REF!</definedName>
    <definedName name="JVPrint" localSheetId="36">#REF!</definedName>
    <definedName name="JVPrint" localSheetId="37">#REF!</definedName>
    <definedName name="JVPrint" localSheetId="38">#REF!</definedName>
    <definedName name="JVPrint" localSheetId="35">#REF!</definedName>
    <definedName name="JVPrint" localSheetId="21">#REF!</definedName>
    <definedName name="JVPrint">#REF!</definedName>
    <definedName name="JY" localSheetId="48">#REF!</definedName>
    <definedName name="JY" localSheetId="46">#REF!</definedName>
    <definedName name="JY" localSheetId="40">#REF!</definedName>
    <definedName name="JY" localSheetId="36">#REF!</definedName>
    <definedName name="JY" localSheetId="37">#REF!</definedName>
    <definedName name="JY" localSheetId="38">#REF!</definedName>
    <definedName name="JY" localSheetId="35">#REF!</definedName>
    <definedName name="JY" localSheetId="23">#REF!</definedName>
    <definedName name="JY" localSheetId="19">#REF!</definedName>
    <definedName name="JY" localSheetId="21">#REF!</definedName>
    <definedName name="JY">#REF!</definedName>
    <definedName name="k" localSheetId="48" hidden="1">#REF!</definedName>
    <definedName name="k" localSheetId="46" hidden="1">#REF!</definedName>
    <definedName name="k" localSheetId="40" hidden="1">#REF!</definedName>
    <definedName name="k" localSheetId="36" hidden="1">#REF!</definedName>
    <definedName name="k" localSheetId="37" hidden="1">#REF!</definedName>
    <definedName name="k" localSheetId="38" hidden="1">#REF!</definedName>
    <definedName name="k" localSheetId="35" hidden="1">#REF!</definedName>
    <definedName name="k" localSheetId="23" hidden="1">#REF!</definedName>
    <definedName name="k" localSheetId="19" hidden="1">#REF!</definedName>
    <definedName name="k" localSheetId="21" hidden="1">#REF!</definedName>
    <definedName name="k" hidden="1">#REF!</definedName>
    <definedName name="KAJSDLKj" localSheetId="48">#REF!</definedName>
    <definedName name="KAJSDLKj" localSheetId="46">#REF!</definedName>
    <definedName name="KAJSDLKj" localSheetId="41">#REF!</definedName>
    <definedName name="KAJSDLKj" localSheetId="40">#REF!</definedName>
    <definedName name="KAJSDLKj" localSheetId="36">#REF!</definedName>
    <definedName name="KAJSDLKj" localSheetId="37">#REF!</definedName>
    <definedName name="KAJSDLKj" localSheetId="38">#REF!</definedName>
    <definedName name="KAJSDLKj" localSheetId="35">#REF!</definedName>
    <definedName name="KAJSDLKj" localSheetId="21">#REF!</definedName>
    <definedName name="KAJSDLKj">#REF!</definedName>
    <definedName name="kauser" localSheetId="48">#REF!</definedName>
    <definedName name="kauser" localSheetId="46">#REF!</definedName>
    <definedName name="kauser" localSheetId="41">#REF!</definedName>
    <definedName name="kauser" localSheetId="40">#REF!</definedName>
    <definedName name="kauser" localSheetId="36">#REF!</definedName>
    <definedName name="kauser" localSheetId="37">#REF!</definedName>
    <definedName name="kauser" localSheetId="38">#REF!</definedName>
    <definedName name="kauser" localSheetId="35">#REF!</definedName>
    <definedName name="kauser" localSheetId="23">#REF!</definedName>
    <definedName name="kauser" localSheetId="19">#REF!</definedName>
    <definedName name="kauser" localSheetId="21">#REF!</definedName>
    <definedName name="kauser">#REF!</definedName>
    <definedName name="KEY_S" localSheetId="48" hidden="1">#REF!</definedName>
    <definedName name="KEY_S" localSheetId="47" hidden="1">#REF!</definedName>
    <definedName name="KEY_S" localSheetId="46" hidden="1">#REF!</definedName>
    <definedName name="KEY_S" localSheetId="41" hidden="1">#REF!</definedName>
    <definedName name="KEY_S" localSheetId="40" hidden="1">#REF!</definedName>
    <definedName name="KEY_S" localSheetId="36" hidden="1">#REF!</definedName>
    <definedName name="KEY_S" localSheetId="37" hidden="1">#REF!</definedName>
    <definedName name="KEY_S" localSheetId="38" hidden="1">#REF!</definedName>
    <definedName name="KEY_S" localSheetId="42" hidden="1">#REF!</definedName>
    <definedName name="KEY_S" localSheetId="34" hidden="1">#REF!</definedName>
    <definedName name="KEY_S" localSheetId="35" hidden="1">#REF!</definedName>
    <definedName name="KEY_S" localSheetId="23" hidden="1">#REF!</definedName>
    <definedName name="KEY_S" localSheetId="19" hidden="1">#REF!</definedName>
    <definedName name="KEY_S" localSheetId="21" hidden="1">#REF!</definedName>
    <definedName name="KEY_S" localSheetId="7" hidden="1">#REF!</definedName>
    <definedName name="KEY_S" hidden="1">#REF!</definedName>
    <definedName name="khjg" localSheetId="48" hidden="1">#REF!</definedName>
    <definedName name="khjg" localSheetId="46" hidden="1">#REF!</definedName>
    <definedName name="khjg" localSheetId="40" hidden="1">#REF!</definedName>
    <definedName name="khjg" localSheetId="36" hidden="1">#REF!</definedName>
    <definedName name="khjg" localSheetId="37" hidden="1">#REF!</definedName>
    <definedName name="khjg" localSheetId="38" hidden="1">#REF!</definedName>
    <definedName name="khjg" localSheetId="35" hidden="1">#REF!</definedName>
    <definedName name="khjg" localSheetId="23" hidden="1">#REF!</definedName>
    <definedName name="khjg" localSheetId="19" hidden="1">#REF!</definedName>
    <definedName name="khjg" localSheetId="21" hidden="1">#REF!</definedName>
    <definedName name="khjg" hidden="1">#REF!</definedName>
    <definedName name="KHKHK" localSheetId="46">[51]acct!#REF!</definedName>
    <definedName name="KHKHK" localSheetId="40">[51]acct!#REF!</definedName>
    <definedName name="KHKHK">[51]acct!#REF!</definedName>
    <definedName name="KIB">'[122]Rate Input'!$J$35:$K$398</definedName>
    <definedName name="kicf" localSheetId="48">[118]Disb!#REF!</definedName>
    <definedName name="kicf" localSheetId="46">[118]Disb!#REF!</definedName>
    <definedName name="kicf" localSheetId="40">[118]Disb!#REF!</definedName>
    <definedName name="kicf" localSheetId="36">[118]Disb!#REF!</definedName>
    <definedName name="kicf" localSheetId="37">[118]Disb!#REF!</definedName>
    <definedName name="kicf" localSheetId="38">[118]Disb!#REF!</definedName>
    <definedName name="kicf" localSheetId="35">[118]Disb!#REF!</definedName>
    <definedName name="kicf" localSheetId="21">[118]Disb!#REF!</definedName>
    <definedName name="kicf">[118]Disb!#REF!</definedName>
    <definedName name="kicfaug" localSheetId="48">[118]Disb!#REF!</definedName>
    <definedName name="kicfaug" localSheetId="46">[118]Disb!#REF!</definedName>
    <definedName name="kicfaug" localSheetId="40">[118]Disb!#REF!</definedName>
    <definedName name="kicfaug" localSheetId="36">[118]Disb!#REF!</definedName>
    <definedName name="kicfaug" localSheetId="37">[118]Disb!#REF!</definedName>
    <definedName name="kicfaug" localSheetId="38">[118]Disb!#REF!</definedName>
    <definedName name="kicfaug" localSheetId="35">[118]Disb!#REF!</definedName>
    <definedName name="kicfaug" localSheetId="21">[118]Disb!#REF!</definedName>
    <definedName name="kicfaug">[118]Disb!#REF!</definedName>
    <definedName name="kicfjul" localSheetId="48">[118]Disb!#REF!</definedName>
    <definedName name="kicfjul" localSheetId="46">[118]Disb!#REF!</definedName>
    <definedName name="kicfjul" localSheetId="40">[118]Disb!#REF!</definedName>
    <definedName name="kicfjul" localSheetId="36">[118]Disb!#REF!</definedName>
    <definedName name="kicfjul" localSheetId="37">[118]Disb!#REF!</definedName>
    <definedName name="kicfjul" localSheetId="38">[118]Disb!#REF!</definedName>
    <definedName name="kicfjul" localSheetId="35">[118]Disb!#REF!</definedName>
    <definedName name="kicfjul" localSheetId="21">[118]Disb!#REF!</definedName>
    <definedName name="kicfjul">[118]Disb!#REF!</definedName>
    <definedName name="kicfsep" localSheetId="48">[118]Disb!#REF!</definedName>
    <definedName name="kicfsep" localSheetId="46">[118]Disb!#REF!</definedName>
    <definedName name="kicfsep" localSheetId="40">[118]Disb!#REF!</definedName>
    <definedName name="kicfsep" localSheetId="36">[118]Disb!#REF!</definedName>
    <definedName name="kicfsep" localSheetId="37">[118]Disb!#REF!</definedName>
    <definedName name="kicfsep" localSheetId="38">[118]Disb!#REF!</definedName>
    <definedName name="kicfsep" localSheetId="35">[118]Disb!#REF!</definedName>
    <definedName name="kicfsep" localSheetId="21">[118]Disb!#REF!</definedName>
    <definedName name="kicfsep">[118]Disb!#REF!</definedName>
    <definedName name="kicl" localSheetId="48">[118]Disb!#REF!</definedName>
    <definedName name="kicl" localSheetId="46">[118]Disb!#REF!</definedName>
    <definedName name="kicl" localSheetId="40">[118]Disb!#REF!</definedName>
    <definedName name="kicl" localSheetId="36">[118]Disb!#REF!</definedName>
    <definedName name="kicl" localSheetId="37">[118]Disb!#REF!</definedName>
    <definedName name="kicl" localSheetId="38">[118]Disb!#REF!</definedName>
    <definedName name="kicl" localSheetId="35">[118]Disb!#REF!</definedName>
    <definedName name="kicl" localSheetId="21">[118]Disb!#REF!</definedName>
    <definedName name="kicl">[118]Disb!#REF!</definedName>
    <definedName name="kiclaug" localSheetId="48">[118]Disb!#REF!</definedName>
    <definedName name="kiclaug" localSheetId="46">[118]Disb!#REF!</definedName>
    <definedName name="kiclaug" localSheetId="40">[118]Disb!#REF!</definedName>
    <definedName name="kiclaug" localSheetId="36">[118]Disb!#REF!</definedName>
    <definedName name="kiclaug" localSheetId="37">[118]Disb!#REF!</definedName>
    <definedName name="kiclaug" localSheetId="38">[118]Disb!#REF!</definedName>
    <definedName name="kiclaug" localSheetId="35">[118]Disb!#REF!</definedName>
    <definedName name="kiclaug" localSheetId="21">[118]Disb!#REF!</definedName>
    <definedName name="kiclaug">[118]Disb!#REF!</definedName>
    <definedName name="kicljul" localSheetId="48">[118]Disb!#REF!</definedName>
    <definedName name="kicljul" localSheetId="46">[118]Disb!#REF!</definedName>
    <definedName name="kicljul" localSheetId="40">[118]Disb!#REF!</definedName>
    <definedName name="kicljul" localSheetId="36">[118]Disb!#REF!</definedName>
    <definedName name="kicljul" localSheetId="37">[118]Disb!#REF!</definedName>
    <definedName name="kicljul" localSheetId="38">[118]Disb!#REF!</definedName>
    <definedName name="kicljul" localSheetId="35">[118]Disb!#REF!</definedName>
    <definedName name="kicljul" localSheetId="21">[118]Disb!#REF!</definedName>
    <definedName name="kicljul">[118]Disb!#REF!</definedName>
    <definedName name="kiclsep" localSheetId="48">[118]Disb!#REF!</definedName>
    <definedName name="kiclsep" localSheetId="46">[118]Disb!#REF!</definedName>
    <definedName name="kiclsep" localSheetId="40">[118]Disb!#REF!</definedName>
    <definedName name="kiclsep" localSheetId="36">[118]Disb!#REF!</definedName>
    <definedName name="kiclsep" localSheetId="37">[118]Disb!#REF!</definedName>
    <definedName name="kiclsep" localSheetId="38">[118]Disb!#REF!</definedName>
    <definedName name="kiclsep" localSheetId="35">[118]Disb!#REF!</definedName>
    <definedName name="kiclsep" localSheetId="21">[118]Disb!#REF!</definedName>
    <definedName name="kiclsep">[118]Disb!#REF!</definedName>
    <definedName name="kintercar" localSheetId="48">[118]Disb!#REF!</definedName>
    <definedName name="kintercar" localSheetId="46">[118]Disb!#REF!</definedName>
    <definedName name="kintercar" localSheetId="40">[118]Disb!#REF!</definedName>
    <definedName name="kintercar" localSheetId="36">[118]Disb!#REF!</definedName>
    <definedName name="kintercar" localSheetId="37">[118]Disb!#REF!</definedName>
    <definedName name="kintercar" localSheetId="38">[118]Disb!#REF!</definedName>
    <definedName name="kintercar" localSheetId="35">[118]Disb!#REF!</definedName>
    <definedName name="kintercar" localSheetId="21">[118]Disb!#REF!</definedName>
    <definedName name="kintercar">[118]Disb!#REF!</definedName>
    <definedName name="kjjk" localSheetId="41" hidden="1">{#N/A,#N/A,FALSE,"dec98qtr";#N/A,#N/A,FALSE,"suppdecsep98";#N/A,#N/A,FALSE,"w-dec98"}</definedName>
    <definedName name="kjjk" localSheetId="40" hidden="1">{#N/A,#N/A,FALSE,"dec98qtr";#N/A,#N/A,FALSE,"suppdecsep98";#N/A,#N/A,FALSE,"w-dec98"}</definedName>
    <definedName name="kjjk" localSheetId="35" hidden="1">{#N/A,#N/A,FALSE,"dec98qtr";#N/A,#N/A,FALSE,"suppdecsep98";#N/A,#N/A,FALSE,"w-dec98"}</definedName>
    <definedName name="kjjk" localSheetId="21" hidden="1">{#N/A,#N/A,FALSE,"dec98qtr";#N/A,#N/A,FALSE,"suppdecsep98";#N/A,#N/A,FALSE,"w-dec98"}</definedName>
    <definedName name="kjjk" hidden="1">{#N/A,#N/A,FALSE,"dec98qtr";#N/A,#N/A,FALSE,"suppdecsep98";#N/A,#N/A,FALSE,"w-dec98"}</definedName>
    <definedName name="kk" localSheetId="48">#REF!</definedName>
    <definedName name="kk" localSheetId="41">#REF!</definedName>
    <definedName name="kk" localSheetId="40" hidden="1">{#N/A,#N/A,FALSE,"Fax"}</definedName>
    <definedName name="kk" localSheetId="36">#REF!</definedName>
    <definedName name="kk" localSheetId="37">#REF!</definedName>
    <definedName name="kk" localSheetId="38">#REF!</definedName>
    <definedName name="kk" localSheetId="35" hidden="1">{#N/A,#N/A,FALSE,"Fax"}</definedName>
    <definedName name="kk" localSheetId="19" hidden="1">{#N/A,#N/A,FALSE,"Fax"}</definedName>
    <definedName name="kk" localSheetId="21" hidden="1">{#N/A,#N/A,FALSE,"Fax"}</definedName>
    <definedName name="kk" hidden="1">{#N/A,#N/A,FALSE,"Fax"}</definedName>
    <definedName name="kkk" localSheetId="15">#REF!</definedName>
    <definedName name="kkk" localSheetId="48">#REF!</definedName>
    <definedName name="kkk" localSheetId="47">#REF!</definedName>
    <definedName name="kkk" localSheetId="46">#REF!</definedName>
    <definedName name="kkk" localSheetId="41">#REF!</definedName>
    <definedName name="kkk" localSheetId="40">#REF!</definedName>
    <definedName name="kkk" localSheetId="36">#REF!</definedName>
    <definedName name="kkk" localSheetId="37">#REF!</definedName>
    <definedName name="kkk" localSheetId="38">#REF!</definedName>
    <definedName name="kkk" localSheetId="42">#REF!</definedName>
    <definedName name="kkk" localSheetId="34">#REF!</definedName>
    <definedName name="kkk" localSheetId="35">#REF!</definedName>
    <definedName name="kkk" localSheetId="23">#REF!</definedName>
    <definedName name="kkk" localSheetId="18">#REF!</definedName>
    <definedName name="kkk" localSheetId="19">#REF!</definedName>
    <definedName name="kkk" localSheetId="21">#REF!</definedName>
    <definedName name="kkk" localSheetId="26">#REF!</definedName>
    <definedName name="kkk" localSheetId="11">#REF!</definedName>
    <definedName name="kkk" localSheetId="24">#REF!</definedName>
    <definedName name="kkk" localSheetId="7">#REF!</definedName>
    <definedName name="kkk" localSheetId="33">#REF!</definedName>
    <definedName name="kkk" localSheetId="32">#REF!</definedName>
    <definedName name="kkk">#REF!</definedName>
    <definedName name="kl" localSheetId="41" hidden="1">{"MSS",#N/A,FALSE,"MSS";"ProdSA",#N/A,FALSE,"ProdSA";"Sales 1",#N/A,FALSE,"SALES";"Transfer 1",#N/A,FALSE,"TRANSFERS"}</definedName>
    <definedName name="kl" localSheetId="40" hidden="1">{"MSS",#N/A,FALSE,"MSS";"ProdSA",#N/A,FALSE,"ProdSA";"Sales 1",#N/A,FALSE,"SALES";"Transfer 1",#N/A,FALSE,"TRANSFERS"}</definedName>
    <definedName name="kl" localSheetId="35" hidden="1">{"MSS",#N/A,FALSE,"MSS";"ProdSA",#N/A,FALSE,"ProdSA";"Sales 1",#N/A,FALSE,"SALES";"Transfer 1",#N/A,FALSE,"TRANSFERS"}</definedName>
    <definedName name="kl" localSheetId="21" hidden="1">{"MSS",#N/A,FALSE,"MSS";"ProdSA",#N/A,FALSE,"ProdSA";"Sales 1",#N/A,FALSE,"SALES";"Transfer 1",#N/A,FALSE,"TRANSFERS"}</definedName>
    <definedName name="kl" hidden="1">{"MSS",#N/A,FALSE,"MSS";"ProdSA",#N/A,FALSE,"ProdSA";"Sales 1",#N/A,FALSE,"SALES";"Transfer 1",#N/A,FALSE,"TRANSFERS"}</definedName>
    <definedName name="klf" localSheetId="48">[118]Disb!#REF!</definedName>
    <definedName name="klf" localSheetId="46">[118]Disb!#REF!</definedName>
    <definedName name="klf" localSheetId="40">[118]Disb!#REF!</definedName>
    <definedName name="klf" localSheetId="36">[118]Disb!#REF!</definedName>
    <definedName name="klf" localSheetId="37">[118]Disb!#REF!</definedName>
    <definedName name="klf" localSheetId="38">[118]Disb!#REF!</definedName>
    <definedName name="klf" localSheetId="35">[118]Disb!#REF!</definedName>
    <definedName name="klf" localSheetId="21">[118]Disb!#REF!</definedName>
    <definedName name="klf">[118]Disb!#REF!</definedName>
    <definedName name="klfaug" localSheetId="48">[118]Disb!#REF!</definedName>
    <definedName name="klfaug" localSheetId="46">[118]Disb!#REF!</definedName>
    <definedName name="klfaug" localSheetId="40">[118]Disb!#REF!</definedName>
    <definedName name="klfaug" localSheetId="36">[118]Disb!#REF!</definedName>
    <definedName name="klfaug" localSheetId="37">[118]Disb!#REF!</definedName>
    <definedName name="klfaug" localSheetId="38">[118]Disb!#REF!</definedName>
    <definedName name="klfaug" localSheetId="35">[118]Disb!#REF!</definedName>
    <definedName name="klfaug" localSheetId="21">[118]Disb!#REF!</definedName>
    <definedName name="klfaug">[118]Disb!#REF!</definedName>
    <definedName name="klfjul" localSheetId="48">[118]Disb!#REF!</definedName>
    <definedName name="klfjul" localSheetId="46">[118]Disb!#REF!</definedName>
    <definedName name="klfjul" localSheetId="40">[118]Disb!#REF!</definedName>
    <definedName name="klfjul" localSheetId="36">[118]Disb!#REF!</definedName>
    <definedName name="klfjul" localSheetId="37">[118]Disb!#REF!</definedName>
    <definedName name="klfjul" localSheetId="38">[118]Disb!#REF!</definedName>
    <definedName name="klfjul" localSheetId="35">[118]Disb!#REF!</definedName>
    <definedName name="klfjul" localSheetId="21">[118]Disb!#REF!</definedName>
    <definedName name="klfjul">[118]Disb!#REF!</definedName>
    <definedName name="klfsep" localSheetId="48">[118]Disb!#REF!</definedName>
    <definedName name="klfsep" localSheetId="46">[118]Disb!#REF!</definedName>
    <definedName name="klfsep" localSheetId="40">[118]Disb!#REF!</definedName>
    <definedName name="klfsep" localSheetId="36">[118]Disb!#REF!</definedName>
    <definedName name="klfsep" localSheetId="37">[118]Disb!#REF!</definedName>
    <definedName name="klfsep" localSheetId="38">[118]Disb!#REF!</definedName>
    <definedName name="klfsep" localSheetId="35">[118]Disb!#REF!</definedName>
    <definedName name="klfsep" localSheetId="21">[118]Disb!#REF!</definedName>
    <definedName name="klfsep">[118]Disb!#REF!</definedName>
    <definedName name="kltf" localSheetId="48">[118]Disb!#REF!</definedName>
    <definedName name="kltf" localSheetId="46">[118]Disb!#REF!</definedName>
    <definedName name="kltf" localSheetId="40">[118]Disb!#REF!</definedName>
    <definedName name="kltf" localSheetId="36">[118]Disb!#REF!</definedName>
    <definedName name="kltf" localSheetId="37">[118]Disb!#REF!</definedName>
    <definedName name="kltf" localSheetId="38">[118]Disb!#REF!</definedName>
    <definedName name="kltf" localSheetId="35">[118]Disb!#REF!</definedName>
    <definedName name="kltf" localSheetId="21">[118]Disb!#REF!</definedName>
    <definedName name="kltf">[118]Disb!#REF!</definedName>
    <definedName name="kltfsep" localSheetId="48">[118]Disb!#REF!</definedName>
    <definedName name="kltfsep" localSheetId="46">[118]Disb!#REF!</definedName>
    <definedName name="kltfsep" localSheetId="40">[118]Disb!#REF!</definedName>
    <definedName name="kltfsep" localSheetId="36">[118]Disb!#REF!</definedName>
    <definedName name="kltfsep" localSheetId="37">[118]Disb!#REF!</definedName>
    <definedName name="kltfsep" localSheetId="38">[118]Disb!#REF!</definedName>
    <definedName name="kltfsep" localSheetId="35">[118]Disb!#REF!</definedName>
    <definedName name="kltfsep" localSheetId="21">[118]Disb!#REF!</definedName>
    <definedName name="kltfsep">[118]Disb!#REF!</definedName>
    <definedName name="kn" localSheetId="40" hidden="1">{"'CALL MONEY'!$K$53"}</definedName>
    <definedName name="kn" localSheetId="35" hidden="1">{"'CALL MONEY'!$K$53"}</definedName>
    <definedName name="kn" localSheetId="19" hidden="1">{"'CALL MONEY'!$K$53"}</definedName>
    <definedName name="kn" localSheetId="21" hidden="1">{"'CALL MONEY'!$K$53"}</definedName>
    <definedName name="kn" hidden="1">{"'CALL MONEY'!$K$53"}</definedName>
    <definedName name="kstf" localSheetId="48">[118]Disb!#REF!</definedName>
    <definedName name="kstf" localSheetId="46">[118]Disb!#REF!</definedName>
    <definedName name="kstf" localSheetId="40">[118]Disb!#REF!</definedName>
    <definedName name="kstf" localSheetId="36">[118]Disb!#REF!</definedName>
    <definedName name="kstf" localSheetId="37">[118]Disb!#REF!</definedName>
    <definedName name="kstf" localSheetId="38">[118]Disb!#REF!</definedName>
    <definedName name="kstf" localSheetId="35">[118]Disb!#REF!</definedName>
    <definedName name="kstf" localSheetId="21">[118]Disb!#REF!</definedName>
    <definedName name="kstf">[118]Disb!#REF!</definedName>
    <definedName name="kstfjul" localSheetId="48">[118]Disb!#REF!</definedName>
    <definedName name="kstfjul" localSheetId="46">[118]Disb!#REF!</definedName>
    <definedName name="kstfjul" localSheetId="40">[118]Disb!#REF!</definedName>
    <definedName name="kstfjul" localSheetId="36">[118]Disb!#REF!</definedName>
    <definedName name="kstfjul" localSheetId="37">[118]Disb!#REF!</definedName>
    <definedName name="kstfjul" localSheetId="38">[118]Disb!#REF!</definedName>
    <definedName name="kstfjul" localSheetId="35">[118]Disb!#REF!</definedName>
    <definedName name="kstfjul" localSheetId="21">[118]Disb!#REF!</definedName>
    <definedName name="kstfjul">[118]Disb!#REF!</definedName>
    <definedName name="kstfsep" localSheetId="48">[118]Disb!#REF!</definedName>
    <definedName name="kstfsep" localSheetId="46">[118]Disb!#REF!</definedName>
    <definedName name="kstfsep" localSheetId="40">[118]Disb!#REF!</definedName>
    <definedName name="kstfsep" localSheetId="36">[118]Disb!#REF!</definedName>
    <definedName name="kstfsep" localSheetId="37">[118]Disb!#REF!</definedName>
    <definedName name="kstfsep" localSheetId="38">[118]Disb!#REF!</definedName>
    <definedName name="kstfsep" localSheetId="35">[118]Disb!#REF!</definedName>
    <definedName name="kstfsep" localSheetId="21">[118]Disb!#REF!</definedName>
    <definedName name="kstfsep">[118]Disb!#REF!</definedName>
    <definedName name="ktotal" localSheetId="48">[118]Disb!#REF!</definedName>
    <definedName name="ktotal" localSheetId="46">[118]Disb!#REF!</definedName>
    <definedName name="ktotal" localSheetId="40">[118]Disb!#REF!</definedName>
    <definedName name="ktotal" localSheetId="36">[118]Disb!#REF!</definedName>
    <definedName name="ktotal" localSheetId="37">[118]Disb!#REF!</definedName>
    <definedName name="ktotal" localSheetId="38">[118]Disb!#REF!</definedName>
    <definedName name="ktotal" localSheetId="35">[118]Disb!#REF!</definedName>
    <definedName name="ktotal" localSheetId="21">[118]Disb!#REF!</definedName>
    <definedName name="ktotal">[118]Disb!#REF!</definedName>
    <definedName name="l" localSheetId="48">'[111]CE-10th-June-06'!#REF!</definedName>
    <definedName name="l" localSheetId="47">'[111]CE-10th-June-06'!#REF!</definedName>
    <definedName name="l" localSheetId="46">'[111]CE-10th-June-06'!#REF!</definedName>
    <definedName name="l" localSheetId="41">'[111]CE-10th-June-06'!#REF!</definedName>
    <definedName name="L" localSheetId="40">#REF!</definedName>
    <definedName name="l" localSheetId="36">'[111]CE-10th-June-06'!#REF!</definedName>
    <definedName name="l" localSheetId="37">'[111]CE-10th-June-06'!#REF!</definedName>
    <definedName name="l" localSheetId="38">'[111]CE-10th-June-06'!#REF!</definedName>
    <definedName name="L" localSheetId="35">#REF!</definedName>
    <definedName name="L" localSheetId="23">#REF!</definedName>
    <definedName name="L" localSheetId="19">#REF!</definedName>
    <definedName name="L" localSheetId="21">#REF!</definedName>
    <definedName name="L">#REF!</definedName>
    <definedName name="L_AcctDes" localSheetId="48">#REF!</definedName>
    <definedName name="L_AcctDes" localSheetId="41">#REF!</definedName>
    <definedName name="L_AcctDes" localSheetId="36">#REF!</definedName>
    <definedName name="L_AcctDes" localSheetId="37">#REF!</definedName>
    <definedName name="L_AcctDes" localSheetId="38">#REF!</definedName>
    <definedName name="L_AcctDes" localSheetId="35">#REF!</definedName>
    <definedName name="L_AcctDes" localSheetId="21">#REF!</definedName>
    <definedName name="L_AcctDes">Links!$E:$E</definedName>
    <definedName name="L_Adjust" localSheetId="48">#REF!</definedName>
    <definedName name="L_Adjust" localSheetId="47">#REF!</definedName>
    <definedName name="L_Adjust" localSheetId="46">#REF!</definedName>
    <definedName name="L_Adjust" localSheetId="41">#REF!</definedName>
    <definedName name="L_Adjust" localSheetId="40">[55]Links!$H:$H</definedName>
    <definedName name="L_Adjust" localSheetId="36">#REF!</definedName>
    <definedName name="L_Adjust" localSheetId="37">#REF!</definedName>
    <definedName name="L_Adjust" localSheetId="38">#REF!</definedName>
    <definedName name="L_Adjust" localSheetId="35">[123]Links!$H$1:$H$65536</definedName>
    <definedName name="L_Adjust" localSheetId="19">[124]Links!$H:$H</definedName>
    <definedName name="L_Adjust" localSheetId="21">[123]Links!$H$1:$H$65536</definedName>
    <definedName name="L_Adjust">Links!$H:$H</definedName>
    <definedName name="L_Adjust_GT" localSheetId="48">#REF!</definedName>
    <definedName name="L_Adjust_GT" localSheetId="41">#REF!</definedName>
    <definedName name="L_Adjust_GT" localSheetId="36">#REF!</definedName>
    <definedName name="L_Adjust_GT" localSheetId="37">#REF!</definedName>
    <definedName name="L_Adjust_GT" localSheetId="38">#REF!</definedName>
    <definedName name="L_Adjust_GT" localSheetId="35">#REF!</definedName>
    <definedName name="L_Adjust_GT" localSheetId="21">#REF!</definedName>
    <definedName name="L_Adjust_GT">Links!$H$963</definedName>
    <definedName name="L_AJE_Tot" localSheetId="48">#REF!</definedName>
    <definedName name="L_AJE_Tot" localSheetId="47">#REF!</definedName>
    <definedName name="L_AJE_Tot" localSheetId="46">#REF!</definedName>
    <definedName name="L_AJE_Tot" localSheetId="41">#REF!</definedName>
    <definedName name="L_AJE_Tot" localSheetId="40">[55]Links!$G:$G</definedName>
    <definedName name="L_AJE_Tot" localSheetId="36">#REF!</definedName>
    <definedName name="L_AJE_Tot" localSheetId="37">#REF!</definedName>
    <definedName name="L_AJE_Tot" localSheetId="38">#REF!</definedName>
    <definedName name="L_AJE_Tot" localSheetId="35">[123]Links!$G$1:$G$65536</definedName>
    <definedName name="L_AJE_Tot" localSheetId="19">[124]Links!$G:$G</definedName>
    <definedName name="L_AJE_Tot" localSheetId="21">[123]Links!$G$1:$G$65536</definedName>
    <definedName name="L_AJE_Tot">Links!$G:$G</definedName>
    <definedName name="L_AJE_Tot_GT" localSheetId="48">#REF!</definedName>
    <definedName name="L_AJE_Tot_GT" localSheetId="41">#REF!</definedName>
    <definedName name="L_AJE_Tot_GT" localSheetId="36">#REF!</definedName>
    <definedName name="L_AJE_Tot_GT" localSheetId="37">#REF!</definedName>
    <definedName name="L_AJE_Tot_GT" localSheetId="38">#REF!</definedName>
    <definedName name="L_AJE_Tot_GT" localSheetId="35">#REF!</definedName>
    <definedName name="L_AJE_Tot_GT" localSheetId="21">#REF!</definedName>
    <definedName name="L_AJE_Tot_GT">Links!$G$963</definedName>
    <definedName name="L_CompNum" localSheetId="48">#REF!</definedName>
    <definedName name="L_CompNum" localSheetId="41">#REF!</definedName>
    <definedName name="L_CompNum" localSheetId="36">#REF!</definedName>
    <definedName name="L_CompNum" localSheetId="37">#REF!</definedName>
    <definedName name="L_CompNum" localSheetId="38">#REF!</definedName>
    <definedName name="L_CompNum" localSheetId="35">#REF!</definedName>
    <definedName name="L_CompNum" localSheetId="21">#REF!</definedName>
    <definedName name="L_CompNum">Links!$B:$B</definedName>
    <definedName name="L_CY_Beg" localSheetId="48">#REF!</definedName>
    <definedName name="L_CY_Beg" localSheetId="47">#REF!</definedName>
    <definedName name="L_CY_Beg" localSheetId="46">#REF!</definedName>
    <definedName name="L_CY_Beg" localSheetId="41">#REF!</definedName>
    <definedName name="L_CY_Beg" localSheetId="40">[55]Links!$F:$F</definedName>
    <definedName name="L_CY_Beg" localSheetId="36">#REF!</definedName>
    <definedName name="L_CY_Beg" localSheetId="37">#REF!</definedName>
    <definedName name="L_CY_Beg" localSheetId="38">#REF!</definedName>
    <definedName name="L_CY_Beg" localSheetId="35">[123]Links!$F$1:$F$65536</definedName>
    <definedName name="L_CY_Beg" localSheetId="19">[124]Links!$F:$F</definedName>
    <definedName name="L_CY_Beg" localSheetId="21">[123]Links!$F$1:$F$65536</definedName>
    <definedName name="L_CY_Beg">Links!$F:$F</definedName>
    <definedName name="L_CY_Beg_GT" localSheetId="48">#REF!</definedName>
    <definedName name="L_CY_Beg_GT" localSheetId="41">#REF!</definedName>
    <definedName name="L_CY_Beg_GT" localSheetId="36">#REF!</definedName>
    <definedName name="L_CY_Beg_GT" localSheetId="37">#REF!</definedName>
    <definedName name="L_CY_Beg_GT" localSheetId="38">#REF!</definedName>
    <definedName name="L_CY_Beg_GT" localSheetId="35">#REF!</definedName>
    <definedName name="L_CY_Beg_GT" localSheetId="21">#REF!</definedName>
    <definedName name="L_CY_Beg_GT">Links!$F$963</definedName>
    <definedName name="L_CY_End" localSheetId="48">[125]Links!$J$1:$J$65536</definedName>
    <definedName name="L_CY_End" localSheetId="47">[125]Links!$J$1:$J$65536</definedName>
    <definedName name="L_CY_End" localSheetId="46">[125]Links!$J$1:$J$65536</definedName>
    <definedName name="L_CY_End" localSheetId="41">[125]Links!$J$1:$J$65536</definedName>
    <definedName name="L_CY_End" localSheetId="40">[55]Links!$J:$J</definedName>
    <definedName name="L_CY_End" localSheetId="36">[125]Links!$J$1:$J$65536</definedName>
    <definedName name="L_CY_End" localSheetId="37">[125]Links!$J$1:$J$65536</definedName>
    <definedName name="L_CY_End" localSheetId="38">[125]Links!$J$1:$J$65536</definedName>
    <definedName name="L_CY_End" localSheetId="35">[123]Links!$J$1:$J$65536</definedName>
    <definedName name="L_CY_End" localSheetId="19">[124]Links!$J:$J</definedName>
    <definedName name="L_CY_End" localSheetId="21">[123]Links!$J$1:$J$65536</definedName>
    <definedName name="L_CY_End">Links!$J:$J</definedName>
    <definedName name="L_CY_End_GT" localSheetId="48">#REF!</definedName>
    <definedName name="L_CY_End_GT" localSheetId="41">#REF!</definedName>
    <definedName name="L_CY_End_GT" localSheetId="36">#REF!</definedName>
    <definedName name="L_CY_End_GT" localSheetId="37">#REF!</definedName>
    <definedName name="L_CY_End_GT" localSheetId="38">#REF!</definedName>
    <definedName name="L_CY_End_GT" localSheetId="35">#REF!</definedName>
    <definedName name="L_CY_End_GT" localSheetId="21">#REF!</definedName>
    <definedName name="L_CY_End_GT">Links!$J$963</definedName>
    <definedName name="L_GrpNum" localSheetId="48">#REF!</definedName>
    <definedName name="L_GrpNum" localSheetId="41">#REF!</definedName>
    <definedName name="L_GrpNum" localSheetId="36">#REF!</definedName>
    <definedName name="L_GrpNum" localSheetId="37">#REF!</definedName>
    <definedName name="L_GrpNum" localSheetId="38">#REF!</definedName>
    <definedName name="L_GrpNum" localSheetId="35">#REF!</definedName>
    <definedName name="L_GrpNum" localSheetId="21">#REF!</definedName>
    <definedName name="L_GrpNum">Links!$C:$C</definedName>
    <definedName name="L_Headings" localSheetId="48">#REF!</definedName>
    <definedName name="L_Headings" localSheetId="41">#REF!</definedName>
    <definedName name="L_Headings" localSheetId="36">#REF!</definedName>
    <definedName name="L_Headings" localSheetId="37">#REF!</definedName>
    <definedName name="L_Headings" localSheetId="38">#REF!</definedName>
    <definedName name="L_Headings" localSheetId="35">#REF!</definedName>
    <definedName name="L_Headings" localSheetId="21">#REF!</definedName>
    <definedName name="L_Headings">Links!$1:$1</definedName>
    <definedName name="L_KeyValue" localSheetId="48">#REF!</definedName>
    <definedName name="L_KeyValue" localSheetId="41">#REF!</definedName>
    <definedName name="L_KeyValue" localSheetId="36">#REF!</definedName>
    <definedName name="L_KeyValue" localSheetId="37">#REF!</definedName>
    <definedName name="L_KeyValue" localSheetId="38">#REF!</definedName>
    <definedName name="L_KeyValue" localSheetId="35">#REF!</definedName>
    <definedName name="L_KeyValue" localSheetId="21">#REF!</definedName>
    <definedName name="L_KeyValue">Links!$A:$A</definedName>
    <definedName name="L_PY_End" localSheetId="48">[126]Links!$K:$K</definedName>
    <definedName name="L_PY_End" localSheetId="41">[126]Links!$K:$K</definedName>
    <definedName name="L_PY_End" localSheetId="40">[55]Links!$K:$K</definedName>
    <definedName name="L_PY_End" localSheetId="36">[126]Links!$K:$K</definedName>
    <definedName name="L_PY_End" localSheetId="37">[126]Links!$K:$K</definedName>
    <definedName name="L_PY_End" localSheetId="38">[126]Links!$K:$K</definedName>
    <definedName name="L_PY_End" localSheetId="35">[123]Links!$K$1:$K$65536</definedName>
    <definedName name="L_PY_End" localSheetId="19">[124]Links!$K:$K</definedName>
    <definedName name="L_PY_End" localSheetId="21">[123]Links!$K$1:$K$65536</definedName>
    <definedName name="L_PY_End">Links!$K:$K</definedName>
    <definedName name="L_PY_End_GT" localSheetId="48">#REF!</definedName>
    <definedName name="L_PY_End_GT" localSheetId="41">#REF!</definedName>
    <definedName name="L_PY_End_GT" localSheetId="36">#REF!</definedName>
    <definedName name="L_PY_End_GT" localSheetId="37">#REF!</definedName>
    <definedName name="L_PY_End_GT" localSheetId="38">#REF!</definedName>
    <definedName name="L_PY_End_GT" localSheetId="35">#REF!</definedName>
    <definedName name="L_PY_End_GT" localSheetId="21">#REF!</definedName>
    <definedName name="L_PY_End_GT">Links!$K$963</definedName>
    <definedName name="L_RJE_Tot" localSheetId="48">#REF!</definedName>
    <definedName name="L_RJE_Tot" localSheetId="47">#REF!</definedName>
    <definedName name="L_RJE_Tot" localSheetId="46">#REF!</definedName>
    <definedName name="L_RJE_Tot" localSheetId="41">#REF!</definedName>
    <definedName name="L_RJE_Tot" localSheetId="40">[55]Links!$I:$I</definedName>
    <definedName name="L_RJE_Tot" localSheetId="36">#REF!</definedName>
    <definedName name="L_RJE_Tot" localSheetId="37">#REF!</definedName>
    <definedName name="L_RJE_Tot" localSheetId="38">#REF!</definedName>
    <definedName name="L_RJE_Tot" localSheetId="35">[123]Links!$I$1:$I$65536</definedName>
    <definedName name="L_RJE_Tot" localSheetId="19">[124]Links!$I:$I</definedName>
    <definedName name="L_RJE_Tot" localSheetId="21">[123]Links!$I$1:$I$65536</definedName>
    <definedName name="L_RJE_Tot">Links!$I:$I</definedName>
    <definedName name="L_RJE_Tot_GT" localSheetId="48">#REF!</definedName>
    <definedName name="L_RJE_Tot_GT" localSheetId="41">#REF!</definedName>
    <definedName name="L_RJE_Tot_GT" localSheetId="36">#REF!</definedName>
    <definedName name="L_RJE_Tot_GT" localSheetId="37">#REF!</definedName>
    <definedName name="L_RJE_Tot_GT" localSheetId="38">#REF!</definedName>
    <definedName name="L_RJE_Tot_GT" localSheetId="35">#REF!</definedName>
    <definedName name="L_RJE_Tot_GT" localSheetId="21">#REF!</definedName>
    <definedName name="L_RJE_Tot_GT">Links!$I$963</definedName>
    <definedName name="L_RowNum" localSheetId="48">#REF!</definedName>
    <definedName name="L_RowNum" localSheetId="41">#REF!</definedName>
    <definedName name="L_RowNum" localSheetId="36">#REF!</definedName>
    <definedName name="L_RowNum" localSheetId="37">#REF!</definedName>
    <definedName name="L_RowNum" localSheetId="38">#REF!</definedName>
    <definedName name="L_RowNum" localSheetId="35">#REF!</definedName>
    <definedName name="L_RowNum" localSheetId="21">#REF!</definedName>
    <definedName name="L_RowNum">Links!$D:$D</definedName>
    <definedName name="LAND_SCHEDULE" localSheetId="48">#REF!</definedName>
    <definedName name="LAND_SCHEDULE" localSheetId="46">#REF!</definedName>
    <definedName name="LAND_SCHEDULE" localSheetId="40">#REF!</definedName>
    <definedName name="LAND_SCHEDULE" localSheetId="36">#REF!</definedName>
    <definedName name="LAND_SCHEDULE" localSheetId="37">#REF!</definedName>
    <definedName name="LAND_SCHEDULE" localSheetId="38">#REF!</definedName>
    <definedName name="LAND_SCHEDULE" localSheetId="35">#REF!</definedName>
    <definedName name="LAND_SCHEDULE" localSheetId="23">#REF!</definedName>
    <definedName name="LAND_SCHEDULE" localSheetId="19">#REF!</definedName>
    <definedName name="LAND_SCHEDULE" localSheetId="21">#REF!</definedName>
    <definedName name="LAND_SCHEDULE">#REF!</definedName>
    <definedName name="Last_Row" localSheetId="48">IF('15'!Values_Entered,Header_Row+'15'!Number_of_Payments,Header_Row)</definedName>
    <definedName name="Last_Row" localSheetId="46">IF('13   (2)'!Values_Entered,'13   (2)'!Header_Row+'13   (2)'!Number_of_Payments,'13   (2)'!Header_Row)</definedName>
    <definedName name="Last_Row" localSheetId="40">IF('15'!Values_Entered,'15'!Header_Row+'15'!Number_of_Payments,'15'!Header_Row)</definedName>
    <definedName name="Last_Row" localSheetId="38">IF('15'!Values_Entered,Header_Row+'15'!Number_of_Payments,Header_Row)</definedName>
    <definedName name="Last_Row" localSheetId="35">#N/A</definedName>
    <definedName name="Last_Row" localSheetId="23">IF('6.2-6.6 (2)'!Values_Entered,'6.2-6.6 (2)'!Header_Row+'6.2-6.6 (2)'!Number_of_Payments,'6.2-6.6 (2)'!Header_Row)</definedName>
    <definedName name="Last_Row" localSheetId="19">IF('7.2'!Values_Entered,Header_Row+'7.2'!Number_of_Payments,Header_Row)</definedName>
    <definedName name="Last_Row" localSheetId="21">#N/A</definedName>
    <definedName name="Last_Row">IF('15'!Values_Entered,Header_Row+'15'!Number_of_Payments,Header_Row)</definedName>
    <definedName name="LIAB1" localSheetId="48">#REF!</definedName>
    <definedName name="LIAB1" localSheetId="47">#REF!</definedName>
    <definedName name="LIAB1" localSheetId="46">#REF!</definedName>
    <definedName name="LIAB1" localSheetId="41">#REF!</definedName>
    <definedName name="LIAB1" localSheetId="40">#REF!</definedName>
    <definedName name="LIAB1" localSheetId="36">#REF!</definedName>
    <definedName name="LIAB1" localSheetId="37">#REF!</definedName>
    <definedName name="LIAB1" localSheetId="38">#REF!</definedName>
    <definedName name="LIAB1" localSheetId="35">#REF!</definedName>
    <definedName name="LIAB1" localSheetId="23">#REF!</definedName>
    <definedName name="LIAB1" localSheetId="19">#REF!</definedName>
    <definedName name="LIAB1" localSheetId="21">#REF!</definedName>
    <definedName name="LIAB1">#REF!</definedName>
    <definedName name="LIAB2" localSheetId="48">#REF!</definedName>
    <definedName name="LIAB2" localSheetId="47">#REF!</definedName>
    <definedName name="LIAB2" localSheetId="46">#REF!</definedName>
    <definedName name="LIAB2" localSheetId="41">#REF!</definedName>
    <definedName name="LIAB2" localSheetId="40">#REF!</definedName>
    <definedName name="LIAB2" localSheetId="36">#REF!</definedName>
    <definedName name="LIAB2" localSheetId="37">#REF!</definedName>
    <definedName name="LIAB2" localSheetId="38">#REF!</definedName>
    <definedName name="LIAB2" localSheetId="35">#REF!</definedName>
    <definedName name="LIAB2" localSheetId="23">#REF!</definedName>
    <definedName name="LIAB2" localSheetId="19">#REF!</definedName>
    <definedName name="LIAB2" localSheetId="21">#REF!</definedName>
    <definedName name="LIAB2">#REF!</definedName>
    <definedName name="LIAB3" localSheetId="48">#REF!</definedName>
    <definedName name="LIAB3" localSheetId="47">#REF!</definedName>
    <definedName name="LIAB3" localSheetId="46">#REF!</definedName>
    <definedName name="LIAB3" localSheetId="41">#REF!</definedName>
    <definedName name="LIAB3" localSheetId="40">#REF!</definedName>
    <definedName name="LIAB3" localSheetId="36">#REF!</definedName>
    <definedName name="LIAB3" localSheetId="37">#REF!</definedName>
    <definedName name="LIAB3" localSheetId="38">#REF!</definedName>
    <definedName name="LIAB3" localSheetId="35">#REF!</definedName>
    <definedName name="LIAB3" localSheetId="23">#REF!</definedName>
    <definedName name="LIAB3" localSheetId="19">#REF!</definedName>
    <definedName name="LIAB3" localSheetId="21">#REF!</definedName>
    <definedName name="LIAB3">#REF!</definedName>
    <definedName name="LIAB4" localSheetId="48">#REF!</definedName>
    <definedName name="LIAB4" localSheetId="47">#REF!</definedName>
    <definedName name="LIAB4" localSheetId="46">#REF!</definedName>
    <definedName name="LIAB4" localSheetId="41">#REF!</definedName>
    <definedName name="LIAB4" localSheetId="40">#REF!</definedName>
    <definedName name="LIAB4" localSheetId="36">#REF!</definedName>
    <definedName name="LIAB4" localSheetId="37">#REF!</definedName>
    <definedName name="LIAB4" localSheetId="38">#REF!</definedName>
    <definedName name="LIAB4" localSheetId="35">#REF!</definedName>
    <definedName name="LIAB4" localSheetId="23">#REF!</definedName>
    <definedName name="LIAB4" localSheetId="19">#REF!</definedName>
    <definedName name="LIAB4" localSheetId="21">#REF!</definedName>
    <definedName name="LIAB4">#REF!</definedName>
    <definedName name="liabi" localSheetId="48">#REF!</definedName>
    <definedName name="liabi" localSheetId="46">#REF!</definedName>
    <definedName name="liabi" localSheetId="40">#REF!</definedName>
    <definedName name="liabi" localSheetId="36">#REF!</definedName>
    <definedName name="liabi" localSheetId="37">#REF!</definedName>
    <definedName name="liabi" localSheetId="38">#REF!</definedName>
    <definedName name="liabi" localSheetId="35">#REF!</definedName>
    <definedName name="liabi" localSheetId="23">#REF!</definedName>
    <definedName name="liabi" localSheetId="19">#REF!</definedName>
    <definedName name="liabi" localSheetId="21">#REF!</definedName>
    <definedName name="liabi">#REF!</definedName>
    <definedName name="LIBAST" localSheetId="48">#REF!</definedName>
    <definedName name="LIBAST" localSheetId="47">#REF!</definedName>
    <definedName name="LIBAST" localSheetId="46">#REF!</definedName>
    <definedName name="LIBAST" localSheetId="41">#REF!</definedName>
    <definedName name="LIBAST" localSheetId="40">#REF!</definedName>
    <definedName name="LIBAST" localSheetId="36">#REF!</definedName>
    <definedName name="LIBAST" localSheetId="37">#REF!</definedName>
    <definedName name="LIBAST" localSheetId="38">#REF!</definedName>
    <definedName name="LIBAST" localSheetId="35">#REF!</definedName>
    <definedName name="LIBAST" localSheetId="23">#REF!</definedName>
    <definedName name="LIBAST" localSheetId="19">#REF!</definedName>
    <definedName name="LIBAST" localSheetId="21">#REF!</definedName>
    <definedName name="LIBAST">#REF!</definedName>
    <definedName name="licf" localSheetId="48">[118]Disb!#REF!</definedName>
    <definedName name="licf" localSheetId="46">[118]Disb!#REF!</definedName>
    <definedName name="licf" localSheetId="40">[118]Disb!#REF!</definedName>
    <definedName name="licf" localSheetId="36">[118]Disb!#REF!</definedName>
    <definedName name="licf" localSheetId="37">[118]Disb!#REF!</definedName>
    <definedName name="licf" localSheetId="38">[118]Disb!#REF!</definedName>
    <definedName name="licf" localSheetId="35">[118]Disb!#REF!</definedName>
    <definedName name="licf" localSheetId="21">[118]Disb!#REF!</definedName>
    <definedName name="licf">[118]Disb!#REF!</definedName>
    <definedName name="licfaug" localSheetId="48">[118]Disb!#REF!</definedName>
    <definedName name="licfaug" localSheetId="46">[118]Disb!#REF!</definedName>
    <definedName name="licfaug" localSheetId="40">[118]Disb!#REF!</definedName>
    <definedName name="licfaug" localSheetId="36">[118]Disb!#REF!</definedName>
    <definedName name="licfaug" localSheetId="37">[118]Disb!#REF!</definedName>
    <definedName name="licfaug" localSheetId="38">[118]Disb!#REF!</definedName>
    <definedName name="licfaug" localSheetId="35">[118]Disb!#REF!</definedName>
    <definedName name="licfaug" localSheetId="21">[118]Disb!#REF!</definedName>
    <definedName name="licfaug">[118]Disb!#REF!</definedName>
    <definedName name="licfjul" localSheetId="48">[118]Disb!#REF!</definedName>
    <definedName name="licfjul" localSheetId="46">[118]Disb!#REF!</definedName>
    <definedName name="licfjul" localSheetId="40">[118]Disb!#REF!</definedName>
    <definedName name="licfjul" localSheetId="36">[118]Disb!#REF!</definedName>
    <definedName name="licfjul" localSheetId="37">[118]Disb!#REF!</definedName>
    <definedName name="licfjul" localSheetId="38">[118]Disb!#REF!</definedName>
    <definedName name="licfjul" localSheetId="35">[118]Disb!#REF!</definedName>
    <definedName name="licfjul" localSheetId="21">[118]Disb!#REF!</definedName>
    <definedName name="licfjul">[118]Disb!#REF!</definedName>
    <definedName name="licfsep" localSheetId="48">[118]Disb!#REF!</definedName>
    <definedName name="licfsep" localSheetId="46">[118]Disb!#REF!</definedName>
    <definedName name="licfsep" localSheetId="40">[118]Disb!#REF!</definedName>
    <definedName name="licfsep" localSheetId="36">[118]Disb!#REF!</definedName>
    <definedName name="licfsep" localSheetId="37">[118]Disb!#REF!</definedName>
    <definedName name="licfsep" localSheetId="38">[118]Disb!#REF!</definedName>
    <definedName name="licfsep" localSheetId="35">[118]Disb!#REF!</definedName>
    <definedName name="licfsep" localSheetId="21">[118]Disb!#REF!</definedName>
    <definedName name="licfsep">[118]Disb!#REF!</definedName>
    <definedName name="licl" localSheetId="48">[118]Disb!#REF!</definedName>
    <definedName name="licl" localSheetId="46">[118]Disb!#REF!</definedName>
    <definedName name="licl" localSheetId="40">[118]Disb!#REF!</definedName>
    <definedName name="licl" localSheetId="36">[118]Disb!#REF!</definedName>
    <definedName name="licl" localSheetId="37">[118]Disb!#REF!</definedName>
    <definedName name="licl" localSheetId="38">[118]Disb!#REF!</definedName>
    <definedName name="licl" localSheetId="35">[118]Disb!#REF!</definedName>
    <definedName name="licl" localSheetId="21">[118]Disb!#REF!</definedName>
    <definedName name="licl">[118]Disb!#REF!</definedName>
    <definedName name="liclaug" localSheetId="48">[118]Disb!#REF!</definedName>
    <definedName name="liclaug" localSheetId="46">[118]Disb!#REF!</definedName>
    <definedName name="liclaug" localSheetId="40">[118]Disb!#REF!</definedName>
    <definedName name="liclaug" localSheetId="36">[118]Disb!#REF!</definedName>
    <definedName name="liclaug" localSheetId="37">[118]Disb!#REF!</definedName>
    <definedName name="liclaug" localSheetId="38">[118]Disb!#REF!</definedName>
    <definedName name="liclaug" localSheetId="35">[118]Disb!#REF!</definedName>
    <definedName name="liclaug" localSheetId="21">[118]Disb!#REF!</definedName>
    <definedName name="liclaug">[118]Disb!#REF!</definedName>
    <definedName name="licljul" localSheetId="48">[118]Disb!#REF!</definedName>
    <definedName name="licljul" localSheetId="46">[118]Disb!#REF!</definedName>
    <definedName name="licljul" localSheetId="40">[118]Disb!#REF!</definedName>
    <definedName name="licljul" localSheetId="36">[118]Disb!#REF!</definedName>
    <definedName name="licljul" localSheetId="37">[118]Disb!#REF!</definedName>
    <definedName name="licljul" localSheetId="38">[118]Disb!#REF!</definedName>
    <definedName name="licljul" localSheetId="35">[118]Disb!#REF!</definedName>
    <definedName name="licljul" localSheetId="21">[118]Disb!#REF!</definedName>
    <definedName name="licljul">[118]Disb!#REF!</definedName>
    <definedName name="liclsep" localSheetId="48">[118]Disb!#REF!</definedName>
    <definedName name="liclsep" localSheetId="46">[118]Disb!#REF!</definedName>
    <definedName name="liclsep" localSheetId="40">[118]Disb!#REF!</definedName>
    <definedName name="liclsep" localSheetId="36">[118]Disb!#REF!</definedName>
    <definedName name="liclsep" localSheetId="37">[118]Disb!#REF!</definedName>
    <definedName name="liclsep" localSheetId="38">[118]Disb!#REF!</definedName>
    <definedName name="liclsep" localSheetId="35">[118]Disb!#REF!</definedName>
    <definedName name="liclsep" localSheetId="21">[118]Disb!#REF!</definedName>
    <definedName name="liclsep">[118]Disb!#REF!</definedName>
    <definedName name="lintercar" localSheetId="48">[118]Disb!#REF!</definedName>
    <definedName name="lintercar" localSheetId="46">[118]Disb!#REF!</definedName>
    <definedName name="lintercar" localSheetId="40">[118]Disb!#REF!</definedName>
    <definedName name="lintercar" localSheetId="36">[118]Disb!#REF!</definedName>
    <definedName name="lintercar" localSheetId="37">[118]Disb!#REF!</definedName>
    <definedName name="lintercar" localSheetId="38">[118]Disb!#REF!</definedName>
    <definedName name="lintercar" localSheetId="35">[118]Disb!#REF!</definedName>
    <definedName name="lintercar" localSheetId="21">[118]Disb!#REF!</definedName>
    <definedName name="lintercar">[118]Disb!#REF!</definedName>
    <definedName name="List_Curr">[93]Currency!$B$9:$B$31</definedName>
    <definedName name="List_Level_Assr">[93]DropDown!$B$1:$B$4</definedName>
    <definedName name="List_LevelAssurance">'[59]Drop Down'!$B$2:$B$5</definedName>
    <definedName name="List_Proj_Meth">[93]DropDown!$H$1:$H$2</definedName>
    <definedName name="List_Samp_Sel">[93]DropDown!$D$1:$D$4</definedName>
    <definedName name="List_TypeProcedure">'[59]Drop Down'!$A$2:$A$7</definedName>
    <definedName name="lk" localSheetId="48" hidden="1">#REF!</definedName>
    <definedName name="lk" localSheetId="47" hidden="1">#REF!</definedName>
    <definedName name="lk" localSheetId="46" hidden="1">#REF!</definedName>
    <definedName name="lk" localSheetId="41" hidden="1">#REF!</definedName>
    <definedName name="lk" localSheetId="40" hidden="1">#REF!</definedName>
    <definedName name="lk" localSheetId="36" hidden="1">#REF!</definedName>
    <definedName name="lk" localSheetId="37" hidden="1">#REF!</definedName>
    <definedName name="lk" localSheetId="38" hidden="1">#REF!</definedName>
    <definedName name="lk" localSheetId="42" hidden="1">#REF!</definedName>
    <definedName name="lk" localSheetId="34" hidden="1">#REF!</definedName>
    <definedName name="lk" localSheetId="35" hidden="1">#REF!</definedName>
    <definedName name="lk" localSheetId="23" hidden="1">#REF!</definedName>
    <definedName name="lk" localSheetId="19" hidden="1">#REF!</definedName>
    <definedName name="lk" localSheetId="21" hidden="1">#REF!</definedName>
    <definedName name="lk" localSheetId="7" hidden="1">#REF!</definedName>
    <definedName name="lk" hidden="1">#REF!</definedName>
    <definedName name="lkup" localSheetId="48">[127]Ranges!$B$3:$C$12</definedName>
    <definedName name="lkup" localSheetId="41">[127]Ranges!$B$3:$C$12</definedName>
    <definedName name="lkup" localSheetId="36">[127]Ranges!$B$3:$C$12</definedName>
    <definedName name="lkup" localSheetId="37">[127]Ranges!$B$3:$C$12</definedName>
    <definedName name="lkup" localSheetId="38">[127]Ranges!$B$3:$C$12</definedName>
    <definedName name="lkup">[128]Ranges!$B$3:$C$12</definedName>
    <definedName name="llf" localSheetId="48">[118]Disb!#REF!</definedName>
    <definedName name="llf" localSheetId="46">[118]Disb!#REF!</definedName>
    <definedName name="llf" localSheetId="40">[118]Disb!#REF!</definedName>
    <definedName name="llf" localSheetId="36">[118]Disb!#REF!</definedName>
    <definedName name="llf" localSheetId="37">[118]Disb!#REF!</definedName>
    <definedName name="llf" localSheetId="38">[118]Disb!#REF!</definedName>
    <definedName name="llf" localSheetId="35">[118]Disb!#REF!</definedName>
    <definedName name="llf" localSheetId="21">[118]Disb!#REF!</definedName>
    <definedName name="llf">[118]Disb!#REF!</definedName>
    <definedName name="llfjul" localSheetId="48">[118]Disb!#REF!</definedName>
    <definedName name="llfjul" localSheetId="46">[118]Disb!#REF!</definedName>
    <definedName name="llfjul" localSheetId="40">[118]Disb!#REF!</definedName>
    <definedName name="llfjul" localSheetId="36">[118]Disb!#REF!</definedName>
    <definedName name="llfjul" localSheetId="37">[118]Disb!#REF!</definedName>
    <definedName name="llfjul" localSheetId="38">[118]Disb!#REF!</definedName>
    <definedName name="llfjul" localSheetId="35">[118]Disb!#REF!</definedName>
    <definedName name="llfjul" localSheetId="21">[118]Disb!#REF!</definedName>
    <definedName name="llfjul">[118]Disb!#REF!</definedName>
    <definedName name="llfsep" localSheetId="48">[118]Disb!#REF!</definedName>
    <definedName name="llfsep" localSheetId="46">[118]Disb!#REF!</definedName>
    <definedName name="llfsep" localSheetId="40">[118]Disb!#REF!</definedName>
    <definedName name="llfsep" localSheetId="36">[118]Disb!#REF!</definedName>
    <definedName name="llfsep" localSheetId="37">[118]Disb!#REF!</definedName>
    <definedName name="llfsep" localSheetId="38">[118]Disb!#REF!</definedName>
    <definedName name="llfsep" localSheetId="35">[118]Disb!#REF!</definedName>
    <definedName name="llfsep" localSheetId="21">[118]Disb!#REF!</definedName>
    <definedName name="llfsep">[118]Disb!#REF!</definedName>
    <definedName name="lll" localSheetId="48" hidden="1">#REF!</definedName>
    <definedName name="lll" localSheetId="46" hidden="1">#REF!</definedName>
    <definedName name="lll" localSheetId="40" hidden="1">#REF!</definedName>
    <definedName name="lll" localSheetId="36" hidden="1">#REF!</definedName>
    <definedName name="lll" localSheetId="37" hidden="1">#REF!</definedName>
    <definedName name="lll" localSheetId="38" hidden="1">#REF!</definedName>
    <definedName name="lll" localSheetId="42" hidden="1">#REF!</definedName>
    <definedName name="lll" localSheetId="34" hidden="1">#REF!</definedName>
    <definedName name="lll" localSheetId="35" hidden="1">#REF!</definedName>
    <definedName name="lll" localSheetId="23" hidden="1">#REF!</definedName>
    <definedName name="lll" localSheetId="19" hidden="1">#REF!</definedName>
    <definedName name="lll" localSheetId="21" hidden="1">#REF!</definedName>
    <definedName name="lll" localSheetId="7" hidden="1">#REF!</definedName>
    <definedName name="lll" hidden="1">#REF!</definedName>
    <definedName name="lltf" localSheetId="48">[118]Disb!#REF!</definedName>
    <definedName name="lltf" localSheetId="46">[118]Disb!#REF!</definedName>
    <definedName name="lltf" localSheetId="40">[118]Disb!#REF!</definedName>
    <definedName name="lltf" localSheetId="36">[118]Disb!#REF!</definedName>
    <definedName name="lltf" localSheetId="37">[118]Disb!#REF!</definedName>
    <definedName name="lltf" localSheetId="38">[118]Disb!#REF!</definedName>
    <definedName name="lltf" localSheetId="35">[118]Disb!#REF!</definedName>
    <definedName name="lltf" localSheetId="21">[118]Disb!#REF!</definedName>
    <definedName name="lltf">[118]Disb!#REF!</definedName>
    <definedName name="LN" localSheetId="48">#REF!</definedName>
    <definedName name="LN" localSheetId="47">#REF!</definedName>
    <definedName name="LN" localSheetId="46">#REF!</definedName>
    <definedName name="LN" localSheetId="41">#REF!</definedName>
    <definedName name="LN" localSheetId="40">#REF!</definedName>
    <definedName name="LN" localSheetId="36">#REF!</definedName>
    <definedName name="LN" localSheetId="37">#REF!</definedName>
    <definedName name="LN" localSheetId="38">#REF!</definedName>
    <definedName name="LN" localSheetId="35">#REF!</definedName>
    <definedName name="LN" localSheetId="21">#REF!</definedName>
    <definedName name="LN">#REF!</definedName>
    <definedName name="LN_9" localSheetId="48">#REF!</definedName>
    <definedName name="LN_9" localSheetId="46">#REF!</definedName>
    <definedName name="LN_9" localSheetId="41">#REF!</definedName>
    <definedName name="LN_9" localSheetId="40">#REF!</definedName>
    <definedName name="LN_9" localSheetId="36">#REF!</definedName>
    <definedName name="LN_9" localSheetId="37">#REF!</definedName>
    <definedName name="LN_9" localSheetId="38">#REF!</definedName>
    <definedName name="LN_9" localSheetId="35">#REF!</definedName>
    <definedName name="LN_9" localSheetId="21">#REF!</definedName>
    <definedName name="LN_9">#REF!</definedName>
    <definedName name="LN2_9" localSheetId="48">#REF!</definedName>
    <definedName name="LN2_9" localSheetId="46">#REF!</definedName>
    <definedName name="LN2_9" localSheetId="41">#REF!</definedName>
    <definedName name="LN2_9" localSheetId="40">#REF!</definedName>
    <definedName name="LN2_9" localSheetId="36">#REF!</definedName>
    <definedName name="LN2_9" localSheetId="37">#REF!</definedName>
    <definedName name="LN2_9" localSheetId="38">#REF!</definedName>
    <definedName name="LN2_9" localSheetId="35">#REF!</definedName>
    <definedName name="LN2_9" localSheetId="21">#REF!</definedName>
    <definedName name="LN2_9">#REF!</definedName>
    <definedName name="LOAN" localSheetId="48">#REF!</definedName>
    <definedName name="LOAN" localSheetId="46">#REF!</definedName>
    <definedName name="LOAN" localSheetId="41">#REF!</definedName>
    <definedName name="LOAN" localSheetId="40">#REF!</definedName>
    <definedName name="LOAN" localSheetId="36">#REF!</definedName>
    <definedName name="LOAN" localSheetId="37">#REF!</definedName>
    <definedName name="LOAN" localSheetId="38">#REF!</definedName>
    <definedName name="LOAN" localSheetId="35">#REF!</definedName>
    <definedName name="LOAN" localSheetId="21">#REF!</definedName>
    <definedName name="LOAN">#REF!</definedName>
    <definedName name="Loan_Amount" localSheetId="48">#REF!</definedName>
    <definedName name="Loan_Amount" localSheetId="46">#REF!</definedName>
    <definedName name="Loan_Amount" localSheetId="40">#REF!</definedName>
    <definedName name="Loan_Amount" localSheetId="36">#REF!</definedName>
    <definedName name="Loan_Amount" localSheetId="37">#REF!</definedName>
    <definedName name="Loan_Amount" localSheetId="38">#REF!</definedName>
    <definedName name="Loan_Amount" localSheetId="35">#REF!</definedName>
    <definedName name="Loan_Amount" localSheetId="23">#REF!</definedName>
    <definedName name="Loan_Amount" localSheetId="19">#REF!</definedName>
    <definedName name="Loan_Amount" localSheetId="21">#REF!</definedName>
    <definedName name="Loan_Amount">#REF!</definedName>
    <definedName name="Loan_Start" localSheetId="48">#REF!</definedName>
    <definedName name="Loan_Start" localSheetId="46">#REF!</definedName>
    <definedName name="Loan_Start" localSheetId="40">#REF!</definedName>
    <definedName name="Loan_Start" localSheetId="36">#REF!</definedName>
    <definedName name="Loan_Start" localSheetId="37">#REF!</definedName>
    <definedName name="Loan_Start" localSheetId="38">#REF!</definedName>
    <definedName name="Loan_Start" localSheetId="35">#REF!</definedName>
    <definedName name="Loan_Start" localSheetId="23">#REF!</definedName>
    <definedName name="Loan_Start" localSheetId="19">#REF!</definedName>
    <definedName name="Loan_Start" localSheetId="21">#REF!</definedName>
    <definedName name="Loan_Start">#REF!</definedName>
    <definedName name="Loan_Years" localSheetId="48">#REF!</definedName>
    <definedName name="Loan_Years" localSheetId="46">#REF!</definedName>
    <definedName name="Loan_Years" localSheetId="40">#REF!</definedName>
    <definedName name="Loan_Years" localSheetId="36">#REF!</definedName>
    <definedName name="Loan_Years" localSheetId="37">#REF!</definedName>
    <definedName name="Loan_Years" localSheetId="38">#REF!</definedName>
    <definedName name="Loan_Years" localSheetId="35">#REF!</definedName>
    <definedName name="Loan_Years" localSheetId="23">#REF!</definedName>
    <definedName name="Loan_Years" localSheetId="19">#REF!</definedName>
    <definedName name="Loan_Years" localSheetId="21">#REF!</definedName>
    <definedName name="Loan_Years">#REF!</definedName>
    <definedName name="LOANS" localSheetId="48">[51]acct!#REF!</definedName>
    <definedName name="LOANS" localSheetId="47">[51]acct!#REF!</definedName>
    <definedName name="LOANS" localSheetId="46">[51]acct!#REF!</definedName>
    <definedName name="LOANS" localSheetId="41">[51]acct!#REF!</definedName>
    <definedName name="LOANS" localSheetId="40">[51]acct!#REF!</definedName>
    <definedName name="LOANS" localSheetId="36">[51]acct!#REF!</definedName>
    <definedName name="LOANS" localSheetId="37">[51]acct!#REF!</definedName>
    <definedName name="LOANS" localSheetId="38">[51]acct!#REF!</definedName>
    <definedName name="LOANS" localSheetId="35">[51]acct!#REF!</definedName>
    <definedName name="LOANS" localSheetId="21">[51]acct!#REF!</definedName>
    <definedName name="LOANS">[51]acct!#REF!</definedName>
    <definedName name="longterm" localSheetId="48">#REF!</definedName>
    <definedName name="longterm" localSheetId="46">#REF!</definedName>
    <definedName name="longterm" localSheetId="41">#REF!</definedName>
    <definedName name="longterm" localSheetId="40">#REF!</definedName>
    <definedName name="longterm" localSheetId="36">#REF!</definedName>
    <definedName name="longterm" localSheetId="37">#REF!</definedName>
    <definedName name="longterm" localSheetId="38">#REF!</definedName>
    <definedName name="longterm" localSheetId="35">#REF!</definedName>
    <definedName name="longterm" localSheetId="23">#REF!</definedName>
    <definedName name="longterm" localSheetId="19">#REF!</definedName>
    <definedName name="longterm" localSheetId="21">#REF!</definedName>
    <definedName name="longterm">#REF!</definedName>
    <definedName name="LPAGE1" localSheetId="48">#REF!</definedName>
    <definedName name="LPAGE1" localSheetId="47">#REF!</definedName>
    <definedName name="LPAGE1" localSheetId="46">#REF!</definedName>
    <definedName name="LPAGE1" localSheetId="41">#REF!</definedName>
    <definedName name="LPAGE1" localSheetId="40">#REF!</definedName>
    <definedName name="LPAGE1" localSheetId="36">#REF!</definedName>
    <definedName name="LPAGE1" localSheetId="37">#REF!</definedName>
    <definedName name="LPAGE1" localSheetId="38">#REF!</definedName>
    <definedName name="LPAGE1" localSheetId="35">#REF!</definedName>
    <definedName name="LPAGE1" localSheetId="23">#REF!</definedName>
    <definedName name="LPAGE1" localSheetId="19">#REF!</definedName>
    <definedName name="LPAGE1" localSheetId="21">#REF!</definedName>
    <definedName name="LPAGE1">#REF!</definedName>
    <definedName name="LPAGE2" localSheetId="48">#REF!</definedName>
    <definedName name="LPAGE2" localSheetId="47">#REF!</definedName>
    <definedName name="LPAGE2" localSheetId="46">#REF!</definedName>
    <definedName name="LPAGE2" localSheetId="41">#REF!</definedName>
    <definedName name="LPAGE2" localSheetId="40">#REF!</definedName>
    <definedName name="LPAGE2" localSheetId="36">#REF!</definedName>
    <definedName name="LPAGE2" localSheetId="37">#REF!</definedName>
    <definedName name="LPAGE2" localSheetId="38">#REF!</definedName>
    <definedName name="LPAGE2" localSheetId="35">#REF!</definedName>
    <definedName name="LPAGE2" localSheetId="23">#REF!</definedName>
    <definedName name="LPAGE2" localSheetId="19">#REF!</definedName>
    <definedName name="LPAGE2" localSheetId="21">#REF!</definedName>
    <definedName name="LPAGE2">#REF!</definedName>
    <definedName name="LPAGE3" localSheetId="48">#REF!</definedName>
    <definedName name="LPAGE3" localSheetId="47">#REF!</definedName>
    <definedName name="LPAGE3" localSheetId="46">#REF!</definedName>
    <definedName name="LPAGE3" localSheetId="41">#REF!</definedName>
    <definedName name="LPAGE3" localSheetId="40">#REF!</definedName>
    <definedName name="LPAGE3" localSheetId="36">#REF!</definedName>
    <definedName name="LPAGE3" localSheetId="37">#REF!</definedName>
    <definedName name="LPAGE3" localSheetId="38">#REF!</definedName>
    <definedName name="LPAGE3" localSheetId="35">#REF!</definedName>
    <definedName name="LPAGE3" localSheetId="23">#REF!</definedName>
    <definedName name="LPAGE3" localSheetId="19">#REF!</definedName>
    <definedName name="LPAGE3" localSheetId="21">#REF!</definedName>
    <definedName name="LPAGE3">#REF!</definedName>
    <definedName name="LPAGE4" localSheetId="48">#REF!</definedName>
    <definedName name="LPAGE4" localSheetId="47">#REF!</definedName>
    <definedName name="LPAGE4" localSheetId="46">#REF!</definedName>
    <definedName name="LPAGE4" localSheetId="41">#REF!</definedName>
    <definedName name="LPAGE4" localSheetId="40">#REF!</definedName>
    <definedName name="LPAGE4" localSheetId="36">#REF!</definedName>
    <definedName name="LPAGE4" localSheetId="37">#REF!</definedName>
    <definedName name="LPAGE4" localSheetId="38">#REF!</definedName>
    <definedName name="LPAGE4" localSheetId="35">#REF!</definedName>
    <definedName name="LPAGE4" localSheetId="23">#REF!</definedName>
    <definedName name="LPAGE4" localSheetId="19">#REF!</definedName>
    <definedName name="LPAGE4" localSheetId="21">#REF!</definedName>
    <definedName name="LPAGE4">#REF!</definedName>
    <definedName name="lstf" localSheetId="48">[118]Disb!#REF!</definedName>
    <definedName name="lstf" localSheetId="46">[118]Disb!#REF!</definedName>
    <definedName name="lstf" localSheetId="40">[118]Disb!#REF!</definedName>
    <definedName name="lstf" localSheetId="36">[118]Disb!#REF!</definedName>
    <definedName name="lstf" localSheetId="37">[118]Disb!#REF!</definedName>
    <definedName name="lstf" localSheetId="38">[118]Disb!#REF!</definedName>
    <definedName name="lstf" localSheetId="35">[118]Disb!#REF!</definedName>
    <definedName name="lstf" localSheetId="21">[118]Disb!#REF!</definedName>
    <definedName name="lstf">[118]Disb!#REF!</definedName>
    <definedName name="lstfaug" localSheetId="48">[118]Disb!#REF!</definedName>
    <definedName name="lstfaug" localSheetId="46">[118]Disb!#REF!</definedName>
    <definedName name="lstfaug" localSheetId="40">[118]Disb!#REF!</definedName>
    <definedName name="lstfaug" localSheetId="36">[118]Disb!#REF!</definedName>
    <definedName name="lstfaug" localSheetId="37">[118]Disb!#REF!</definedName>
    <definedName name="lstfaug" localSheetId="38">[118]Disb!#REF!</definedName>
    <definedName name="lstfaug" localSheetId="35">[118]Disb!#REF!</definedName>
    <definedName name="lstfaug" localSheetId="21">[118]Disb!#REF!</definedName>
    <definedName name="lstfaug">[118]Disb!#REF!</definedName>
    <definedName name="lstfjul" localSheetId="48">[118]Disb!#REF!</definedName>
    <definedName name="lstfjul" localSheetId="46">[118]Disb!#REF!</definedName>
    <definedName name="lstfjul" localSheetId="40">[118]Disb!#REF!</definedName>
    <definedName name="lstfjul" localSheetId="36">[118]Disb!#REF!</definedName>
    <definedName name="lstfjul" localSheetId="37">[118]Disb!#REF!</definedName>
    <definedName name="lstfjul" localSheetId="38">[118]Disb!#REF!</definedName>
    <definedName name="lstfjul" localSheetId="35">[118]Disb!#REF!</definedName>
    <definedName name="lstfjul" localSheetId="21">[118]Disb!#REF!</definedName>
    <definedName name="lstfjul">[118]Disb!#REF!</definedName>
    <definedName name="lstfsep" localSheetId="48">[118]Disb!#REF!</definedName>
    <definedName name="lstfsep" localSheetId="46">[118]Disb!#REF!</definedName>
    <definedName name="lstfsep" localSheetId="40">[118]Disb!#REF!</definedName>
    <definedName name="lstfsep" localSheetId="36">[118]Disb!#REF!</definedName>
    <definedName name="lstfsep" localSheetId="37">[118]Disb!#REF!</definedName>
    <definedName name="lstfsep" localSheetId="38">[118]Disb!#REF!</definedName>
    <definedName name="lstfsep" localSheetId="35">[118]Disb!#REF!</definedName>
    <definedName name="lstfsep" localSheetId="21">[118]Disb!#REF!</definedName>
    <definedName name="lstfsep">[118]Disb!#REF!</definedName>
    <definedName name="ltotal" localSheetId="48">[118]Disb!#REF!</definedName>
    <definedName name="ltotal" localSheetId="46">[118]Disb!#REF!</definedName>
    <definedName name="ltotal" localSheetId="40">[118]Disb!#REF!</definedName>
    <definedName name="ltotal" localSheetId="36">[118]Disb!#REF!</definedName>
    <definedName name="ltotal" localSheetId="37">[118]Disb!#REF!</definedName>
    <definedName name="ltotal" localSheetId="38">[118]Disb!#REF!</definedName>
    <definedName name="ltotal" localSheetId="35">[118]Disb!#REF!</definedName>
    <definedName name="ltotal" localSheetId="21">[118]Disb!#REF!</definedName>
    <definedName name="ltotal">[118]Disb!#REF!</definedName>
    <definedName name="LYPWACC" localSheetId="48">#REF!</definedName>
    <definedName name="LYPWACC" localSheetId="46">#REF!</definedName>
    <definedName name="LYPWACC" localSheetId="40">#REF!</definedName>
    <definedName name="LYPWACC" localSheetId="36">#REF!</definedName>
    <definedName name="LYPWACC" localSheetId="37">#REF!</definedName>
    <definedName name="LYPWACC" localSheetId="38">#REF!</definedName>
    <definedName name="LYPWACC" localSheetId="35">#REF!</definedName>
    <definedName name="LYPWACC" localSheetId="23">#REF!</definedName>
    <definedName name="LYPWACC" localSheetId="19">#REF!</definedName>
    <definedName name="LYPWACC" localSheetId="21">#REF!</definedName>
    <definedName name="LYPWACC">#REF!</definedName>
    <definedName name="LYPWENG" localSheetId="48">#REF!</definedName>
    <definedName name="LYPWENG" localSheetId="46">#REF!</definedName>
    <definedName name="LYPWENG" localSheetId="40">#REF!</definedName>
    <definedName name="LYPWENG" localSheetId="36">#REF!</definedName>
    <definedName name="LYPWENG" localSheetId="37">#REF!</definedName>
    <definedName name="LYPWENG" localSheetId="38">#REF!</definedName>
    <definedName name="LYPWENG" localSheetId="35">#REF!</definedName>
    <definedName name="LYPWENG" localSheetId="23">#REF!</definedName>
    <definedName name="LYPWENG" localSheetId="19">#REF!</definedName>
    <definedName name="LYPWENG" localSheetId="21">#REF!</definedName>
    <definedName name="LYPWENG">#REF!</definedName>
    <definedName name="LYPWFIRE" localSheetId="48">#REF!</definedName>
    <definedName name="LYPWFIRE" localSheetId="46">#REF!</definedName>
    <definedName name="LYPWFIRE" localSheetId="40">#REF!</definedName>
    <definedName name="LYPWFIRE" localSheetId="36">#REF!</definedName>
    <definedName name="LYPWFIRE" localSheetId="37">#REF!</definedName>
    <definedName name="LYPWFIRE" localSheetId="38">#REF!</definedName>
    <definedName name="LYPWFIRE" localSheetId="35">#REF!</definedName>
    <definedName name="LYPWFIRE" localSheetId="23">#REF!</definedName>
    <definedName name="LYPWFIRE" localSheetId="19">#REF!</definedName>
    <definedName name="LYPWFIRE" localSheetId="21">#REF!</definedName>
    <definedName name="LYPWFIRE">#REF!</definedName>
    <definedName name="LYPWMARCARGO" localSheetId="48">#REF!</definedName>
    <definedName name="LYPWMARCARGO" localSheetId="46">#REF!</definedName>
    <definedName name="LYPWMARCARGO" localSheetId="40">#REF!</definedName>
    <definedName name="LYPWMARCARGO" localSheetId="36">#REF!</definedName>
    <definedName name="LYPWMARCARGO" localSheetId="37">#REF!</definedName>
    <definedName name="LYPWMARCARGO" localSheetId="38">#REF!</definedName>
    <definedName name="LYPWMARCARGO" localSheetId="35">#REF!</definedName>
    <definedName name="LYPWMARCARGO" localSheetId="23">#REF!</definedName>
    <definedName name="LYPWMARCARGO" localSheetId="19">#REF!</definedName>
    <definedName name="LYPWMARCARGO" localSheetId="21">#REF!</definedName>
    <definedName name="LYPWMARCARGO">#REF!</definedName>
    <definedName name="LYPWMARHULL" localSheetId="48">#REF!</definedName>
    <definedName name="LYPWMARHULL" localSheetId="46">#REF!</definedName>
    <definedName name="LYPWMARHULL" localSheetId="40">#REF!</definedName>
    <definedName name="LYPWMARHULL" localSheetId="36">#REF!</definedName>
    <definedName name="LYPWMARHULL" localSheetId="37">#REF!</definedName>
    <definedName name="LYPWMARHULL" localSheetId="38">#REF!</definedName>
    <definedName name="LYPWMARHULL" localSheetId="35">#REF!</definedName>
    <definedName name="LYPWMARHULL" localSheetId="23">#REF!</definedName>
    <definedName name="LYPWMARHULL" localSheetId="19">#REF!</definedName>
    <definedName name="LYPWMARHULL" localSheetId="21">#REF!</definedName>
    <definedName name="LYPWMARHULL">#REF!</definedName>
    <definedName name="LYPWMARYACHT" localSheetId="48">#REF!</definedName>
    <definedName name="LYPWMARYACHT" localSheetId="46">#REF!</definedName>
    <definedName name="LYPWMARYACHT" localSheetId="40">#REF!</definedName>
    <definedName name="LYPWMARYACHT" localSheetId="36">#REF!</definedName>
    <definedName name="LYPWMARYACHT" localSheetId="37">#REF!</definedName>
    <definedName name="LYPWMARYACHT" localSheetId="38">#REF!</definedName>
    <definedName name="LYPWMARYACHT" localSheetId="35">#REF!</definedName>
    <definedName name="LYPWMARYACHT" localSheetId="23">#REF!</definedName>
    <definedName name="LYPWMARYACHT" localSheetId="19">#REF!</definedName>
    <definedName name="LYPWMARYACHT" localSheetId="21">#REF!</definedName>
    <definedName name="LYPWMARYACHT">#REF!</definedName>
    <definedName name="LYPWMOTOR" localSheetId="48">#REF!</definedName>
    <definedName name="LYPWMOTOR" localSheetId="46">#REF!</definedName>
    <definedName name="LYPWMOTOR" localSheetId="40">#REF!</definedName>
    <definedName name="LYPWMOTOR" localSheetId="36">#REF!</definedName>
    <definedName name="LYPWMOTOR" localSheetId="37">#REF!</definedName>
    <definedName name="LYPWMOTOR" localSheetId="38">#REF!</definedName>
    <definedName name="LYPWMOTOR" localSheetId="35">#REF!</definedName>
    <definedName name="LYPWMOTOR" localSheetId="23">#REF!</definedName>
    <definedName name="LYPWMOTOR" localSheetId="19">#REF!</definedName>
    <definedName name="LYPWMOTOR" localSheetId="21">#REF!</definedName>
    <definedName name="LYPWMOTOR">#REF!</definedName>
    <definedName name="LYUPRACC" localSheetId="48">#REF!</definedName>
    <definedName name="LYUPRACC" localSheetId="46">#REF!</definedName>
    <definedName name="LYUPRACC" localSheetId="40">#REF!</definedName>
    <definedName name="LYUPRACC" localSheetId="36">#REF!</definedName>
    <definedName name="LYUPRACC" localSheetId="37">#REF!</definedName>
    <definedName name="LYUPRACC" localSheetId="38">#REF!</definedName>
    <definedName name="LYUPRACC" localSheetId="35">#REF!</definedName>
    <definedName name="LYUPRACC" localSheetId="23">#REF!</definedName>
    <definedName name="LYUPRACC" localSheetId="19">#REF!</definedName>
    <definedName name="LYUPRACC" localSheetId="21">#REF!</definedName>
    <definedName name="LYUPRACC">#REF!</definedName>
    <definedName name="LYUPRENG" localSheetId="48">#REF!</definedName>
    <definedName name="LYUPRENG" localSheetId="46">#REF!</definedName>
    <definedName name="LYUPRENG" localSheetId="40">#REF!</definedName>
    <definedName name="LYUPRENG" localSheetId="36">#REF!</definedName>
    <definedName name="LYUPRENG" localSheetId="37">#REF!</definedName>
    <definedName name="LYUPRENG" localSheetId="38">#REF!</definedName>
    <definedName name="LYUPRENG" localSheetId="35">#REF!</definedName>
    <definedName name="LYUPRENG" localSheetId="23">#REF!</definedName>
    <definedName name="LYUPRENG" localSheetId="19">#REF!</definedName>
    <definedName name="LYUPRENG" localSheetId="21">#REF!</definedName>
    <definedName name="LYUPRENG">#REF!</definedName>
    <definedName name="LYUPRFIRE" localSheetId="48">#REF!</definedName>
    <definedName name="LYUPRFIRE" localSheetId="46">#REF!</definedName>
    <definedName name="LYUPRFIRE" localSheetId="40">#REF!</definedName>
    <definedName name="LYUPRFIRE" localSheetId="36">#REF!</definedName>
    <definedName name="LYUPRFIRE" localSheetId="37">#REF!</definedName>
    <definedName name="LYUPRFIRE" localSheetId="38">#REF!</definedName>
    <definedName name="LYUPRFIRE" localSheetId="35">#REF!</definedName>
    <definedName name="LYUPRFIRE" localSheetId="23">#REF!</definedName>
    <definedName name="LYUPRFIRE" localSheetId="19">#REF!</definedName>
    <definedName name="LYUPRFIRE" localSheetId="21">#REF!</definedName>
    <definedName name="LYUPRFIRE">#REF!</definedName>
    <definedName name="LYUPRMARCARGO" localSheetId="48">#REF!</definedName>
    <definedName name="LYUPRMARCARGO" localSheetId="46">#REF!</definedName>
    <definedName name="LYUPRMARCARGO" localSheetId="40">#REF!</definedName>
    <definedName name="LYUPRMARCARGO" localSheetId="36">#REF!</definedName>
    <definedName name="LYUPRMARCARGO" localSheetId="37">#REF!</definedName>
    <definedName name="LYUPRMARCARGO" localSheetId="38">#REF!</definedName>
    <definedName name="LYUPRMARCARGO" localSheetId="35">#REF!</definedName>
    <definedName name="LYUPRMARCARGO" localSheetId="23">#REF!</definedName>
    <definedName name="LYUPRMARCARGO" localSheetId="19">#REF!</definedName>
    <definedName name="LYUPRMARCARGO" localSheetId="21">#REF!</definedName>
    <definedName name="LYUPRMARCARGO">#REF!</definedName>
    <definedName name="LYUPRMARHULL" localSheetId="48">#REF!</definedName>
    <definedName name="LYUPRMARHULL" localSheetId="46">#REF!</definedName>
    <definedName name="LYUPRMARHULL" localSheetId="40">#REF!</definedName>
    <definedName name="LYUPRMARHULL" localSheetId="36">#REF!</definedName>
    <definedName name="LYUPRMARHULL" localSheetId="37">#REF!</definedName>
    <definedName name="LYUPRMARHULL" localSheetId="38">#REF!</definedName>
    <definedName name="LYUPRMARHULL" localSheetId="35">#REF!</definedName>
    <definedName name="LYUPRMARHULL" localSheetId="23">#REF!</definedName>
    <definedName name="LYUPRMARHULL" localSheetId="19">#REF!</definedName>
    <definedName name="LYUPRMARHULL" localSheetId="21">#REF!</definedName>
    <definedName name="LYUPRMARHULL">#REF!</definedName>
    <definedName name="LYUPRMARYACHT" localSheetId="48">#REF!</definedName>
    <definedName name="LYUPRMARYACHT" localSheetId="46">#REF!</definedName>
    <definedName name="LYUPRMARYACHT" localSheetId="40">#REF!</definedName>
    <definedName name="LYUPRMARYACHT" localSheetId="36">#REF!</definedName>
    <definedName name="LYUPRMARYACHT" localSheetId="37">#REF!</definedName>
    <definedName name="LYUPRMARYACHT" localSheetId="38">#REF!</definedName>
    <definedName name="LYUPRMARYACHT" localSheetId="35">#REF!</definedName>
    <definedName name="LYUPRMARYACHT" localSheetId="23">#REF!</definedName>
    <definedName name="LYUPRMARYACHT" localSheetId="19">#REF!</definedName>
    <definedName name="LYUPRMARYACHT" localSheetId="21">#REF!</definedName>
    <definedName name="LYUPRMARYACHT">#REF!</definedName>
    <definedName name="LYUPRMOTOR" localSheetId="48">#REF!</definedName>
    <definedName name="LYUPRMOTOR" localSheetId="46">#REF!</definedName>
    <definedName name="LYUPRMOTOR" localSheetId="40">#REF!</definedName>
    <definedName name="LYUPRMOTOR" localSheetId="36">#REF!</definedName>
    <definedName name="LYUPRMOTOR" localSheetId="37">#REF!</definedName>
    <definedName name="LYUPRMOTOR" localSheetId="38">#REF!</definedName>
    <definedName name="LYUPRMOTOR" localSheetId="35">#REF!</definedName>
    <definedName name="LYUPRMOTOR" localSheetId="23">#REF!</definedName>
    <definedName name="LYUPRMOTOR" localSheetId="19">#REF!</definedName>
    <definedName name="LYUPRMOTOR" localSheetId="21">#REF!</definedName>
    <definedName name="LYUPRMOTOR">#REF!</definedName>
    <definedName name="M" localSheetId="48">#REF!</definedName>
    <definedName name="M" localSheetId="47">#REF!</definedName>
    <definedName name="M" localSheetId="46">#REF!</definedName>
    <definedName name="M" localSheetId="41">#REF!</definedName>
    <definedName name="M" localSheetId="40">#REF!</definedName>
    <definedName name="M" localSheetId="36">#REF!</definedName>
    <definedName name="M" localSheetId="37">#REF!</definedName>
    <definedName name="M" localSheetId="38">#REF!</definedName>
    <definedName name="M" localSheetId="35">#REF!</definedName>
    <definedName name="M" localSheetId="23">#REF!</definedName>
    <definedName name="M" localSheetId="19">#REF!</definedName>
    <definedName name="M" localSheetId="21">#REF!</definedName>
    <definedName name="M">#REF!</definedName>
    <definedName name="MACPUDATA">'[129]CURRENT BALANCE'!$A$1:$D$65536</definedName>
    <definedName name="mah" localSheetId="48">#REF!</definedName>
    <definedName name="mah" localSheetId="46">#REF!</definedName>
    <definedName name="mah" localSheetId="40">#REF!</definedName>
    <definedName name="mah" localSheetId="36">#REF!</definedName>
    <definedName name="mah" localSheetId="37">#REF!</definedName>
    <definedName name="mah" localSheetId="38">#REF!</definedName>
    <definedName name="mah" localSheetId="35">#REF!</definedName>
    <definedName name="mah" localSheetId="23">#REF!</definedName>
    <definedName name="mah" localSheetId="19">#REF!</definedName>
    <definedName name="mah" localSheetId="21">#REF!</definedName>
    <definedName name="mah">#REF!</definedName>
    <definedName name="main" localSheetId="48">#REF!</definedName>
    <definedName name="main" localSheetId="47">#REF!</definedName>
    <definedName name="main" localSheetId="46">#REF!</definedName>
    <definedName name="main" localSheetId="41">#REF!</definedName>
    <definedName name="main" localSheetId="40">#REF!</definedName>
    <definedName name="main" localSheetId="36">#REF!</definedName>
    <definedName name="main" localSheetId="37">#REF!</definedName>
    <definedName name="main" localSheetId="38">#REF!</definedName>
    <definedName name="main" localSheetId="35">#REF!</definedName>
    <definedName name="main" localSheetId="23">#REF!</definedName>
    <definedName name="main" localSheetId="19">#REF!</definedName>
    <definedName name="main" localSheetId="21">#REF!</definedName>
    <definedName name="main">#REF!</definedName>
    <definedName name="MAK" localSheetId="48">#REF!</definedName>
    <definedName name="MAK" localSheetId="47">#REF!</definedName>
    <definedName name="MAK" localSheetId="46">#REF!</definedName>
    <definedName name="MAK" localSheetId="41">#REF!</definedName>
    <definedName name="MAK" localSheetId="40">#REF!</definedName>
    <definedName name="MAK" localSheetId="36">#REF!</definedName>
    <definedName name="MAK" localSheetId="37">#REF!</definedName>
    <definedName name="MAK" localSheetId="38">#REF!</definedName>
    <definedName name="MAK" localSheetId="35">#REF!</definedName>
    <definedName name="MAK" localSheetId="21">#REF!</definedName>
    <definedName name="MAK">#REF!</definedName>
    <definedName name="MANAMABS" localSheetId="48">#REF!</definedName>
    <definedName name="MANAMABS" localSheetId="46">#REF!</definedName>
    <definedName name="MANAMABS" localSheetId="41">#REF!</definedName>
    <definedName name="MANAMABS" localSheetId="40">#REF!</definedName>
    <definedName name="MANAMABS" localSheetId="36">#REF!</definedName>
    <definedName name="MANAMABS" localSheetId="37">#REF!</definedName>
    <definedName name="MANAMABS" localSheetId="38">#REF!</definedName>
    <definedName name="MANAMABS" localSheetId="35">#REF!</definedName>
    <definedName name="MANAMABS" localSheetId="23">#REF!</definedName>
    <definedName name="MANAMABS" localSheetId="19">#REF!</definedName>
    <definedName name="MANAMABS" localSheetId="21">#REF!</definedName>
    <definedName name="MANAMABS">#REF!</definedName>
    <definedName name="manamabs0207" localSheetId="48">[130]Sheet3!$A$157:$C$321</definedName>
    <definedName name="manamabs0207" localSheetId="41">[130]Sheet3!$A$157:$C$321</definedName>
    <definedName name="manamabs0207" localSheetId="36">[130]Sheet3!$A$157:$C$321</definedName>
    <definedName name="manamabs0207" localSheetId="37">[130]Sheet3!$A$157:$C$321</definedName>
    <definedName name="manamabs0207" localSheetId="38">[130]Sheet3!$A$157:$C$321</definedName>
    <definedName name="manamabs0207">[131]Sheet3!$A$157:$C$321</definedName>
    <definedName name="Manamapl" localSheetId="48">#REF!</definedName>
    <definedName name="Manamapl" localSheetId="46">#REF!</definedName>
    <definedName name="Manamapl" localSheetId="41">#REF!</definedName>
    <definedName name="Manamapl" localSheetId="40">#REF!</definedName>
    <definedName name="Manamapl" localSheetId="36">#REF!</definedName>
    <definedName name="Manamapl" localSheetId="37">#REF!</definedName>
    <definedName name="Manamapl" localSheetId="38">#REF!</definedName>
    <definedName name="Manamapl" localSheetId="35">#REF!</definedName>
    <definedName name="Manamapl" localSheetId="23">#REF!</definedName>
    <definedName name="Manamapl" localSheetId="19">#REF!</definedName>
    <definedName name="Manamapl" localSheetId="21">#REF!</definedName>
    <definedName name="Manamapl">#REF!</definedName>
    <definedName name="manamapl0207" localSheetId="48">[130]Sheet3!$A$5:$C$153</definedName>
    <definedName name="manamapl0207" localSheetId="41">[130]Sheet3!$A$5:$C$153</definedName>
    <definedName name="manamapl0207" localSheetId="36">[130]Sheet3!$A$5:$C$153</definedName>
    <definedName name="manamapl0207" localSheetId="37">[130]Sheet3!$A$5:$C$153</definedName>
    <definedName name="manamapl0207" localSheetId="38">[130]Sheet3!$A$5:$C$153</definedName>
    <definedName name="manamapl0207">[131]Sheet3!$A$5:$C$153</definedName>
    <definedName name="Manamapl5" localSheetId="48">#REF!</definedName>
    <definedName name="Manamapl5" localSheetId="46">#REF!</definedName>
    <definedName name="Manamapl5" localSheetId="41">#REF!</definedName>
    <definedName name="Manamapl5" localSheetId="40">#REF!</definedName>
    <definedName name="Manamapl5" localSheetId="36">#REF!</definedName>
    <definedName name="Manamapl5" localSheetId="37">#REF!</definedName>
    <definedName name="Manamapl5" localSheetId="38">#REF!</definedName>
    <definedName name="Manamapl5" localSheetId="35">#REF!</definedName>
    <definedName name="Manamapl5" localSheetId="23">#REF!</definedName>
    <definedName name="Manamapl5" localSheetId="19">#REF!</definedName>
    <definedName name="Manamapl5" localSheetId="21">#REF!</definedName>
    <definedName name="Manamapl5">#REF!</definedName>
    <definedName name="Mansoor" localSheetId="48">#REF!</definedName>
    <definedName name="Mansoor" localSheetId="46">#REF!</definedName>
    <definedName name="Mansoor" localSheetId="41">#REF!</definedName>
    <definedName name="Mansoor" localSheetId="40">#REF!</definedName>
    <definedName name="Mansoor" localSheetId="36">#REF!</definedName>
    <definedName name="Mansoor" localSheetId="37">#REF!</definedName>
    <definedName name="Mansoor" localSheetId="38">#REF!</definedName>
    <definedName name="Mansoor" localSheetId="35">#REF!</definedName>
    <definedName name="Mansoor" localSheetId="21">#REF!</definedName>
    <definedName name="Mansoor">#REF!</definedName>
    <definedName name="MARINEPREMIUMCURRENT" localSheetId="48">#REF!</definedName>
    <definedName name="MARINEPREMIUMCURRENT" localSheetId="46">#REF!</definedName>
    <definedName name="MARINEPREMIUMCURRENT" localSheetId="40">#REF!</definedName>
    <definedName name="MARINEPREMIUMCURRENT" localSheetId="36">#REF!</definedName>
    <definedName name="MARINEPREMIUMCURRENT" localSheetId="37">#REF!</definedName>
    <definedName name="MARINEPREMIUMCURRENT" localSheetId="38">#REF!</definedName>
    <definedName name="MARINEPREMIUMCURRENT" localSheetId="35">#REF!</definedName>
    <definedName name="MARINEPREMIUMCURRENT" localSheetId="23">#REF!</definedName>
    <definedName name="MARINEPREMIUMCURRENT" localSheetId="19">#REF!</definedName>
    <definedName name="MARINEPREMIUMCURRENT" localSheetId="21">#REF!</definedName>
    <definedName name="MARINEPREMIUMCURRENT">#REF!</definedName>
    <definedName name="MARK_FREQ">[41]Lookups!$B$43:$B$48</definedName>
    <definedName name="mark_upType">[87]Lookups!$C$38:$C$39</definedName>
    <definedName name="MARKET" localSheetId="48">[94]Augbkp98!$Z$6:$AO$25</definedName>
    <definedName name="MARKET" localSheetId="41">[94]Augbkp98!$Z$6:$AO$25</definedName>
    <definedName name="MARKET" localSheetId="36">[94]Augbkp98!$Z$6:$AO$25</definedName>
    <definedName name="MARKET" localSheetId="37">[94]Augbkp98!$Z$6:$AO$25</definedName>
    <definedName name="MARKET" localSheetId="38">[94]Augbkp98!$Z$6:$AO$25</definedName>
    <definedName name="MARKET">[94]Augbkp98!$Z$6:$AO$25</definedName>
    <definedName name="masroor" localSheetId="48">#REF!</definedName>
    <definedName name="masroor" localSheetId="47">#REF!</definedName>
    <definedName name="masroor" localSheetId="46">#REF!</definedName>
    <definedName name="masroor" localSheetId="41">#REF!</definedName>
    <definedName name="masroor" localSheetId="40">#REF!</definedName>
    <definedName name="masroor" localSheetId="36">#REF!</definedName>
    <definedName name="masroor" localSheetId="37">#REF!</definedName>
    <definedName name="masroor" localSheetId="38">#REF!</definedName>
    <definedName name="masroor" localSheetId="35">#REF!</definedName>
    <definedName name="masroor" localSheetId="23">#REF!</definedName>
    <definedName name="masroor" localSheetId="19">#REF!</definedName>
    <definedName name="masroor" localSheetId="21">#REF!</definedName>
    <definedName name="masroor">#REF!</definedName>
    <definedName name="Materiality" localSheetId="48">#REF!</definedName>
    <definedName name="Materiality" localSheetId="46">#REF!</definedName>
    <definedName name="Materiality" localSheetId="40">#REF!</definedName>
    <definedName name="Materiality" localSheetId="36">#REF!</definedName>
    <definedName name="Materiality" localSheetId="37">#REF!</definedName>
    <definedName name="Materiality" localSheetId="38">#REF!</definedName>
    <definedName name="Materiality" localSheetId="42">#REF!</definedName>
    <definedName name="Materiality" localSheetId="34">#REF!</definedName>
    <definedName name="Materiality" localSheetId="35">#REF!</definedName>
    <definedName name="Materiality" localSheetId="23">#REF!</definedName>
    <definedName name="Materiality" localSheetId="19">#REF!</definedName>
    <definedName name="Materiality" localSheetId="21">#REF!</definedName>
    <definedName name="Materiality" localSheetId="7">#REF!</definedName>
    <definedName name="Materiality">#REF!</definedName>
    <definedName name="MAZ" localSheetId="48">'[132]T-BILL'!#REF!</definedName>
    <definedName name="MAZ" localSheetId="46">'[133]T-BILL'!#REF!</definedName>
    <definedName name="MAZ" localSheetId="41">'[132]T-BILL'!#REF!</definedName>
    <definedName name="MAZ" localSheetId="40">'[133]T-BILL'!#REF!</definedName>
    <definedName name="MAZ" localSheetId="36">'[132]T-BILL'!#REF!</definedName>
    <definedName name="MAZ" localSheetId="37">'[132]T-BILL'!#REF!</definedName>
    <definedName name="MAZ" localSheetId="38">'[132]T-BILL'!#REF!</definedName>
    <definedName name="MAZ" localSheetId="35">'[133]T-BILL'!#REF!</definedName>
    <definedName name="MAZ" localSheetId="21">'[133]T-BILL'!#REF!</definedName>
    <definedName name="MAZ">'[133]T-BILL'!#REF!</definedName>
    <definedName name="MEMO_HOH_I_AKRM" localSheetId="48">#REF!</definedName>
    <definedName name="MEMO_HOH_I_AKRM" localSheetId="47">#REF!</definedName>
    <definedName name="MEMO_HOH_I_AKRM" localSheetId="46">#REF!</definedName>
    <definedName name="MEMO_HOH_I_AKRM" localSheetId="41">#REF!</definedName>
    <definedName name="MEMO_HOH_I_AKRM" localSheetId="40">#REF!</definedName>
    <definedName name="MEMO_HOH_I_AKRM" localSheetId="36">#REF!</definedName>
    <definedName name="MEMO_HOH_I_AKRM" localSheetId="37">#REF!</definedName>
    <definedName name="MEMO_HOH_I_AKRM" localSheetId="38">#REF!</definedName>
    <definedName name="MEMO_HOH_I_AKRM" localSheetId="35">#REF!</definedName>
    <definedName name="MEMO_HOH_I_AKRM" localSheetId="21">#REF!</definedName>
    <definedName name="MEMO_HOH_I_AKRM">#REF!</definedName>
    <definedName name="MEMO_HOH_RHABIB" localSheetId="48">#REF!</definedName>
    <definedName name="MEMO_HOH_RHABIB" localSheetId="47">#REF!</definedName>
    <definedName name="MEMO_HOH_RHABIB" localSheetId="46">#REF!</definedName>
    <definedName name="MEMO_HOH_RHABIB" localSheetId="41">#REF!</definedName>
    <definedName name="MEMO_HOH_RHABIB" localSheetId="40">#REF!</definedName>
    <definedName name="MEMO_HOH_RHABIB" localSheetId="36">#REF!</definedName>
    <definedName name="MEMO_HOH_RHABIB" localSheetId="37">#REF!</definedName>
    <definedName name="MEMO_HOH_RHABIB" localSheetId="38">#REF!</definedName>
    <definedName name="MEMO_HOH_RHABIB" localSheetId="35">#REF!</definedName>
    <definedName name="MEMO_HOH_RHABIB" localSheetId="21">#REF!</definedName>
    <definedName name="MEMO_HOH_RHABIB">#REF!</definedName>
    <definedName name="MEMO_MONHLY_A_C" localSheetId="48">#REF!</definedName>
    <definedName name="MEMO_MONHLY_A_C" localSheetId="47">#REF!</definedName>
    <definedName name="MEMO_MONHLY_A_C" localSheetId="46">#REF!</definedName>
    <definedName name="MEMO_MONHLY_A_C" localSheetId="41">#REF!</definedName>
    <definedName name="MEMO_MONHLY_A_C" localSheetId="40">#REF!</definedName>
    <definedName name="MEMO_MONHLY_A_C" localSheetId="36">#REF!</definedName>
    <definedName name="MEMO_MONHLY_A_C" localSheetId="37">#REF!</definedName>
    <definedName name="MEMO_MONHLY_A_C" localSheetId="38">#REF!</definedName>
    <definedName name="MEMO_MONHLY_A_C" localSheetId="35">#REF!</definedName>
    <definedName name="MEMO_MONHLY_A_C" localSheetId="21">#REF!</definedName>
    <definedName name="MEMO_MONHLY_A_C">#REF!</definedName>
    <definedName name="MENU" localSheetId="48">#REF!</definedName>
    <definedName name="MENU" localSheetId="46">#REF!</definedName>
    <definedName name="MENU" localSheetId="40">#REF!</definedName>
    <definedName name="MENU" localSheetId="36">#REF!</definedName>
    <definedName name="MENU" localSheetId="37">#REF!</definedName>
    <definedName name="MENU" localSheetId="38">#REF!</definedName>
    <definedName name="MENU" localSheetId="35">#REF!</definedName>
    <definedName name="MENU" localSheetId="23">#REF!</definedName>
    <definedName name="MENU" localSheetId="19">#REF!</definedName>
    <definedName name="MENU" localSheetId="21">#REF!</definedName>
    <definedName name="MENU">#REF!</definedName>
    <definedName name="MI" localSheetId="48">#REF!</definedName>
    <definedName name="MI" localSheetId="46">#REF!</definedName>
    <definedName name="MI" localSheetId="41">#REF!</definedName>
    <definedName name="MI" localSheetId="40">#REF!</definedName>
    <definedName name="MI" localSheetId="36">#REF!</definedName>
    <definedName name="MI" localSheetId="37">#REF!</definedName>
    <definedName name="MI" localSheetId="38">#REF!</definedName>
    <definedName name="MI" localSheetId="35">#REF!</definedName>
    <definedName name="MI" localSheetId="21">#REF!</definedName>
    <definedName name="MI">#REF!</definedName>
    <definedName name="minhaj" localSheetId="48">#REF!</definedName>
    <definedName name="minhaj" localSheetId="46">#REF!</definedName>
    <definedName name="minhaj" localSheetId="40">#REF!</definedName>
    <definedName name="minhaj" localSheetId="36">#REF!</definedName>
    <definedName name="minhaj" localSheetId="37">#REF!</definedName>
    <definedName name="minhaj" localSheetId="38">#REF!</definedName>
    <definedName name="minhaj" localSheetId="35">#REF!</definedName>
    <definedName name="minhaj" localSheetId="23">#REF!</definedName>
    <definedName name="minhaj" localSheetId="19">#REF!</definedName>
    <definedName name="minhaj" localSheetId="21">#REF!</definedName>
    <definedName name="minhaj">#REF!</definedName>
    <definedName name="Mis_Def" localSheetId="15">#REF!</definedName>
    <definedName name="Mis_Def" localSheetId="48">#REF!</definedName>
    <definedName name="Mis_Def" localSheetId="47">#REF!</definedName>
    <definedName name="Mis_Def" localSheetId="46">#REF!</definedName>
    <definedName name="Mis_Def" localSheetId="41">#REF!</definedName>
    <definedName name="Mis_Def" localSheetId="40">#REF!</definedName>
    <definedName name="Mis_Def" localSheetId="36">#REF!</definedName>
    <definedName name="Mis_Def" localSheetId="37">#REF!</definedName>
    <definedName name="Mis_Def" localSheetId="38">#REF!</definedName>
    <definedName name="Mis_Def" localSheetId="42">#REF!</definedName>
    <definedName name="Mis_Def" localSheetId="34">#REF!</definedName>
    <definedName name="Mis_Def" localSheetId="35">#REF!</definedName>
    <definedName name="Mis_Def" localSheetId="23">#REF!</definedName>
    <definedName name="Mis_Def" localSheetId="18">#REF!</definedName>
    <definedName name="Mis_Def" localSheetId="19">#REF!</definedName>
    <definedName name="Mis_Def" localSheetId="21">#REF!</definedName>
    <definedName name="Mis_Def" localSheetId="26">#REF!</definedName>
    <definedName name="Mis_Def" localSheetId="11">#REF!</definedName>
    <definedName name="Mis_Def" localSheetId="24">#REF!</definedName>
    <definedName name="Mis_Def" localSheetId="7">#REF!</definedName>
    <definedName name="Mis_Def" localSheetId="33">#REF!</definedName>
    <definedName name="Mis_Def" localSheetId="32">#REF!</definedName>
    <definedName name="Mis_Def">#REF!</definedName>
    <definedName name="MIS_REPORT_2" localSheetId="48">#REF!</definedName>
    <definedName name="MIS_REPORT_2" localSheetId="47">#REF!</definedName>
    <definedName name="MIS_REPORT_2" localSheetId="46">#REF!</definedName>
    <definedName name="MIS_REPORT_2" localSheetId="41">#REF!</definedName>
    <definedName name="MIS_REPORT_2" localSheetId="40">#REF!</definedName>
    <definedName name="MIS_REPORT_2" localSheetId="36">#REF!</definedName>
    <definedName name="MIS_REPORT_2" localSheetId="37">#REF!</definedName>
    <definedName name="MIS_REPORT_2" localSheetId="38">#REF!</definedName>
    <definedName name="MIS_REPORT_2" localSheetId="35">#REF!</definedName>
    <definedName name="MIS_REPORT_2" localSheetId="21">#REF!</definedName>
    <definedName name="MIS_REPORT_2">#REF!</definedName>
    <definedName name="mk_freq">[87]Lookups!$C$43:$C$48</definedName>
    <definedName name="MKA" localSheetId="48">#REF!</definedName>
    <definedName name="MKA" localSheetId="47">#REF!</definedName>
    <definedName name="MKA" localSheetId="46">#REF!</definedName>
    <definedName name="MKA" localSheetId="41">#REF!</definedName>
    <definedName name="MKA" localSheetId="40">#REF!</definedName>
    <definedName name="MKA" localSheetId="36">#REF!</definedName>
    <definedName name="MKA" localSheetId="37">#REF!</definedName>
    <definedName name="MKA" localSheetId="38">#REF!</definedName>
    <definedName name="MKA" localSheetId="35">#REF!</definedName>
    <definedName name="MKA" localSheetId="21">#REF!</definedName>
    <definedName name="MKA">#REF!</definedName>
    <definedName name="mkup_type">[41]Lookups!$B$38:$B$39</definedName>
    <definedName name="MKX" localSheetId="48">#REF!</definedName>
    <definedName name="MKX" localSheetId="47">#REF!</definedName>
    <definedName name="MKX" localSheetId="46">#REF!</definedName>
    <definedName name="MKX" localSheetId="41">#REF!</definedName>
    <definedName name="MKX" localSheetId="40">#REF!</definedName>
    <definedName name="MKX" localSheetId="36">#REF!</definedName>
    <definedName name="MKX" localSheetId="37">#REF!</definedName>
    <definedName name="MKX" localSheetId="38">#REF!</definedName>
    <definedName name="MKX" localSheetId="35">#REF!</definedName>
    <definedName name="MKX" localSheetId="21">#REF!</definedName>
    <definedName name="MKX">#REF!</definedName>
    <definedName name="MLNTREGISTER" localSheetId="48">#REF!</definedName>
    <definedName name="MLNTREGISTER" localSheetId="47">#REF!</definedName>
    <definedName name="MLNTREGISTER" localSheetId="46">#REF!</definedName>
    <definedName name="MLNTREGISTER" localSheetId="41">#REF!</definedName>
    <definedName name="MLNTREGISTER" localSheetId="40">#REF!</definedName>
    <definedName name="MLNTREGISTER" localSheetId="36">#REF!</definedName>
    <definedName name="MLNTREGISTER" localSheetId="37">#REF!</definedName>
    <definedName name="MLNTREGISTER" localSheetId="38">#REF!</definedName>
    <definedName name="MLNTREGISTER" localSheetId="35">#REF!</definedName>
    <definedName name="MLNTREGISTER" localSheetId="23">#REF!</definedName>
    <definedName name="MLNTREGISTER" localSheetId="19">#REF!</definedName>
    <definedName name="MLNTREGISTER" localSheetId="21">#REF!</definedName>
    <definedName name="MLNTREGISTER">#REF!</definedName>
    <definedName name="Monetary_Precision" localSheetId="48">#REF!</definedName>
    <definedName name="Monetary_Precision" localSheetId="46">#REF!</definedName>
    <definedName name="Monetary_Precision" localSheetId="40">#REF!</definedName>
    <definedName name="Monetary_Precision" localSheetId="36">#REF!</definedName>
    <definedName name="Monetary_Precision" localSheetId="37">#REF!</definedName>
    <definedName name="Monetary_Precision" localSheetId="38">#REF!</definedName>
    <definedName name="Monetary_Precision" localSheetId="42">#REF!</definedName>
    <definedName name="Monetary_Precision" localSheetId="34">#REF!</definedName>
    <definedName name="Monetary_Precision" localSheetId="35">#REF!</definedName>
    <definedName name="Monetary_Precision" localSheetId="23">#REF!</definedName>
    <definedName name="Monetary_Precision" localSheetId="19">#REF!</definedName>
    <definedName name="Monetary_Precision" localSheetId="21">#REF!</definedName>
    <definedName name="Monetary_Precision" localSheetId="7">#REF!</definedName>
    <definedName name="Monetary_Precision">#REF!</definedName>
    <definedName name="MR" localSheetId="48">'[134]Market Rates'!$B$1:$G$65536</definedName>
    <definedName name="MR" localSheetId="41">'[134]Market Rates'!$B$1:$G$65536</definedName>
    <definedName name="MR" localSheetId="36">'[134]Market Rates'!$B$1:$G$65536</definedName>
    <definedName name="MR" localSheetId="37">'[134]Market Rates'!$B$1:$G$65536</definedName>
    <definedName name="MR" localSheetId="38">'[134]Market Rates'!$B$1:$G$65536</definedName>
    <definedName name="MR">'[135]Market Rates'!$B$1:$G$65536</definedName>
    <definedName name="MVTFC" localSheetId="48">#REF!</definedName>
    <definedName name="MVTFC" localSheetId="46">#REF!</definedName>
    <definedName name="MVTFC" localSheetId="40">#REF!</definedName>
    <definedName name="MVTFC" localSheetId="36">#REF!</definedName>
    <definedName name="MVTFC" localSheetId="37">#REF!</definedName>
    <definedName name="MVTFC" localSheetId="38">#REF!</definedName>
    <definedName name="MVTFC" localSheetId="35">#REF!</definedName>
    <definedName name="MVTFC" localSheetId="23">#REF!</definedName>
    <definedName name="MVTFC" localSheetId="19">#REF!</definedName>
    <definedName name="MVTFC" localSheetId="21">#REF!</definedName>
    <definedName name="MVTFC">#REF!</definedName>
    <definedName name="N" localSheetId="48">#REF!</definedName>
    <definedName name="N" localSheetId="47">#REF!</definedName>
    <definedName name="N" localSheetId="46">#REF!</definedName>
    <definedName name="N" localSheetId="41">#REF!</definedName>
    <definedName name="N" localSheetId="40">#REF!</definedName>
    <definedName name="N" localSheetId="36">#REF!</definedName>
    <definedName name="N" localSheetId="37">#REF!</definedName>
    <definedName name="N" localSheetId="38">#REF!</definedName>
    <definedName name="N" localSheetId="35">#REF!</definedName>
    <definedName name="N" localSheetId="23">#REF!</definedName>
    <definedName name="N" localSheetId="19">#REF!</definedName>
    <definedName name="N" localSheetId="21">#REF!</definedName>
    <definedName name="N">#REF!</definedName>
    <definedName name="NA" localSheetId="48">#REF!</definedName>
    <definedName name="NA" localSheetId="46">#REF!</definedName>
    <definedName name="NA" localSheetId="40">#REF!</definedName>
    <definedName name="NA" localSheetId="36">#REF!</definedName>
    <definedName name="NA" localSheetId="37">#REF!</definedName>
    <definedName name="NA" localSheetId="38">#REF!</definedName>
    <definedName name="NA" localSheetId="35">#REF!</definedName>
    <definedName name="NA" localSheetId="23">#REF!</definedName>
    <definedName name="NA" localSheetId="19">#REF!</definedName>
    <definedName name="NA" localSheetId="21">#REF!</definedName>
    <definedName name="NA">#REF!</definedName>
    <definedName name="NAME" localSheetId="48">#REF!</definedName>
    <definedName name="NAME" localSheetId="46">#REF!</definedName>
    <definedName name="NAME" localSheetId="41">#REF!</definedName>
    <definedName name="NAME" localSheetId="40">#REF!</definedName>
    <definedName name="NAME" localSheetId="36">#REF!</definedName>
    <definedName name="NAME" localSheetId="37">#REF!</definedName>
    <definedName name="NAME" localSheetId="38">#REF!</definedName>
    <definedName name="NAME" localSheetId="35">#REF!</definedName>
    <definedName name="NAME" localSheetId="21">#REF!</definedName>
    <definedName name="NAME">#REF!</definedName>
    <definedName name="Name_of_Directors" localSheetId="48">#REF!</definedName>
    <definedName name="Name_of_Directors" localSheetId="47">#REF!</definedName>
    <definedName name="Name_of_Directors" localSheetId="46">#REF!</definedName>
    <definedName name="Name_of_Directors" localSheetId="41">#REF!</definedName>
    <definedName name="Name_of_Directors" localSheetId="40">#REF!</definedName>
    <definedName name="Name_of_Directors" localSheetId="36">#REF!</definedName>
    <definedName name="Name_of_Directors" localSheetId="37">#REF!</definedName>
    <definedName name="Name_of_Directors" localSheetId="38">#REF!</definedName>
    <definedName name="Name_of_Directors" localSheetId="35">#REF!</definedName>
    <definedName name="Name_of_Directors" localSheetId="21">#REF!</definedName>
    <definedName name="Name_of_Directors">#REF!</definedName>
    <definedName name="nasir" localSheetId="47" hidden="1">#REF!</definedName>
    <definedName name="nasir" localSheetId="46" hidden="1">#REF!</definedName>
    <definedName name="nasir" localSheetId="40" hidden="1">#REF!</definedName>
    <definedName name="nasir" hidden="1">#REF!</definedName>
    <definedName name="NAV__Reported">'[136]bank inst'!$D$60</definedName>
    <definedName name="Nazish_summary">[137]TABLES!$F$5</definedName>
    <definedName name="nbfc" localSheetId="48" hidden="1">#REF!</definedName>
    <definedName name="nbfc" localSheetId="46" hidden="1">#REF!</definedName>
    <definedName name="nbfc" localSheetId="40" hidden="1">#REF!</definedName>
    <definedName name="nbfc" localSheetId="36" hidden="1">#REF!</definedName>
    <definedName name="nbfc" localSheetId="37" hidden="1">#REF!</definedName>
    <definedName name="nbfc" localSheetId="38" hidden="1">#REF!</definedName>
    <definedName name="nbfc" localSheetId="42" hidden="1">#REF!</definedName>
    <definedName name="nbfc" localSheetId="34" hidden="1">#REF!</definedName>
    <definedName name="nbfc" localSheetId="35" hidden="1">#REF!</definedName>
    <definedName name="nbfc" localSheetId="23" hidden="1">#REF!</definedName>
    <definedName name="nbfc" localSheetId="19" hidden="1">#REF!</definedName>
    <definedName name="nbfc" localSheetId="21" hidden="1">#REF!</definedName>
    <definedName name="nbfc" localSheetId="7" hidden="1">#REF!</definedName>
    <definedName name="nbfc" hidden="1">#REF!</definedName>
    <definedName name="nbh" localSheetId="40" hidden="1">{"'CALL MONEY'!$K$53"}</definedName>
    <definedName name="nbh" localSheetId="35" hidden="1">{"'CALL MONEY'!$K$53"}</definedName>
    <definedName name="nbh" localSheetId="19" hidden="1">{"'CALL MONEY'!$K$53"}</definedName>
    <definedName name="nbh" localSheetId="21" hidden="1">{"'CALL MONEY'!$K$53"}</definedName>
    <definedName name="nbh" hidden="1">{"'CALL MONEY'!$K$53"}</definedName>
    <definedName name="NetAssets" localSheetId="48">#REF!</definedName>
    <definedName name="NetAssets" localSheetId="46">#REF!</definedName>
    <definedName name="NetAssets" localSheetId="41">#REF!</definedName>
    <definedName name="NetAssets" localSheetId="40">#REF!</definedName>
    <definedName name="NetAssets" localSheetId="36">#REF!</definedName>
    <definedName name="NetAssets" localSheetId="37">#REF!</definedName>
    <definedName name="NetAssets" localSheetId="38">#REF!</definedName>
    <definedName name="NetAssets" localSheetId="35">#REF!</definedName>
    <definedName name="NetAssets" localSheetId="21">#REF!</definedName>
    <definedName name="NetAssets">#REF!</definedName>
    <definedName name="NEW" localSheetId="48">'[138]Implied Rate'!$B$49:$BC$408</definedName>
    <definedName name="new" localSheetId="46">#REF!</definedName>
    <definedName name="NEW" localSheetId="41">'[138]Implied Rate'!$B$49:$BC$408</definedName>
    <definedName name="new" localSheetId="40">#REF!</definedName>
    <definedName name="NEW" localSheetId="36">'[138]Implied Rate'!$B$49:$BC$408</definedName>
    <definedName name="NEW" localSheetId="37">'[138]Implied Rate'!$B$49:$BC$408</definedName>
    <definedName name="NEW" localSheetId="38">'[138]Implied Rate'!$B$49:$BC$408</definedName>
    <definedName name="new" localSheetId="42">#REF!</definedName>
    <definedName name="new" localSheetId="34">#REF!</definedName>
    <definedName name="new" localSheetId="35">#REF!</definedName>
    <definedName name="new" localSheetId="23">#REF!</definedName>
    <definedName name="new" localSheetId="19">#REF!</definedName>
    <definedName name="new" localSheetId="21">#REF!</definedName>
    <definedName name="new" localSheetId="7">#REF!</definedName>
    <definedName name="new">#REF!</definedName>
    <definedName name="newname" localSheetId="48">#REF!</definedName>
    <definedName name="newname" localSheetId="46">#REF!</definedName>
    <definedName name="newname" localSheetId="41">#REF!</definedName>
    <definedName name="newname" localSheetId="40">#REF!</definedName>
    <definedName name="newname" localSheetId="36">#REF!</definedName>
    <definedName name="newname" localSheetId="37">#REF!</definedName>
    <definedName name="newname" localSheetId="38">#REF!</definedName>
    <definedName name="newname" localSheetId="35">#REF!</definedName>
    <definedName name="newname" localSheetId="21">#REF!</definedName>
    <definedName name="newname">#REF!</definedName>
    <definedName name="nida" localSheetId="48">#REF!</definedName>
    <definedName name="nida" localSheetId="46">#REF!</definedName>
    <definedName name="nida" localSheetId="41">#REF!</definedName>
    <definedName name="nida" localSheetId="40">#REF!</definedName>
    <definedName name="nida" localSheetId="36">#REF!</definedName>
    <definedName name="nida" localSheetId="37">#REF!</definedName>
    <definedName name="nida" localSheetId="38">#REF!</definedName>
    <definedName name="nida" localSheetId="35">#REF!</definedName>
    <definedName name="nida" localSheetId="21">#REF!</definedName>
    <definedName name="nida">#REF!</definedName>
    <definedName name="no" localSheetId="48" hidden="1">#REF!</definedName>
    <definedName name="no" localSheetId="46" hidden="1">#REF!</definedName>
    <definedName name="no" localSheetId="41" hidden="1">#REF!</definedName>
    <definedName name="no" localSheetId="40" hidden="1">#REF!</definedName>
    <definedName name="no" localSheetId="36" hidden="1">#REF!</definedName>
    <definedName name="no" localSheetId="37" hidden="1">#REF!</definedName>
    <definedName name="no" localSheetId="38" hidden="1">#REF!</definedName>
    <definedName name="no" localSheetId="35" hidden="1">#REF!</definedName>
    <definedName name="no" localSheetId="21" hidden="1">#REF!</definedName>
    <definedName name="no" hidden="1">#REF!</definedName>
    <definedName name="nocontrol" localSheetId="40" hidden="1">{"'CALL MONEY'!$K$53"}</definedName>
    <definedName name="nocontrol" localSheetId="35" hidden="1">{"'CALL MONEY'!$K$53"}</definedName>
    <definedName name="nocontrol" localSheetId="19" hidden="1">{"'CALL MONEY'!$K$53"}</definedName>
    <definedName name="nocontrol" localSheetId="21" hidden="1">{"'CALL MONEY'!$K$53"}</definedName>
    <definedName name="nocontrol" hidden="1">{"'CALL MONEY'!$K$53"}</definedName>
    <definedName name="NonFundLimit" localSheetId="48">#REF!</definedName>
    <definedName name="NonFundLimit" localSheetId="46">#REF!</definedName>
    <definedName name="NonFundLimit" localSheetId="40">#REF!</definedName>
    <definedName name="NonFundLimit" localSheetId="36">#REF!</definedName>
    <definedName name="NonFundLimit" localSheetId="37">#REF!</definedName>
    <definedName name="NonFundLimit" localSheetId="38">#REF!</definedName>
    <definedName name="NonFundLimit" localSheetId="35">#REF!</definedName>
    <definedName name="NonFundLimit" localSheetId="23">#REF!</definedName>
    <definedName name="NonFundLimit" localSheetId="19">#REF!</definedName>
    <definedName name="NonFundLimit" localSheetId="21">#REF!</definedName>
    <definedName name="NonFundLimit">#REF!</definedName>
    <definedName name="normal" localSheetId="41" hidden="1">{#N/A,#N/A,FALSE,"dec98qtr";#N/A,#N/A,FALSE,"suppdecsep98";#N/A,#N/A,FALSE,"w-dec98"}</definedName>
    <definedName name="normal" localSheetId="40" hidden="1">{#N/A,#N/A,FALSE,"dec98qtr";#N/A,#N/A,FALSE,"suppdecsep98";#N/A,#N/A,FALSE,"w-dec98"}</definedName>
    <definedName name="normal" localSheetId="35" hidden="1">{#N/A,#N/A,FALSE,"dec98qtr";#N/A,#N/A,FALSE,"suppdecsep98";#N/A,#N/A,FALSE,"w-dec98"}</definedName>
    <definedName name="normal" localSheetId="21" hidden="1">{#N/A,#N/A,FALSE,"dec98qtr";#N/A,#N/A,FALSE,"suppdecsep98";#N/A,#N/A,FALSE,"w-dec98"}</definedName>
    <definedName name="normal" hidden="1">{#N/A,#N/A,FALSE,"dec98qtr";#N/A,#N/A,FALSE,"suppdecsep98";#N/A,#N/A,FALSE,"w-dec98"}</definedName>
    <definedName name="NOS2AC" localSheetId="48">#REF!</definedName>
    <definedName name="NOS2AC" localSheetId="46">#REF!</definedName>
    <definedName name="NOS2AC" localSheetId="40">#REF!</definedName>
    <definedName name="NOS2AC" localSheetId="36">#REF!</definedName>
    <definedName name="NOS2AC" localSheetId="37">#REF!</definedName>
    <definedName name="NOS2AC" localSheetId="38">#REF!</definedName>
    <definedName name="NOS2AC" localSheetId="35">#REF!</definedName>
    <definedName name="NOS2AC" localSheetId="23">#REF!</definedName>
    <definedName name="NOS2AC" localSheetId="19">#REF!</definedName>
    <definedName name="NOS2AC" localSheetId="21">#REF!</definedName>
    <definedName name="NOS2AC">#REF!</definedName>
    <definedName name="NOS2AH" localSheetId="48">#REF!</definedName>
    <definedName name="NOS2AH" localSheetId="46">#REF!</definedName>
    <definedName name="NOS2AH" localSheetId="40">#REF!</definedName>
    <definedName name="NOS2AH" localSheetId="36">#REF!</definedName>
    <definedName name="NOS2AH" localSheetId="37">#REF!</definedName>
    <definedName name="NOS2AH" localSheetId="38">#REF!</definedName>
    <definedName name="NOS2AH" localSheetId="35">#REF!</definedName>
    <definedName name="NOS2AH" localSheetId="23">#REF!</definedName>
    <definedName name="NOS2AH" localSheetId="19">#REF!</definedName>
    <definedName name="NOS2AH" localSheetId="21">#REF!</definedName>
    <definedName name="NOS2AH">#REF!</definedName>
    <definedName name="NOS2EX">[80]NCSS!$Q$6:$Q$1682</definedName>
    <definedName name="NOS2FS" localSheetId="48">#REF!</definedName>
    <definedName name="NOS2FS" localSheetId="46">#REF!</definedName>
    <definedName name="NOS2FS" localSheetId="40">#REF!</definedName>
    <definedName name="NOS2FS" localSheetId="36">#REF!</definedName>
    <definedName name="NOS2FS" localSheetId="37">#REF!</definedName>
    <definedName name="NOS2FS" localSheetId="38">#REF!</definedName>
    <definedName name="NOS2FS" localSheetId="35">#REF!</definedName>
    <definedName name="NOS2FS" localSheetId="23">#REF!</definedName>
    <definedName name="NOS2FS" localSheetId="19">#REF!</definedName>
    <definedName name="NOS2FS" localSheetId="21">#REF!</definedName>
    <definedName name="NOS2FS">#REF!</definedName>
    <definedName name="NOS2GS" localSheetId="48">#REF!</definedName>
    <definedName name="NOS2GS" localSheetId="46">#REF!</definedName>
    <definedName name="NOS2GS" localSheetId="40">#REF!</definedName>
    <definedName name="NOS2GS" localSheetId="36">#REF!</definedName>
    <definedName name="NOS2GS" localSheetId="37">#REF!</definedName>
    <definedName name="NOS2GS" localSheetId="38">#REF!</definedName>
    <definedName name="NOS2GS" localSheetId="35">#REF!</definedName>
    <definedName name="NOS2GS" localSheetId="23">#REF!</definedName>
    <definedName name="NOS2GS" localSheetId="19">#REF!</definedName>
    <definedName name="NOS2GS" localSheetId="21">#REF!</definedName>
    <definedName name="NOS2GS">#REF!</definedName>
    <definedName name="NOS2HM" localSheetId="48">#REF!</definedName>
    <definedName name="NOS2HM" localSheetId="46">#REF!</definedName>
    <definedName name="NOS2HM" localSheetId="40">#REF!</definedName>
    <definedName name="NOS2HM" localSheetId="36">#REF!</definedName>
    <definedName name="NOS2HM" localSheetId="37">#REF!</definedName>
    <definedName name="NOS2HM" localSheetId="38">#REF!</definedName>
    <definedName name="NOS2HM" localSheetId="35">#REF!</definedName>
    <definedName name="NOS2HM" localSheetId="23">#REF!</definedName>
    <definedName name="NOS2HM" localSheetId="19">#REF!</definedName>
    <definedName name="NOS2HM" localSheetId="21">#REF!</definedName>
    <definedName name="NOS2HM">#REF!</definedName>
    <definedName name="NOS2IC" localSheetId="48">#REF!</definedName>
    <definedName name="NOS2IC" localSheetId="46">#REF!</definedName>
    <definedName name="NOS2IC" localSheetId="40">#REF!</definedName>
    <definedName name="NOS2IC" localSheetId="36">#REF!</definedName>
    <definedName name="NOS2IC" localSheetId="37">#REF!</definedName>
    <definedName name="NOS2IC" localSheetId="38">#REF!</definedName>
    <definedName name="NOS2IC" localSheetId="35">#REF!</definedName>
    <definedName name="NOS2IC" localSheetId="23">#REF!</definedName>
    <definedName name="NOS2IC" localSheetId="19">#REF!</definedName>
    <definedName name="NOS2IC" localSheetId="21">#REF!</definedName>
    <definedName name="NOS2IC">#REF!</definedName>
    <definedName name="NOS2IGI" localSheetId="48">#REF!</definedName>
    <definedName name="NOS2IGI" localSheetId="46">#REF!</definedName>
    <definedName name="NOS2IGI" localSheetId="40">#REF!</definedName>
    <definedName name="NOS2IGI" localSheetId="36">#REF!</definedName>
    <definedName name="NOS2IGI" localSheetId="37">#REF!</definedName>
    <definedName name="NOS2IGI" localSheetId="38">#REF!</definedName>
    <definedName name="NOS2IGI" localSheetId="35">#REF!</definedName>
    <definedName name="NOS2IGI" localSheetId="23">#REF!</definedName>
    <definedName name="NOS2IGI" localSheetId="19">#REF!</definedName>
    <definedName name="NOS2IGI" localSheetId="21">#REF!</definedName>
    <definedName name="NOS2IGI">#REF!</definedName>
    <definedName name="NOS2JS" localSheetId="48">#REF!</definedName>
    <definedName name="NOS2JS" localSheetId="46">#REF!</definedName>
    <definedName name="NOS2JS" localSheetId="40">#REF!</definedName>
    <definedName name="NOS2JS" localSheetId="36">#REF!</definedName>
    <definedName name="NOS2JS" localSheetId="37">#REF!</definedName>
    <definedName name="NOS2JS" localSheetId="38">#REF!</definedName>
    <definedName name="NOS2JS" localSheetId="35">#REF!</definedName>
    <definedName name="NOS2JS" localSheetId="23">#REF!</definedName>
    <definedName name="NOS2JS" localSheetId="19">#REF!</definedName>
    <definedName name="NOS2JS" localSheetId="21">#REF!</definedName>
    <definedName name="NOS2JS">#REF!</definedName>
    <definedName name="NOSAC" localSheetId="48">#REF!</definedName>
    <definedName name="NOSAC" localSheetId="46">#REF!</definedName>
    <definedName name="NOSAC" localSheetId="40">#REF!</definedName>
    <definedName name="NOSAC" localSheetId="36">#REF!</definedName>
    <definedName name="NOSAC" localSheetId="37">#REF!</definedName>
    <definedName name="NOSAC" localSheetId="38">#REF!</definedName>
    <definedName name="NOSAC" localSheetId="35">#REF!</definedName>
    <definedName name="NOSAC" localSheetId="23">#REF!</definedName>
    <definedName name="NOSAC" localSheetId="19">#REF!</definedName>
    <definedName name="NOSAC" localSheetId="21">#REF!</definedName>
    <definedName name="NOSAC">#REF!</definedName>
    <definedName name="NOSAH" localSheetId="48">#REF!</definedName>
    <definedName name="NOSAH" localSheetId="46">#REF!</definedName>
    <definedName name="NOSAH" localSheetId="40">#REF!</definedName>
    <definedName name="NOSAH" localSheetId="36">#REF!</definedName>
    <definedName name="NOSAH" localSheetId="37">#REF!</definedName>
    <definedName name="NOSAH" localSheetId="38">#REF!</definedName>
    <definedName name="NOSAH" localSheetId="35">#REF!</definedName>
    <definedName name="NOSAH" localSheetId="23">#REF!</definedName>
    <definedName name="NOSAH" localSheetId="19">#REF!</definedName>
    <definedName name="NOSAH" localSheetId="21">#REF!</definedName>
    <definedName name="NOSAH">#REF!</definedName>
    <definedName name="NOSEX">[80]NCSS!$I$6:$I$1682</definedName>
    <definedName name="NOSFS" localSheetId="48">#REF!</definedName>
    <definedName name="NOSFS" localSheetId="46">#REF!</definedName>
    <definedName name="NOSFS" localSheetId="40">#REF!</definedName>
    <definedName name="NOSFS" localSheetId="36">#REF!</definedName>
    <definedName name="NOSFS" localSheetId="37">#REF!</definedName>
    <definedName name="NOSFS" localSheetId="38">#REF!</definedName>
    <definedName name="NOSFS" localSheetId="35">#REF!</definedName>
    <definedName name="NOSFS" localSheetId="23">#REF!</definedName>
    <definedName name="NOSFS" localSheetId="19">#REF!</definedName>
    <definedName name="NOSFS" localSheetId="21">#REF!</definedName>
    <definedName name="NOSFS">#REF!</definedName>
    <definedName name="NOSGS" localSheetId="48">#REF!</definedName>
    <definedName name="NOSGS" localSheetId="46">#REF!</definedName>
    <definedName name="NOSGS" localSheetId="40">#REF!</definedName>
    <definedName name="NOSGS" localSheetId="36">#REF!</definedName>
    <definedName name="NOSGS" localSheetId="37">#REF!</definedName>
    <definedName name="NOSGS" localSheetId="38">#REF!</definedName>
    <definedName name="NOSGS" localSheetId="35">#REF!</definedName>
    <definedName name="NOSGS" localSheetId="23">#REF!</definedName>
    <definedName name="NOSGS" localSheetId="19">#REF!</definedName>
    <definedName name="NOSGS" localSheetId="21">#REF!</definedName>
    <definedName name="NOSGS">#REF!</definedName>
    <definedName name="NOSHM" localSheetId="48">#REF!</definedName>
    <definedName name="NOSHM" localSheetId="46">#REF!</definedName>
    <definedName name="NOSHM" localSheetId="40">#REF!</definedName>
    <definedName name="NOSHM" localSheetId="36">#REF!</definedName>
    <definedName name="NOSHM" localSheetId="37">#REF!</definedName>
    <definedName name="NOSHM" localSheetId="38">#REF!</definedName>
    <definedName name="NOSHM" localSheetId="35">#REF!</definedName>
    <definedName name="NOSHM" localSheetId="23">#REF!</definedName>
    <definedName name="NOSHM" localSheetId="19">#REF!</definedName>
    <definedName name="NOSHM" localSheetId="21">#REF!</definedName>
    <definedName name="NOSHM">#REF!</definedName>
    <definedName name="NOSIC" localSheetId="48">#REF!</definedName>
    <definedName name="NOSIC" localSheetId="46">#REF!</definedName>
    <definedName name="NOSIC" localSheetId="40">#REF!</definedName>
    <definedName name="NOSIC" localSheetId="36">#REF!</definedName>
    <definedName name="NOSIC" localSheetId="37">#REF!</definedName>
    <definedName name="NOSIC" localSheetId="38">#REF!</definedName>
    <definedName name="NOSIC" localSheetId="35">#REF!</definedName>
    <definedName name="NOSIC" localSheetId="23">#REF!</definedName>
    <definedName name="NOSIC" localSheetId="19">#REF!</definedName>
    <definedName name="NOSIC" localSheetId="21">#REF!</definedName>
    <definedName name="NOSIC">#REF!</definedName>
    <definedName name="NOSIGI" localSheetId="48">#REF!</definedName>
    <definedName name="NOSIGI" localSheetId="46">#REF!</definedName>
    <definedName name="NOSIGI" localSheetId="40">#REF!</definedName>
    <definedName name="NOSIGI" localSheetId="36">#REF!</definedName>
    <definedName name="NOSIGI" localSheetId="37">#REF!</definedName>
    <definedName name="NOSIGI" localSheetId="38">#REF!</definedName>
    <definedName name="NOSIGI" localSheetId="35">#REF!</definedName>
    <definedName name="NOSIGI" localSheetId="23">#REF!</definedName>
    <definedName name="NOSIGI" localSheetId="19">#REF!</definedName>
    <definedName name="NOSIGI" localSheetId="21">#REF!</definedName>
    <definedName name="NOSIGI">#REF!</definedName>
    <definedName name="NOSJS" localSheetId="48">#REF!</definedName>
    <definedName name="NOSJS" localSheetId="46">#REF!</definedName>
    <definedName name="NOSJS" localSheetId="40">#REF!</definedName>
    <definedName name="NOSJS" localSheetId="36">#REF!</definedName>
    <definedName name="NOSJS" localSheetId="37">#REF!</definedName>
    <definedName name="NOSJS" localSheetId="38">#REF!</definedName>
    <definedName name="NOSJS" localSheetId="35">#REF!</definedName>
    <definedName name="NOSJS" localSheetId="23">#REF!</definedName>
    <definedName name="NOSJS" localSheetId="19">#REF!</definedName>
    <definedName name="NOSJS" localSheetId="21">#REF!</definedName>
    <definedName name="NOSJS">#REF!</definedName>
    <definedName name="note" localSheetId="48">#REF!</definedName>
    <definedName name="note" localSheetId="47">#REF!</definedName>
    <definedName name="note" localSheetId="46">#REF!</definedName>
    <definedName name="note" localSheetId="41">#REF!</definedName>
    <definedName name="note" localSheetId="40">#REF!</definedName>
    <definedName name="note" localSheetId="36">#REF!</definedName>
    <definedName name="note" localSheetId="37">#REF!</definedName>
    <definedName name="note" localSheetId="38">#REF!</definedName>
    <definedName name="note" localSheetId="35">#REF!</definedName>
    <definedName name="note" localSheetId="23">#REF!</definedName>
    <definedName name="note" localSheetId="19">#REF!</definedName>
    <definedName name="note" localSheetId="21">#REF!</definedName>
    <definedName name="note">#REF!</definedName>
    <definedName name="NOTE1" localSheetId="48">#REF!</definedName>
    <definedName name="NOTE1" localSheetId="47">#REF!</definedName>
    <definedName name="NOTE1" localSheetId="46">#REF!</definedName>
    <definedName name="NOTE1" localSheetId="41">#REF!</definedName>
    <definedName name="Note1" localSheetId="40">#REF!</definedName>
    <definedName name="NOTE1" localSheetId="36">#REF!</definedName>
    <definedName name="NOTE1" localSheetId="37">#REF!</definedName>
    <definedName name="NOTE1" localSheetId="38">#REF!</definedName>
    <definedName name="Note1" localSheetId="35">#REF!</definedName>
    <definedName name="Note1" localSheetId="23">#REF!</definedName>
    <definedName name="Note1" localSheetId="19">#REF!</definedName>
    <definedName name="Note1" localSheetId="21">#REF!</definedName>
    <definedName name="Note1">#REF!</definedName>
    <definedName name="Note10" localSheetId="48">#REF!</definedName>
    <definedName name="Note10" localSheetId="46">#REF!</definedName>
    <definedName name="Note10" localSheetId="40">#REF!</definedName>
    <definedName name="Note10" localSheetId="36">#REF!</definedName>
    <definedName name="Note10" localSheetId="37">#REF!</definedName>
    <definedName name="Note10" localSheetId="38">#REF!</definedName>
    <definedName name="Note10" localSheetId="35">#REF!</definedName>
    <definedName name="Note10" localSheetId="23">#REF!</definedName>
    <definedName name="Note10" localSheetId="19">#REF!</definedName>
    <definedName name="Note10" localSheetId="21">#REF!</definedName>
    <definedName name="Note10">#REF!</definedName>
    <definedName name="Note11" localSheetId="48">#REF!</definedName>
    <definedName name="Note11" localSheetId="46">#REF!</definedName>
    <definedName name="Note11" localSheetId="40">#REF!</definedName>
    <definedName name="Note11" localSheetId="36">#REF!</definedName>
    <definedName name="Note11" localSheetId="37">#REF!</definedName>
    <definedName name="Note11" localSheetId="38">#REF!</definedName>
    <definedName name="Note11" localSheetId="35">#REF!</definedName>
    <definedName name="Note11" localSheetId="23">#REF!</definedName>
    <definedName name="Note11" localSheetId="19">#REF!</definedName>
    <definedName name="Note11" localSheetId="21">#REF!</definedName>
    <definedName name="Note11">#REF!</definedName>
    <definedName name="Note12" localSheetId="48">#REF!</definedName>
    <definedName name="Note12" localSheetId="46">#REF!</definedName>
    <definedName name="Note12" localSheetId="40">#REF!</definedName>
    <definedName name="Note12" localSheetId="36">#REF!</definedName>
    <definedName name="Note12" localSheetId="37">#REF!</definedName>
    <definedName name="Note12" localSheetId="38">#REF!</definedName>
    <definedName name="Note12" localSheetId="35">#REF!</definedName>
    <definedName name="Note12" localSheetId="23">#REF!</definedName>
    <definedName name="Note12" localSheetId="19">#REF!</definedName>
    <definedName name="Note12" localSheetId="21">#REF!</definedName>
    <definedName name="Note12">#REF!</definedName>
    <definedName name="note14" localSheetId="48">#REF!</definedName>
    <definedName name="note14" localSheetId="46">#REF!</definedName>
    <definedName name="note14" localSheetId="40">#REF!</definedName>
    <definedName name="note14" localSheetId="36">#REF!</definedName>
    <definedName name="note14" localSheetId="37">#REF!</definedName>
    <definedName name="note14" localSheetId="38">#REF!</definedName>
    <definedName name="note14" localSheetId="35">#REF!</definedName>
    <definedName name="note14" localSheetId="23">#REF!</definedName>
    <definedName name="note14" localSheetId="19">#REF!</definedName>
    <definedName name="note14" localSheetId="21">#REF!</definedName>
    <definedName name="note14">#REF!</definedName>
    <definedName name="Note15" localSheetId="48">#REF!</definedName>
    <definedName name="Note15" localSheetId="46">#REF!</definedName>
    <definedName name="Note15" localSheetId="40">#REF!</definedName>
    <definedName name="Note15" localSheetId="36">#REF!</definedName>
    <definedName name="Note15" localSheetId="37">#REF!</definedName>
    <definedName name="Note15" localSheetId="38">#REF!</definedName>
    <definedName name="Note15" localSheetId="35">#REF!</definedName>
    <definedName name="Note15" localSheetId="23">#REF!</definedName>
    <definedName name="Note15" localSheetId="19">#REF!</definedName>
    <definedName name="Note15" localSheetId="21">#REF!</definedName>
    <definedName name="Note15">#REF!</definedName>
    <definedName name="Note16" localSheetId="48">#REF!</definedName>
    <definedName name="Note16" localSheetId="46">#REF!</definedName>
    <definedName name="Note16" localSheetId="40">#REF!</definedName>
    <definedName name="Note16" localSheetId="36">#REF!</definedName>
    <definedName name="Note16" localSheetId="37">#REF!</definedName>
    <definedName name="Note16" localSheetId="38">#REF!</definedName>
    <definedName name="Note16" localSheetId="35">#REF!</definedName>
    <definedName name="Note16" localSheetId="23">#REF!</definedName>
    <definedName name="Note16" localSheetId="19">#REF!</definedName>
    <definedName name="Note16" localSheetId="21">#REF!</definedName>
    <definedName name="Note16">#REF!</definedName>
    <definedName name="Note17" localSheetId="48">#REF!</definedName>
    <definedName name="Note17" localSheetId="46">#REF!</definedName>
    <definedName name="Note17" localSheetId="40">#REF!</definedName>
    <definedName name="Note17" localSheetId="36">#REF!</definedName>
    <definedName name="Note17" localSheetId="37">#REF!</definedName>
    <definedName name="Note17" localSheetId="38">#REF!</definedName>
    <definedName name="Note17" localSheetId="35">#REF!</definedName>
    <definedName name="Note17" localSheetId="23">#REF!</definedName>
    <definedName name="Note17" localSheetId="19">#REF!</definedName>
    <definedName name="Note17" localSheetId="21">#REF!</definedName>
    <definedName name="Note17">#REF!</definedName>
    <definedName name="Note18" localSheetId="48">#REF!</definedName>
    <definedName name="Note18" localSheetId="46">#REF!</definedName>
    <definedName name="Note18" localSheetId="40">#REF!</definedName>
    <definedName name="Note18" localSheetId="36">#REF!</definedName>
    <definedName name="Note18" localSheetId="37">#REF!</definedName>
    <definedName name="Note18" localSheetId="38">#REF!</definedName>
    <definedName name="Note18" localSheetId="35">#REF!</definedName>
    <definedName name="Note18" localSheetId="23">#REF!</definedName>
    <definedName name="Note18" localSheetId="19">#REF!</definedName>
    <definedName name="Note18" localSheetId="21">#REF!</definedName>
    <definedName name="Note18">#REF!</definedName>
    <definedName name="Note19" localSheetId="48">#REF!</definedName>
    <definedName name="Note19" localSheetId="46">#REF!</definedName>
    <definedName name="Note19" localSheetId="40">#REF!</definedName>
    <definedName name="Note19" localSheetId="36">#REF!</definedName>
    <definedName name="Note19" localSheetId="37">#REF!</definedName>
    <definedName name="Note19" localSheetId="38">#REF!</definedName>
    <definedName name="Note19" localSheetId="35">#REF!</definedName>
    <definedName name="Note19" localSheetId="23">#REF!</definedName>
    <definedName name="Note19" localSheetId="19">#REF!</definedName>
    <definedName name="Note19" localSheetId="21">#REF!</definedName>
    <definedName name="Note19">#REF!</definedName>
    <definedName name="Note2" localSheetId="48">#REF!</definedName>
    <definedName name="Note2" localSheetId="46">#REF!</definedName>
    <definedName name="Note2" localSheetId="40">#REF!</definedName>
    <definedName name="Note2" localSheetId="36">#REF!</definedName>
    <definedName name="Note2" localSheetId="37">#REF!</definedName>
    <definedName name="Note2" localSheetId="38">#REF!</definedName>
    <definedName name="Note2" localSheetId="35">#REF!</definedName>
    <definedName name="Note2" localSheetId="23">#REF!</definedName>
    <definedName name="Note2" localSheetId="19">#REF!</definedName>
    <definedName name="Note2" localSheetId="21">#REF!</definedName>
    <definedName name="Note2">#REF!</definedName>
    <definedName name="Note2.1" localSheetId="48">#REF!</definedName>
    <definedName name="Note2.1" localSheetId="46">#REF!</definedName>
    <definedName name="Note2.1" localSheetId="40">#REF!</definedName>
    <definedName name="Note2.1" localSheetId="36">#REF!</definedName>
    <definedName name="Note2.1" localSheetId="37">#REF!</definedName>
    <definedName name="Note2.1" localSheetId="38">#REF!</definedName>
    <definedName name="Note2.1" localSheetId="35">#REF!</definedName>
    <definedName name="Note2.1" localSheetId="23">#REF!</definedName>
    <definedName name="Note2.1" localSheetId="19">#REF!</definedName>
    <definedName name="Note2.1" localSheetId="21">#REF!</definedName>
    <definedName name="Note2.1">#REF!</definedName>
    <definedName name="Note2.10" localSheetId="48">#REF!</definedName>
    <definedName name="Note2.10" localSheetId="46">#REF!</definedName>
    <definedName name="Note2.10" localSheetId="40">#REF!</definedName>
    <definedName name="Note2.10" localSheetId="36">#REF!</definedName>
    <definedName name="Note2.10" localSheetId="37">#REF!</definedName>
    <definedName name="Note2.10" localSheetId="38">#REF!</definedName>
    <definedName name="Note2.10" localSheetId="35">#REF!</definedName>
    <definedName name="Note2.10" localSheetId="23">#REF!</definedName>
    <definedName name="Note2.10" localSheetId="19">#REF!</definedName>
    <definedName name="Note2.10" localSheetId="21">#REF!</definedName>
    <definedName name="Note2.10">#REF!</definedName>
    <definedName name="Note2.11" localSheetId="48">#REF!</definedName>
    <definedName name="Note2.11" localSheetId="46">#REF!</definedName>
    <definedName name="Note2.11" localSheetId="40">#REF!</definedName>
    <definedName name="Note2.11" localSheetId="36">#REF!</definedName>
    <definedName name="Note2.11" localSheetId="37">#REF!</definedName>
    <definedName name="Note2.11" localSheetId="38">#REF!</definedName>
    <definedName name="Note2.11" localSheetId="35">#REF!</definedName>
    <definedName name="Note2.11" localSheetId="23">#REF!</definedName>
    <definedName name="Note2.11" localSheetId="19">#REF!</definedName>
    <definedName name="Note2.11" localSheetId="21">#REF!</definedName>
    <definedName name="Note2.11">#REF!</definedName>
    <definedName name="Note2.12" localSheetId="48">#REF!</definedName>
    <definedName name="Note2.12" localSheetId="46">#REF!</definedName>
    <definedName name="Note2.12" localSheetId="40">#REF!</definedName>
    <definedName name="Note2.12" localSheetId="36">#REF!</definedName>
    <definedName name="Note2.12" localSheetId="37">#REF!</definedName>
    <definedName name="Note2.12" localSheetId="38">#REF!</definedName>
    <definedName name="Note2.12" localSheetId="35">#REF!</definedName>
    <definedName name="Note2.12" localSheetId="23">#REF!</definedName>
    <definedName name="Note2.12" localSheetId="19">#REF!</definedName>
    <definedName name="Note2.12" localSheetId="21">#REF!</definedName>
    <definedName name="Note2.12">#REF!</definedName>
    <definedName name="Note2.13" localSheetId="48">#REF!</definedName>
    <definedName name="Note2.13" localSheetId="46">#REF!</definedName>
    <definedName name="Note2.13" localSheetId="40">#REF!</definedName>
    <definedName name="Note2.13" localSheetId="36">#REF!</definedName>
    <definedName name="Note2.13" localSheetId="37">#REF!</definedName>
    <definedName name="Note2.13" localSheetId="38">#REF!</definedName>
    <definedName name="Note2.13" localSheetId="35">#REF!</definedName>
    <definedName name="Note2.13" localSheetId="23">#REF!</definedName>
    <definedName name="Note2.13" localSheetId="19">#REF!</definedName>
    <definedName name="Note2.13" localSheetId="21">#REF!</definedName>
    <definedName name="Note2.13">#REF!</definedName>
    <definedName name="Note2.14" localSheetId="48">#REF!</definedName>
    <definedName name="Note2.14" localSheetId="46">#REF!</definedName>
    <definedName name="Note2.14" localSheetId="40">#REF!</definedName>
    <definedName name="Note2.14" localSheetId="36">#REF!</definedName>
    <definedName name="Note2.14" localSheetId="37">#REF!</definedName>
    <definedName name="Note2.14" localSheetId="38">#REF!</definedName>
    <definedName name="Note2.14" localSheetId="35">#REF!</definedName>
    <definedName name="Note2.14" localSheetId="23">#REF!</definedName>
    <definedName name="Note2.14" localSheetId="19">#REF!</definedName>
    <definedName name="Note2.14" localSheetId="21">#REF!</definedName>
    <definedName name="Note2.14">#REF!</definedName>
    <definedName name="Note2.15" localSheetId="48">#REF!</definedName>
    <definedName name="Note2.15" localSheetId="46">#REF!</definedName>
    <definedName name="Note2.15" localSheetId="40">#REF!</definedName>
    <definedName name="Note2.15" localSheetId="36">#REF!</definedName>
    <definedName name="Note2.15" localSheetId="37">#REF!</definedName>
    <definedName name="Note2.15" localSheetId="38">#REF!</definedName>
    <definedName name="Note2.15" localSheetId="35">#REF!</definedName>
    <definedName name="Note2.15" localSheetId="23">#REF!</definedName>
    <definedName name="Note2.15" localSheetId="19">#REF!</definedName>
    <definedName name="Note2.15" localSheetId="21">#REF!</definedName>
    <definedName name="Note2.15">#REF!</definedName>
    <definedName name="Note2.16" localSheetId="48">#REF!</definedName>
    <definedName name="Note2.16" localSheetId="46">#REF!</definedName>
    <definedName name="Note2.16" localSheetId="40">#REF!</definedName>
    <definedName name="Note2.16" localSheetId="36">#REF!</definedName>
    <definedName name="Note2.16" localSheetId="37">#REF!</definedName>
    <definedName name="Note2.16" localSheetId="38">#REF!</definedName>
    <definedName name="Note2.16" localSheetId="35">#REF!</definedName>
    <definedName name="Note2.16" localSheetId="23">#REF!</definedName>
    <definedName name="Note2.16" localSheetId="19">#REF!</definedName>
    <definedName name="Note2.16" localSheetId="21">#REF!</definedName>
    <definedName name="Note2.16">#REF!</definedName>
    <definedName name="Note2.17" localSheetId="48">#REF!</definedName>
    <definedName name="Note2.17" localSheetId="46">#REF!</definedName>
    <definedName name="Note2.17" localSheetId="40">#REF!</definedName>
    <definedName name="Note2.17" localSheetId="36">#REF!</definedName>
    <definedName name="Note2.17" localSheetId="37">#REF!</definedName>
    <definedName name="Note2.17" localSheetId="38">#REF!</definedName>
    <definedName name="Note2.17" localSheetId="35">#REF!</definedName>
    <definedName name="Note2.17" localSheetId="23">#REF!</definedName>
    <definedName name="Note2.17" localSheetId="19">#REF!</definedName>
    <definedName name="Note2.17" localSheetId="21">#REF!</definedName>
    <definedName name="Note2.17">#REF!</definedName>
    <definedName name="Note2.18" localSheetId="48">#REF!</definedName>
    <definedName name="Note2.18" localSheetId="46">#REF!</definedName>
    <definedName name="Note2.18" localSheetId="40">#REF!</definedName>
    <definedName name="Note2.18" localSheetId="36">#REF!</definedName>
    <definedName name="Note2.18" localSheetId="37">#REF!</definedName>
    <definedName name="Note2.18" localSheetId="38">#REF!</definedName>
    <definedName name="Note2.18" localSheetId="35">#REF!</definedName>
    <definedName name="Note2.18" localSheetId="23">#REF!</definedName>
    <definedName name="Note2.18" localSheetId="19">#REF!</definedName>
    <definedName name="Note2.18" localSheetId="21">#REF!</definedName>
    <definedName name="Note2.18">#REF!</definedName>
    <definedName name="Note2.19" localSheetId="48">#REF!</definedName>
    <definedName name="Note2.19" localSheetId="46">#REF!</definedName>
    <definedName name="Note2.19" localSheetId="40">#REF!</definedName>
    <definedName name="Note2.19" localSheetId="36">#REF!</definedName>
    <definedName name="Note2.19" localSheetId="37">#REF!</definedName>
    <definedName name="Note2.19" localSheetId="38">#REF!</definedName>
    <definedName name="Note2.19" localSheetId="35">#REF!</definedName>
    <definedName name="Note2.19" localSheetId="23">#REF!</definedName>
    <definedName name="Note2.19" localSheetId="19">#REF!</definedName>
    <definedName name="Note2.19" localSheetId="21">#REF!</definedName>
    <definedName name="Note2.19">#REF!</definedName>
    <definedName name="Note2.2" localSheetId="48">#REF!</definedName>
    <definedName name="Note2.2" localSheetId="46">#REF!</definedName>
    <definedName name="Note2.2" localSheetId="40">#REF!</definedName>
    <definedName name="Note2.2" localSheetId="36">#REF!</definedName>
    <definedName name="Note2.2" localSheetId="37">#REF!</definedName>
    <definedName name="Note2.2" localSheetId="38">#REF!</definedName>
    <definedName name="Note2.2" localSheetId="35">#REF!</definedName>
    <definedName name="Note2.2" localSheetId="23">#REF!</definedName>
    <definedName name="Note2.2" localSheetId="19">#REF!</definedName>
    <definedName name="Note2.2" localSheetId="21">#REF!</definedName>
    <definedName name="Note2.2">#REF!</definedName>
    <definedName name="Note2.3" localSheetId="48">#REF!</definedName>
    <definedName name="Note2.3" localSheetId="46">#REF!</definedName>
    <definedName name="Note2.3" localSheetId="40">#REF!</definedName>
    <definedName name="Note2.3" localSheetId="36">#REF!</definedName>
    <definedName name="Note2.3" localSheetId="37">#REF!</definedName>
    <definedName name="Note2.3" localSheetId="38">#REF!</definedName>
    <definedName name="Note2.3" localSheetId="35">#REF!</definedName>
    <definedName name="Note2.3" localSheetId="23">#REF!</definedName>
    <definedName name="Note2.3" localSheetId="19">#REF!</definedName>
    <definedName name="Note2.3" localSheetId="21">#REF!</definedName>
    <definedName name="Note2.3">#REF!</definedName>
    <definedName name="Note2.4" localSheetId="48">#REF!</definedName>
    <definedName name="Note2.4" localSheetId="46">#REF!</definedName>
    <definedName name="Note2.4" localSheetId="40">#REF!</definedName>
    <definedName name="Note2.4" localSheetId="36">#REF!</definedName>
    <definedName name="Note2.4" localSheetId="37">#REF!</definedName>
    <definedName name="Note2.4" localSheetId="38">#REF!</definedName>
    <definedName name="Note2.4" localSheetId="35">#REF!</definedName>
    <definedName name="Note2.4" localSheetId="23">#REF!</definedName>
    <definedName name="Note2.4" localSheetId="19">#REF!</definedName>
    <definedName name="Note2.4" localSheetId="21">#REF!</definedName>
    <definedName name="Note2.4">#REF!</definedName>
    <definedName name="Note2.5" localSheetId="48">#REF!</definedName>
    <definedName name="Note2.5" localSheetId="46">#REF!</definedName>
    <definedName name="Note2.5" localSheetId="40">#REF!</definedName>
    <definedName name="Note2.5" localSheetId="36">#REF!</definedName>
    <definedName name="Note2.5" localSheetId="37">#REF!</definedName>
    <definedName name="Note2.5" localSheetId="38">#REF!</definedName>
    <definedName name="Note2.5" localSheetId="35">#REF!</definedName>
    <definedName name="Note2.5" localSheetId="23">#REF!</definedName>
    <definedName name="Note2.5" localSheetId="19">#REF!</definedName>
    <definedName name="Note2.5" localSheetId="21">#REF!</definedName>
    <definedName name="Note2.5">#REF!</definedName>
    <definedName name="Note2.6" localSheetId="48">#REF!</definedName>
    <definedName name="Note2.6" localSheetId="46">#REF!</definedName>
    <definedName name="Note2.6" localSheetId="40">#REF!</definedName>
    <definedName name="Note2.6" localSheetId="36">#REF!</definedName>
    <definedName name="Note2.6" localSheetId="37">#REF!</definedName>
    <definedName name="Note2.6" localSheetId="38">#REF!</definedName>
    <definedName name="Note2.6" localSheetId="35">#REF!</definedName>
    <definedName name="Note2.6" localSheetId="23">#REF!</definedName>
    <definedName name="Note2.6" localSheetId="19">#REF!</definedName>
    <definedName name="Note2.6" localSheetId="21">#REF!</definedName>
    <definedName name="Note2.6">#REF!</definedName>
    <definedName name="Note2.7" localSheetId="48">#REF!</definedName>
    <definedName name="Note2.7" localSheetId="46">#REF!</definedName>
    <definedName name="Note2.7" localSheetId="40">#REF!</definedName>
    <definedName name="Note2.7" localSheetId="36">#REF!</definedName>
    <definedName name="Note2.7" localSheetId="37">#REF!</definedName>
    <definedName name="Note2.7" localSheetId="38">#REF!</definedName>
    <definedName name="Note2.7" localSheetId="35">#REF!</definedName>
    <definedName name="Note2.7" localSheetId="23">#REF!</definedName>
    <definedName name="Note2.7" localSheetId="19">#REF!</definedName>
    <definedName name="Note2.7" localSheetId="21">#REF!</definedName>
    <definedName name="Note2.7">#REF!</definedName>
    <definedName name="Note2.8" localSheetId="48">#REF!</definedName>
    <definedName name="Note2.8" localSheetId="46">#REF!</definedName>
    <definedName name="Note2.8" localSheetId="40">#REF!</definedName>
    <definedName name="Note2.8" localSheetId="36">#REF!</definedName>
    <definedName name="Note2.8" localSheetId="37">#REF!</definedName>
    <definedName name="Note2.8" localSheetId="38">#REF!</definedName>
    <definedName name="Note2.8" localSheetId="35">#REF!</definedName>
    <definedName name="Note2.8" localSheetId="23">#REF!</definedName>
    <definedName name="Note2.8" localSheetId="19">#REF!</definedName>
    <definedName name="Note2.8" localSheetId="21">#REF!</definedName>
    <definedName name="Note2.8">#REF!</definedName>
    <definedName name="Note2.9" localSheetId="48">#REF!</definedName>
    <definedName name="Note2.9" localSheetId="46">#REF!</definedName>
    <definedName name="Note2.9" localSheetId="40">#REF!</definedName>
    <definedName name="Note2.9" localSheetId="36">#REF!</definedName>
    <definedName name="Note2.9" localSheetId="37">#REF!</definedName>
    <definedName name="Note2.9" localSheetId="38">#REF!</definedName>
    <definedName name="Note2.9" localSheetId="35">#REF!</definedName>
    <definedName name="Note2.9" localSheetId="23">#REF!</definedName>
    <definedName name="Note2.9" localSheetId="19">#REF!</definedName>
    <definedName name="Note2.9" localSheetId="21">#REF!</definedName>
    <definedName name="Note2.9">#REF!</definedName>
    <definedName name="Note20" localSheetId="48">#REF!</definedName>
    <definedName name="Note20" localSheetId="46">#REF!</definedName>
    <definedName name="Note20" localSheetId="40">#REF!</definedName>
    <definedName name="Note20" localSheetId="36">#REF!</definedName>
    <definedName name="Note20" localSheetId="37">#REF!</definedName>
    <definedName name="Note20" localSheetId="38">#REF!</definedName>
    <definedName name="Note20" localSheetId="35">#REF!</definedName>
    <definedName name="Note20" localSheetId="23">#REF!</definedName>
    <definedName name="Note20" localSheetId="19">#REF!</definedName>
    <definedName name="Note20" localSheetId="21">#REF!</definedName>
    <definedName name="Note20">#REF!</definedName>
    <definedName name="Note21" localSheetId="48">#REF!</definedName>
    <definedName name="Note21" localSheetId="46">#REF!</definedName>
    <definedName name="Note21" localSheetId="40">#REF!</definedName>
    <definedName name="Note21" localSheetId="36">#REF!</definedName>
    <definedName name="Note21" localSheetId="37">#REF!</definedName>
    <definedName name="Note21" localSheetId="38">#REF!</definedName>
    <definedName name="Note21" localSheetId="35">#REF!</definedName>
    <definedName name="Note21" localSheetId="23">#REF!</definedName>
    <definedName name="Note21" localSheetId="19">#REF!</definedName>
    <definedName name="Note21" localSheetId="21">#REF!</definedName>
    <definedName name="Note21">#REF!</definedName>
    <definedName name="Note22" localSheetId="48">#REF!</definedName>
    <definedName name="Note22" localSheetId="46">#REF!</definedName>
    <definedName name="Note22" localSheetId="40">#REF!</definedName>
    <definedName name="Note22" localSheetId="36">#REF!</definedName>
    <definedName name="Note22" localSheetId="37">#REF!</definedName>
    <definedName name="Note22" localSheetId="38">#REF!</definedName>
    <definedName name="Note22" localSheetId="35">#REF!</definedName>
    <definedName name="Note22" localSheetId="23">#REF!</definedName>
    <definedName name="Note22" localSheetId="19">#REF!</definedName>
    <definedName name="Note22" localSheetId="21">#REF!</definedName>
    <definedName name="Note22">#REF!</definedName>
    <definedName name="Note23" localSheetId="48">#REF!</definedName>
    <definedName name="Note23" localSheetId="46">#REF!</definedName>
    <definedName name="Note23" localSheetId="40">#REF!</definedName>
    <definedName name="Note23" localSheetId="36">#REF!</definedName>
    <definedName name="Note23" localSheetId="37">#REF!</definedName>
    <definedName name="Note23" localSheetId="38">#REF!</definedName>
    <definedName name="Note23" localSheetId="35">#REF!</definedName>
    <definedName name="Note23" localSheetId="23">#REF!</definedName>
    <definedName name="Note23" localSheetId="19">#REF!</definedName>
    <definedName name="Note23" localSheetId="21">#REF!</definedName>
    <definedName name="Note23">#REF!</definedName>
    <definedName name="Note3" localSheetId="48">#REF!</definedName>
    <definedName name="Note3" localSheetId="46">#REF!</definedName>
    <definedName name="Note3" localSheetId="40">#REF!</definedName>
    <definedName name="Note3" localSheetId="36">#REF!</definedName>
    <definedName name="Note3" localSheetId="37">#REF!</definedName>
    <definedName name="Note3" localSheetId="38">#REF!</definedName>
    <definedName name="Note3" localSheetId="35">#REF!</definedName>
    <definedName name="Note3" localSheetId="23">#REF!</definedName>
    <definedName name="Note3" localSheetId="19">#REF!</definedName>
    <definedName name="Note3" localSheetId="21">#REF!</definedName>
    <definedName name="Note3">#REF!</definedName>
    <definedName name="Note4" localSheetId="48">#REF!</definedName>
    <definedName name="Note4" localSheetId="46">#REF!</definedName>
    <definedName name="Note4" localSheetId="40">#REF!</definedName>
    <definedName name="Note4" localSheetId="36">#REF!</definedName>
    <definedName name="Note4" localSheetId="37">#REF!</definedName>
    <definedName name="Note4" localSheetId="38">#REF!</definedName>
    <definedName name="Note4" localSheetId="35">#REF!</definedName>
    <definedName name="Note4" localSheetId="23">#REF!</definedName>
    <definedName name="Note4" localSheetId="19">#REF!</definedName>
    <definedName name="Note4" localSheetId="21">#REF!</definedName>
    <definedName name="Note4">#REF!</definedName>
    <definedName name="NOTE5" localSheetId="48">#REF!</definedName>
    <definedName name="NOTE5" localSheetId="47">#REF!</definedName>
    <definedName name="NOTE5" localSheetId="46">#REF!</definedName>
    <definedName name="NOTE5" localSheetId="41">#REF!</definedName>
    <definedName name="Note5" localSheetId="40">#REF!</definedName>
    <definedName name="NOTE5" localSheetId="36">#REF!</definedName>
    <definedName name="NOTE5" localSheetId="37">#REF!</definedName>
    <definedName name="NOTE5" localSheetId="38">#REF!</definedName>
    <definedName name="Note5" localSheetId="35">#REF!</definedName>
    <definedName name="Note5" localSheetId="23">#REF!</definedName>
    <definedName name="Note5" localSheetId="19">#REF!</definedName>
    <definedName name="Note5" localSheetId="21">#REF!</definedName>
    <definedName name="Note5">#REF!</definedName>
    <definedName name="Note55" localSheetId="48">'[139]BS-OVS'!#REF!</definedName>
    <definedName name="Note55" localSheetId="46">'[140]BS-OVS'!#REF!</definedName>
    <definedName name="Note55" localSheetId="41">'[139]BS-OVS'!#REF!</definedName>
    <definedName name="Note55" localSheetId="40">'[140]BS-OVS'!#REF!</definedName>
    <definedName name="Note55" localSheetId="36">'[139]BS-OVS'!#REF!</definedName>
    <definedName name="Note55" localSheetId="37">'[139]BS-OVS'!#REF!</definedName>
    <definedName name="Note55" localSheetId="38">'[139]BS-OVS'!#REF!</definedName>
    <definedName name="Note55" localSheetId="35">'[140]BS-OVS'!#REF!</definedName>
    <definedName name="Note55" localSheetId="21">'[140]BS-OVS'!#REF!</definedName>
    <definedName name="Note55">'[140]BS-OVS'!#REF!</definedName>
    <definedName name="Note58" localSheetId="48">'[141]BS-OVS'!#REF!</definedName>
    <definedName name="Note58" localSheetId="47">'[141]BS-OVS'!#REF!</definedName>
    <definedName name="Note58" localSheetId="46">'[141]BS-OVS'!#REF!</definedName>
    <definedName name="Note58" localSheetId="41">'[141]BS-OVS'!#REF!</definedName>
    <definedName name="Note58" localSheetId="40">'[141]BS-OVS'!#REF!</definedName>
    <definedName name="Note58" localSheetId="36">'[141]BS-OVS'!#REF!</definedName>
    <definedName name="Note58" localSheetId="37">'[141]BS-OVS'!#REF!</definedName>
    <definedName name="Note58" localSheetId="38">'[141]BS-OVS'!#REF!</definedName>
    <definedName name="Note58" localSheetId="35">'[141]BS-OVS'!#REF!</definedName>
    <definedName name="Note58" localSheetId="21">'[141]BS-OVS'!#REF!</definedName>
    <definedName name="Note58">'[141]BS-OVS'!#REF!</definedName>
    <definedName name="Note6" localSheetId="48">#REF!</definedName>
    <definedName name="Note6" localSheetId="46">#REF!</definedName>
    <definedName name="Note6" localSheetId="40">#REF!</definedName>
    <definedName name="Note6" localSheetId="36">#REF!</definedName>
    <definedName name="Note6" localSheetId="37">#REF!</definedName>
    <definedName name="Note6" localSheetId="38">#REF!</definedName>
    <definedName name="Note6" localSheetId="35">#REF!</definedName>
    <definedName name="Note6" localSheetId="23">#REF!</definedName>
    <definedName name="Note6" localSheetId="19">#REF!</definedName>
    <definedName name="Note6" localSheetId="21">#REF!</definedName>
    <definedName name="Note6">#REF!</definedName>
    <definedName name="Note7" localSheetId="48">#REF!</definedName>
    <definedName name="Note7" localSheetId="46">#REF!</definedName>
    <definedName name="Note7" localSheetId="40">#REF!</definedName>
    <definedName name="Note7" localSheetId="36">#REF!</definedName>
    <definedName name="Note7" localSheetId="37">#REF!</definedName>
    <definedName name="Note7" localSheetId="38">#REF!</definedName>
    <definedName name="Note7" localSheetId="35">#REF!</definedName>
    <definedName name="Note7" localSheetId="23">#REF!</definedName>
    <definedName name="Note7" localSheetId="19">#REF!</definedName>
    <definedName name="Note7" localSheetId="21">#REF!</definedName>
    <definedName name="Note7">#REF!</definedName>
    <definedName name="Note8" localSheetId="48">#REF!</definedName>
    <definedName name="Note8" localSheetId="46">#REF!</definedName>
    <definedName name="Note8" localSheetId="40">#REF!</definedName>
    <definedName name="Note8" localSheetId="36">#REF!</definedName>
    <definedName name="Note8" localSheetId="37">#REF!</definedName>
    <definedName name="Note8" localSheetId="38">#REF!</definedName>
    <definedName name="Note8" localSheetId="35">#REF!</definedName>
    <definedName name="Note8" localSheetId="23">#REF!</definedName>
    <definedName name="Note8" localSheetId="19">#REF!</definedName>
    <definedName name="Note8" localSheetId="21">#REF!</definedName>
    <definedName name="Note8">#REF!</definedName>
    <definedName name="Note9" localSheetId="48">#REF!</definedName>
    <definedName name="Note9" localSheetId="46">#REF!</definedName>
    <definedName name="Note9" localSheetId="40">#REF!</definedName>
    <definedName name="Note9" localSheetId="36">#REF!</definedName>
    <definedName name="Note9" localSheetId="37">#REF!</definedName>
    <definedName name="Note9" localSheetId="38">#REF!</definedName>
    <definedName name="Note9" localSheetId="35">#REF!</definedName>
    <definedName name="Note9" localSheetId="23">#REF!</definedName>
    <definedName name="Note9" localSheetId="19">#REF!</definedName>
    <definedName name="Note9" localSheetId="21">#REF!</definedName>
    <definedName name="Note9">#REF!</definedName>
    <definedName name="NOTES" localSheetId="48">#REF!</definedName>
    <definedName name="NOTES" localSheetId="46">#REF!</definedName>
    <definedName name="NOTES" localSheetId="40">#REF!</definedName>
    <definedName name="NOTES" localSheetId="36">#REF!</definedName>
    <definedName name="NOTES" localSheetId="37">#REF!</definedName>
    <definedName name="NOTES" localSheetId="38">#REF!</definedName>
    <definedName name="NOTES" localSheetId="35">#REF!</definedName>
    <definedName name="NOTES" localSheetId="23">#REF!</definedName>
    <definedName name="NOTES" localSheetId="19">#REF!</definedName>
    <definedName name="NOTES" localSheetId="21">#REF!</definedName>
    <definedName name="NOTES">#REF!</definedName>
    <definedName name="nour">'[90]N-OUR'!$B$2:$G$1249</definedName>
    <definedName name="npl" localSheetId="48">#REF!</definedName>
    <definedName name="npl" localSheetId="47">#REF!</definedName>
    <definedName name="npl" localSheetId="46">#REF!</definedName>
    <definedName name="npl" localSheetId="41">#REF!</definedName>
    <definedName name="npl" localSheetId="40">#REF!</definedName>
    <definedName name="npl" localSheetId="36">#REF!</definedName>
    <definedName name="npl" localSheetId="37">#REF!</definedName>
    <definedName name="npl" localSheetId="38">#REF!</definedName>
    <definedName name="npl" localSheetId="35">#REF!</definedName>
    <definedName name="npl" localSheetId="23">#REF!</definedName>
    <definedName name="npl" localSheetId="19">#REF!</definedName>
    <definedName name="npl" localSheetId="21">#REF!</definedName>
    <definedName name="npl">#REF!</definedName>
    <definedName name="nplsum" localSheetId="48">#REF!</definedName>
    <definedName name="nplsum" localSheetId="47">#REF!</definedName>
    <definedName name="nplsum" localSheetId="46">#REF!</definedName>
    <definedName name="nplsum" localSheetId="41">#REF!</definedName>
    <definedName name="nplsum" localSheetId="40">#REF!</definedName>
    <definedName name="nplsum" localSheetId="36">#REF!</definedName>
    <definedName name="nplsum" localSheetId="37">#REF!</definedName>
    <definedName name="nplsum" localSheetId="38">#REF!</definedName>
    <definedName name="nplsum" localSheetId="35">#REF!</definedName>
    <definedName name="nplsum" localSheetId="23">#REF!</definedName>
    <definedName name="nplsum" localSheetId="19">#REF!</definedName>
    <definedName name="nplsum" localSheetId="21">#REF!</definedName>
    <definedName name="nplsum">#REF!</definedName>
    <definedName name="NR">'[142]Updated  Rates'!$B$12:$H$717</definedName>
    <definedName name="Num_Pmt_Per_Year" localSheetId="48">#REF!</definedName>
    <definedName name="Num_Pmt_Per_Year" localSheetId="46">#REF!</definedName>
    <definedName name="Num_Pmt_Per_Year" localSheetId="40">#REF!</definedName>
    <definedName name="Num_Pmt_Per_Year" localSheetId="36">#REF!</definedName>
    <definedName name="Num_Pmt_Per_Year" localSheetId="37">#REF!</definedName>
    <definedName name="Num_Pmt_Per_Year" localSheetId="38">#REF!</definedName>
    <definedName name="Num_Pmt_Per_Year" localSheetId="35">#REF!</definedName>
    <definedName name="Num_Pmt_Per_Year" localSheetId="23">#REF!</definedName>
    <definedName name="Num_Pmt_Per_Year" localSheetId="19">#REF!</definedName>
    <definedName name="Num_Pmt_Per_Year" localSheetId="21">#REF!</definedName>
    <definedName name="Num_Pmt_Per_Year">#REF!</definedName>
    <definedName name="Number_of_Payments" localSheetId="48">MATCH(0.01,'13'!End_Bal,-1)+1</definedName>
    <definedName name="Number_of_Payments" localSheetId="46">MATCH(0.01,'13   (2)'!End_Bal,-1)+1</definedName>
    <definedName name="Number_of_Payments" localSheetId="40">MATCH(0.01,'15'!End_Bal,-1)+1</definedName>
    <definedName name="Number_of_Payments" localSheetId="36">MATCH(0.01,'16'!End_Bal,-1)+1</definedName>
    <definedName name="Number_of_Payments" localSheetId="37">MATCH(0.01,'16(1)'!End_Bal,-1)+1</definedName>
    <definedName name="Number_of_Payments" localSheetId="38">MATCH(0.01,'16(2)'!End_Bal,-1)+1</definedName>
    <definedName name="Number_of_Payments" localSheetId="35">MATCH(0.01,'5.5'!End_Bal,-1)+1</definedName>
    <definedName name="Number_of_Payments" localSheetId="23">MATCH(0.01,'6.2-6.6 (2)'!End_Bal,-1)+1</definedName>
    <definedName name="Number_of_Payments" localSheetId="19">MATCH(0.01,'7.2'!End_Bal,-1)+1</definedName>
    <definedName name="Number_of_Payments" localSheetId="21">MATCH(0.01,'7.3'!End_Bal,-1)+1</definedName>
    <definedName name="Number_of_Payments">MATCH(0.01,End_Bal,-1)+1</definedName>
    <definedName name="Number_of_Selections">[143]CMA_Calculations!$F$122</definedName>
    <definedName name="NumofGrpAccts" localSheetId="58" hidden="1">58</definedName>
    <definedName name="O" localSheetId="48">#REF!</definedName>
    <definedName name="O" localSheetId="47">#REF!</definedName>
    <definedName name="O" localSheetId="46">#REF!</definedName>
    <definedName name="O" localSheetId="41">#REF!</definedName>
    <definedName name="O" localSheetId="40">#REF!</definedName>
    <definedName name="O" localSheetId="36">#REF!</definedName>
    <definedName name="O" localSheetId="37">#REF!</definedName>
    <definedName name="O" localSheetId="38">#REF!</definedName>
    <definedName name="O" localSheetId="35">#REF!</definedName>
    <definedName name="O" localSheetId="23">#REF!</definedName>
    <definedName name="O" localSheetId="19">#REF!</definedName>
    <definedName name="O" localSheetId="21">#REF!</definedName>
    <definedName name="O">#REF!</definedName>
    <definedName name="OFF_BS">[87]Lookups!$C$16:$C$18</definedName>
    <definedName name="OI" localSheetId="48">'[144]F-B'!#REF!</definedName>
    <definedName name="OI" localSheetId="46">'[144]F-B'!#REF!</definedName>
    <definedName name="OI" localSheetId="41">'[144]F-B'!#REF!</definedName>
    <definedName name="OI" localSheetId="40">'[144]F-B'!#REF!</definedName>
    <definedName name="OI" localSheetId="36">'[144]F-B'!#REF!</definedName>
    <definedName name="OI" localSheetId="37">'[144]F-B'!#REF!</definedName>
    <definedName name="OI" localSheetId="38">'[144]F-B'!#REF!</definedName>
    <definedName name="OI" localSheetId="35">'[144]F-B'!#REF!</definedName>
    <definedName name="OI" localSheetId="21">'[144]F-B'!#REF!</definedName>
    <definedName name="OI">'[144]F-B'!#REF!</definedName>
    <definedName name="oiwripjgfpieajipapjiga">'[18]I-BR'!$B$1:$B$65536</definedName>
    <definedName name="ok" localSheetId="48" hidden="1">#REF!</definedName>
    <definedName name="ok" localSheetId="47" hidden="1">#REF!</definedName>
    <definedName name="ok" localSheetId="46" hidden="1">#REF!</definedName>
    <definedName name="ok" localSheetId="41" hidden="1">#REF!</definedName>
    <definedName name="ok" localSheetId="40" hidden="1">#REF!</definedName>
    <definedName name="ok" localSheetId="36" hidden="1">#REF!</definedName>
    <definedName name="ok" localSheetId="37" hidden="1">#REF!</definedName>
    <definedName name="ok" localSheetId="38" hidden="1">#REF!</definedName>
    <definedName name="ok" localSheetId="35" hidden="1">#REF!</definedName>
    <definedName name="ok" localSheetId="23" hidden="1">#REF!</definedName>
    <definedName name="ok" localSheetId="19" hidden="1">#REF!</definedName>
    <definedName name="ok" localSheetId="21" hidden="1">#REF!</definedName>
    <definedName name="ok" hidden="1">#REF!</definedName>
    <definedName name="olk" localSheetId="48">#REF!</definedName>
    <definedName name="olk" localSheetId="46">#REF!</definedName>
    <definedName name="olk" localSheetId="41">#REF!</definedName>
    <definedName name="olk" localSheetId="40">#REF!</definedName>
    <definedName name="olk" localSheetId="36">#REF!</definedName>
    <definedName name="olk" localSheetId="37">#REF!</definedName>
    <definedName name="olk" localSheetId="38">#REF!</definedName>
    <definedName name="olk" localSheetId="35">#REF!</definedName>
    <definedName name="olk" localSheetId="21">#REF!</definedName>
    <definedName name="olk">#REF!</definedName>
    <definedName name="ON_BS">[87]Lookups!$C$11:$C$13</definedName>
    <definedName name="ON_BS1">[145]Lookups!$C$11:$C$13</definedName>
    <definedName name="onplusoff">[146]FX!$A$39:$D$59</definedName>
    <definedName name="OP" localSheetId="48">#REF!</definedName>
    <definedName name="OP" localSheetId="46">#REF!</definedName>
    <definedName name="OP" localSheetId="41">#REF!</definedName>
    <definedName name="OP" localSheetId="40">#REF!</definedName>
    <definedName name="OP" localSheetId="36">#REF!</definedName>
    <definedName name="OP" localSheetId="37">#REF!</definedName>
    <definedName name="OP" localSheetId="38">#REF!</definedName>
    <definedName name="OP" localSheetId="35">#REF!</definedName>
    <definedName name="OP" localSheetId="21">#REF!</definedName>
    <definedName name="OP">#REF!</definedName>
    <definedName name="OPDC" localSheetId="48">#REF!</definedName>
    <definedName name="OPDC" localSheetId="46">#REF!</definedName>
    <definedName name="OPDC" localSheetId="41">#REF!</definedName>
    <definedName name="OPDC" localSheetId="40">#REF!</definedName>
    <definedName name="OPDC" localSheetId="36">#REF!</definedName>
    <definedName name="OPDC" localSheetId="37">#REF!</definedName>
    <definedName name="OPDC" localSheetId="38">#REF!</definedName>
    <definedName name="OPDC" localSheetId="35">#REF!</definedName>
    <definedName name="OPDC" localSheetId="21">#REF!</definedName>
    <definedName name="OPDC">#REF!</definedName>
    <definedName name="Opening" localSheetId="48">#REF!</definedName>
    <definedName name="Opening" localSheetId="46">#REF!</definedName>
    <definedName name="Opening" localSheetId="40">#REF!</definedName>
    <definedName name="Opening" localSheetId="36">#REF!</definedName>
    <definedName name="Opening" localSheetId="37">#REF!</definedName>
    <definedName name="Opening" localSheetId="38">#REF!</definedName>
    <definedName name="Opening" localSheetId="35">#REF!</definedName>
    <definedName name="Opening" localSheetId="23">#REF!</definedName>
    <definedName name="Opening" localSheetId="19">#REF!</definedName>
    <definedName name="Opening" localSheetId="21">#REF!</definedName>
    <definedName name="Opening">#REF!</definedName>
    <definedName name="operating" localSheetId="48">#REF!</definedName>
    <definedName name="operating" localSheetId="46">#REF!</definedName>
    <definedName name="operating" localSheetId="40">#REF!</definedName>
    <definedName name="operating" localSheetId="36">#REF!</definedName>
    <definedName name="operating" localSheetId="37">#REF!</definedName>
    <definedName name="operating" localSheetId="38">#REF!</definedName>
    <definedName name="operating" localSheetId="35">#REF!</definedName>
    <definedName name="operating" localSheetId="23">#REF!</definedName>
    <definedName name="operating" localSheetId="19">#REF!</definedName>
    <definedName name="operating" localSheetId="21">#REF!</definedName>
    <definedName name="operating">#REF!</definedName>
    <definedName name="os" localSheetId="48">#REF!</definedName>
    <definedName name="os" localSheetId="46">#REF!</definedName>
    <definedName name="os" localSheetId="41">#REF!</definedName>
    <definedName name="os" localSheetId="40">#REF!</definedName>
    <definedName name="os" localSheetId="36">#REF!</definedName>
    <definedName name="os" localSheetId="37">#REF!</definedName>
    <definedName name="os" localSheetId="38">#REF!</definedName>
    <definedName name="os" localSheetId="35">#REF!</definedName>
    <definedName name="os" localSheetId="23">#REF!</definedName>
    <definedName name="os" localSheetId="19">#REF!</definedName>
    <definedName name="os" localSheetId="21">#REF!</definedName>
    <definedName name="os">#REF!</definedName>
    <definedName name="OSAL" localSheetId="48">#REF!</definedName>
    <definedName name="OSAL" localSheetId="47">#REF!</definedName>
    <definedName name="OSAL" localSheetId="46">#REF!</definedName>
    <definedName name="OSAL" localSheetId="41">#REF!</definedName>
    <definedName name="OSAL" localSheetId="40">#REF!</definedName>
    <definedName name="OSAL" localSheetId="36">#REF!</definedName>
    <definedName name="OSAL" localSheetId="37">#REF!</definedName>
    <definedName name="OSAL" localSheetId="38">#REF!</definedName>
    <definedName name="OSAL" localSheetId="35">#REF!</definedName>
    <definedName name="OSAL" localSheetId="23">#REF!</definedName>
    <definedName name="OSAL" localSheetId="19">#REF!</definedName>
    <definedName name="OSAL" localSheetId="21">#REF!</definedName>
    <definedName name="OSAL">#REF!</definedName>
    <definedName name="osbs" localSheetId="48">#REF!</definedName>
    <definedName name="osbs" localSheetId="46">#REF!</definedName>
    <definedName name="osbs" localSheetId="41">#REF!</definedName>
    <definedName name="osbs" localSheetId="40">#REF!</definedName>
    <definedName name="osbs" localSheetId="36">#REF!</definedName>
    <definedName name="osbs" localSheetId="37">#REF!</definedName>
    <definedName name="osbs" localSheetId="38">#REF!</definedName>
    <definedName name="osbs" localSheetId="35">#REF!</definedName>
    <definedName name="osbs" localSheetId="23">#REF!</definedName>
    <definedName name="osbs" localSheetId="19">#REF!</definedName>
    <definedName name="osbs" localSheetId="21">#REF!</definedName>
    <definedName name="osbs">#REF!</definedName>
    <definedName name="OTH" localSheetId="48">#REF!</definedName>
    <definedName name="OTH" localSheetId="46">#REF!</definedName>
    <definedName name="OTH" localSheetId="41">#REF!</definedName>
    <definedName name="OTH" localSheetId="40">#REF!</definedName>
    <definedName name="OTH" localSheetId="36">#REF!</definedName>
    <definedName name="OTH" localSheetId="37">#REF!</definedName>
    <definedName name="OTH" localSheetId="38">#REF!</definedName>
    <definedName name="OTH" localSheetId="35">#REF!</definedName>
    <definedName name="OTH" localSheetId="21">#REF!</definedName>
    <definedName name="OTH">#REF!</definedName>
    <definedName name="other" localSheetId="48">#REF!</definedName>
    <definedName name="other" localSheetId="47">#REF!</definedName>
    <definedName name="other" localSheetId="46">#REF!</definedName>
    <definedName name="other" localSheetId="41">#REF!</definedName>
    <definedName name="other" localSheetId="40">#REF!</definedName>
    <definedName name="other" localSheetId="36">#REF!</definedName>
    <definedName name="other" localSheetId="37">#REF!</definedName>
    <definedName name="other" localSheetId="38">#REF!</definedName>
    <definedName name="other" localSheetId="35">#REF!</definedName>
    <definedName name="other" localSheetId="21">#REF!</definedName>
    <definedName name="other">#REF!</definedName>
    <definedName name="OThers" localSheetId="48">#REF!</definedName>
    <definedName name="OThers" localSheetId="46">#REF!</definedName>
    <definedName name="OThers" localSheetId="41">#REF!</definedName>
    <definedName name="OThers" localSheetId="40">#REF!</definedName>
    <definedName name="OThers" localSheetId="36">#REF!</definedName>
    <definedName name="OThers" localSheetId="37">#REF!</definedName>
    <definedName name="OThers" localSheetId="38">#REF!</definedName>
    <definedName name="OThers" localSheetId="35">#REF!</definedName>
    <definedName name="OThers" localSheetId="21">#REF!</definedName>
    <definedName name="OThers">#REF!</definedName>
    <definedName name="OVER" localSheetId="48">#REF!</definedName>
    <definedName name="OVER" localSheetId="47">#REF!</definedName>
    <definedName name="OVER" localSheetId="46">#REF!</definedName>
    <definedName name="OVER" localSheetId="41">#REF!</definedName>
    <definedName name="OVER" localSheetId="40">#REF!</definedName>
    <definedName name="OVER" localSheetId="36">#REF!</definedName>
    <definedName name="OVER" localSheetId="37">#REF!</definedName>
    <definedName name="OVER" localSheetId="38">#REF!</definedName>
    <definedName name="OVER" localSheetId="35">#REF!</definedName>
    <definedName name="OVER" localSheetId="23">#REF!</definedName>
    <definedName name="OVER" localSheetId="19">#REF!</definedName>
    <definedName name="OVER" localSheetId="21">#REF!</definedName>
    <definedName name="OVER">#REF!</definedName>
    <definedName name="P" localSheetId="48">#REF!</definedName>
    <definedName name="P" localSheetId="47">#REF!</definedName>
    <definedName name="P" localSheetId="46">#REF!</definedName>
    <definedName name="P" localSheetId="41">#REF!</definedName>
    <definedName name="P" localSheetId="40">#REF!</definedName>
    <definedName name="P" localSheetId="36">#REF!</definedName>
    <definedName name="P" localSheetId="37">#REF!</definedName>
    <definedName name="P" localSheetId="38">#REF!</definedName>
    <definedName name="P" localSheetId="35">#REF!</definedName>
    <definedName name="P" localSheetId="23">#REF!</definedName>
    <definedName name="P" localSheetId="19">#REF!</definedName>
    <definedName name="P" localSheetId="21">#REF!</definedName>
    <definedName name="P">#REF!</definedName>
    <definedName name="P___L____ASADA" localSheetId="48">#REF!</definedName>
    <definedName name="P___L____ASADA" localSheetId="47">#REF!</definedName>
    <definedName name="P___L____ASADA" localSheetId="46">#REF!</definedName>
    <definedName name="P___L____ASADA" localSheetId="41">#REF!</definedName>
    <definedName name="P___L____ASADA" localSheetId="40">#REF!</definedName>
    <definedName name="P___L____ASADA" localSheetId="36">#REF!</definedName>
    <definedName name="P___L____ASADA" localSheetId="37">#REF!</definedName>
    <definedName name="P___L____ASADA" localSheetId="38">#REF!</definedName>
    <definedName name="P___L____ASADA" localSheetId="35">#REF!</definedName>
    <definedName name="P___L____ASADA" localSheetId="21">#REF!</definedName>
    <definedName name="P___L____ASADA">#REF!</definedName>
    <definedName name="P___L____FUJI" localSheetId="48">#REF!</definedName>
    <definedName name="P___L____FUJI" localSheetId="47">#REF!</definedName>
    <definedName name="P___L____FUJI" localSheetId="46">#REF!</definedName>
    <definedName name="P___L____FUJI" localSheetId="41">#REF!</definedName>
    <definedName name="P___L____FUJI" localSheetId="40">#REF!</definedName>
    <definedName name="P___L____FUJI" localSheetId="36">#REF!</definedName>
    <definedName name="P___L____FUJI" localSheetId="37">#REF!</definedName>
    <definedName name="P___L____FUJI" localSheetId="38">#REF!</definedName>
    <definedName name="P___L____FUJI" localSheetId="35">#REF!</definedName>
    <definedName name="P___L____FUJI" localSheetId="21">#REF!</definedName>
    <definedName name="P___L____FUJI">#REF!</definedName>
    <definedName name="P_L____MIS" localSheetId="48">#REF!</definedName>
    <definedName name="P_L____MIS" localSheetId="47">#REF!</definedName>
    <definedName name="P_L____MIS" localSheetId="46">#REF!</definedName>
    <definedName name="P_L____MIS" localSheetId="41">#REF!</definedName>
    <definedName name="P_L____MIS" localSheetId="40">#REF!</definedName>
    <definedName name="P_L____MIS" localSheetId="36">#REF!</definedName>
    <definedName name="P_L____MIS" localSheetId="37">#REF!</definedName>
    <definedName name="P_L____MIS" localSheetId="38">#REF!</definedName>
    <definedName name="P_L____MIS" localSheetId="35">#REF!</definedName>
    <definedName name="P_L____MIS" localSheetId="21">#REF!</definedName>
    <definedName name="P_L____MIS">#REF!</definedName>
    <definedName name="P_L___50__BASIS" localSheetId="48">#REF!</definedName>
    <definedName name="P_L___50__BASIS" localSheetId="47">#REF!</definedName>
    <definedName name="P_L___50__BASIS" localSheetId="46">#REF!</definedName>
    <definedName name="P_L___50__BASIS" localSheetId="41">#REF!</definedName>
    <definedName name="P_L___50__BASIS" localSheetId="40">#REF!</definedName>
    <definedName name="P_L___50__BASIS" localSheetId="36">#REF!</definedName>
    <definedName name="P_L___50__BASIS" localSheetId="37">#REF!</definedName>
    <definedName name="P_L___50__BASIS" localSheetId="38">#REF!</definedName>
    <definedName name="P_L___50__BASIS" localSheetId="35">#REF!</definedName>
    <definedName name="P_L___50__BASIS" localSheetId="21">#REF!</definedName>
    <definedName name="P_L___50__BASIS">#REF!</definedName>
    <definedName name="P_L___TURNOVER" localSheetId="48">#REF!</definedName>
    <definedName name="P_L___TURNOVER" localSheetId="47">#REF!</definedName>
    <definedName name="P_L___TURNOVER" localSheetId="46">#REF!</definedName>
    <definedName name="P_L___TURNOVER" localSheetId="41">#REF!</definedName>
    <definedName name="P_L___TURNOVER" localSheetId="40">#REF!</definedName>
    <definedName name="P_L___TURNOVER" localSheetId="36">#REF!</definedName>
    <definedName name="P_L___TURNOVER" localSheetId="37">#REF!</definedName>
    <definedName name="P_L___TURNOVER" localSheetId="38">#REF!</definedName>
    <definedName name="P_L___TURNOVER" localSheetId="35">#REF!</definedName>
    <definedName name="P_L___TURNOVER" localSheetId="21">#REF!</definedName>
    <definedName name="P_L___TURNOVER">#REF!</definedName>
    <definedName name="P_L___UNIT_SOLD" localSheetId="48">#REF!</definedName>
    <definedName name="P_L___UNIT_SOLD" localSheetId="47">#REF!</definedName>
    <definedName name="P_L___UNIT_SOLD" localSheetId="46">#REF!</definedName>
    <definedName name="P_L___UNIT_SOLD" localSheetId="41">#REF!</definedName>
    <definedName name="P_L___UNIT_SOLD" localSheetId="40">#REF!</definedName>
    <definedName name="P_L___UNIT_SOLD" localSheetId="36">#REF!</definedName>
    <definedName name="P_L___UNIT_SOLD" localSheetId="37">#REF!</definedName>
    <definedName name="P_L___UNIT_SOLD" localSheetId="38">#REF!</definedName>
    <definedName name="P_L___UNIT_SOLD" localSheetId="35">#REF!</definedName>
    <definedName name="P_L___UNIT_SOLD" localSheetId="21">#REF!</definedName>
    <definedName name="P_L___UNIT_SOLD">#REF!</definedName>
    <definedName name="P_L_CRM" localSheetId="48">#REF!</definedName>
    <definedName name="P_L_CRM" localSheetId="46">#REF!</definedName>
    <definedName name="P_L_CRM" localSheetId="40">#REF!</definedName>
    <definedName name="P_L_CRM" localSheetId="36">#REF!</definedName>
    <definedName name="P_L_CRM" localSheetId="37">#REF!</definedName>
    <definedName name="P_L_CRM" localSheetId="38">#REF!</definedName>
    <definedName name="P_L_CRM" localSheetId="42">#REF!</definedName>
    <definedName name="P_L_CRM" localSheetId="34">#REF!</definedName>
    <definedName name="P_L_CRM" localSheetId="35">#REF!</definedName>
    <definedName name="P_L_CRM" localSheetId="23">#REF!</definedName>
    <definedName name="P_L_CRM" localSheetId="19">#REF!</definedName>
    <definedName name="P_L_CRM" localSheetId="21">#REF!</definedName>
    <definedName name="P_L_CRM" localSheetId="7">#REF!</definedName>
    <definedName name="P_L_CRM">#REF!</definedName>
    <definedName name="P_L_FINAL_ACCNT" localSheetId="48">#REF!</definedName>
    <definedName name="P_L_FINAL_ACCNT" localSheetId="47">#REF!</definedName>
    <definedName name="P_L_FINAL_ACCNT" localSheetId="46">#REF!</definedName>
    <definedName name="P_L_FINAL_ACCNT" localSheetId="41">#REF!</definedName>
    <definedName name="P_L_FINAL_ACCNT" localSheetId="40">#REF!</definedName>
    <definedName name="P_L_FINAL_ACCNT" localSheetId="36">#REF!</definedName>
    <definedName name="P_L_FINAL_ACCNT" localSheetId="37">#REF!</definedName>
    <definedName name="P_L_FINAL_ACCNT" localSheetId="38">#REF!</definedName>
    <definedName name="P_L_FINAL_ACCNT" localSheetId="35">#REF!</definedName>
    <definedName name="P_L_FINAL_ACCNT" localSheetId="21">#REF!</definedName>
    <definedName name="P_L_FINAL_ACCNT">#REF!</definedName>
    <definedName name="P_L_PIPE" localSheetId="48">#REF!</definedName>
    <definedName name="P_L_PIPE" localSheetId="46">#REF!</definedName>
    <definedName name="P_L_PIPE" localSheetId="40">#REF!</definedName>
    <definedName name="P_L_PIPE" localSheetId="36">#REF!</definedName>
    <definedName name="P_L_PIPE" localSheetId="37">#REF!</definedName>
    <definedName name="P_L_PIPE" localSheetId="38">#REF!</definedName>
    <definedName name="P_L_PIPE" localSheetId="42">#REF!</definedName>
    <definedName name="P_L_PIPE" localSheetId="34">#REF!</definedName>
    <definedName name="P_L_PIPE" localSheetId="35">#REF!</definedName>
    <definedName name="P_L_PIPE" localSheetId="23">#REF!</definedName>
    <definedName name="P_L_PIPE" localSheetId="19">#REF!</definedName>
    <definedName name="P_L_PIPE" localSheetId="21">#REF!</definedName>
    <definedName name="P_L_PIPE" localSheetId="7">#REF!</definedName>
    <definedName name="P_L_PIPE">#REF!</definedName>
    <definedName name="P_L_VARIANCE" localSheetId="48">#REF!</definedName>
    <definedName name="P_L_VARIANCE" localSheetId="47">#REF!</definedName>
    <definedName name="P_L_VARIANCE" localSheetId="46">#REF!</definedName>
    <definedName name="P_L_VARIANCE" localSheetId="41">#REF!</definedName>
    <definedName name="P_L_VARIANCE" localSheetId="40">#REF!</definedName>
    <definedName name="P_L_VARIANCE" localSheetId="36">#REF!</definedName>
    <definedName name="P_L_VARIANCE" localSheetId="37">#REF!</definedName>
    <definedName name="P_L_VARIANCE" localSheetId="38">#REF!</definedName>
    <definedName name="P_L_VARIANCE" localSheetId="35">#REF!</definedName>
    <definedName name="P_L_VARIANCE" localSheetId="21">#REF!</definedName>
    <definedName name="P_L_VARIANCE">#REF!</definedName>
    <definedName name="Pack" localSheetId="48">#REF!</definedName>
    <definedName name="Pack" localSheetId="46">#REF!</definedName>
    <definedName name="Pack" localSheetId="40">#REF!</definedName>
    <definedName name="Pack" localSheetId="36">#REF!</definedName>
    <definedName name="Pack" localSheetId="37">#REF!</definedName>
    <definedName name="Pack" localSheetId="38">#REF!</definedName>
    <definedName name="Pack" localSheetId="35">#REF!</definedName>
    <definedName name="Pack" localSheetId="23">#REF!</definedName>
    <definedName name="Pack" localSheetId="19">#REF!</definedName>
    <definedName name="Pack" localSheetId="21">#REF!</definedName>
    <definedName name="Pack">#REF!</definedName>
    <definedName name="PAFA" localSheetId="48">#REF!</definedName>
    <definedName name="PAFA" localSheetId="46">#REF!</definedName>
    <definedName name="PAFA" localSheetId="41">#REF!</definedName>
    <definedName name="PAFA" localSheetId="40">#REF!</definedName>
    <definedName name="PAFA" localSheetId="36">#REF!</definedName>
    <definedName name="PAFA" localSheetId="37">#REF!</definedName>
    <definedName name="PAFA" localSheetId="38">#REF!</definedName>
    <definedName name="PAFA" localSheetId="35">#REF!</definedName>
    <definedName name="PAFA" localSheetId="21">#REF!</definedName>
    <definedName name="PAFA">#REF!</definedName>
    <definedName name="PAGE2" localSheetId="48">#REF!</definedName>
    <definedName name="PAGE2" localSheetId="47">#REF!</definedName>
    <definedName name="PAGE2" localSheetId="46">#REF!</definedName>
    <definedName name="PAGE2" localSheetId="41">#REF!</definedName>
    <definedName name="PAGE2" localSheetId="40">#REF!</definedName>
    <definedName name="PAGE2" localSheetId="36">#REF!</definedName>
    <definedName name="PAGE2" localSheetId="37">#REF!</definedName>
    <definedName name="PAGE2" localSheetId="38">#REF!</definedName>
    <definedName name="PAGE2" localSheetId="35">#REF!</definedName>
    <definedName name="PAGE2" localSheetId="23">#REF!</definedName>
    <definedName name="PAGE2" localSheetId="19">#REF!</definedName>
    <definedName name="PAGE2" localSheetId="21">#REF!</definedName>
    <definedName name="PAGE2">#REF!</definedName>
    <definedName name="PartB" localSheetId="48">'[147]for Siddiqui Sahib A'!#REF!</definedName>
    <definedName name="PartB" localSheetId="46">'[147]for Siddiqui Sahib A'!#REF!</definedName>
    <definedName name="PartB" localSheetId="40">'[147]for Siddiqui Sahib A'!#REF!</definedName>
    <definedName name="PartB" localSheetId="36">'[147]for Siddiqui Sahib A'!#REF!</definedName>
    <definedName name="PartB" localSheetId="37">'[147]for Siddiqui Sahib A'!#REF!</definedName>
    <definedName name="PartB" localSheetId="38">'[147]for Siddiqui Sahib A'!#REF!</definedName>
    <definedName name="PartB" localSheetId="35">'[147]for Siddiqui Sahib A'!#REF!</definedName>
    <definedName name="PartB" localSheetId="21">'[147]for Siddiqui Sahib A'!#REF!</definedName>
    <definedName name="PartB">'[147]for Siddiqui Sahib A'!#REF!</definedName>
    <definedName name="PARTY_RATINGS" localSheetId="48">#REF!</definedName>
    <definedName name="PARTY_RATINGS" localSheetId="46">#REF!</definedName>
    <definedName name="PARTY_RATINGS" localSheetId="40">#REF!</definedName>
    <definedName name="PARTY_RATINGS" localSheetId="36">#REF!</definedName>
    <definedName name="PARTY_RATINGS" localSheetId="37">#REF!</definedName>
    <definedName name="PARTY_RATINGS" localSheetId="38">#REF!</definedName>
    <definedName name="PARTY_RATINGS" localSheetId="35">#REF!</definedName>
    <definedName name="PARTY_RATINGS" localSheetId="23">#REF!</definedName>
    <definedName name="PARTY_RATINGS" localSheetId="19">#REF!</definedName>
    <definedName name="PARTY_RATINGS" localSheetId="21">#REF!</definedName>
    <definedName name="PARTY_RATINGS">#REF!</definedName>
    <definedName name="paste1" localSheetId="48">#REF!</definedName>
    <definedName name="paste1" localSheetId="46">#REF!</definedName>
    <definedName name="paste1" localSheetId="40">#REF!</definedName>
    <definedName name="paste1" localSheetId="36">#REF!</definedName>
    <definedName name="paste1" localSheetId="37">#REF!</definedName>
    <definedName name="paste1" localSheetId="38">#REF!</definedName>
    <definedName name="paste1" localSheetId="35">#REF!</definedName>
    <definedName name="paste1" localSheetId="23">#REF!</definedName>
    <definedName name="paste1" localSheetId="19">#REF!</definedName>
    <definedName name="paste1" localSheetId="21">#REF!</definedName>
    <definedName name="paste1">#REF!</definedName>
    <definedName name="paste2" localSheetId="48">#REF!</definedName>
    <definedName name="paste2" localSheetId="46">#REF!</definedName>
    <definedName name="paste2" localSheetId="40">#REF!</definedName>
    <definedName name="paste2" localSheetId="36">#REF!</definedName>
    <definedName name="paste2" localSheetId="37">#REF!</definedName>
    <definedName name="paste2" localSheetId="38">#REF!</definedName>
    <definedName name="paste2" localSheetId="35">#REF!</definedName>
    <definedName name="paste2" localSheetId="23">#REF!</definedName>
    <definedName name="paste2" localSheetId="19">#REF!</definedName>
    <definedName name="paste2" localSheetId="21">#REF!</definedName>
    <definedName name="paste2">#REF!</definedName>
    <definedName name="paste3" localSheetId="48">#REF!</definedName>
    <definedName name="paste3" localSheetId="46">#REF!</definedName>
    <definedName name="paste3" localSheetId="40">#REF!</definedName>
    <definedName name="paste3" localSheetId="36">#REF!</definedName>
    <definedName name="paste3" localSheetId="37">#REF!</definedName>
    <definedName name="paste3" localSheetId="38">#REF!</definedName>
    <definedName name="paste3" localSheetId="35">#REF!</definedName>
    <definedName name="paste3" localSheetId="23">#REF!</definedName>
    <definedName name="paste3" localSheetId="19">#REF!</definedName>
    <definedName name="paste3" localSheetId="21">#REF!</definedName>
    <definedName name="paste3">#REF!</definedName>
    <definedName name="paste4" localSheetId="48">#REF!</definedName>
    <definedName name="paste4" localSheetId="46">#REF!</definedName>
    <definedName name="paste4" localSheetId="40">#REF!</definedName>
    <definedName name="paste4" localSheetId="36">#REF!</definedName>
    <definedName name="paste4" localSheetId="37">#REF!</definedName>
    <definedName name="paste4" localSheetId="38">#REF!</definedName>
    <definedName name="paste4" localSheetId="35">#REF!</definedName>
    <definedName name="paste4" localSheetId="23">#REF!</definedName>
    <definedName name="paste4" localSheetId="19">#REF!</definedName>
    <definedName name="paste4" localSheetId="21">#REF!</definedName>
    <definedName name="paste4">#REF!</definedName>
    <definedName name="paste5" localSheetId="48">#REF!</definedName>
    <definedName name="paste5" localSheetId="46">#REF!</definedName>
    <definedName name="paste5" localSheetId="40">#REF!</definedName>
    <definedName name="paste5" localSheetId="36">#REF!</definedName>
    <definedName name="paste5" localSheetId="37">#REF!</definedName>
    <definedName name="paste5" localSheetId="38">#REF!</definedName>
    <definedName name="paste5" localSheetId="35">#REF!</definedName>
    <definedName name="paste5" localSheetId="23">#REF!</definedName>
    <definedName name="paste5" localSheetId="19">#REF!</definedName>
    <definedName name="paste5" localSheetId="21">#REF!</definedName>
    <definedName name="paste5">#REF!</definedName>
    <definedName name="paste6" localSheetId="48">#REF!</definedName>
    <definedName name="paste6" localSheetId="46">#REF!</definedName>
    <definedName name="paste6" localSheetId="40">#REF!</definedName>
    <definedName name="paste6" localSheetId="36">#REF!</definedName>
    <definedName name="paste6" localSheetId="37">#REF!</definedName>
    <definedName name="paste6" localSheetId="38">#REF!</definedName>
    <definedName name="paste6" localSheetId="35">#REF!</definedName>
    <definedName name="paste6" localSheetId="23">#REF!</definedName>
    <definedName name="paste6" localSheetId="19">#REF!</definedName>
    <definedName name="paste6" localSheetId="21">#REF!</definedName>
    <definedName name="paste6">#REF!</definedName>
    <definedName name="paste7" localSheetId="48">#REF!</definedName>
    <definedName name="paste7" localSheetId="46">#REF!</definedName>
    <definedName name="paste7" localSheetId="40">#REF!</definedName>
    <definedName name="paste7" localSheetId="36">#REF!</definedName>
    <definedName name="paste7" localSheetId="37">#REF!</definedName>
    <definedName name="paste7" localSheetId="38">#REF!</definedName>
    <definedName name="paste7" localSheetId="35">#REF!</definedName>
    <definedName name="paste7" localSheetId="23">#REF!</definedName>
    <definedName name="paste7" localSheetId="19">#REF!</definedName>
    <definedName name="paste7" localSheetId="21">#REF!</definedName>
    <definedName name="paste7">#REF!</definedName>
    <definedName name="paste8" localSheetId="48">#REF!</definedName>
    <definedName name="paste8" localSheetId="46">#REF!</definedName>
    <definedName name="paste8" localSheetId="40">#REF!</definedName>
    <definedName name="paste8" localSheetId="36">#REF!</definedName>
    <definedName name="paste8" localSheetId="37">#REF!</definedName>
    <definedName name="paste8" localSheetId="38">#REF!</definedName>
    <definedName name="paste8" localSheetId="35">#REF!</definedName>
    <definedName name="paste8" localSheetId="23">#REF!</definedName>
    <definedName name="paste8" localSheetId="19">#REF!</definedName>
    <definedName name="paste8" localSheetId="21">#REF!</definedName>
    <definedName name="paste8">#REF!</definedName>
    <definedName name="paste9" localSheetId="48">#REF!</definedName>
    <definedName name="paste9" localSheetId="46">#REF!</definedName>
    <definedName name="paste9" localSheetId="40">#REF!</definedName>
    <definedName name="paste9" localSheetId="36">#REF!</definedName>
    <definedName name="paste9" localSheetId="37">#REF!</definedName>
    <definedName name="paste9" localSheetId="38">#REF!</definedName>
    <definedName name="paste9" localSheetId="35">#REF!</definedName>
    <definedName name="paste9" localSheetId="23">#REF!</definedName>
    <definedName name="paste9" localSheetId="19">#REF!</definedName>
    <definedName name="paste9" localSheetId="21">#REF!</definedName>
    <definedName name="paste9">#REF!</definedName>
    <definedName name="PAT" localSheetId="48">#REF!</definedName>
    <definedName name="PAT" localSheetId="46">#REF!</definedName>
    <definedName name="PAT" localSheetId="41">#REF!</definedName>
    <definedName name="PAT" localSheetId="40">#REF!</definedName>
    <definedName name="PAT" localSheetId="36">#REF!</definedName>
    <definedName name="PAT" localSheetId="37">#REF!</definedName>
    <definedName name="PAT" localSheetId="38">#REF!</definedName>
    <definedName name="PAT" localSheetId="35">#REF!</definedName>
    <definedName name="PAT" localSheetId="21">#REF!</definedName>
    <definedName name="PAT">#REF!</definedName>
    <definedName name="PATS" localSheetId="48">#REF!</definedName>
    <definedName name="PATS" localSheetId="46">#REF!</definedName>
    <definedName name="PATS" localSheetId="41">#REF!</definedName>
    <definedName name="PATS" localSheetId="40">#REF!</definedName>
    <definedName name="PATS" localSheetId="36">#REF!</definedName>
    <definedName name="PATS" localSheetId="37">#REF!</definedName>
    <definedName name="PATS" localSheetId="38">#REF!</definedName>
    <definedName name="PATS" localSheetId="35">#REF!</definedName>
    <definedName name="PATS" localSheetId="21">#REF!</definedName>
    <definedName name="PATS">#REF!</definedName>
    <definedName name="Pattern" localSheetId="48" hidden="1">{"'CALL MONEY'!$K$53"}</definedName>
    <definedName name="Pattern" localSheetId="41" hidden="1">{"'CALL MONEY'!$K$53"}</definedName>
    <definedName name="Pattern" localSheetId="40" hidden="1">{"'CALL MONEY'!$K$53"}</definedName>
    <definedName name="Pattern" localSheetId="36" hidden="1">{"'CALL MONEY'!$K$53"}</definedName>
    <definedName name="Pattern" localSheetId="37" hidden="1">{"'CALL MONEY'!$K$53"}</definedName>
    <definedName name="Pattern" localSheetId="38" hidden="1">{"'CALL MONEY'!$K$53"}</definedName>
    <definedName name="Pattern" localSheetId="35" hidden="1">{"'CALL MONEY'!$K$53"}</definedName>
    <definedName name="Pattern" localSheetId="21" hidden="1">{"'CALL MONEY'!$K$53"}</definedName>
    <definedName name="Pattern" hidden="1">{"'CALL MONEY'!$K$53"}</definedName>
    <definedName name="Pay_Date" localSheetId="48">#REF!</definedName>
    <definedName name="Pay_Date" localSheetId="46">#REF!</definedName>
    <definedName name="Pay_Date" localSheetId="40">#REF!</definedName>
    <definedName name="Pay_Date" localSheetId="36">#REF!</definedName>
    <definedName name="Pay_Date" localSheetId="37">#REF!</definedName>
    <definedName name="Pay_Date" localSheetId="38">#REF!</definedName>
    <definedName name="Pay_Date" localSheetId="35">#REF!</definedName>
    <definedName name="Pay_Date" localSheetId="23">#REF!</definedName>
    <definedName name="Pay_Date" localSheetId="19">#REF!</definedName>
    <definedName name="Pay_Date" localSheetId="21">#REF!</definedName>
    <definedName name="Pay_Date">#REF!</definedName>
    <definedName name="Pay_Num" localSheetId="48">#REF!</definedName>
    <definedName name="Pay_Num" localSheetId="46">#REF!</definedName>
    <definedName name="Pay_Num" localSheetId="40">#REF!</definedName>
    <definedName name="Pay_Num" localSheetId="36">#REF!</definedName>
    <definedName name="Pay_Num" localSheetId="37">#REF!</definedName>
    <definedName name="Pay_Num" localSheetId="38">#REF!</definedName>
    <definedName name="Pay_Num" localSheetId="35">#REF!</definedName>
    <definedName name="Pay_Num" localSheetId="23">#REF!</definedName>
    <definedName name="Pay_Num" localSheetId="19">#REF!</definedName>
    <definedName name="Pay_Num" localSheetId="21">#REF!</definedName>
    <definedName name="Pay_Num">#REF!</definedName>
    <definedName name="Payment_Date" localSheetId="48">DATE(YEAR('13'!Loan_Start),MONTH('13'!Loan_Start)+Payment_Number,DAY('13'!Loan_Start))</definedName>
    <definedName name="Payment_Date" localSheetId="46">DATE(YEAR('13   (2)'!Loan_Start),MONTH('13   (2)'!Loan_Start)+Payment_Number,DAY('13   (2)'!Loan_Start))</definedName>
    <definedName name="Payment_Date" localSheetId="40">DATE(YEAR('15'!Loan_Start),MONTH('15'!Loan_Start)+Payment_Number,DAY('15'!Loan_Start))</definedName>
    <definedName name="Payment_Date" localSheetId="36">DATE(YEAR('16'!Loan_Start),MONTH('16'!Loan_Start)+Payment_Number,DAY('16'!Loan_Start))</definedName>
    <definedName name="Payment_Date" localSheetId="37">DATE(YEAR('16(1)'!Loan_Start),MONTH('16(1)'!Loan_Start)+Payment_Number,DAY('16(1)'!Loan_Start))</definedName>
    <definedName name="Payment_Date" localSheetId="38">DATE(YEAR('16(2)'!Loan_Start),MONTH('16(2)'!Loan_Start)+Payment_Number,DAY('16(2)'!Loan_Start))</definedName>
    <definedName name="Payment_Date" localSheetId="35">DATE(YEAR('5.5'!Loan_Start),MONTH('5.5'!Loan_Start)+Payment_Number,DAY('5.5'!Loan_Start))</definedName>
    <definedName name="Payment_Date" localSheetId="23">DATE(YEAR('6.2-6.6 (2)'!Loan_Start),MONTH('6.2-6.6 (2)'!Loan_Start)+Payment_Number,DAY('6.2-6.6 (2)'!Loan_Start))</definedName>
    <definedName name="Payment_Date" localSheetId="19">DATE(YEAR('7.2'!Loan_Start),MONTH('7.2'!Loan_Start)+Payment_Number,DAY('7.2'!Loan_Start))</definedName>
    <definedName name="Payment_Date" localSheetId="21">DATE(YEAR('7.3'!Loan_Start),MONTH('7.3'!Loan_Start)+Payment_Number,DAY('7.3'!Loan_Start))</definedName>
    <definedName name="Payment_Date">DATE(YEAR(Loan_Start),MONTH(Loan_Start)+Payment_Number,DAY(Loan_Start))</definedName>
    <definedName name="PBEI" localSheetId="48">#REF!</definedName>
    <definedName name="PBEI" localSheetId="46">#REF!</definedName>
    <definedName name="PBEI" localSheetId="41">#REF!</definedName>
    <definedName name="PBEI" localSheetId="40">#REF!</definedName>
    <definedName name="PBEI" localSheetId="36">#REF!</definedName>
    <definedName name="PBEI" localSheetId="37">#REF!</definedName>
    <definedName name="PBEI" localSheetId="38">#REF!</definedName>
    <definedName name="PBEI" localSheetId="35">#REF!</definedName>
    <definedName name="PBEI" localSheetId="21">#REF!</definedName>
    <definedName name="PBEI">#REF!</definedName>
    <definedName name="PBT" localSheetId="48">#REF!</definedName>
    <definedName name="PBT" localSheetId="46">#REF!</definedName>
    <definedName name="PBT" localSheetId="41">#REF!</definedName>
    <definedName name="PBT" localSheetId="40">#REF!</definedName>
    <definedName name="PBT" localSheetId="36">#REF!</definedName>
    <definedName name="PBT" localSheetId="37">#REF!</definedName>
    <definedName name="PBT" localSheetId="38">#REF!</definedName>
    <definedName name="PBT" localSheetId="35">#REF!</definedName>
    <definedName name="PBT" localSheetId="21">#REF!</definedName>
    <definedName name="PBT">#REF!</definedName>
    <definedName name="PD" localSheetId="48">#REF!</definedName>
    <definedName name="PD" localSheetId="46">#REF!</definedName>
    <definedName name="PD" localSheetId="41">#REF!</definedName>
    <definedName name="PD" localSheetId="40">#REF!</definedName>
    <definedName name="PD" localSheetId="36">#REF!</definedName>
    <definedName name="PD" localSheetId="37">#REF!</definedName>
    <definedName name="PD" localSheetId="38">#REF!</definedName>
    <definedName name="PD" localSheetId="35">#REF!</definedName>
    <definedName name="PD" localSheetId="21">#REF!</definedName>
    <definedName name="PD">#REF!</definedName>
    <definedName name="PERUNITGP" localSheetId="48">'[39]GP Analysis'!#REF!</definedName>
    <definedName name="PERUNITGP" localSheetId="47">'[39]GP Analysis'!#REF!</definedName>
    <definedName name="PERUNITGP" localSheetId="46">'[39]GP Analysis'!#REF!</definedName>
    <definedName name="PERUNITGP" localSheetId="41">'[39]GP Analysis'!#REF!</definedName>
    <definedName name="PERUNITGP" localSheetId="40">'[39]GP Analysis'!#REF!</definedName>
    <definedName name="PERUNITGP" localSheetId="36">'[39]GP Analysis'!#REF!</definedName>
    <definedName name="PERUNITGP" localSheetId="37">'[39]GP Analysis'!#REF!</definedName>
    <definedName name="PERUNITGP" localSheetId="38">'[39]GP Analysis'!#REF!</definedName>
    <definedName name="PERUNITGP" localSheetId="35">'[39]GP Analysis'!#REF!</definedName>
    <definedName name="PERUNITGP" localSheetId="21">'[39]GP Analysis'!#REF!</definedName>
    <definedName name="PERUNITGP">'[39]GP Analysis'!#REF!</definedName>
    <definedName name="PF_OD" localSheetId="48">#REF!</definedName>
    <definedName name="PF_OD" localSheetId="46">#REF!</definedName>
    <definedName name="PF_OD" localSheetId="40">#REF!</definedName>
    <definedName name="PF_OD" localSheetId="36">#REF!</definedName>
    <definedName name="PF_OD" localSheetId="37">#REF!</definedName>
    <definedName name="PF_OD" localSheetId="38">#REF!</definedName>
    <definedName name="PF_OD" localSheetId="35">#REF!</definedName>
    <definedName name="PF_OD" localSheetId="23">#REF!</definedName>
    <definedName name="PF_OD" localSheetId="19">#REF!</definedName>
    <definedName name="PF_OD" localSheetId="21">#REF!</definedName>
    <definedName name="PF_OD">#REF!</definedName>
    <definedName name="PF_Overdrawn">[84]Main!$C$8</definedName>
    <definedName name="PIB" localSheetId="48">#REF!</definedName>
    <definedName name="PIB" localSheetId="47">#REF!</definedName>
    <definedName name="PIB" localSheetId="46">#REF!</definedName>
    <definedName name="PIB" localSheetId="41">#REF!</definedName>
    <definedName name="pib" localSheetId="40">#REF!</definedName>
    <definedName name="PIB" localSheetId="36">#REF!</definedName>
    <definedName name="PIB" localSheetId="37">#REF!</definedName>
    <definedName name="PIB" localSheetId="38">#REF!</definedName>
    <definedName name="pib" localSheetId="35">#REF!</definedName>
    <definedName name="pib" localSheetId="23">#REF!</definedName>
    <definedName name="pib" localSheetId="19">#REF!</definedName>
    <definedName name="pib" localSheetId="21">#REF!</definedName>
    <definedName name="pib">#REF!</definedName>
    <definedName name="piol" localSheetId="46">[51]acct!#REF!</definedName>
    <definedName name="piol" localSheetId="40">[51]acct!#REF!</definedName>
    <definedName name="piol">[51]acct!#REF!</definedName>
    <definedName name="pkr" localSheetId="48">[64]PAKISTAN!$B$9:$L$24</definedName>
    <definedName name="pkr" localSheetId="41">[64]PAKISTAN!$B$9:$L$24</definedName>
    <definedName name="pkr" localSheetId="36">[64]PAKISTAN!$B$9:$L$24</definedName>
    <definedName name="pkr" localSheetId="37">[64]PAKISTAN!$B$9:$L$24</definedName>
    <definedName name="pkr" localSheetId="38">[64]PAKISTAN!$B$9:$L$24</definedName>
    <definedName name="pkr">[65]PAKISTAN!$B$9:$L$24</definedName>
    <definedName name="PKRV" localSheetId="40" hidden="1">{"'CALL MONEY'!$K$53"}</definedName>
    <definedName name="PKRV" localSheetId="35" hidden="1">{"'CALL MONEY'!$K$53"}</definedName>
    <definedName name="PKRV" localSheetId="19" hidden="1">{"'CALL MONEY'!$K$53"}</definedName>
    <definedName name="PKRV" localSheetId="21" hidden="1">{"'CALL MONEY'!$K$53"}</definedName>
    <definedName name="PKRV" hidden="1">{"'CALL MONEY'!$K$53"}</definedName>
    <definedName name="PL" localSheetId="48">#REF!</definedName>
    <definedName name="PL" localSheetId="46">#REF!</definedName>
    <definedName name="PL" localSheetId="41">#REF!</definedName>
    <definedName name="PL" localSheetId="40">#REF!</definedName>
    <definedName name="PL" localSheetId="36">#REF!</definedName>
    <definedName name="PL" localSheetId="37">#REF!</definedName>
    <definedName name="PL" localSheetId="38">#REF!</definedName>
    <definedName name="PL" localSheetId="35">#REF!</definedName>
    <definedName name="PL" localSheetId="23">#REF!</definedName>
    <definedName name="PL" localSheetId="19">#REF!</definedName>
    <definedName name="PL" localSheetId="21">#REF!</definedName>
    <definedName name="PL">#REF!</definedName>
    <definedName name="placement">[148]Lookups!$C$91:$C$94</definedName>
    <definedName name="plapril">[72]Sheet1!$A$5:$C$177</definedName>
    <definedName name="plbdec" localSheetId="48">'[149]December 06'!$A$5:$D$102</definedName>
    <definedName name="plbdec" localSheetId="41">'[149]December 06'!$A$5:$D$102</definedName>
    <definedName name="plbdec" localSheetId="36">'[149]December 06'!$A$5:$D$102</definedName>
    <definedName name="plbdec" localSheetId="37">'[149]December 06'!$A$5:$D$102</definedName>
    <definedName name="plbdec" localSheetId="38">'[149]December 06'!$A$5:$D$102</definedName>
    <definedName name="plbdec">'[150]December 06'!$A$5:$D$102</definedName>
    <definedName name="plbnov" localSheetId="48">'[149]November 06'!$A$5:$D$101</definedName>
    <definedName name="plbnov" localSheetId="41">'[149]November 06'!$A$5:$D$101</definedName>
    <definedName name="plbnov" localSheetId="36">'[149]November 06'!$A$5:$D$101</definedName>
    <definedName name="plbnov" localSheetId="37">'[149]November 06'!$A$5:$D$101</definedName>
    <definedName name="plbnov" localSheetId="38">'[149]November 06'!$A$5:$D$101</definedName>
    <definedName name="plbnov">'[150]November 06'!$A$5:$D$101</definedName>
    <definedName name="pld" localSheetId="48">#REF!</definedName>
    <definedName name="pld" localSheetId="46">#REF!</definedName>
    <definedName name="pld" localSheetId="41">#REF!</definedName>
    <definedName name="pld" localSheetId="40">#REF!</definedName>
    <definedName name="pld" localSheetId="36">#REF!</definedName>
    <definedName name="pld" localSheetId="37">#REF!</definedName>
    <definedName name="pld" localSheetId="38">#REF!</definedName>
    <definedName name="pld" localSheetId="35">#REF!</definedName>
    <definedName name="pld" localSheetId="23">#REF!</definedName>
    <definedName name="pld" localSheetId="19">#REF!</definedName>
    <definedName name="pld" localSheetId="21">#REF!</definedName>
    <definedName name="pld">#REF!</definedName>
    <definedName name="pldec" localSheetId="48">'[73]December 06'!$A$5:$D$89</definedName>
    <definedName name="pldec" localSheetId="41">'[73]December 06'!$A$5:$D$89</definedName>
    <definedName name="pldec" localSheetId="36">'[73]December 06'!$A$5:$D$89</definedName>
    <definedName name="pldec" localSheetId="37">'[73]December 06'!$A$5:$D$89</definedName>
    <definedName name="pldec" localSheetId="38">'[73]December 06'!$A$5:$D$89</definedName>
    <definedName name="pldec">'[74]December 06'!$A$5:$D$89</definedName>
    <definedName name="plf" localSheetId="48">[151]FEb!$A$4:$C$149</definedName>
    <definedName name="plf" localSheetId="41">[151]FEb!$A$4:$C$149</definedName>
    <definedName name="plf" localSheetId="36">[151]FEb!$A$4:$C$149</definedName>
    <definedName name="plf" localSheetId="37">[151]FEb!$A$4:$C$149</definedName>
    <definedName name="plf" localSheetId="38">[151]FEb!$A$4:$C$149</definedName>
    <definedName name="plf">[152]FEb!$A$4:$C$149</definedName>
    <definedName name="plfeb" localSheetId="48">[78]Feb!$A$4:$C$73</definedName>
    <definedName name="plfeb" localSheetId="41">[78]Feb!$A$4:$C$73</definedName>
    <definedName name="plfeb" localSheetId="36">[78]Feb!$A$4:$C$73</definedName>
    <definedName name="plfeb" localSheetId="37">[78]Feb!$A$4:$C$73</definedName>
    <definedName name="plfeb" localSheetId="38">[78]Feb!$A$4:$C$73</definedName>
    <definedName name="plfeb">[79]Feb!$A$4:$C$73</definedName>
    <definedName name="pljuly07" localSheetId="48">#REF!</definedName>
    <definedName name="pljuly07" localSheetId="46">#REF!</definedName>
    <definedName name="pljuly07" localSheetId="40">#REF!</definedName>
    <definedName name="pljuly07" localSheetId="36">#REF!</definedName>
    <definedName name="pljuly07" localSheetId="37">#REF!</definedName>
    <definedName name="pljuly07" localSheetId="38">#REF!</definedName>
    <definedName name="pljuly07" localSheetId="35">#REF!</definedName>
    <definedName name="pljuly07" localSheetId="23">#REF!</definedName>
    <definedName name="pljuly07" localSheetId="19">#REF!</definedName>
    <definedName name="pljuly07" localSheetId="21">#REF!</definedName>
    <definedName name="pljuly07">#REF!</definedName>
    <definedName name="pljune">[75]Sheet1!$A$4:$C$179</definedName>
    <definedName name="plmarch" localSheetId="48">[78]MarchSL904!$A$5:$C$99</definedName>
    <definedName name="plmarch" localSheetId="41">[78]MarchSL904!$A$5:$C$99</definedName>
    <definedName name="plmarch" localSheetId="36">[78]MarchSL904!$A$5:$C$99</definedName>
    <definedName name="plmarch" localSheetId="37">[78]MarchSL904!$A$5:$C$99</definedName>
    <definedName name="plmarch" localSheetId="38">[78]MarchSL904!$A$5:$C$99</definedName>
    <definedName name="plmarch">[79]MarchSL904!$A$5:$C$99</definedName>
    <definedName name="plmarch07" localSheetId="48">'[78]March 110'!$A$5:$C$80</definedName>
    <definedName name="plmarch07" localSheetId="41">'[78]March 110'!$A$5:$C$80</definedName>
    <definedName name="plmarch07" localSheetId="36">'[78]March 110'!$A$5:$C$80</definedName>
    <definedName name="plmarch07" localSheetId="37">'[78]March 110'!$A$5:$C$80</definedName>
    <definedName name="plmarch07" localSheetId="38">'[78]March 110'!$A$5:$C$80</definedName>
    <definedName name="plmarch07">'[79]March 110'!$A$5:$C$80</definedName>
    <definedName name="pln" localSheetId="48">#REF!</definedName>
    <definedName name="pln" localSheetId="46">#REF!</definedName>
    <definedName name="pln" localSheetId="41">#REF!</definedName>
    <definedName name="pln" localSheetId="40">#REF!</definedName>
    <definedName name="pln" localSheetId="36">#REF!</definedName>
    <definedName name="pln" localSheetId="37">#REF!</definedName>
    <definedName name="pln" localSheetId="38">#REF!</definedName>
    <definedName name="pln" localSheetId="35">#REF!</definedName>
    <definedName name="pln" localSheetId="23">#REF!</definedName>
    <definedName name="pln" localSheetId="19">#REF!</definedName>
    <definedName name="pln" localSheetId="21">#REF!</definedName>
    <definedName name="pln">#REF!</definedName>
    <definedName name="plnov" localSheetId="48">#REF!</definedName>
    <definedName name="plnov" localSheetId="46">#REF!</definedName>
    <definedName name="plnov" localSheetId="41">#REF!</definedName>
    <definedName name="plnov" localSheetId="40">#REF!</definedName>
    <definedName name="plnov" localSheetId="36">#REF!</definedName>
    <definedName name="plnov" localSheetId="37">#REF!</definedName>
    <definedName name="plnov" localSheetId="38">#REF!</definedName>
    <definedName name="plnov" localSheetId="35">#REF!</definedName>
    <definedName name="plnov" localSheetId="23">#REF!</definedName>
    <definedName name="plnov" localSheetId="19">#REF!</definedName>
    <definedName name="plnov" localSheetId="21">#REF!</definedName>
    <definedName name="plnov">#REF!</definedName>
    <definedName name="plnov06" localSheetId="48">'[73]November 06'!$A$5:$D$87</definedName>
    <definedName name="plnov06" localSheetId="41">'[73]November 06'!$A$5:$D$87</definedName>
    <definedName name="plnov06" localSheetId="36">'[73]November 06'!$A$5:$D$87</definedName>
    <definedName name="plnov06" localSheetId="37">'[73]November 06'!$A$5:$D$87</definedName>
    <definedName name="plnov06" localSheetId="38">'[73]November 06'!$A$5:$D$87</definedName>
    <definedName name="plnov06">'[74]November 06'!$A$5:$D$87</definedName>
    <definedName name="plnovember" localSheetId="48">#REF!</definedName>
    <definedName name="plnovember" localSheetId="46">#REF!</definedName>
    <definedName name="plnovember" localSheetId="40">#REF!</definedName>
    <definedName name="plnovember" localSheetId="36">#REF!</definedName>
    <definedName name="plnovember" localSheetId="37">#REF!</definedName>
    <definedName name="plnovember" localSheetId="38">#REF!</definedName>
    <definedName name="plnovember" localSheetId="35">#REF!</definedName>
    <definedName name="plnovember" localSheetId="23">#REF!</definedName>
    <definedName name="plnovember" localSheetId="19">#REF!</definedName>
    <definedName name="plnovember" localSheetId="21">#REF!</definedName>
    <definedName name="plnovember">#REF!</definedName>
    <definedName name="PNL" localSheetId="48">#REF!</definedName>
    <definedName name="PNL" localSheetId="47">'[67]Revenue-Fire-Marine-Motor'!#REF!</definedName>
    <definedName name="PNL" localSheetId="46">'[67]Revenue-Fire-Marine-Motor'!#REF!</definedName>
    <definedName name="PNL" localSheetId="41">#REF!</definedName>
    <definedName name="PNL" localSheetId="40">'[68]Revenue-Fire-Marine-Motor'!#REF!</definedName>
    <definedName name="PNL" localSheetId="36">#REF!</definedName>
    <definedName name="PNL" localSheetId="37">#REF!</definedName>
    <definedName name="PNL" localSheetId="38">#REF!</definedName>
    <definedName name="PNL" localSheetId="35">'[68]Revenue-Fire-Marine-Motor'!#REF!</definedName>
    <definedName name="PNL" localSheetId="21">'[68]Revenue-Fire-Marine-Motor'!#REF!</definedName>
    <definedName name="PNL">'[68]Revenue-Fire-Marine-Motor'!#REF!</definedName>
    <definedName name="po" localSheetId="48">[153]BSDOMOVS!#REF!</definedName>
    <definedName name="po" localSheetId="47">[153]BSDOMOVS!#REF!</definedName>
    <definedName name="po" localSheetId="46">[153]BSDOMOVS!#REF!</definedName>
    <definedName name="po" localSheetId="41">[153]BSDOMOVS!#REF!</definedName>
    <definedName name="po" localSheetId="40">[153]BSDOMOVS!#REF!</definedName>
    <definedName name="po" localSheetId="36">[153]BSDOMOVS!#REF!</definedName>
    <definedName name="po" localSheetId="37">[153]BSDOMOVS!#REF!</definedName>
    <definedName name="po" localSheetId="38">[153]BSDOMOVS!#REF!</definedName>
    <definedName name="po" localSheetId="35">[153]BSDOMOVS!#REF!</definedName>
    <definedName name="po" localSheetId="21">[153]BSDOMOVS!#REF!</definedName>
    <definedName name="po">[153]BSDOMOVS!#REF!</definedName>
    <definedName name="Pop_AC" localSheetId="15">#REF!</definedName>
    <definedName name="Pop_AC" localSheetId="48">#REF!</definedName>
    <definedName name="Pop_AC" localSheetId="47">#REF!</definedName>
    <definedName name="Pop_AC" localSheetId="46">#REF!</definedName>
    <definedName name="Pop_AC" localSheetId="41">#REF!</definedName>
    <definedName name="Pop_AC" localSheetId="40">#REF!</definedName>
    <definedName name="Pop_AC" localSheetId="36">#REF!</definedName>
    <definedName name="Pop_AC" localSheetId="37">#REF!</definedName>
    <definedName name="Pop_AC" localSheetId="38">#REF!</definedName>
    <definedName name="Pop_AC" localSheetId="42">#REF!</definedName>
    <definedName name="Pop_AC" localSheetId="34">#REF!</definedName>
    <definedName name="Pop_AC" localSheetId="35">#REF!</definedName>
    <definedName name="Pop_AC" localSheetId="23">#REF!</definedName>
    <definedName name="Pop_AC" localSheetId="18">#REF!</definedName>
    <definedName name="Pop_AC" localSheetId="19">#REF!</definedName>
    <definedName name="Pop_AC" localSheetId="21">#REF!</definedName>
    <definedName name="Pop_AC" localSheetId="26">#REF!</definedName>
    <definedName name="Pop_AC" localSheetId="11">#REF!</definedName>
    <definedName name="Pop_AC" localSheetId="24">#REF!</definedName>
    <definedName name="Pop_AC" localSheetId="7">#REF!</definedName>
    <definedName name="Pop_AC" localSheetId="33">#REF!</definedName>
    <definedName name="Pop_AC" localSheetId="32">#REF!</definedName>
    <definedName name="Pop_AC">#REF!</definedName>
    <definedName name="Pop_Acc_Comp" localSheetId="15">#REF!</definedName>
    <definedName name="Pop_Acc_Comp" localSheetId="48">#REF!</definedName>
    <definedName name="Pop_Acc_Comp" localSheetId="47">#REF!</definedName>
    <definedName name="Pop_Acc_Comp" localSheetId="46">#REF!</definedName>
    <definedName name="Pop_Acc_Comp" localSheetId="41">#REF!</definedName>
    <definedName name="Pop_Acc_Comp" localSheetId="40">#REF!</definedName>
    <definedName name="Pop_Acc_Comp" localSheetId="36">#REF!</definedName>
    <definedName name="Pop_Acc_Comp" localSheetId="37">#REF!</definedName>
    <definedName name="Pop_Acc_Comp" localSheetId="38">#REF!</definedName>
    <definedName name="Pop_Acc_Comp" localSheetId="42">#REF!</definedName>
    <definedName name="Pop_Acc_Comp" localSheetId="34">#REF!</definedName>
    <definedName name="Pop_Acc_Comp" localSheetId="35">#REF!</definedName>
    <definedName name="Pop_Acc_Comp" localSheetId="23">#REF!</definedName>
    <definedName name="Pop_Acc_Comp" localSheetId="18">#REF!</definedName>
    <definedName name="Pop_Acc_Comp" localSheetId="19">#REF!</definedName>
    <definedName name="Pop_Acc_Comp" localSheetId="21">#REF!</definedName>
    <definedName name="Pop_Acc_Comp" localSheetId="26">#REF!</definedName>
    <definedName name="Pop_Acc_Comp" localSheetId="11">#REF!</definedName>
    <definedName name="Pop_Acc_Comp" localSheetId="24">#REF!</definedName>
    <definedName name="Pop_Acc_Comp" localSheetId="7">#REF!</definedName>
    <definedName name="Pop_Acc_Comp" localSheetId="33">#REF!</definedName>
    <definedName name="Pop_Acc_Comp" localSheetId="32">#REF!</definedName>
    <definedName name="Pop_Acc_Comp">#REF!</definedName>
    <definedName name="Pop_Def" localSheetId="15">#REF!</definedName>
    <definedName name="Pop_Def" localSheetId="48">#REF!</definedName>
    <definedName name="Pop_Def" localSheetId="47">#REF!</definedName>
    <definedName name="Pop_Def" localSheetId="46">#REF!</definedName>
    <definedName name="Pop_Def" localSheetId="41">#REF!</definedName>
    <definedName name="Pop_Def" localSheetId="40">#REF!</definedName>
    <definedName name="Pop_Def" localSheetId="36">#REF!</definedName>
    <definedName name="Pop_Def" localSheetId="37">#REF!</definedName>
    <definedName name="Pop_Def" localSheetId="38">#REF!</definedName>
    <definedName name="Pop_Def" localSheetId="42">#REF!</definedName>
    <definedName name="Pop_Def" localSheetId="34">#REF!</definedName>
    <definedName name="Pop_Def" localSheetId="35">#REF!</definedName>
    <definedName name="Pop_Def" localSheetId="23">#REF!</definedName>
    <definedName name="Pop_Def" localSheetId="18">#REF!</definedName>
    <definedName name="Pop_Def" localSheetId="19">#REF!</definedName>
    <definedName name="Pop_Def" localSheetId="21">#REF!</definedName>
    <definedName name="Pop_Def" localSheetId="26">#REF!</definedName>
    <definedName name="Pop_Def" localSheetId="11">#REF!</definedName>
    <definedName name="Pop_Def" localSheetId="24">#REF!</definedName>
    <definedName name="Pop_Def" localSheetId="7">#REF!</definedName>
    <definedName name="Pop_Def" localSheetId="33">#REF!</definedName>
    <definedName name="Pop_Def" localSheetId="32">#REF!</definedName>
    <definedName name="Pop_Def">#REF!</definedName>
    <definedName name="Pop_Imm_Def" localSheetId="15">#REF!</definedName>
    <definedName name="Pop_Imm_Def" localSheetId="48">#REF!</definedName>
    <definedName name="Pop_Imm_Def" localSheetId="47">#REF!</definedName>
    <definedName name="Pop_Imm_Def" localSheetId="46">#REF!</definedName>
    <definedName name="Pop_Imm_Def" localSheetId="41">#REF!</definedName>
    <definedName name="Pop_Imm_Def" localSheetId="40">#REF!</definedName>
    <definedName name="Pop_Imm_Def" localSheetId="36">#REF!</definedName>
    <definedName name="Pop_Imm_Def" localSheetId="37">#REF!</definedName>
    <definedName name="Pop_Imm_Def" localSheetId="38">#REF!</definedName>
    <definedName name="Pop_Imm_Def" localSheetId="42">#REF!</definedName>
    <definedName name="Pop_Imm_Def" localSheetId="34">#REF!</definedName>
    <definedName name="Pop_Imm_Def" localSheetId="35">#REF!</definedName>
    <definedName name="Pop_Imm_Def" localSheetId="23">#REF!</definedName>
    <definedName name="Pop_Imm_Def" localSheetId="18">#REF!</definedName>
    <definedName name="Pop_Imm_Def" localSheetId="19">#REF!</definedName>
    <definedName name="Pop_Imm_Def" localSheetId="21">#REF!</definedName>
    <definedName name="Pop_Imm_Def" localSheetId="26">#REF!</definedName>
    <definedName name="Pop_Imm_Def" localSheetId="11">#REF!</definedName>
    <definedName name="Pop_Imm_Def" localSheetId="24">#REF!</definedName>
    <definedName name="Pop_Imm_Def" localSheetId="7">#REF!</definedName>
    <definedName name="Pop_Imm_Def" localSheetId="33">#REF!</definedName>
    <definedName name="Pop_Imm_Def" localSheetId="32">#REF!</definedName>
    <definedName name="Pop_Imm_Def">#REF!</definedName>
    <definedName name="Pop_Imm_It" localSheetId="15">#REF!</definedName>
    <definedName name="Pop_Imm_It" localSheetId="48">#REF!</definedName>
    <definedName name="Pop_Imm_It" localSheetId="47">#REF!</definedName>
    <definedName name="Pop_Imm_It" localSheetId="46">#REF!</definedName>
    <definedName name="Pop_Imm_It" localSheetId="41">#REF!</definedName>
    <definedName name="Pop_Imm_It" localSheetId="40">#REF!</definedName>
    <definedName name="Pop_Imm_It" localSheetId="36">#REF!</definedName>
    <definedName name="Pop_Imm_It" localSheetId="37">#REF!</definedName>
    <definedName name="Pop_Imm_It" localSheetId="38">#REF!</definedName>
    <definedName name="Pop_Imm_It" localSheetId="42">#REF!</definedName>
    <definedName name="Pop_Imm_It" localSheetId="34">#REF!</definedName>
    <definedName name="Pop_Imm_It" localSheetId="35">#REF!</definedName>
    <definedName name="Pop_Imm_It" localSheetId="23">#REF!</definedName>
    <definedName name="Pop_Imm_It" localSheetId="18">#REF!</definedName>
    <definedName name="Pop_Imm_It" localSheetId="19">#REF!</definedName>
    <definedName name="Pop_Imm_It" localSheetId="21">#REF!</definedName>
    <definedName name="Pop_Imm_It" localSheetId="26">#REF!</definedName>
    <definedName name="Pop_Imm_It" localSheetId="11">#REF!</definedName>
    <definedName name="Pop_Imm_It" localSheetId="24">#REF!</definedName>
    <definedName name="Pop_Imm_It" localSheetId="7">#REF!</definedName>
    <definedName name="Pop_Imm_It" localSheetId="33">#REF!</definedName>
    <definedName name="Pop_Imm_It" localSheetId="32">#REF!</definedName>
    <definedName name="Pop_Imm_It">#REF!</definedName>
    <definedName name="Pop_Imm_T" localSheetId="15">#REF!</definedName>
    <definedName name="Pop_Imm_T" localSheetId="48">#REF!</definedName>
    <definedName name="Pop_Imm_T" localSheetId="47">#REF!</definedName>
    <definedName name="Pop_Imm_T" localSheetId="46">#REF!</definedName>
    <definedName name="Pop_Imm_T" localSheetId="41">#REF!</definedName>
    <definedName name="Pop_Imm_T" localSheetId="40">#REF!</definedName>
    <definedName name="Pop_Imm_T" localSheetId="36">#REF!</definedName>
    <definedName name="Pop_Imm_T" localSheetId="37">#REF!</definedName>
    <definedName name="Pop_Imm_T" localSheetId="38">#REF!</definedName>
    <definedName name="Pop_Imm_T" localSheetId="42">#REF!</definedName>
    <definedName name="Pop_Imm_T" localSheetId="34">#REF!</definedName>
    <definedName name="Pop_Imm_T" localSheetId="35">#REF!</definedName>
    <definedName name="Pop_Imm_T" localSheetId="23">#REF!</definedName>
    <definedName name="Pop_Imm_T" localSheetId="18">#REF!</definedName>
    <definedName name="Pop_Imm_T" localSheetId="19">#REF!</definedName>
    <definedName name="Pop_Imm_T" localSheetId="21">#REF!</definedName>
    <definedName name="Pop_Imm_T" localSheetId="26">#REF!</definedName>
    <definedName name="Pop_Imm_T" localSheetId="11">#REF!</definedName>
    <definedName name="Pop_Imm_T" localSheetId="24">#REF!</definedName>
    <definedName name="Pop_Imm_T" localSheetId="7">#REF!</definedName>
    <definedName name="Pop_Imm_T" localSheetId="33">#REF!</definedName>
    <definedName name="Pop_Imm_T" localSheetId="32">#REF!</definedName>
    <definedName name="Pop_Imm_T">#REF!</definedName>
    <definedName name="Pop_Samp_It" localSheetId="15">#REF!</definedName>
    <definedName name="Pop_Samp_It" localSheetId="48">#REF!</definedName>
    <definedName name="Pop_Samp_It" localSheetId="47">#REF!</definedName>
    <definedName name="Pop_Samp_It" localSheetId="46">#REF!</definedName>
    <definedName name="Pop_Samp_It" localSheetId="41">#REF!</definedName>
    <definedName name="Pop_Samp_It" localSheetId="40">#REF!</definedName>
    <definedName name="Pop_Samp_It" localSheetId="36">#REF!</definedName>
    <definedName name="Pop_Samp_It" localSheetId="37">#REF!</definedName>
    <definedName name="Pop_Samp_It" localSheetId="38">#REF!</definedName>
    <definedName name="Pop_Samp_It" localSheetId="42">#REF!</definedName>
    <definedName name="Pop_Samp_It" localSheetId="34">#REF!</definedName>
    <definedName name="Pop_Samp_It" localSheetId="35">#REF!</definedName>
    <definedName name="Pop_Samp_It" localSheetId="23">#REF!</definedName>
    <definedName name="Pop_Samp_It" localSheetId="18">#REF!</definedName>
    <definedName name="Pop_Samp_It" localSheetId="19">#REF!</definedName>
    <definedName name="Pop_Samp_It" localSheetId="21">#REF!</definedName>
    <definedName name="Pop_Samp_It" localSheetId="26">#REF!</definedName>
    <definedName name="Pop_Samp_It" localSheetId="11">#REF!</definedName>
    <definedName name="Pop_Samp_It" localSheetId="24">#REF!</definedName>
    <definedName name="Pop_Samp_It" localSheetId="7">#REF!</definedName>
    <definedName name="Pop_Samp_It" localSheetId="33">#REF!</definedName>
    <definedName name="Pop_Samp_It" localSheetId="32">#REF!</definedName>
    <definedName name="Pop_Samp_It">#REF!</definedName>
    <definedName name="Pop_Samp_T" localSheetId="15">#REF!</definedName>
    <definedName name="Pop_Samp_T" localSheetId="48">#REF!</definedName>
    <definedName name="Pop_Samp_T" localSheetId="47">#REF!</definedName>
    <definedName name="Pop_Samp_T" localSheetId="46">#REF!</definedName>
    <definedName name="Pop_Samp_T" localSheetId="41">#REF!</definedName>
    <definedName name="Pop_Samp_T" localSheetId="40">#REF!</definedName>
    <definedName name="Pop_Samp_T" localSheetId="36">#REF!</definedName>
    <definedName name="Pop_Samp_T" localSheetId="37">#REF!</definedName>
    <definedName name="Pop_Samp_T" localSheetId="38">#REF!</definedName>
    <definedName name="Pop_Samp_T" localSheetId="42">#REF!</definedName>
    <definedName name="Pop_Samp_T" localSheetId="34">#REF!</definedName>
    <definedName name="Pop_Samp_T" localSheetId="35">#REF!</definedName>
    <definedName name="Pop_Samp_T" localSheetId="23">#REF!</definedName>
    <definedName name="Pop_Samp_T" localSheetId="18">#REF!</definedName>
    <definedName name="Pop_Samp_T" localSheetId="19">#REF!</definedName>
    <definedName name="Pop_Samp_T" localSheetId="21">#REF!</definedName>
    <definedName name="Pop_Samp_T" localSheetId="26">#REF!</definedName>
    <definedName name="Pop_Samp_T" localSheetId="11">#REF!</definedName>
    <definedName name="Pop_Samp_T" localSheetId="24">#REF!</definedName>
    <definedName name="Pop_Samp_T" localSheetId="7">#REF!</definedName>
    <definedName name="Pop_Samp_T" localSheetId="33">#REF!</definedName>
    <definedName name="Pop_Samp_T" localSheetId="32">#REF!</definedName>
    <definedName name="Pop_Samp_T">#REF!</definedName>
    <definedName name="Pop_Sig_Def" localSheetId="15">#REF!</definedName>
    <definedName name="Pop_Sig_Def" localSheetId="48">#REF!</definedName>
    <definedName name="Pop_Sig_Def" localSheetId="47">#REF!</definedName>
    <definedName name="Pop_Sig_Def" localSheetId="46">#REF!</definedName>
    <definedName name="Pop_Sig_Def" localSheetId="41">#REF!</definedName>
    <definedName name="Pop_Sig_Def" localSheetId="40">#REF!</definedName>
    <definedName name="Pop_Sig_Def" localSheetId="36">#REF!</definedName>
    <definedName name="Pop_Sig_Def" localSheetId="37">#REF!</definedName>
    <definedName name="Pop_Sig_Def" localSheetId="38">#REF!</definedName>
    <definedName name="Pop_Sig_Def" localSheetId="42">#REF!</definedName>
    <definedName name="Pop_Sig_Def" localSheetId="34">#REF!</definedName>
    <definedName name="Pop_Sig_Def" localSheetId="35">#REF!</definedName>
    <definedName name="Pop_Sig_Def" localSheetId="23">#REF!</definedName>
    <definedName name="Pop_Sig_Def" localSheetId="18">#REF!</definedName>
    <definedName name="Pop_Sig_Def" localSheetId="19">#REF!</definedName>
    <definedName name="Pop_Sig_Def" localSheetId="21">#REF!</definedName>
    <definedName name="Pop_Sig_Def" localSheetId="26">#REF!</definedName>
    <definedName name="Pop_Sig_Def" localSheetId="11">#REF!</definedName>
    <definedName name="Pop_Sig_Def" localSheetId="24">#REF!</definedName>
    <definedName name="Pop_Sig_Def" localSheetId="7">#REF!</definedName>
    <definedName name="Pop_Sig_Def" localSheetId="33">#REF!</definedName>
    <definedName name="Pop_Sig_Def" localSheetId="32">#REF!</definedName>
    <definedName name="Pop_Sig_Def">#REF!</definedName>
    <definedName name="Pop_Sig_It" localSheetId="15">#REF!</definedName>
    <definedName name="Pop_Sig_It" localSheetId="48">#REF!</definedName>
    <definedName name="Pop_Sig_It" localSheetId="47">#REF!</definedName>
    <definedName name="Pop_Sig_It" localSheetId="46">#REF!</definedName>
    <definedName name="Pop_Sig_It" localSheetId="41">#REF!</definedName>
    <definedName name="Pop_Sig_It" localSheetId="40">#REF!</definedName>
    <definedName name="Pop_Sig_It" localSheetId="36">#REF!</definedName>
    <definedName name="Pop_Sig_It" localSheetId="37">#REF!</definedName>
    <definedName name="Pop_Sig_It" localSheetId="38">#REF!</definedName>
    <definedName name="Pop_Sig_It" localSheetId="42">#REF!</definedName>
    <definedName name="Pop_Sig_It" localSheetId="34">#REF!</definedName>
    <definedName name="Pop_Sig_It" localSheetId="35">#REF!</definedName>
    <definedName name="Pop_Sig_It" localSheetId="23">#REF!</definedName>
    <definedName name="Pop_Sig_It" localSheetId="18">#REF!</definedName>
    <definedName name="Pop_Sig_It" localSheetId="19">#REF!</definedName>
    <definedName name="Pop_Sig_It" localSheetId="21">#REF!</definedName>
    <definedName name="Pop_Sig_It" localSheetId="26">#REF!</definedName>
    <definedName name="Pop_Sig_It" localSheetId="11">#REF!</definedName>
    <definedName name="Pop_Sig_It" localSheetId="24">#REF!</definedName>
    <definedName name="Pop_Sig_It" localSheetId="7">#REF!</definedName>
    <definedName name="Pop_Sig_It" localSheetId="33">#REF!</definedName>
    <definedName name="Pop_Sig_It" localSheetId="32">#REF!</definedName>
    <definedName name="Pop_Sig_It">#REF!</definedName>
    <definedName name="Pop_Sig_T" localSheetId="15">#REF!</definedName>
    <definedName name="Pop_Sig_T" localSheetId="48">#REF!</definedName>
    <definedName name="Pop_Sig_T" localSheetId="47">#REF!</definedName>
    <definedName name="Pop_Sig_T" localSheetId="46">#REF!</definedName>
    <definedName name="Pop_Sig_T" localSheetId="41">#REF!</definedName>
    <definedName name="Pop_Sig_T" localSheetId="40">#REF!</definedName>
    <definedName name="Pop_Sig_T" localSheetId="36">#REF!</definedName>
    <definedName name="Pop_Sig_T" localSheetId="37">#REF!</definedName>
    <definedName name="Pop_Sig_T" localSheetId="38">#REF!</definedName>
    <definedName name="Pop_Sig_T" localSheetId="42">#REF!</definedName>
    <definedName name="Pop_Sig_T" localSheetId="34">#REF!</definedName>
    <definedName name="Pop_Sig_T" localSheetId="35">#REF!</definedName>
    <definedName name="Pop_Sig_T" localSheetId="23">#REF!</definedName>
    <definedName name="Pop_Sig_T" localSheetId="18">#REF!</definedName>
    <definedName name="Pop_Sig_T" localSheetId="19">#REF!</definedName>
    <definedName name="Pop_Sig_T" localSheetId="21">#REF!</definedName>
    <definedName name="Pop_Sig_T" localSheetId="26">#REF!</definedName>
    <definedName name="Pop_Sig_T" localSheetId="11">#REF!</definedName>
    <definedName name="Pop_Sig_T" localSheetId="24">#REF!</definedName>
    <definedName name="Pop_Sig_T" localSheetId="7">#REF!</definedName>
    <definedName name="Pop_Sig_T" localSheetId="33">#REF!</definedName>
    <definedName name="Pop_Sig_T" localSheetId="32">#REF!</definedName>
    <definedName name="Pop_Sig_T">#REF!</definedName>
    <definedName name="Pop_SU" localSheetId="15">#REF!</definedName>
    <definedName name="Pop_SU" localSheetId="48">#REF!</definedName>
    <definedName name="Pop_SU" localSheetId="47">#REF!</definedName>
    <definedName name="Pop_SU" localSheetId="46">#REF!</definedName>
    <definedName name="Pop_SU" localSheetId="41">#REF!</definedName>
    <definedName name="Pop_SU" localSheetId="40">#REF!</definedName>
    <definedName name="Pop_SU" localSheetId="36">#REF!</definedName>
    <definedName name="Pop_SU" localSheetId="37">#REF!</definedName>
    <definedName name="Pop_SU" localSheetId="38">#REF!</definedName>
    <definedName name="Pop_SU" localSheetId="42">#REF!</definedName>
    <definedName name="Pop_SU" localSheetId="34">#REF!</definedName>
    <definedName name="Pop_SU" localSheetId="35">#REF!</definedName>
    <definedName name="Pop_SU" localSheetId="23">#REF!</definedName>
    <definedName name="Pop_SU" localSheetId="18">#REF!</definedName>
    <definedName name="Pop_SU" localSheetId="19">#REF!</definedName>
    <definedName name="Pop_SU" localSheetId="21">#REF!</definedName>
    <definedName name="Pop_SU" localSheetId="26">#REF!</definedName>
    <definedName name="Pop_SU" localSheetId="11">#REF!</definedName>
    <definedName name="Pop_SU" localSheetId="24">#REF!</definedName>
    <definedName name="Pop_SU" localSheetId="7">#REF!</definedName>
    <definedName name="Pop_SU" localSheetId="33">#REF!</definedName>
    <definedName name="Pop_SU" localSheetId="32">#REF!</definedName>
    <definedName name="Pop_SU">#REF!</definedName>
    <definedName name="por" localSheetId="48">#REF!</definedName>
    <definedName name="por" localSheetId="46">#REF!</definedName>
    <definedName name="por" localSheetId="41">#REF!</definedName>
    <definedName name="por" localSheetId="40">#REF!</definedName>
    <definedName name="por" localSheetId="36">#REF!</definedName>
    <definedName name="por" localSheetId="37">#REF!</definedName>
    <definedName name="por" localSheetId="38">#REF!</definedName>
    <definedName name="por" localSheetId="35">#REF!</definedName>
    <definedName name="por" localSheetId="21">#REF!</definedName>
    <definedName name="por">#REF!</definedName>
    <definedName name="post_CA" localSheetId="48">#REF!</definedName>
    <definedName name="post_CA" localSheetId="46">#REF!</definedName>
    <definedName name="post_CA" localSheetId="41">#REF!</definedName>
    <definedName name="post_CA" localSheetId="40">#REF!</definedName>
    <definedName name="post_CA" localSheetId="36">#REF!</definedName>
    <definedName name="post_CA" localSheetId="37">#REF!</definedName>
    <definedName name="post_CA" localSheetId="38">#REF!</definedName>
    <definedName name="post_CA" localSheetId="35">#REF!</definedName>
    <definedName name="post_CA" localSheetId="21">#REF!</definedName>
    <definedName name="post_CA">#REF!</definedName>
    <definedName name="post_CL" localSheetId="48">#REF!</definedName>
    <definedName name="post_CL" localSheetId="46">#REF!</definedName>
    <definedName name="post_CL" localSheetId="41">#REF!</definedName>
    <definedName name="post_CL" localSheetId="40">#REF!</definedName>
    <definedName name="post_CL" localSheetId="36">#REF!</definedName>
    <definedName name="post_CL" localSheetId="37">#REF!</definedName>
    <definedName name="post_CL" localSheetId="38">#REF!</definedName>
    <definedName name="post_CL" localSheetId="35">#REF!</definedName>
    <definedName name="post_CL" localSheetId="21">#REF!</definedName>
    <definedName name="post_CL">#REF!</definedName>
    <definedName name="post_Eq" localSheetId="48">#REF!</definedName>
    <definedName name="post_Eq" localSheetId="46">#REF!</definedName>
    <definedName name="post_Eq" localSheetId="41">#REF!</definedName>
    <definedName name="post_Eq" localSheetId="40">#REF!</definedName>
    <definedName name="post_Eq" localSheetId="36">#REF!</definedName>
    <definedName name="post_Eq" localSheetId="37">#REF!</definedName>
    <definedName name="post_Eq" localSheetId="38">#REF!</definedName>
    <definedName name="post_Eq" localSheetId="35">#REF!</definedName>
    <definedName name="post_Eq" localSheetId="21">#REF!</definedName>
    <definedName name="post_Eq">#REF!</definedName>
    <definedName name="post_FA" localSheetId="48">#REF!</definedName>
    <definedName name="post_FA" localSheetId="46">#REF!</definedName>
    <definedName name="post_FA" localSheetId="41">#REF!</definedName>
    <definedName name="post_FA" localSheetId="40">#REF!</definedName>
    <definedName name="post_FA" localSheetId="36">#REF!</definedName>
    <definedName name="post_FA" localSheetId="37">#REF!</definedName>
    <definedName name="post_FA" localSheetId="38">#REF!</definedName>
    <definedName name="post_FA" localSheetId="35">#REF!</definedName>
    <definedName name="post_FA" localSheetId="21">#REF!</definedName>
    <definedName name="post_FA">#REF!</definedName>
    <definedName name="post_LTL" localSheetId="48">#REF!</definedName>
    <definedName name="post_LTL" localSheetId="46">#REF!</definedName>
    <definedName name="post_LTL" localSheetId="41">#REF!</definedName>
    <definedName name="post_LTL" localSheetId="40">#REF!</definedName>
    <definedName name="post_LTL" localSheetId="36">#REF!</definedName>
    <definedName name="post_LTL" localSheetId="37">#REF!</definedName>
    <definedName name="post_LTL" localSheetId="38">#REF!</definedName>
    <definedName name="post_LTL" localSheetId="35">#REF!</definedName>
    <definedName name="post_LTL" localSheetId="21">#REF!</definedName>
    <definedName name="post_LTL">#REF!</definedName>
    <definedName name="Posting_Increment___Common___CA" localSheetId="48">#REF!</definedName>
    <definedName name="Posting_Increment___Common___CA" localSheetId="46">#REF!</definedName>
    <definedName name="Posting_Increment___Common___CA" localSheetId="41">#REF!</definedName>
    <definedName name="Posting_Increment___Common___CA" localSheetId="40">#REF!</definedName>
    <definedName name="Posting_Increment___Common___CA" localSheetId="36">#REF!</definedName>
    <definedName name="Posting_Increment___Common___CA" localSheetId="37">#REF!</definedName>
    <definedName name="Posting_Increment___Common___CA" localSheetId="38">#REF!</definedName>
    <definedName name="Posting_Increment___Common___CA" localSheetId="35">#REF!</definedName>
    <definedName name="Posting_Increment___Common___CA" localSheetId="21">#REF!</definedName>
    <definedName name="Posting_Increment___Common___CA">#REF!</definedName>
    <definedName name="Posting_Increment___Common___CL" localSheetId="48">#REF!</definedName>
    <definedName name="Posting_Increment___Common___CL" localSheetId="46">#REF!</definedName>
    <definedName name="Posting_Increment___Common___CL" localSheetId="41">#REF!</definedName>
    <definedName name="Posting_Increment___Common___CL" localSheetId="40">#REF!</definedName>
    <definedName name="Posting_Increment___Common___CL" localSheetId="36">#REF!</definedName>
    <definedName name="Posting_Increment___Common___CL" localSheetId="37">#REF!</definedName>
    <definedName name="Posting_Increment___Common___CL" localSheetId="38">#REF!</definedName>
    <definedName name="Posting_Increment___Common___CL" localSheetId="35">#REF!</definedName>
    <definedName name="Posting_Increment___Common___CL" localSheetId="21">#REF!</definedName>
    <definedName name="Posting_Increment___Common___CL">#REF!</definedName>
    <definedName name="Posting_Increment___Common___EQ" localSheetId="48">#REF!</definedName>
    <definedName name="Posting_Increment___Common___EQ" localSheetId="46">#REF!</definedName>
    <definedName name="Posting_Increment___Common___EQ" localSheetId="41">#REF!</definedName>
    <definedName name="Posting_Increment___Common___EQ" localSheetId="40">#REF!</definedName>
    <definedName name="Posting_Increment___Common___EQ" localSheetId="36">#REF!</definedName>
    <definedName name="Posting_Increment___Common___EQ" localSheetId="37">#REF!</definedName>
    <definedName name="Posting_Increment___Common___EQ" localSheetId="38">#REF!</definedName>
    <definedName name="Posting_Increment___Common___EQ" localSheetId="35">#REF!</definedName>
    <definedName name="Posting_Increment___Common___EQ" localSheetId="21">#REF!</definedName>
    <definedName name="Posting_Increment___Common___EQ">#REF!</definedName>
    <definedName name="Posting_Increment___Common___LL" localSheetId="48">#REF!</definedName>
    <definedName name="Posting_Increment___Common___LL" localSheetId="46">#REF!</definedName>
    <definedName name="Posting_Increment___Common___LL" localSheetId="41">#REF!</definedName>
    <definedName name="Posting_Increment___Common___LL" localSheetId="40">#REF!</definedName>
    <definedName name="Posting_Increment___Common___LL" localSheetId="36">#REF!</definedName>
    <definedName name="Posting_Increment___Common___LL" localSheetId="37">#REF!</definedName>
    <definedName name="Posting_Increment___Common___LL" localSheetId="38">#REF!</definedName>
    <definedName name="Posting_Increment___Common___LL" localSheetId="35">#REF!</definedName>
    <definedName name="Posting_Increment___Common___LL" localSheetId="21">#REF!</definedName>
    <definedName name="Posting_Increment___Common___LL">#REF!</definedName>
    <definedName name="Posting_Increment___Common___NCA" localSheetId="48">#REF!</definedName>
    <definedName name="Posting_Increment___Common___NCA" localSheetId="46">#REF!</definedName>
    <definedName name="Posting_Increment___Common___NCA" localSheetId="41">#REF!</definedName>
    <definedName name="Posting_Increment___Common___NCA" localSheetId="40">#REF!</definedName>
    <definedName name="Posting_Increment___Common___NCA" localSheetId="36">#REF!</definedName>
    <definedName name="Posting_Increment___Common___NCA" localSheetId="37">#REF!</definedName>
    <definedName name="Posting_Increment___Common___NCA" localSheetId="38">#REF!</definedName>
    <definedName name="Posting_Increment___Common___NCA" localSheetId="35">#REF!</definedName>
    <definedName name="Posting_Increment___Common___NCA" localSheetId="21">#REF!</definedName>
    <definedName name="Posting_Increment___Common___NCA">#REF!</definedName>
    <definedName name="Posting_Increment___Uncommon___CA" localSheetId="48">#REF!</definedName>
    <definedName name="Posting_Increment___Uncommon___CA" localSheetId="46">#REF!</definedName>
    <definedName name="Posting_Increment___Uncommon___CA" localSheetId="41">#REF!</definedName>
    <definedName name="Posting_Increment___Uncommon___CA" localSheetId="40">#REF!</definedName>
    <definedName name="Posting_Increment___Uncommon___CA" localSheetId="36">#REF!</definedName>
    <definedName name="Posting_Increment___Uncommon___CA" localSheetId="37">#REF!</definedName>
    <definedName name="Posting_Increment___Uncommon___CA" localSheetId="38">#REF!</definedName>
    <definedName name="Posting_Increment___Uncommon___CA" localSheetId="35">#REF!</definedName>
    <definedName name="Posting_Increment___Uncommon___CA" localSheetId="21">#REF!</definedName>
    <definedName name="Posting_Increment___Uncommon___CA">#REF!</definedName>
    <definedName name="Posting_Increment___Uncommon___CL" localSheetId="48">#REF!</definedName>
    <definedName name="Posting_Increment___Uncommon___CL" localSheetId="46">#REF!</definedName>
    <definedName name="Posting_Increment___Uncommon___CL" localSheetId="41">#REF!</definedName>
    <definedName name="Posting_Increment___Uncommon___CL" localSheetId="40">#REF!</definedName>
    <definedName name="Posting_Increment___Uncommon___CL" localSheetId="36">#REF!</definedName>
    <definedName name="Posting_Increment___Uncommon___CL" localSheetId="37">#REF!</definedName>
    <definedName name="Posting_Increment___Uncommon___CL" localSheetId="38">#REF!</definedName>
    <definedName name="Posting_Increment___Uncommon___CL" localSheetId="35">#REF!</definedName>
    <definedName name="Posting_Increment___Uncommon___CL" localSheetId="21">#REF!</definedName>
    <definedName name="Posting_Increment___Uncommon___CL">#REF!</definedName>
    <definedName name="Posting_Increment___Uncommon___EQ" localSheetId="48">#REF!</definedName>
    <definedName name="Posting_Increment___Uncommon___EQ" localSheetId="46">#REF!</definedName>
    <definedName name="Posting_Increment___Uncommon___EQ" localSheetId="41">#REF!</definedName>
    <definedName name="Posting_Increment___Uncommon___EQ" localSheetId="40">#REF!</definedName>
    <definedName name="Posting_Increment___Uncommon___EQ" localSheetId="36">#REF!</definedName>
    <definedName name="Posting_Increment___Uncommon___EQ" localSheetId="37">#REF!</definedName>
    <definedName name="Posting_Increment___Uncommon___EQ" localSheetId="38">#REF!</definedName>
    <definedName name="Posting_Increment___Uncommon___EQ" localSheetId="35">#REF!</definedName>
    <definedName name="Posting_Increment___Uncommon___EQ" localSheetId="21">#REF!</definedName>
    <definedName name="Posting_Increment___Uncommon___EQ">#REF!</definedName>
    <definedName name="Posting_Increment___Uncommon___LL" localSheetId="48">#REF!</definedName>
    <definedName name="Posting_Increment___Uncommon___LL" localSheetId="46">#REF!</definedName>
    <definedName name="Posting_Increment___Uncommon___LL" localSheetId="41">#REF!</definedName>
    <definedName name="Posting_Increment___Uncommon___LL" localSheetId="40">#REF!</definedName>
    <definedName name="Posting_Increment___Uncommon___LL" localSheetId="36">#REF!</definedName>
    <definedName name="Posting_Increment___Uncommon___LL" localSheetId="37">#REF!</definedName>
    <definedName name="Posting_Increment___Uncommon___LL" localSheetId="38">#REF!</definedName>
    <definedName name="Posting_Increment___Uncommon___LL" localSheetId="35">#REF!</definedName>
    <definedName name="Posting_Increment___Uncommon___LL" localSheetId="21">#REF!</definedName>
    <definedName name="Posting_Increment___Uncommon___LL">#REF!</definedName>
    <definedName name="Posting_Increment___Uncommon___NCA" localSheetId="48">#REF!</definedName>
    <definedName name="Posting_Increment___Uncommon___NCA" localSheetId="46">#REF!</definedName>
    <definedName name="Posting_Increment___Uncommon___NCA" localSheetId="41">#REF!</definedName>
    <definedName name="Posting_Increment___Uncommon___NCA" localSheetId="40">#REF!</definedName>
    <definedName name="Posting_Increment___Uncommon___NCA" localSheetId="36">#REF!</definedName>
    <definedName name="Posting_Increment___Uncommon___NCA" localSheetId="37">#REF!</definedName>
    <definedName name="Posting_Increment___Uncommon___NCA" localSheetId="38">#REF!</definedName>
    <definedName name="Posting_Increment___Uncommon___NCA" localSheetId="35">#REF!</definedName>
    <definedName name="Posting_Increment___Uncommon___NCA" localSheetId="21">#REF!</definedName>
    <definedName name="Posting_Increment___Uncommon___NCA">#REF!</definedName>
    <definedName name="PP" localSheetId="48">#REF!</definedName>
    <definedName name="PP" localSheetId="47">#REF!</definedName>
    <definedName name="PP" localSheetId="46">#REF!</definedName>
    <definedName name="PP" localSheetId="41">#REF!</definedName>
    <definedName name="PP" localSheetId="40">#REF!</definedName>
    <definedName name="PP" localSheetId="36">#REF!</definedName>
    <definedName name="PP" localSheetId="37">#REF!</definedName>
    <definedName name="PP" localSheetId="38">#REF!</definedName>
    <definedName name="PP" localSheetId="35">#REF!</definedName>
    <definedName name="PP" localSheetId="23">#REF!</definedName>
    <definedName name="PP" localSheetId="19">#REF!</definedName>
    <definedName name="PP" localSheetId="21">#REF!</definedName>
    <definedName name="PP">#REF!</definedName>
    <definedName name="Pre_tax_materiality" localSheetId="48">#REF!</definedName>
    <definedName name="Pre_tax_materiality" localSheetId="46">#REF!</definedName>
    <definedName name="Pre_tax_materiality" localSheetId="40">#REF!</definedName>
    <definedName name="Pre_tax_materiality" localSheetId="36">#REF!</definedName>
    <definedName name="Pre_tax_materiality" localSheetId="37">#REF!</definedName>
    <definedName name="Pre_tax_materiality" localSheetId="38">#REF!</definedName>
    <definedName name="Pre_tax_materiality" localSheetId="42">#REF!</definedName>
    <definedName name="Pre_tax_materiality" localSheetId="34">#REF!</definedName>
    <definedName name="Pre_tax_materiality" localSheetId="35">#REF!</definedName>
    <definedName name="Pre_tax_materiality" localSheetId="23">#REF!</definedName>
    <definedName name="Pre_tax_materiality" localSheetId="19">#REF!</definedName>
    <definedName name="Pre_tax_materiality" localSheetId="21">#REF!</definedName>
    <definedName name="Pre_tax_materiality" localSheetId="7">#REF!</definedName>
    <definedName name="Pre_tax_materiality">#REF!</definedName>
    <definedName name="PREMIU" localSheetId="48">#REF!</definedName>
    <definedName name="PREMIU" localSheetId="46">#REF!</definedName>
    <definedName name="PREMIU" localSheetId="40">#REF!</definedName>
    <definedName name="PREMIU" localSheetId="36">#REF!</definedName>
    <definedName name="PREMIU" localSheetId="37">#REF!</definedName>
    <definedName name="PREMIU" localSheetId="38">#REF!</definedName>
    <definedName name="PREMIU" localSheetId="35">#REF!</definedName>
    <definedName name="PREMIU" localSheetId="23">#REF!</definedName>
    <definedName name="PREMIU" localSheetId="19">#REF!</definedName>
    <definedName name="PREMIU" localSheetId="21">#REF!</definedName>
    <definedName name="PREMIU">#REF!</definedName>
    <definedName name="PREMIUM" localSheetId="48">#REF!</definedName>
    <definedName name="PREMIUM" localSheetId="46">#REF!</definedName>
    <definedName name="PREMIUM" localSheetId="40">#REF!</definedName>
    <definedName name="PREMIUM" localSheetId="36">#REF!</definedName>
    <definedName name="PREMIUM" localSheetId="37">#REF!</definedName>
    <definedName name="PREMIUM" localSheetId="38">#REF!</definedName>
    <definedName name="PREMIUM" localSheetId="35">#REF!</definedName>
    <definedName name="PREMIUM" localSheetId="23">#REF!</definedName>
    <definedName name="PREMIUM" localSheetId="19">#REF!</definedName>
    <definedName name="PREMIUM" localSheetId="21">#REF!</definedName>
    <definedName name="PREMIUM">#REF!</definedName>
    <definedName name="Princ" localSheetId="48">#REF!</definedName>
    <definedName name="Princ" localSheetId="46">#REF!</definedName>
    <definedName name="Princ" localSheetId="40">#REF!</definedName>
    <definedName name="Princ" localSheetId="36">#REF!</definedName>
    <definedName name="Princ" localSheetId="37">#REF!</definedName>
    <definedName name="Princ" localSheetId="38">#REF!</definedName>
    <definedName name="Princ" localSheetId="35">#REF!</definedName>
    <definedName name="Princ" localSheetId="23">#REF!</definedName>
    <definedName name="Princ" localSheetId="19">#REF!</definedName>
    <definedName name="Princ" localSheetId="21">#REF!</definedName>
    <definedName name="Princ">#REF!</definedName>
    <definedName name="_xlnm.Print_Area" localSheetId="15">'1-2'!$A$1:$L$68</definedName>
    <definedName name="_xlnm.Print_Area" localSheetId="48">'13'!$A$1:$X$88</definedName>
    <definedName name="_xlnm.Print_Area" localSheetId="47">'13  '!$A$1:$Y$170</definedName>
    <definedName name="_xlnm.Print_Area" localSheetId="46">'13   (2)'!$A$1:$Y$172</definedName>
    <definedName name="_xlnm.Print_Area" localSheetId="41">'13.'!$A$1:$L$64</definedName>
    <definedName name="_xlnm.Print_Area" localSheetId="40">'15'!$A$1:$T$86</definedName>
    <definedName name="_xlnm.Print_Area" localSheetId="36">'16'!$A$1:$X$71</definedName>
    <definedName name="_xlnm.Print_Area" localSheetId="37">'16(1)'!$A$1:$X$52</definedName>
    <definedName name="_xlnm.Print_Area" localSheetId="38">'16(2)'!$A$1:$X$53</definedName>
    <definedName name="_xlnm.Print_Area" localSheetId="42">'16-17'!$A$1:$P$56</definedName>
    <definedName name="_xlnm.Print_Area" localSheetId="34">'17'!$A$1:$N$63</definedName>
    <definedName name="_xlnm.Print_Area" localSheetId="16">'3-7'!$A$1:$K$50</definedName>
    <definedName name="_xlnm.Print_Area" localSheetId="35">'5.5'!$A$1:$K$24</definedName>
    <definedName name="_xlnm.Print_Area" localSheetId="17">'6'!$A$1:$L$1</definedName>
    <definedName name="_xlnm.Print_Area" localSheetId="20">'6.2-6.3'!$A$1:$O$54</definedName>
    <definedName name="_xlnm.Print_Area" localSheetId="23">'6.2-6.6 (2)'!$A$1:$N$96</definedName>
    <definedName name="_xlnm.Print_Area" localSheetId="22">'6.5-6.6'!$A$1:$N$42</definedName>
    <definedName name="_xlnm.Print_Area" localSheetId="18">'7.1'!$A$1:$N$150</definedName>
    <definedName name="_xlnm.Print_Area" localSheetId="19">'7.2'!$A$1:$M$34</definedName>
    <definedName name="_xlnm.Print_Area" localSheetId="21">'7.3'!$A$1:$M$55</definedName>
    <definedName name="_xlnm.Print_Area" localSheetId="39">'8-14'!$A$1:$L$119</definedName>
    <definedName name="_xlnm.Print_Area" localSheetId="5">BS!$A$1:$Y$55</definedName>
    <definedName name="_xlnm.Print_Area" localSheetId="14">CF!$A$1:$O$64</definedName>
    <definedName name="_xlnm.Print_Area" localSheetId="8">'CF - QTR'!$A$1:$M$73</definedName>
    <definedName name="_xlnm.Print_Area" localSheetId="12">CT!$A$1:$J$35</definedName>
    <definedName name="_xlnm.Print_Area" localSheetId="26">'Debt Sukuk Certificate'!$A$1:$Q$54</definedName>
    <definedName name="_xlnm.Print_Area" localSheetId="3">DT!$A$1:$C$113</definedName>
    <definedName name="_xlnm.Print_Area" localSheetId="2">EQ!$A$1:$C$110</definedName>
    <definedName name="_xlnm.Print_Area" localSheetId="30">'FORM 8 Q'!$A$1:$J$38</definedName>
    <definedName name="_xlnm.Print_Area" localSheetId="13">'FORM 9'!$A$1:$N$34</definedName>
    <definedName name="_xlnm.Print_Area" localSheetId="31">'FORM 9 Q'!$A$1:$M$37</definedName>
    <definedName name="_xlnm.Print_Area" localSheetId="25">'gis sukuk Debt'!$A$1:$P$57</definedName>
    <definedName name="_xlnm.Print_Area" localSheetId="27">'GIS Sukuk MM'!$A$1:$P$57</definedName>
    <definedName name="_xlnm.Print_Area" localSheetId="11">'HFT-INV-DISC (2)'!$A$1:$K$106</definedName>
    <definedName name="_xlnm.Print_Area" localSheetId="24">'Investment disc old'!$A$1:$K$96</definedName>
    <definedName name="_xlnm.Print_Area" localSheetId="6">IS!$A$1:$M$67</definedName>
    <definedName name="_xlnm.Print_Area" localSheetId="4">MM!$A$1:$C$107</definedName>
    <definedName name="_xlnm.Print_Area" localSheetId="10">'MOVE - QTR'!$A$1:$M$57</definedName>
    <definedName name="_xlnm.Print_Area" localSheetId="7">OCI!$A$1:$L$33</definedName>
    <definedName name="_xlnm.Print_Area" localSheetId="29">Sheet3!$A$1:$O$36</definedName>
    <definedName name="_xlnm.Print_Area" localSheetId="9">SMPF!$A$1:$M$49</definedName>
    <definedName name="_xlnm.Print_Area" localSheetId="28">'UNLISTED SHARES'!$A$1:$M$56</definedName>
    <definedName name="_xlnm.Print_Area">[6]Sheet4!$A$421:$Q$523</definedName>
    <definedName name="PRINT_AREA_MI" localSheetId="48">#REF!</definedName>
    <definedName name="PRINT_AREA_MI" localSheetId="47">#REF!</definedName>
    <definedName name="PRINT_AREA_MI" localSheetId="46">#REF!</definedName>
    <definedName name="PRINT_AREA_MI" localSheetId="41">#REF!</definedName>
    <definedName name="PRINT_AREA_MI" localSheetId="40">[36]td!#REF!</definedName>
    <definedName name="PRINT_AREA_MI" localSheetId="36">#REF!</definedName>
    <definedName name="PRINT_AREA_MI" localSheetId="37">#REF!</definedName>
    <definedName name="PRINT_AREA_MI" localSheetId="38">#REF!</definedName>
    <definedName name="PRINT_AREA_MI" localSheetId="35">[36]td!#REF!</definedName>
    <definedName name="PRINT_AREA_MI" localSheetId="21">[36]td!#REF!</definedName>
    <definedName name="PRINT_AREA_MI">[36]td!#REF!</definedName>
    <definedName name="PRINT_AREA_MI_38" localSheetId="48">[37]td!#REF!</definedName>
    <definedName name="PRINT_AREA_MI_38" localSheetId="46">[37]td!#REF!</definedName>
    <definedName name="PRINT_AREA_MI_38" localSheetId="40">[37]td!#REF!</definedName>
    <definedName name="PRINT_AREA_MI_38" localSheetId="36">[37]td!#REF!</definedName>
    <definedName name="PRINT_AREA_MI_38" localSheetId="37">[37]td!#REF!</definedName>
    <definedName name="PRINT_AREA_MI_38" localSheetId="38">[37]td!#REF!</definedName>
    <definedName name="PRINT_AREA_MI_38" localSheetId="35">[37]td!#REF!</definedName>
    <definedName name="PRINT_AREA_MI_38" localSheetId="21">[37]td!#REF!</definedName>
    <definedName name="PRINT_AREA_MI_38">[37]td!#REF!</definedName>
    <definedName name="PRINT_AREA_MI_45" localSheetId="48">'[36]cd '!#REF!</definedName>
    <definedName name="PRINT_AREA_MI_45" localSheetId="46">'[36]cd '!#REF!</definedName>
    <definedName name="PRINT_AREA_MI_45" localSheetId="40">'[36]cd '!#REF!</definedName>
    <definedName name="PRINT_AREA_MI_45" localSheetId="36">'[36]cd '!#REF!</definedName>
    <definedName name="PRINT_AREA_MI_45" localSheetId="37">'[36]cd '!#REF!</definedName>
    <definedName name="PRINT_AREA_MI_45" localSheetId="38">'[36]cd '!#REF!</definedName>
    <definedName name="PRINT_AREA_MI_45" localSheetId="35">'[36]cd '!#REF!</definedName>
    <definedName name="PRINT_AREA_MI_45" localSheetId="21">'[36]cd '!#REF!</definedName>
    <definedName name="PRINT_AREA_MI_45">'[36]cd '!#REF!</definedName>
    <definedName name="PRINT_AREA_MI_46" localSheetId="48">[36]adp_or!#REF!</definedName>
    <definedName name="PRINT_AREA_MI_46" localSheetId="46">[36]adp_or!#REF!</definedName>
    <definedName name="PRINT_AREA_MI_46" localSheetId="40">[36]adp_or!#REF!</definedName>
    <definedName name="PRINT_AREA_MI_46" localSheetId="36">[36]adp_or!#REF!</definedName>
    <definedName name="PRINT_AREA_MI_46" localSheetId="37">[36]adp_or!#REF!</definedName>
    <definedName name="PRINT_AREA_MI_46" localSheetId="38">[36]adp_or!#REF!</definedName>
    <definedName name="PRINT_AREA_MI_46" localSheetId="35">[36]adp_or!#REF!</definedName>
    <definedName name="PRINT_AREA_MI_46" localSheetId="21">[36]adp_or!#REF!</definedName>
    <definedName name="PRINT_AREA_MI_46">[36]adp_or!#REF!</definedName>
    <definedName name="PRINT_AREA_MI_47" localSheetId="48">[36]c_b!#REF!</definedName>
    <definedName name="PRINT_AREA_MI_47" localSheetId="46">[36]c_b!#REF!</definedName>
    <definedName name="PRINT_AREA_MI_47" localSheetId="40">[36]c_b!#REF!</definedName>
    <definedName name="PRINT_AREA_MI_47" localSheetId="36">[36]c_b!#REF!</definedName>
    <definedName name="PRINT_AREA_MI_47" localSheetId="37">[36]c_b!#REF!</definedName>
    <definedName name="PRINT_AREA_MI_47" localSheetId="38">[36]c_b!#REF!</definedName>
    <definedName name="PRINT_AREA_MI_47" localSheetId="35">[36]c_b!#REF!</definedName>
    <definedName name="PRINT_AREA_MI_47" localSheetId="21">[36]c_b!#REF!</definedName>
    <definedName name="PRINT_AREA_MI_47">[36]c_b!#REF!</definedName>
    <definedName name="PRINT_AREA_MI_49" localSheetId="48">[36]rc!#REF!</definedName>
    <definedName name="PRINT_AREA_MI_49" localSheetId="46">[36]rc!#REF!</definedName>
    <definedName name="PRINT_AREA_MI_49" localSheetId="40">[36]rc!#REF!</definedName>
    <definedName name="PRINT_AREA_MI_49" localSheetId="36">[36]rc!#REF!</definedName>
    <definedName name="PRINT_AREA_MI_49" localSheetId="37">[36]rc!#REF!</definedName>
    <definedName name="PRINT_AREA_MI_49" localSheetId="38">[36]rc!#REF!</definedName>
    <definedName name="PRINT_AREA_MI_49" localSheetId="35">[36]rc!#REF!</definedName>
    <definedName name="PRINT_AREA_MI_49" localSheetId="21">[36]rc!#REF!</definedName>
    <definedName name="PRINT_AREA_MI_49">[36]rc!#REF!</definedName>
    <definedName name="PRINT_AREA_MI_57" localSheetId="48">[36]f_f!#REF!</definedName>
    <definedName name="PRINT_AREA_MI_57" localSheetId="46">[36]f_f!#REF!</definedName>
    <definedName name="PRINT_AREA_MI_57" localSheetId="40">[36]f_f!#REF!</definedName>
    <definedName name="PRINT_AREA_MI_57" localSheetId="36">[36]f_f!#REF!</definedName>
    <definedName name="PRINT_AREA_MI_57" localSheetId="37">[36]f_f!#REF!</definedName>
    <definedName name="PRINT_AREA_MI_57" localSheetId="38">[36]f_f!#REF!</definedName>
    <definedName name="PRINT_AREA_MI_57" localSheetId="35">[36]f_f!#REF!</definedName>
    <definedName name="PRINT_AREA_MI_57" localSheetId="21">[36]f_f!#REF!</definedName>
    <definedName name="PRINT_AREA_MI_57">[36]f_f!#REF!</definedName>
    <definedName name="PRINT_AREA_MI_59" localSheetId="48">[36]tax!#REF!</definedName>
    <definedName name="PRINT_AREA_MI_59" localSheetId="46">[36]tax!#REF!</definedName>
    <definedName name="PRINT_AREA_MI_59" localSheetId="40">[36]tax!#REF!</definedName>
    <definedName name="PRINT_AREA_MI_59" localSheetId="36">[36]tax!#REF!</definedName>
    <definedName name="PRINT_AREA_MI_59" localSheetId="37">[36]tax!#REF!</definedName>
    <definedName name="PRINT_AREA_MI_59" localSheetId="38">[36]tax!#REF!</definedName>
    <definedName name="PRINT_AREA_MI_59" localSheetId="35">[36]tax!#REF!</definedName>
    <definedName name="PRINT_AREA_MI_59" localSheetId="21">[36]tax!#REF!</definedName>
    <definedName name="PRINT_AREA_MI_59">[36]tax!#REF!</definedName>
    <definedName name="PRINT_AREA_MI_60" localSheetId="48">[36]others!#REF!</definedName>
    <definedName name="PRINT_AREA_MI_60" localSheetId="46">[36]others!#REF!</definedName>
    <definedName name="PRINT_AREA_MI_60" localSheetId="40">[36]others!#REF!</definedName>
    <definedName name="PRINT_AREA_MI_60" localSheetId="36">[36]others!#REF!</definedName>
    <definedName name="PRINT_AREA_MI_60" localSheetId="37">[36]others!#REF!</definedName>
    <definedName name="PRINT_AREA_MI_60" localSheetId="38">[36]others!#REF!</definedName>
    <definedName name="PRINT_AREA_MI_60" localSheetId="35">[36]others!#REF!</definedName>
    <definedName name="PRINT_AREA_MI_60" localSheetId="21">[36]others!#REF!</definedName>
    <definedName name="PRINT_AREA_MI_60">[36]others!#REF!</definedName>
    <definedName name="PRINT_AREA_MI_9" localSheetId="48">#REF!</definedName>
    <definedName name="PRINT_AREA_MI_9" localSheetId="46">#REF!</definedName>
    <definedName name="PRINT_AREA_MI_9" localSheetId="41">#REF!</definedName>
    <definedName name="PRINT_AREA_MI_9" localSheetId="40">#REF!</definedName>
    <definedName name="PRINT_AREA_MI_9" localSheetId="36">#REF!</definedName>
    <definedName name="PRINT_AREA_MI_9" localSheetId="37">#REF!</definedName>
    <definedName name="PRINT_AREA_MI_9" localSheetId="38">#REF!</definedName>
    <definedName name="PRINT_AREA_MI_9" localSheetId="35">#REF!</definedName>
    <definedName name="PRINT_AREA_MI_9" localSheetId="21">#REF!</definedName>
    <definedName name="PRINT_AREA_MI_9">#REF!</definedName>
    <definedName name="Print_Area_Reset" localSheetId="48">OFFSET('13'!Full_Print,0,0,'13'!Last_Row)</definedName>
    <definedName name="Print_Area_Reset" localSheetId="46">OFFSET('13   (2)'!Full_Print,0,0,'13   (2)'!Last_Row)</definedName>
    <definedName name="Print_Area_Reset" localSheetId="40">OFFSET('15'!Full_Print,0,0,'15'!Last_Row)</definedName>
    <definedName name="Print_Area_Reset" localSheetId="36">OFFSET('16'!Full_Print,0,0,[0]!Last_Row)</definedName>
    <definedName name="Print_Area_Reset" localSheetId="37">OFFSET('16(1)'!Full_Print,0,0,[0]!Last_Row)</definedName>
    <definedName name="Print_Area_Reset" localSheetId="38">OFFSET('16(2)'!Full_Print,0,0,'16(2)'!Last_Row)</definedName>
    <definedName name="Print_Area_Reset" localSheetId="35">OFFSET('5.5'!Full_Print,0,0,'5.5'!Last_Row)</definedName>
    <definedName name="Print_Area_Reset" localSheetId="23">OFFSET('6.2-6.6 (2)'!Full_Print,0,0,'6.2-6.6 (2)'!Last_Row)</definedName>
    <definedName name="Print_Area_Reset" localSheetId="19">OFFSET('7.2'!Full_Print,0,0,'7.2'!Last_Row)</definedName>
    <definedName name="Print_Area_Reset" localSheetId="21">OFFSET('7.3'!Full_Print,0,0,'7.3'!Last_Row)</definedName>
    <definedName name="Print_Area_Reset">OFFSET(Full_Print,0,0,Last_Row)</definedName>
    <definedName name="PRINT_DEF_TAX" localSheetId="48">#REF!</definedName>
    <definedName name="PRINT_DEF_TAX" localSheetId="46">#REF!</definedName>
    <definedName name="PRINT_DEF_TAX" localSheetId="40">#REF!</definedName>
    <definedName name="PRINT_DEF_TAX" localSheetId="36">#REF!</definedName>
    <definedName name="PRINT_DEF_TAX" localSheetId="37">#REF!</definedName>
    <definedName name="PRINT_DEF_TAX" localSheetId="38">#REF!</definedName>
    <definedName name="PRINT_DEF_TAX" localSheetId="35">#REF!</definedName>
    <definedName name="PRINT_DEF_TAX" localSheetId="23">#REF!</definedName>
    <definedName name="PRINT_DEF_TAX" localSheetId="19">#REF!</definedName>
    <definedName name="PRINT_DEF_TAX" localSheetId="21">#REF!</definedName>
    <definedName name="PRINT_DEF_TAX">#REF!</definedName>
    <definedName name="PRINT_DETAILS" localSheetId="48">#REF!</definedName>
    <definedName name="PRINT_DETAILS" localSheetId="46">#REF!</definedName>
    <definedName name="PRINT_DETAILS" localSheetId="40">#REF!</definedName>
    <definedName name="PRINT_DETAILS" localSheetId="36">#REF!</definedName>
    <definedName name="PRINT_DETAILS" localSheetId="37">#REF!</definedName>
    <definedName name="PRINT_DETAILS" localSheetId="38">#REF!</definedName>
    <definedName name="PRINT_DETAILS" localSheetId="35">#REF!</definedName>
    <definedName name="PRINT_DETAILS" localSheetId="23">#REF!</definedName>
    <definedName name="PRINT_DETAILS" localSheetId="19">#REF!</definedName>
    <definedName name="PRINT_DETAILS" localSheetId="21">#REF!</definedName>
    <definedName name="PRINT_DETAILS">#REF!</definedName>
    <definedName name="_xlnm.Print_Titles" localSheetId="47">#REF!</definedName>
    <definedName name="_xlnm.Print_Titles" localSheetId="46">#REF!</definedName>
    <definedName name="_xlnm.Print_Titles" localSheetId="36">#N/A</definedName>
    <definedName name="_xlnm.Print_Titles" localSheetId="37">#N/A</definedName>
    <definedName name="_xlnm.Print_Titles" localSheetId="38">#N/A</definedName>
    <definedName name="_xlnm.Print_Titles" localSheetId="35">#REF!</definedName>
    <definedName name="_xlnm.Print_Titles" localSheetId="23">#REF!</definedName>
    <definedName name="_xlnm.Print_Titles" localSheetId="18">'7.1'!$5:$11</definedName>
    <definedName name="_xlnm.Print_Titles" localSheetId="11">'HFT-INV-DISC (2)'!$9:$16</definedName>
    <definedName name="_xlnm.Print_Titles" localSheetId="24">'Investment disc old'!$9:$16</definedName>
    <definedName name="_xlnm.Print_Titles" localSheetId="56">'Lead (2) DEC 11-H'!$B:$D,'Lead (2) DEC 11-H'!$1:$2</definedName>
    <definedName name="_xlnm.Print_Titles" localSheetId="1">'Lead December'!$B:$D,'Lead December'!$1:$2</definedName>
    <definedName name="_xlnm.Print_Titles" localSheetId="0">'Lead december 2011'!$B:$D,'Lead december 2011'!$1:$2</definedName>
    <definedName name="_xlnm.Print_Titles" localSheetId="58">Links!$B:$D,Links!$1:$1</definedName>
    <definedName name="_xlnm.Print_Titles">#REF!</definedName>
    <definedName name="PRINT_TITLES_MI" localSheetId="48">#REF!</definedName>
    <definedName name="Print_Titles_MI" localSheetId="47">#REF!</definedName>
    <definedName name="Print_Titles_MI" localSheetId="46">#REF!</definedName>
    <definedName name="PRINT_TITLES_MI" localSheetId="41">#REF!</definedName>
    <definedName name="Print_Titles_MI" localSheetId="40">#REF!</definedName>
    <definedName name="PRINT_TITLES_MI" localSheetId="36">#REF!</definedName>
    <definedName name="PRINT_TITLES_MI" localSheetId="37">#REF!</definedName>
    <definedName name="PRINT_TITLES_MI" localSheetId="38">#REF!</definedName>
    <definedName name="Print_Titles_MI" localSheetId="35">#REF!</definedName>
    <definedName name="Print_Titles_MI" localSheetId="21">#REF!</definedName>
    <definedName name="Print_Titles_MI">#REF!</definedName>
    <definedName name="PRO_CLASS">[41]Lookups!$C$7:$C$8</definedName>
    <definedName name="PRODUCT_CLASSIF">[87]Lookups!$C$7:$C$8</definedName>
    <definedName name="PRODUCT_DESCRIPTION" localSheetId="48">#REF!</definedName>
    <definedName name="PRODUCT_DESCRIPTION" localSheetId="46">#REF!</definedName>
    <definedName name="PRODUCT_DESCRIPTION" localSheetId="40">#REF!</definedName>
    <definedName name="PRODUCT_DESCRIPTION" localSheetId="36">#REF!</definedName>
    <definedName name="PRODUCT_DESCRIPTION" localSheetId="37">#REF!</definedName>
    <definedName name="PRODUCT_DESCRIPTION" localSheetId="38">#REF!</definedName>
    <definedName name="PRODUCT_DESCRIPTION" localSheetId="35">#REF!</definedName>
    <definedName name="PRODUCT_DESCRIPTION" localSheetId="23">#REF!</definedName>
    <definedName name="PRODUCT_DESCRIPTION" localSheetId="19">#REF!</definedName>
    <definedName name="PRODUCT_DESCRIPTION" localSheetId="21">#REF!</definedName>
    <definedName name="PRODUCT_DESCRIPTION">#REF!</definedName>
    <definedName name="PRODUCT_LINE" localSheetId="48">#REF!</definedName>
    <definedName name="PRODUCT_LINE" localSheetId="47">#REF!</definedName>
    <definedName name="PRODUCT_LINE" localSheetId="46">#REF!</definedName>
    <definedName name="PRODUCT_LINE" localSheetId="41">#REF!</definedName>
    <definedName name="PRODUCT_LINE" localSheetId="40">#REF!</definedName>
    <definedName name="PRODUCT_LINE" localSheetId="36">#REF!</definedName>
    <definedName name="PRODUCT_LINE" localSheetId="37">#REF!</definedName>
    <definedName name="PRODUCT_LINE" localSheetId="38">#REF!</definedName>
    <definedName name="PRODUCT_LINE" localSheetId="35">#REF!</definedName>
    <definedName name="PRODUCT_LINE" localSheetId="21">#REF!</definedName>
    <definedName name="PRODUCT_LINE">#REF!</definedName>
    <definedName name="PRODUCTWISE_PRO" localSheetId="48">#REF!</definedName>
    <definedName name="PRODUCTWISE_PRO" localSheetId="47">#REF!</definedName>
    <definedName name="PRODUCTWISE_PRO" localSheetId="46">#REF!</definedName>
    <definedName name="PRODUCTWISE_PRO" localSheetId="41">#REF!</definedName>
    <definedName name="PRODUCTWISE_PRO" localSheetId="40">#REF!</definedName>
    <definedName name="PRODUCTWISE_PRO" localSheetId="36">#REF!</definedName>
    <definedName name="PRODUCTWISE_PRO" localSheetId="37">#REF!</definedName>
    <definedName name="PRODUCTWISE_PRO" localSheetId="38">#REF!</definedName>
    <definedName name="PRODUCTWISE_PRO" localSheetId="35">#REF!</definedName>
    <definedName name="PRODUCTWISE_PRO" localSheetId="21">#REF!</definedName>
    <definedName name="PRODUCTWISE_PRO">#REF!</definedName>
    <definedName name="PROFIT_PROVISION" localSheetId="48">[54]ProfitProv!#REF!</definedName>
    <definedName name="PROFIT_PROVISION" localSheetId="47">[54]ProfitProv!#REF!</definedName>
    <definedName name="PROFIT_PROVISION" localSheetId="46">[54]ProfitProv!#REF!</definedName>
    <definedName name="PROFIT_PROVISION" localSheetId="41">[54]ProfitProv!#REF!</definedName>
    <definedName name="PROFIT_PROVISION" localSheetId="40">[54]ProfitProv!#REF!</definedName>
    <definedName name="PROFIT_PROVISION" localSheetId="36">[54]ProfitProv!#REF!</definedName>
    <definedName name="PROFIT_PROVISION" localSheetId="37">[54]ProfitProv!#REF!</definedName>
    <definedName name="PROFIT_PROVISION" localSheetId="38">[54]ProfitProv!#REF!</definedName>
    <definedName name="PROFIT_PROVISION" localSheetId="35">[54]ProfitProv!#REF!</definedName>
    <definedName name="PROFIT_PROVISION" localSheetId="21">[54]ProfitProv!#REF!</definedName>
    <definedName name="PROFIT_PROVISION">[54]ProfitProv!#REF!</definedName>
    <definedName name="PROFIT_RECON" localSheetId="48">[54]ProfitProv!#REF!</definedName>
    <definedName name="PROFIT_RECON" localSheetId="47">[54]ProfitProv!#REF!</definedName>
    <definedName name="PROFIT_RECON" localSheetId="46">[54]ProfitProv!#REF!</definedName>
    <definedName name="PROFIT_RECON" localSheetId="41">[54]ProfitProv!#REF!</definedName>
    <definedName name="PROFIT_RECON" localSheetId="40">[54]ProfitProv!#REF!</definedName>
    <definedName name="PROFIT_RECON" localSheetId="36">[54]ProfitProv!#REF!</definedName>
    <definedName name="PROFIT_RECON" localSheetId="37">[54]ProfitProv!#REF!</definedName>
    <definedName name="PROFIT_RECON" localSheetId="38">[54]ProfitProv!#REF!</definedName>
    <definedName name="PROFIT_RECON" localSheetId="35">[54]ProfitProv!#REF!</definedName>
    <definedName name="PROFIT_RECON" localSheetId="21">[54]ProfitProv!#REF!</definedName>
    <definedName name="PROFIT_RECON">[54]ProfitProv!#REF!</definedName>
    <definedName name="PROFIT1" localSheetId="48">#REF!</definedName>
    <definedName name="PROFIT1" localSheetId="47">#REF!</definedName>
    <definedName name="PROFIT1" localSheetId="46">#REF!</definedName>
    <definedName name="PROFIT1" localSheetId="41">#REF!</definedName>
    <definedName name="PROFIT1" localSheetId="40">#REF!</definedName>
    <definedName name="PROFIT1" localSheetId="36">#REF!</definedName>
    <definedName name="PROFIT1" localSheetId="37">#REF!</definedName>
    <definedName name="PROFIT1" localSheetId="38">#REF!</definedName>
    <definedName name="PROFIT1" localSheetId="35">#REF!</definedName>
    <definedName name="PROFIT1" localSheetId="23">#REF!</definedName>
    <definedName name="PROFIT1" localSheetId="19">#REF!</definedName>
    <definedName name="PROFIT1" localSheetId="21">#REF!</definedName>
    <definedName name="PROFIT1">#REF!</definedName>
    <definedName name="PROFIT2" localSheetId="48">#REF!</definedName>
    <definedName name="PROFIT2" localSheetId="47">#REF!</definedName>
    <definedName name="PROFIT2" localSheetId="46">#REF!</definedName>
    <definedName name="PROFIT2" localSheetId="41">#REF!</definedName>
    <definedName name="PROFIT2" localSheetId="40">#REF!</definedName>
    <definedName name="PROFIT2" localSheetId="36">#REF!</definedName>
    <definedName name="PROFIT2" localSheetId="37">#REF!</definedName>
    <definedName name="PROFIT2" localSheetId="38">#REF!</definedName>
    <definedName name="PROFIT2" localSheetId="35">#REF!</definedName>
    <definedName name="PROFIT2" localSheetId="23">#REF!</definedName>
    <definedName name="PROFIT2" localSheetId="19">#REF!</definedName>
    <definedName name="PROFIT2" localSheetId="21">#REF!</definedName>
    <definedName name="PROFIT2">#REF!</definedName>
    <definedName name="Proj_Meth" localSheetId="15">#REF!</definedName>
    <definedName name="Proj_Meth" localSheetId="48">#REF!</definedName>
    <definedName name="Proj_Meth" localSheetId="47">#REF!</definedName>
    <definedName name="Proj_Meth" localSheetId="46">#REF!</definedName>
    <definedName name="Proj_Meth" localSheetId="41">#REF!</definedName>
    <definedName name="Proj_Meth" localSheetId="40">#REF!</definedName>
    <definedName name="Proj_Meth" localSheetId="36">#REF!</definedName>
    <definedName name="Proj_Meth" localSheetId="37">#REF!</definedName>
    <definedName name="Proj_Meth" localSheetId="38">#REF!</definedName>
    <definedName name="Proj_Meth" localSheetId="42">#REF!</definedName>
    <definedName name="Proj_Meth" localSheetId="34">#REF!</definedName>
    <definedName name="Proj_Meth" localSheetId="35">#REF!</definedName>
    <definedName name="Proj_Meth" localSheetId="23">#REF!</definedName>
    <definedName name="Proj_Meth" localSheetId="18">#REF!</definedName>
    <definedName name="Proj_Meth" localSheetId="19">#REF!</definedName>
    <definedName name="Proj_Meth" localSheetId="21">#REF!</definedName>
    <definedName name="Proj_Meth" localSheetId="26">#REF!</definedName>
    <definedName name="Proj_Meth" localSheetId="11">#REF!</definedName>
    <definedName name="Proj_Meth" localSheetId="24">#REF!</definedName>
    <definedName name="Proj_Meth" localSheetId="7">#REF!</definedName>
    <definedName name="Proj_Meth" localSheetId="33">#REF!</definedName>
    <definedName name="Proj_Meth" localSheetId="32">#REF!</definedName>
    <definedName name="Proj_Meth">#REF!</definedName>
    <definedName name="PROV_REQS" localSheetId="48">#REF!</definedName>
    <definedName name="PROV_REQS" localSheetId="46">#REF!</definedName>
    <definedName name="PROV_REQS" localSheetId="40">#REF!</definedName>
    <definedName name="PROV_REQS" localSheetId="36">#REF!</definedName>
    <definedName name="PROV_REQS" localSheetId="37">#REF!</definedName>
    <definedName name="PROV_REQS" localSheetId="38">#REF!</definedName>
    <definedName name="PROV_REQS" localSheetId="35">#REF!</definedName>
    <definedName name="PROV_REQS" localSheetId="23">#REF!</definedName>
    <definedName name="PROV_REQS" localSheetId="19">#REF!</definedName>
    <definedName name="PROV_REQS" localSheetId="21">#REF!</definedName>
    <definedName name="PROV_REQS">#REF!</definedName>
    <definedName name="PROVISION" localSheetId="48">#REF!</definedName>
    <definedName name="PROVISION" localSheetId="46">#REF!</definedName>
    <definedName name="PROVISION" localSheetId="40">#REF!</definedName>
    <definedName name="PROVISION" localSheetId="36">#REF!</definedName>
    <definedName name="PROVISION" localSheetId="37">#REF!</definedName>
    <definedName name="PROVISION" localSheetId="38">#REF!</definedName>
    <definedName name="PROVISION" localSheetId="35">#REF!</definedName>
    <definedName name="PROVISION" localSheetId="23">#REF!</definedName>
    <definedName name="PROVISION" localSheetId="19">#REF!</definedName>
    <definedName name="PROVISION" localSheetId="21">#REF!</definedName>
    <definedName name="PROVISION">#REF!</definedName>
    <definedName name="provisiondet" localSheetId="15">#REF!</definedName>
    <definedName name="provisiondet" localSheetId="48">#REF!</definedName>
    <definedName name="provisiondet" localSheetId="47">#REF!</definedName>
    <definedName name="provisiondet" localSheetId="46">#REF!</definedName>
    <definedName name="provisiondet" localSheetId="41">#REF!</definedName>
    <definedName name="provisiondet" localSheetId="40">#REF!</definedName>
    <definedName name="provisiondet" localSheetId="36">#REF!</definedName>
    <definedName name="provisiondet" localSheetId="37">#REF!</definedName>
    <definedName name="provisiondet" localSheetId="38">#REF!</definedName>
    <definedName name="provisiondet" localSheetId="42">#REF!</definedName>
    <definedName name="provisiondet" localSheetId="34">#REF!</definedName>
    <definedName name="provisiondet" localSheetId="35">#REF!</definedName>
    <definedName name="provisiondet" localSheetId="23">#REF!</definedName>
    <definedName name="provisiondet" localSheetId="18">#REF!</definedName>
    <definedName name="provisiondet" localSheetId="19">#REF!</definedName>
    <definedName name="provisiondet" localSheetId="21">#REF!</definedName>
    <definedName name="provisiondet" localSheetId="26">#REF!</definedName>
    <definedName name="provisiondet" localSheetId="11">#REF!</definedName>
    <definedName name="provisiondet" localSheetId="24">#REF!</definedName>
    <definedName name="provisiondet" localSheetId="7">#REF!</definedName>
    <definedName name="provisiondet" localSheetId="33">#REF!</definedName>
    <definedName name="provisiondet" localSheetId="32">#REF!</definedName>
    <definedName name="provisiondet">#REF!</definedName>
    <definedName name="prt" localSheetId="48">#REF!</definedName>
    <definedName name="prt" localSheetId="47">#REF!</definedName>
    <definedName name="prt" localSheetId="46">#REF!</definedName>
    <definedName name="prt" localSheetId="41">#REF!</definedName>
    <definedName name="prt" localSheetId="40">#REF!</definedName>
    <definedName name="prt" localSheetId="36">#REF!</definedName>
    <definedName name="prt" localSheetId="37">#REF!</definedName>
    <definedName name="prt" localSheetId="38">#REF!</definedName>
    <definedName name="prt" localSheetId="35">#REF!</definedName>
    <definedName name="prt" localSheetId="21">#REF!</definedName>
    <definedName name="prt">#REF!</definedName>
    <definedName name="prt_abx314" localSheetId="48">#REF!</definedName>
    <definedName name="prt_abx314" localSheetId="47">#REF!</definedName>
    <definedName name="prt_abx314" localSheetId="46">#REF!</definedName>
    <definedName name="prt_abx314" localSheetId="41">#REF!</definedName>
    <definedName name="prt_abx314" localSheetId="40">#REF!</definedName>
    <definedName name="prt_abx314" localSheetId="36">#REF!</definedName>
    <definedName name="prt_abx314" localSheetId="37">#REF!</definedName>
    <definedName name="prt_abx314" localSheetId="38">#REF!</definedName>
    <definedName name="prt_abx314" localSheetId="35">#REF!</definedName>
    <definedName name="prt_abx314" localSheetId="21">#REF!</definedName>
    <definedName name="prt_abx314">#REF!</definedName>
    <definedName name="prt_cs" localSheetId="48">#REF!</definedName>
    <definedName name="prt_cs" localSheetId="46">#REF!</definedName>
    <definedName name="prt_cs" localSheetId="41">#REF!</definedName>
    <definedName name="prt_cs" localSheetId="40">#REF!</definedName>
    <definedName name="prt_cs" localSheetId="36">#REF!</definedName>
    <definedName name="prt_cs" localSheetId="37">#REF!</definedName>
    <definedName name="prt_cs" localSheetId="38">#REF!</definedName>
    <definedName name="prt_cs" localSheetId="35">#REF!</definedName>
    <definedName name="prt_cs" localSheetId="21">#REF!</definedName>
    <definedName name="prt_cs">#REF!</definedName>
    <definedName name="PRT_dep" localSheetId="48">#REF!</definedName>
    <definedName name="PRT_dep" localSheetId="46">#REF!</definedName>
    <definedName name="PRT_dep" localSheetId="41">#REF!</definedName>
    <definedName name="PRT_dep" localSheetId="40">#REF!</definedName>
    <definedName name="PRT_dep" localSheetId="36">#REF!</definedName>
    <definedName name="PRT_dep" localSheetId="37">#REF!</definedName>
    <definedName name="PRT_dep" localSheetId="38">#REF!</definedName>
    <definedName name="PRT_dep" localSheetId="35">#REF!</definedName>
    <definedName name="PRT_dep" localSheetId="21">#REF!</definedName>
    <definedName name="PRT_dep">#REF!</definedName>
    <definedName name="PRT_MRPT" localSheetId="48">#REF!</definedName>
    <definedName name="PRT_MRPT" localSheetId="46">#REF!</definedName>
    <definedName name="PRT_MRPT" localSheetId="41">#REF!</definedName>
    <definedName name="PRT_MRPT" localSheetId="40">#REF!</definedName>
    <definedName name="PRT_MRPT" localSheetId="36">#REF!</definedName>
    <definedName name="PRT_MRPT" localSheetId="37">#REF!</definedName>
    <definedName name="PRT_MRPT" localSheetId="38">#REF!</definedName>
    <definedName name="PRT_MRPT" localSheetId="35">#REF!</definedName>
    <definedName name="PRT_MRPT" localSheetId="21">#REF!</definedName>
    <definedName name="PRT_MRPT">#REF!</definedName>
    <definedName name="prtt">'[154]2000_ Projects Summary'!$A$1:$Q$33</definedName>
    <definedName name="Punitive_Percentage" localSheetId="48">#REF!</definedName>
    <definedName name="Punitive_Percentage" localSheetId="46">#REF!</definedName>
    <definedName name="Punitive_Percentage" localSheetId="40">#REF!</definedName>
    <definedName name="Punitive_Percentage" localSheetId="36">#REF!</definedName>
    <definedName name="Punitive_Percentage" localSheetId="37">#REF!</definedName>
    <definedName name="Punitive_Percentage" localSheetId="38">#REF!</definedName>
    <definedName name="Punitive_Percentage" localSheetId="35">#REF!</definedName>
    <definedName name="Punitive_Percentage" localSheetId="23">#REF!</definedName>
    <definedName name="Punitive_Percentage" localSheetId="19">#REF!</definedName>
    <definedName name="Punitive_Percentage" localSheetId="21">#REF!</definedName>
    <definedName name="Punitive_Percentage">#REF!</definedName>
    <definedName name="purchase" localSheetId="48">[16]purchase!#REF!</definedName>
    <definedName name="purchase" localSheetId="46">[16]purchase!#REF!</definedName>
    <definedName name="purchase" localSheetId="40">[16]purchase!#REF!</definedName>
    <definedName name="purchase" localSheetId="36">[16]purchase!#REF!</definedName>
    <definedName name="purchase" localSheetId="37">[16]purchase!#REF!</definedName>
    <definedName name="purchase" localSheetId="38">[16]purchase!#REF!</definedName>
    <definedName name="purchase" localSheetId="35">[16]purchase!#REF!</definedName>
    <definedName name="purchase" localSheetId="21">[16]purchase!#REF!</definedName>
    <definedName name="purchase">[16]purchase!#REF!</definedName>
    <definedName name="purchase2000" localSheetId="48">'[155]INCOME 2004'!#REF!</definedName>
    <definedName name="purchase2000" localSheetId="46">'[155]INCOME 2004'!#REF!</definedName>
    <definedName name="purchase2000" localSheetId="40">'[155]INCOME 2004'!#REF!</definedName>
    <definedName name="purchase2000" localSheetId="36">'[155]INCOME 2004'!#REF!</definedName>
    <definedName name="purchase2000" localSheetId="37">'[155]INCOME 2004'!#REF!</definedName>
    <definedName name="purchase2000" localSheetId="38">'[155]INCOME 2004'!#REF!</definedName>
    <definedName name="purchase2000" localSheetId="35">'[155]INCOME 2004'!#REF!</definedName>
    <definedName name="purchase2000" localSheetId="21">'[155]INCOME 2004'!#REF!</definedName>
    <definedName name="purchase2000">'[155]INCOME 2004'!#REF!</definedName>
    <definedName name="PY_all_Equity" localSheetId="48">#REF!</definedName>
    <definedName name="PY_all_Equity" localSheetId="46">#REF!</definedName>
    <definedName name="PY_all_Equity" localSheetId="40">#REF!</definedName>
    <definedName name="PY_all_Equity" localSheetId="36">#REF!</definedName>
    <definedName name="PY_all_Equity" localSheetId="37">#REF!</definedName>
    <definedName name="PY_all_Equity" localSheetId="38">#REF!</definedName>
    <definedName name="PY_all_Equity" localSheetId="42">#REF!</definedName>
    <definedName name="PY_all_Equity" localSheetId="34">#REF!</definedName>
    <definedName name="PY_all_Equity" localSheetId="35">#REF!</definedName>
    <definedName name="PY_all_Equity" localSheetId="23">#REF!</definedName>
    <definedName name="PY_all_Equity" localSheetId="19">#REF!</definedName>
    <definedName name="PY_all_Equity" localSheetId="21">#REF!</definedName>
    <definedName name="PY_all_Equity" localSheetId="7">#REF!</definedName>
    <definedName name="PY_all_Equity">#REF!</definedName>
    <definedName name="PY_all_Income" localSheetId="48">#REF!</definedName>
    <definedName name="PY_all_Income" localSheetId="46">#REF!</definedName>
    <definedName name="PY_all_Income" localSheetId="40">#REF!</definedName>
    <definedName name="PY_all_Income" localSheetId="36">#REF!</definedName>
    <definedName name="PY_all_Income" localSheetId="37">#REF!</definedName>
    <definedName name="PY_all_Income" localSheetId="38">#REF!</definedName>
    <definedName name="PY_all_Income" localSheetId="42">#REF!</definedName>
    <definedName name="PY_all_Income" localSheetId="34">#REF!</definedName>
    <definedName name="PY_all_Income" localSheetId="35">#REF!</definedName>
    <definedName name="PY_all_Income" localSheetId="23">#REF!</definedName>
    <definedName name="PY_all_Income" localSheetId="19">#REF!</definedName>
    <definedName name="PY_all_Income" localSheetId="21">#REF!</definedName>
    <definedName name="PY_all_Income" localSheetId="7">#REF!</definedName>
    <definedName name="PY_all_Income">#REF!</definedName>
    <definedName name="PY_all_RetEarn" localSheetId="48">#REF!</definedName>
    <definedName name="PY_all_RetEarn" localSheetId="46">#REF!</definedName>
    <definedName name="PY_all_RetEarn" localSheetId="40">#REF!</definedName>
    <definedName name="PY_all_RetEarn" localSheetId="36">#REF!</definedName>
    <definedName name="PY_all_RetEarn" localSheetId="37">#REF!</definedName>
    <definedName name="PY_all_RetEarn" localSheetId="38">#REF!</definedName>
    <definedName name="PY_all_RetEarn" localSheetId="42">#REF!</definedName>
    <definedName name="PY_all_RetEarn" localSheetId="34">#REF!</definedName>
    <definedName name="PY_all_RetEarn" localSheetId="35">#REF!</definedName>
    <definedName name="PY_all_RetEarn" localSheetId="23">#REF!</definedName>
    <definedName name="PY_all_RetEarn" localSheetId="19">#REF!</definedName>
    <definedName name="PY_all_RetEarn" localSheetId="21">#REF!</definedName>
    <definedName name="PY_all_RetEarn" localSheetId="7">#REF!</definedName>
    <definedName name="PY_all_RetEarn">#REF!</definedName>
    <definedName name="PY_knw_Income" localSheetId="48">#REF!</definedName>
    <definedName name="PY_knw_Income" localSheetId="46">#REF!</definedName>
    <definedName name="PY_knw_Income" localSheetId="40">#REF!</definedName>
    <definedName name="PY_knw_Income" localSheetId="36">#REF!</definedName>
    <definedName name="PY_knw_Income" localSheetId="37">#REF!</definedName>
    <definedName name="PY_knw_Income" localSheetId="38">#REF!</definedName>
    <definedName name="PY_knw_Income" localSheetId="42">#REF!</definedName>
    <definedName name="PY_knw_Income" localSheetId="34">#REF!</definedName>
    <definedName name="PY_knw_Income" localSheetId="35">#REF!</definedName>
    <definedName name="PY_knw_Income" localSheetId="23">#REF!</definedName>
    <definedName name="PY_knw_Income" localSheetId="19">#REF!</definedName>
    <definedName name="PY_knw_Income" localSheetId="21">#REF!</definedName>
    <definedName name="PY_knw_Income" localSheetId="7">#REF!</definedName>
    <definedName name="PY_knw_Income">#REF!</definedName>
    <definedName name="PY_knw_RetEarn" localSheetId="48">#REF!</definedName>
    <definedName name="PY_knw_RetEarn" localSheetId="46">#REF!</definedName>
    <definedName name="PY_knw_RetEarn" localSheetId="40">#REF!</definedName>
    <definedName name="PY_knw_RetEarn" localSheetId="36">#REF!</definedName>
    <definedName name="PY_knw_RetEarn" localSheetId="37">#REF!</definedName>
    <definedName name="PY_knw_RetEarn" localSheetId="38">#REF!</definedName>
    <definedName name="PY_knw_RetEarn" localSheetId="42">#REF!</definedName>
    <definedName name="PY_knw_RetEarn" localSheetId="34">#REF!</definedName>
    <definedName name="PY_knw_RetEarn" localSheetId="35">#REF!</definedName>
    <definedName name="PY_knw_RetEarn" localSheetId="23">#REF!</definedName>
    <definedName name="PY_knw_RetEarn" localSheetId="19">#REF!</definedName>
    <definedName name="PY_knw_RetEarn" localSheetId="21">#REF!</definedName>
    <definedName name="PY_knw_RetEarn" localSheetId="7">#REF!</definedName>
    <definedName name="PY_knw_RetEarn">#REF!</definedName>
    <definedName name="PY_lik_Income" localSheetId="48">#REF!</definedName>
    <definedName name="PY_lik_Income" localSheetId="46">#REF!</definedName>
    <definedName name="PY_lik_Income" localSheetId="40">#REF!</definedName>
    <definedName name="PY_lik_Income" localSheetId="36">#REF!</definedName>
    <definedName name="PY_lik_Income" localSheetId="37">#REF!</definedName>
    <definedName name="PY_lik_Income" localSheetId="38">#REF!</definedName>
    <definedName name="PY_lik_Income" localSheetId="42">#REF!</definedName>
    <definedName name="PY_lik_Income" localSheetId="34">#REF!</definedName>
    <definedName name="PY_lik_Income" localSheetId="35">#REF!</definedName>
    <definedName name="PY_lik_Income" localSheetId="23">#REF!</definedName>
    <definedName name="PY_lik_Income" localSheetId="19">#REF!</definedName>
    <definedName name="PY_lik_Income" localSheetId="21">#REF!</definedName>
    <definedName name="PY_lik_Income" localSheetId="7">#REF!</definedName>
    <definedName name="PY_lik_Income">#REF!</definedName>
    <definedName name="PY_lik_RetEarn" localSheetId="48">#REF!</definedName>
    <definedName name="PY_lik_RetEarn" localSheetId="46">#REF!</definedName>
    <definedName name="PY_lik_RetEarn" localSheetId="40">#REF!</definedName>
    <definedName name="PY_lik_RetEarn" localSheetId="36">#REF!</definedName>
    <definedName name="PY_lik_RetEarn" localSheetId="37">#REF!</definedName>
    <definedName name="PY_lik_RetEarn" localSheetId="38">#REF!</definedName>
    <definedName name="PY_lik_RetEarn" localSheetId="42">#REF!</definedName>
    <definedName name="PY_lik_RetEarn" localSheetId="34">#REF!</definedName>
    <definedName name="PY_lik_RetEarn" localSheetId="35">#REF!</definedName>
    <definedName name="PY_lik_RetEarn" localSheetId="23">#REF!</definedName>
    <definedName name="PY_lik_RetEarn" localSheetId="19">#REF!</definedName>
    <definedName name="PY_lik_RetEarn" localSheetId="21">#REF!</definedName>
    <definedName name="PY_lik_RetEarn" localSheetId="7">#REF!</definedName>
    <definedName name="PY_lik_RetEarn">#REF!</definedName>
    <definedName name="PY_tot_knw_Xfoot" localSheetId="48">#REF!</definedName>
    <definedName name="PY_tot_knw_Xfoot" localSheetId="46">#REF!</definedName>
    <definedName name="PY_tot_knw_Xfoot" localSheetId="40">#REF!</definedName>
    <definedName name="PY_tot_knw_Xfoot" localSheetId="36">#REF!</definedName>
    <definedName name="PY_tot_knw_Xfoot" localSheetId="37">#REF!</definedName>
    <definedName name="PY_tot_knw_Xfoot" localSheetId="38">#REF!</definedName>
    <definedName name="PY_tot_knw_Xfoot" localSheetId="42">#REF!</definedName>
    <definedName name="PY_tot_knw_Xfoot" localSheetId="34">#REF!</definedName>
    <definedName name="PY_tot_knw_Xfoot" localSheetId="35">#REF!</definedName>
    <definedName name="PY_tot_knw_Xfoot" localSheetId="23">#REF!</definedName>
    <definedName name="PY_tot_knw_Xfoot" localSheetId="19">#REF!</definedName>
    <definedName name="PY_tot_knw_Xfoot" localSheetId="21">#REF!</definedName>
    <definedName name="PY_tot_knw_Xfoot" localSheetId="7">#REF!</definedName>
    <definedName name="PY_tot_knw_Xfoot">#REF!</definedName>
    <definedName name="PY_tot_lik_Xfoot" localSheetId="48">#REF!</definedName>
    <definedName name="PY_tot_lik_Xfoot" localSheetId="46">#REF!</definedName>
    <definedName name="PY_tot_lik_Xfoot" localSheetId="40">#REF!</definedName>
    <definedName name="PY_tot_lik_Xfoot" localSheetId="36">#REF!</definedName>
    <definedName name="PY_tot_lik_Xfoot" localSheetId="37">#REF!</definedName>
    <definedName name="PY_tot_lik_Xfoot" localSheetId="38">#REF!</definedName>
    <definedName name="PY_tot_lik_Xfoot" localSheetId="42">#REF!</definedName>
    <definedName name="PY_tot_lik_Xfoot" localSheetId="34">#REF!</definedName>
    <definedName name="PY_tot_lik_Xfoot" localSheetId="35">#REF!</definedName>
    <definedName name="PY_tot_lik_Xfoot" localSheetId="23">#REF!</definedName>
    <definedName name="PY_tot_lik_Xfoot" localSheetId="19">#REF!</definedName>
    <definedName name="PY_tot_lik_Xfoot" localSheetId="21">#REF!</definedName>
    <definedName name="PY_tot_lik_Xfoot" localSheetId="7">#REF!</definedName>
    <definedName name="PY_tot_lik_Xfoot">#REF!</definedName>
    <definedName name="PY_tx_all_Income" localSheetId="48">#REF!</definedName>
    <definedName name="PY_tx_all_Income" localSheetId="46">#REF!</definedName>
    <definedName name="PY_tx_all_Income" localSheetId="40">#REF!</definedName>
    <definedName name="PY_tx_all_Income" localSheetId="36">#REF!</definedName>
    <definedName name="PY_tx_all_Income" localSheetId="37">#REF!</definedName>
    <definedName name="PY_tx_all_Income" localSheetId="38">#REF!</definedName>
    <definedName name="PY_tx_all_Income" localSheetId="42">#REF!</definedName>
    <definedName name="PY_tx_all_Income" localSheetId="34">#REF!</definedName>
    <definedName name="PY_tx_all_Income" localSheetId="35">#REF!</definedName>
    <definedName name="PY_tx_all_Income" localSheetId="23">#REF!</definedName>
    <definedName name="PY_tx_all_Income" localSheetId="19">#REF!</definedName>
    <definedName name="PY_tx_all_Income" localSheetId="21">#REF!</definedName>
    <definedName name="PY_tx_all_Income" localSheetId="7">#REF!</definedName>
    <definedName name="PY_tx_all_Income">#REF!</definedName>
    <definedName name="PY_tx_all_RetEarn" localSheetId="48">#REF!</definedName>
    <definedName name="PY_tx_all_RetEarn" localSheetId="46">#REF!</definedName>
    <definedName name="PY_tx_all_RetEarn" localSheetId="40">#REF!</definedName>
    <definedName name="PY_tx_all_RetEarn" localSheetId="36">#REF!</definedName>
    <definedName name="PY_tx_all_RetEarn" localSheetId="37">#REF!</definedName>
    <definedName name="PY_tx_all_RetEarn" localSheetId="38">#REF!</definedName>
    <definedName name="PY_tx_all_RetEarn" localSheetId="42">#REF!</definedName>
    <definedName name="PY_tx_all_RetEarn" localSheetId="34">#REF!</definedName>
    <definedName name="PY_tx_all_RetEarn" localSheetId="35">#REF!</definedName>
    <definedName name="PY_tx_all_RetEarn" localSheetId="23">#REF!</definedName>
    <definedName name="PY_tx_all_RetEarn" localSheetId="19">#REF!</definedName>
    <definedName name="PY_tx_all_RetEarn" localSheetId="21">#REF!</definedName>
    <definedName name="PY_tx_all_RetEarn" localSheetId="7">#REF!</definedName>
    <definedName name="PY_tx_all_RetEarn">#REF!</definedName>
    <definedName name="PY_tx_knw_Income" localSheetId="48">#REF!</definedName>
    <definedName name="PY_tx_knw_Income" localSheetId="46">#REF!</definedName>
    <definedName name="PY_tx_knw_Income" localSheetId="40">#REF!</definedName>
    <definedName name="PY_tx_knw_Income" localSheetId="36">#REF!</definedName>
    <definedName name="PY_tx_knw_Income" localSheetId="37">#REF!</definedName>
    <definedName name="PY_tx_knw_Income" localSheetId="38">#REF!</definedName>
    <definedName name="PY_tx_knw_Income" localSheetId="42">#REF!</definedName>
    <definedName name="PY_tx_knw_Income" localSheetId="34">#REF!</definedName>
    <definedName name="PY_tx_knw_Income" localSheetId="35">#REF!</definedName>
    <definedName name="PY_tx_knw_Income" localSheetId="23">#REF!</definedName>
    <definedName name="PY_tx_knw_Income" localSheetId="19">#REF!</definedName>
    <definedName name="PY_tx_knw_Income" localSheetId="21">#REF!</definedName>
    <definedName name="PY_tx_knw_Income" localSheetId="7">#REF!</definedName>
    <definedName name="PY_tx_knw_Income">#REF!</definedName>
    <definedName name="PY_tx_knw_RetEarn" localSheetId="48">#REF!</definedName>
    <definedName name="PY_tx_knw_RetEarn" localSheetId="46">#REF!</definedName>
    <definedName name="PY_tx_knw_RetEarn" localSheetId="40">#REF!</definedName>
    <definedName name="PY_tx_knw_RetEarn" localSheetId="36">#REF!</definedName>
    <definedName name="PY_tx_knw_RetEarn" localSheetId="37">#REF!</definedName>
    <definedName name="PY_tx_knw_RetEarn" localSheetId="38">#REF!</definedName>
    <definedName name="PY_tx_knw_RetEarn" localSheetId="42">#REF!</definedName>
    <definedName name="PY_tx_knw_RetEarn" localSheetId="34">#REF!</definedName>
    <definedName name="PY_tx_knw_RetEarn" localSheetId="35">#REF!</definedName>
    <definedName name="PY_tx_knw_RetEarn" localSheetId="23">#REF!</definedName>
    <definedName name="PY_tx_knw_RetEarn" localSheetId="19">#REF!</definedName>
    <definedName name="PY_tx_knw_RetEarn" localSheetId="21">#REF!</definedName>
    <definedName name="PY_tx_knw_RetEarn" localSheetId="7">#REF!</definedName>
    <definedName name="PY_tx_knw_RetEarn">#REF!</definedName>
    <definedName name="PY_tx_lik_Income" localSheetId="48">#REF!</definedName>
    <definedName name="PY_tx_lik_Income" localSheetId="46">#REF!</definedName>
    <definedName name="PY_tx_lik_Income" localSheetId="40">#REF!</definedName>
    <definedName name="PY_tx_lik_Income" localSheetId="36">#REF!</definedName>
    <definedName name="PY_tx_lik_Income" localSheetId="37">#REF!</definedName>
    <definedName name="PY_tx_lik_Income" localSheetId="38">#REF!</definedName>
    <definedName name="PY_tx_lik_Income" localSheetId="42">#REF!</definedName>
    <definedName name="PY_tx_lik_Income" localSheetId="34">#REF!</definedName>
    <definedName name="PY_tx_lik_Income" localSheetId="35">#REF!</definedName>
    <definedName name="PY_tx_lik_Income" localSheetId="23">#REF!</definedName>
    <definedName name="PY_tx_lik_Income" localSheetId="19">#REF!</definedName>
    <definedName name="PY_tx_lik_Income" localSheetId="21">#REF!</definedName>
    <definedName name="PY_tx_lik_Income" localSheetId="7">#REF!</definedName>
    <definedName name="PY_tx_lik_Income">#REF!</definedName>
    <definedName name="PY_tx_lik_RetEarn" localSheetId="48">#REF!</definedName>
    <definedName name="PY_tx_lik_RetEarn" localSheetId="46">#REF!</definedName>
    <definedName name="PY_tx_lik_RetEarn" localSheetId="40">#REF!</definedName>
    <definedName name="PY_tx_lik_RetEarn" localSheetId="36">#REF!</definedName>
    <definedName name="PY_tx_lik_RetEarn" localSheetId="37">#REF!</definedName>
    <definedName name="PY_tx_lik_RetEarn" localSheetId="38">#REF!</definedName>
    <definedName name="PY_tx_lik_RetEarn" localSheetId="42">#REF!</definedName>
    <definedName name="PY_tx_lik_RetEarn" localSheetId="34">#REF!</definedName>
    <definedName name="PY_tx_lik_RetEarn" localSheetId="35">#REF!</definedName>
    <definedName name="PY_tx_lik_RetEarn" localSheetId="23">#REF!</definedName>
    <definedName name="PY_tx_lik_RetEarn" localSheetId="19">#REF!</definedName>
    <definedName name="PY_tx_lik_RetEarn" localSheetId="21">#REF!</definedName>
    <definedName name="PY_tx_lik_RetEarn" localSheetId="7">#REF!</definedName>
    <definedName name="PY_tx_lik_RetEarn">#REF!</definedName>
    <definedName name="PYILMAT" localSheetId="48">#REF!</definedName>
    <definedName name="PYILMAT" localSheetId="46">#REF!</definedName>
    <definedName name="PYILMAT" localSheetId="41">#REF!</definedName>
    <definedName name="PYILMAT" localSheetId="40">#REF!</definedName>
    <definedName name="PYILMAT" localSheetId="36">#REF!</definedName>
    <definedName name="PYILMAT" localSheetId="37">#REF!</definedName>
    <definedName name="PYILMAT" localSheetId="38">#REF!</definedName>
    <definedName name="PYILMAT" localSheetId="35">#REF!</definedName>
    <definedName name="PYILMAT" localSheetId="21">#REF!</definedName>
    <definedName name="PYILMAT">#REF!</definedName>
    <definedName name="Q" localSheetId="48">#REF!</definedName>
    <definedName name="Q" localSheetId="47">#REF!</definedName>
    <definedName name="Q" localSheetId="46">#REF!</definedName>
    <definedName name="Q" localSheetId="41">#REF!</definedName>
    <definedName name="Q" localSheetId="40">#REF!</definedName>
    <definedName name="Q" localSheetId="36">#REF!</definedName>
    <definedName name="Q" localSheetId="37">#REF!</definedName>
    <definedName name="Q" localSheetId="38">#REF!</definedName>
    <definedName name="Q" localSheetId="35">#REF!</definedName>
    <definedName name="Q" localSheetId="23">#REF!</definedName>
    <definedName name="Q" localSheetId="19">#REF!</definedName>
    <definedName name="Q" localSheetId="21">#REF!</definedName>
    <definedName name="Q">#REF!</definedName>
    <definedName name="qa" localSheetId="48">#REF!</definedName>
    <definedName name="qa" localSheetId="46">#REF!</definedName>
    <definedName name="qa" localSheetId="41">#REF!</definedName>
    <definedName name="qa" localSheetId="40">#REF!</definedName>
    <definedName name="qa" localSheetId="36">#REF!</definedName>
    <definedName name="qa" localSheetId="37">#REF!</definedName>
    <definedName name="qa" localSheetId="38">#REF!</definedName>
    <definedName name="qa" localSheetId="35">#REF!</definedName>
    <definedName name="qa" localSheetId="21">#REF!</definedName>
    <definedName name="qa">#REF!</definedName>
    <definedName name="qas" localSheetId="48" hidden="1">#REF!</definedName>
    <definedName name="qas" localSheetId="46" hidden="1">#REF!</definedName>
    <definedName name="qas" localSheetId="41" hidden="1">#REF!</definedName>
    <definedName name="qas" localSheetId="40" hidden="1">#REF!</definedName>
    <definedName name="qas" localSheetId="36" hidden="1">#REF!</definedName>
    <definedName name="qas" localSheetId="37" hidden="1">#REF!</definedName>
    <definedName name="qas" localSheetId="38" hidden="1">#REF!</definedName>
    <definedName name="qas" localSheetId="35" hidden="1">#REF!</definedName>
    <definedName name="qas" localSheetId="21" hidden="1">#REF!</definedName>
    <definedName name="qas" hidden="1">#REF!</definedName>
    <definedName name="QATAR1" localSheetId="48">[13]Sheet4!$H$428:$H$519</definedName>
    <definedName name="QATAR1" localSheetId="41">[13]Sheet4!$H$428:$H$519</definedName>
    <definedName name="QATAR1" localSheetId="36">[13]Sheet4!$H$428:$H$519</definedName>
    <definedName name="QATAR1" localSheetId="37">[13]Sheet4!$H$428:$H$519</definedName>
    <definedName name="QATAR1" localSheetId="38">[13]Sheet4!$H$428:$H$519</definedName>
    <definedName name="QATAR1">[13]Sheet4!$H$428:$H$519</definedName>
    <definedName name="QATAR2" localSheetId="48">[13]Sheet4!$U$326:$U$417</definedName>
    <definedName name="QATAR2" localSheetId="41">[13]Sheet4!$U$326:$U$417</definedName>
    <definedName name="QATAR2" localSheetId="36">[13]Sheet4!$U$326:$U$417</definedName>
    <definedName name="QATAR2" localSheetId="37">[13]Sheet4!$U$326:$U$417</definedName>
    <definedName name="QATAR2" localSheetId="38">[13]Sheet4!$U$326:$U$417</definedName>
    <definedName name="QATAR2">[13]Sheet4!$U$326:$U$417</definedName>
    <definedName name="qq" localSheetId="48" hidden="1">#REF!</definedName>
    <definedName name="qq" localSheetId="46" hidden="1">#REF!</definedName>
    <definedName name="qq" localSheetId="41" hidden="1">#REF!</definedName>
    <definedName name="qq" localSheetId="40" hidden="1">#REF!</definedName>
    <definedName name="qq" localSheetId="36" hidden="1">#REF!</definedName>
    <definedName name="qq" localSheetId="37" hidden="1">#REF!</definedName>
    <definedName name="qq" localSheetId="38" hidden="1">#REF!</definedName>
    <definedName name="qq" localSheetId="35" hidden="1">#REF!</definedName>
    <definedName name="qq" localSheetId="21" hidden="1">#REF!</definedName>
    <definedName name="qq" hidden="1">#REF!</definedName>
    <definedName name="qwe">[39]FundsNW!$A$3+[39]FundsNW!$A$2:$S$76</definedName>
    <definedName name="qwq" localSheetId="48">#REF!</definedName>
    <definedName name="qwq" localSheetId="46">#REF!</definedName>
    <definedName name="qwq" localSheetId="40">#REF!</definedName>
    <definedName name="qwq" localSheetId="36">#REF!</definedName>
    <definedName name="qwq" localSheetId="37">#REF!</definedName>
    <definedName name="qwq" localSheetId="38">#REF!</definedName>
    <definedName name="qwq" localSheetId="35">#REF!</definedName>
    <definedName name="qwq" localSheetId="23">#REF!</definedName>
    <definedName name="qwq" localSheetId="19">#REF!</definedName>
    <definedName name="qwq" localSheetId="21">#REF!</definedName>
    <definedName name="qwq">#REF!</definedName>
    <definedName name="qww" localSheetId="48" hidden="1">#REF!</definedName>
    <definedName name="qww" localSheetId="46" hidden="1">#REF!</definedName>
    <definedName name="qww" localSheetId="41" hidden="1">#REF!</definedName>
    <definedName name="qww" localSheetId="40" hidden="1">#REF!</definedName>
    <definedName name="qww" localSheetId="36" hidden="1">#REF!</definedName>
    <definedName name="qww" localSheetId="37" hidden="1">#REF!</definedName>
    <definedName name="qww" localSheetId="38" hidden="1">#REF!</definedName>
    <definedName name="qww" localSheetId="35" hidden="1">#REF!</definedName>
    <definedName name="qww" localSheetId="21" hidden="1">#REF!</definedName>
    <definedName name="qww" hidden="1">#REF!</definedName>
    <definedName name="qwww" localSheetId="48">[51]acct!#REF!</definedName>
    <definedName name="qwww" localSheetId="47">[51]acct!#REF!</definedName>
    <definedName name="qwww" localSheetId="46">[51]acct!#REF!</definedName>
    <definedName name="qwww" localSheetId="41">[51]acct!#REF!</definedName>
    <definedName name="qwww" localSheetId="40">[51]acct!#REF!</definedName>
    <definedName name="qwww" localSheetId="36">[51]acct!#REF!</definedName>
    <definedName name="qwww" localSheetId="37">[51]acct!#REF!</definedName>
    <definedName name="qwww" localSheetId="38">[51]acct!#REF!</definedName>
    <definedName name="qwww" localSheetId="35">[51]acct!#REF!</definedName>
    <definedName name="qwww" localSheetId="21">[51]acct!#REF!</definedName>
    <definedName name="qwww">[51]acct!#REF!</definedName>
    <definedName name="RANGE_1" localSheetId="48">#REF!</definedName>
    <definedName name="RANGE_1" localSheetId="47">#REF!</definedName>
    <definedName name="RANGE_1" localSheetId="46">#REF!</definedName>
    <definedName name="RANGE_1" localSheetId="41">#REF!</definedName>
    <definedName name="RANGE_1" localSheetId="40">#REF!</definedName>
    <definedName name="RANGE_1" localSheetId="36">#REF!</definedName>
    <definedName name="RANGE_1" localSheetId="37">#REF!</definedName>
    <definedName name="RANGE_1" localSheetId="38">#REF!</definedName>
    <definedName name="RANGE_1" localSheetId="35">#REF!</definedName>
    <definedName name="RANGE_1" localSheetId="21">#REF!</definedName>
    <definedName name="RANGE_1">#REF!</definedName>
    <definedName name="rate" localSheetId="48">'[64]rate '!$B$4:$C$31</definedName>
    <definedName name="rate" localSheetId="41">'[64]rate '!$B$4:$C$31</definedName>
    <definedName name="rate" localSheetId="36">'[64]rate '!$B$4:$C$31</definedName>
    <definedName name="rate" localSheetId="37">'[64]rate '!$B$4:$C$31</definedName>
    <definedName name="rate" localSheetId="38">'[64]rate '!$B$4:$C$31</definedName>
    <definedName name="rate">'[156]broker sheet-2'!$F$7:$G$24</definedName>
    <definedName name="rATES">[157]Rates!$C$1:$E$181</definedName>
    <definedName name="ratesdata">[158]Rates!$C$1:$E$181</definedName>
    <definedName name="Ratings">[48]Rating!$B$3:$I$155</definedName>
    <definedName name="ratio" localSheetId="40" hidden="1">{"PAGE1",#N/A,FALSE,"Sheet1";"PAGE2",#N/A,FALSE,"Sheet1"}</definedName>
    <definedName name="ratio" localSheetId="35" hidden="1">{"PAGE1",#N/A,FALSE,"Sheet1";"PAGE2",#N/A,FALSE,"Sheet1"}</definedName>
    <definedName name="ratio" localSheetId="19" hidden="1">{"PAGE1",#N/A,FALSE,"Sheet1";"PAGE2",#N/A,FALSE,"Sheet1"}</definedName>
    <definedName name="ratio" localSheetId="21" hidden="1">{"PAGE1",#N/A,FALSE,"Sheet1";"PAGE2",#N/A,FALSE,"Sheet1"}</definedName>
    <definedName name="ratio" hidden="1">{"PAGE1",#N/A,FALSE,"Sheet1";"PAGE2",#N/A,FALSE,"Sheet1"}</definedName>
    <definedName name="raw" localSheetId="48">#REF!</definedName>
    <definedName name="raw" localSheetId="46">#REF!</definedName>
    <definedName name="raw" localSheetId="40">#REF!</definedName>
    <definedName name="raw" localSheetId="36">#REF!</definedName>
    <definedName name="raw" localSheetId="37">#REF!</definedName>
    <definedName name="raw" localSheetId="38">#REF!</definedName>
    <definedName name="raw" localSheetId="35">#REF!</definedName>
    <definedName name="raw" localSheetId="23">#REF!</definedName>
    <definedName name="raw" localSheetId="19">#REF!</definedName>
    <definedName name="raw" localSheetId="21">#REF!</definedName>
    <definedName name="raw">#REF!</definedName>
    <definedName name="Raza" localSheetId="48">#REF!</definedName>
    <definedName name="Raza" localSheetId="46">#REF!</definedName>
    <definedName name="Raza" localSheetId="41">#REF!</definedName>
    <definedName name="Raza" localSheetId="40">#REF!</definedName>
    <definedName name="Raza" localSheetId="36">#REF!</definedName>
    <definedName name="Raza" localSheetId="37">#REF!</definedName>
    <definedName name="Raza" localSheetId="38">#REF!</definedName>
    <definedName name="Raza" localSheetId="35">#REF!</definedName>
    <definedName name="Raza" localSheetId="21">#REF!</definedName>
    <definedName name="Raza">#REF!</definedName>
    <definedName name="Ready" localSheetId="48">#REF!</definedName>
    <definedName name="Ready" localSheetId="46">#REF!</definedName>
    <definedName name="Ready" localSheetId="40">#REF!</definedName>
    <definedName name="Ready" localSheetId="36">#REF!</definedName>
    <definedName name="Ready" localSheetId="37">#REF!</definedName>
    <definedName name="Ready" localSheetId="38">#REF!</definedName>
    <definedName name="Ready" localSheetId="35">#REF!</definedName>
    <definedName name="Ready" localSheetId="23">#REF!</definedName>
    <definedName name="Ready" localSheetId="19">#REF!</definedName>
    <definedName name="Ready" localSheetId="21">#REF!</definedName>
    <definedName name="Ready">#REF!</definedName>
    <definedName name="recal" localSheetId="48">#REF!</definedName>
    <definedName name="recal" localSheetId="46">#REF!</definedName>
    <definedName name="recal" localSheetId="40">#REF!</definedName>
    <definedName name="recal" localSheetId="36">#REF!</definedName>
    <definedName name="recal" localSheetId="37">#REF!</definedName>
    <definedName name="recal" localSheetId="38">#REF!</definedName>
    <definedName name="recal" localSheetId="35">#REF!</definedName>
    <definedName name="recal" localSheetId="23">#REF!</definedName>
    <definedName name="recal" localSheetId="19">#REF!</definedName>
    <definedName name="recal" localSheetId="21">#REF!</definedName>
    <definedName name="recal">#REF!</definedName>
    <definedName name="RECONTFC" localSheetId="48">#REF!</definedName>
    <definedName name="RECONTFC" localSheetId="46">#REF!</definedName>
    <definedName name="RECONTFC" localSheetId="40">#REF!</definedName>
    <definedName name="RECONTFC" localSheetId="36">#REF!</definedName>
    <definedName name="RECONTFC" localSheetId="37">#REF!</definedName>
    <definedName name="RECONTFC" localSheetId="38">#REF!</definedName>
    <definedName name="RECONTFC" localSheetId="35">#REF!</definedName>
    <definedName name="RECONTFC" localSheetId="23">#REF!</definedName>
    <definedName name="RECONTFC" localSheetId="19">#REF!</definedName>
    <definedName name="RECONTFC" localSheetId="21">#REF!</definedName>
    <definedName name="RECONTFC">#REF!</definedName>
    <definedName name="Recover" localSheetId="48">[159]Macro1!$A$170</definedName>
    <definedName name="Recover" localSheetId="41">[159]Macro1!$A$170</definedName>
    <definedName name="Recover" localSheetId="36">[159]Macro1!$A$170</definedName>
    <definedName name="Recover" localSheetId="37">[159]Macro1!$A$170</definedName>
    <definedName name="Recover" localSheetId="38">[159]Macro1!$A$170</definedName>
    <definedName name="Recover">[160]Macro1!$A$170</definedName>
    <definedName name="REDCAP" localSheetId="48">[51]acct!#REF!</definedName>
    <definedName name="REDCAP" localSheetId="47">[51]acct!#REF!</definedName>
    <definedName name="REDCAP" localSheetId="46">[51]acct!#REF!</definedName>
    <definedName name="REDCAP" localSheetId="41">[51]acct!#REF!</definedName>
    <definedName name="REDCAP" localSheetId="40">[51]acct!#REF!</definedName>
    <definedName name="REDCAP" localSheetId="36">[51]acct!#REF!</definedName>
    <definedName name="REDCAP" localSheetId="37">[51]acct!#REF!</definedName>
    <definedName name="REDCAP" localSheetId="38">[51]acct!#REF!</definedName>
    <definedName name="REDCAP" localSheetId="35">[51]acct!#REF!</definedName>
    <definedName name="REDCAP" localSheetId="21">[51]acct!#REF!</definedName>
    <definedName name="REDCAP">[51]acct!#REF!</definedName>
    <definedName name="Regulatory_Capital">[161]TABLES!$F$5</definedName>
    <definedName name="rem" localSheetId="48">#REF!</definedName>
    <definedName name="rem" localSheetId="46">#REF!</definedName>
    <definedName name="rem" localSheetId="41">#REF!</definedName>
    <definedName name="rem" localSheetId="40">#REF!</definedName>
    <definedName name="rem" localSheetId="36">#REF!</definedName>
    <definedName name="rem" localSheetId="37">#REF!</definedName>
    <definedName name="rem" localSheetId="38">#REF!</definedName>
    <definedName name="rem" localSheetId="35">#REF!</definedName>
    <definedName name="rem" localSheetId="21">#REF!</definedName>
    <definedName name="rem">#REF!</definedName>
    <definedName name="REPAYMENT">'[162]BScN Local Students'!$A$9:$S$137</definedName>
    <definedName name="REPORT" localSheetId="48">#REF!</definedName>
    <definedName name="REPORT" localSheetId="46">#REF!</definedName>
    <definedName name="REPORT" localSheetId="40">#REF!</definedName>
    <definedName name="REPORT" localSheetId="36">#REF!</definedName>
    <definedName name="REPORT" localSheetId="37">#REF!</definedName>
    <definedName name="REPORT" localSheetId="38">#REF!</definedName>
    <definedName name="REPORT" localSheetId="35">#REF!</definedName>
    <definedName name="REPORT" localSheetId="23">#REF!</definedName>
    <definedName name="REPORT" localSheetId="19">#REF!</definedName>
    <definedName name="REPORT" localSheetId="21">#REF!</definedName>
    <definedName name="REPORT">#REF!</definedName>
    <definedName name="REPRICE" localSheetId="48">#REF!</definedName>
    <definedName name="REPRICE" localSheetId="46">#REF!</definedName>
    <definedName name="REPRICE" localSheetId="40">#REF!</definedName>
    <definedName name="REPRICE" localSheetId="36">#REF!</definedName>
    <definedName name="REPRICE" localSheetId="37">#REF!</definedName>
    <definedName name="REPRICE" localSheetId="38">#REF!</definedName>
    <definedName name="REPRICE" localSheetId="35">#REF!</definedName>
    <definedName name="REPRICE" localSheetId="23">#REF!</definedName>
    <definedName name="REPRICE" localSheetId="19">#REF!</definedName>
    <definedName name="REPRICE" localSheetId="21">#REF!</definedName>
    <definedName name="REPRICE">#REF!</definedName>
    <definedName name="RES" localSheetId="48">#REF!</definedName>
    <definedName name="RES" localSheetId="46">#REF!</definedName>
    <definedName name="RES" localSheetId="40">#REF!</definedName>
    <definedName name="RES" localSheetId="36">#REF!</definedName>
    <definedName name="RES" localSheetId="37">#REF!</definedName>
    <definedName name="RES" localSheetId="38">#REF!</definedName>
    <definedName name="RES" localSheetId="35">#REF!</definedName>
    <definedName name="RES" localSheetId="23">#REF!</definedName>
    <definedName name="RES" localSheetId="19">#REF!</definedName>
    <definedName name="RES" localSheetId="21">#REF!</definedName>
    <definedName name="RES">#REF!</definedName>
    <definedName name="rev" localSheetId="48">'[163]OUTSTANDING FX-SWAP'!#REF!</definedName>
    <definedName name="rev" localSheetId="46">'[163]OUTSTANDING FX-SWAP'!#REF!</definedName>
    <definedName name="rev" localSheetId="40">'[163]OUTSTANDING FX-SWAP'!#REF!</definedName>
    <definedName name="rev" localSheetId="36">'[163]OUTSTANDING FX-SWAP'!#REF!</definedName>
    <definedName name="rev" localSheetId="37">'[163]OUTSTANDING FX-SWAP'!#REF!</definedName>
    <definedName name="rev" localSheetId="38">'[163]OUTSTANDING FX-SWAP'!#REF!</definedName>
    <definedName name="rev" localSheetId="35">'[163]OUTSTANDING FX-SWAP'!#REF!</definedName>
    <definedName name="rev" localSheetId="21">'[163]OUTSTANDING FX-SWAP'!#REF!</definedName>
    <definedName name="rev">'[163]OUTSTANDING FX-SWAP'!#REF!</definedName>
    <definedName name="REVAL_Ready" localSheetId="48">#REF!</definedName>
    <definedName name="REVAL_Ready" localSheetId="46">#REF!</definedName>
    <definedName name="REVAL_Ready" localSheetId="40">#REF!</definedName>
    <definedName name="REVAL_Ready" localSheetId="36">#REF!</definedName>
    <definedName name="REVAL_Ready" localSheetId="37">#REF!</definedName>
    <definedName name="REVAL_Ready" localSheetId="38">#REF!</definedName>
    <definedName name="REVAL_Ready" localSheetId="35">#REF!</definedName>
    <definedName name="REVAL_Ready" localSheetId="23">#REF!</definedName>
    <definedName name="REVAL_Ready" localSheetId="19">#REF!</definedName>
    <definedName name="REVAL_Ready" localSheetId="21">#REF!</definedName>
    <definedName name="REVAL_Ready">#REF!</definedName>
    <definedName name="Revaluation" localSheetId="47" hidden="1">{"'CALL MONEY'!$K$53"}</definedName>
    <definedName name="Revaluation" localSheetId="46" hidden="1">{"'CALL MONEY'!$K$53"}</definedName>
    <definedName name="Revaluation" localSheetId="41" hidden="1">{"'CALL MONEY'!$K$53"}</definedName>
    <definedName name="Revaluation" localSheetId="40" hidden="1">{"'CALL MONEY'!$K$53"}</definedName>
    <definedName name="Revaluation" localSheetId="35" hidden="1">{"'CALL MONEY'!$K$53"}</definedName>
    <definedName name="Revaluation" localSheetId="21" hidden="1">{"'CALL MONEY'!$K$53"}</definedName>
    <definedName name="Revaluation" hidden="1">{"'CALL MONEY'!$K$53"}</definedName>
    <definedName name="RF" localSheetId="48">[51]acct!#REF!</definedName>
    <definedName name="RF" localSheetId="47">[51]acct!#REF!</definedName>
    <definedName name="RF" localSheetId="46">[51]acct!#REF!</definedName>
    <definedName name="RF" localSheetId="41">[51]acct!#REF!</definedName>
    <definedName name="RF" localSheetId="40">[51]acct!#REF!</definedName>
    <definedName name="RF" localSheetId="36">[51]acct!#REF!</definedName>
    <definedName name="RF" localSheetId="37">[51]acct!#REF!</definedName>
    <definedName name="RF" localSheetId="38">[51]acct!#REF!</definedName>
    <definedName name="RF" localSheetId="35">[51]acct!#REF!</definedName>
    <definedName name="RF" localSheetId="21">[51]acct!#REF!</definedName>
    <definedName name="RF">[51]acct!#REF!</definedName>
    <definedName name="rfgf" localSheetId="48">#REF!</definedName>
    <definedName name="rfgf" localSheetId="46">#REF!</definedName>
    <definedName name="rfgf" localSheetId="40">#REF!</definedName>
    <definedName name="rfgf" localSheetId="36">#REF!</definedName>
    <definedName name="rfgf" localSheetId="37">#REF!</definedName>
    <definedName name="rfgf" localSheetId="38">#REF!</definedName>
    <definedName name="rfgf" localSheetId="35">#REF!</definedName>
    <definedName name="rfgf" localSheetId="23">#REF!</definedName>
    <definedName name="rfgf" localSheetId="19">#REF!</definedName>
    <definedName name="rfgf" localSheetId="21">#REF!</definedName>
    <definedName name="rfgf">#REF!</definedName>
    <definedName name="risk" localSheetId="48">#REF!</definedName>
    <definedName name="risk" localSheetId="46">#REF!</definedName>
    <definedName name="risk" localSheetId="40">#REF!</definedName>
    <definedName name="risk" localSheetId="36">#REF!</definedName>
    <definedName name="risk" localSheetId="37">#REF!</definedName>
    <definedName name="risk" localSheetId="38">#REF!</definedName>
    <definedName name="risk" localSheetId="35">#REF!</definedName>
    <definedName name="risk" localSheetId="23">#REF!</definedName>
    <definedName name="risk" localSheetId="19">#REF!</definedName>
    <definedName name="risk" localSheetId="21">#REF!</definedName>
    <definedName name="risk">#REF!</definedName>
    <definedName name="RiskSimBins">'[164]RiskSim Summary 1'!$I$2:$I$10</definedName>
    <definedName name="RiskSimData">'[164]RiskSim Summary 1'!$B$2:$B$301</definedName>
    <definedName name="RiskSimFreq">'[164]RiskSim Summary 1'!$J$2:$J$11</definedName>
    <definedName name="Rng" localSheetId="48">#REF!</definedName>
    <definedName name="Rng" localSheetId="46">#REF!</definedName>
    <definedName name="Rng" localSheetId="41">#REF!</definedName>
    <definedName name="Rng" localSheetId="40">#REF!</definedName>
    <definedName name="Rng" localSheetId="36">#REF!</definedName>
    <definedName name="Rng" localSheetId="37">#REF!</definedName>
    <definedName name="Rng" localSheetId="38">#REF!</definedName>
    <definedName name="Rng" localSheetId="35">#REF!</definedName>
    <definedName name="Rng" localSheetId="21">#REF!</definedName>
    <definedName name="Rng">#REF!</definedName>
    <definedName name="RowLevel" localSheetId="58" hidden="1">1</definedName>
    <definedName name="RPBF" localSheetId="48">#REF!</definedName>
    <definedName name="RPBF" localSheetId="46">#REF!</definedName>
    <definedName name="RPBF" localSheetId="41">#REF!</definedName>
    <definedName name="RPBF" localSheetId="40">#REF!</definedName>
    <definedName name="RPBF" localSheetId="36">#REF!</definedName>
    <definedName name="RPBF" localSheetId="37">#REF!</definedName>
    <definedName name="RPBF" localSheetId="38">#REF!</definedName>
    <definedName name="RPBF" localSheetId="35">#REF!</definedName>
    <definedName name="RPBF" localSheetId="21">#REF!</definedName>
    <definedName name="RPBF">#REF!</definedName>
    <definedName name="RPBFR" localSheetId="48">#REF!</definedName>
    <definedName name="RPBFR" localSheetId="46">#REF!</definedName>
    <definedName name="RPBFR" localSheetId="41">#REF!</definedName>
    <definedName name="RPBFR" localSheetId="40">#REF!</definedName>
    <definedName name="RPBFR" localSheetId="36">#REF!</definedName>
    <definedName name="RPBFR" localSheetId="37">#REF!</definedName>
    <definedName name="RPBFR" localSheetId="38">#REF!</definedName>
    <definedName name="RPBFR" localSheetId="35">#REF!</definedName>
    <definedName name="RPBFR" localSheetId="21">#REF!</definedName>
    <definedName name="RPBFR">#REF!</definedName>
    <definedName name="RPCF" localSheetId="48">#REF!</definedName>
    <definedName name="RPCF" localSheetId="46">#REF!</definedName>
    <definedName name="RPCF" localSheetId="41">#REF!</definedName>
    <definedName name="RPCF" localSheetId="40">#REF!</definedName>
    <definedName name="RPCF" localSheetId="36">#REF!</definedName>
    <definedName name="RPCF" localSheetId="37">#REF!</definedName>
    <definedName name="RPCF" localSheetId="38">#REF!</definedName>
    <definedName name="RPCF" localSheetId="35">#REF!</definedName>
    <definedName name="RPCF" localSheetId="21">#REF!</definedName>
    <definedName name="RPCF">#REF!</definedName>
    <definedName name="RRRR" localSheetId="48">#REF!</definedName>
    <definedName name="RRRR" localSheetId="47">#REF!</definedName>
    <definedName name="RRRR" localSheetId="46">#REF!</definedName>
    <definedName name="RRRR" localSheetId="41">#REF!</definedName>
    <definedName name="RRRR" localSheetId="36">#REF!</definedName>
    <definedName name="RRRR" localSheetId="37">#REF!</definedName>
    <definedName name="RRRR" localSheetId="38">#REF!</definedName>
    <definedName name="rrrr">[165]Lookups!$C$91:$C$94</definedName>
    <definedName name="RULES" localSheetId="48">#REF!</definedName>
    <definedName name="RULES" localSheetId="46">#REF!</definedName>
    <definedName name="RULES" localSheetId="40">#REF!</definedName>
    <definedName name="RULES" localSheetId="36">#REF!</definedName>
    <definedName name="RULES" localSheetId="37">#REF!</definedName>
    <definedName name="RULES" localSheetId="38">#REF!</definedName>
    <definedName name="RULES" localSheetId="35">#REF!</definedName>
    <definedName name="RULES" localSheetId="23">#REF!</definedName>
    <definedName name="RULES" localSheetId="19">#REF!</definedName>
    <definedName name="RULES" localSheetId="21">#REF!</definedName>
    <definedName name="RULES">#REF!</definedName>
    <definedName name="S" localSheetId="48">#REF!</definedName>
    <definedName name="s" localSheetId="46">#REF!</definedName>
    <definedName name="S" localSheetId="41">#REF!</definedName>
    <definedName name="s" localSheetId="40">#REF!</definedName>
    <definedName name="S" localSheetId="36">#REF!</definedName>
    <definedName name="S" localSheetId="37">#REF!</definedName>
    <definedName name="S" localSheetId="38">#REF!</definedName>
    <definedName name="s" localSheetId="35">#REF!</definedName>
    <definedName name="s" localSheetId="23">#REF!</definedName>
    <definedName name="s" localSheetId="19">#REF!</definedName>
    <definedName name="s" localSheetId="21">#REF!</definedName>
    <definedName name="s">#REF!</definedName>
    <definedName name="S_AcctDes" localSheetId="48">#REF!</definedName>
    <definedName name="S_AcctDes" localSheetId="47">#REF!</definedName>
    <definedName name="S_AcctDes" localSheetId="46">#REF!</definedName>
    <definedName name="S_AcctDes" localSheetId="41">#REF!</definedName>
    <definedName name="S_AcctDes" localSheetId="36">#REF!</definedName>
    <definedName name="S_AcctDes" localSheetId="37">#REF!</definedName>
    <definedName name="S_AcctDes" localSheetId="38">#REF!</definedName>
    <definedName name="S_AcctDes" localSheetId="56">'Lead (2) DEC 11-H'!$E:$E</definedName>
    <definedName name="S_AcctDes">'Lead December'!$E:$E</definedName>
    <definedName name="S_AcctDes_1" localSheetId="48">#REF!</definedName>
    <definedName name="S_AcctDes_1" localSheetId="46">#REF!</definedName>
    <definedName name="S_AcctDes_1" localSheetId="41">#REF!</definedName>
    <definedName name="S_AcctDes_1" localSheetId="40">#REF!</definedName>
    <definedName name="S_AcctDes_1" localSheetId="36">#REF!</definedName>
    <definedName name="S_AcctDes_1" localSheetId="37">#REF!</definedName>
    <definedName name="S_AcctDes_1" localSheetId="38">#REF!</definedName>
    <definedName name="S_AcctDes_1" localSheetId="35">#REF!</definedName>
    <definedName name="S_AcctDes_1" localSheetId="21">#REF!</definedName>
    <definedName name="S_AcctDes_1">#REF!</definedName>
    <definedName name="S_AcctDes_20" localSheetId="48">#REF!</definedName>
    <definedName name="S_AcctDes_20" localSheetId="46">#REF!</definedName>
    <definedName name="S_AcctDes_20" localSheetId="41">#REF!</definedName>
    <definedName name="S_AcctDes_20" localSheetId="40">#REF!</definedName>
    <definedName name="S_AcctDes_20" localSheetId="36">#REF!</definedName>
    <definedName name="S_AcctDes_20" localSheetId="37">#REF!</definedName>
    <definedName name="S_AcctDes_20" localSheetId="38">#REF!</definedName>
    <definedName name="S_AcctDes_20" localSheetId="35">#REF!</definedName>
    <definedName name="S_AcctDes_20" localSheetId="21">#REF!</definedName>
    <definedName name="S_AcctDes_20">#REF!</definedName>
    <definedName name="S_AcctDes_21" localSheetId="48">#REF!</definedName>
    <definedName name="S_AcctDes_21" localSheetId="46">#REF!</definedName>
    <definedName name="S_AcctDes_21" localSheetId="41">#REF!</definedName>
    <definedName name="S_AcctDes_21" localSheetId="40">#REF!</definedName>
    <definedName name="S_AcctDes_21" localSheetId="36">#REF!</definedName>
    <definedName name="S_AcctDes_21" localSheetId="37">#REF!</definedName>
    <definedName name="S_AcctDes_21" localSheetId="38">#REF!</definedName>
    <definedName name="S_AcctDes_21" localSheetId="35">#REF!</definedName>
    <definedName name="S_AcctDes_21" localSheetId="21">#REF!</definedName>
    <definedName name="S_AcctDes_21">#REF!</definedName>
    <definedName name="S_AcctDes_23" localSheetId="48">#REF!</definedName>
    <definedName name="S_AcctDes_23" localSheetId="46">#REF!</definedName>
    <definedName name="S_AcctDes_23" localSheetId="41">#REF!</definedName>
    <definedName name="S_AcctDes_23" localSheetId="40">#REF!</definedName>
    <definedName name="S_AcctDes_23" localSheetId="36">#REF!</definedName>
    <definedName name="S_AcctDes_23" localSheetId="37">#REF!</definedName>
    <definedName name="S_AcctDes_23" localSheetId="38">#REF!</definedName>
    <definedName name="S_AcctDes_23" localSheetId="35">#REF!</definedName>
    <definedName name="S_AcctDes_23" localSheetId="21">#REF!</definedName>
    <definedName name="S_AcctDes_23">#REF!</definedName>
    <definedName name="S_AcctDes_5" localSheetId="48">#REF!</definedName>
    <definedName name="S_AcctDes_5" localSheetId="46">#REF!</definedName>
    <definedName name="S_AcctDes_5" localSheetId="41">#REF!</definedName>
    <definedName name="S_AcctDes_5" localSheetId="40">#REF!</definedName>
    <definedName name="S_AcctDes_5" localSheetId="36">#REF!</definedName>
    <definedName name="S_AcctDes_5" localSheetId="37">#REF!</definedName>
    <definedName name="S_AcctDes_5" localSheetId="38">#REF!</definedName>
    <definedName name="S_AcctDes_5" localSheetId="35">#REF!</definedName>
    <definedName name="S_AcctDes_5" localSheetId="21">#REF!</definedName>
    <definedName name="S_AcctDes_5">#REF!</definedName>
    <definedName name="S_AcctDes_8" localSheetId="48">#REF!</definedName>
    <definedName name="S_AcctDes_8" localSheetId="46">#REF!</definedName>
    <definedName name="S_AcctDes_8" localSheetId="41">#REF!</definedName>
    <definedName name="S_AcctDes_8" localSheetId="40">#REF!</definedName>
    <definedName name="S_AcctDes_8" localSheetId="36">#REF!</definedName>
    <definedName name="S_AcctDes_8" localSheetId="37">#REF!</definedName>
    <definedName name="S_AcctDes_8" localSheetId="38">#REF!</definedName>
    <definedName name="S_AcctDes_8" localSheetId="35">#REF!</definedName>
    <definedName name="S_AcctDes_8" localSheetId="21">#REF!</definedName>
    <definedName name="S_AcctDes_8">#REF!</definedName>
    <definedName name="S_Adjust" localSheetId="48">#REF!</definedName>
    <definedName name="S_Adjust" localSheetId="47">#REF!</definedName>
    <definedName name="S_Adjust" localSheetId="46">#REF!</definedName>
    <definedName name="S_Adjust" localSheetId="41">#REF!</definedName>
    <definedName name="S_Adjust" localSheetId="36">#REF!</definedName>
    <definedName name="S_Adjust" localSheetId="37">#REF!</definedName>
    <definedName name="S_Adjust" localSheetId="38">#REF!</definedName>
    <definedName name="S_Adjust" localSheetId="56">'Lead (2) DEC 11-H'!$I:$I</definedName>
    <definedName name="S_Adjust">'Lead December'!$I:$I</definedName>
    <definedName name="S_Adjust_1" localSheetId="48">#REF!</definedName>
    <definedName name="S_Adjust_1" localSheetId="46">#REF!</definedName>
    <definedName name="S_Adjust_1" localSheetId="41">#REF!</definedName>
    <definedName name="S_Adjust_1" localSheetId="40">#REF!</definedName>
    <definedName name="S_Adjust_1" localSheetId="36">#REF!</definedName>
    <definedName name="S_Adjust_1" localSheetId="37">#REF!</definedName>
    <definedName name="S_Adjust_1" localSheetId="38">#REF!</definedName>
    <definedName name="S_Adjust_1" localSheetId="35">#REF!</definedName>
    <definedName name="S_Adjust_1" localSheetId="21">#REF!</definedName>
    <definedName name="S_Adjust_1">#REF!</definedName>
    <definedName name="S_Adjust_20" localSheetId="48">#REF!</definedName>
    <definedName name="S_Adjust_20" localSheetId="46">#REF!</definedName>
    <definedName name="S_Adjust_20" localSheetId="41">#REF!</definedName>
    <definedName name="S_Adjust_20" localSheetId="40">#REF!</definedName>
    <definedName name="S_Adjust_20" localSheetId="36">#REF!</definedName>
    <definedName name="S_Adjust_20" localSheetId="37">#REF!</definedName>
    <definedName name="S_Adjust_20" localSheetId="38">#REF!</definedName>
    <definedName name="S_Adjust_20" localSheetId="35">#REF!</definedName>
    <definedName name="S_Adjust_20" localSheetId="21">#REF!</definedName>
    <definedName name="S_Adjust_20">#REF!</definedName>
    <definedName name="S_Adjust_21" localSheetId="48">#REF!</definedName>
    <definedName name="S_Adjust_21" localSheetId="46">#REF!</definedName>
    <definedName name="S_Adjust_21" localSheetId="41">#REF!</definedName>
    <definedName name="S_Adjust_21" localSheetId="40">#REF!</definedName>
    <definedName name="S_Adjust_21" localSheetId="36">#REF!</definedName>
    <definedName name="S_Adjust_21" localSheetId="37">#REF!</definedName>
    <definedName name="S_Adjust_21" localSheetId="38">#REF!</definedName>
    <definedName name="S_Adjust_21" localSheetId="35">#REF!</definedName>
    <definedName name="S_Adjust_21" localSheetId="21">#REF!</definedName>
    <definedName name="S_Adjust_21">#REF!</definedName>
    <definedName name="S_Adjust_23" localSheetId="48">#REF!</definedName>
    <definedName name="S_Adjust_23" localSheetId="46">#REF!</definedName>
    <definedName name="S_Adjust_23" localSheetId="41">#REF!</definedName>
    <definedName name="S_Adjust_23" localSheetId="40">#REF!</definedName>
    <definedName name="S_Adjust_23" localSheetId="36">#REF!</definedName>
    <definedName name="S_Adjust_23" localSheetId="37">#REF!</definedName>
    <definedName name="S_Adjust_23" localSheetId="38">#REF!</definedName>
    <definedName name="S_Adjust_23" localSheetId="35">#REF!</definedName>
    <definedName name="S_Adjust_23" localSheetId="21">#REF!</definedName>
    <definedName name="S_Adjust_23">#REF!</definedName>
    <definedName name="S_Adjust_5" localSheetId="48">#REF!</definedName>
    <definedName name="S_Adjust_5" localSheetId="46">#REF!</definedName>
    <definedName name="S_Adjust_5" localSheetId="41">#REF!</definedName>
    <definedName name="S_Adjust_5" localSheetId="40">#REF!</definedName>
    <definedName name="S_Adjust_5" localSheetId="36">#REF!</definedName>
    <definedName name="S_Adjust_5" localSheetId="37">#REF!</definedName>
    <definedName name="S_Adjust_5" localSheetId="38">#REF!</definedName>
    <definedName name="S_Adjust_5" localSheetId="35">#REF!</definedName>
    <definedName name="S_Adjust_5" localSheetId="21">#REF!</definedName>
    <definedName name="S_Adjust_5">#REF!</definedName>
    <definedName name="S_Adjust_8" localSheetId="48">#REF!</definedName>
    <definedName name="S_Adjust_8" localSheetId="46">#REF!</definedName>
    <definedName name="S_Adjust_8" localSheetId="41">#REF!</definedName>
    <definedName name="S_Adjust_8" localSheetId="40">#REF!</definedName>
    <definedName name="S_Adjust_8" localSheetId="36">#REF!</definedName>
    <definedName name="S_Adjust_8" localSheetId="37">#REF!</definedName>
    <definedName name="S_Adjust_8" localSheetId="38">#REF!</definedName>
    <definedName name="S_Adjust_8" localSheetId="35">#REF!</definedName>
    <definedName name="S_Adjust_8" localSheetId="21">#REF!</definedName>
    <definedName name="S_Adjust_8">#REF!</definedName>
    <definedName name="S_Adjust_Data" localSheetId="15">'Lead (2) DEC 11-H'!$I$1:$I$667</definedName>
    <definedName name="S_Adjust_Data" localSheetId="48">#REF!</definedName>
    <definedName name="S_Adjust_Data" localSheetId="47">#REF!</definedName>
    <definedName name="S_Adjust_Data" localSheetId="46">#REF!</definedName>
    <definedName name="S_Adjust_Data" localSheetId="41">#REF!</definedName>
    <definedName name="S_Adjust_Data" localSheetId="40">'[55]Lead (2) DEC 11-H'!$I$1:$I$667</definedName>
    <definedName name="S_Adjust_Data" localSheetId="36">#REF!</definedName>
    <definedName name="S_Adjust_Data" localSheetId="37">#REF!</definedName>
    <definedName name="S_Adjust_Data" localSheetId="38">#REF!</definedName>
    <definedName name="S_Adjust_Data" localSheetId="42">'Lead (2) DEC 11-H'!$I$1:$I$667</definedName>
    <definedName name="S_Adjust_Data" localSheetId="16">'Lead (2) DEC 11-H'!$I$1:$I$667</definedName>
    <definedName name="S_Adjust_Data" localSheetId="35">[123]Lead!$I$1:$I$480</definedName>
    <definedName name="S_Adjust_Data" localSheetId="17">'Lead (2) DEC 11-H'!$I$1:$I$667</definedName>
    <definedName name="S_Adjust_Data" localSheetId="19">'[124]Lead December'!$I$1:$I$964</definedName>
    <definedName name="S_Adjust_Data" localSheetId="21">[123]Lead!$I$1:$I$480</definedName>
    <definedName name="S_Adjust_Data" localSheetId="12">'Lead (2) DEC 11-H'!$I$1:$I$667</definedName>
    <definedName name="S_Adjust_Data" localSheetId="26">'Lead (2) DEC 11-H'!$I$1:$I$667</definedName>
    <definedName name="S_Adjust_Data" localSheetId="30">'Lead (2) DEC 11-H'!$I$1:$I$667</definedName>
    <definedName name="S_Adjust_Data" localSheetId="13">'Lead (2) DEC 11-H'!$I$1:$I$667</definedName>
    <definedName name="S_Adjust_Data" localSheetId="31">'Lead (2) DEC 11-H'!$I$1:$I$667</definedName>
    <definedName name="S_Adjust_Data" localSheetId="25">'Lead (2) DEC 11-H'!$I$1:$I$667</definedName>
    <definedName name="S_Adjust_Data" localSheetId="27">'Lead (2) DEC 11-H'!$I$1:$I$667</definedName>
    <definedName name="S_Adjust_Data" localSheetId="56">'Lead (2) DEC 11-H'!$I$1:$I$667</definedName>
    <definedName name="S_Adjust_Data" localSheetId="10">'Lead (2) DEC 11-H'!$I$1:$I$667</definedName>
    <definedName name="S_Adjust_Data" localSheetId="7">#REF!</definedName>
    <definedName name="S_Adjust_Data" localSheetId="9">'Lead (2) DEC 11-H'!$I$1:$I$667</definedName>
    <definedName name="S_Adjust_Data">'Lead December'!$I$1:$I$964</definedName>
    <definedName name="S_Adjust_Data_1" localSheetId="48">#REF!</definedName>
    <definedName name="S_Adjust_Data_1" localSheetId="46">#REF!</definedName>
    <definedName name="S_Adjust_Data_1" localSheetId="41">#REF!</definedName>
    <definedName name="S_Adjust_Data_1" localSheetId="40">#REF!</definedName>
    <definedName name="S_Adjust_Data_1" localSheetId="36">#REF!</definedName>
    <definedName name="S_Adjust_Data_1" localSheetId="37">#REF!</definedName>
    <definedName name="S_Adjust_Data_1" localSheetId="38">#REF!</definedName>
    <definedName name="S_Adjust_Data_1" localSheetId="35">#REF!</definedName>
    <definedName name="S_Adjust_Data_1" localSheetId="21">#REF!</definedName>
    <definedName name="S_Adjust_Data_1">#REF!</definedName>
    <definedName name="S_Adjust_Data_20" localSheetId="48">#REF!</definedName>
    <definedName name="S_Adjust_Data_20" localSheetId="46">#REF!</definedName>
    <definedName name="S_Adjust_Data_20" localSheetId="41">#REF!</definedName>
    <definedName name="S_Adjust_Data_20" localSheetId="40">#REF!</definedName>
    <definedName name="S_Adjust_Data_20" localSheetId="36">#REF!</definedName>
    <definedName name="S_Adjust_Data_20" localSheetId="37">#REF!</definedName>
    <definedName name="S_Adjust_Data_20" localSheetId="38">#REF!</definedName>
    <definedName name="S_Adjust_Data_20" localSheetId="35">#REF!</definedName>
    <definedName name="S_Adjust_Data_20" localSheetId="21">#REF!</definedName>
    <definedName name="S_Adjust_Data_20">#REF!</definedName>
    <definedName name="S_Adjust_Data_21" localSheetId="48">#REF!</definedName>
    <definedName name="S_Adjust_Data_21" localSheetId="46">#REF!</definedName>
    <definedName name="S_Adjust_Data_21" localSheetId="41">#REF!</definedName>
    <definedName name="S_Adjust_Data_21" localSheetId="40">#REF!</definedName>
    <definedName name="S_Adjust_Data_21" localSheetId="36">#REF!</definedName>
    <definedName name="S_Adjust_Data_21" localSheetId="37">#REF!</definedName>
    <definedName name="S_Adjust_Data_21" localSheetId="38">#REF!</definedName>
    <definedName name="S_Adjust_Data_21" localSheetId="35">#REF!</definedName>
    <definedName name="S_Adjust_Data_21" localSheetId="21">#REF!</definedName>
    <definedName name="S_Adjust_Data_21">#REF!</definedName>
    <definedName name="S_Adjust_Data_23" localSheetId="48">#REF!</definedName>
    <definedName name="S_Adjust_Data_23" localSheetId="46">#REF!</definedName>
    <definedName name="S_Adjust_Data_23" localSheetId="41">#REF!</definedName>
    <definedName name="S_Adjust_Data_23" localSheetId="40">#REF!</definedName>
    <definedName name="S_Adjust_Data_23" localSheetId="36">#REF!</definedName>
    <definedName name="S_Adjust_Data_23" localSheetId="37">#REF!</definedName>
    <definedName name="S_Adjust_Data_23" localSheetId="38">#REF!</definedName>
    <definedName name="S_Adjust_Data_23" localSheetId="35">#REF!</definedName>
    <definedName name="S_Adjust_Data_23" localSheetId="21">#REF!</definedName>
    <definedName name="S_Adjust_Data_23">#REF!</definedName>
    <definedName name="S_Adjust_Data_5" localSheetId="48">#REF!</definedName>
    <definedName name="S_Adjust_Data_5" localSheetId="46">#REF!</definedName>
    <definedName name="S_Adjust_Data_5" localSheetId="41">#REF!</definedName>
    <definedName name="S_Adjust_Data_5" localSheetId="40">#REF!</definedName>
    <definedName name="S_Adjust_Data_5" localSheetId="36">#REF!</definedName>
    <definedName name="S_Adjust_Data_5" localSheetId="37">#REF!</definedName>
    <definedName name="S_Adjust_Data_5" localSheetId="38">#REF!</definedName>
    <definedName name="S_Adjust_Data_5" localSheetId="35">#REF!</definedName>
    <definedName name="S_Adjust_Data_5" localSheetId="21">#REF!</definedName>
    <definedName name="S_Adjust_Data_5">#REF!</definedName>
    <definedName name="S_Adjust_Data_8" localSheetId="48">#REF!</definedName>
    <definedName name="S_Adjust_Data_8" localSheetId="46">#REF!</definedName>
    <definedName name="S_Adjust_Data_8" localSheetId="41">#REF!</definedName>
    <definedName name="S_Adjust_Data_8" localSheetId="40">#REF!</definedName>
    <definedName name="S_Adjust_Data_8" localSheetId="36">#REF!</definedName>
    <definedName name="S_Adjust_Data_8" localSheetId="37">#REF!</definedName>
    <definedName name="S_Adjust_Data_8" localSheetId="38">#REF!</definedName>
    <definedName name="S_Adjust_Data_8" localSheetId="35">#REF!</definedName>
    <definedName name="S_Adjust_Data_8" localSheetId="21">#REF!</definedName>
    <definedName name="S_Adjust_Data_8">#REF!</definedName>
    <definedName name="S_Adjust_GT" localSheetId="48">#REF!</definedName>
    <definedName name="S_Adjust_GT" localSheetId="47">#REF!</definedName>
    <definedName name="S_Adjust_GT" localSheetId="46">#REF!</definedName>
    <definedName name="S_Adjust_GT" localSheetId="41">#REF!</definedName>
    <definedName name="S_Adjust_GT" localSheetId="36">#REF!</definedName>
    <definedName name="S_Adjust_GT" localSheetId="37">#REF!</definedName>
    <definedName name="S_Adjust_GT" localSheetId="38">#REF!</definedName>
    <definedName name="S_Adjust_GT" localSheetId="35">#REF!</definedName>
    <definedName name="S_Adjust_GT" localSheetId="21">#REF!</definedName>
    <definedName name="S_Adjust_GT" localSheetId="56">'Lead (2) DEC 11-H'!$I$667</definedName>
    <definedName name="S_Adjust_GT">'Lead December'!$I$964</definedName>
    <definedName name="S_Adjust_GT_1" localSheetId="48">#REF!</definedName>
    <definedName name="S_Adjust_GT_1" localSheetId="46">#REF!</definedName>
    <definedName name="S_Adjust_GT_1" localSheetId="41">#REF!</definedName>
    <definedName name="S_Adjust_GT_1" localSheetId="40">#REF!</definedName>
    <definedName name="S_Adjust_GT_1" localSheetId="36">#REF!</definedName>
    <definedName name="S_Adjust_GT_1" localSheetId="37">#REF!</definedName>
    <definedName name="S_Adjust_GT_1" localSheetId="38">#REF!</definedName>
    <definedName name="S_Adjust_GT_1" localSheetId="35">#REF!</definedName>
    <definedName name="S_Adjust_GT_1" localSheetId="21">#REF!</definedName>
    <definedName name="S_Adjust_GT_1">#REF!</definedName>
    <definedName name="S_Adjust_GT_20" localSheetId="48">#REF!</definedName>
    <definedName name="S_Adjust_GT_20" localSheetId="46">#REF!</definedName>
    <definedName name="S_Adjust_GT_20" localSheetId="41">#REF!</definedName>
    <definedName name="S_Adjust_GT_20" localSheetId="40">#REF!</definedName>
    <definedName name="S_Adjust_GT_20" localSheetId="36">#REF!</definedName>
    <definedName name="S_Adjust_GT_20" localSheetId="37">#REF!</definedName>
    <definedName name="S_Adjust_GT_20" localSheetId="38">#REF!</definedName>
    <definedName name="S_Adjust_GT_20" localSheetId="35">#REF!</definedName>
    <definedName name="S_Adjust_GT_20" localSheetId="21">#REF!</definedName>
    <definedName name="S_Adjust_GT_20">#REF!</definedName>
    <definedName name="S_Adjust_GT_21" localSheetId="48">#REF!</definedName>
    <definedName name="S_Adjust_GT_21" localSheetId="46">#REF!</definedName>
    <definedName name="S_Adjust_GT_21" localSheetId="41">#REF!</definedName>
    <definedName name="S_Adjust_GT_21" localSheetId="40">#REF!</definedName>
    <definedName name="S_Adjust_GT_21" localSheetId="36">#REF!</definedName>
    <definedName name="S_Adjust_GT_21" localSheetId="37">#REF!</definedName>
    <definedName name="S_Adjust_GT_21" localSheetId="38">#REF!</definedName>
    <definedName name="S_Adjust_GT_21" localSheetId="35">#REF!</definedName>
    <definedName name="S_Adjust_GT_21" localSheetId="21">#REF!</definedName>
    <definedName name="S_Adjust_GT_21">#REF!</definedName>
    <definedName name="S_Adjust_GT_23" localSheetId="48">#REF!</definedName>
    <definedName name="S_Adjust_GT_23" localSheetId="46">#REF!</definedName>
    <definedName name="S_Adjust_GT_23" localSheetId="41">#REF!</definedName>
    <definedName name="S_Adjust_GT_23" localSheetId="40">#REF!</definedName>
    <definedName name="S_Adjust_GT_23" localSheetId="36">#REF!</definedName>
    <definedName name="S_Adjust_GT_23" localSheetId="37">#REF!</definedName>
    <definedName name="S_Adjust_GT_23" localSheetId="38">#REF!</definedName>
    <definedName name="S_Adjust_GT_23" localSheetId="35">#REF!</definedName>
    <definedName name="S_Adjust_GT_23" localSheetId="21">#REF!</definedName>
    <definedName name="S_Adjust_GT_23">#REF!</definedName>
    <definedName name="S_Adjust_GT_5" localSheetId="48">#REF!</definedName>
    <definedName name="S_Adjust_GT_5" localSheetId="46">#REF!</definedName>
    <definedName name="S_Adjust_GT_5" localSheetId="41">#REF!</definedName>
    <definedName name="S_Adjust_GT_5" localSheetId="40">#REF!</definedName>
    <definedName name="S_Adjust_GT_5" localSheetId="36">#REF!</definedName>
    <definedName name="S_Adjust_GT_5" localSheetId="37">#REF!</definedName>
    <definedName name="S_Adjust_GT_5" localSheetId="38">#REF!</definedName>
    <definedName name="S_Adjust_GT_5" localSheetId="35">#REF!</definedName>
    <definedName name="S_Adjust_GT_5" localSheetId="21">#REF!</definedName>
    <definedName name="S_Adjust_GT_5">#REF!</definedName>
    <definedName name="S_Adjust_GT_8" localSheetId="48">#REF!</definedName>
    <definedName name="S_Adjust_GT_8" localSheetId="46">#REF!</definedName>
    <definedName name="S_Adjust_GT_8" localSheetId="41">#REF!</definedName>
    <definedName name="S_Adjust_GT_8" localSheetId="40">#REF!</definedName>
    <definedName name="S_Adjust_GT_8" localSheetId="36">#REF!</definedName>
    <definedName name="S_Adjust_GT_8" localSheetId="37">#REF!</definedName>
    <definedName name="S_Adjust_GT_8" localSheetId="38">#REF!</definedName>
    <definedName name="S_Adjust_GT_8" localSheetId="35">#REF!</definedName>
    <definedName name="S_Adjust_GT_8" localSheetId="21">#REF!</definedName>
    <definedName name="S_Adjust_GT_8">#REF!</definedName>
    <definedName name="S_AJE_Tot" localSheetId="48">#REF!</definedName>
    <definedName name="S_AJE_Tot" localSheetId="47">#REF!</definedName>
    <definedName name="S_AJE_Tot" localSheetId="46">#REF!</definedName>
    <definedName name="S_AJE_Tot" localSheetId="41">#REF!</definedName>
    <definedName name="S_AJE_Tot" localSheetId="36">#REF!</definedName>
    <definedName name="S_AJE_Tot" localSheetId="37">#REF!</definedName>
    <definedName name="S_AJE_Tot" localSheetId="38">#REF!</definedName>
    <definedName name="S_AJE_Tot" localSheetId="56">'Lead (2) DEC 11-H'!$H:$H</definedName>
    <definedName name="S_AJE_Tot">'Lead December'!$H:$H</definedName>
    <definedName name="S_AJE_Tot_1" localSheetId="48">#REF!</definedName>
    <definedName name="S_AJE_Tot_1" localSheetId="46">#REF!</definedName>
    <definedName name="S_AJE_Tot_1" localSheetId="41">#REF!</definedName>
    <definedName name="S_AJE_Tot_1" localSheetId="40">#REF!</definedName>
    <definedName name="S_AJE_Tot_1" localSheetId="36">#REF!</definedName>
    <definedName name="S_AJE_Tot_1" localSheetId="37">#REF!</definedName>
    <definedName name="S_AJE_Tot_1" localSheetId="38">#REF!</definedName>
    <definedName name="S_AJE_Tot_1" localSheetId="35">#REF!</definedName>
    <definedName name="S_AJE_Tot_1" localSheetId="21">#REF!</definedName>
    <definedName name="S_AJE_Tot_1">#REF!</definedName>
    <definedName name="S_AJE_Tot_20" localSheetId="48">#REF!</definedName>
    <definedName name="S_AJE_Tot_20" localSheetId="46">#REF!</definedName>
    <definedName name="S_AJE_Tot_20" localSheetId="41">#REF!</definedName>
    <definedName name="S_AJE_Tot_20" localSheetId="40">#REF!</definedName>
    <definedName name="S_AJE_Tot_20" localSheetId="36">#REF!</definedName>
    <definedName name="S_AJE_Tot_20" localSheetId="37">#REF!</definedName>
    <definedName name="S_AJE_Tot_20" localSheetId="38">#REF!</definedName>
    <definedName name="S_AJE_Tot_20" localSheetId="35">#REF!</definedName>
    <definedName name="S_AJE_Tot_20" localSheetId="21">#REF!</definedName>
    <definedName name="S_AJE_Tot_20">#REF!</definedName>
    <definedName name="S_AJE_Tot_21" localSheetId="48">#REF!</definedName>
    <definedName name="S_AJE_Tot_21" localSheetId="46">#REF!</definedName>
    <definedName name="S_AJE_Tot_21" localSheetId="41">#REF!</definedName>
    <definedName name="S_AJE_Tot_21" localSheetId="40">#REF!</definedName>
    <definedName name="S_AJE_Tot_21" localSheetId="36">#REF!</definedName>
    <definedName name="S_AJE_Tot_21" localSheetId="37">#REF!</definedName>
    <definedName name="S_AJE_Tot_21" localSheetId="38">#REF!</definedName>
    <definedName name="S_AJE_Tot_21" localSheetId="35">#REF!</definedName>
    <definedName name="S_AJE_Tot_21" localSheetId="21">#REF!</definedName>
    <definedName name="S_AJE_Tot_21">#REF!</definedName>
    <definedName name="S_AJE_Tot_23" localSheetId="48">#REF!</definedName>
    <definedName name="S_AJE_Tot_23" localSheetId="46">#REF!</definedName>
    <definedName name="S_AJE_Tot_23" localSheetId="41">#REF!</definedName>
    <definedName name="S_AJE_Tot_23" localSheetId="40">#REF!</definedName>
    <definedName name="S_AJE_Tot_23" localSheetId="36">#REF!</definedName>
    <definedName name="S_AJE_Tot_23" localSheetId="37">#REF!</definedName>
    <definedName name="S_AJE_Tot_23" localSheetId="38">#REF!</definedName>
    <definedName name="S_AJE_Tot_23" localSheetId="35">#REF!</definedName>
    <definedName name="S_AJE_Tot_23" localSheetId="21">#REF!</definedName>
    <definedName name="S_AJE_Tot_23">#REF!</definedName>
    <definedName name="S_AJE_Tot_5" localSheetId="48">#REF!</definedName>
    <definedName name="S_AJE_Tot_5" localSheetId="46">#REF!</definedName>
    <definedName name="S_AJE_Tot_5" localSheetId="41">#REF!</definedName>
    <definedName name="S_AJE_Tot_5" localSheetId="40">#REF!</definedName>
    <definedName name="S_AJE_Tot_5" localSheetId="36">#REF!</definedName>
    <definedName name="S_AJE_Tot_5" localSheetId="37">#REF!</definedName>
    <definedName name="S_AJE_Tot_5" localSheetId="38">#REF!</definedName>
    <definedName name="S_AJE_Tot_5" localSheetId="35">#REF!</definedName>
    <definedName name="S_AJE_Tot_5" localSheetId="21">#REF!</definedName>
    <definedName name="S_AJE_Tot_5">#REF!</definedName>
    <definedName name="S_AJE_Tot_8" localSheetId="48">#REF!</definedName>
    <definedName name="S_AJE_Tot_8" localSheetId="46">#REF!</definedName>
    <definedName name="S_AJE_Tot_8" localSheetId="41">#REF!</definedName>
    <definedName name="S_AJE_Tot_8" localSheetId="40">#REF!</definedName>
    <definedName name="S_AJE_Tot_8" localSheetId="36">#REF!</definedName>
    <definedName name="S_AJE_Tot_8" localSheetId="37">#REF!</definedName>
    <definedName name="S_AJE_Tot_8" localSheetId="38">#REF!</definedName>
    <definedName name="S_AJE_Tot_8" localSheetId="35">#REF!</definedName>
    <definedName name="S_AJE_Tot_8" localSheetId="21">#REF!</definedName>
    <definedName name="S_AJE_Tot_8">#REF!</definedName>
    <definedName name="S_AJE_Tot_Data" localSheetId="15">'Lead (2) DEC 11-H'!$H$1:$H$667</definedName>
    <definedName name="S_AJE_Tot_Data" localSheetId="48">#REF!</definedName>
    <definedName name="S_AJE_Tot_Data" localSheetId="47">#REF!</definedName>
    <definedName name="S_AJE_Tot_Data" localSheetId="46">#REF!</definedName>
    <definedName name="S_AJE_Tot_Data" localSheetId="41">#REF!</definedName>
    <definedName name="S_AJE_Tot_Data" localSheetId="40">'[55]Lead (2) DEC 11-H'!$H$1:$H$667</definedName>
    <definedName name="S_AJE_Tot_Data" localSheetId="36">#REF!</definedName>
    <definedName name="S_AJE_Tot_Data" localSheetId="37">#REF!</definedName>
    <definedName name="S_AJE_Tot_Data" localSheetId="38">#REF!</definedName>
    <definedName name="S_AJE_Tot_Data" localSheetId="42">'Lead (2) DEC 11-H'!$H$1:$H$667</definedName>
    <definedName name="S_AJE_Tot_Data" localSheetId="16">'Lead (2) DEC 11-H'!$H$1:$H$667</definedName>
    <definedName name="S_AJE_Tot_Data" localSheetId="35">[123]Lead!$H$1:$H$480</definedName>
    <definedName name="S_AJE_Tot_Data" localSheetId="17">'Lead (2) DEC 11-H'!$H$1:$H$667</definedName>
    <definedName name="S_AJE_Tot_Data" localSheetId="19">'[124]Lead December'!$H$1:$H$964</definedName>
    <definedName name="S_AJE_Tot_Data" localSheetId="21">[123]Lead!$H$1:$H$480</definedName>
    <definedName name="S_AJE_Tot_Data" localSheetId="12">'Lead (2) DEC 11-H'!$H$1:$H$667</definedName>
    <definedName name="S_AJE_Tot_Data" localSheetId="26">'Lead (2) DEC 11-H'!$H$1:$H$667</definedName>
    <definedName name="S_AJE_Tot_Data" localSheetId="30">'Lead (2) DEC 11-H'!$H$1:$H$667</definedName>
    <definedName name="S_AJE_Tot_Data" localSheetId="13">'Lead (2) DEC 11-H'!$H$1:$H$667</definedName>
    <definedName name="S_AJE_Tot_Data" localSheetId="31">'Lead (2) DEC 11-H'!$H$1:$H$667</definedName>
    <definedName name="S_AJE_Tot_Data" localSheetId="25">'Lead (2) DEC 11-H'!$H$1:$H$667</definedName>
    <definedName name="S_AJE_Tot_Data" localSheetId="27">'Lead (2) DEC 11-H'!$H$1:$H$667</definedName>
    <definedName name="S_AJE_Tot_Data" localSheetId="56">'Lead (2) DEC 11-H'!$H$1:$H$667</definedName>
    <definedName name="S_AJE_Tot_Data" localSheetId="10">'Lead (2) DEC 11-H'!$H$1:$H$667</definedName>
    <definedName name="S_AJE_Tot_Data" localSheetId="7">#REF!</definedName>
    <definedName name="S_AJE_Tot_Data" localSheetId="9">'Lead (2) DEC 11-H'!$H$1:$H$667</definedName>
    <definedName name="S_AJE_Tot_Data">'Lead December'!$H$1:$H$964</definedName>
    <definedName name="S_AJE_Tot_Data_1" localSheetId="48">#REF!</definedName>
    <definedName name="S_AJE_Tot_Data_1" localSheetId="46">#REF!</definedName>
    <definedName name="S_AJE_Tot_Data_1" localSheetId="41">#REF!</definedName>
    <definedName name="S_AJE_Tot_Data_1" localSheetId="40">#REF!</definedName>
    <definedName name="S_AJE_Tot_Data_1" localSheetId="36">#REF!</definedName>
    <definedName name="S_AJE_Tot_Data_1" localSheetId="37">#REF!</definedName>
    <definedName name="S_AJE_Tot_Data_1" localSheetId="38">#REF!</definedName>
    <definedName name="S_AJE_Tot_Data_1" localSheetId="35">#REF!</definedName>
    <definedName name="S_AJE_Tot_Data_1" localSheetId="21">#REF!</definedName>
    <definedName name="S_AJE_Tot_Data_1">#REF!</definedName>
    <definedName name="S_AJE_Tot_Data_20" localSheetId="48">#REF!</definedName>
    <definedName name="S_AJE_Tot_Data_20" localSheetId="46">#REF!</definedName>
    <definedName name="S_AJE_Tot_Data_20" localSheetId="41">#REF!</definedName>
    <definedName name="S_AJE_Tot_Data_20" localSheetId="40">#REF!</definedName>
    <definedName name="S_AJE_Tot_Data_20" localSheetId="36">#REF!</definedName>
    <definedName name="S_AJE_Tot_Data_20" localSheetId="37">#REF!</definedName>
    <definedName name="S_AJE_Tot_Data_20" localSheetId="38">#REF!</definedName>
    <definedName name="S_AJE_Tot_Data_20" localSheetId="35">#REF!</definedName>
    <definedName name="S_AJE_Tot_Data_20" localSheetId="21">#REF!</definedName>
    <definedName name="S_AJE_Tot_Data_20">#REF!</definedName>
    <definedName name="S_AJE_Tot_Data_21" localSheetId="48">#REF!</definedName>
    <definedName name="S_AJE_Tot_Data_21" localSheetId="46">#REF!</definedName>
    <definedName name="S_AJE_Tot_Data_21" localSheetId="41">#REF!</definedName>
    <definedName name="S_AJE_Tot_Data_21" localSheetId="40">#REF!</definedName>
    <definedName name="S_AJE_Tot_Data_21" localSheetId="36">#REF!</definedName>
    <definedName name="S_AJE_Tot_Data_21" localSheetId="37">#REF!</definedName>
    <definedName name="S_AJE_Tot_Data_21" localSheetId="38">#REF!</definedName>
    <definedName name="S_AJE_Tot_Data_21" localSheetId="35">#REF!</definedName>
    <definedName name="S_AJE_Tot_Data_21" localSheetId="21">#REF!</definedName>
    <definedName name="S_AJE_Tot_Data_21">#REF!</definedName>
    <definedName name="S_AJE_Tot_Data_23" localSheetId="48">#REF!</definedName>
    <definedName name="S_AJE_Tot_Data_23" localSheetId="46">#REF!</definedName>
    <definedName name="S_AJE_Tot_Data_23" localSheetId="41">#REF!</definedName>
    <definedName name="S_AJE_Tot_Data_23" localSheetId="40">#REF!</definedName>
    <definedName name="S_AJE_Tot_Data_23" localSheetId="36">#REF!</definedName>
    <definedName name="S_AJE_Tot_Data_23" localSheetId="37">#REF!</definedName>
    <definedName name="S_AJE_Tot_Data_23" localSheetId="38">#REF!</definedName>
    <definedName name="S_AJE_Tot_Data_23" localSheetId="35">#REF!</definedName>
    <definedName name="S_AJE_Tot_Data_23" localSheetId="21">#REF!</definedName>
    <definedName name="S_AJE_Tot_Data_23">#REF!</definedName>
    <definedName name="S_AJE_Tot_Data_5" localSheetId="48">#REF!</definedName>
    <definedName name="S_AJE_Tot_Data_5" localSheetId="46">#REF!</definedName>
    <definedName name="S_AJE_Tot_Data_5" localSheetId="41">#REF!</definedName>
    <definedName name="S_AJE_Tot_Data_5" localSheetId="40">#REF!</definedName>
    <definedName name="S_AJE_Tot_Data_5" localSheetId="36">#REF!</definedName>
    <definedName name="S_AJE_Tot_Data_5" localSheetId="37">#REF!</definedName>
    <definedName name="S_AJE_Tot_Data_5" localSheetId="38">#REF!</definedName>
    <definedName name="S_AJE_Tot_Data_5" localSheetId="35">#REF!</definedName>
    <definedName name="S_AJE_Tot_Data_5" localSheetId="21">#REF!</definedName>
    <definedName name="S_AJE_Tot_Data_5">#REF!</definedName>
    <definedName name="S_AJE_Tot_Data_8" localSheetId="48">#REF!</definedName>
    <definedName name="S_AJE_Tot_Data_8" localSheetId="46">#REF!</definedName>
    <definedName name="S_AJE_Tot_Data_8" localSheetId="41">#REF!</definedName>
    <definedName name="S_AJE_Tot_Data_8" localSheetId="40">#REF!</definedName>
    <definedName name="S_AJE_Tot_Data_8" localSheetId="36">#REF!</definedName>
    <definedName name="S_AJE_Tot_Data_8" localSheetId="37">#REF!</definedName>
    <definedName name="S_AJE_Tot_Data_8" localSheetId="38">#REF!</definedName>
    <definedName name="S_AJE_Tot_Data_8" localSheetId="35">#REF!</definedName>
    <definedName name="S_AJE_Tot_Data_8" localSheetId="21">#REF!</definedName>
    <definedName name="S_AJE_Tot_Data_8">#REF!</definedName>
    <definedName name="S_AJE_Tot_GT" localSheetId="48">#REF!</definedName>
    <definedName name="S_AJE_Tot_GT" localSheetId="47">#REF!</definedName>
    <definedName name="S_AJE_Tot_GT" localSheetId="46">#REF!</definedName>
    <definedName name="S_AJE_Tot_GT" localSheetId="41">#REF!</definedName>
    <definedName name="S_AJE_Tot_GT" localSheetId="36">#REF!</definedName>
    <definedName name="S_AJE_Tot_GT" localSheetId="37">#REF!</definedName>
    <definedName name="S_AJE_Tot_GT" localSheetId="38">#REF!</definedName>
    <definedName name="S_AJE_Tot_GT" localSheetId="35">#REF!</definedName>
    <definedName name="S_AJE_Tot_GT" localSheetId="21">#REF!</definedName>
    <definedName name="S_AJE_Tot_GT" localSheetId="56">'Lead (2) DEC 11-H'!$H$667</definedName>
    <definedName name="S_AJE_Tot_GT">'Lead December'!$H$964</definedName>
    <definedName name="S_AJE_Tot_GT_1" localSheetId="48">#REF!</definedName>
    <definedName name="S_AJE_Tot_GT_1" localSheetId="46">#REF!</definedName>
    <definedName name="S_AJE_Tot_GT_1" localSheetId="41">#REF!</definedName>
    <definedName name="S_AJE_Tot_GT_1" localSheetId="40">#REF!</definedName>
    <definedName name="S_AJE_Tot_GT_1" localSheetId="36">#REF!</definedName>
    <definedName name="S_AJE_Tot_GT_1" localSheetId="37">#REF!</definedName>
    <definedName name="S_AJE_Tot_GT_1" localSheetId="38">#REF!</definedName>
    <definedName name="S_AJE_Tot_GT_1" localSheetId="35">#REF!</definedName>
    <definedName name="S_AJE_Tot_GT_1" localSheetId="21">#REF!</definedName>
    <definedName name="S_AJE_Tot_GT_1">#REF!</definedName>
    <definedName name="S_AJE_Tot_GT_20" localSheetId="48">#REF!</definedName>
    <definedName name="S_AJE_Tot_GT_20" localSheetId="46">#REF!</definedName>
    <definedName name="S_AJE_Tot_GT_20" localSheetId="41">#REF!</definedName>
    <definedName name="S_AJE_Tot_GT_20" localSheetId="40">#REF!</definedName>
    <definedName name="S_AJE_Tot_GT_20" localSheetId="36">#REF!</definedName>
    <definedName name="S_AJE_Tot_GT_20" localSheetId="37">#REF!</definedName>
    <definedName name="S_AJE_Tot_GT_20" localSheetId="38">#REF!</definedName>
    <definedName name="S_AJE_Tot_GT_20" localSheetId="35">#REF!</definedName>
    <definedName name="S_AJE_Tot_GT_20" localSheetId="21">#REF!</definedName>
    <definedName name="S_AJE_Tot_GT_20">#REF!</definedName>
    <definedName name="S_AJE_Tot_GT_21" localSheetId="48">#REF!</definedName>
    <definedName name="S_AJE_Tot_GT_21" localSheetId="46">#REF!</definedName>
    <definedName name="S_AJE_Tot_GT_21" localSheetId="41">#REF!</definedName>
    <definedName name="S_AJE_Tot_GT_21" localSheetId="40">#REF!</definedName>
    <definedName name="S_AJE_Tot_GT_21" localSheetId="36">#REF!</definedName>
    <definedName name="S_AJE_Tot_GT_21" localSheetId="37">#REF!</definedName>
    <definedName name="S_AJE_Tot_GT_21" localSheetId="38">#REF!</definedName>
    <definedName name="S_AJE_Tot_GT_21" localSheetId="35">#REF!</definedName>
    <definedName name="S_AJE_Tot_GT_21" localSheetId="21">#REF!</definedName>
    <definedName name="S_AJE_Tot_GT_21">#REF!</definedName>
    <definedName name="S_AJE_Tot_GT_23" localSheetId="48">#REF!</definedName>
    <definedName name="S_AJE_Tot_GT_23" localSheetId="46">#REF!</definedName>
    <definedName name="S_AJE_Tot_GT_23" localSheetId="41">#REF!</definedName>
    <definedName name="S_AJE_Tot_GT_23" localSheetId="40">#REF!</definedName>
    <definedName name="S_AJE_Tot_GT_23" localSheetId="36">#REF!</definedName>
    <definedName name="S_AJE_Tot_GT_23" localSheetId="37">#REF!</definedName>
    <definedName name="S_AJE_Tot_GT_23" localSheetId="38">#REF!</definedName>
    <definedName name="S_AJE_Tot_GT_23" localSheetId="35">#REF!</definedName>
    <definedName name="S_AJE_Tot_GT_23" localSheetId="21">#REF!</definedName>
    <definedName name="S_AJE_Tot_GT_23">#REF!</definedName>
    <definedName name="S_AJE_Tot_GT_5" localSheetId="48">#REF!</definedName>
    <definedName name="S_AJE_Tot_GT_5" localSheetId="46">#REF!</definedName>
    <definedName name="S_AJE_Tot_GT_5" localSheetId="41">#REF!</definedName>
    <definedName name="S_AJE_Tot_GT_5" localSheetId="40">#REF!</definedName>
    <definedName name="S_AJE_Tot_GT_5" localSheetId="36">#REF!</definedName>
    <definedName name="S_AJE_Tot_GT_5" localSheetId="37">#REF!</definedName>
    <definedName name="S_AJE_Tot_GT_5" localSheetId="38">#REF!</definedName>
    <definedName name="S_AJE_Tot_GT_5" localSheetId="35">#REF!</definedName>
    <definedName name="S_AJE_Tot_GT_5" localSheetId="21">#REF!</definedName>
    <definedName name="S_AJE_Tot_GT_5">#REF!</definedName>
    <definedName name="S_AJE_Tot_GT_8" localSheetId="48">#REF!</definedName>
    <definedName name="S_AJE_Tot_GT_8" localSheetId="46">#REF!</definedName>
    <definedName name="S_AJE_Tot_GT_8" localSheetId="41">#REF!</definedName>
    <definedName name="S_AJE_Tot_GT_8" localSheetId="40">#REF!</definedName>
    <definedName name="S_AJE_Tot_GT_8" localSheetId="36">#REF!</definedName>
    <definedName name="S_AJE_Tot_GT_8" localSheetId="37">#REF!</definedName>
    <definedName name="S_AJE_Tot_GT_8" localSheetId="38">#REF!</definedName>
    <definedName name="S_AJE_Tot_GT_8" localSheetId="35">#REF!</definedName>
    <definedName name="S_AJE_Tot_GT_8" localSheetId="21">#REF!</definedName>
    <definedName name="S_AJE_Tot_GT_8">#REF!</definedName>
    <definedName name="S_CompNum" localSheetId="48">#REF!</definedName>
    <definedName name="S_CompNum" localSheetId="47">#REF!</definedName>
    <definedName name="S_CompNum" localSheetId="46">#REF!</definedName>
    <definedName name="S_CompNum" localSheetId="41">#REF!</definedName>
    <definedName name="S_CompNum" localSheetId="36">#REF!</definedName>
    <definedName name="S_CompNum" localSheetId="37">#REF!</definedName>
    <definedName name="S_CompNum" localSheetId="38">#REF!</definedName>
    <definedName name="S_CompNum" localSheetId="56">'Lead (2) DEC 11-H'!$B:$B</definedName>
    <definedName name="S_CompNum">'Lead December'!$B:$B</definedName>
    <definedName name="S_CompNum_1" localSheetId="48">#REF!</definedName>
    <definedName name="S_CompNum_1" localSheetId="46">#REF!</definedName>
    <definedName name="S_CompNum_1" localSheetId="41">#REF!</definedName>
    <definedName name="S_CompNum_1" localSheetId="40">#REF!</definedName>
    <definedName name="S_CompNum_1" localSheetId="36">#REF!</definedName>
    <definedName name="S_CompNum_1" localSheetId="37">#REF!</definedName>
    <definedName name="S_CompNum_1" localSheetId="38">#REF!</definedName>
    <definedName name="S_CompNum_1" localSheetId="35">#REF!</definedName>
    <definedName name="S_CompNum_1" localSheetId="21">#REF!</definedName>
    <definedName name="S_CompNum_1">#REF!</definedName>
    <definedName name="S_CompNum_20" localSheetId="48">#REF!</definedName>
    <definedName name="S_CompNum_20" localSheetId="46">#REF!</definedName>
    <definedName name="S_CompNum_20" localSheetId="41">#REF!</definedName>
    <definedName name="S_CompNum_20" localSheetId="40">#REF!</definedName>
    <definedName name="S_CompNum_20" localSheetId="36">#REF!</definedName>
    <definedName name="S_CompNum_20" localSheetId="37">#REF!</definedName>
    <definedName name="S_CompNum_20" localSheetId="38">#REF!</definedName>
    <definedName name="S_CompNum_20" localSheetId="35">#REF!</definedName>
    <definedName name="S_CompNum_20" localSheetId="21">#REF!</definedName>
    <definedName name="S_CompNum_20">#REF!</definedName>
    <definedName name="S_CompNum_21" localSheetId="48">#REF!</definedName>
    <definedName name="S_CompNum_21" localSheetId="46">#REF!</definedName>
    <definedName name="S_CompNum_21" localSheetId="41">#REF!</definedName>
    <definedName name="S_CompNum_21" localSheetId="40">#REF!</definedName>
    <definedName name="S_CompNum_21" localSheetId="36">#REF!</definedName>
    <definedName name="S_CompNum_21" localSheetId="37">#REF!</definedName>
    <definedName name="S_CompNum_21" localSheetId="38">#REF!</definedName>
    <definedName name="S_CompNum_21" localSheetId="35">#REF!</definedName>
    <definedName name="S_CompNum_21" localSheetId="21">#REF!</definedName>
    <definedName name="S_CompNum_21">#REF!</definedName>
    <definedName name="S_CompNum_23" localSheetId="48">#REF!</definedName>
    <definedName name="S_CompNum_23" localSheetId="46">#REF!</definedName>
    <definedName name="S_CompNum_23" localSheetId="41">#REF!</definedName>
    <definedName name="S_CompNum_23" localSheetId="40">#REF!</definedName>
    <definedName name="S_CompNum_23" localSheetId="36">#REF!</definedName>
    <definedName name="S_CompNum_23" localSheetId="37">#REF!</definedName>
    <definedName name="S_CompNum_23" localSheetId="38">#REF!</definedName>
    <definedName name="S_CompNum_23" localSheetId="35">#REF!</definedName>
    <definedName name="S_CompNum_23" localSheetId="21">#REF!</definedName>
    <definedName name="S_CompNum_23">#REF!</definedName>
    <definedName name="S_CompNum_5" localSheetId="48">#REF!</definedName>
    <definedName name="S_CompNum_5" localSheetId="46">#REF!</definedName>
    <definedName name="S_CompNum_5" localSheetId="41">#REF!</definedName>
    <definedName name="S_CompNum_5" localSheetId="40">#REF!</definedName>
    <definedName name="S_CompNum_5" localSheetId="36">#REF!</definedName>
    <definedName name="S_CompNum_5" localSheetId="37">#REF!</definedName>
    <definedName name="S_CompNum_5" localSheetId="38">#REF!</definedName>
    <definedName name="S_CompNum_5" localSheetId="35">#REF!</definedName>
    <definedName name="S_CompNum_5" localSheetId="21">#REF!</definedName>
    <definedName name="S_CompNum_5">#REF!</definedName>
    <definedName name="S_CompNum_8" localSheetId="48">#REF!</definedName>
    <definedName name="S_CompNum_8" localSheetId="46">#REF!</definedName>
    <definedName name="S_CompNum_8" localSheetId="41">#REF!</definedName>
    <definedName name="S_CompNum_8" localSheetId="40">#REF!</definedName>
    <definedName name="S_CompNum_8" localSheetId="36">#REF!</definedName>
    <definedName name="S_CompNum_8" localSheetId="37">#REF!</definedName>
    <definedName name="S_CompNum_8" localSheetId="38">#REF!</definedName>
    <definedName name="S_CompNum_8" localSheetId="35">#REF!</definedName>
    <definedName name="S_CompNum_8" localSheetId="21">#REF!</definedName>
    <definedName name="S_CompNum_8">#REF!</definedName>
    <definedName name="S_CY_Beg" localSheetId="48">#REF!</definedName>
    <definedName name="S_CY_Beg" localSheetId="47">#REF!</definedName>
    <definedName name="S_CY_Beg" localSheetId="46">#REF!</definedName>
    <definedName name="S_CY_Beg" localSheetId="41">#REF!</definedName>
    <definedName name="S_CY_Beg" localSheetId="36">#REF!</definedName>
    <definedName name="S_CY_Beg" localSheetId="37">#REF!</definedName>
    <definedName name="S_CY_Beg" localSheetId="38">#REF!</definedName>
    <definedName name="S_CY_Beg" localSheetId="56">'Lead (2) DEC 11-H'!$F:$F</definedName>
    <definedName name="S_CY_Beg">'Lead December'!$F:$F</definedName>
    <definedName name="S_CY_Beg_1" localSheetId="48">#REF!</definedName>
    <definedName name="S_CY_Beg_1" localSheetId="46">#REF!</definedName>
    <definedName name="S_CY_Beg_1" localSheetId="41">#REF!</definedName>
    <definedName name="S_CY_Beg_1" localSheetId="40">#REF!</definedName>
    <definedName name="S_CY_Beg_1" localSheetId="36">#REF!</definedName>
    <definedName name="S_CY_Beg_1" localSheetId="37">#REF!</definedName>
    <definedName name="S_CY_Beg_1" localSheetId="38">#REF!</definedName>
    <definedName name="S_CY_Beg_1" localSheetId="35">#REF!</definedName>
    <definedName name="S_CY_Beg_1" localSheetId="21">#REF!</definedName>
    <definedName name="S_CY_Beg_1">#REF!</definedName>
    <definedName name="S_CY_Beg_20" localSheetId="48">#REF!</definedName>
    <definedName name="S_CY_Beg_20" localSheetId="46">#REF!</definedName>
    <definedName name="S_CY_Beg_20" localSheetId="41">#REF!</definedName>
    <definedName name="S_CY_Beg_20" localSheetId="40">#REF!</definedName>
    <definedName name="S_CY_Beg_20" localSheetId="36">#REF!</definedName>
    <definedName name="S_CY_Beg_20" localSheetId="37">#REF!</definedName>
    <definedName name="S_CY_Beg_20" localSheetId="38">#REF!</definedName>
    <definedName name="S_CY_Beg_20" localSheetId="35">#REF!</definedName>
    <definedName name="S_CY_Beg_20" localSheetId="21">#REF!</definedName>
    <definedName name="S_CY_Beg_20">#REF!</definedName>
    <definedName name="S_CY_Beg_21" localSheetId="48">#REF!</definedName>
    <definedName name="S_CY_Beg_21" localSheetId="46">#REF!</definedName>
    <definedName name="S_CY_Beg_21" localSheetId="41">#REF!</definedName>
    <definedName name="S_CY_Beg_21" localSheetId="40">#REF!</definedName>
    <definedName name="S_CY_Beg_21" localSheetId="36">#REF!</definedName>
    <definedName name="S_CY_Beg_21" localSheetId="37">#REF!</definedName>
    <definedName name="S_CY_Beg_21" localSheetId="38">#REF!</definedName>
    <definedName name="S_CY_Beg_21" localSheetId="35">#REF!</definedName>
    <definedName name="S_CY_Beg_21" localSheetId="21">#REF!</definedName>
    <definedName name="S_CY_Beg_21">#REF!</definedName>
    <definedName name="S_CY_Beg_23" localSheetId="48">#REF!</definedName>
    <definedName name="S_CY_Beg_23" localSheetId="46">#REF!</definedName>
    <definedName name="S_CY_Beg_23" localSheetId="41">#REF!</definedName>
    <definedName name="S_CY_Beg_23" localSheetId="40">#REF!</definedName>
    <definedName name="S_CY_Beg_23" localSheetId="36">#REF!</definedName>
    <definedName name="S_CY_Beg_23" localSheetId="37">#REF!</definedName>
    <definedName name="S_CY_Beg_23" localSheetId="38">#REF!</definedName>
    <definedName name="S_CY_Beg_23" localSheetId="35">#REF!</definedName>
    <definedName name="S_CY_Beg_23" localSheetId="21">#REF!</definedName>
    <definedName name="S_CY_Beg_23">#REF!</definedName>
    <definedName name="S_CY_Beg_5" localSheetId="48">#REF!</definedName>
    <definedName name="S_CY_Beg_5" localSheetId="46">#REF!</definedName>
    <definedName name="S_CY_Beg_5" localSheetId="41">#REF!</definedName>
    <definedName name="S_CY_Beg_5" localSheetId="40">#REF!</definedName>
    <definedName name="S_CY_Beg_5" localSheetId="36">#REF!</definedName>
    <definedName name="S_CY_Beg_5" localSheetId="37">#REF!</definedName>
    <definedName name="S_CY_Beg_5" localSheetId="38">#REF!</definedName>
    <definedName name="S_CY_Beg_5" localSheetId="35">#REF!</definedName>
    <definedName name="S_CY_Beg_5" localSheetId="21">#REF!</definedName>
    <definedName name="S_CY_Beg_5">#REF!</definedName>
    <definedName name="S_CY_Beg_8" localSheetId="48">#REF!</definedName>
    <definedName name="S_CY_Beg_8" localSheetId="46">#REF!</definedName>
    <definedName name="S_CY_Beg_8" localSheetId="41">#REF!</definedName>
    <definedName name="S_CY_Beg_8" localSheetId="40">#REF!</definedName>
    <definedName name="S_CY_Beg_8" localSheetId="36">#REF!</definedName>
    <definedName name="S_CY_Beg_8" localSheetId="37">#REF!</definedName>
    <definedName name="S_CY_Beg_8" localSheetId="38">#REF!</definedName>
    <definedName name="S_CY_Beg_8" localSheetId="35">#REF!</definedName>
    <definedName name="S_CY_Beg_8" localSheetId="21">#REF!</definedName>
    <definedName name="S_CY_Beg_8">#REF!</definedName>
    <definedName name="S_CY_Beg_Data" localSheetId="15">'Lead (2) DEC 11-H'!$F$1:$F$667</definedName>
    <definedName name="S_CY_Beg_Data" localSheetId="48">#REF!</definedName>
    <definedName name="S_CY_Beg_Data" localSheetId="47">#REF!</definedName>
    <definedName name="S_CY_Beg_Data" localSheetId="46">#REF!</definedName>
    <definedName name="S_CY_Beg_Data" localSheetId="41">#REF!</definedName>
    <definedName name="S_CY_Beg_Data" localSheetId="40">'[55]Lead (2) DEC 11-H'!$F$1:$F$667</definedName>
    <definedName name="S_CY_Beg_Data" localSheetId="36">#REF!</definedName>
    <definedName name="S_CY_Beg_Data" localSheetId="37">#REF!</definedName>
    <definedName name="S_CY_Beg_Data" localSheetId="38">#REF!</definedName>
    <definedName name="S_CY_Beg_Data" localSheetId="42">'Lead (2) DEC 11-H'!$F$1:$F$667</definedName>
    <definedName name="S_CY_Beg_Data" localSheetId="16">'Lead (2) DEC 11-H'!$F$1:$F$667</definedName>
    <definedName name="S_CY_Beg_Data" localSheetId="35">[123]Lead!$F$1:$F$480</definedName>
    <definedName name="S_CY_Beg_Data" localSheetId="17">'Lead (2) DEC 11-H'!$F$1:$F$667</definedName>
    <definedName name="S_CY_Beg_Data" localSheetId="19">'[124]Lead December'!$F$1:$F$964</definedName>
    <definedName name="S_CY_Beg_Data" localSheetId="21">[123]Lead!$F$1:$F$480</definedName>
    <definedName name="S_CY_Beg_Data" localSheetId="12">'Lead (2) DEC 11-H'!$F$1:$F$667</definedName>
    <definedName name="S_CY_Beg_Data" localSheetId="26">'Lead (2) DEC 11-H'!$F$1:$F$667</definedName>
    <definedName name="S_CY_Beg_Data" localSheetId="30">'Lead (2) DEC 11-H'!$F$1:$F$667</definedName>
    <definedName name="S_CY_Beg_Data" localSheetId="13">'Lead (2) DEC 11-H'!$F$1:$F$667</definedName>
    <definedName name="S_CY_Beg_Data" localSheetId="31">'Lead (2) DEC 11-H'!$F$1:$F$667</definedName>
    <definedName name="S_CY_Beg_Data" localSheetId="25">'Lead (2) DEC 11-H'!$F$1:$F$667</definedName>
    <definedName name="S_CY_Beg_Data" localSheetId="27">'Lead (2) DEC 11-H'!$F$1:$F$667</definedName>
    <definedName name="S_CY_Beg_Data" localSheetId="56">'Lead (2) DEC 11-H'!$F$1:$F$667</definedName>
    <definedName name="S_CY_Beg_Data" localSheetId="10">'Lead (2) DEC 11-H'!$F$1:$F$667</definedName>
    <definedName name="S_CY_Beg_Data" localSheetId="7">#REF!</definedName>
    <definedName name="S_CY_Beg_Data" localSheetId="9">'Lead (2) DEC 11-H'!$F$1:$F$667</definedName>
    <definedName name="S_CY_Beg_Data">'Lead December'!$F$1:$F$964</definedName>
    <definedName name="S_CY_Beg_Data_1" localSheetId="48">#REF!</definedName>
    <definedName name="S_CY_Beg_Data_1" localSheetId="46">#REF!</definedName>
    <definedName name="S_CY_Beg_Data_1" localSheetId="41">#REF!</definedName>
    <definedName name="S_CY_Beg_Data_1" localSheetId="40">#REF!</definedName>
    <definedName name="S_CY_Beg_Data_1" localSheetId="36">#REF!</definedName>
    <definedName name="S_CY_Beg_Data_1" localSheetId="37">#REF!</definedName>
    <definedName name="S_CY_Beg_Data_1" localSheetId="38">#REF!</definedName>
    <definedName name="S_CY_Beg_Data_1" localSheetId="35">#REF!</definedName>
    <definedName name="S_CY_Beg_Data_1" localSheetId="21">#REF!</definedName>
    <definedName name="S_CY_Beg_Data_1">#REF!</definedName>
    <definedName name="S_CY_Beg_Data_20" localSheetId="48">#REF!</definedName>
    <definedName name="S_CY_Beg_Data_20" localSheetId="46">#REF!</definedName>
    <definedName name="S_CY_Beg_Data_20" localSheetId="41">#REF!</definedName>
    <definedName name="S_CY_Beg_Data_20" localSheetId="40">#REF!</definedName>
    <definedName name="S_CY_Beg_Data_20" localSheetId="36">#REF!</definedName>
    <definedName name="S_CY_Beg_Data_20" localSheetId="37">#REF!</definedName>
    <definedName name="S_CY_Beg_Data_20" localSheetId="38">#REF!</definedName>
    <definedName name="S_CY_Beg_Data_20" localSheetId="35">#REF!</definedName>
    <definedName name="S_CY_Beg_Data_20" localSheetId="21">#REF!</definedName>
    <definedName name="S_CY_Beg_Data_20">#REF!</definedName>
    <definedName name="S_CY_Beg_Data_21" localSheetId="48">#REF!</definedName>
    <definedName name="S_CY_Beg_Data_21" localSheetId="46">#REF!</definedName>
    <definedName name="S_CY_Beg_Data_21" localSheetId="41">#REF!</definedName>
    <definedName name="S_CY_Beg_Data_21" localSheetId="40">#REF!</definedName>
    <definedName name="S_CY_Beg_Data_21" localSheetId="36">#REF!</definedName>
    <definedName name="S_CY_Beg_Data_21" localSheetId="37">#REF!</definedName>
    <definedName name="S_CY_Beg_Data_21" localSheetId="38">#REF!</definedName>
    <definedName name="S_CY_Beg_Data_21" localSheetId="35">#REF!</definedName>
    <definedName name="S_CY_Beg_Data_21" localSheetId="21">#REF!</definedName>
    <definedName name="S_CY_Beg_Data_21">#REF!</definedName>
    <definedName name="S_CY_Beg_Data_23" localSheetId="48">#REF!</definedName>
    <definedName name="S_CY_Beg_Data_23" localSheetId="46">#REF!</definedName>
    <definedName name="S_CY_Beg_Data_23" localSheetId="41">#REF!</definedName>
    <definedName name="S_CY_Beg_Data_23" localSheetId="40">#REF!</definedName>
    <definedName name="S_CY_Beg_Data_23" localSheetId="36">#REF!</definedName>
    <definedName name="S_CY_Beg_Data_23" localSheetId="37">#REF!</definedName>
    <definedName name="S_CY_Beg_Data_23" localSheetId="38">#REF!</definedName>
    <definedName name="S_CY_Beg_Data_23" localSheetId="35">#REF!</definedName>
    <definedName name="S_CY_Beg_Data_23" localSheetId="21">#REF!</definedName>
    <definedName name="S_CY_Beg_Data_23">#REF!</definedName>
    <definedName name="S_CY_Beg_Data_5" localSheetId="48">#REF!</definedName>
    <definedName name="S_CY_Beg_Data_5" localSheetId="46">#REF!</definedName>
    <definedName name="S_CY_Beg_Data_5" localSheetId="41">#REF!</definedName>
    <definedName name="S_CY_Beg_Data_5" localSheetId="40">#REF!</definedName>
    <definedName name="S_CY_Beg_Data_5" localSheetId="36">#REF!</definedName>
    <definedName name="S_CY_Beg_Data_5" localSheetId="37">#REF!</definedName>
    <definedName name="S_CY_Beg_Data_5" localSheetId="38">#REF!</definedName>
    <definedName name="S_CY_Beg_Data_5" localSheetId="35">#REF!</definedName>
    <definedName name="S_CY_Beg_Data_5" localSheetId="21">#REF!</definedName>
    <definedName name="S_CY_Beg_Data_5">#REF!</definedName>
    <definedName name="S_CY_Beg_Data_8" localSheetId="48">#REF!</definedName>
    <definedName name="S_CY_Beg_Data_8" localSheetId="46">#REF!</definedName>
    <definedName name="S_CY_Beg_Data_8" localSheetId="41">#REF!</definedName>
    <definedName name="S_CY_Beg_Data_8" localSheetId="40">#REF!</definedName>
    <definedName name="S_CY_Beg_Data_8" localSheetId="36">#REF!</definedName>
    <definedName name="S_CY_Beg_Data_8" localSheetId="37">#REF!</definedName>
    <definedName name="S_CY_Beg_Data_8" localSheetId="38">#REF!</definedName>
    <definedName name="S_CY_Beg_Data_8" localSheetId="35">#REF!</definedName>
    <definedName name="S_CY_Beg_Data_8" localSheetId="21">#REF!</definedName>
    <definedName name="S_CY_Beg_Data_8">#REF!</definedName>
    <definedName name="S_CY_Beg_GT" localSheetId="48">#REF!</definedName>
    <definedName name="S_CY_Beg_GT" localSheetId="47">#REF!</definedName>
    <definedName name="S_CY_Beg_GT" localSheetId="46">#REF!</definedName>
    <definedName name="S_CY_Beg_GT" localSheetId="41">#REF!</definedName>
    <definedName name="S_CY_Beg_GT" localSheetId="36">#REF!</definedName>
    <definedName name="S_CY_Beg_GT" localSheetId="37">#REF!</definedName>
    <definedName name="S_CY_Beg_GT" localSheetId="38">#REF!</definedName>
    <definedName name="S_CY_Beg_GT" localSheetId="35">#REF!</definedName>
    <definedName name="S_CY_Beg_GT" localSheetId="21">#REF!</definedName>
    <definedName name="S_CY_Beg_GT" localSheetId="56">'Lead (2) DEC 11-H'!$F$667</definedName>
    <definedName name="S_CY_Beg_GT">'Lead December'!$F$964</definedName>
    <definedName name="S_CY_Beg_GT_1" localSheetId="48">#REF!</definedName>
    <definedName name="S_CY_Beg_GT_1" localSheetId="46">#REF!</definedName>
    <definedName name="S_CY_Beg_GT_1" localSheetId="41">#REF!</definedName>
    <definedName name="S_CY_Beg_GT_1" localSheetId="40">#REF!</definedName>
    <definedName name="S_CY_Beg_GT_1" localSheetId="36">#REF!</definedName>
    <definedName name="S_CY_Beg_GT_1" localSheetId="37">#REF!</definedName>
    <definedName name="S_CY_Beg_GT_1" localSheetId="38">#REF!</definedName>
    <definedName name="S_CY_Beg_GT_1" localSheetId="35">#REF!</definedName>
    <definedName name="S_CY_Beg_GT_1" localSheetId="21">#REF!</definedName>
    <definedName name="S_CY_Beg_GT_1">#REF!</definedName>
    <definedName name="S_CY_Beg_GT_20" localSheetId="48">#REF!</definedName>
    <definedName name="S_CY_Beg_GT_20" localSheetId="46">#REF!</definedName>
    <definedName name="S_CY_Beg_GT_20" localSheetId="41">#REF!</definedName>
    <definedName name="S_CY_Beg_GT_20" localSheetId="40">#REF!</definedName>
    <definedName name="S_CY_Beg_GT_20" localSheetId="36">#REF!</definedName>
    <definedName name="S_CY_Beg_GT_20" localSheetId="37">#REF!</definedName>
    <definedName name="S_CY_Beg_GT_20" localSheetId="38">#REF!</definedName>
    <definedName name="S_CY_Beg_GT_20" localSheetId="35">#REF!</definedName>
    <definedName name="S_CY_Beg_GT_20" localSheetId="21">#REF!</definedName>
    <definedName name="S_CY_Beg_GT_20">#REF!</definedName>
    <definedName name="S_CY_Beg_GT_21" localSheetId="48">#REF!</definedName>
    <definedName name="S_CY_Beg_GT_21" localSheetId="46">#REF!</definedName>
    <definedName name="S_CY_Beg_GT_21" localSheetId="41">#REF!</definedName>
    <definedName name="S_CY_Beg_GT_21" localSheetId="40">#REF!</definedName>
    <definedName name="S_CY_Beg_GT_21" localSheetId="36">#REF!</definedName>
    <definedName name="S_CY_Beg_GT_21" localSheetId="37">#REF!</definedName>
    <definedName name="S_CY_Beg_GT_21" localSheetId="38">#REF!</definedName>
    <definedName name="S_CY_Beg_GT_21" localSheetId="35">#REF!</definedName>
    <definedName name="S_CY_Beg_GT_21" localSheetId="21">#REF!</definedName>
    <definedName name="S_CY_Beg_GT_21">#REF!</definedName>
    <definedName name="S_CY_Beg_GT_23" localSheetId="48">#REF!</definedName>
    <definedName name="S_CY_Beg_GT_23" localSheetId="46">#REF!</definedName>
    <definedName name="S_CY_Beg_GT_23" localSheetId="41">#REF!</definedName>
    <definedName name="S_CY_Beg_GT_23" localSheetId="40">#REF!</definedName>
    <definedName name="S_CY_Beg_GT_23" localSheetId="36">#REF!</definedName>
    <definedName name="S_CY_Beg_GT_23" localSheetId="37">#REF!</definedName>
    <definedName name="S_CY_Beg_GT_23" localSheetId="38">#REF!</definedName>
    <definedName name="S_CY_Beg_GT_23" localSheetId="35">#REF!</definedName>
    <definedName name="S_CY_Beg_GT_23" localSheetId="21">#REF!</definedName>
    <definedName name="S_CY_Beg_GT_23">#REF!</definedName>
    <definedName name="S_CY_Beg_GT_5" localSheetId="48">#REF!</definedName>
    <definedName name="S_CY_Beg_GT_5" localSheetId="46">#REF!</definedName>
    <definedName name="S_CY_Beg_GT_5" localSheetId="41">#REF!</definedName>
    <definedName name="S_CY_Beg_GT_5" localSheetId="40">#REF!</definedName>
    <definedName name="S_CY_Beg_GT_5" localSheetId="36">#REF!</definedName>
    <definedName name="S_CY_Beg_GT_5" localSheetId="37">#REF!</definedName>
    <definedName name="S_CY_Beg_GT_5" localSheetId="38">#REF!</definedName>
    <definedName name="S_CY_Beg_GT_5" localSheetId="35">#REF!</definedName>
    <definedName name="S_CY_Beg_GT_5" localSheetId="21">#REF!</definedName>
    <definedName name="S_CY_Beg_GT_5">#REF!</definedName>
    <definedName name="S_CY_Beg_GT_8" localSheetId="48">#REF!</definedName>
    <definedName name="S_CY_Beg_GT_8" localSheetId="46">#REF!</definedName>
    <definedName name="S_CY_Beg_GT_8" localSheetId="41">#REF!</definedName>
    <definedName name="S_CY_Beg_GT_8" localSheetId="40">#REF!</definedName>
    <definedName name="S_CY_Beg_GT_8" localSheetId="36">#REF!</definedName>
    <definedName name="S_CY_Beg_GT_8" localSheetId="37">#REF!</definedName>
    <definedName name="S_CY_Beg_GT_8" localSheetId="38">#REF!</definedName>
    <definedName name="S_CY_Beg_GT_8" localSheetId="35">#REF!</definedName>
    <definedName name="S_CY_Beg_GT_8" localSheetId="21">#REF!</definedName>
    <definedName name="S_CY_Beg_GT_8">#REF!</definedName>
    <definedName name="S_CY_End" localSheetId="48">#REF!</definedName>
    <definedName name="S_CY_End" localSheetId="47">#REF!</definedName>
    <definedName name="S_CY_End" localSheetId="46">#REF!</definedName>
    <definedName name="S_CY_End" localSheetId="41">#REF!</definedName>
    <definedName name="S_CY_End" localSheetId="36">#REF!</definedName>
    <definedName name="S_CY_End" localSheetId="37">#REF!</definedName>
    <definedName name="S_CY_End" localSheetId="38">#REF!</definedName>
    <definedName name="S_CY_End" localSheetId="56">'Lead (2) DEC 11-H'!$K:$K</definedName>
    <definedName name="S_CY_End">'Lead December'!$K:$K</definedName>
    <definedName name="S_CY_End_1" localSheetId="48">#REF!</definedName>
    <definedName name="S_CY_End_1" localSheetId="46">#REF!</definedName>
    <definedName name="S_CY_End_1" localSheetId="41">#REF!</definedName>
    <definedName name="S_CY_End_1" localSheetId="40">#REF!</definedName>
    <definedName name="S_CY_End_1" localSheetId="36">#REF!</definedName>
    <definedName name="S_CY_End_1" localSheetId="37">#REF!</definedName>
    <definedName name="S_CY_End_1" localSheetId="38">#REF!</definedName>
    <definedName name="S_CY_End_1" localSheetId="35">#REF!</definedName>
    <definedName name="S_CY_End_1" localSheetId="21">#REF!</definedName>
    <definedName name="S_CY_End_1">#REF!</definedName>
    <definedName name="S_CY_End_20" localSheetId="48">#REF!</definedName>
    <definedName name="S_CY_End_20" localSheetId="46">#REF!</definedName>
    <definedName name="S_CY_End_20" localSheetId="41">#REF!</definedName>
    <definedName name="S_CY_End_20" localSheetId="40">#REF!</definedName>
    <definedName name="S_CY_End_20" localSheetId="36">#REF!</definedName>
    <definedName name="S_CY_End_20" localSheetId="37">#REF!</definedName>
    <definedName name="S_CY_End_20" localSheetId="38">#REF!</definedName>
    <definedName name="S_CY_End_20" localSheetId="35">#REF!</definedName>
    <definedName name="S_CY_End_20" localSheetId="21">#REF!</definedName>
    <definedName name="S_CY_End_20">#REF!</definedName>
    <definedName name="S_CY_End_21" localSheetId="48">#REF!</definedName>
    <definedName name="S_CY_End_21" localSheetId="46">#REF!</definedName>
    <definedName name="S_CY_End_21" localSheetId="41">#REF!</definedName>
    <definedName name="S_CY_End_21" localSheetId="40">#REF!</definedName>
    <definedName name="S_CY_End_21" localSheetId="36">#REF!</definedName>
    <definedName name="S_CY_End_21" localSheetId="37">#REF!</definedName>
    <definedName name="S_CY_End_21" localSheetId="38">#REF!</definedName>
    <definedName name="S_CY_End_21" localSheetId="35">#REF!</definedName>
    <definedName name="S_CY_End_21" localSheetId="21">#REF!</definedName>
    <definedName name="S_CY_End_21">#REF!</definedName>
    <definedName name="S_CY_End_23" localSheetId="48">#REF!</definedName>
    <definedName name="S_CY_End_23" localSheetId="46">#REF!</definedName>
    <definedName name="S_CY_End_23" localSheetId="41">#REF!</definedName>
    <definedName name="S_CY_End_23" localSheetId="40">#REF!</definedName>
    <definedName name="S_CY_End_23" localSheetId="36">#REF!</definedName>
    <definedName name="S_CY_End_23" localSheetId="37">#REF!</definedName>
    <definedName name="S_CY_End_23" localSheetId="38">#REF!</definedName>
    <definedName name="S_CY_End_23" localSheetId="35">#REF!</definedName>
    <definedName name="S_CY_End_23" localSheetId="21">#REF!</definedName>
    <definedName name="S_CY_End_23">#REF!</definedName>
    <definedName name="S_CY_End_5" localSheetId="48">#REF!</definedName>
    <definedName name="S_CY_End_5" localSheetId="46">#REF!</definedName>
    <definedName name="S_CY_End_5" localSheetId="41">#REF!</definedName>
    <definedName name="S_CY_End_5" localSheetId="40">#REF!</definedName>
    <definedName name="S_CY_End_5" localSheetId="36">#REF!</definedName>
    <definedName name="S_CY_End_5" localSheetId="37">#REF!</definedName>
    <definedName name="S_CY_End_5" localSheetId="38">#REF!</definedName>
    <definedName name="S_CY_End_5" localSheetId="35">#REF!</definedName>
    <definedName name="S_CY_End_5" localSheetId="21">#REF!</definedName>
    <definedName name="S_CY_End_5">#REF!</definedName>
    <definedName name="S_CY_End_8" localSheetId="48">#REF!</definedName>
    <definedName name="S_CY_End_8" localSheetId="46">#REF!</definedName>
    <definedName name="S_CY_End_8" localSheetId="41">#REF!</definedName>
    <definedName name="S_CY_End_8" localSheetId="40">#REF!</definedName>
    <definedName name="S_CY_End_8" localSheetId="36">#REF!</definedName>
    <definedName name="S_CY_End_8" localSheetId="37">#REF!</definedName>
    <definedName name="S_CY_End_8" localSheetId="38">#REF!</definedName>
    <definedName name="S_CY_End_8" localSheetId="35">#REF!</definedName>
    <definedName name="S_CY_End_8" localSheetId="21">#REF!</definedName>
    <definedName name="S_CY_End_8">#REF!</definedName>
    <definedName name="S_CY_End_Data" localSheetId="15">'Lead (2) DEC 11-H'!$K$1:$K$667</definedName>
    <definedName name="S_CY_End_Data" localSheetId="48">#REF!</definedName>
    <definedName name="S_CY_End_Data" localSheetId="47">#REF!</definedName>
    <definedName name="S_CY_End_Data" localSheetId="46">#REF!</definedName>
    <definedName name="S_CY_End_Data" localSheetId="41">#REF!</definedName>
    <definedName name="S_CY_End_Data" localSheetId="40">'[55]Lead (2) DEC 11-H'!$K$1:$K$667</definedName>
    <definedName name="S_CY_End_Data" localSheetId="36">#REF!</definedName>
    <definedName name="S_CY_End_Data" localSheetId="37">#REF!</definedName>
    <definedName name="S_CY_End_Data" localSheetId="38">#REF!</definedName>
    <definedName name="S_CY_End_Data" localSheetId="42">'Lead (2) DEC 11-H'!$K$1:$K$667</definedName>
    <definedName name="S_CY_End_Data" localSheetId="16">'Lead (2) DEC 11-H'!$K$1:$K$667</definedName>
    <definedName name="S_CY_End_Data" localSheetId="35">[123]Lead!$K$1:$K$480</definedName>
    <definedName name="S_CY_End_Data" localSheetId="17">'Lead (2) DEC 11-H'!$K$1:$K$667</definedName>
    <definedName name="S_CY_End_Data" localSheetId="19">'[124]Lead December'!$K$1:$K$964</definedName>
    <definedName name="S_CY_End_Data" localSheetId="21">[123]Lead!$K$1:$K$480</definedName>
    <definedName name="S_CY_End_Data" localSheetId="12">'Lead (2) DEC 11-H'!$K$1:$K$667</definedName>
    <definedName name="S_CY_End_Data" localSheetId="26">'Lead (2) DEC 11-H'!$K$1:$K$667</definedName>
    <definedName name="S_CY_End_Data" localSheetId="30">'Lead (2) DEC 11-H'!$K$1:$K$667</definedName>
    <definedName name="S_CY_End_Data" localSheetId="13">'Lead (2) DEC 11-H'!$K$1:$K$667</definedName>
    <definedName name="S_CY_End_Data" localSheetId="31">'Lead (2) DEC 11-H'!$K$1:$K$667</definedName>
    <definedName name="S_CY_End_Data" localSheetId="25">'Lead (2) DEC 11-H'!$K$1:$K$667</definedName>
    <definedName name="S_CY_End_Data" localSheetId="27">'Lead (2) DEC 11-H'!$K$1:$K$667</definedName>
    <definedName name="S_CY_End_Data" localSheetId="56">'Lead (2) DEC 11-H'!$K$1:$K$667</definedName>
    <definedName name="S_CY_End_Data" localSheetId="10">'Lead (2) DEC 11-H'!$K$1:$K$667</definedName>
    <definedName name="S_CY_End_Data" localSheetId="7">#REF!</definedName>
    <definedName name="S_CY_End_Data" localSheetId="9">'Lead (2) DEC 11-H'!$K$1:$K$667</definedName>
    <definedName name="S_CY_End_Data">'Lead December'!$K$1:$K$964</definedName>
    <definedName name="S_CY_End_Data_1" localSheetId="48">#REF!</definedName>
    <definedName name="S_CY_End_Data_1" localSheetId="46">#REF!</definedName>
    <definedName name="S_CY_End_Data_1" localSheetId="41">#REF!</definedName>
    <definedName name="S_CY_End_Data_1" localSheetId="40">#REF!</definedName>
    <definedName name="S_CY_End_Data_1" localSheetId="36">#REF!</definedName>
    <definedName name="S_CY_End_Data_1" localSheetId="37">#REF!</definedName>
    <definedName name="S_CY_End_Data_1" localSheetId="38">#REF!</definedName>
    <definedName name="S_CY_End_Data_1" localSheetId="35">#REF!</definedName>
    <definedName name="S_CY_End_Data_1" localSheetId="21">#REF!</definedName>
    <definedName name="S_CY_End_Data_1">#REF!</definedName>
    <definedName name="S_CY_End_Data_20" localSheetId="48">#REF!</definedName>
    <definedName name="S_CY_End_Data_20" localSheetId="46">#REF!</definedName>
    <definedName name="S_CY_End_Data_20" localSheetId="41">#REF!</definedName>
    <definedName name="S_CY_End_Data_20" localSheetId="40">#REF!</definedName>
    <definedName name="S_CY_End_Data_20" localSheetId="36">#REF!</definedName>
    <definedName name="S_CY_End_Data_20" localSheetId="37">#REF!</definedName>
    <definedName name="S_CY_End_Data_20" localSheetId="38">#REF!</definedName>
    <definedName name="S_CY_End_Data_20" localSheetId="35">#REF!</definedName>
    <definedName name="S_CY_End_Data_20" localSheetId="21">#REF!</definedName>
    <definedName name="S_CY_End_Data_20">#REF!</definedName>
    <definedName name="S_CY_End_Data_21" localSheetId="48">#REF!</definedName>
    <definedName name="S_CY_End_Data_21" localSheetId="46">#REF!</definedName>
    <definedName name="S_CY_End_Data_21" localSheetId="41">#REF!</definedName>
    <definedName name="S_CY_End_Data_21" localSheetId="40">#REF!</definedName>
    <definedName name="S_CY_End_Data_21" localSheetId="36">#REF!</definedName>
    <definedName name="S_CY_End_Data_21" localSheetId="37">#REF!</definedName>
    <definedName name="S_CY_End_Data_21" localSheetId="38">#REF!</definedName>
    <definedName name="S_CY_End_Data_21" localSheetId="35">#REF!</definedName>
    <definedName name="S_CY_End_Data_21" localSheetId="21">#REF!</definedName>
    <definedName name="S_CY_End_Data_21">#REF!</definedName>
    <definedName name="S_CY_End_Data_23" localSheetId="48">#REF!</definedName>
    <definedName name="S_CY_End_Data_23" localSheetId="46">#REF!</definedName>
    <definedName name="S_CY_End_Data_23" localSheetId="41">#REF!</definedName>
    <definedName name="S_CY_End_Data_23" localSheetId="40">#REF!</definedName>
    <definedName name="S_CY_End_Data_23" localSheetId="36">#REF!</definedName>
    <definedName name="S_CY_End_Data_23" localSheetId="37">#REF!</definedName>
    <definedName name="S_CY_End_Data_23" localSheetId="38">#REF!</definedName>
    <definedName name="S_CY_End_Data_23" localSheetId="35">#REF!</definedName>
    <definedName name="S_CY_End_Data_23" localSheetId="21">#REF!</definedName>
    <definedName name="S_CY_End_Data_23">#REF!</definedName>
    <definedName name="S_CY_End_Data_5" localSheetId="48">#REF!</definedName>
    <definedName name="S_CY_End_Data_5" localSheetId="46">#REF!</definedName>
    <definedName name="S_CY_End_Data_5" localSheetId="41">#REF!</definedName>
    <definedName name="S_CY_End_Data_5" localSheetId="40">#REF!</definedName>
    <definedName name="S_CY_End_Data_5" localSheetId="36">#REF!</definedName>
    <definedName name="S_CY_End_Data_5" localSheetId="37">#REF!</definedName>
    <definedName name="S_CY_End_Data_5" localSheetId="38">#REF!</definedName>
    <definedName name="S_CY_End_Data_5" localSheetId="35">#REF!</definedName>
    <definedName name="S_CY_End_Data_5" localSheetId="21">#REF!</definedName>
    <definedName name="S_CY_End_Data_5">#REF!</definedName>
    <definedName name="S_CY_End_Data_8" localSheetId="48">#REF!</definedName>
    <definedName name="S_CY_End_Data_8" localSheetId="46">#REF!</definedName>
    <definedName name="S_CY_End_Data_8" localSheetId="41">#REF!</definedName>
    <definedName name="S_CY_End_Data_8" localSheetId="40">#REF!</definedName>
    <definedName name="S_CY_End_Data_8" localSheetId="36">#REF!</definedName>
    <definedName name="S_CY_End_Data_8" localSheetId="37">#REF!</definedName>
    <definedName name="S_CY_End_Data_8" localSheetId="38">#REF!</definedName>
    <definedName name="S_CY_End_Data_8" localSheetId="35">#REF!</definedName>
    <definedName name="S_CY_End_Data_8" localSheetId="21">#REF!</definedName>
    <definedName name="S_CY_End_Data_8">#REF!</definedName>
    <definedName name="S_CY_End_GT" localSheetId="48">#REF!</definedName>
    <definedName name="S_CY_End_GT" localSheetId="47">#REF!</definedName>
    <definedName name="S_CY_End_GT" localSheetId="46">#REF!</definedName>
    <definedName name="S_CY_End_GT" localSheetId="41">#REF!</definedName>
    <definedName name="S_CY_End_GT" localSheetId="36">#REF!</definedName>
    <definedName name="S_CY_End_GT" localSheetId="37">#REF!</definedName>
    <definedName name="S_CY_End_GT" localSheetId="38">#REF!</definedName>
    <definedName name="S_CY_End_GT" localSheetId="35">#REF!</definedName>
    <definedName name="S_CY_End_GT" localSheetId="21">#REF!</definedName>
    <definedName name="S_CY_End_GT" localSheetId="56">'Lead (2) DEC 11-H'!$K$667</definedName>
    <definedName name="S_CY_End_GT">'Lead December'!$K$964</definedName>
    <definedName name="S_CY_End_GT_1" localSheetId="48">#REF!</definedName>
    <definedName name="S_CY_End_GT_1" localSheetId="46">#REF!</definedName>
    <definedName name="S_CY_End_GT_1" localSheetId="41">#REF!</definedName>
    <definedName name="S_CY_End_GT_1" localSheetId="40">#REF!</definedName>
    <definedName name="S_CY_End_GT_1" localSheetId="36">#REF!</definedName>
    <definedName name="S_CY_End_GT_1" localSheetId="37">#REF!</definedName>
    <definedName name="S_CY_End_GT_1" localSheetId="38">#REF!</definedName>
    <definedName name="S_CY_End_GT_1" localSheetId="35">#REF!</definedName>
    <definedName name="S_CY_End_GT_1" localSheetId="21">#REF!</definedName>
    <definedName name="S_CY_End_GT_1">#REF!</definedName>
    <definedName name="S_CY_End_GT_20" localSheetId="48">#REF!</definedName>
    <definedName name="S_CY_End_GT_20" localSheetId="46">#REF!</definedName>
    <definedName name="S_CY_End_GT_20" localSheetId="41">#REF!</definedName>
    <definedName name="S_CY_End_GT_20" localSheetId="40">#REF!</definedName>
    <definedName name="S_CY_End_GT_20" localSheetId="36">#REF!</definedName>
    <definedName name="S_CY_End_GT_20" localSheetId="37">#REF!</definedName>
    <definedName name="S_CY_End_GT_20" localSheetId="38">#REF!</definedName>
    <definedName name="S_CY_End_GT_20" localSheetId="35">#REF!</definedName>
    <definedName name="S_CY_End_GT_20" localSheetId="21">#REF!</definedName>
    <definedName name="S_CY_End_GT_20">#REF!</definedName>
    <definedName name="S_CY_End_GT_21" localSheetId="48">#REF!</definedName>
    <definedName name="S_CY_End_GT_21" localSheetId="46">#REF!</definedName>
    <definedName name="S_CY_End_GT_21" localSheetId="41">#REF!</definedName>
    <definedName name="S_CY_End_GT_21" localSheetId="40">#REF!</definedName>
    <definedName name="S_CY_End_GT_21" localSheetId="36">#REF!</definedName>
    <definedName name="S_CY_End_GT_21" localSheetId="37">#REF!</definedName>
    <definedName name="S_CY_End_GT_21" localSheetId="38">#REF!</definedName>
    <definedName name="S_CY_End_GT_21" localSheetId="35">#REF!</definedName>
    <definedName name="S_CY_End_GT_21" localSheetId="21">#REF!</definedName>
    <definedName name="S_CY_End_GT_21">#REF!</definedName>
    <definedName name="S_CY_End_GT_23" localSheetId="48">#REF!</definedName>
    <definedName name="S_CY_End_GT_23" localSheetId="46">#REF!</definedName>
    <definedName name="S_CY_End_GT_23" localSheetId="41">#REF!</definedName>
    <definedName name="S_CY_End_GT_23" localSheetId="40">#REF!</definedName>
    <definedName name="S_CY_End_GT_23" localSheetId="36">#REF!</definedName>
    <definedName name="S_CY_End_GT_23" localSheetId="37">#REF!</definedName>
    <definedName name="S_CY_End_GT_23" localSheetId="38">#REF!</definedName>
    <definedName name="S_CY_End_GT_23" localSheetId="35">#REF!</definedName>
    <definedName name="S_CY_End_GT_23" localSheetId="21">#REF!</definedName>
    <definedName name="S_CY_End_GT_23">#REF!</definedName>
    <definedName name="S_CY_End_GT_5" localSheetId="48">#REF!</definedName>
    <definedName name="S_CY_End_GT_5" localSheetId="46">#REF!</definedName>
    <definedName name="S_CY_End_GT_5" localSheetId="41">#REF!</definedName>
    <definedName name="S_CY_End_GT_5" localSheetId="40">#REF!</definedName>
    <definedName name="S_CY_End_GT_5" localSheetId="36">#REF!</definedName>
    <definedName name="S_CY_End_GT_5" localSheetId="37">#REF!</definedName>
    <definedName name="S_CY_End_GT_5" localSheetId="38">#REF!</definedName>
    <definedName name="S_CY_End_GT_5" localSheetId="35">#REF!</definedName>
    <definedName name="S_CY_End_GT_5" localSheetId="21">#REF!</definedName>
    <definedName name="S_CY_End_GT_5">#REF!</definedName>
    <definedName name="S_CY_End_GT_8" localSheetId="48">#REF!</definedName>
    <definedName name="S_CY_End_GT_8" localSheetId="46">#REF!</definedName>
    <definedName name="S_CY_End_GT_8" localSheetId="41">#REF!</definedName>
    <definedName name="S_CY_End_GT_8" localSheetId="40">#REF!</definedName>
    <definedName name="S_CY_End_GT_8" localSheetId="36">#REF!</definedName>
    <definedName name="S_CY_End_GT_8" localSheetId="37">#REF!</definedName>
    <definedName name="S_CY_End_GT_8" localSheetId="38">#REF!</definedName>
    <definedName name="S_CY_End_GT_8" localSheetId="35">#REF!</definedName>
    <definedName name="S_CY_End_GT_8" localSheetId="21">#REF!</definedName>
    <definedName name="S_CY_End_GT_8">#REF!</definedName>
    <definedName name="S_Diff_Amt" localSheetId="48">#REF!</definedName>
    <definedName name="S_Diff_Amt" localSheetId="47">#REF!</definedName>
    <definedName name="S_Diff_Amt" localSheetId="46">#REF!</definedName>
    <definedName name="S_Diff_Amt" localSheetId="41">#REF!</definedName>
    <definedName name="S_Diff_Amt" localSheetId="36">#REF!</definedName>
    <definedName name="S_Diff_Amt" localSheetId="37">#REF!</definedName>
    <definedName name="S_Diff_Amt" localSheetId="38">#REF!</definedName>
    <definedName name="S_Diff_Amt" localSheetId="56">'Lead (2) DEC 11-H'!$O:$O</definedName>
    <definedName name="S_Diff_Amt">'Lead December'!$O:$O</definedName>
    <definedName name="S_Diff_Amt_1" localSheetId="48">#REF!</definedName>
    <definedName name="S_Diff_Amt_1" localSheetId="46">#REF!</definedName>
    <definedName name="S_Diff_Amt_1" localSheetId="41">#REF!</definedName>
    <definedName name="S_Diff_Amt_1" localSheetId="40">#REF!</definedName>
    <definedName name="S_Diff_Amt_1" localSheetId="36">#REF!</definedName>
    <definedName name="S_Diff_Amt_1" localSheetId="37">#REF!</definedName>
    <definedName name="S_Diff_Amt_1" localSheetId="38">#REF!</definedName>
    <definedName name="S_Diff_Amt_1" localSheetId="35">#REF!</definedName>
    <definedName name="S_Diff_Amt_1" localSheetId="21">#REF!</definedName>
    <definedName name="S_Diff_Amt_1">#REF!</definedName>
    <definedName name="S_Diff_Amt_20" localSheetId="48">#REF!</definedName>
    <definedName name="S_Diff_Amt_20" localSheetId="46">#REF!</definedName>
    <definedName name="S_Diff_Amt_20" localSheetId="41">#REF!</definedName>
    <definedName name="S_Diff_Amt_20" localSheetId="40">#REF!</definedName>
    <definedName name="S_Diff_Amt_20" localSheetId="36">#REF!</definedName>
    <definedName name="S_Diff_Amt_20" localSheetId="37">#REF!</definedName>
    <definedName name="S_Diff_Amt_20" localSheetId="38">#REF!</definedName>
    <definedName name="S_Diff_Amt_20" localSheetId="35">#REF!</definedName>
    <definedName name="S_Diff_Amt_20" localSheetId="21">#REF!</definedName>
    <definedName name="S_Diff_Amt_20">#REF!</definedName>
    <definedName name="S_Diff_Amt_21" localSheetId="48">#REF!</definedName>
    <definedName name="S_Diff_Amt_21" localSheetId="46">#REF!</definedName>
    <definedName name="S_Diff_Amt_21" localSheetId="41">#REF!</definedName>
    <definedName name="S_Diff_Amt_21" localSheetId="40">#REF!</definedName>
    <definedName name="S_Diff_Amt_21" localSheetId="36">#REF!</definedName>
    <definedName name="S_Diff_Amt_21" localSheetId="37">#REF!</definedName>
    <definedName name="S_Diff_Amt_21" localSheetId="38">#REF!</definedName>
    <definedName name="S_Diff_Amt_21" localSheetId="35">#REF!</definedName>
    <definedName name="S_Diff_Amt_21" localSheetId="21">#REF!</definedName>
    <definedName name="S_Diff_Amt_21">#REF!</definedName>
    <definedName name="S_Diff_Amt_23" localSheetId="48">#REF!</definedName>
    <definedName name="S_Diff_Amt_23" localSheetId="46">#REF!</definedName>
    <definedName name="S_Diff_Amt_23" localSheetId="41">#REF!</definedName>
    <definedName name="S_Diff_Amt_23" localSheetId="40">#REF!</definedName>
    <definedName name="S_Diff_Amt_23" localSheetId="36">#REF!</definedName>
    <definedName name="S_Diff_Amt_23" localSheetId="37">#REF!</definedName>
    <definedName name="S_Diff_Amt_23" localSheetId="38">#REF!</definedName>
    <definedName name="S_Diff_Amt_23" localSheetId="35">#REF!</definedName>
    <definedName name="S_Diff_Amt_23" localSheetId="21">#REF!</definedName>
    <definedName name="S_Diff_Amt_23">#REF!</definedName>
    <definedName name="S_Diff_Amt_5" localSheetId="48">#REF!</definedName>
    <definedName name="S_Diff_Amt_5" localSheetId="46">#REF!</definedName>
    <definedName name="S_Diff_Amt_5" localSheetId="41">#REF!</definedName>
    <definedName name="S_Diff_Amt_5" localSheetId="40">#REF!</definedName>
    <definedName name="S_Diff_Amt_5" localSheetId="36">#REF!</definedName>
    <definedName name="S_Diff_Amt_5" localSheetId="37">#REF!</definedName>
    <definedName name="S_Diff_Amt_5" localSheetId="38">#REF!</definedName>
    <definedName name="S_Diff_Amt_5" localSheetId="35">#REF!</definedName>
    <definedName name="S_Diff_Amt_5" localSheetId="21">#REF!</definedName>
    <definedName name="S_Diff_Amt_5">#REF!</definedName>
    <definedName name="S_Diff_Amt_8" localSheetId="48">#REF!</definedName>
    <definedName name="S_Diff_Amt_8" localSheetId="46">#REF!</definedName>
    <definedName name="S_Diff_Amt_8" localSheetId="41">#REF!</definedName>
    <definedName name="S_Diff_Amt_8" localSheetId="40">#REF!</definedName>
    <definedName name="S_Diff_Amt_8" localSheetId="36">#REF!</definedName>
    <definedName name="S_Diff_Amt_8" localSheetId="37">#REF!</definedName>
    <definedName name="S_Diff_Amt_8" localSheetId="38">#REF!</definedName>
    <definedName name="S_Diff_Amt_8" localSheetId="35">#REF!</definedName>
    <definedName name="S_Diff_Amt_8" localSheetId="21">#REF!</definedName>
    <definedName name="S_Diff_Amt_8">#REF!</definedName>
    <definedName name="S_Diff_Pct" localSheetId="48">#REF!</definedName>
    <definedName name="S_Diff_Pct" localSheetId="47">#REF!</definedName>
    <definedName name="S_Diff_Pct" localSheetId="46">#REF!</definedName>
    <definedName name="S_Diff_Pct" localSheetId="41">#REF!</definedName>
    <definedName name="S_Diff_Pct" localSheetId="36">#REF!</definedName>
    <definedName name="S_Diff_Pct" localSheetId="37">#REF!</definedName>
    <definedName name="S_Diff_Pct" localSheetId="38">#REF!</definedName>
    <definedName name="S_Diff_Pct" localSheetId="56">'Lead (2) DEC 11-H'!$N:$N</definedName>
    <definedName name="S_Diff_Pct">'Lead December'!$N:$N</definedName>
    <definedName name="S_Diff_Pct_1" localSheetId="48">#REF!</definedName>
    <definedName name="S_Diff_Pct_1" localSheetId="46">#REF!</definedName>
    <definedName name="S_Diff_Pct_1" localSheetId="41">#REF!</definedName>
    <definedName name="S_Diff_Pct_1" localSheetId="40">#REF!</definedName>
    <definedName name="S_Diff_Pct_1" localSheetId="36">#REF!</definedName>
    <definedName name="S_Diff_Pct_1" localSheetId="37">#REF!</definedName>
    <definedName name="S_Diff_Pct_1" localSheetId="38">#REF!</definedName>
    <definedName name="S_Diff_Pct_1" localSheetId="35">#REF!</definedName>
    <definedName name="S_Diff_Pct_1" localSheetId="21">#REF!</definedName>
    <definedName name="S_Diff_Pct_1">#REF!</definedName>
    <definedName name="S_Diff_Pct_20" localSheetId="48">#REF!</definedName>
    <definedName name="S_Diff_Pct_20" localSheetId="46">#REF!</definedName>
    <definedName name="S_Diff_Pct_20" localSheetId="41">#REF!</definedName>
    <definedName name="S_Diff_Pct_20" localSheetId="40">#REF!</definedName>
    <definedName name="S_Diff_Pct_20" localSheetId="36">#REF!</definedName>
    <definedName name="S_Diff_Pct_20" localSheetId="37">#REF!</definedName>
    <definedName name="S_Diff_Pct_20" localSheetId="38">#REF!</definedName>
    <definedName name="S_Diff_Pct_20" localSheetId="35">#REF!</definedName>
    <definedName name="S_Diff_Pct_20" localSheetId="21">#REF!</definedName>
    <definedName name="S_Diff_Pct_20">#REF!</definedName>
    <definedName name="S_Diff_Pct_21" localSheetId="48">#REF!</definedName>
    <definedName name="S_Diff_Pct_21" localSheetId="46">#REF!</definedName>
    <definedName name="S_Diff_Pct_21" localSheetId="41">#REF!</definedName>
    <definedName name="S_Diff_Pct_21" localSheetId="40">#REF!</definedName>
    <definedName name="S_Diff_Pct_21" localSheetId="36">#REF!</definedName>
    <definedName name="S_Diff_Pct_21" localSheetId="37">#REF!</definedName>
    <definedName name="S_Diff_Pct_21" localSheetId="38">#REF!</definedName>
    <definedName name="S_Diff_Pct_21" localSheetId="35">#REF!</definedName>
    <definedName name="S_Diff_Pct_21" localSheetId="21">#REF!</definedName>
    <definedName name="S_Diff_Pct_21">#REF!</definedName>
    <definedName name="S_Diff_Pct_23" localSheetId="48">#REF!</definedName>
    <definedName name="S_Diff_Pct_23" localSheetId="46">#REF!</definedName>
    <definedName name="S_Diff_Pct_23" localSheetId="41">#REF!</definedName>
    <definedName name="S_Diff_Pct_23" localSheetId="40">#REF!</definedName>
    <definedName name="S_Diff_Pct_23" localSheetId="36">#REF!</definedName>
    <definedName name="S_Diff_Pct_23" localSheetId="37">#REF!</definedName>
    <definedName name="S_Diff_Pct_23" localSheetId="38">#REF!</definedName>
    <definedName name="S_Diff_Pct_23" localSheetId="35">#REF!</definedName>
    <definedName name="S_Diff_Pct_23" localSheetId="21">#REF!</definedName>
    <definedName name="S_Diff_Pct_23">#REF!</definedName>
    <definedName name="S_Diff_Pct_5" localSheetId="48">#REF!</definedName>
    <definedName name="S_Diff_Pct_5" localSheetId="46">#REF!</definedName>
    <definedName name="S_Diff_Pct_5" localSheetId="41">#REF!</definedName>
    <definedName name="S_Diff_Pct_5" localSheetId="40">#REF!</definedName>
    <definedName name="S_Diff_Pct_5" localSheetId="36">#REF!</definedName>
    <definedName name="S_Diff_Pct_5" localSheetId="37">#REF!</definedName>
    <definedName name="S_Diff_Pct_5" localSheetId="38">#REF!</definedName>
    <definedName name="S_Diff_Pct_5" localSheetId="35">#REF!</definedName>
    <definedName name="S_Diff_Pct_5" localSheetId="21">#REF!</definedName>
    <definedName name="S_Diff_Pct_5">#REF!</definedName>
    <definedName name="S_Diff_Pct_8" localSheetId="48">#REF!</definedName>
    <definedName name="S_Diff_Pct_8" localSheetId="46">#REF!</definedName>
    <definedName name="S_Diff_Pct_8" localSheetId="41">#REF!</definedName>
    <definedName name="S_Diff_Pct_8" localSheetId="40">#REF!</definedName>
    <definedName name="S_Diff_Pct_8" localSheetId="36">#REF!</definedName>
    <definedName name="S_Diff_Pct_8" localSheetId="37">#REF!</definedName>
    <definedName name="S_Diff_Pct_8" localSheetId="38">#REF!</definedName>
    <definedName name="S_Diff_Pct_8" localSheetId="35">#REF!</definedName>
    <definedName name="S_Diff_Pct_8" localSheetId="21">#REF!</definedName>
    <definedName name="S_Diff_Pct_8">#REF!</definedName>
    <definedName name="S_GrpNum" localSheetId="48">#REF!</definedName>
    <definedName name="S_GrpNum" localSheetId="47">#REF!</definedName>
    <definedName name="S_GrpNum" localSheetId="46">#REF!</definedName>
    <definedName name="S_GrpNum" localSheetId="41">#REF!</definedName>
    <definedName name="S_GrpNum" localSheetId="36">#REF!</definedName>
    <definedName name="S_GrpNum" localSheetId="37">#REF!</definedName>
    <definedName name="S_GrpNum" localSheetId="38">#REF!</definedName>
    <definedName name="S_GrpNum" localSheetId="56">'Lead (2) DEC 11-H'!$C:$C</definedName>
    <definedName name="S_GrpNum">'Lead December'!$C:$C</definedName>
    <definedName name="S_GrpNum_1" localSheetId="48">#REF!</definedName>
    <definedName name="S_GrpNum_1" localSheetId="46">#REF!</definedName>
    <definedName name="S_GrpNum_1" localSheetId="41">#REF!</definedName>
    <definedName name="S_GrpNum_1" localSheetId="40">#REF!</definedName>
    <definedName name="S_GrpNum_1" localSheetId="36">#REF!</definedName>
    <definedName name="S_GrpNum_1" localSheetId="37">#REF!</definedName>
    <definedName name="S_GrpNum_1" localSheetId="38">#REF!</definedName>
    <definedName name="S_GrpNum_1" localSheetId="35">#REF!</definedName>
    <definedName name="S_GrpNum_1" localSheetId="21">#REF!</definedName>
    <definedName name="S_GrpNum_1">#REF!</definedName>
    <definedName name="S_GrpNum_20" localSheetId="48">#REF!</definedName>
    <definedName name="S_GrpNum_20" localSheetId="46">#REF!</definedName>
    <definedName name="S_GrpNum_20" localSheetId="41">#REF!</definedName>
    <definedName name="S_GrpNum_20" localSheetId="40">#REF!</definedName>
    <definedName name="S_GrpNum_20" localSheetId="36">#REF!</definedName>
    <definedName name="S_GrpNum_20" localSheetId="37">#REF!</definedName>
    <definedName name="S_GrpNum_20" localSheetId="38">#REF!</definedName>
    <definedName name="S_GrpNum_20" localSheetId="35">#REF!</definedName>
    <definedName name="S_GrpNum_20" localSheetId="21">#REF!</definedName>
    <definedName name="S_GrpNum_20">#REF!</definedName>
    <definedName name="S_GrpNum_21" localSheetId="48">#REF!</definedName>
    <definedName name="S_GrpNum_21" localSheetId="46">#REF!</definedName>
    <definedName name="S_GrpNum_21" localSheetId="41">#REF!</definedName>
    <definedName name="S_GrpNum_21" localSheetId="40">#REF!</definedName>
    <definedName name="S_GrpNum_21" localSheetId="36">#REF!</definedName>
    <definedName name="S_GrpNum_21" localSheetId="37">#REF!</definedName>
    <definedName name="S_GrpNum_21" localSheetId="38">#REF!</definedName>
    <definedName name="S_GrpNum_21" localSheetId="35">#REF!</definedName>
    <definedName name="S_GrpNum_21" localSheetId="21">#REF!</definedName>
    <definedName name="S_GrpNum_21">#REF!</definedName>
    <definedName name="S_GrpNum_23" localSheetId="48">#REF!</definedName>
    <definedName name="S_GrpNum_23" localSheetId="46">#REF!</definedName>
    <definedName name="S_GrpNum_23" localSheetId="41">#REF!</definedName>
    <definedName name="S_GrpNum_23" localSheetId="40">#REF!</definedName>
    <definedName name="S_GrpNum_23" localSheetId="36">#REF!</definedName>
    <definedName name="S_GrpNum_23" localSheetId="37">#REF!</definedName>
    <definedName name="S_GrpNum_23" localSheetId="38">#REF!</definedName>
    <definedName name="S_GrpNum_23" localSheetId="35">#REF!</definedName>
    <definedName name="S_GrpNum_23" localSheetId="21">#REF!</definedName>
    <definedName name="S_GrpNum_23">#REF!</definedName>
    <definedName name="S_GrpNum_5" localSheetId="48">#REF!</definedName>
    <definedName name="S_GrpNum_5" localSheetId="46">#REF!</definedName>
    <definedName name="S_GrpNum_5" localSheetId="41">#REF!</definedName>
    <definedName name="S_GrpNum_5" localSheetId="40">#REF!</definedName>
    <definedName name="S_GrpNum_5" localSheetId="36">#REF!</definedName>
    <definedName name="S_GrpNum_5" localSheetId="37">#REF!</definedName>
    <definedName name="S_GrpNum_5" localSheetId="38">#REF!</definedName>
    <definedName name="S_GrpNum_5" localSheetId="35">#REF!</definedName>
    <definedName name="S_GrpNum_5" localSheetId="21">#REF!</definedName>
    <definedName name="S_GrpNum_5">#REF!</definedName>
    <definedName name="S_GrpNum_8" localSheetId="48">#REF!</definedName>
    <definedName name="S_GrpNum_8" localSheetId="46">#REF!</definedName>
    <definedName name="S_GrpNum_8" localSheetId="41">#REF!</definedName>
    <definedName name="S_GrpNum_8" localSheetId="40">#REF!</definedName>
    <definedName name="S_GrpNum_8" localSheetId="36">#REF!</definedName>
    <definedName name="S_GrpNum_8" localSheetId="37">#REF!</definedName>
    <definedName name="S_GrpNum_8" localSheetId="38">#REF!</definedName>
    <definedName name="S_GrpNum_8" localSheetId="35">#REF!</definedName>
    <definedName name="S_GrpNum_8" localSheetId="21">#REF!</definedName>
    <definedName name="S_GrpNum_8">#REF!</definedName>
    <definedName name="S_Headings" localSheetId="48">#REF!</definedName>
    <definedName name="S_Headings" localSheetId="47">#REF!</definedName>
    <definedName name="S_Headings" localSheetId="46">#REF!</definedName>
    <definedName name="S_Headings" localSheetId="41">#REF!</definedName>
    <definedName name="S_Headings" localSheetId="36">#REF!</definedName>
    <definedName name="S_Headings" localSheetId="37">#REF!</definedName>
    <definedName name="S_Headings" localSheetId="38">#REF!</definedName>
    <definedName name="S_Headings" localSheetId="35">#REF!</definedName>
    <definedName name="S_Headings" localSheetId="21">#REF!</definedName>
    <definedName name="S_Headings" localSheetId="56">'Lead (2) DEC 11-H'!$2:$2</definedName>
    <definedName name="S_Headings">'Lead December'!$2:$2</definedName>
    <definedName name="S_Headings_1" localSheetId="48">#REF!</definedName>
    <definedName name="S_Headings_1" localSheetId="46">#REF!</definedName>
    <definedName name="S_Headings_1" localSheetId="41">#REF!</definedName>
    <definedName name="S_Headings_1" localSheetId="40">#REF!</definedName>
    <definedName name="S_Headings_1" localSheetId="36">#REF!</definedName>
    <definedName name="S_Headings_1" localSheetId="37">#REF!</definedName>
    <definedName name="S_Headings_1" localSheetId="38">#REF!</definedName>
    <definedName name="S_Headings_1" localSheetId="35">#REF!</definedName>
    <definedName name="S_Headings_1" localSheetId="21">#REF!</definedName>
    <definedName name="S_Headings_1">#REF!</definedName>
    <definedName name="S_Headings_20" localSheetId="48">#REF!</definedName>
    <definedName name="S_Headings_20" localSheetId="46">#REF!</definedName>
    <definedName name="S_Headings_20" localSheetId="41">#REF!</definedName>
    <definedName name="S_Headings_20" localSheetId="40">#REF!</definedName>
    <definedName name="S_Headings_20" localSheetId="36">#REF!</definedName>
    <definedName name="S_Headings_20" localSheetId="37">#REF!</definedName>
    <definedName name="S_Headings_20" localSheetId="38">#REF!</definedName>
    <definedName name="S_Headings_20" localSheetId="35">#REF!</definedName>
    <definedName name="S_Headings_20" localSheetId="21">#REF!</definedName>
    <definedName name="S_Headings_20">#REF!</definedName>
    <definedName name="S_Headings_21" localSheetId="48">#REF!</definedName>
    <definedName name="S_Headings_21" localSheetId="46">#REF!</definedName>
    <definedName name="S_Headings_21" localSheetId="41">#REF!</definedName>
    <definedName name="S_Headings_21" localSheetId="40">#REF!</definedName>
    <definedName name="S_Headings_21" localSheetId="36">#REF!</definedName>
    <definedName name="S_Headings_21" localSheetId="37">#REF!</definedName>
    <definedName name="S_Headings_21" localSheetId="38">#REF!</definedName>
    <definedName name="S_Headings_21" localSheetId="35">#REF!</definedName>
    <definedName name="S_Headings_21" localSheetId="21">#REF!</definedName>
    <definedName name="S_Headings_21">#REF!</definedName>
    <definedName name="S_Headings_23" localSheetId="48">#REF!</definedName>
    <definedName name="S_Headings_23" localSheetId="46">#REF!</definedName>
    <definedName name="S_Headings_23" localSheetId="41">#REF!</definedName>
    <definedName name="S_Headings_23" localSheetId="40">#REF!</definedName>
    <definedName name="S_Headings_23" localSheetId="36">#REF!</definedName>
    <definedName name="S_Headings_23" localSheetId="37">#REF!</definedName>
    <definedName name="S_Headings_23" localSheetId="38">#REF!</definedName>
    <definedName name="S_Headings_23" localSheetId="35">#REF!</definedName>
    <definedName name="S_Headings_23" localSheetId="21">#REF!</definedName>
    <definedName name="S_Headings_23">#REF!</definedName>
    <definedName name="S_Headings_5" localSheetId="48">#REF!</definedName>
    <definedName name="S_Headings_5" localSheetId="46">#REF!</definedName>
    <definedName name="S_Headings_5" localSheetId="41">#REF!</definedName>
    <definedName name="S_Headings_5" localSheetId="40">#REF!</definedName>
    <definedName name="S_Headings_5" localSheetId="36">#REF!</definedName>
    <definedName name="S_Headings_5" localSheetId="37">#REF!</definedName>
    <definedName name="S_Headings_5" localSheetId="38">#REF!</definedName>
    <definedName name="S_Headings_5" localSheetId="35">#REF!</definedName>
    <definedName name="S_Headings_5" localSheetId="21">#REF!</definedName>
    <definedName name="S_Headings_5">#REF!</definedName>
    <definedName name="S_Headings_8" localSheetId="48">#REF!</definedName>
    <definedName name="S_Headings_8" localSheetId="46">#REF!</definedName>
    <definedName name="S_Headings_8" localSheetId="41">#REF!</definedName>
    <definedName name="S_Headings_8" localSheetId="40">#REF!</definedName>
    <definedName name="S_Headings_8" localSheetId="36">#REF!</definedName>
    <definedName name="S_Headings_8" localSheetId="37">#REF!</definedName>
    <definedName name="S_Headings_8" localSheetId="38">#REF!</definedName>
    <definedName name="S_Headings_8" localSheetId="35">#REF!</definedName>
    <definedName name="S_Headings_8" localSheetId="21">#REF!</definedName>
    <definedName name="S_Headings_8">#REF!</definedName>
    <definedName name="S_KeyValue" localSheetId="48">#REF!</definedName>
    <definedName name="S_KeyValue" localSheetId="47">#REF!</definedName>
    <definedName name="S_KeyValue" localSheetId="46">#REF!</definedName>
    <definedName name="S_KeyValue" localSheetId="41">#REF!</definedName>
    <definedName name="S_KeyValue" localSheetId="36">#REF!</definedName>
    <definedName name="S_KeyValue" localSheetId="37">#REF!</definedName>
    <definedName name="S_KeyValue" localSheetId="38">#REF!</definedName>
    <definedName name="S_KeyValue" localSheetId="35">#REF!</definedName>
    <definedName name="S_KeyValue" localSheetId="21">#REF!</definedName>
    <definedName name="S_KeyValue" localSheetId="56">'Lead (2) DEC 11-H'!$A:$A</definedName>
    <definedName name="S_KeyValue">'Lead December'!$A:$A</definedName>
    <definedName name="S_KeyValue_1" localSheetId="48">#REF!</definedName>
    <definedName name="S_KeyValue_1" localSheetId="46">#REF!</definedName>
    <definedName name="S_KeyValue_1" localSheetId="41">#REF!</definedName>
    <definedName name="S_KeyValue_1" localSheetId="40">#REF!</definedName>
    <definedName name="S_KeyValue_1" localSheetId="36">#REF!</definedName>
    <definedName name="S_KeyValue_1" localSheetId="37">#REF!</definedName>
    <definedName name="S_KeyValue_1" localSheetId="38">#REF!</definedName>
    <definedName name="S_KeyValue_1" localSheetId="35">#REF!</definedName>
    <definedName name="S_KeyValue_1" localSheetId="21">#REF!</definedName>
    <definedName name="S_KeyValue_1">#REF!</definedName>
    <definedName name="S_KeyValue_20" localSheetId="48">#REF!</definedName>
    <definedName name="S_KeyValue_20" localSheetId="46">#REF!</definedName>
    <definedName name="S_KeyValue_20" localSheetId="41">#REF!</definedName>
    <definedName name="S_KeyValue_20" localSheetId="40">#REF!</definedName>
    <definedName name="S_KeyValue_20" localSheetId="36">#REF!</definedName>
    <definedName name="S_KeyValue_20" localSheetId="37">#REF!</definedName>
    <definedName name="S_KeyValue_20" localSheetId="38">#REF!</definedName>
    <definedName name="S_KeyValue_20" localSheetId="35">#REF!</definedName>
    <definedName name="S_KeyValue_20" localSheetId="21">#REF!</definedName>
    <definedName name="S_KeyValue_20">#REF!</definedName>
    <definedName name="S_KeyValue_21" localSheetId="48">#REF!</definedName>
    <definedName name="S_KeyValue_21" localSheetId="46">#REF!</definedName>
    <definedName name="S_KeyValue_21" localSheetId="41">#REF!</definedName>
    <definedName name="S_KeyValue_21" localSheetId="40">#REF!</definedName>
    <definedName name="S_KeyValue_21" localSheetId="36">#REF!</definedName>
    <definedName name="S_KeyValue_21" localSheetId="37">#REF!</definedName>
    <definedName name="S_KeyValue_21" localSheetId="38">#REF!</definedName>
    <definedName name="S_KeyValue_21" localSheetId="35">#REF!</definedName>
    <definedName name="S_KeyValue_21" localSheetId="21">#REF!</definedName>
    <definedName name="S_KeyValue_21">#REF!</definedName>
    <definedName name="S_KeyValue_23" localSheetId="48">#REF!</definedName>
    <definedName name="S_KeyValue_23" localSheetId="46">#REF!</definedName>
    <definedName name="S_KeyValue_23" localSheetId="41">#REF!</definedName>
    <definedName name="S_KeyValue_23" localSheetId="40">#REF!</definedName>
    <definedName name="S_KeyValue_23" localSheetId="36">#REF!</definedName>
    <definedName name="S_KeyValue_23" localSheetId="37">#REF!</definedName>
    <definedName name="S_KeyValue_23" localSheetId="38">#REF!</definedName>
    <definedName name="S_KeyValue_23" localSheetId="35">#REF!</definedName>
    <definedName name="S_KeyValue_23" localSheetId="21">#REF!</definedName>
    <definedName name="S_KeyValue_23">#REF!</definedName>
    <definedName name="S_KeyValue_5" localSheetId="48">#REF!</definedName>
    <definedName name="S_KeyValue_5" localSheetId="46">#REF!</definedName>
    <definedName name="S_KeyValue_5" localSheetId="41">#REF!</definedName>
    <definedName name="S_KeyValue_5" localSheetId="40">#REF!</definedName>
    <definedName name="S_KeyValue_5" localSheetId="36">#REF!</definedName>
    <definedName name="S_KeyValue_5" localSheetId="37">#REF!</definedName>
    <definedName name="S_KeyValue_5" localSheetId="38">#REF!</definedName>
    <definedName name="S_KeyValue_5" localSheetId="35">#REF!</definedName>
    <definedName name="S_KeyValue_5" localSheetId="21">#REF!</definedName>
    <definedName name="S_KeyValue_5">#REF!</definedName>
    <definedName name="S_KeyValue_8" localSheetId="48">#REF!</definedName>
    <definedName name="S_KeyValue_8" localSheetId="46">#REF!</definedName>
    <definedName name="S_KeyValue_8" localSheetId="41">#REF!</definedName>
    <definedName name="S_KeyValue_8" localSheetId="40">#REF!</definedName>
    <definedName name="S_KeyValue_8" localSheetId="36">#REF!</definedName>
    <definedName name="S_KeyValue_8" localSheetId="37">#REF!</definedName>
    <definedName name="S_KeyValue_8" localSheetId="38">#REF!</definedName>
    <definedName name="S_KeyValue_8" localSheetId="35">#REF!</definedName>
    <definedName name="S_KeyValue_8" localSheetId="21">#REF!</definedName>
    <definedName name="S_KeyValue_8">#REF!</definedName>
    <definedName name="S_PY_End" localSheetId="48">#REF!</definedName>
    <definedName name="S_PY_End" localSheetId="47">#REF!</definedName>
    <definedName name="S_PY_End" localSheetId="46">#REF!</definedName>
    <definedName name="S_PY_End" localSheetId="41">#REF!</definedName>
    <definedName name="S_PY_End" localSheetId="36">#REF!</definedName>
    <definedName name="S_PY_End" localSheetId="37">#REF!</definedName>
    <definedName name="S_PY_End" localSheetId="38">#REF!</definedName>
    <definedName name="S_PY_End" localSheetId="56">'Lead (2) DEC 11-H'!$M:$M</definedName>
    <definedName name="S_PY_End">'Lead December'!$M:$M</definedName>
    <definedName name="S_PY_End_1" localSheetId="48">#REF!</definedName>
    <definedName name="S_PY_End_1" localSheetId="46">#REF!</definedName>
    <definedName name="S_PY_End_1" localSheetId="41">#REF!</definedName>
    <definedName name="S_PY_End_1" localSheetId="40">#REF!</definedName>
    <definedName name="S_PY_End_1" localSheetId="36">#REF!</definedName>
    <definedName name="S_PY_End_1" localSheetId="37">#REF!</definedName>
    <definedName name="S_PY_End_1" localSheetId="38">#REF!</definedName>
    <definedName name="S_PY_End_1" localSheetId="35">#REF!</definedName>
    <definedName name="S_PY_End_1" localSheetId="21">#REF!</definedName>
    <definedName name="S_PY_End_1">#REF!</definedName>
    <definedName name="S_PY_End_20" localSheetId="48">#REF!</definedName>
    <definedName name="S_PY_End_20" localSheetId="46">#REF!</definedName>
    <definedName name="S_PY_End_20" localSheetId="41">#REF!</definedName>
    <definedName name="S_PY_End_20" localSheetId="40">#REF!</definedName>
    <definedName name="S_PY_End_20" localSheetId="36">#REF!</definedName>
    <definedName name="S_PY_End_20" localSheetId="37">#REF!</definedName>
    <definedName name="S_PY_End_20" localSheetId="38">#REF!</definedName>
    <definedName name="S_PY_End_20" localSheetId="35">#REF!</definedName>
    <definedName name="S_PY_End_20" localSheetId="21">#REF!</definedName>
    <definedName name="S_PY_End_20">#REF!</definedName>
    <definedName name="S_PY_End_21" localSheetId="48">#REF!</definedName>
    <definedName name="S_PY_End_21" localSheetId="46">#REF!</definedName>
    <definedName name="S_PY_End_21" localSheetId="41">#REF!</definedName>
    <definedName name="S_PY_End_21" localSheetId="40">#REF!</definedName>
    <definedName name="S_PY_End_21" localSheetId="36">#REF!</definedName>
    <definedName name="S_PY_End_21" localSheetId="37">#REF!</definedName>
    <definedName name="S_PY_End_21" localSheetId="38">#REF!</definedName>
    <definedName name="S_PY_End_21" localSheetId="35">#REF!</definedName>
    <definedName name="S_PY_End_21" localSheetId="21">#REF!</definedName>
    <definedName name="S_PY_End_21">#REF!</definedName>
    <definedName name="S_PY_End_23" localSheetId="48">#REF!</definedName>
    <definedName name="S_PY_End_23" localSheetId="46">#REF!</definedName>
    <definedName name="S_PY_End_23" localSheetId="41">#REF!</definedName>
    <definedName name="S_PY_End_23" localSheetId="40">#REF!</definedName>
    <definedName name="S_PY_End_23" localSheetId="36">#REF!</definedName>
    <definedName name="S_PY_End_23" localSheetId="37">#REF!</definedName>
    <definedName name="S_PY_End_23" localSheetId="38">#REF!</definedName>
    <definedName name="S_PY_End_23" localSheetId="35">#REF!</definedName>
    <definedName name="S_PY_End_23" localSheetId="21">#REF!</definedName>
    <definedName name="S_PY_End_23">#REF!</definedName>
    <definedName name="S_PY_End_5" localSheetId="48">#REF!</definedName>
    <definedName name="S_PY_End_5" localSheetId="46">#REF!</definedName>
    <definedName name="S_PY_End_5" localSheetId="41">#REF!</definedName>
    <definedName name="S_PY_End_5" localSheetId="40">#REF!</definedName>
    <definedName name="S_PY_End_5" localSheetId="36">#REF!</definedName>
    <definedName name="S_PY_End_5" localSheetId="37">#REF!</definedName>
    <definedName name="S_PY_End_5" localSheetId="38">#REF!</definedName>
    <definedName name="S_PY_End_5" localSheetId="35">#REF!</definedName>
    <definedName name="S_PY_End_5" localSheetId="21">#REF!</definedName>
    <definedName name="S_PY_End_5">#REF!</definedName>
    <definedName name="S_PY_End_8" localSheetId="48">#REF!</definedName>
    <definedName name="S_PY_End_8" localSheetId="46">#REF!</definedName>
    <definedName name="S_PY_End_8" localSheetId="41">#REF!</definedName>
    <definedName name="S_PY_End_8" localSheetId="40">#REF!</definedName>
    <definedName name="S_PY_End_8" localSheetId="36">#REF!</definedName>
    <definedName name="S_PY_End_8" localSheetId="37">#REF!</definedName>
    <definedName name="S_PY_End_8" localSheetId="38">#REF!</definedName>
    <definedName name="S_PY_End_8" localSheetId="35">#REF!</definedName>
    <definedName name="S_PY_End_8" localSheetId="21">#REF!</definedName>
    <definedName name="S_PY_End_8">#REF!</definedName>
    <definedName name="S_PY_End_Data" localSheetId="15">'Lead (2) DEC 11-H'!$M$1:$M$667</definedName>
    <definedName name="S_PY_End_Data" localSheetId="48">#REF!</definedName>
    <definedName name="S_PY_End_Data" localSheetId="47">#REF!</definedName>
    <definedName name="S_PY_End_Data" localSheetId="46">#REF!</definedName>
    <definedName name="S_PY_End_Data" localSheetId="41">#REF!</definedName>
    <definedName name="S_PY_End_Data" localSheetId="40">'[55]Lead (2) DEC 11-H'!$M$1:$M$667</definedName>
    <definedName name="S_PY_End_Data" localSheetId="36">#REF!</definedName>
    <definedName name="S_PY_End_Data" localSheetId="37">#REF!</definedName>
    <definedName name="S_PY_End_Data" localSheetId="38">#REF!</definedName>
    <definedName name="S_PY_End_Data" localSheetId="42">'Lead (2) DEC 11-H'!$M$1:$M$667</definedName>
    <definedName name="S_PY_End_Data" localSheetId="16">'Lead (2) DEC 11-H'!$M$1:$M$667</definedName>
    <definedName name="S_PY_End_Data" localSheetId="35">[123]Lead!$M$1:$M$480</definedName>
    <definedName name="S_PY_End_Data" localSheetId="17">'Lead (2) DEC 11-H'!$M$1:$M$667</definedName>
    <definedName name="S_PY_End_Data" localSheetId="19">'[124]Lead December'!$M$1:$M$964</definedName>
    <definedName name="S_PY_End_Data" localSheetId="21">[123]Lead!$M$1:$M$480</definedName>
    <definedName name="S_PY_End_Data" localSheetId="12">'Lead (2) DEC 11-H'!$M$1:$M$667</definedName>
    <definedName name="S_PY_End_Data" localSheetId="26">'Lead (2) DEC 11-H'!$M$1:$M$667</definedName>
    <definedName name="S_PY_End_Data" localSheetId="30">'Lead (2) DEC 11-H'!$M$1:$M$667</definedName>
    <definedName name="S_PY_End_Data" localSheetId="13">'Lead (2) DEC 11-H'!$M$1:$M$667</definedName>
    <definedName name="S_PY_End_Data" localSheetId="31">'Lead (2) DEC 11-H'!$M$1:$M$667</definedName>
    <definedName name="S_PY_End_Data" localSheetId="25">'Lead (2) DEC 11-H'!$M$1:$M$667</definedName>
    <definedName name="S_PY_End_Data" localSheetId="27">'Lead (2) DEC 11-H'!$M$1:$M$667</definedName>
    <definedName name="S_PY_End_Data" localSheetId="56">'Lead (2) DEC 11-H'!$M$1:$M$667</definedName>
    <definedName name="S_PY_End_Data" localSheetId="10">'Lead (2) DEC 11-H'!$M$1:$M$667</definedName>
    <definedName name="S_PY_End_Data" localSheetId="7">#REF!</definedName>
    <definedName name="S_PY_End_Data" localSheetId="9">'Lead (2) DEC 11-H'!$M$1:$M$667</definedName>
    <definedName name="S_PY_End_Data">'Lead December'!$M$1:$M$964</definedName>
    <definedName name="S_PY_End_Data_1" localSheetId="48">#REF!</definedName>
    <definedName name="S_PY_End_Data_1" localSheetId="46">#REF!</definedName>
    <definedName name="S_PY_End_Data_1" localSheetId="41">#REF!</definedName>
    <definedName name="S_PY_End_Data_1" localSheetId="40">#REF!</definedName>
    <definedName name="S_PY_End_Data_1" localSheetId="36">#REF!</definedName>
    <definedName name="S_PY_End_Data_1" localSheetId="37">#REF!</definedName>
    <definedName name="S_PY_End_Data_1" localSheetId="38">#REF!</definedName>
    <definedName name="S_PY_End_Data_1" localSheetId="35">#REF!</definedName>
    <definedName name="S_PY_End_Data_1" localSheetId="21">#REF!</definedName>
    <definedName name="S_PY_End_Data_1">#REF!</definedName>
    <definedName name="S_PY_End_Data_20" localSheetId="48">#REF!</definedName>
    <definedName name="S_PY_End_Data_20" localSheetId="46">#REF!</definedName>
    <definedName name="S_PY_End_Data_20" localSheetId="41">#REF!</definedName>
    <definedName name="S_PY_End_Data_20" localSheetId="40">#REF!</definedName>
    <definedName name="S_PY_End_Data_20" localSheetId="36">#REF!</definedName>
    <definedName name="S_PY_End_Data_20" localSheetId="37">#REF!</definedName>
    <definedName name="S_PY_End_Data_20" localSheetId="38">#REF!</definedName>
    <definedName name="S_PY_End_Data_20" localSheetId="35">#REF!</definedName>
    <definedName name="S_PY_End_Data_20" localSheetId="21">#REF!</definedName>
    <definedName name="S_PY_End_Data_20">#REF!</definedName>
    <definedName name="S_PY_End_Data_21" localSheetId="48">#REF!</definedName>
    <definedName name="S_PY_End_Data_21" localSheetId="46">#REF!</definedName>
    <definedName name="S_PY_End_Data_21" localSheetId="41">#REF!</definedName>
    <definedName name="S_PY_End_Data_21" localSheetId="40">#REF!</definedName>
    <definedName name="S_PY_End_Data_21" localSheetId="36">#REF!</definedName>
    <definedName name="S_PY_End_Data_21" localSheetId="37">#REF!</definedName>
    <definedName name="S_PY_End_Data_21" localSheetId="38">#REF!</definedName>
    <definedName name="S_PY_End_Data_21" localSheetId="35">#REF!</definedName>
    <definedName name="S_PY_End_Data_21" localSheetId="21">#REF!</definedName>
    <definedName name="S_PY_End_Data_21">#REF!</definedName>
    <definedName name="S_PY_End_Data_23" localSheetId="48">#REF!</definedName>
    <definedName name="S_PY_End_Data_23" localSheetId="46">#REF!</definedName>
    <definedName name="S_PY_End_Data_23" localSheetId="41">#REF!</definedName>
    <definedName name="S_PY_End_Data_23" localSheetId="40">#REF!</definedName>
    <definedName name="S_PY_End_Data_23" localSheetId="36">#REF!</definedName>
    <definedName name="S_PY_End_Data_23" localSheetId="37">#REF!</definedName>
    <definedName name="S_PY_End_Data_23" localSheetId="38">#REF!</definedName>
    <definedName name="S_PY_End_Data_23" localSheetId="35">#REF!</definedName>
    <definedName name="S_PY_End_Data_23" localSheetId="21">#REF!</definedName>
    <definedName name="S_PY_End_Data_23">#REF!</definedName>
    <definedName name="S_PY_End_Data_5" localSheetId="48">#REF!</definedName>
    <definedName name="S_PY_End_Data_5" localSheetId="46">#REF!</definedName>
    <definedName name="S_PY_End_Data_5" localSheetId="41">#REF!</definedName>
    <definedName name="S_PY_End_Data_5" localSheetId="40">#REF!</definedName>
    <definedName name="S_PY_End_Data_5" localSheetId="36">#REF!</definedName>
    <definedName name="S_PY_End_Data_5" localSheetId="37">#REF!</definedName>
    <definedName name="S_PY_End_Data_5" localSheetId="38">#REF!</definedName>
    <definedName name="S_PY_End_Data_5" localSheetId="35">#REF!</definedName>
    <definedName name="S_PY_End_Data_5" localSheetId="21">#REF!</definedName>
    <definedName name="S_PY_End_Data_5">#REF!</definedName>
    <definedName name="S_PY_End_Data_8" localSheetId="48">#REF!</definedName>
    <definedName name="S_PY_End_Data_8" localSheetId="46">#REF!</definedName>
    <definedName name="S_PY_End_Data_8" localSheetId="41">#REF!</definedName>
    <definedName name="S_PY_End_Data_8" localSheetId="40">#REF!</definedName>
    <definedName name="S_PY_End_Data_8" localSheetId="36">#REF!</definedName>
    <definedName name="S_PY_End_Data_8" localSheetId="37">#REF!</definedName>
    <definedName name="S_PY_End_Data_8" localSheetId="38">#REF!</definedName>
    <definedName name="S_PY_End_Data_8" localSheetId="35">#REF!</definedName>
    <definedName name="S_PY_End_Data_8" localSheetId="21">#REF!</definedName>
    <definedName name="S_PY_End_Data_8">#REF!</definedName>
    <definedName name="S_PY_End_GT" localSheetId="48">#REF!</definedName>
    <definedName name="S_PY_End_GT" localSheetId="47">#REF!</definedName>
    <definedName name="S_PY_End_GT" localSheetId="46">#REF!</definedName>
    <definedName name="S_PY_End_GT" localSheetId="41">#REF!</definedName>
    <definedName name="S_PY_End_GT" localSheetId="36">#REF!</definedName>
    <definedName name="S_PY_End_GT" localSheetId="37">#REF!</definedName>
    <definedName name="S_PY_End_GT" localSheetId="38">#REF!</definedName>
    <definedName name="S_PY_End_GT" localSheetId="35">#REF!</definedName>
    <definedName name="S_PY_End_GT" localSheetId="21">#REF!</definedName>
    <definedName name="S_PY_End_GT" localSheetId="56">'Lead (2) DEC 11-H'!$M$667</definedName>
    <definedName name="S_PY_End_GT">'Lead December'!$M$964</definedName>
    <definedName name="S_PY_End_GT_1" localSheetId="48">#REF!</definedName>
    <definedName name="S_PY_End_GT_1" localSheetId="46">#REF!</definedName>
    <definedName name="S_PY_End_GT_1" localSheetId="41">#REF!</definedName>
    <definedName name="S_PY_End_GT_1" localSheetId="40">#REF!</definedName>
    <definedName name="S_PY_End_GT_1" localSheetId="36">#REF!</definedName>
    <definedName name="S_PY_End_GT_1" localSheetId="37">#REF!</definedName>
    <definedName name="S_PY_End_GT_1" localSheetId="38">#REF!</definedName>
    <definedName name="S_PY_End_GT_1" localSheetId="35">#REF!</definedName>
    <definedName name="S_PY_End_GT_1" localSheetId="21">#REF!</definedName>
    <definedName name="S_PY_End_GT_1">#REF!</definedName>
    <definedName name="S_PY_End_GT_20" localSheetId="48">#REF!</definedName>
    <definedName name="S_PY_End_GT_20" localSheetId="46">#REF!</definedName>
    <definedName name="S_PY_End_GT_20" localSheetId="41">#REF!</definedName>
    <definedName name="S_PY_End_GT_20" localSheetId="40">#REF!</definedName>
    <definedName name="S_PY_End_GT_20" localSheetId="36">#REF!</definedName>
    <definedName name="S_PY_End_GT_20" localSheetId="37">#REF!</definedName>
    <definedName name="S_PY_End_GT_20" localSheetId="38">#REF!</definedName>
    <definedName name="S_PY_End_GT_20" localSheetId="35">#REF!</definedName>
    <definedName name="S_PY_End_GT_20" localSheetId="21">#REF!</definedName>
    <definedName name="S_PY_End_GT_20">#REF!</definedName>
    <definedName name="S_PY_End_GT_21" localSheetId="48">#REF!</definedName>
    <definedName name="S_PY_End_GT_21" localSheetId="46">#REF!</definedName>
    <definedName name="S_PY_End_GT_21" localSheetId="41">#REF!</definedName>
    <definedName name="S_PY_End_GT_21" localSheetId="40">#REF!</definedName>
    <definedName name="S_PY_End_GT_21" localSheetId="36">#REF!</definedName>
    <definedName name="S_PY_End_GT_21" localSheetId="37">#REF!</definedName>
    <definedName name="S_PY_End_GT_21" localSheetId="38">#REF!</definedName>
    <definedName name="S_PY_End_GT_21" localSheetId="35">#REF!</definedName>
    <definedName name="S_PY_End_GT_21" localSheetId="21">#REF!</definedName>
    <definedName name="S_PY_End_GT_21">#REF!</definedName>
    <definedName name="S_PY_End_GT_23" localSheetId="48">#REF!</definedName>
    <definedName name="S_PY_End_GT_23" localSheetId="46">#REF!</definedName>
    <definedName name="S_PY_End_GT_23" localSheetId="41">#REF!</definedName>
    <definedName name="S_PY_End_GT_23" localSheetId="40">#REF!</definedName>
    <definedName name="S_PY_End_GT_23" localSheetId="36">#REF!</definedName>
    <definedName name="S_PY_End_GT_23" localSheetId="37">#REF!</definedName>
    <definedName name="S_PY_End_GT_23" localSheetId="38">#REF!</definedName>
    <definedName name="S_PY_End_GT_23" localSheetId="35">#REF!</definedName>
    <definedName name="S_PY_End_GT_23" localSheetId="21">#REF!</definedName>
    <definedName name="S_PY_End_GT_23">#REF!</definedName>
    <definedName name="S_PY_End_GT_5" localSheetId="48">#REF!</definedName>
    <definedName name="S_PY_End_GT_5" localSheetId="46">#REF!</definedName>
    <definedName name="S_PY_End_GT_5" localSheetId="41">#REF!</definedName>
    <definedName name="S_PY_End_GT_5" localSheetId="40">#REF!</definedName>
    <definedName name="S_PY_End_GT_5" localSheetId="36">#REF!</definedName>
    <definedName name="S_PY_End_GT_5" localSheetId="37">#REF!</definedName>
    <definedName name="S_PY_End_GT_5" localSheetId="38">#REF!</definedName>
    <definedName name="S_PY_End_GT_5" localSheetId="35">#REF!</definedName>
    <definedName name="S_PY_End_GT_5" localSheetId="21">#REF!</definedName>
    <definedName name="S_PY_End_GT_5">#REF!</definedName>
    <definedName name="S_PY_End_GT_8" localSheetId="48">#REF!</definedName>
    <definedName name="S_PY_End_GT_8" localSheetId="46">#REF!</definedName>
    <definedName name="S_PY_End_GT_8" localSheetId="41">#REF!</definedName>
    <definedName name="S_PY_End_GT_8" localSheetId="40">#REF!</definedName>
    <definedName name="S_PY_End_GT_8" localSheetId="36">#REF!</definedName>
    <definedName name="S_PY_End_GT_8" localSheetId="37">#REF!</definedName>
    <definedName name="S_PY_End_GT_8" localSheetId="38">#REF!</definedName>
    <definedName name="S_PY_End_GT_8" localSheetId="35">#REF!</definedName>
    <definedName name="S_PY_End_GT_8" localSheetId="21">#REF!</definedName>
    <definedName name="S_PY_End_GT_8">#REF!</definedName>
    <definedName name="S_RJE_Tot" localSheetId="48">#REF!</definedName>
    <definedName name="S_RJE_Tot" localSheetId="47">#REF!</definedName>
    <definedName name="S_RJE_Tot" localSheetId="46">#REF!</definedName>
    <definedName name="S_RJE_Tot" localSheetId="41">#REF!</definedName>
    <definedName name="S_RJE_Tot" localSheetId="36">#REF!</definedName>
    <definedName name="S_RJE_Tot" localSheetId="37">#REF!</definedName>
    <definedName name="S_RJE_Tot" localSheetId="38">#REF!</definedName>
    <definedName name="S_RJE_Tot" localSheetId="56">'Lead (2) DEC 11-H'!$J:$J</definedName>
    <definedName name="S_RJE_Tot">'Lead December'!$J:$J</definedName>
    <definedName name="S_RJE_Tot_1" localSheetId="48">#REF!</definedName>
    <definedName name="S_RJE_Tot_1" localSheetId="46">#REF!</definedName>
    <definedName name="S_RJE_Tot_1" localSheetId="41">#REF!</definedName>
    <definedName name="S_RJE_Tot_1" localSheetId="40">#REF!</definedName>
    <definedName name="S_RJE_Tot_1" localSheetId="36">#REF!</definedName>
    <definedName name="S_RJE_Tot_1" localSheetId="37">#REF!</definedName>
    <definedName name="S_RJE_Tot_1" localSheetId="38">#REF!</definedName>
    <definedName name="S_RJE_Tot_1" localSheetId="35">#REF!</definedName>
    <definedName name="S_RJE_Tot_1" localSheetId="21">#REF!</definedName>
    <definedName name="S_RJE_Tot_1">#REF!</definedName>
    <definedName name="S_RJE_Tot_20" localSheetId="48">#REF!</definedName>
    <definedName name="S_RJE_Tot_20" localSheetId="46">#REF!</definedName>
    <definedName name="S_RJE_Tot_20" localSheetId="41">#REF!</definedName>
    <definedName name="S_RJE_Tot_20" localSheetId="40">#REF!</definedName>
    <definedName name="S_RJE_Tot_20" localSheetId="36">#REF!</definedName>
    <definedName name="S_RJE_Tot_20" localSheetId="37">#REF!</definedName>
    <definedName name="S_RJE_Tot_20" localSheetId="38">#REF!</definedName>
    <definedName name="S_RJE_Tot_20" localSheetId="35">#REF!</definedName>
    <definedName name="S_RJE_Tot_20" localSheetId="21">#REF!</definedName>
    <definedName name="S_RJE_Tot_20">#REF!</definedName>
    <definedName name="S_RJE_Tot_21" localSheetId="48">#REF!</definedName>
    <definedName name="S_RJE_Tot_21" localSheetId="46">#REF!</definedName>
    <definedName name="S_RJE_Tot_21" localSheetId="41">#REF!</definedName>
    <definedName name="S_RJE_Tot_21" localSheetId="40">#REF!</definedName>
    <definedName name="S_RJE_Tot_21" localSheetId="36">#REF!</definedName>
    <definedName name="S_RJE_Tot_21" localSheetId="37">#REF!</definedName>
    <definedName name="S_RJE_Tot_21" localSheetId="38">#REF!</definedName>
    <definedName name="S_RJE_Tot_21" localSheetId="35">#REF!</definedName>
    <definedName name="S_RJE_Tot_21" localSheetId="21">#REF!</definedName>
    <definedName name="S_RJE_Tot_21">#REF!</definedName>
    <definedName name="S_RJE_Tot_23" localSheetId="48">#REF!</definedName>
    <definedName name="S_RJE_Tot_23" localSheetId="46">#REF!</definedName>
    <definedName name="S_RJE_Tot_23" localSheetId="41">#REF!</definedName>
    <definedName name="S_RJE_Tot_23" localSheetId="40">#REF!</definedName>
    <definedName name="S_RJE_Tot_23" localSheetId="36">#REF!</definedName>
    <definedName name="S_RJE_Tot_23" localSheetId="37">#REF!</definedName>
    <definedName name="S_RJE_Tot_23" localSheetId="38">#REF!</definedName>
    <definedName name="S_RJE_Tot_23" localSheetId="35">#REF!</definedName>
    <definedName name="S_RJE_Tot_23" localSheetId="21">#REF!</definedName>
    <definedName name="S_RJE_Tot_23">#REF!</definedName>
    <definedName name="S_RJE_Tot_5" localSheetId="48">#REF!</definedName>
    <definedName name="S_RJE_Tot_5" localSheetId="46">#REF!</definedName>
    <definedName name="S_RJE_Tot_5" localSheetId="41">#REF!</definedName>
    <definedName name="S_RJE_Tot_5" localSheetId="40">#REF!</definedName>
    <definedName name="S_RJE_Tot_5" localSheetId="36">#REF!</definedName>
    <definedName name="S_RJE_Tot_5" localSheetId="37">#REF!</definedName>
    <definedName name="S_RJE_Tot_5" localSheetId="38">#REF!</definedName>
    <definedName name="S_RJE_Tot_5" localSheetId="35">#REF!</definedName>
    <definedName name="S_RJE_Tot_5" localSheetId="21">#REF!</definedName>
    <definedName name="S_RJE_Tot_5">#REF!</definedName>
    <definedName name="S_RJE_Tot_8" localSheetId="48">#REF!</definedName>
    <definedName name="S_RJE_Tot_8" localSheetId="46">#REF!</definedName>
    <definedName name="S_RJE_Tot_8" localSheetId="41">#REF!</definedName>
    <definedName name="S_RJE_Tot_8" localSheetId="40">#REF!</definedName>
    <definedName name="S_RJE_Tot_8" localSheetId="36">#REF!</definedName>
    <definedName name="S_RJE_Tot_8" localSheetId="37">#REF!</definedName>
    <definedName name="S_RJE_Tot_8" localSheetId="38">#REF!</definedName>
    <definedName name="S_RJE_Tot_8" localSheetId="35">#REF!</definedName>
    <definedName name="S_RJE_Tot_8" localSheetId="21">#REF!</definedName>
    <definedName name="S_RJE_Tot_8">#REF!</definedName>
    <definedName name="S_RJE_Tot_Data" localSheetId="15">'Lead (2) DEC 11-H'!$J$1:$J$667</definedName>
    <definedName name="S_RJE_Tot_Data" localSheetId="48">#REF!</definedName>
    <definedName name="S_RJE_Tot_Data" localSheetId="47">#REF!</definedName>
    <definedName name="S_RJE_Tot_Data" localSheetId="46">#REF!</definedName>
    <definedName name="S_RJE_Tot_Data" localSheetId="41">#REF!</definedName>
    <definedName name="S_RJE_Tot_Data" localSheetId="40">'[55]Lead (2) DEC 11-H'!$J$1:$J$667</definedName>
    <definedName name="S_RJE_Tot_Data" localSheetId="36">#REF!</definedName>
    <definedName name="S_RJE_Tot_Data" localSheetId="37">#REF!</definedName>
    <definedName name="S_RJE_Tot_Data" localSheetId="38">#REF!</definedName>
    <definedName name="S_RJE_Tot_Data" localSheetId="42">'Lead (2) DEC 11-H'!$J$1:$J$667</definedName>
    <definedName name="S_RJE_Tot_Data" localSheetId="16">'Lead (2) DEC 11-H'!$J$1:$J$667</definedName>
    <definedName name="S_RJE_Tot_Data" localSheetId="35">[123]Lead!$J$1:$J$480</definedName>
    <definedName name="S_RJE_Tot_Data" localSheetId="17">'Lead (2) DEC 11-H'!$J$1:$J$667</definedName>
    <definedName name="S_RJE_Tot_Data" localSheetId="19">'[124]Lead December'!$J$1:$J$964</definedName>
    <definedName name="S_RJE_Tot_Data" localSheetId="21">[123]Lead!$J$1:$J$480</definedName>
    <definedName name="S_RJE_Tot_Data" localSheetId="12">'Lead (2) DEC 11-H'!$J$1:$J$667</definedName>
    <definedName name="S_RJE_Tot_Data" localSheetId="26">'Lead (2) DEC 11-H'!$J$1:$J$667</definedName>
    <definedName name="S_RJE_Tot_Data" localSheetId="30">'Lead (2) DEC 11-H'!$J$1:$J$667</definedName>
    <definedName name="S_RJE_Tot_Data" localSheetId="13">'Lead (2) DEC 11-H'!$J$1:$J$667</definedName>
    <definedName name="S_RJE_Tot_Data" localSheetId="31">'Lead (2) DEC 11-H'!$J$1:$J$667</definedName>
    <definedName name="S_RJE_Tot_Data" localSheetId="25">'Lead (2) DEC 11-H'!$J$1:$J$667</definedName>
    <definedName name="S_RJE_Tot_Data" localSheetId="27">'Lead (2) DEC 11-H'!$J$1:$J$667</definedName>
    <definedName name="S_RJE_Tot_Data" localSheetId="56">'Lead (2) DEC 11-H'!$J$1:$J$667</definedName>
    <definedName name="S_RJE_Tot_Data" localSheetId="10">'Lead (2) DEC 11-H'!$J$1:$J$667</definedName>
    <definedName name="S_RJE_Tot_Data" localSheetId="7">#REF!</definedName>
    <definedName name="S_RJE_Tot_Data" localSheetId="9">'Lead (2) DEC 11-H'!$J$1:$J$667</definedName>
    <definedName name="S_RJE_Tot_Data">'Lead December'!$J$1:$J$964</definedName>
    <definedName name="S_RJE_Tot_Data_1" localSheetId="48">#REF!</definedName>
    <definedName name="S_RJE_Tot_Data_1" localSheetId="46">#REF!</definedName>
    <definedName name="S_RJE_Tot_Data_1" localSheetId="41">#REF!</definedName>
    <definedName name="S_RJE_Tot_Data_1" localSheetId="40">#REF!</definedName>
    <definedName name="S_RJE_Tot_Data_1" localSheetId="36">#REF!</definedName>
    <definedName name="S_RJE_Tot_Data_1" localSheetId="37">#REF!</definedName>
    <definedName name="S_RJE_Tot_Data_1" localSheetId="38">#REF!</definedName>
    <definedName name="S_RJE_Tot_Data_1" localSheetId="35">#REF!</definedName>
    <definedName name="S_RJE_Tot_Data_1" localSheetId="21">#REF!</definedName>
    <definedName name="S_RJE_Tot_Data_1">#REF!</definedName>
    <definedName name="S_RJE_Tot_Data_20" localSheetId="48">#REF!</definedName>
    <definedName name="S_RJE_Tot_Data_20" localSheetId="46">#REF!</definedName>
    <definedName name="S_RJE_Tot_Data_20" localSheetId="41">#REF!</definedName>
    <definedName name="S_RJE_Tot_Data_20" localSheetId="40">#REF!</definedName>
    <definedName name="S_RJE_Tot_Data_20" localSheetId="36">#REF!</definedName>
    <definedName name="S_RJE_Tot_Data_20" localSheetId="37">#REF!</definedName>
    <definedName name="S_RJE_Tot_Data_20" localSheetId="38">#REF!</definedName>
    <definedName name="S_RJE_Tot_Data_20" localSheetId="35">#REF!</definedName>
    <definedName name="S_RJE_Tot_Data_20" localSheetId="21">#REF!</definedName>
    <definedName name="S_RJE_Tot_Data_20">#REF!</definedName>
    <definedName name="S_RJE_Tot_Data_21" localSheetId="48">#REF!</definedName>
    <definedName name="S_RJE_Tot_Data_21" localSheetId="46">#REF!</definedName>
    <definedName name="S_RJE_Tot_Data_21" localSheetId="41">#REF!</definedName>
    <definedName name="S_RJE_Tot_Data_21" localSheetId="40">#REF!</definedName>
    <definedName name="S_RJE_Tot_Data_21" localSheetId="36">#REF!</definedName>
    <definedName name="S_RJE_Tot_Data_21" localSheetId="37">#REF!</definedName>
    <definedName name="S_RJE_Tot_Data_21" localSheetId="38">#REF!</definedName>
    <definedName name="S_RJE_Tot_Data_21" localSheetId="35">#REF!</definedName>
    <definedName name="S_RJE_Tot_Data_21" localSheetId="21">#REF!</definedName>
    <definedName name="S_RJE_Tot_Data_21">#REF!</definedName>
    <definedName name="S_RJE_Tot_Data_23" localSheetId="48">#REF!</definedName>
    <definedName name="S_RJE_Tot_Data_23" localSheetId="46">#REF!</definedName>
    <definedName name="S_RJE_Tot_Data_23" localSheetId="41">#REF!</definedName>
    <definedName name="S_RJE_Tot_Data_23" localSheetId="40">#REF!</definedName>
    <definedName name="S_RJE_Tot_Data_23" localSheetId="36">#REF!</definedName>
    <definedName name="S_RJE_Tot_Data_23" localSheetId="37">#REF!</definedName>
    <definedName name="S_RJE_Tot_Data_23" localSheetId="38">#REF!</definedName>
    <definedName name="S_RJE_Tot_Data_23" localSheetId="35">#REF!</definedName>
    <definedName name="S_RJE_Tot_Data_23" localSheetId="21">#REF!</definedName>
    <definedName name="S_RJE_Tot_Data_23">#REF!</definedName>
    <definedName name="S_RJE_Tot_Data_5" localSheetId="48">#REF!</definedName>
    <definedName name="S_RJE_Tot_Data_5" localSheetId="46">#REF!</definedName>
    <definedName name="S_RJE_Tot_Data_5" localSheetId="41">#REF!</definedName>
    <definedName name="S_RJE_Tot_Data_5" localSheetId="40">#REF!</definedName>
    <definedName name="S_RJE_Tot_Data_5" localSheetId="36">#REF!</definedName>
    <definedName name="S_RJE_Tot_Data_5" localSheetId="37">#REF!</definedName>
    <definedName name="S_RJE_Tot_Data_5" localSheetId="38">#REF!</definedName>
    <definedName name="S_RJE_Tot_Data_5" localSheetId="35">#REF!</definedName>
    <definedName name="S_RJE_Tot_Data_5" localSheetId="21">#REF!</definedName>
    <definedName name="S_RJE_Tot_Data_5">#REF!</definedName>
    <definedName name="S_RJE_Tot_Data_8" localSheetId="48">#REF!</definedName>
    <definedName name="S_RJE_Tot_Data_8" localSheetId="46">#REF!</definedName>
    <definedName name="S_RJE_Tot_Data_8" localSheetId="41">#REF!</definedName>
    <definedName name="S_RJE_Tot_Data_8" localSheetId="40">#REF!</definedName>
    <definedName name="S_RJE_Tot_Data_8" localSheetId="36">#REF!</definedName>
    <definedName name="S_RJE_Tot_Data_8" localSheetId="37">#REF!</definedName>
    <definedName name="S_RJE_Tot_Data_8" localSheetId="38">#REF!</definedName>
    <definedName name="S_RJE_Tot_Data_8" localSheetId="35">#REF!</definedName>
    <definedName name="S_RJE_Tot_Data_8" localSheetId="21">#REF!</definedName>
    <definedName name="S_RJE_Tot_Data_8">#REF!</definedName>
    <definedName name="S_RJE_Tot_GT" localSheetId="48">#REF!</definedName>
    <definedName name="S_RJE_Tot_GT" localSheetId="47">#REF!</definedName>
    <definedName name="S_RJE_Tot_GT" localSheetId="46">#REF!</definedName>
    <definedName name="S_RJE_Tot_GT" localSheetId="41">#REF!</definedName>
    <definedName name="S_RJE_Tot_GT" localSheetId="36">#REF!</definedName>
    <definedName name="S_RJE_Tot_GT" localSheetId="37">#REF!</definedName>
    <definedName name="S_RJE_Tot_GT" localSheetId="38">#REF!</definedName>
    <definedName name="S_RJE_Tot_GT" localSheetId="35">#REF!</definedName>
    <definedName name="S_RJE_Tot_GT" localSheetId="21">#REF!</definedName>
    <definedName name="S_RJE_Tot_GT" localSheetId="56">'Lead (2) DEC 11-H'!$J$667</definedName>
    <definedName name="S_RJE_Tot_GT">'Lead December'!$J$964</definedName>
    <definedName name="S_RJE_Tot_GT_1" localSheetId="48">#REF!</definedName>
    <definedName name="S_RJE_Tot_GT_1" localSheetId="46">#REF!</definedName>
    <definedName name="S_RJE_Tot_GT_1" localSheetId="41">#REF!</definedName>
    <definedName name="S_RJE_Tot_GT_1" localSheetId="40">#REF!</definedName>
    <definedName name="S_RJE_Tot_GT_1" localSheetId="36">#REF!</definedName>
    <definedName name="S_RJE_Tot_GT_1" localSheetId="37">#REF!</definedName>
    <definedName name="S_RJE_Tot_GT_1" localSheetId="38">#REF!</definedName>
    <definedName name="S_RJE_Tot_GT_1" localSheetId="35">#REF!</definedName>
    <definedName name="S_RJE_Tot_GT_1" localSheetId="21">#REF!</definedName>
    <definedName name="S_RJE_Tot_GT_1">#REF!</definedName>
    <definedName name="S_RJE_Tot_GT_20" localSheetId="48">#REF!</definedName>
    <definedName name="S_RJE_Tot_GT_20" localSheetId="46">#REF!</definedName>
    <definedName name="S_RJE_Tot_GT_20" localSheetId="41">#REF!</definedName>
    <definedName name="S_RJE_Tot_GT_20" localSheetId="40">#REF!</definedName>
    <definedName name="S_RJE_Tot_GT_20" localSheetId="36">#REF!</definedName>
    <definedName name="S_RJE_Tot_GT_20" localSheetId="37">#REF!</definedName>
    <definedName name="S_RJE_Tot_GT_20" localSheetId="38">#REF!</definedName>
    <definedName name="S_RJE_Tot_GT_20" localSheetId="35">#REF!</definedName>
    <definedName name="S_RJE_Tot_GT_20" localSheetId="21">#REF!</definedName>
    <definedName name="S_RJE_Tot_GT_20">#REF!</definedName>
    <definedName name="S_RJE_Tot_GT_21" localSheetId="48">#REF!</definedName>
    <definedName name="S_RJE_Tot_GT_21" localSheetId="46">#REF!</definedName>
    <definedName name="S_RJE_Tot_GT_21" localSheetId="41">#REF!</definedName>
    <definedName name="S_RJE_Tot_GT_21" localSheetId="40">#REF!</definedName>
    <definedName name="S_RJE_Tot_GT_21" localSheetId="36">#REF!</definedName>
    <definedName name="S_RJE_Tot_GT_21" localSheetId="37">#REF!</definedName>
    <definedName name="S_RJE_Tot_GT_21" localSheetId="38">#REF!</definedName>
    <definedName name="S_RJE_Tot_GT_21" localSheetId="35">#REF!</definedName>
    <definedName name="S_RJE_Tot_GT_21" localSheetId="21">#REF!</definedName>
    <definedName name="S_RJE_Tot_GT_21">#REF!</definedName>
    <definedName name="S_RJE_Tot_GT_23" localSheetId="48">#REF!</definedName>
    <definedName name="S_RJE_Tot_GT_23" localSheetId="46">#REF!</definedName>
    <definedName name="S_RJE_Tot_GT_23" localSheetId="41">#REF!</definedName>
    <definedName name="S_RJE_Tot_GT_23" localSheetId="40">#REF!</definedName>
    <definedName name="S_RJE_Tot_GT_23" localSheetId="36">#REF!</definedName>
    <definedName name="S_RJE_Tot_GT_23" localSheetId="37">#REF!</definedName>
    <definedName name="S_RJE_Tot_GT_23" localSheetId="38">#REF!</definedName>
    <definedName name="S_RJE_Tot_GT_23" localSheetId="35">#REF!</definedName>
    <definedName name="S_RJE_Tot_GT_23" localSheetId="21">#REF!</definedName>
    <definedName name="S_RJE_Tot_GT_23">#REF!</definedName>
    <definedName name="S_RJE_Tot_GT_5" localSheetId="48">#REF!</definedName>
    <definedName name="S_RJE_Tot_GT_5" localSheetId="46">#REF!</definedName>
    <definedName name="S_RJE_Tot_GT_5" localSheetId="41">#REF!</definedName>
    <definedName name="S_RJE_Tot_GT_5" localSheetId="40">#REF!</definedName>
    <definedName name="S_RJE_Tot_GT_5" localSheetId="36">#REF!</definedName>
    <definedName name="S_RJE_Tot_GT_5" localSheetId="37">#REF!</definedName>
    <definedName name="S_RJE_Tot_GT_5" localSheetId="38">#REF!</definedName>
    <definedName name="S_RJE_Tot_GT_5" localSheetId="35">#REF!</definedName>
    <definedName name="S_RJE_Tot_GT_5" localSheetId="21">#REF!</definedName>
    <definedName name="S_RJE_Tot_GT_5">#REF!</definedName>
    <definedName name="S_RJE_Tot_GT_8" localSheetId="48">#REF!</definedName>
    <definedName name="S_RJE_Tot_GT_8" localSheetId="46">#REF!</definedName>
    <definedName name="S_RJE_Tot_GT_8" localSheetId="41">#REF!</definedName>
    <definedName name="S_RJE_Tot_GT_8" localSheetId="40">#REF!</definedName>
    <definedName name="S_RJE_Tot_GT_8" localSheetId="36">#REF!</definedName>
    <definedName name="S_RJE_Tot_GT_8" localSheetId="37">#REF!</definedName>
    <definedName name="S_RJE_Tot_GT_8" localSheetId="38">#REF!</definedName>
    <definedName name="S_RJE_Tot_GT_8" localSheetId="35">#REF!</definedName>
    <definedName name="S_RJE_Tot_GT_8" localSheetId="21">#REF!</definedName>
    <definedName name="S_RJE_Tot_GT_8">#REF!</definedName>
    <definedName name="S_RowNum" localSheetId="48">#REF!</definedName>
    <definedName name="S_RowNum" localSheetId="47">#REF!</definedName>
    <definedName name="S_RowNum" localSheetId="46">#REF!</definedName>
    <definedName name="S_RowNum" localSheetId="41">#REF!</definedName>
    <definedName name="S_RowNum" localSheetId="36">#REF!</definedName>
    <definedName name="S_RowNum" localSheetId="37">#REF!</definedName>
    <definedName name="S_RowNum" localSheetId="38">#REF!</definedName>
    <definedName name="S_RowNum" localSheetId="56">'Lead (2) DEC 11-H'!$D:$D</definedName>
    <definedName name="S_RowNum">'Lead December'!$D:$D</definedName>
    <definedName name="S_RowNum_1" localSheetId="48">#REF!</definedName>
    <definedName name="S_RowNum_1" localSheetId="46">#REF!</definedName>
    <definedName name="S_RowNum_1" localSheetId="41">#REF!</definedName>
    <definedName name="S_RowNum_1" localSheetId="40">#REF!</definedName>
    <definedName name="S_RowNum_1" localSheetId="36">#REF!</definedName>
    <definedName name="S_RowNum_1" localSheetId="37">#REF!</definedName>
    <definedName name="S_RowNum_1" localSheetId="38">#REF!</definedName>
    <definedName name="S_RowNum_1" localSheetId="35">#REF!</definedName>
    <definedName name="S_RowNum_1" localSheetId="21">#REF!</definedName>
    <definedName name="S_RowNum_1">#REF!</definedName>
    <definedName name="S_RowNum_20" localSheetId="48">#REF!</definedName>
    <definedName name="S_RowNum_20" localSheetId="46">#REF!</definedName>
    <definedName name="S_RowNum_20" localSheetId="41">#REF!</definedName>
    <definedName name="S_RowNum_20" localSheetId="40">#REF!</definedName>
    <definedName name="S_RowNum_20" localSheetId="36">#REF!</definedName>
    <definedName name="S_RowNum_20" localSheetId="37">#REF!</definedName>
    <definedName name="S_RowNum_20" localSheetId="38">#REF!</definedName>
    <definedName name="S_RowNum_20" localSheetId="35">#REF!</definedName>
    <definedName name="S_RowNum_20" localSheetId="21">#REF!</definedName>
    <definedName name="S_RowNum_20">#REF!</definedName>
    <definedName name="S_RowNum_21" localSheetId="48">#REF!</definedName>
    <definedName name="S_RowNum_21" localSheetId="46">#REF!</definedName>
    <definedName name="S_RowNum_21" localSheetId="41">#REF!</definedName>
    <definedName name="S_RowNum_21" localSheetId="40">#REF!</definedName>
    <definedName name="S_RowNum_21" localSheetId="36">#REF!</definedName>
    <definedName name="S_RowNum_21" localSheetId="37">#REF!</definedName>
    <definedName name="S_RowNum_21" localSheetId="38">#REF!</definedName>
    <definedName name="S_RowNum_21" localSheetId="35">#REF!</definedName>
    <definedName name="S_RowNum_21" localSheetId="21">#REF!</definedName>
    <definedName name="S_RowNum_21">#REF!</definedName>
    <definedName name="S_RowNum_23" localSheetId="48">#REF!</definedName>
    <definedName name="S_RowNum_23" localSheetId="46">#REF!</definedName>
    <definedName name="S_RowNum_23" localSheetId="41">#REF!</definedName>
    <definedName name="S_RowNum_23" localSheetId="40">#REF!</definedName>
    <definedName name="S_RowNum_23" localSheetId="36">#REF!</definedName>
    <definedName name="S_RowNum_23" localSheetId="37">#REF!</definedName>
    <definedName name="S_RowNum_23" localSheetId="38">#REF!</definedName>
    <definedName name="S_RowNum_23" localSheetId="35">#REF!</definedName>
    <definedName name="S_RowNum_23" localSheetId="21">#REF!</definedName>
    <definedName name="S_RowNum_23">#REF!</definedName>
    <definedName name="S_RowNum_5" localSheetId="48">#REF!</definedName>
    <definedName name="S_RowNum_5" localSheetId="46">#REF!</definedName>
    <definedName name="S_RowNum_5" localSheetId="41">#REF!</definedName>
    <definedName name="S_RowNum_5" localSheetId="40">#REF!</definedName>
    <definedName name="S_RowNum_5" localSheetId="36">#REF!</definedName>
    <definedName name="S_RowNum_5" localSheetId="37">#REF!</definedName>
    <definedName name="S_RowNum_5" localSheetId="38">#REF!</definedName>
    <definedName name="S_RowNum_5" localSheetId="35">#REF!</definedName>
    <definedName name="S_RowNum_5" localSheetId="21">#REF!</definedName>
    <definedName name="S_RowNum_5">#REF!</definedName>
    <definedName name="S_RowNum_8" localSheetId="48">#REF!</definedName>
    <definedName name="S_RowNum_8" localSheetId="46">#REF!</definedName>
    <definedName name="S_RowNum_8" localSheetId="41">#REF!</definedName>
    <definedName name="S_RowNum_8" localSheetId="40">#REF!</definedName>
    <definedName name="S_RowNum_8" localSheetId="36">#REF!</definedName>
    <definedName name="S_RowNum_8" localSheetId="37">#REF!</definedName>
    <definedName name="S_RowNum_8" localSheetId="38">#REF!</definedName>
    <definedName name="S_RowNum_8" localSheetId="35">#REF!</definedName>
    <definedName name="S_RowNum_8" localSheetId="21">#REF!</definedName>
    <definedName name="S_RowNum_8">#REF!</definedName>
    <definedName name="SA" localSheetId="48" hidden="1">{#N/A,#N/A,FALSE,"dec98qtr";#N/A,#N/A,FALSE,"suppdecsep98";#N/A,#N/A,FALSE,"w-dec98"}</definedName>
    <definedName name="SA" localSheetId="41" hidden="1">{#N/A,#N/A,FALSE,"dec98qtr";#N/A,#N/A,FALSE,"suppdecsep98";#N/A,#N/A,FALSE,"w-dec98"}</definedName>
    <definedName name="SA" localSheetId="36" hidden="1">{#N/A,#N/A,FALSE,"dec98qtr";#N/A,#N/A,FALSE,"suppdecsep98";#N/A,#N/A,FALSE,"w-dec98"}</definedName>
    <definedName name="SA" localSheetId="37" hidden="1">{#N/A,#N/A,FALSE,"dec98qtr";#N/A,#N/A,FALSE,"suppdecsep98";#N/A,#N/A,FALSE,"w-dec98"}</definedName>
    <definedName name="SA" localSheetId="38" hidden="1">{#N/A,#N/A,FALSE,"dec98qtr";#N/A,#N/A,FALSE,"suppdecsep98";#N/A,#N/A,FALSE,"w-dec98"}</definedName>
    <definedName name="sa">[166]Sheet4!$A$421:$Q$523</definedName>
    <definedName name="sad" localSheetId="41" hidden="1">{"'CALL MONEY'!$K$53"}</definedName>
    <definedName name="sad" localSheetId="40" hidden="1">{"'CALL MONEY'!$K$53"}</definedName>
    <definedName name="sad" localSheetId="35" hidden="1">{"'CALL MONEY'!$K$53"}</definedName>
    <definedName name="sad" localSheetId="21" hidden="1">{"'CALL MONEY'!$K$53"}</definedName>
    <definedName name="sad" hidden="1">{"'CALL MONEY'!$K$53"}</definedName>
    <definedName name="sadfafasdf" localSheetId="48">#REF!</definedName>
    <definedName name="sadfafasdf" localSheetId="46">#REF!</definedName>
    <definedName name="sadfafasdf" localSheetId="41">#REF!</definedName>
    <definedName name="sadfafasdf" localSheetId="40">#REF!</definedName>
    <definedName name="sadfafasdf" localSheetId="36">#REF!</definedName>
    <definedName name="sadfafasdf" localSheetId="37">#REF!</definedName>
    <definedName name="sadfafasdf" localSheetId="38">#REF!</definedName>
    <definedName name="sadfafasdf" localSheetId="35">#REF!</definedName>
    <definedName name="sadfafasdf" localSheetId="21">#REF!</definedName>
    <definedName name="sadfafasdf">#REF!</definedName>
    <definedName name="SADGFASF">[167]Rates!$C$1:$E$168</definedName>
    <definedName name="saf" localSheetId="48" hidden="1">#REF!</definedName>
    <definedName name="saf" localSheetId="46" hidden="1">#REF!</definedName>
    <definedName name="saf" localSheetId="40" hidden="1">#REF!</definedName>
    <definedName name="saf" localSheetId="36" hidden="1">#REF!</definedName>
    <definedName name="saf" localSheetId="37" hidden="1">#REF!</definedName>
    <definedName name="saf" localSheetId="38" hidden="1">#REF!</definedName>
    <definedName name="saf" localSheetId="35" hidden="1">#REF!</definedName>
    <definedName name="saf" localSheetId="23" hidden="1">#REF!</definedName>
    <definedName name="saf" localSheetId="19" hidden="1">#REF!</definedName>
    <definedName name="saf" localSheetId="21" hidden="1">#REF!</definedName>
    <definedName name="saf" hidden="1">#REF!</definedName>
    <definedName name="sal_apr" localSheetId="48">#REF!</definedName>
    <definedName name="sal_apr" localSheetId="46">#REF!</definedName>
    <definedName name="sal_apr" localSheetId="41">#REF!</definedName>
    <definedName name="sal_apr" localSheetId="40">#REF!</definedName>
    <definedName name="sal_apr" localSheetId="36">#REF!</definedName>
    <definedName name="sal_apr" localSheetId="37">#REF!</definedName>
    <definedName name="sal_apr" localSheetId="38">#REF!</definedName>
    <definedName name="sal_apr" localSheetId="35">#REF!</definedName>
    <definedName name="sal_apr" localSheetId="21">#REF!</definedName>
    <definedName name="sal_apr">#REF!</definedName>
    <definedName name="SALE_FIG" localSheetId="48">#REF!</definedName>
    <definedName name="SALE_FIG" localSheetId="46">#REF!</definedName>
    <definedName name="SALE_FIG" localSheetId="40">#REF!</definedName>
    <definedName name="SALE_FIG" localSheetId="36">#REF!</definedName>
    <definedName name="SALE_FIG" localSheetId="37">#REF!</definedName>
    <definedName name="SALE_FIG" localSheetId="38">#REF!</definedName>
    <definedName name="SALE_FIG" localSheetId="35">#REF!</definedName>
    <definedName name="SALE_FIG" localSheetId="23">#REF!</definedName>
    <definedName name="SALE_FIG" localSheetId="19">#REF!</definedName>
    <definedName name="SALE_FIG" localSheetId="21">#REF!</definedName>
    <definedName name="SALE_FIG">#REF!</definedName>
    <definedName name="sale2000" localSheetId="48">'[155]INCOME 2004'!#REF!</definedName>
    <definedName name="sale2000" localSheetId="46">'[155]INCOME 2004'!#REF!</definedName>
    <definedName name="sale2000" localSheetId="40">'[155]INCOME 2004'!#REF!</definedName>
    <definedName name="sale2000" localSheetId="36">'[155]INCOME 2004'!#REF!</definedName>
    <definedName name="sale2000" localSheetId="37">'[155]INCOME 2004'!#REF!</definedName>
    <definedName name="sale2000" localSheetId="38">'[155]INCOME 2004'!#REF!</definedName>
    <definedName name="sale2000" localSheetId="35">'[155]INCOME 2004'!#REF!</definedName>
    <definedName name="sale2000" localSheetId="21">'[155]INCOME 2004'!#REF!</definedName>
    <definedName name="sale2000">'[155]INCOME 2004'!#REF!</definedName>
    <definedName name="SALES" localSheetId="48">[51]acct!#REF!</definedName>
    <definedName name="SALES" localSheetId="47">[51]acct!#REF!</definedName>
    <definedName name="SALES" localSheetId="46">[51]acct!#REF!</definedName>
    <definedName name="SALES" localSheetId="41">[51]acct!#REF!</definedName>
    <definedName name="SALES" localSheetId="40">[51]acct!#REF!</definedName>
    <definedName name="SALES" localSheetId="36">[51]acct!#REF!</definedName>
    <definedName name="SALES" localSheetId="37">[51]acct!#REF!</definedName>
    <definedName name="SALES" localSheetId="38">[51]acct!#REF!</definedName>
    <definedName name="SALES" localSheetId="35">[51]acct!#REF!</definedName>
    <definedName name="SALES" localSheetId="21">[51]acct!#REF!</definedName>
    <definedName name="SALES">[51]acct!#REF!</definedName>
    <definedName name="SALES_PLAN" localSheetId="48">#REF!</definedName>
    <definedName name="SALES_PLAN" localSheetId="47">#REF!</definedName>
    <definedName name="SALES_PLAN" localSheetId="46">#REF!</definedName>
    <definedName name="SALES_PLAN" localSheetId="41">#REF!</definedName>
    <definedName name="SALES_PLAN" localSheetId="40">#REF!</definedName>
    <definedName name="SALES_PLAN" localSheetId="36">#REF!</definedName>
    <definedName name="SALES_PLAN" localSheetId="37">#REF!</definedName>
    <definedName name="SALES_PLAN" localSheetId="38">#REF!</definedName>
    <definedName name="SALES_PLAN" localSheetId="35">#REF!</definedName>
    <definedName name="SALES_PLAN" localSheetId="21">#REF!</definedName>
    <definedName name="SALES_PLAN">#REF!</definedName>
    <definedName name="SALES_VALUE" localSheetId="48">#REF!</definedName>
    <definedName name="SALES_VALUE" localSheetId="47">#REF!</definedName>
    <definedName name="SALES_VALUE" localSheetId="46">#REF!</definedName>
    <definedName name="SALES_VALUE" localSheetId="41">#REF!</definedName>
    <definedName name="SALES_VALUE" localSheetId="40">#REF!</definedName>
    <definedName name="SALES_VALUE" localSheetId="36">#REF!</definedName>
    <definedName name="SALES_VALUE" localSheetId="37">#REF!</definedName>
    <definedName name="SALES_VALUE" localSheetId="38">#REF!</definedName>
    <definedName name="SALES_VALUE" localSheetId="35">#REF!</definedName>
    <definedName name="SALES_VALUE" localSheetId="21">#REF!</definedName>
    <definedName name="SALES_VALUE">#REF!</definedName>
    <definedName name="sam" localSheetId="48">#REF!</definedName>
    <definedName name="sam" localSheetId="47">#REF!</definedName>
    <definedName name="sam" localSheetId="46">#REF!</definedName>
    <definedName name="sam" localSheetId="41">#REF!</definedName>
    <definedName name="sam" localSheetId="40">#REF!</definedName>
    <definedName name="sam" localSheetId="36">#REF!</definedName>
    <definedName name="sam" localSheetId="37">#REF!</definedName>
    <definedName name="sam" localSheetId="38">#REF!</definedName>
    <definedName name="sam" localSheetId="35">#REF!</definedName>
    <definedName name="sam" localSheetId="23">#REF!</definedName>
    <definedName name="sam" localSheetId="19">#REF!</definedName>
    <definedName name="sam" localSheetId="21">#REF!</definedName>
    <definedName name="sam">#REF!</definedName>
    <definedName name="samia" localSheetId="48">#REF!</definedName>
    <definedName name="samia" localSheetId="46">#REF!</definedName>
    <definedName name="samia" localSheetId="40">#REF!</definedName>
    <definedName name="samia" localSheetId="36">#REF!</definedName>
    <definedName name="samia" localSheetId="37">#REF!</definedName>
    <definedName name="samia" localSheetId="38">#REF!</definedName>
    <definedName name="samia" localSheetId="35">#REF!</definedName>
    <definedName name="samia" localSheetId="23">#REF!</definedName>
    <definedName name="samia" localSheetId="19">#REF!</definedName>
    <definedName name="samia" localSheetId="21">#REF!</definedName>
    <definedName name="samia">#REF!</definedName>
    <definedName name="samia2" localSheetId="48">#REF!</definedName>
    <definedName name="samia2" localSheetId="46">#REF!</definedName>
    <definedName name="samia2" localSheetId="40">#REF!</definedName>
    <definedName name="samia2" localSheetId="36">#REF!</definedName>
    <definedName name="samia2" localSheetId="37">#REF!</definedName>
    <definedName name="samia2" localSheetId="38">#REF!</definedName>
    <definedName name="samia2" localSheetId="35">#REF!</definedName>
    <definedName name="samia2" localSheetId="23">#REF!</definedName>
    <definedName name="samia2" localSheetId="19">#REF!</definedName>
    <definedName name="samia2" localSheetId="21">#REF!</definedName>
    <definedName name="samia2">#REF!</definedName>
    <definedName name="Samp_Ass" localSheetId="15">#REF!</definedName>
    <definedName name="Samp_Ass" localSheetId="48">#REF!</definedName>
    <definedName name="Samp_Ass" localSheetId="47">#REF!</definedName>
    <definedName name="Samp_Ass" localSheetId="46">#REF!</definedName>
    <definedName name="Samp_Ass" localSheetId="41">#REF!</definedName>
    <definedName name="Samp_Ass" localSheetId="40">#REF!</definedName>
    <definedName name="Samp_Ass" localSheetId="36">#REF!</definedName>
    <definedName name="Samp_Ass" localSheetId="37">#REF!</definedName>
    <definedName name="Samp_Ass" localSheetId="38">#REF!</definedName>
    <definedName name="Samp_Ass" localSheetId="42">#REF!</definedName>
    <definedName name="Samp_Ass" localSheetId="34">#REF!</definedName>
    <definedName name="Samp_Ass" localSheetId="35">#REF!</definedName>
    <definedName name="Samp_Ass" localSheetId="23">#REF!</definedName>
    <definedName name="Samp_Ass" localSheetId="18">#REF!</definedName>
    <definedName name="Samp_Ass" localSheetId="19">#REF!</definedName>
    <definedName name="Samp_Ass" localSheetId="21">#REF!</definedName>
    <definedName name="Samp_Ass" localSheetId="26">#REF!</definedName>
    <definedName name="Samp_Ass" localSheetId="11">#REF!</definedName>
    <definedName name="Samp_Ass" localSheetId="24">#REF!</definedName>
    <definedName name="Samp_Ass" localSheetId="7">#REF!</definedName>
    <definedName name="Samp_Ass" localSheetId="33">#REF!</definedName>
    <definedName name="Samp_Ass" localSheetId="32">#REF!</definedName>
    <definedName name="Samp_Ass">#REF!</definedName>
    <definedName name="Samp_Calc_Sample" localSheetId="15">#REF!</definedName>
    <definedName name="Samp_Calc_Sample" localSheetId="48">#REF!</definedName>
    <definedName name="Samp_Calc_Sample" localSheetId="47">#REF!</definedName>
    <definedName name="Samp_Calc_Sample" localSheetId="46">#REF!</definedName>
    <definedName name="Samp_Calc_Sample" localSheetId="41">#REF!</definedName>
    <definedName name="Samp_Calc_Sample" localSheetId="40">#REF!</definedName>
    <definedName name="Samp_Calc_Sample" localSheetId="36">#REF!</definedName>
    <definedName name="Samp_Calc_Sample" localSheetId="37">#REF!</definedName>
    <definedName name="Samp_Calc_Sample" localSheetId="38">#REF!</definedName>
    <definedName name="Samp_Calc_Sample" localSheetId="42">#REF!</definedName>
    <definedName name="Samp_Calc_Sample" localSheetId="34">#REF!</definedName>
    <definedName name="Samp_Calc_Sample" localSheetId="35">#REF!</definedName>
    <definedName name="Samp_Calc_Sample" localSheetId="23">#REF!</definedName>
    <definedName name="Samp_Calc_Sample" localSheetId="18">#REF!</definedName>
    <definedName name="Samp_Calc_Sample" localSheetId="19">#REF!</definedName>
    <definedName name="Samp_Calc_Sample" localSheetId="21">#REF!</definedName>
    <definedName name="Samp_Calc_Sample" localSheetId="26">#REF!</definedName>
    <definedName name="Samp_Calc_Sample" localSheetId="11">#REF!</definedName>
    <definedName name="Samp_Calc_Sample" localSheetId="24">#REF!</definedName>
    <definedName name="Samp_Calc_Sample" localSheetId="7">#REF!</definedName>
    <definedName name="Samp_Calc_Sample" localSheetId="33">#REF!</definedName>
    <definedName name="Samp_Calc_Sample" localSheetId="32">#REF!</definedName>
    <definedName name="Samp_Calc_Sample">#REF!</definedName>
    <definedName name="Samp_Calc_TM" localSheetId="15">#REF!</definedName>
    <definedName name="Samp_Calc_TM" localSheetId="48">#REF!</definedName>
    <definedName name="Samp_Calc_TM" localSheetId="47">#REF!</definedName>
    <definedName name="Samp_Calc_TM" localSheetId="46">#REF!</definedName>
    <definedName name="Samp_Calc_TM" localSheetId="41">#REF!</definedName>
    <definedName name="Samp_Calc_TM" localSheetId="40">#REF!</definedName>
    <definedName name="Samp_Calc_TM" localSheetId="36">#REF!</definedName>
    <definedName name="Samp_Calc_TM" localSheetId="37">#REF!</definedName>
    <definedName name="Samp_Calc_TM" localSheetId="38">#REF!</definedName>
    <definedName name="Samp_Calc_TM" localSheetId="42">#REF!</definedName>
    <definedName name="Samp_Calc_TM" localSheetId="34">#REF!</definedName>
    <definedName name="Samp_Calc_TM" localSheetId="35">#REF!</definedName>
    <definedName name="Samp_Calc_TM" localSheetId="23">#REF!</definedName>
    <definedName name="Samp_Calc_TM" localSheetId="18">#REF!</definedName>
    <definedName name="Samp_Calc_TM" localSheetId="19">#REF!</definedName>
    <definedName name="Samp_Calc_TM" localSheetId="21">#REF!</definedName>
    <definedName name="Samp_Calc_TM" localSheetId="26">#REF!</definedName>
    <definedName name="Samp_Calc_TM" localSheetId="11">#REF!</definedName>
    <definedName name="Samp_Calc_TM" localSheetId="24">#REF!</definedName>
    <definedName name="Samp_Calc_TM" localSheetId="7">#REF!</definedName>
    <definedName name="Samp_Calc_TM" localSheetId="33">#REF!</definedName>
    <definedName name="Samp_Calc_TM" localSheetId="32">#REF!</definedName>
    <definedName name="Samp_Calc_TM">#REF!</definedName>
    <definedName name="Samp_DSS" localSheetId="15">#REF!</definedName>
    <definedName name="Samp_DSS" localSheetId="48">#REF!</definedName>
    <definedName name="Samp_DSS" localSheetId="47">#REF!</definedName>
    <definedName name="Samp_DSS" localSheetId="46">#REF!</definedName>
    <definedName name="Samp_DSS" localSheetId="41">#REF!</definedName>
    <definedName name="Samp_DSS" localSheetId="40">#REF!</definedName>
    <definedName name="Samp_DSS" localSheetId="36">#REF!</definedName>
    <definedName name="Samp_DSS" localSheetId="37">#REF!</definedName>
    <definedName name="Samp_DSS" localSheetId="38">#REF!</definedName>
    <definedName name="Samp_DSS" localSheetId="42">#REF!</definedName>
    <definedName name="Samp_DSS" localSheetId="34">#REF!</definedName>
    <definedName name="Samp_DSS" localSheetId="35">#REF!</definedName>
    <definedName name="Samp_DSS" localSheetId="23">#REF!</definedName>
    <definedName name="Samp_DSS" localSheetId="18">#REF!</definedName>
    <definedName name="Samp_DSS" localSheetId="19">#REF!</definedName>
    <definedName name="Samp_DSS" localSheetId="21">#REF!</definedName>
    <definedName name="Samp_DSS" localSheetId="26">#REF!</definedName>
    <definedName name="Samp_DSS" localSheetId="11">#REF!</definedName>
    <definedName name="Samp_DSS" localSheetId="24">#REF!</definedName>
    <definedName name="Samp_DSS" localSheetId="7">#REF!</definedName>
    <definedName name="Samp_DSS" localSheetId="33">#REF!</definedName>
    <definedName name="Samp_DSS" localSheetId="32">#REF!</definedName>
    <definedName name="Samp_DSS">#REF!</definedName>
    <definedName name="Samp_EM_Per" localSheetId="15">#REF!</definedName>
    <definedName name="Samp_EM_Per" localSheetId="48">#REF!</definedName>
    <definedName name="Samp_EM_Per" localSheetId="47">#REF!</definedName>
    <definedName name="Samp_EM_Per" localSheetId="46">#REF!</definedName>
    <definedName name="Samp_EM_Per" localSheetId="41">#REF!</definedName>
    <definedName name="Samp_EM_Per" localSheetId="40">#REF!</definedName>
    <definedName name="Samp_EM_Per" localSheetId="36">#REF!</definedName>
    <definedName name="Samp_EM_Per" localSheetId="37">#REF!</definedName>
    <definedName name="Samp_EM_Per" localSheetId="38">#REF!</definedName>
    <definedName name="Samp_EM_Per" localSheetId="42">#REF!</definedName>
    <definedName name="Samp_EM_Per" localSheetId="34">#REF!</definedName>
    <definedName name="Samp_EM_Per" localSheetId="35">#REF!</definedName>
    <definedName name="Samp_EM_Per" localSheetId="23">#REF!</definedName>
    <definedName name="Samp_EM_Per" localSheetId="18">#REF!</definedName>
    <definedName name="Samp_EM_Per" localSheetId="19">#REF!</definedName>
    <definedName name="Samp_EM_Per" localSheetId="21">#REF!</definedName>
    <definedName name="Samp_EM_Per" localSheetId="26">#REF!</definedName>
    <definedName name="Samp_EM_Per" localSheetId="11">#REF!</definedName>
    <definedName name="Samp_EM_Per" localSheetId="24">#REF!</definedName>
    <definedName name="Samp_EM_Per" localSheetId="7">#REF!</definedName>
    <definedName name="Samp_EM_Per" localSheetId="33">#REF!</definedName>
    <definedName name="Samp_EM_Per" localSheetId="32">#REF!</definedName>
    <definedName name="Samp_EM_Per">#REF!</definedName>
    <definedName name="Samp_EM_T" localSheetId="15">#REF!</definedName>
    <definedName name="Samp_EM_T" localSheetId="48">#REF!</definedName>
    <definedName name="Samp_EM_T" localSheetId="47">#REF!</definedName>
    <definedName name="Samp_EM_T" localSheetId="46">#REF!</definedName>
    <definedName name="Samp_EM_T" localSheetId="41">#REF!</definedName>
    <definedName name="Samp_EM_T" localSheetId="40">#REF!</definedName>
    <definedName name="Samp_EM_T" localSheetId="36">#REF!</definedName>
    <definedName name="Samp_EM_T" localSheetId="37">#REF!</definedName>
    <definedName name="Samp_EM_T" localSheetId="38">#REF!</definedName>
    <definedName name="Samp_EM_T" localSheetId="42">#REF!</definedName>
    <definedName name="Samp_EM_T" localSheetId="34">#REF!</definedName>
    <definedName name="Samp_EM_T" localSheetId="35">#REF!</definedName>
    <definedName name="Samp_EM_T" localSheetId="23">#REF!</definedName>
    <definedName name="Samp_EM_T" localSheetId="18">#REF!</definedName>
    <definedName name="Samp_EM_T" localSheetId="19">#REF!</definedName>
    <definedName name="Samp_EM_T" localSheetId="21">#REF!</definedName>
    <definedName name="Samp_EM_T" localSheetId="26">#REF!</definedName>
    <definedName name="Samp_EM_T" localSheetId="11">#REF!</definedName>
    <definedName name="Samp_EM_T" localSheetId="24">#REF!</definedName>
    <definedName name="Samp_EM_T" localSheetId="7">#REF!</definedName>
    <definedName name="Samp_EM_T" localSheetId="33">#REF!</definedName>
    <definedName name="Samp_EM_T" localSheetId="32">#REF!</definedName>
    <definedName name="Samp_EM_T">#REF!</definedName>
    <definedName name="Samp_Factor" localSheetId="15">#REF!</definedName>
    <definedName name="Samp_Factor" localSheetId="48">#REF!</definedName>
    <definedName name="Samp_Factor" localSheetId="47">#REF!</definedName>
    <definedName name="Samp_Factor" localSheetId="46">#REF!</definedName>
    <definedName name="Samp_Factor" localSheetId="41">#REF!</definedName>
    <definedName name="Samp_Factor" localSheetId="40">#REF!</definedName>
    <definedName name="Samp_Factor" localSheetId="36">#REF!</definedName>
    <definedName name="Samp_Factor" localSheetId="37">#REF!</definedName>
    <definedName name="Samp_Factor" localSheetId="38">#REF!</definedName>
    <definedName name="Samp_Factor" localSheetId="42">#REF!</definedName>
    <definedName name="Samp_Factor" localSheetId="34">#REF!</definedName>
    <definedName name="Samp_Factor" localSheetId="35">#REF!</definedName>
    <definedName name="Samp_Factor" localSheetId="23">#REF!</definedName>
    <definedName name="Samp_Factor" localSheetId="18">#REF!</definedName>
    <definedName name="Samp_Factor" localSheetId="19">#REF!</definedName>
    <definedName name="Samp_Factor" localSheetId="21">#REF!</definedName>
    <definedName name="Samp_Factor" localSheetId="26">#REF!</definedName>
    <definedName name="Samp_Factor" localSheetId="11">#REF!</definedName>
    <definedName name="Samp_Factor" localSheetId="24">#REF!</definedName>
    <definedName name="Samp_Factor" localSheetId="7">#REF!</definedName>
    <definedName name="Samp_Factor" localSheetId="33">#REF!</definedName>
    <definedName name="Samp_Factor" localSheetId="32">#REF!</definedName>
    <definedName name="Samp_Factor">#REF!</definedName>
    <definedName name="Samp_Min_SS" localSheetId="15">#REF!</definedName>
    <definedName name="Samp_Min_SS" localSheetId="48">#REF!</definedName>
    <definedName name="Samp_Min_SS" localSheetId="47">#REF!</definedName>
    <definedName name="Samp_Min_SS" localSheetId="46">#REF!</definedName>
    <definedName name="Samp_Min_SS" localSheetId="41">#REF!</definedName>
    <definedName name="Samp_Min_SS" localSheetId="40">#REF!</definedName>
    <definedName name="Samp_Min_SS" localSheetId="36">#REF!</definedName>
    <definedName name="Samp_Min_SS" localSheetId="37">#REF!</definedName>
    <definedName name="Samp_Min_SS" localSheetId="38">#REF!</definedName>
    <definedName name="Samp_Min_SS" localSheetId="42">#REF!</definedName>
    <definedName name="Samp_Min_SS" localSheetId="34">#REF!</definedName>
    <definedName name="Samp_Min_SS" localSheetId="35">#REF!</definedName>
    <definedName name="Samp_Min_SS" localSheetId="23">#REF!</definedName>
    <definedName name="Samp_Min_SS" localSheetId="18">#REF!</definedName>
    <definedName name="Samp_Min_SS" localSheetId="19">#REF!</definedName>
    <definedName name="Samp_Min_SS" localSheetId="21">#REF!</definedName>
    <definedName name="Samp_Min_SS" localSheetId="26">#REF!</definedName>
    <definedName name="Samp_Min_SS" localSheetId="11">#REF!</definedName>
    <definedName name="Samp_Min_SS" localSheetId="24">#REF!</definedName>
    <definedName name="Samp_Min_SS" localSheetId="7">#REF!</definedName>
    <definedName name="Samp_Min_SS" localSheetId="33">#REF!</definedName>
    <definedName name="Samp_Min_SS" localSheetId="32">#REF!</definedName>
    <definedName name="Samp_Min_SS">#REF!</definedName>
    <definedName name="Samp_MTM" localSheetId="15">#REF!</definedName>
    <definedName name="Samp_MTM" localSheetId="48">#REF!</definedName>
    <definedName name="Samp_MTM" localSheetId="47">#REF!</definedName>
    <definedName name="Samp_MTM" localSheetId="46">#REF!</definedName>
    <definedName name="Samp_MTM" localSheetId="41">#REF!</definedName>
    <definedName name="Samp_MTM" localSheetId="40">#REF!</definedName>
    <definedName name="Samp_MTM" localSheetId="36">#REF!</definedName>
    <definedName name="Samp_MTM" localSheetId="37">#REF!</definedName>
    <definedName name="Samp_MTM" localSheetId="38">#REF!</definedName>
    <definedName name="Samp_MTM" localSheetId="42">#REF!</definedName>
    <definedName name="Samp_MTM" localSheetId="34">#REF!</definedName>
    <definedName name="Samp_MTM" localSheetId="35">#REF!</definedName>
    <definedName name="Samp_MTM" localSheetId="23">#REF!</definedName>
    <definedName name="Samp_MTM" localSheetId="18">#REF!</definedName>
    <definedName name="Samp_MTM" localSheetId="19">#REF!</definedName>
    <definedName name="Samp_MTM" localSheetId="21">#REF!</definedName>
    <definedName name="Samp_MTM" localSheetId="26">#REF!</definedName>
    <definedName name="Samp_MTM" localSheetId="11">#REF!</definedName>
    <definedName name="Samp_MTM" localSheetId="24">#REF!</definedName>
    <definedName name="Samp_MTM" localSheetId="7">#REF!</definedName>
    <definedName name="Samp_MTM" localSheetId="33">#REF!</definedName>
    <definedName name="Samp_MTM" localSheetId="32">#REF!</definedName>
    <definedName name="Samp_MTM">#REF!</definedName>
    <definedName name="Samp_PM" localSheetId="15">#REF!</definedName>
    <definedName name="Samp_PM" localSheetId="48">#REF!</definedName>
    <definedName name="Samp_PM" localSheetId="47">#REF!</definedName>
    <definedName name="Samp_PM" localSheetId="46">#REF!</definedName>
    <definedName name="Samp_PM" localSheetId="41">#REF!</definedName>
    <definedName name="Samp_PM" localSheetId="40">#REF!</definedName>
    <definedName name="Samp_PM" localSheetId="36">#REF!</definedName>
    <definedName name="Samp_PM" localSheetId="37">#REF!</definedName>
    <definedName name="Samp_PM" localSheetId="38">#REF!</definedName>
    <definedName name="Samp_PM" localSheetId="42">#REF!</definedName>
    <definedName name="Samp_PM" localSheetId="34">#REF!</definedName>
    <definedName name="Samp_PM" localSheetId="35">#REF!</definedName>
    <definedName name="Samp_PM" localSheetId="23">#REF!</definedName>
    <definedName name="Samp_PM" localSheetId="18">#REF!</definedName>
    <definedName name="Samp_PM" localSheetId="19">#REF!</definedName>
    <definedName name="Samp_PM" localSheetId="21">#REF!</definedName>
    <definedName name="Samp_PM" localSheetId="26">#REF!</definedName>
    <definedName name="Samp_PM" localSheetId="11">#REF!</definedName>
    <definedName name="Samp_PM" localSheetId="24">#REF!</definedName>
    <definedName name="Samp_PM" localSheetId="7">#REF!</definedName>
    <definedName name="Samp_PM" localSheetId="33">#REF!</definedName>
    <definedName name="Samp_PM" localSheetId="32">#REF!</definedName>
    <definedName name="Samp_PM">#REF!</definedName>
    <definedName name="Samp_Pre" localSheetId="15">#REF!</definedName>
    <definedName name="Samp_Pre" localSheetId="48">#REF!</definedName>
    <definedName name="Samp_Pre" localSheetId="47">#REF!</definedName>
    <definedName name="Samp_Pre" localSheetId="46">#REF!</definedName>
    <definedName name="Samp_Pre" localSheetId="41">#REF!</definedName>
    <definedName name="Samp_Pre" localSheetId="40">#REF!</definedName>
    <definedName name="Samp_Pre" localSheetId="36">#REF!</definedName>
    <definedName name="Samp_Pre" localSheetId="37">#REF!</definedName>
    <definedName name="Samp_Pre" localSheetId="38">#REF!</definedName>
    <definedName name="Samp_Pre" localSheetId="42">#REF!</definedName>
    <definedName name="Samp_Pre" localSheetId="34">#REF!</definedName>
    <definedName name="Samp_Pre" localSheetId="35">#REF!</definedName>
    <definedName name="Samp_Pre" localSheetId="23">#REF!</definedName>
    <definedName name="Samp_Pre" localSheetId="18">#REF!</definedName>
    <definedName name="Samp_Pre" localSheetId="19">#REF!</definedName>
    <definedName name="Samp_Pre" localSheetId="21">#REF!</definedName>
    <definedName name="Samp_Pre" localSheetId="26">#REF!</definedName>
    <definedName name="Samp_Pre" localSheetId="11">#REF!</definedName>
    <definedName name="Samp_Pre" localSheetId="24">#REF!</definedName>
    <definedName name="Samp_Pre" localSheetId="7">#REF!</definedName>
    <definedName name="Samp_Pre" localSheetId="33">#REF!</definedName>
    <definedName name="Samp_Pre" localSheetId="32">#REF!</definedName>
    <definedName name="Samp_Pre">#REF!</definedName>
    <definedName name="Samp_Pre_T" localSheetId="15">#REF!</definedName>
    <definedName name="Samp_Pre_T" localSheetId="48">#REF!</definedName>
    <definedName name="Samp_Pre_T" localSheetId="47">#REF!</definedName>
    <definedName name="Samp_Pre_T" localSheetId="46">#REF!</definedName>
    <definedName name="Samp_Pre_T" localSheetId="41">#REF!</definedName>
    <definedName name="Samp_Pre_T" localSheetId="40">#REF!</definedName>
    <definedName name="Samp_Pre_T" localSheetId="36">#REF!</definedName>
    <definedName name="Samp_Pre_T" localSheetId="37">#REF!</definedName>
    <definedName name="Samp_Pre_T" localSheetId="38">#REF!</definedName>
    <definedName name="Samp_Pre_T" localSheetId="42">#REF!</definedName>
    <definedName name="Samp_Pre_T" localSheetId="34">#REF!</definedName>
    <definedName name="Samp_Pre_T" localSheetId="35">#REF!</definedName>
    <definedName name="Samp_Pre_T" localSheetId="23">#REF!</definedName>
    <definedName name="Samp_Pre_T" localSheetId="18">#REF!</definedName>
    <definedName name="Samp_Pre_T" localSheetId="19">#REF!</definedName>
    <definedName name="Samp_Pre_T" localSheetId="21">#REF!</definedName>
    <definedName name="Samp_Pre_T" localSheetId="26">#REF!</definedName>
    <definedName name="Samp_Pre_T" localSheetId="11">#REF!</definedName>
    <definedName name="Samp_Pre_T" localSheetId="24">#REF!</definedName>
    <definedName name="Samp_Pre_T" localSheetId="7">#REF!</definedName>
    <definedName name="Samp_Pre_T" localSheetId="33">#REF!</definedName>
    <definedName name="Samp_Pre_T" localSheetId="32">#REF!</definedName>
    <definedName name="Samp_Pre_T">#REF!</definedName>
    <definedName name="Samp_RTB" localSheetId="15">#REF!</definedName>
    <definedName name="Samp_RTB" localSheetId="48">#REF!</definedName>
    <definedName name="Samp_RTB" localSheetId="47">#REF!</definedName>
    <definedName name="Samp_RTB" localSheetId="46">#REF!</definedName>
    <definedName name="Samp_RTB" localSheetId="41">#REF!</definedName>
    <definedName name="Samp_RTB" localSheetId="40">#REF!</definedName>
    <definedName name="Samp_RTB" localSheetId="36">#REF!</definedName>
    <definedName name="Samp_RTB" localSheetId="37">#REF!</definedName>
    <definedName name="Samp_RTB" localSheetId="38">#REF!</definedName>
    <definedName name="Samp_RTB" localSheetId="42">#REF!</definedName>
    <definedName name="Samp_RTB" localSheetId="34">#REF!</definedName>
    <definedName name="Samp_RTB" localSheetId="35">#REF!</definedName>
    <definedName name="Samp_RTB" localSheetId="23">#REF!</definedName>
    <definedName name="Samp_RTB" localSheetId="18">#REF!</definedName>
    <definedName name="Samp_RTB" localSheetId="19">#REF!</definedName>
    <definedName name="Samp_RTB" localSheetId="21">#REF!</definedName>
    <definedName name="Samp_RTB" localSheetId="26">#REF!</definedName>
    <definedName name="Samp_RTB" localSheetId="11">#REF!</definedName>
    <definedName name="Samp_RTB" localSheetId="24">#REF!</definedName>
    <definedName name="Samp_RTB" localSheetId="7">#REF!</definedName>
    <definedName name="Samp_RTB" localSheetId="33">#REF!</definedName>
    <definedName name="Samp_RTB" localSheetId="32">#REF!</definedName>
    <definedName name="Samp_RTB">#REF!</definedName>
    <definedName name="Samp_RTB_Desc" localSheetId="15">#REF!</definedName>
    <definedName name="Samp_RTB_Desc" localSheetId="48">#REF!</definedName>
    <definedName name="Samp_RTB_Desc" localSheetId="47">#REF!</definedName>
    <definedName name="Samp_RTB_Desc" localSheetId="46">#REF!</definedName>
    <definedName name="Samp_RTB_Desc" localSheetId="41">#REF!</definedName>
    <definedName name="Samp_RTB_Desc" localSheetId="40">#REF!</definedName>
    <definedName name="Samp_RTB_Desc" localSheetId="36">#REF!</definedName>
    <definedName name="Samp_RTB_Desc" localSheetId="37">#REF!</definedName>
    <definedName name="Samp_RTB_Desc" localSheetId="38">#REF!</definedName>
    <definedName name="Samp_RTB_Desc" localSheetId="42">#REF!</definedName>
    <definedName name="Samp_RTB_Desc" localSheetId="34">#REF!</definedName>
    <definedName name="Samp_RTB_Desc" localSheetId="35">#REF!</definedName>
    <definedName name="Samp_RTB_Desc" localSheetId="23">#REF!</definedName>
    <definedName name="Samp_RTB_Desc" localSheetId="18">#REF!</definedName>
    <definedName name="Samp_RTB_Desc" localSheetId="19">#REF!</definedName>
    <definedName name="Samp_RTB_Desc" localSheetId="21">#REF!</definedName>
    <definedName name="Samp_RTB_Desc" localSheetId="26">#REF!</definedName>
    <definedName name="Samp_RTB_Desc" localSheetId="11">#REF!</definedName>
    <definedName name="Samp_RTB_Desc" localSheetId="24">#REF!</definedName>
    <definedName name="Samp_RTB_Desc" localSheetId="7">#REF!</definedName>
    <definedName name="Samp_RTB_Desc" localSheetId="33">#REF!</definedName>
    <definedName name="Samp_RTB_Desc" localSheetId="32">#REF!</definedName>
    <definedName name="Samp_RTB_Desc">#REF!</definedName>
    <definedName name="Samp_Sel" localSheetId="15">#REF!</definedName>
    <definedName name="Samp_Sel" localSheetId="48">#REF!</definedName>
    <definedName name="Samp_Sel" localSheetId="47">#REF!</definedName>
    <definedName name="Samp_Sel" localSheetId="46">#REF!</definedName>
    <definedName name="Samp_Sel" localSheetId="41">#REF!</definedName>
    <definedName name="Samp_Sel" localSheetId="40">#REF!</definedName>
    <definedName name="Samp_Sel" localSheetId="36">#REF!</definedName>
    <definedName name="Samp_Sel" localSheetId="37">#REF!</definedName>
    <definedName name="Samp_Sel" localSheetId="38">#REF!</definedName>
    <definedName name="Samp_Sel" localSheetId="42">#REF!</definedName>
    <definedName name="Samp_Sel" localSheetId="34">#REF!</definedName>
    <definedName name="Samp_Sel" localSheetId="35">#REF!</definedName>
    <definedName name="Samp_Sel" localSheetId="23">#REF!</definedName>
    <definedName name="Samp_Sel" localSheetId="18">#REF!</definedName>
    <definedName name="Samp_Sel" localSheetId="19">#REF!</definedName>
    <definedName name="Samp_Sel" localSheetId="21">#REF!</definedName>
    <definedName name="Samp_Sel" localSheetId="26">#REF!</definedName>
    <definedName name="Samp_Sel" localSheetId="11">#REF!</definedName>
    <definedName name="Samp_Sel" localSheetId="24">#REF!</definedName>
    <definedName name="Samp_Sel" localSheetId="7">#REF!</definedName>
    <definedName name="Samp_Sel" localSheetId="33">#REF!</definedName>
    <definedName name="Samp_Sel" localSheetId="32">#REF!</definedName>
    <definedName name="Samp_Sel">#REF!</definedName>
    <definedName name="Samp_Small_Adj" localSheetId="15">#REF!</definedName>
    <definedName name="Samp_Small_Adj" localSheetId="48">#REF!</definedName>
    <definedName name="Samp_Small_Adj" localSheetId="47">#REF!</definedName>
    <definedName name="Samp_Small_Adj" localSheetId="46">#REF!</definedName>
    <definedName name="Samp_Small_Adj" localSheetId="41">#REF!</definedName>
    <definedName name="Samp_Small_Adj" localSheetId="40">#REF!</definedName>
    <definedName name="Samp_Small_Adj" localSheetId="36">#REF!</definedName>
    <definedName name="Samp_Small_Adj" localSheetId="37">#REF!</definedName>
    <definedName name="Samp_Small_Adj" localSheetId="38">#REF!</definedName>
    <definedName name="Samp_Small_Adj" localSheetId="42">#REF!</definedName>
    <definedName name="Samp_Small_Adj" localSheetId="34">#REF!</definedName>
    <definedName name="Samp_Small_Adj" localSheetId="35">#REF!</definedName>
    <definedName name="Samp_Small_Adj" localSheetId="23">#REF!</definedName>
    <definedName name="Samp_Small_Adj" localSheetId="18">#REF!</definedName>
    <definedName name="Samp_Small_Adj" localSheetId="19">#REF!</definedName>
    <definedName name="Samp_Small_Adj" localSheetId="21">#REF!</definedName>
    <definedName name="Samp_Small_Adj" localSheetId="26">#REF!</definedName>
    <definedName name="Samp_Small_Adj" localSheetId="11">#REF!</definedName>
    <definedName name="Samp_Small_Adj" localSheetId="24">#REF!</definedName>
    <definedName name="Samp_Small_Adj" localSheetId="7">#REF!</definedName>
    <definedName name="Samp_Small_Adj" localSheetId="33">#REF!</definedName>
    <definedName name="Samp_Small_Adj" localSheetId="32">#REF!</definedName>
    <definedName name="Samp_Small_Adj">#REF!</definedName>
    <definedName name="Samp_SS" localSheetId="15">#REF!</definedName>
    <definedName name="Samp_SS" localSheetId="48">#REF!</definedName>
    <definedName name="Samp_SS" localSheetId="47">#REF!</definedName>
    <definedName name="Samp_SS" localSheetId="46">#REF!</definedName>
    <definedName name="Samp_SS" localSheetId="41">#REF!</definedName>
    <definedName name="Samp_SS" localSheetId="40">#REF!</definedName>
    <definedName name="Samp_SS" localSheetId="36">#REF!</definedName>
    <definedName name="Samp_SS" localSheetId="37">#REF!</definedName>
    <definedName name="Samp_SS" localSheetId="38">#REF!</definedName>
    <definedName name="Samp_SS" localSheetId="42">#REF!</definedName>
    <definedName name="Samp_SS" localSheetId="34">#REF!</definedName>
    <definedName name="Samp_SS" localSheetId="35">#REF!</definedName>
    <definedName name="Samp_SS" localSheetId="23">#REF!</definedName>
    <definedName name="Samp_SS" localSheetId="18">#REF!</definedName>
    <definedName name="Samp_SS" localSheetId="19">#REF!</definedName>
    <definedName name="Samp_SS" localSheetId="21">#REF!</definedName>
    <definedName name="Samp_SS" localSheetId="26">#REF!</definedName>
    <definedName name="Samp_SS" localSheetId="11">#REF!</definedName>
    <definedName name="Samp_SS" localSheetId="24">#REF!</definedName>
    <definedName name="Samp_SS" localSheetId="7">#REF!</definedName>
    <definedName name="Samp_SS" localSheetId="33">#REF!</definedName>
    <definedName name="Samp_SS" localSheetId="32">#REF!</definedName>
    <definedName name="Samp_SS">#REF!</definedName>
    <definedName name="Samp_TM_Diff" localSheetId="15">#REF!</definedName>
    <definedName name="Samp_TM_Diff" localSheetId="48">#REF!</definedName>
    <definedName name="Samp_TM_Diff" localSheetId="47">#REF!</definedName>
    <definedName name="Samp_TM_Diff" localSheetId="46">#REF!</definedName>
    <definedName name="Samp_TM_Diff" localSheetId="41">#REF!</definedName>
    <definedName name="Samp_TM_Diff" localSheetId="40">#REF!</definedName>
    <definedName name="Samp_TM_Diff" localSheetId="36">#REF!</definedName>
    <definedName name="Samp_TM_Diff" localSheetId="37">#REF!</definedName>
    <definedName name="Samp_TM_Diff" localSheetId="38">#REF!</definedName>
    <definedName name="Samp_TM_Diff" localSheetId="42">#REF!</definedName>
    <definedName name="Samp_TM_Diff" localSheetId="34">#REF!</definedName>
    <definedName name="Samp_TM_Diff" localSheetId="35">#REF!</definedName>
    <definedName name="Samp_TM_Diff" localSheetId="23">#REF!</definedName>
    <definedName name="Samp_TM_Diff" localSheetId="18">#REF!</definedName>
    <definedName name="Samp_TM_Diff" localSheetId="19">#REF!</definedName>
    <definedName name="Samp_TM_Diff" localSheetId="21">#REF!</definedName>
    <definedName name="Samp_TM_Diff" localSheetId="26">#REF!</definedName>
    <definedName name="Samp_TM_Diff" localSheetId="11">#REF!</definedName>
    <definedName name="Samp_TM_Diff" localSheetId="24">#REF!</definedName>
    <definedName name="Samp_TM_Diff" localSheetId="7">#REF!</definedName>
    <definedName name="Samp_TM_Diff" localSheetId="33">#REF!</definedName>
    <definedName name="Samp_TM_Diff" localSheetId="32">#REF!</definedName>
    <definedName name="Samp_TM_Diff">#REF!</definedName>
    <definedName name="Samp_TM_Exp_Diff" localSheetId="15">#REF!</definedName>
    <definedName name="Samp_TM_Exp_Diff" localSheetId="48">#REF!</definedName>
    <definedName name="Samp_TM_Exp_Diff" localSheetId="47">#REF!</definedName>
    <definedName name="Samp_TM_Exp_Diff" localSheetId="46">#REF!</definedName>
    <definedName name="Samp_TM_Exp_Diff" localSheetId="41">#REF!</definedName>
    <definedName name="Samp_TM_Exp_Diff" localSheetId="40">#REF!</definedName>
    <definedName name="Samp_TM_Exp_Diff" localSheetId="36">#REF!</definedName>
    <definedName name="Samp_TM_Exp_Diff" localSheetId="37">#REF!</definedName>
    <definedName name="Samp_TM_Exp_Diff" localSheetId="38">#REF!</definedName>
    <definedName name="Samp_TM_Exp_Diff" localSheetId="42">#REF!</definedName>
    <definedName name="Samp_TM_Exp_Diff" localSheetId="34">#REF!</definedName>
    <definedName name="Samp_TM_Exp_Diff" localSheetId="35">#REF!</definedName>
    <definedName name="Samp_TM_Exp_Diff" localSheetId="23">#REF!</definedName>
    <definedName name="Samp_TM_Exp_Diff" localSheetId="18">#REF!</definedName>
    <definedName name="Samp_TM_Exp_Diff" localSheetId="19">#REF!</definedName>
    <definedName name="Samp_TM_Exp_Diff" localSheetId="21">#REF!</definedName>
    <definedName name="Samp_TM_Exp_Diff" localSheetId="26">#REF!</definedName>
    <definedName name="Samp_TM_Exp_Diff" localSheetId="11">#REF!</definedName>
    <definedName name="Samp_TM_Exp_Diff" localSheetId="24">#REF!</definedName>
    <definedName name="Samp_TM_Exp_Diff" localSheetId="7">#REF!</definedName>
    <definedName name="Samp_TM_Exp_Diff" localSheetId="33">#REF!</definedName>
    <definedName name="Samp_TM_Exp_Diff" localSheetId="32">#REF!</definedName>
    <definedName name="Samp_TM_Exp_Diff">#REF!</definedName>
    <definedName name="Samp_TM_N" localSheetId="15">#REF!</definedName>
    <definedName name="Samp_TM_N" localSheetId="48">#REF!</definedName>
    <definedName name="Samp_TM_N" localSheetId="47">#REF!</definedName>
    <definedName name="Samp_TM_N" localSheetId="46">#REF!</definedName>
    <definedName name="Samp_TM_N" localSheetId="41">#REF!</definedName>
    <definedName name="Samp_TM_N" localSheetId="40">#REF!</definedName>
    <definedName name="Samp_TM_N" localSheetId="36">#REF!</definedName>
    <definedName name="Samp_TM_N" localSheetId="37">#REF!</definedName>
    <definedName name="Samp_TM_N" localSheetId="38">#REF!</definedName>
    <definedName name="Samp_TM_N" localSheetId="42">#REF!</definedName>
    <definedName name="Samp_TM_N" localSheetId="34">#REF!</definedName>
    <definedName name="Samp_TM_N" localSheetId="35">#REF!</definedName>
    <definedName name="Samp_TM_N" localSheetId="23">#REF!</definedName>
    <definedName name="Samp_TM_N" localSheetId="18">#REF!</definedName>
    <definedName name="Samp_TM_N" localSheetId="19">#REF!</definedName>
    <definedName name="Samp_TM_N" localSheetId="21">#REF!</definedName>
    <definedName name="Samp_TM_N" localSheetId="26">#REF!</definedName>
    <definedName name="Samp_TM_N" localSheetId="11">#REF!</definedName>
    <definedName name="Samp_TM_N" localSheetId="24">#REF!</definedName>
    <definedName name="Samp_TM_N" localSheetId="7">#REF!</definedName>
    <definedName name="Samp_TM_N" localSheetId="33">#REF!</definedName>
    <definedName name="Samp_TM_N" localSheetId="32">#REF!</definedName>
    <definedName name="Samp_TM_N">#REF!</definedName>
    <definedName name="Samp_TM_Y" localSheetId="15">#REF!</definedName>
    <definedName name="Samp_TM_Y" localSheetId="48">#REF!</definedName>
    <definedName name="Samp_TM_Y" localSheetId="47">#REF!</definedName>
    <definedName name="Samp_TM_Y" localSheetId="46">#REF!</definedName>
    <definedName name="Samp_TM_Y" localSheetId="41">#REF!</definedName>
    <definedName name="Samp_TM_Y" localSheetId="40">#REF!</definedName>
    <definedName name="Samp_TM_Y" localSheetId="36">#REF!</definedName>
    <definedName name="Samp_TM_Y" localSheetId="37">#REF!</definedName>
    <definedName name="Samp_TM_Y" localSheetId="38">#REF!</definedName>
    <definedName name="Samp_TM_Y" localSheetId="42">#REF!</definedName>
    <definedName name="Samp_TM_Y" localSheetId="34">#REF!</definedName>
    <definedName name="Samp_TM_Y" localSheetId="35">#REF!</definedName>
    <definedName name="Samp_TM_Y" localSheetId="23">#REF!</definedName>
    <definedName name="Samp_TM_Y" localSheetId="18">#REF!</definedName>
    <definedName name="Samp_TM_Y" localSheetId="19">#REF!</definedName>
    <definedName name="Samp_TM_Y" localSheetId="21">#REF!</definedName>
    <definedName name="Samp_TM_Y" localSheetId="26">#REF!</definedName>
    <definedName name="Samp_TM_Y" localSheetId="11">#REF!</definedName>
    <definedName name="Samp_TM_Y" localSheetId="24">#REF!</definedName>
    <definedName name="Samp_TM_Y" localSheetId="7">#REF!</definedName>
    <definedName name="Samp_TM_Y" localSheetId="33">#REF!</definedName>
    <definedName name="Samp_TM_Y" localSheetId="32">#REF!</definedName>
    <definedName name="Samp_TM_Y">#REF!</definedName>
    <definedName name="Sampr_Factor" localSheetId="15">#REF!</definedName>
    <definedName name="Sampr_Factor" localSheetId="48">#REF!</definedName>
    <definedName name="Sampr_Factor" localSheetId="47">#REF!</definedName>
    <definedName name="Sampr_Factor" localSheetId="46">#REF!</definedName>
    <definedName name="Sampr_Factor" localSheetId="41">#REF!</definedName>
    <definedName name="Sampr_Factor" localSheetId="40">#REF!</definedName>
    <definedName name="Sampr_Factor" localSheetId="36">#REF!</definedName>
    <definedName name="Sampr_Factor" localSheetId="37">#REF!</definedName>
    <definedName name="Sampr_Factor" localSheetId="38">#REF!</definedName>
    <definedName name="Sampr_Factor" localSheetId="42">#REF!</definedName>
    <definedName name="Sampr_Factor" localSheetId="34">#REF!</definedName>
    <definedName name="Sampr_Factor" localSheetId="35">#REF!</definedName>
    <definedName name="Sampr_Factor" localSheetId="23">#REF!</definedName>
    <definedName name="Sampr_Factor" localSheetId="18">#REF!</definedName>
    <definedName name="Sampr_Factor" localSheetId="19">#REF!</definedName>
    <definedName name="Sampr_Factor" localSheetId="21">#REF!</definedName>
    <definedName name="Sampr_Factor" localSheetId="26">#REF!</definedName>
    <definedName name="Sampr_Factor" localSheetId="11">#REF!</definedName>
    <definedName name="Sampr_Factor" localSheetId="24">#REF!</definedName>
    <definedName name="Sampr_Factor" localSheetId="7">#REF!</definedName>
    <definedName name="Sampr_Factor" localSheetId="33">#REF!</definedName>
    <definedName name="Sampr_Factor" localSheetId="32">#REF!</definedName>
    <definedName name="Sampr_Factor">#REF!</definedName>
    <definedName name="sas">'[108]A-C CODE &amp; NAME'!$B$1:$C$193</definedName>
    <definedName name="sasdfas">[168]Rates!$C$1:$E$181</definedName>
    <definedName name="SAVE" localSheetId="48">#REF!</definedName>
    <definedName name="SAVE" localSheetId="46">#REF!</definedName>
    <definedName name="SAVE" localSheetId="40">#REF!</definedName>
    <definedName name="SAVE" localSheetId="36">#REF!</definedName>
    <definedName name="SAVE" localSheetId="37">#REF!</definedName>
    <definedName name="SAVE" localSheetId="38">#REF!</definedName>
    <definedName name="SAVE" localSheetId="35">#REF!</definedName>
    <definedName name="SAVE" localSheetId="23">#REF!</definedName>
    <definedName name="SAVE" localSheetId="19">#REF!</definedName>
    <definedName name="SAVE" localSheetId="21">#REF!</definedName>
    <definedName name="SAVE">#REF!</definedName>
    <definedName name="SBP" localSheetId="48">'[169]Notes1-5'!#REF!</definedName>
    <definedName name="SBP" localSheetId="47">'[169]Notes1-5'!#REF!</definedName>
    <definedName name="SBP" localSheetId="46">'[169]Notes1-5'!#REF!</definedName>
    <definedName name="SBP" localSheetId="41">'[169]Notes1-5'!#REF!</definedName>
    <definedName name="SBP" localSheetId="40">'[169]Notes1-5'!#REF!</definedName>
    <definedName name="SBP" localSheetId="36">'[169]Notes1-5'!#REF!</definedName>
    <definedName name="SBP" localSheetId="37">'[169]Notes1-5'!#REF!</definedName>
    <definedName name="SBP" localSheetId="38">'[169]Notes1-5'!#REF!</definedName>
    <definedName name="SBP" localSheetId="35">'[169]Notes1-5'!#REF!</definedName>
    <definedName name="SBP" localSheetId="21">'[169]Notes1-5'!#REF!</definedName>
    <definedName name="SBP">'[169]Notes1-5'!#REF!</definedName>
    <definedName name="SC" localSheetId="48">#REF!</definedName>
    <definedName name="SC" localSheetId="46">#REF!</definedName>
    <definedName name="SC" localSheetId="40">#REF!</definedName>
    <definedName name="SC" localSheetId="36">#REF!</definedName>
    <definedName name="SC" localSheetId="37">#REF!</definedName>
    <definedName name="SC" localSheetId="38">#REF!</definedName>
    <definedName name="SC" localSheetId="35">#REF!</definedName>
    <definedName name="SC" localSheetId="23">#REF!</definedName>
    <definedName name="SC" localSheetId="19">#REF!</definedName>
    <definedName name="SC" localSheetId="21">#REF!</definedName>
    <definedName name="SC">#REF!</definedName>
    <definedName name="Sched_Pay" localSheetId="48">#REF!</definedName>
    <definedName name="Sched_Pay" localSheetId="46">#REF!</definedName>
    <definedName name="Sched_Pay" localSheetId="40">#REF!</definedName>
    <definedName name="Sched_Pay" localSheetId="36">#REF!</definedName>
    <definedName name="Sched_Pay" localSheetId="37">#REF!</definedName>
    <definedName name="Sched_Pay" localSheetId="38">#REF!</definedName>
    <definedName name="Sched_Pay" localSheetId="35">#REF!</definedName>
    <definedName name="Sched_Pay" localSheetId="23">#REF!</definedName>
    <definedName name="Sched_Pay" localSheetId="19">#REF!</definedName>
    <definedName name="Sched_Pay" localSheetId="21">#REF!</definedName>
    <definedName name="Sched_Pay">#REF!</definedName>
    <definedName name="Scheduled_Extra_Payments" localSheetId="48">#REF!</definedName>
    <definedName name="Scheduled_Extra_Payments" localSheetId="46">#REF!</definedName>
    <definedName name="Scheduled_Extra_Payments" localSheetId="40">#REF!</definedName>
    <definedName name="Scheduled_Extra_Payments" localSheetId="36">#REF!</definedName>
    <definedName name="Scheduled_Extra_Payments" localSheetId="37">#REF!</definedName>
    <definedName name="Scheduled_Extra_Payments" localSheetId="38">#REF!</definedName>
    <definedName name="Scheduled_Extra_Payments" localSheetId="35">#REF!</definedName>
    <definedName name="Scheduled_Extra_Payments" localSheetId="23">#REF!</definedName>
    <definedName name="Scheduled_Extra_Payments" localSheetId="19">#REF!</definedName>
    <definedName name="Scheduled_Extra_Payments" localSheetId="21">#REF!</definedName>
    <definedName name="Scheduled_Extra_Payments">#REF!</definedName>
    <definedName name="Scheduled_Interest_Rate" localSheetId="48">#REF!</definedName>
    <definedName name="Scheduled_Interest_Rate" localSheetId="46">#REF!</definedName>
    <definedName name="Scheduled_Interest_Rate" localSheetId="40">#REF!</definedName>
    <definedName name="Scheduled_Interest_Rate" localSheetId="36">#REF!</definedName>
    <definedName name="Scheduled_Interest_Rate" localSheetId="37">#REF!</definedName>
    <definedName name="Scheduled_Interest_Rate" localSheetId="38">#REF!</definedName>
    <definedName name="Scheduled_Interest_Rate" localSheetId="35">#REF!</definedName>
    <definedName name="Scheduled_Interest_Rate" localSheetId="23">#REF!</definedName>
    <definedName name="Scheduled_Interest_Rate" localSheetId="19">#REF!</definedName>
    <definedName name="Scheduled_Interest_Rate" localSheetId="21">#REF!</definedName>
    <definedName name="Scheduled_Interest_Rate">#REF!</definedName>
    <definedName name="Scheduled_Monthly_Payment" localSheetId="48">#REF!</definedName>
    <definedName name="Scheduled_Monthly_Payment" localSheetId="46">#REF!</definedName>
    <definedName name="Scheduled_Monthly_Payment" localSheetId="40">#REF!</definedName>
    <definedName name="Scheduled_Monthly_Payment" localSheetId="36">#REF!</definedName>
    <definedName name="Scheduled_Monthly_Payment" localSheetId="37">#REF!</definedName>
    <definedName name="Scheduled_Monthly_Payment" localSheetId="38">#REF!</definedName>
    <definedName name="Scheduled_Monthly_Payment" localSheetId="35">#REF!</definedName>
    <definedName name="Scheduled_Monthly_Payment" localSheetId="23">#REF!</definedName>
    <definedName name="Scheduled_Monthly_Payment" localSheetId="19">#REF!</definedName>
    <definedName name="Scheduled_Monthly_Payment" localSheetId="21">#REF!</definedName>
    <definedName name="Scheduled_Monthly_Payment">#REF!</definedName>
    <definedName name="sda" localSheetId="41" hidden="1">{"Sales 2",#N/A,FALSE,"SALES";"Transfer 2",#N/A,FALSE,"TRANSFERS";"A1460",#N/A,FALSE,"A1460"}</definedName>
    <definedName name="sda" localSheetId="40" hidden="1">{"Sales 2",#N/A,FALSE,"SALES";"Transfer 2",#N/A,FALSE,"TRANSFERS";"A1460",#N/A,FALSE,"A1460"}</definedName>
    <definedName name="sda" localSheetId="35" hidden="1">{"Sales 2",#N/A,FALSE,"SALES";"Transfer 2",#N/A,FALSE,"TRANSFERS";"A1460",#N/A,FALSE,"A1460"}</definedName>
    <definedName name="sda" localSheetId="21" hidden="1">{"Sales 2",#N/A,FALSE,"SALES";"Transfer 2",#N/A,FALSE,"TRANSFERS";"A1460",#N/A,FALSE,"A1460"}</definedName>
    <definedName name="sda" hidden="1">{"Sales 2",#N/A,FALSE,"SALES";"Transfer 2",#N/A,FALSE,"TRANSFERS";"A1460",#N/A,FALSE,"A1460"}</definedName>
    <definedName name="sdaf">[170]Rates!$C$1:$E$159</definedName>
    <definedName name="sdafas" localSheetId="48">#REF!</definedName>
    <definedName name="sdafas" localSheetId="46">#REF!</definedName>
    <definedName name="sdafas" localSheetId="40">#REF!</definedName>
    <definedName name="sdafas" localSheetId="36">#REF!</definedName>
    <definedName name="sdafas" localSheetId="37">#REF!</definedName>
    <definedName name="sdafas" localSheetId="38">#REF!</definedName>
    <definedName name="sdafas" localSheetId="35">#REF!</definedName>
    <definedName name="sdafas" localSheetId="23">#REF!</definedName>
    <definedName name="sdafas" localSheetId="19">#REF!</definedName>
    <definedName name="sdafas" localSheetId="21">#REF!</definedName>
    <definedName name="sdafas">#REF!</definedName>
    <definedName name="sdagfasdfas" localSheetId="48">[118]Disb!#REF!</definedName>
    <definedName name="sdagfasdfas" localSheetId="46">[118]Disb!#REF!</definedName>
    <definedName name="sdagfasdfas" localSheetId="40">[118]Disb!#REF!</definedName>
    <definedName name="sdagfasdfas" localSheetId="36">[118]Disb!#REF!</definedName>
    <definedName name="sdagfasdfas" localSheetId="37">[118]Disb!#REF!</definedName>
    <definedName name="sdagfasdfas" localSheetId="38">[118]Disb!#REF!</definedName>
    <definedName name="sdagfasdfas" localSheetId="35">[118]Disb!#REF!</definedName>
    <definedName name="sdagfasdfas" localSheetId="21">[118]Disb!#REF!</definedName>
    <definedName name="sdagfasdfas">[118]Disb!#REF!</definedName>
    <definedName name="sddd" localSheetId="48">[51]acct!#REF!</definedName>
    <definedName name="sddd" localSheetId="47">[51]acct!#REF!</definedName>
    <definedName name="sddd" localSheetId="46">[51]acct!#REF!</definedName>
    <definedName name="sddd" localSheetId="41">[51]acct!#REF!</definedName>
    <definedName name="sddd" localSheetId="40">[51]acct!#REF!</definedName>
    <definedName name="sddd" localSheetId="36">[51]acct!#REF!</definedName>
    <definedName name="sddd" localSheetId="37">[51]acct!#REF!</definedName>
    <definedName name="sddd" localSheetId="38">[51]acct!#REF!</definedName>
    <definedName name="sddd" localSheetId="35">[51]acct!#REF!</definedName>
    <definedName name="sddd" localSheetId="21">[51]acct!#REF!</definedName>
    <definedName name="sddd">[51]acct!#REF!</definedName>
    <definedName name="sdfjh" localSheetId="48">[40]BSDOMOVS!#REF!</definedName>
    <definedName name="sdfjh" localSheetId="46">[40]BSDOMOVS!#REF!</definedName>
    <definedName name="sdfjh" localSheetId="40">[40]BSDOMOVS!#REF!</definedName>
    <definedName name="sdfjh" localSheetId="36">[40]BSDOMOVS!#REF!</definedName>
    <definedName name="sdfjh" localSheetId="37">[40]BSDOMOVS!#REF!</definedName>
    <definedName name="sdfjh" localSheetId="38">[40]BSDOMOVS!#REF!</definedName>
    <definedName name="sdfjh" localSheetId="35">[40]BSDOMOVS!#REF!</definedName>
    <definedName name="sdfjh" localSheetId="21">[40]BSDOMOVS!#REF!</definedName>
    <definedName name="sdfjh">[40]BSDOMOVS!#REF!</definedName>
    <definedName name="SDG" localSheetId="48">#REF!</definedName>
    <definedName name="SDG" localSheetId="46">#REF!</definedName>
    <definedName name="SDG" localSheetId="41">#REF!</definedName>
    <definedName name="SDG" localSheetId="40">#REF!</definedName>
    <definedName name="SDG" localSheetId="36">#REF!</definedName>
    <definedName name="SDG" localSheetId="37">#REF!</definedName>
    <definedName name="SDG" localSheetId="38">#REF!</definedName>
    <definedName name="SDG" localSheetId="35">#REF!</definedName>
    <definedName name="SDG" localSheetId="21">#REF!</definedName>
    <definedName name="SDG">#REF!</definedName>
    <definedName name="sdgdsgseh" localSheetId="48">#REF!</definedName>
    <definedName name="sdgdsgseh" localSheetId="46">#REF!</definedName>
    <definedName name="sdgdsgseh" localSheetId="40">#REF!</definedName>
    <definedName name="sdgdsgseh" localSheetId="36">#REF!</definedName>
    <definedName name="sdgdsgseh" localSheetId="37">#REF!</definedName>
    <definedName name="sdgdsgseh" localSheetId="38">#REF!</definedName>
    <definedName name="sdgdsgseh" localSheetId="35">#REF!</definedName>
    <definedName name="sdgdsgseh" localSheetId="23">#REF!</definedName>
    <definedName name="sdgdsgseh" localSheetId="19">#REF!</definedName>
    <definedName name="sdgdsgseh" localSheetId="21">#REF!</definedName>
    <definedName name="sdgdsgseh">#REF!</definedName>
    <definedName name="sdsa">[171]A!$AX$5:$AX$129</definedName>
    <definedName name="SEC_UNSEC">[87]Lookups!$C$21:$C$22</definedName>
    <definedName name="SEC_UNSECR">[41]Lookups!$C$21:$C$22</definedName>
    <definedName name="sectionNames" localSheetId="15">#REF!</definedName>
    <definedName name="sectionNames" localSheetId="48">#REF!</definedName>
    <definedName name="sectionNames" localSheetId="46">#REF!</definedName>
    <definedName name="sectionNames" localSheetId="41">#REF!</definedName>
    <definedName name="sectionNames" localSheetId="40">#REF!</definedName>
    <definedName name="sectionNames" localSheetId="36">#REF!</definedName>
    <definedName name="sectionNames" localSheetId="37">#REF!</definedName>
    <definedName name="sectionNames" localSheetId="38">#REF!</definedName>
    <definedName name="sectionNames" localSheetId="42">#REF!</definedName>
    <definedName name="sectionNames" localSheetId="34">#REF!</definedName>
    <definedName name="sectionNames" localSheetId="35">#REF!</definedName>
    <definedName name="sectionNames" localSheetId="23">#REF!</definedName>
    <definedName name="sectionNames" localSheetId="18">#REF!</definedName>
    <definedName name="sectionNames" localSheetId="19">#REF!</definedName>
    <definedName name="sectionNames" localSheetId="21">#REF!</definedName>
    <definedName name="sectionNames" localSheetId="26">#REF!</definedName>
    <definedName name="sectionNames" localSheetId="11">#REF!</definedName>
    <definedName name="sectionNames" localSheetId="24">#REF!</definedName>
    <definedName name="sectionNames" localSheetId="7">#REF!</definedName>
    <definedName name="sectionNames" localSheetId="33">#REF!</definedName>
    <definedName name="sectionNames" localSheetId="32">#REF!</definedName>
    <definedName name="sectionNames">#REF!</definedName>
    <definedName name="sese" localSheetId="48">#REF!</definedName>
    <definedName name="sese" localSheetId="46">#REF!</definedName>
    <definedName name="sese" localSheetId="40">#REF!</definedName>
    <definedName name="sese" localSheetId="36">#REF!</definedName>
    <definedName name="sese" localSheetId="37">#REF!</definedName>
    <definedName name="sese" localSheetId="38">#REF!</definedName>
    <definedName name="sese" localSheetId="35">#REF!</definedName>
    <definedName name="sese" localSheetId="23">#REF!</definedName>
    <definedName name="sese" localSheetId="19">#REF!</definedName>
    <definedName name="sese" localSheetId="21">#REF!</definedName>
    <definedName name="sese">#REF!</definedName>
    <definedName name="SF" localSheetId="48">#REF!</definedName>
    <definedName name="SF" localSheetId="46">#REF!</definedName>
    <definedName name="SF" localSheetId="40">#REF!</definedName>
    <definedName name="SF" localSheetId="36">#REF!</definedName>
    <definedName name="SF" localSheetId="37">#REF!</definedName>
    <definedName name="SF" localSheetId="38">#REF!</definedName>
    <definedName name="SF" localSheetId="35">#REF!</definedName>
    <definedName name="SF" localSheetId="23">#REF!</definedName>
    <definedName name="SF" localSheetId="19">#REF!</definedName>
    <definedName name="SF" localSheetId="21">#REF!</definedName>
    <definedName name="SF">#REF!</definedName>
    <definedName name="sffff" localSheetId="48">[51]acct!#REF!</definedName>
    <definedName name="sffff" localSheetId="47">[51]acct!#REF!</definedName>
    <definedName name="sffff" localSheetId="46">[51]acct!#REF!</definedName>
    <definedName name="sffff" localSheetId="41">[51]acct!#REF!</definedName>
    <definedName name="sffff" localSheetId="40">[51]acct!#REF!</definedName>
    <definedName name="sffff" localSheetId="36">[51]acct!#REF!</definedName>
    <definedName name="sffff" localSheetId="37">[51]acct!#REF!</definedName>
    <definedName name="sffff" localSheetId="38">[51]acct!#REF!</definedName>
    <definedName name="sffff" localSheetId="35">[51]acct!#REF!</definedName>
    <definedName name="sffff" localSheetId="21">[51]acct!#REF!</definedName>
    <definedName name="sffff">[51]acct!#REF!</definedName>
    <definedName name="sfgs" localSheetId="41" hidden="1">{#N/A,#N/A,FALSE,"dec98qtr";#N/A,#N/A,FALSE,"suppdecsep98";#N/A,#N/A,FALSE,"w-dec98"}</definedName>
    <definedName name="sfgs" localSheetId="40" hidden="1">{#N/A,#N/A,FALSE,"dec98qtr";#N/A,#N/A,FALSE,"suppdecsep98";#N/A,#N/A,FALSE,"w-dec98"}</definedName>
    <definedName name="sfgs" localSheetId="35" hidden="1">{#N/A,#N/A,FALSE,"dec98qtr";#N/A,#N/A,FALSE,"suppdecsep98";#N/A,#N/A,FALSE,"w-dec98"}</definedName>
    <definedName name="sfgs" localSheetId="21" hidden="1">{#N/A,#N/A,FALSE,"dec98qtr";#N/A,#N/A,FALSE,"suppdecsep98";#N/A,#N/A,FALSE,"w-dec98"}</definedName>
    <definedName name="sfgs" hidden="1">{#N/A,#N/A,FALSE,"dec98qtr";#N/A,#N/A,FALSE,"suppdecsep98";#N/A,#N/A,FALSE,"w-dec98"}</definedName>
    <definedName name="SGDD" localSheetId="48">[81]acct!#REF!</definedName>
    <definedName name="SGDD" localSheetId="46">[81]acct!#REF!</definedName>
    <definedName name="SGDD" localSheetId="41">[81]acct!#REF!</definedName>
    <definedName name="SGDD" localSheetId="40">[81]acct!#REF!</definedName>
    <definedName name="SGDD" localSheetId="36">[81]acct!#REF!</definedName>
    <definedName name="SGDD" localSheetId="37">[81]acct!#REF!</definedName>
    <definedName name="SGDD" localSheetId="38">[81]acct!#REF!</definedName>
    <definedName name="SGDD" localSheetId="35">[81]acct!#REF!</definedName>
    <definedName name="SGDD" localSheetId="21">[81]acct!#REF!</definedName>
    <definedName name="SGDD">[81]acct!#REF!</definedName>
    <definedName name="sgdsgdg" localSheetId="48">[40]BSDOMOVS!#REF!</definedName>
    <definedName name="sgdsgdg" localSheetId="46">[40]BSDOMOVS!#REF!</definedName>
    <definedName name="sgdsgdg" localSheetId="40">[40]BSDOMOVS!#REF!</definedName>
    <definedName name="sgdsgdg" localSheetId="36">[40]BSDOMOVS!#REF!</definedName>
    <definedName name="sgdsgdg" localSheetId="37">[40]BSDOMOVS!#REF!</definedName>
    <definedName name="sgdsgdg" localSheetId="38">[40]BSDOMOVS!#REF!</definedName>
    <definedName name="sgdsgdg" localSheetId="35">[40]BSDOMOVS!#REF!</definedName>
    <definedName name="sgdsgdg" localSheetId="21">[40]BSDOMOVS!#REF!</definedName>
    <definedName name="sgdsgdg">[40]BSDOMOVS!#REF!</definedName>
    <definedName name="sheet" localSheetId="48">'[67]Revenue-Fire-Marine-Motor'!#REF!</definedName>
    <definedName name="sheet" localSheetId="47">'[67]Revenue-Fire-Marine-Motor'!#REF!</definedName>
    <definedName name="sheet" localSheetId="46">'[67]Revenue-Fire-Marine-Motor'!#REF!</definedName>
    <definedName name="sheet" localSheetId="41">'[67]Revenue-Fire-Marine-Motor'!#REF!</definedName>
    <definedName name="sheet" localSheetId="40">'[68]Revenue-Fire-Marine-Motor'!#REF!</definedName>
    <definedName name="sheet" localSheetId="36">'[67]Revenue-Fire-Marine-Motor'!#REF!</definedName>
    <definedName name="sheet" localSheetId="37">'[67]Revenue-Fire-Marine-Motor'!#REF!</definedName>
    <definedName name="sheet" localSheetId="38">'[67]Revenue-Fire-Marine-Motor'!#REF!</definedName>
    <definedName name="sheet" localSheetId="35">'[68]Revenue-Fire-Marine-Motor'!#REF!</definedName>
    <definedName name="sheet" localSheetId="21">'[68]Revenue-Fire-Marine-Motor'!#REF!</definedName>
    <definedName name="sheet">'[68]Revenue-Fire-Marine-Motor'!#REF!</definedName>
    <definedName name="sheet5" localSheetId="15" hidden="1">{#N/A,#N/A,FALSE,"Aging Summary";#N/A,#N/A,FALSE,"Ratio Analysis";#N/A,#N/A,FALSE,"Test 120 Day Accts";#N/A,#N/A,FALSE,"Tickmarks"}</definedName>
    <definedName name="sheet5" localSheetId="40" hidden="1">{#N/A,#N/A,FALSE,"Aging Summary";#N/A,#N/A,FALSE,"Ratio Analysis";#N/A,#N/A,FALSE,"Test 120 Day Accts";#N/A,#N/A,FALSE,"Tickmarks"}</definedName>
    <definedName name="sheet5" localSheetId="42" hidden="1">{#N/A,#N/A,FALSE,"Aging Summary";#N/A,#N/A,FALSE,"Ratio Analysis";#N/A,#N/A,FALSE,"Test 120 Day Accts";#N/A,#N/A,FALSE,"Tickmarks"}</definedName>
    <definedName name="sheet5" localSheetId="34" hidden="1">{#N/A,#N/A,FALSE,"Aging Summary";#N/A,#N/A,FALSE,"Ratio Analysis";#N/A,#N/A,FALSE,"Test 120 Day Accts";#N/A,#N/A,FALSE,"Tickmarks"}</definedName>
    <definedName name="sheet5" localSheetId="16" hidden="1">{#N/A,#N/A,FALSE,"Aging Summary";#N/A,#N/A,FALSE,"Ratio Analysis";#N/A,#N/A,FALSE,"Test 120 Day Accts";#N/A,#N/A,FALSE,"Tickmarks"}</definedName>
    <definedName name="sheet5" localSheetId="35" hidden="1">{#N/A,#N/A,FALSE,"Aging Summary";#N/A,#N/A,FALSE,"Ratio Analysis";#N/A,#N/A,FALSE,"Test 120 Day Accts";#N/A,#N/A,FALSE,"Tickmarks"}</definedName>
    <definedName name="sheet5" localSheetId="17" hidden="1">{#N/A,#N/A,FALSE,"Aging Summary";#N/A,#N/A,FALSE,"Ratio Analysis";#N/A,#N/A,FALSE,"Test 120 Day Accts";#N/A,#N/A,FALSE,"Tickmarks"}</definedName>
    <definedName name="sheet5" localSheetId="18" hidden="1">{#N/A,#N/A,FALSE,"Aging Summary";#N/A,#N/A,FALSE,"Ratio Analysis";#N/A,#N/A,FALSE,"Test 120 Day Accts";#N/A,#N/A,FALSE,"Tickmarks"}</definedName>
    <definedName name="sheet5" localSheetId="19" hidden="1">{#N/A,#N/A,FALSE,"Aging Summary";#N/A,#N/A,FALSE,"Ratio Analysis";#N/A,#N/A,FALSE,"Test 120 Day Accts";#N/A,#N/A,FALSE,"Tickmarks"}</definedName>
    <definedName name="sheet5" localSheetId="21" hidden="1">{#N/A,#N/A,FALSE,"Aging Summary";#N/A,#N/A,FALSE,"Ratio Analysis";#N/A,#N/A,FALSE,"Test 120 Day Accts";#N/A,#N/A,FALSE,"Tickmarks"}</definedName>
    <definedName name="sheet5" localSheetId="12" hidden="1">{#N/A,#N/A,FALSE,"Aging Summary";#N/A,#N/A,FALSE,"Ratio Analysis";#N/A,#N/A,FALSE,"Test 120 Day Accts";#N/A,#N/A,FALSE,"Tickmarks"}</definedName>
    <definedName name="sheet5" localSheetId="26" hidden="1">{#N/A,#N/A,FALSE,"Aging Summary";#N/A,#N/A,FALSE,"Ratio Analysis";#N/A,#N/A,FALSE,"Test 120 Day Accts";#N/A,#N/A,FALSE,"Tickmarks"}</definedName>
    <definedName name="sheet5" localSheetId="30" hidden="1">{#N/A,#N/A,FALSE,"Aging Summary";#N/A,#N/A,FALSE,"Ratio Analysis";#N/A,#N/A,FALSE,"Test 120 Day Accts";#N/A,#N/A,FALSE,"Tickmarks"}</definedName>
    <definedName name="sheet5" localSheetId="13" hidden="1">{#N/A,#N/A,FALSE,"Aging Summary";#N/A,#N/A,FALSE,"Ratio Analysis";#N/A,#N/A,FALSE,"Test 120 Day Accts";#N/A,#N/A,FALSE,"Tickmarks"}</definedName>
    <definedName name="sheet5" localSheetId="31" hidden="1">{#N/A,#N/A,FALSE,"Aging Summary";#N/A,#N/A,FALSE,"Ratio Analysis";#N/A,#N/A,FALSE,"Test 120 Day Accts";#N/A,#N/A,FALSE,"Tickmarks"}</definedName>
    <definedName name="sheet5" localSheetId="25" hidden="1">{#N/A,#N/A,FALSE,"Aging Summary";#N/A,#N/A,FALSE,"Ratio Analysis";#N/A,#N/A,FALSE,"Test 120 Day Accts";#N/A,#N/A,FALSE,"Tickmarks"}</definedName>
    <definedName name="sheet5" localSheetId="27" hidden="1">{#N/A,#N/A,FALSE,"Aging Summary";#N/A,#N/A,FALSE,"Ratio Analysis";#N/A,#N/A,FALSE,"Test 120 Day Accts";#N/A,#N/A,FALSE,"Tickmarks"}</definedName>
    <definedName name="sheet5" localSheetId="11" hidden="1">{#N/A,#N/A,FALSE,"Aging Summary";#N/A,#N/A,FALSE,"Ratio Analysis";#N/A,#N/A,FALSE,"Test 120 Day Accts";#N/A,#N/A,FALSE,"Tickmarks"}</definedName>
    <definedName name="sheet5" localSheetId="24" hidden="1">{#N/A,#N/A,FALSE,"Aging Summary";#N/A,#N/A,FALSE,"Ratio Analysis";#N/A,#N/A,FALSE,"Test 120 Day Accts";#N/A,#N/A,FALSE,"Tickmarks"}</definedName>
    <definedName name="sheet5" localSheetId="56" hidden="1">{#N/A,#N/A,FALSE,"Aging Summary";#N/A,#N/A,FALSE,"Ratio Analysis";#N/A,#N/A,FALSE,"Test 120 Day Accts";#N/A,#N/A,FALSE,"Tickmarks"}</definedName>
    <definedName name="sheet5" localSheetId="10" hidden="1">{#N/A,#N/A,FALSE,"Aging Summary";#N/A,#N/A,FALSE,"Ratio Analysis";#N/A,#N/A,FALSE,"Test 120 Day Accts";#N/A,#N/A,FALSE,"Tickmarks"}</definedName>
    <definedName name="sheet5" localSheetId="7" hidden="1">{#N/A,#N/A,FALSE,"Aging Summary";#N/A,#N/A,FALSE,"Ratio Analysis";#N/A,#N/A,FALSE,"Test 120 Day Accts";#N/A,#N/A,FALSE,"Tickmarks"}</definedName>
    <definedName name="sheet5" localSheetId="9" hidden="1">{#N/A,#N/A,FALSE,"Aging Summary";#N/A,#N/A,FALSE,"Ratio Analysis";#N/A,#N/A,FALSE,"Test 120 Day Accts";#N/A,#N/A,FALSE,"Tickmarks"}</definedName>
    <definedName name="sheet5" localSheetId="32" hidden="1">{#N/A,#N/A,FALSE,"Aging Summary";#N/A,#N/A,FALSE,"Ratio Analysis";#N/A,#N/A,FALSE,"Test 120 Day Accts";#N/A,#N/A,FALSE,"Tickmarks"}</definedName>
    <definedName name="sheet5" hidden="1">{#N/A,#N/A,FALSE,"Aging Summary";#N/A,#N/A,FALSE,"Ratio Analysis";#N/A,#N/A,FALSE,"Test 120 Day Accts";#N/A,#N/A,FALSE,"Tickmarks"}</definedName>
    <definedName name="shehzad" localSheetId="48">[166]Sheet2!#REF!</definedName>
    <definedName name="shehzad" localSheetId="46">[172]Sheet2!#REF!</definedName>
    <definedName name="shehzad" localSheetId="41">[166]Sheet2!#REF!</definedName>
    <definedName name="shehzad" localSheetId="40">[172]Sheet2!#REF!</definedName>
    <definedName name="shehzad" localSheetId="36">[166]Sheet2!#REF!</definedName>
    <definedName name="shehzad" localSheetId="37">[166]Sheet2!#REF!</definedName>
    <definedName name="shehzad" localSheetId="38">[166]Sheet2!#REF!</definedName>
    <definedName name="shehzad" localSheetId="35">[172]Sheet2!#REF!</definedName>
    <definedName name="shehzad" localSheetId="21">[172]Sheet2!#REF!</definedName>
    <definedName name="shehzad">[172]Sheet2!#REF!</definedName>
    <definedName name="SHIP" localSheetId="48">#REF!</definedName>
    <definedName name="SHIP" localSheetId="46">#REF!</definedName>
    <definedName name="SHIP" localSheetId="41">#REF!</definedName>
    <definedName name="SHIP" localSheetId="40">#REF!</definedName>
    <definedName name="SHIP" localSheetId="36">#REF!</definedName>
    <definedName name="SHIP" localSheetId="37">#REF!</definedName>
    <definedName name="SHIP" localSheetId="38">#REF!</definedName>
    <definedName name="SHIP" localSheetId="35">#REF!</definedName>
    <definedName name="SHIP" localSheetId="21">#REF!</definedName>
    <definedName name="SHIP">#REF!</definedName>
    <definedName name="shortterm" localSheetId="48">#REF!</definedName>
    <definedName name="shortterm" localSheetId="46">#REF!</definedName>
    <definedName name="shortterm" localSheetId="41">#REF!</definedName>
    <definedName name="shortterm" localSheetId="40">#REF!</definedName>
    <definedName name="shortterm" localSheetId="36">#REF!</definedName>
    <definedName name="shortterm" localSheetId="37">#REF!</definedName>
    <definedName name="shortterm" localSheetId="38">#REF!</definedName>
    <definedName name="shortterm" localSheetId="35">#REF!</definedName>
    <definedName name="shortterm" localSheetId="23">#REF!</definedName>
    <definedName name="shortterm" localSheetId="19">#REF!</definedName>
    <definedName name="shortterm" localSheetId="21">#REF!</definedName>
    <definedName name="shortterm">#REF!</definedName>
    <definedName name="sl">[173]Sheet1!$A$1:$D$129</definedName>
    <definedName name="sma">[6]Sheet4!$A$421:$Q$523</definedName>
    <definedName name="SNS" localSheetId="48">[51]acct!#REF!</definedName>
    <definedName name="SNS" localSheetId="47">[51]acct!#REF!</definedName>
    <definedName name="SNS" localSheetId="46">[51]acct!#REF!</definedName>
    <definedName name="SNS" localSheetId="41">[51]acct!#REF!</definedName>
    <definedName name="SNS" localSheetId="40">[51]acct!#REF!</definedName>
    <definedName name="SNS" localSheetId="36">[51]acct!#REF!</definedName>
    <definedName name="SNS" localSheetId="37">[51]acct!#REF!</definedName>
    <definedName name="SNS" localSheetId="38">[51]acct!#REF!</definedName>
    <definedName name="SNS" localSheetId="35">[51]acct!#REF!</definedName>
    <definedName name="SNS" localSheetId="21">[51]acct!#REF!</definedName>
    <definedName name="SNS">[51]acct!#REF!</definedName>
    <definedName name="so">'[139]Implied Rate'!$B$49:$BC$408</definedName>
    <definedName name="SOC" localSheetId="48">#REF!</definedName>
    <definedName name="SOC" localSheetId="46">#REF!</definedName>
    <definedName name="SOC" localSheetId="40">#REF!</definedName>
    <definedName name="SOC" localSheetId="36">#REF!</definedName>
    <definedName name="SOC" localSheetId="37">#REF!</definedName>
    <definedName name="SOC" localSheetId="38">#REF!</definedName>
    <definedName name="SOC" localSheetId="35">#REF!</definedName>
    <definedName name="SOC" localSheetId="23">#REF!</definedName>
    <definedName name="SOC" localSheetId="19">#REF!</definedName>
    <definedName name="SOC" localSheetId="21">#REF!</definedName>
    <definedName name="SOC">#REF!</definedName>
    <definedName name="SOEILTOAC" localSheetId="48">#REF!</definedName>
    <definedName name="SOEILTOAC" localSheetId="46">#REF!</definedName>
    <definedName name="SOEILTOAC" localSheetId="41">#REF!</definedName>
    <definedName name="SOEILTOAC" localSheetId="40">#REF!</definedName>
    <definedName name="SOEILTOAC" localSheetId="36">#REF!</definedName>
    <definedName name="SOEILTOAC" localSheetId="37">#REF!</definedName>
    <definedName name="SOEILTOAC" localSheetId="38">#REF!</definedName>
    <definedName name="SOEILTOAC" localSheetId="35">#REF!</definedName>
    <definedName name="SOEILTOAC" localSheetId="21">#REF!</definedName>
    <definedName name="SOEILTOAC">#REF!</definedName>
    <definedName name="SOPLLOAC" localSheetId="48">#REF!</definedName>
    <definedName name="SOPLLOAC" localSheetId="46">#REF!</definedName>
    <definedName name="SOPLLOAC" localSheetId="41">#REF!</definedName>
    <definedName name="SOPLLOAC" localSheetId="40">#REF!</definedName>
    <definedName name="SOPLLOAC" localSheetId="36">#REF!</definedName>
    <definedName name="SOPLLOAC" localSheetId="37">#REF!</definedName>
    <definedName name="SOPLLOAC" localSheetId="38">#REF!</definedName>
    <definedName name="SOPLLOAC" localSheetId="35">#REF!</definedName>
    <definedName name="SOPLLOAC" localSheetId="21">#REF!</definedName>
    <definedName name="SOPLLOAC">#REF!</definedName>
    <definedName name="SOPYILTOAC" localSheetId="48">#REF!</definedName>
    <definedName name="SOPYILTOAC" localSheetId="46">#REF!</definedName>
    <definedName name="SOPYILTOAC" localSheetId="41">#REF!</definedName>
    <definedName name="SOPYILTOAC" localSheetId="40">#REF!</definedName>
    <definedName name="SOPYILTOAC" localSheetId="36">#REF!</definedName>
    <definedName name="SOPYILTOAC" localSheetId="37">#REF!</definedName>
    <definedName name="SOPYILTOAC" localSheetId="38">#REF!</definedName>
    <definedName name="SOPYILTOAC" localSheetId="35">#REF!</definedName>
    <definedName name="SOPYILTOAC" localSheetId="21">#REF!</definedName>
    <definedName name="SOPYILTOAC">#REF!</definedName>
    <definedName name="SOTAX" localSheetId="48">#REF!</definedName>
    <definedName name="SOTAX" localSheetId="46">#REF!</definedName>
    <definedName name="SOTAX" localSheetId="41">#REF!</definedName>
    <definedName name="SOTAX" localSheetId="40">#REF!</definedName>
    <definedName name="SOTAX" localSheetId="36">#REF!</definedName>
    <definedName name="SOTAX" localSheetId="37">#REF!</definedName>
    <definedName name="SOTAX" localSheetId="38">#REF!</definedName>
    <definedName name="SOTAX" localSheetId="35">#REF!</definedName>
    <definedName name="SOTAX" localSheetId="21">#REF!</definedName>
    <definedName name="SOTAX">#REF!</definedName>
    <definedName name="SOTOAC" localSheetId="48">#REF!</definedName>
    <definedName name="SOTOAC" localSheetId="46">#REF!</definedName>
    <definedName name="SOTOAC" localSheetId="41">#REF!</definedName>
    <definedName name="SOTOAC" localSheetId="40">#REF!</definedName>
    <definedName name="SOTOAC" localSheetId="36">#REF!</definedName>
    <definedName name="SOTOAC" localSheetId="37">#REF!</definedName>
    <definedName name="SOTOAC" localSheetId="38">#REF!</definedName>
    <definedName name="SOTOAC" localSheetId="35">#REF!</definedName>
    <definedName name="SOTOAC" localSheetId="21">#REF!</definedName>
    <definedName name="SOTOAC">#REF!</definedName>
    <definedName name="sprisk" localSheetId="48">#REF!</definedName>
    <definedName name="sprisk" localSheetId="46">#REF!</definedName>
    <definedName name="sprisk" localSheetId="40">#REF!</definedName>
    <definedName name="sprisk" localSheetId="36">#REF!</definedName>
    <definedName name="sprisk" localSheetId="37">#REF!</definedName>
    <definedName name="sprisk" localSheetId="38">#REF!</definedName>
    <definedName name="sprisk" localSheetId="35">#REF!</definedName>
    <definedName name="sprisk" localSheetId="23">#REF!</definedName>
    <definedName name="sprisk" localSheetId="19">#REF!</definedName>
    <definedName name="sprisk" localSheetId="21">#REF!</definedName>
    <definedName name="sprisk">#REF!</definedName>
    <definedName name="SR" localSheetId="48">#REF!</definedName>
    <definedName name="SR" localSheetId="46">#REF!</definedName>
    <definedName name="SR" localSheetId="41">#REF!</definedName>
    <definedName name="SR" localSheetId="40">#REF!</definedName>
    <definedName name="SR" localSheetId="36">#REF!</definedName>
    <definedName name="SR" localSheetId="37">#REF!</definedName>
    <definedName name="SR" localSheetId="38">#REF!</definedName>
    <definedName name="SR" localSheetId="35">#REF!</definedName>
    <definedName name="SR" localSheetId="23">#REF!</definedName>
    <definedName name="SR" localSheetId="19">#REF!</definedName>
    <definedName name="SR" localSheetId="21">#REF!</definedName>
    <definedName name="SR">#REF!</definedName>
    <definedName name="ss" localSheetId="48">[116]Lead!#REF!</definedName>
    <definedName name="ss" localSheetId="47">[116]Lead!#REF!</definedName>
    <definedName name="ss" localSheetId="46">[116]Lead!#REF!</definedName>
    <definedName name="ss" localSheetId="41">[116]Lead!#REF!</definedName>
    <definedName name="ss" localSheetId="40">[116]Lead!#REF!</definedName>
    <definedName name="ss" localSheetId="36">[116]Lead!#REF!</definedName>
    <definedName name="ss" localSheetId="37">[116]Lead!#REF!</definedName>
    <definedName name="ss" localSheetId="38">[116]Lead!#REF!</definedName>
    <definedName name="ss" localSheetId="35">[116]Lead!#REF!</definedName>
    <definedName name="ss" localSheetId="21">[116]Lead!#REF!</definedName>
    <definedName name="ss">[116]Lead!#REF!</definedName>
    <definedName name="ssss" localSheetId="48">'[174]LOCAL STUDENTS'!#REF!</definedName>
    <definedName name="ssss" localSheetId="46">'[174]LOCAL STUDENTS'!#REF!</definedName>
    <definedName name="ssss" localSheetId="41">'[174]LOCAL STUDENTS'!#REF!</definedName>
    <definedName name="ssss" localSheetId="40">'[174]LOCAL STUDENTS'!#REF!</definedName>
    <definedName name="ssss" localSheetId="36">'[174]LOCAL STUDENTS'!#REF!</definedName>
    <definedName name="ssss" localSheetId="37">'[174]LOCAL STUDENTS'!#REF!</definedName>
    <definedName name="ssss" localSheetId="38">'[174]LOCAL STUDENTS'!#REF!</definedName>
    <definedName name="ssss" localSheetId="35">'[174]LOCAL STUDENTS'!#REF!</definedName>
    <definedName name="ssss" localSheetId="21">'[174]LOCAL STUDENTS'!#REF!</definedName>
    <definedName name="ssss">'[174]LOCAL STUDENTS'!#REF!</definedName>
    <definedName name="START" localSheetId="48">#REF!</definedName>
    <definedName name="START" localSheetId="46">#REF!</definedName>
    <definedName name="START" localSheetId="40">#REF!</definedName>
    <definedName name="START" localSheetId="36">#REF!</definedName>
    <definedName name="START" localSheetId="37">#REF!</definedName>
    <definedName name="START" localSheetId="38">#REF!</definedName>
    <definedName name="START" localSheetId="35">#REF!</definedName>
    <definedName name="START" localSheetId="23">#REF!</definedName>
    <definedName name="START" localSheetId="19">#REF!</definedName>
    <definedName name="START" localSheetId="21">#REF!</definedName>
    <definedName name="START">#REF!</definedName>
    <definedName name="STATEMENT_OF_FUNDS_POSITION">[39]FundsNW!$A$3+[39]FundsNW!$A$2:$S$76</definedName>
    <definedName name="STATUS_DES">[87]Lookups!$C$25:$C$26</definedName>
    <definedName name="STIMV" localSheetId="48">'[144]F-B-21'!#REF!</definedName>
    <definedName name="STIMV" localSheetId="46">'[144]F-B-21'!#REF!</definedName>
    <definedName name="STIMV" localSheetId="41">'[144]F-B-21'!#REF!</definedName>
    <definedName name="STIMV" localSheetId="40">'[144]F-B-21'!#REF!</definedName>
    <definedName name="STIMV" localSheetId="36">'[144]F-B-21'!#REF!</definedName>
    <definedName name="STIMV" localSheetId="37">'[144]F-B-21'!#REF!</definedName>
    <definedName name="STIMV" localSheetId="38">'[144]F-B-21'!#REF!</definedName>
    <definedName name="STIMV" localSheetId="35">'[144]F-B-21'!#REF!</definedName>
    <definedName name="STIMV" localSheetId="21">'[144]F-B-21'!#REF!</definedName>
    <definedName name="STIMV">'[144]F-B-21'!#REF!</definedName>
    <definedName name="Strat_1_Def" localSheetId="15">#REF!</definedName>
    <definedName name="Strat_1_Def" localSheetId="48">#REF!</definedName>
    <definedName name="Strat_1_Def" localSheetId="47">#REF!</definedName>
    <definedName name="Strat_1_Def" localSheetId="46">#REF!</definedName>
    <definedName name="Strat_1_Def" localSheetId="41">#REF!</definedName>
    <definedName name="Strat_1_Def" localSheetId="40">#REF!</definedName>
    <definedName name="Strat_1_Def" localSheetId="36">#REF!</definedName>
    <definedName name="Strat_1_Def" localSheetId="37">#REF!</definedName>
    <definedName name="Strat_1_Def" localSheetId="38">#REF!</definedName>
    <definedName name="Strat_1_Def" localSheetId="42">#REF!</definedName>
    <definedName name="Strat_1_Def" localSheetId="34">#REF!</definedName>
    <definedName name="Strat_1_Def" localSheetId="35">#REF!</definedName>
    <definedName name="Strat_1_Def" localSheetId="23">#REF!</definedName>
    <definedName name="Strat_1_Def" localSheetId="18">#REF!</definedName>
    <definedName name="Strat_1_Def" localSheetId="19">#REF!</definedName>
    <definedName name="Strat_1_Def" localSheetId="21">#REF!</definedName>
    <definedName name="Strat_1_Def" localSheetId="26">#REF!</definedName>
    <definedName name="Strat_1_Def" localSheetId="11">#REF!</definedName>
    <definedName name="Strat_1_Def" localSheetId="24">#REF!</definedName>
    <definedName name="Strat_1_Def" localSheetId="7">#REF!</definedName>
    <definedName name="Strat_1_Def" localSheetId="33">#REF!</definedName>
    <definedName name="Strat_1_Def" localSheetId="32">#REF!</definedName>
    <definedName name="Strat_1_Def">#REF!</definedName>
    <definedName name="Strat_1_It" localSheetId="15">#REF!</definedName>
    <definedName name="Strat_1_It" localSheetId="48">#REF!</definedName>
    <definedName name="Strat_1_It" localSheetId="47">#REF!</definedName>
    <definedName name="Strat_1_It" localSheetId="46">#REF!</definedName>
    <definedName name="Strat_1_It" localSheetId="41">#REF!</definedName>
    <definedName name="Strat_1_It" localSheetId="40">#REF!</definedName>
    <definedName name="Strat_1_It" localSheetId="36">#REF!</definedName>
    <definedName name="Strat_1_It" localSheetId="37">#REF!</definedName>
    <definedName name="Strat_1_It" localSheetId="38">#REF!</definedName>
    <definedName name="Strat_1_It" localSheetId="42">#REF!</definedName>
    <definedName name="Strat_1_It" localSheetId="34">#REF!</definedName>
    <definedName name="Strat_1_It" localSheetId="35">#REF!</definedName>
    <definedName name="Strat_1_It" localSheetId="23">#REF!</definedName>
    <definedName name="Strat_1_It" localSheetId="18">#REF!</definedName>
    <definedName name="Strat_1_It" localSheetId="19">#REF!</definedName>
    <definedName name="Strat_1_It" localSheetId="21">#REF!</definedName>
    <definedName name="Strat_1_It" localSheetId="26">#REF!</definedName>
    <definedName name="Strat_1_It" localSheetId="11">#REF!</definedName>
    <definedName name="Strat_1_It" localSheetId="24">#REF!</definedName>
    <definedName name="Strat_1_It" localSheetId="7">#REF!</definedName>
    <definedName name="Strat_1_It" localSheetId="33">#REF!</definedName>
    <definedName name="Strat_1_It" localSheetId="32">#REF!</definedName>
    <definedName name="Strat_1_It">#REF!</definedName>
    <definedName name="Strat_1_T" localSheetId="15">#REF!</definedName>
    <definedName name="Strat_1_T" localSheetId="48">#REF!</definedName>
    <definedName name="Strat_1_T" localSheetId="47">#REF!</definedName>
    <definedName name="Strat_1_T" localSheetId="46">#REF!</definedName>
    <definedName name="Strat_1_T" localSheetId="41">#REF!</definedName>
    <definedName name="Strat_1_T" localSheetId="40">#REF!</definedName>
    <definedName name="Strat_1_T" localSheetId="36">#REF!</definedName>
    <definedName name="Strat_1_T" localSheetId="37">#REF!</definedName>
    <definedName name="Strat_1_T" localSheetId="38">#REF!</definedName>
    <definedName name="Strat_1_T" localSheetId="42">#REF!</definedName>
    <definedName name="Strat_1_T" localSheetId="34">#REF!</definedName>
    <definedName name="Strat_1_T" localSheetId="35">#REF!</definedName>
    <definedName name="Strat_1_T" localSheetId="23">#REF!</definedName>
    <definedName name="Strat_1_T" localSheetId="18">#REF!</definedName>
    <definedName name="Strat_1_T" localSheetId="19">#REF!</definedName>
    <definedName name="Strat_1_T" localSheetId="21">#REF!</definedName>
    <definedName name="Strat_1_T" localSheetId="26">#REF!</definedName>
    <definedName name="Strat_1_T" localSheetId="11">#REF!</definedName>
    <definedName name="Strat_1_T" localSheetId="24">#REF!</definedName>
    <definedName name="Strat_1_T" localSheetId="7">#REF!</definedName>
    <definedName name="Strat_1_T" localSheetId="33">#REF!</definedName>
    <definedName name="Strat_1_T" localSheetId="32">#REF!</definedName>
    <definedName name="Strat_1_T">#REF!</definedName>
    <definedName name="Strat_2_Def" localSheetId="15">#REF!</definedName>
    <definedName name="Strat_2_Def" localSheetId="48">#REF!</definedName>
    <definedName name="Strat_2_Def" localSheetId="47">#REF!</definedName>
    <definedName name="Strat_2_Def" localSheetId="46">#REF!</definedName>
    <definedName name="Strat_2_Def" localSheetId="41">#REF!</definedName>
    <definedName name="Strat_2_Def" localSheetId="40">#REF!</definedName>
    <definedName name="Strat_2_Def" localSheetId="36">#REF!</definedName>
    <definedName name="Strat_2_Def" localSheetId="37">#REF!</definedName>
    <definedName name="Strat_2_Def" localSheetId="38">#REF!</definedName>
    <definedName name="Strat_2_Def" localSheetId="42">#REF!</definedName>
    <definedName name="Strat_2_Def" localSheetId="34">#REF!</definedName>
    <definedName name="Strat_2_Def" localSheetId="35">#REF!</definedName>
    <definedName name="Strat_2_Def" localSheetId="23">#REF!</definedName>
    <definedName name="Strat_2_Def" localSheetId="18">#REF!</definedName>
    <definedName name="Strat_2_Def" localSheetId="19">#REF!</definedName>
    <definedName name="Strat_2_Def" localSheetId="21">#REF!</definedName>
    <definedName name="Strat_2_Def" localSheetId="26">#REF!</definedName>
    <definedName name="Strat_2_Def" localSheetId="11">#REF!</definedName>
    <definedName name="Strat_2_Def" localSheetId="24">#REF!</definedName>
    <definedName name="Strat_2_Def" localSheetId="7">#REF!</definedName>
    <definedName name="Strat_2_Def" localSheetId="33">#REF!</definedName>
    <definedName name="Strat_2_Def" localSheetId="32">#REF!</definedName>
    <definedName name="Strat_2_Def">#REF!</definedName>
    <definedName name="Strat_2_It" localSheetId="15">#REF!</definedName>
    <definedName name="Strat_2_It" localSheetId="48">#REF!</definedName>
    <definedName name="Strat_2_It" localSheetId="47">#REF!</definedName>
    <definedName name="Strat_2_It" localSheetId="46">#REF!</definedName>
    <definedName name="Strat_2_It" localSheetId="41">#REF!</definedName>
    <definedName name="Strat_2_It" localSheetId="40">#REF!</definedName>
    <definedName name="Strat_2_It" localSheetId="36">#REF!</definedName>
    <definedName name="Strat_2_It" localSheetId="37">#REF!</definedName>
    <definedName name="Strat_2_It" localSheetId="38">#REF!</definedName>
    <definedName name="Strat_2_It" localSheetId="42">#REF!</definedName>
    <definedName name="Strat_2_It" localSheetId="34">#REF!</definedName>
    <definedName name="Strat_2_It" localSheetId="35">#REF!</definedName>
    <definedName name="Strat_2_It" localSheetId="23">#REF!</definedName>
    <definedName name="Strat_2_It" localSheetId="18">#REF!</definedName>
    <definedName name="Strat_2_It" localSheetId="19">#REF!</definedName>
    <definedName name="Strat_2_It" localSheetId="21">#REF!</definedName>
    <definedName name="Strat_2_It" localSheetId="26">#REF!</definedName>
    <definedName name="Strat_2_It" localSheetId="11">#REF!</definedName>
    <definedName name="Strat_2_It" localSheetId="24">#REF!</definedName>
    <definedName name="Strat_2_It" localSheetId="7">#REF!</definedName>
    <definedName name="Strat_2_It" localSheetId="33">#REF!</definedName>
    <definedName name="Strat_2_It" localSheetId="32">#REF!</definedName>
    <definedName name="Strat_2_It">#REF!</definedName>
    <definedName name="Strat_2_T" localSheetId="15">#REF!</definedName>
    <definedName name="Strat_2_T" localSheetId="48">#REF!</definedName>
    <definedName name="Strat_2_T" localSheetId="47">#REF!</definedName>
    <definedName name="Strat_2_T" localSheetId="46">#REF!</definedName>
    <definedName name="Strat_2_T" localSheetId="41">#REF!</definedName>
    <definedName name="Strat_2_T" localSheetId="40">#REF!</definedName>
    <definedName name="Strat_2_T" localSheetId="36">#REF!</definedName>
    <definedName name="Strat_2_T" localSheetId="37">#REF!</definedName>
    <definedName name="Strat_2_T" localSheetId="38">#REF!</definedName>
    <definedName name="Strat_2_T" localSheetId="42">#REF!</definedName>
    <definedName name="Strat_2_T" localSheetId="34">#REF!</definedName>
    <definedName name="Strat_2_T" localSheetId="35">#REF!</definedName>
    <definedName name="Strat_2_T" localSheetId="23">#REF!</definedName>
    <definedName name="Strat_2_T" localSheetId="18">#REF!</definedName>
    <definedName name="Strat_2_T" localSheetId="19">#REF!</definedName>
    <definedName name="Strat_2_T" localSheetId="21">#REF!</definedName>
    <definedName name="Strat_2_T" localSheetId="26">#REF!</definedName>
    <definedName name="Strat_2_T" localSheetId="11">#REF!</definedName>
    <definedName name="Strat_2_T" localSheetId="24">#REF!</definedName>
    <definedName name="Strat_2_T" localSheetId="7">#REF!</definedName>
    <definedName name="Strat_2_T" localSheetId="33">#REF!</definedName>
    <definedName name="Strat_2_T" localSheetId="32">#REF!</definedName>
    <definedName name="Strat_2_T">#REF!</definedName>
    <definedName name="Strat_Dec" localSheetId="15">#REF!</definedName>
    <definedName name="Strat_Dec" localSheetId="48">#REF!</definedName>
    <definedName name="Strat_Dec" localSheetId="47">#REF!</definedName>
    <definedName name="Strat_Dec" localSheetId="46">#REF!</definedName>
    <definedName name="Strat_Dec" localSheetId="41">#REF!</definedName>
    <definedName name="Strat_Dec" localSheetId="40">#REF!</definedName>
    <definedName name="Strat_Dec" localSheetId="36">#REF!</definedName>
    <definedName name="Strat_Dec" localSheetId="37">#REF!</definedName>
    <definedName name="Strat_Dec" localSheetId="38">#REF!</definedName>
    <definedName name="Strat_Dec" localSheetId="42">#REF!</definedName>
    <definedName name="Strat_Dec" localSheetId="34">#REF!</definedName>
    <definedName name="Strat_Dec" localSheetId="35">#REF!</definedName>
    <definedName name="Strat_Dec" localSheetId="23">#REF!</definedName>
    <definedName name="Strat_Dec" localSheetId="18">#REF!</definedName>
    <definedName name="Strat_Dec" localSheetId="19">#REF!</definedName>
    <definedName name="Strat_Dec" localSheetId="21">#REF!</definedName>
    <definedName name="Strat_Dec" localSheetId="26">#REF!</definedName>
    <definedName name="Strat_Dec" localSheetId="11">#REF!</definedName>
    <definedName name="Strat_Dec" localSheetId="24">#REF!</definedName>
    <definedName name="Strat_Dec" localSheetId="7">#REF!</definedName>
    <definedName name="Strat_Dec" localSheetId="33">#REF!</definedName>
    <definedName name="Strat_Dec" localSheetId="32">#REF!</definedName>
    <definedName name="Strat_Dec">#REF!</definedName>
    <definedName name="Strat_Def" localSheetId="15">#REF!</definedName>
    <definedName name="Strat_Def" localSheetId="48">#REF!</definedName>
    <definedName name="Strat_Def" localSheetId="47">#REF!</definedName>
    <definedName name="Strat_Def" localSheetId="46">#REF!</definedName>
    <definedName name="Strat_Def" localSheetId="41">#REF!</definedName>
    <definedName name="Strat_Def" localSheetId="40">#REF!</definedName>
    <definedName name="Strat_Def" localSheetId="36">#REF!</definedName>
    <definedName name="Strat_Def" localSheetId="37">#REF!</definedName>
    <definedName name="Strat_Def" localSheetId="38">#REF!</definedName>
    <definedName name="Strat_Def" localSheetId="42">#REF!</definedName>
    <definedName name="Strat_Def" localSheetId="34">#REF!</definedName>
    <definedName name="Strat_Def" localSheetId="35">#REF!</definedName>
    <definedName name="Strat_Def" localSheetId="23">#REF!</definedName>
    <definedName name="Strat_Def" localSheetId="18">#REF!</definedName>
    <definedName name="Strat_Def" localSheetId="19">#REF!</definedName>
    <definedName name="Strat_Def" localSheetId="21">#REF!</definedName>
    <definedName name="Strat_Def" localSheetId="26">#REF!</definedName>
    <definedName name="Strat_Def" localSheetId="11">#REF!</definedName>
    <definedName name="Strat_Def" localSheetId="24">#REF!</definedName>
    <definedName name="Strat_Def" localSheetId="7">#REF!</definedName>
    <definedName name="Strat_Def" localSheetId="33">#REF!</definedName>
    <definedName name="Strat_Def" localSheetId="32">#REF!</definedName>
    <definedName name="Strat_Def">#REF!</definedName>
    <definedName name="Strat_T_It" localSheetId="15">#REF!</definedName>
    <definedName name="Strat_T_It" localSheetId="48">#REF!</definedName>
    <definedName name="Strat_T_It" localSheetId="47">#REF!</definedName>
    <definedName name="Strat_T_It" localSheetId="46">#REF!</definedName>
    <definedName name="Strat_T_It" localSheetId="41">#REF!</definedName>
    <definedName name="Strat_T_It" localSheetId="40">#REF!</definedName>
    <definedName name="Strat_T_It" localSheetId="36">#REF!</definedName>
    <definedName name="Strat_T_It" localSheetId="37">#REF!</definedName>
    <definedName name="Strat_T_It" localSheetId="38">#REF!</definedName>
    <definedName name="Strat_T_It" localSheetId="42">#REF!</definedName>
    <definedName name="Strat_T_It" localSheetId="34">#REF!</definedName>
    <definedName name="Strat_T_It" localSheetId="35">#REF!</definedName>
    <definedName name="Strat_T_It" localSheetId="23">#REF!</definedName>
    <definedName name="Strat_T_It" localSheetId="18">#REF!</definedName>
    <definedName name="Strat_T_It" localSheetId="19">#REF!</definedName>
    <definedName name="Strat_T_It" localSheetId="21">#REF!</definedName>
    <definedName name="Strat_T_It" localSheetId="26">#REF!</definedName>
    <definedName name="Strat_T_It" localSheetId="11">#REF!</definedName>
    <definedName name="Strat_T_It" localSheetId="24">#REF!</definedName>
    <definedName name="Strat_T_It" localSheetId="7">#REF!</definedName>
    <definedName name="Strat_T_It" localSheetId="33">#REF!</definedName>
    <definedName name="Strat_T_It" localSheetId="32">#REF!</definedName>
    <definedName name="Strat_T_It">#REF!</definedName>
    <definedName name="Strat_T_T" localSheetId="15">#REF!</definedName>
    <definedName name="Strat_T_T" localSheetId="48">#REF!</definedName>
    <definedName name="Strat_T_T" localSheetId="47">#REF!</definedName>
    <definedName name="Strat_T_T" localSheetId="46">#REF!</definedName>
    <definedName name="Strat_T_T" localSheetId="41">#REF!</definedName>
    <definedName name="Strat_T_T" localSheetId="40">#REF!</definedName>
    <definedName name="Strat_T_T" localSheetId="36">#REF!</definedName>
    <definedName name="Strat_T_T" localSheetId="37">#REF!</definedName>
    <definedName name="Strat_T_T" localSheetId="38">#REF!</definedName>
    <definedName name="Strat_T_T" localSheetId="42">#REF!</definedName>
    <definedName name="Strat_T_T" localSheetId="34">#REF!</definedName>
    <definedName name="Strat_T_T" localSheetId="35">#REF!</definedName>
    <definedName name="Strat_T_T" localSheetId="23">#REF!</definedName>
    <definedName name="Strat_T_T" localSheetId="18">#REF!</definedName>
    <definedName name="Strat_T_T" localSheetId="19">#REF!</definedName>
    <definedName name="Strat_T_T" localSheetId="21">#REF!</definedName>
    <definedName name="Strat_T_T" localSheetId="26">#REF!</definedName>
    <definedName name="Strat_T_T" localSheetId="11">#REF!</definedName>
    <definedName name="Strat_T_T" localSheetId="24">#REF!</definedName>
    <definedName name="Strat_T_T" localSheetId="7">#REF!</definedName>
    <definedName name="Strat_T_T" localSheetId="33">#REF!</definedName>
    <definedName name="Strat_T_T" localSheetId="32">#REF!</definedName>
    <definedName name="Strat_T_T">#REF!</definedName>
    <definedName name="STT" localSheetId="48" hidden="1">#REF!</definedName>
    <definedName name="STT" localSheetId="46" hidden="1">#REF!</definedName>
    <definedName name="STT" localSheetId="41" hidden="1">#REF!</definedName>
    <definedName name="STT" localSheetId="40" hidden="1">#REF!</definedName>
    <definedName name="STT" localSheetId="36" hidden="1">#REF!</definedName>
    <definedName name="STT" localSheetId="37" hidden="1">#REF!</definedName>
    <definedName name="STT" localSheetId="38" hidden="1">#REF!</definedName>
    <definedName name="STT" localSheetId="35" hidden="1">#REF!</definedName>
    <definedName name="STT" localSheetId="23" hidden="1">#REF!</definedName>
    <definedName name="STT" localSheetId="19" hidden="1">#REF!</definedName>
    <definedName name="STT" localSheetId="21" hidden="1">#REF!</definedName>
    <definedName name="STT" hidden="1">#REF!</definedName>
    <definedName name="sum" localSheetId="48">#REF!</definedName>
    <definedName name="sum" localSheetId="47">#REF!</definedName>
    <definedName name="sum" localSheetId="46">#REF!</definedName>
    <definedName name="sum" localSheetId="41">#REF!</definedName>
    <definedName name="sum" localSheetId="40">#REF!</definedName>
    <definedName name="sum" localSheetId="36">#REF!</definedName>
    <definedName name="sum" localSheetId="37">#REF!</definedName>
    <definedName name="sum" localSheetId="38">#REF!</definedName>
    <definedName name="sum" localSheetId="35">#REF!</definedName>
    <definedName name="sum" localSheetId="23">#REF!</definedName>
    <definedName name="sum" localSheetId="19">#REF!</definedName>
    <definedName name="sum" localSheetId="21">#REF!</definedName>
    <definedName name="sum">#REF!</definedName>
    <definedName name="Sumcapgainafv" localSheetId="46">[81]acct!#REF!</definedName>
    <definedName name="Sumcapgainafv" localSheetId="40">[81]acct!#REF!</definedName>
    <definedName name="Sumcapgainafv">[81]acct!#REF!</definedName>
    <definedName name="Summary" localSheetId="48">[94]Augbkp98!$BH$5:$BM$26</definedName>
    <definedName name="Summary" localSheetId="41">[94]Augbkp98!$BH$5:$BM$26</definedName>
    <definedName name="Summary" localSheetId="36">[94]Augbkp98!$BH$5:$BM$26</definedName>
    <definedName name="Summary" localSheetId="37">[94]Augbkp98!$BH$5:$BM$26</definedName>
    <definedName name="Summary" localSheetId="38">[94]Augbkp98!$BH$5:$BM$26</definedName>
    <definedName name="Summary">[94]Augbkp98!$BH$5:$BM$26</definedName>
    <definedName name="Summary_ApprovedUnapproved">'[53]CARs'' 99 Summary Info. (B&amp;A)'!$B$1:$M$52</definedName>
    <definedName name="SUMMARYALL">'[175]CURRENT BALANCE'!$A$1:$Q$65536</definedName>
    <definedName name="SUPERVISORY_HAIRCUTS" localSheetId="48">#REF!</definedName>
    <definedName name="SUPERVISORY_HAIRCUTS" localSheetId="46">#REF!</definedName>
    <definedName name="SUPERVISORY_HAIRCUTS" localSheetId="40">#REF!</definedName>
    <definedName name="SUPERVISORY_HAIRCUTS" localSheetId="36">#REF!</definedName>
    <definedName name="SUPERVISORY_HAIRCUTS" localSheetId="37">#REF!</definedName>
    <definedName name="SUPERVISORY_HAIRCUTS" localSheetId="38">#REF!</definedName>
    <definedName name="SUPERVISORY_HAIRCUTS" localSheetId="35">#REF!</definedName>
    <definedName name="SUPERVISORY_HAIRCUTS" localSheetId="23">#REF!</definedName>
    <definedName name="SUPERVISORY_HAIRCUTS" localSheetId="19">#REF!</definedName>
    <definedName name="SUPERVISORY_HAIRCUTS" localSheetId="21">#REF!</definedName>
    <definedName name="SUPERVISORY_HAIRCUTS">#REF!</definedName>
    <definedName name="sxcz" localSheetId="48">#REF!</definedName>
    <definedName name="sxcz" localSheetId="46">#REF!</definedName>
    <definedName name="sxcz" localSheetId="41">#REF!</definedName>
    <definedName name="sxcz" localSheetId="40">#REF!</definedName>
    <definedName name="sxcz" localSheetId="36">#REF!</definedName>
    <definedName name="sxcz" localSheetId="37">#REF!</definedName>
    <definedName name="sxcz" localSheetId="38">#REF!</definedName>
    <definedName name="sxcz" localSheetId="35">#REF!</definedName>
    <definedName name="sxcz" localSheetId="21">#REF!</definedName>
    <definedName name="sxcz">#REF!</definedName>
    <definedName name="T_BILLOWN" localSheetId="15">#REF!</definedName>
    <definedName name="T_BILLOWN" localSheetId="48">#REF!</definedName>
    <definedName name="T_BILLOWN" localSheetId="47">#REF!</definedName>
    <definedName name="T_BILLOWN" localSheetId="46">#REF!</definedName>
    <definedName name="T_BILLOWN" localSheetId="41">#REF!</definedName>
    <definedName name="T_BILLOWN" localSheetId="40">#REF!</definedName>
    <definedName name="T_BILLOWN" localSheetId="36">#REF!</definedName>
    <definedName name="T_BILLOWN" localSheetId="37">#REF!</definedName>
    <definedName name="T_BILLOWN" localSheetId="38">#REF!</definedName>
    <definedName name="T_BILLOWN" localSheetId="42">#REF!</definedName>
    <definedName name="T_BILLOWN" localSheetId="34">#REF!</definedName>
    <definedName name="T_BILLOWN" localSheetId="35">#REF!</definedName>
    <definedName name="T_BILLOWN" localSheetId="23">#REF!</definedName>
    <definedName name="T_BILLOWN" localSheetId="18">#REF!</definedName>
    <definedName name="T_BILLOWN" localSheetId="19">#REF!</definedName>
    <definedName name="T_BILLOWN" localSheetId="21">#REF!</definedName>
    <definedName name="T_BILLOWN" localSheetId="26">#REF!</definedName>
    <definedName name="T_BILLOWN" localSheetId="11">#REF!</definedName>
    <definedName name="T_BILLOWN" localSheetId="24">#REF!</definedName>
    <definedName name="T_BILLOWN" localSheetId="7">#REF!</definedName>
    <definedName name="T_BILLOWN" localSheetId="33">#REF!</definedName>
    <definedName name="T_BILLOWN" localSheetId="32">#REF!</definedName>
    <definedName name="T_BILLOWN">#REF!</definedName>
    <definedName name="T_BILLREPO" localSheetId="15">#REF!</definedName>
    <definedName name="T_BILLREPO" localSheetId="48">#REF!</definedName>
    <definedName name="T_BILLREPO" localSheetId="47">#REF!</definedName>
    <definedName name="T_BILLREPO" localSheetId="46">#REF!</definedName>
    <definedName name="T_BILLREPO" localSheetId="41">#REF!</definedName>
    <definedName name="T_BILLREPO" localSheetId="40">#REF!</definedName>
    <definedName name="T_BILLREPO" localSheetId="36">#REF!</definedName>
    <definedName name="T_BILLREPO" localSheetId="37">#REF!</definedName>
    <definedName name="T_BILLREPO" localSheetId="38">#REF!</definedName>
    <definedName name="T_BILLREPO" localSheetId="42">#REF!</definedName>
    <definedName name="T_BILLREPO" localSheetId="34">#REF!</definedName>
    <definedName name="T_BILLREPO" localSheetId="35">#REF!</definedName>
    <definedName name="T_BILLREPO" localSheetId="23">#REF!</definedName>
    <definedName name="T_BILLREPO" localSheetId="18">#REF!</definedName>
    <definedName name="T_BILLREPO" localSheetId="19">#REF!</definedName>
    <definedName name="T_BILLREPO" localSheetId="21">#REF!</definedName>
    <definedName name="T_BILLREPO" localSheetId="26">#REF!</definedName>
    <definedName name="T_BILLREPO" localSheetId="11">#REF!</definedName>
    <definedName name="T_BILLREPO" localSheetId="24">#REF!</definedName>
    <definedName name="T_BILLREPO" localSheetId="7">#REF!</definedName>
    <definedName name="T_BILLREPO" localSheetId="33">#REF!</definedName>
    <definedName name="T_BILLREPO" localSheetId="32">#REF!</definedName>
    <definedName name="T_BILLREPO">#REF!</definedName>
    <definedName name="t0" localSheetId="48">[85]budget!#REF!</definedName>
    <definedName name="t0" localSheetId="46">[85]budget!#REF!</definedName>
    <definedName name="t0" localSheetId="40">[85]budget!#REF!</definedName>
    <definedName name="t0" localSheetId="36">[85]budget!#REF!</definedName>
    <definedName name="t0" localSheetId="37">[85]budget!#REF!</definedName>
    <definedName name="t0" localSheetId="38">[85]budget!#REF!</definedName>
    <definedName name="t0" localSheetId="35">[85]budget!#REF!</definedName>
    <definedName name="t0" localSheetId="21">[85]budget!#REF!</definedName>
    <definedName name="t0">[85]budget!#REF!</definedName>
    <definedName name="TA" localSheetId="48">#REF!</definedName>
    <definedName name="TA" localSheetId="46">#REF!</definedName>
    <definedName name="TA" localSheetId="41">#REF!</definedName>
    <definedName name="TA" localSheetId="40">#REF!</definedName>
    <definedName name="TA" localSheetId="36">#REF!</definedName>
    <definedName name="TA" localSheetId="37">#REF!</definedName>
    <definedName name="TA" localSheetId="38">#REF!</definedName>
    <definedName name="TA" localSheetId="35">#REF!</definedName>
    <definedName name="TA" localSheetId="21">#REF!</definedName>
    <definedName name="TA">#REF!</definedName>
    <definedName name="TableName">"Dummy"</definedName>
    <definedName name="taha" hidden="1">'[176]BS-OVS'!$I$126:$I$284</definedName>
    <definedName name="talha" localSheetId="41" hidden="1">{"'CALL MONEY'!$K$53"}</definedName>
    <definedName name="talha" localSheetId="40" hidden="1">{"'CALL MONEY'!$K$53"}</definedName>
    <definedName name="talha" localSheetId="35" hidden="1">{"'CALL MONEY'!$K$53"}</definedName>
    <definedName name="talha" localSheetId="21" hidden="1">{"'CALL MONEY'!$K$53"}</definedName>
    <definedName name="talha" hidden="1">{"'CALL MONEY'!$K$53"}</definedName>
    <definedName name="tam" localSheetId="48" hidden="1">#REF!</definedName>
    <definedName name="tam" localSheetId="46" hidden="1">#REF!</definedName>
    <definedName name="tam" localSheetId="41" hidden="1">#REF!</definedName>
    <definedName name="tam" localSheetId="40" hidden="1">#REF!</definedName>
    <definedName name="tam" localSheetId="36" hidden="1">#REF!</definedName>
    <definedName name="tam" localSheetId="37" hidden="1">#REF!</definedName>
    <definedName name="tam" localSheetId="38" hidden="1">#REF!</definedName>
    <definedName name="tam" localSheetId="35" hidden="1">#REF!</definedName>
    <definedName name="tam" localSheetId="21" hidden="1">#REF!</definedName>
    <definedName name="tam" hidden="1">#REF!</definedName>
    <definedName name="TAWANA" localSheetId="48">#REF!</definedName>
    <definedName name="TAWANA" localSheetId="46">#REF!</definedName>
    <definedName name="TAWANA" localSheetId="41">#REF!</definedName>
    <definedName name="TAWANA" localSheetId="40">#REF!</definedName>
    <definedName name="TAWANA" localSheetId="36">#REF!</definedName>
    <definedName name="TAWANA" localSheetId="37">#REF!</definedName>
    <definedName name="TAWANA" localSheetId="38">#REF!</definedName>
    <definedName name="TAWANA" localSheetId="35">#REF!</definedName>
    <definedName name="TAWANA" localSheetId="21">#REF!</definedName>
    <definedName name="TAWANA">#REF!</definedName>
    <definedName name="tAX" localSheetId="48">[51]acct!#REF!</definedName>
    <definedName name="tAX" localSheetId="47">[51]acct!#REF!</definedName>
    <definedName name="tAX" localSheetId="46">[51]acct!#REF!</definedName>
    <definedName name="tAX" localSheetId="41">[51]acct!#REF!</definedName>
    <definedName name="tAX" localSheetId="40">[51]acct!#REF!</definedName>
    <definedName name="tAX" localSheetId="36">[51]acct!#REF!</definedName>
    <definedName name="tAX" localSheetId="37">[51]acct!#REF!</definedName>
    <definedName name="tAX" localSheetId="38">[51]acct!#REF!</definedName>
    <definedName name="tAX" localSheetId="35">[51]acct!#REF!</definedName>
    <definedName name="tAX" localSheetId="21">[51]acct!#REF!</definedName>
    <definedName name="tAX">[51]acct!#REF!</definedName>
    <definedName name="TAX_AND_WWF" localSheetId="48">#REF!</definedName>
    <definedName name="TAX_AND_WWF" localSheetId="47">#REF!</definedName>
    <definedName name="TAX_AND_WWF" localSheetId="46">#REF!</definedName>
    <definedName name="TAX_AND_WWF" localSheetId="41">#REF!</definedName>
    <definedName name="TAX_AND_WWF" localSheetId="40">#REF!</definedName>
    <definedName name="TAX_AND_WWF" localSheetId="36">#REF!</definedName>
    <definedName name="TAX_AND_WWF" localSheetId="37">#REF!</definedName>
    <definedName name="TAX_AND_WWF" localSheetId="38">#REF!</definedName>
    <definedName name="TAX_AND_WWF" localSheetId="35">#REF!</definedName>
    <definedName name="TAX_AND_WWF" localSheetId="21">#REF!</definedName>
    <definedName name="TAX_AND_WWF">#REF!</definedName>
    <definedName name="TAX_DEP_SCHD" localSheetId="48">#REF!</definedName>
    <definedName name="TAX_DEP_SCHD" localSheetId="47">#REF!</definedName>
    <definedName name="TAX_DEP_SCHD" localSheetId="46">#REF!</definedName>
    <definedName name="TAX_DEP_SCHD" localSheetId="41">#REF!</definedName>
    <definedName name="TAX_DEP_SCHD" localSheetId="40">#REF!</definedName>
    <definedName name="TAX_DEP_SCHD" localSheetId="36">#REF!</definedName>
    <definedName name="TAX_DEP_SCHD" localSheetId="37">#REF!</definedName>
    <definedName name="TAX_DEP_SCHD" localSheetId="38">#REF!</definedName>
    <definedName name="TAX_DEP_SCHD" localSheetId="35">#REF!</definedName>
    <definedName name="TAX_DEP_SCHD" localSheetId="21">#REF!</definedName>
    <definedName name="TAX_DEP_SCHD">#REF!</definedName>
    <definedName name="Tax_Effect_Income" localSheetId="48">#REF!</definedName>
    <definedName name="Tax_Effect_Income" localSheetId="46">#REF!</definedName>
    <definedName name="Tax_Effect_Income" localSheetId="40">#REF!</definedName>
    <definedName name="Tax_Effect_Income" localSheetId="36">#REF!</definedName>
    <definedName name="Tax_Effect_Income" localSheetId="37">#REF!</definedName>
    <definedName name="Tax_Effect_Income" localSheetId="38">#REF!</definedName>
    <definedName name="Tax_Effect_Income" localSheetId="42">#REF!</definedName>
    <definedName name="Tax_Effect_Income" localSheetId="34">#REF!</definedName>
    <definedName name="Tax_Effect_Income" localSheetId="35">#REF!</definedName>
    <definedName name="Tax_Effect_Income" localSheetId="23">#REF!</definedName>
    <definedName name="Tax_Effect_Income" localSheetId="19">#REF!</definedName>
    <definedName name="Tax_Effect_Income" localSheetId="21">#REF!</definedName>
    <definedName name="Tax_Effect_Income" localSheetId="7">#REF!</definedName>
    <definedName name="Tax_Effect_Income">#REF!</definedName>
    <definedName name="Tax_Effect_Liabs" localSheetId="48">#REF!</definedName>
    <definedName name="Tax_Effect_Liabs" localSheetId="46">#REF!</definedName>
    <definedName name="Tax_Effect_Liabs" localSheetId="40">#REF!</definedName>
    <definedName name="Tax_Effect_Liabs" localSheetId="36">#REF!</definedName>
    <definedName name="Tax_Effect_Liabs" localSheetId="37">#REF!</definedName>
    <definedName name="Tax_Effect_Liabs" localSheetId="38">#REF!</definedName>
    <definedName name="Tax_Effect_Liabs" localSheetId="42">#REF!</definedName>
    <definedName name="Tax_Effect_Liabs" localSheetId="34">#REF!</definedName>
    <definedName name="Tax_Effect_Liabs" localSheetId="35">#REF!</definedName>
    <definedName name="Tax_Effect_Liabs" localSheetId="23">#REF!</definedName>
    <definedName name="Tax_Effect_Liabs" localSheetId="19">#REF!</definedName>
    <definedName name="Tax_Effect_Liabs" localSheetId="21">#REF!</definedName>
    <definedName name="Tax_Effect_Liabs" localSheetId="7">#REF!</definedName>
    <definedName name="Tax_Effect_Liabs">#REF!</definedName>
    <definedName name="Tax_Effect_RetEarn" localSheetId="48">#REF!</definedName>
    <definedName name="Tax_Effect_RetEarn" localSheetId="46">#REF!</definedName>
    <definedName name="Tax_Effect_RetEarn" localSheetId="40">#REF!</definedName>
    <definedName name="Tax_Effect_RetEarn" localSheetId="36">#REF!</definedName>
    <definedName name="Tax_Effect_RetEarn" localSheetId="37">#REF!</definedName>
    <definedName name="Tax_Effect_RetEarn" localSheetId="38">#REF!</definedName>
    <definedName name="Tax_Effect_RetEarn" localSheetId="42">#REF!</definedName>
    <definedName name="Tax_Effect_RetEarn" localSheetId="34">#REF!</definedName>
    <definedName name="Tax_Effect_RetEarn" localSheetId="35">#REF!</definedName>
    <definedName name="Tax_Effect_RetEarn" localSheetId="23">#REF!</definedName>
    <definedName name="Tax_Effect_RetEarn" localSheetId="19">#REF!</definedName>
    <definedName name="Tax_Effect_RetEarn" localSheetId="21">#REF!</definedName>
    <definedName name="Tax_Effect_RetEarn" localSheetId="7">#REF!</definedName>
    <definedName name="Tax_Effect_RetEarn">#REF!</definedName>
    <definedName name="TAX_FIG" localSheetId="48">#REF!</definedName>
    <definedName name="TAX_FIG" localSheetId="46">#REF!</definedName>
    <definedName name="TAX_FIG" localSheetId="40">#REF!</definedName>
    <definedName name="TAX_FIG" localSheetId="36">#REF!</definedName>
    <definedName name="TAX_FIG" localSheetId="37">#REF!</definedName>
    <definedName name="TAX_FIG" localSheetId="38">#REF!</definedName>
    <definedName name="TAX_FIG" localSheetId="35">#REF!</definedName>
    <definedName name="TAX_FIG" localSheetId="23">#REF!</definedName>
    <definedName name="TAX_FIG" localSheetId="19">#REF!</definedName>
    <definedName name="TAX_FIG" localSheetId="21">#REF!</definedName>
    <definedName name="TAX_FIG">#REF!</definedName>
    <definedName name="Tax_Rate" localSheetId="48">#REF!</definedName>
    <definedName name="Tax_Rate" localSheetId="46">#REF!</definedName>
    <definedName name="Tax_Rate" localSheetId="40">#REF!</definedName>
    <definedName name="Tax_Rate" localSheetId="36">#REF!</definedName>
    <definedName name="Tax_Rate" localSheetId="37">#REF!</definedName>
    <definedName name="Tax_Rate" localSheetId="38">#REF!</definedName>
    <definedName name="Tax_Rate" localSheetId="42">#REF!</definedName>
    <definedName name="Tax_Rate" localSheetId="34">#REF!</definedName>
    <definedName name="Tax_Rate" localSheetId="35">#REF!</definedName>
    <definedName name="Tax_Rate" localSheetId="23">#REF!</definedName>
    <definedName name="Tax_Rate" localSheetId="19">#REF!</definedName>
    <definedName name="Tax_Rate" localSheetId="21">#REF!</definedName>
    <definedName name="Tax_Rate" localSheetId="7">#REF!</definedName>
    <definedName name="Tax_Rate">#REF!</definedName>
    <definedName name="Taxation" localSheetId="41" hidden="1">{"Sales 2",#N/A,FALSE,"SALES";"Transfer 2",#N/A,FALSE,"TRANSFERS";"A1460",#N/A,FALSE,"A1460"}</definedName>
    <definedName name="Taxation" localSheetId="40" hidden="1">{"Sales 2",#N/A,FALSE,"SALES";"Transfer 2",#N/A,FALSE,"TRANSFERS";"A1460",#N/A,FALSE,"A1460"}</definedName>
    <definedName name="Taxation" localSheetId="35" hidden="1">{"Sales 2",#N/A,FALSE,"SALES";"Transfer 2",#N/A,FALSE,"TRANSFERS";"A1460",#N/A,FALSE,"A1460"}</definedName>
    <definedName name="Taxation" localSheetId="21" hidden="1">{"Sales 2",#N/A,FALSE,"SALES";"Transfer 2",#N/A,FALSE,"TRANSFERS";"A1460",#N/A,FALSE,"A1460"}</definedName>
    <definedName name="Taxation" hidden="1">{"Sales 2",#N/A,FALSE,"SALES";"Transfer 2",#N/A,FALSE,"TRANSFERS";"A1460",#N/A,FALSE,"A1460"}</definedName>
    <definedName name="TAXDEPRECIATION" localSheetId="48">#REF!</definedName>
    <definedName name="TAXDEPRECIATION" localSheetId="46">#REF!</definedName>
    <definedName name="TAXDEPRECIATION" localSheetId="40">#REF!</definedName>
    <definedName name="TAXDEPRECIATION" localSheetId="36">#REF!</definedName>
    <definedName name="TAXDEPRECIATION" localSheetId="37">#REF!</definedName>
    <definedName name="TAXDEPRECIATION" localSheetId="38">#REF!</definedName>
    <definedName name="TAXDEPRECIATION" localSheetId="35">#REF!</definedName>
    <definedName name="TAXDEPRECIATION" localSheetId="23">#REF!</definedName>
    <definedName name="TAXDEPRECIATION" localSheetId="19">#REF!</definedName>
    <definedName name="TAXDEPRECIATION" localSheetId="21">#REF!</definedName>
    <definedName name="TAXDEPRECIATION">#REF!</definedName>
    <definedName name="TB" localSheetId="48" hidden="1">#REF!</definedName>
    <definedName name="TB" localSheetId="47" hidden="1">#REF!</definedName>
    <definedName name="TB" localSheetId="46" hidden="1">#REF!</definedName>
    <definedName name="TB" localSheetId="41" hidden="1">#REF!</definedName>
    <definedName name="TB" localSheetId="40" hidden="1">#REF!</definedName>
    <definedName name="TB" localSheetId="36" hidden="1">#REF!</definedName>
    <definedName name="TB" localSheetId="37" hidden="1">#REF!</definedName>
    <definedName name="TB" localSheetId="38" hidden="1">#REF!</definedName>
    <definedName name="TB" localSheetId="42" hidden="1">#REF!</definedName>
    <definedName name="TB" localSheetId="34" hidden="1">#REF!</definedName>
    <definedName name="TB" localSheetId="35" hidden="1">#REF!</definedName>
    <definedName name="TB" localSheetId="23" hidden="1">#REF!</definedName>
    <definedName name="TB" localSheetId="19" hidden="1">#REF!</definedName>
    <definedName name="TB" localSheetId="21" hidden="1">#REF!</definedName>
    <definedName name="TB" localSheetId="7" hidden="1">#REF!</definedName>
    <definedName name="TB" hidden="1">#REF!</definedName>
    <definedName name="TBdbName" localSheetId="58" hidden="1">"26799882560B4D1E98CCBA66129B409E.mdb"</definedName>
    <definedName name="tbill1" localSheetId="48">#REF!</definedName>
    <definedName name="tbill1" localSheetId="46">#REF!</definedName>
    <definedName name="tbill1" localSheetId="40">#REF!</definedName>
    <definedName name="tbill1" localSheetId="36">#REF!</definedName>
    <definedName name="tbill1" localSheetId="37">#REF!</definedName>
    <definedName name="tbill1" localSheetId="38">#REF!</definedName>
    <definedName name="tbill1" localSheetId="35">#REF!</definedName>
    <definedName name="tbill1" localSheetId="23">#REF!</definedName>
    <definedName name="tbill1" localSheetId="19">#REF!</definedName>
    <definedName name="tbill1" localSheetId="21">#REF!</definedName>
    <definedName name="tbill1">#REF!</definedName>
    <definedName name="te" localSheetId="48">[85]budget!#REF!</definedName>
    <definedName name="te" localSheetId="46">[85]budget!#REF!</definedName>
    <definedName name="te" localSheetId="40">[85]budget!#REF!</definedName>
    <definedName name="te" localSheetId="36">[85]budget!#REF!</definedName>
    <definedName name="te" localSheetId="37">[85]budget!#REF!</definedName>
    <definedName name="te" localSheetId="38">[85]budget!#REF!</definedName>
    <definedName name="te" localSheetId="35">[85]budget!#REF!</definedName>
    <definedName name="te" localSheetId="21">[85]budget!#REF!</definedName>
    <definedName name="te">[85]budget!#REF!</definedName>
    <definedName name="TECH_OPS" localSheetId="48">[94]Augbkp98!$I$6:$X$25</definedName>
    <definedName name="TECH_OPS" localSheetId="41">[94]Augbkp98!$I$6:$X$25</definedName>
    <definedName name="TECH_OPS" localSheetId="36">[94]Augbkp98!$I$6:$X$25</definedName>
    <definedName name="TECH_OPS" localSheetId="37">[94]Augbkp98!$I$6:$X$25</definedName>
    <definedName name="TECH_OPS" localSheetId="38">[94]Augbkp98!$I$6:$X$25</definedName>
    <definedName name="TECH_OPS">[94]Augbkp98!$I$6:$X$25</definedName>
    <definedName name="TELEC" localSheetId="48">#REF!</definedName>
    <definedName name="TELEC" localSheetId="46">#REF!</definedName>
    <definedName name="TELEC" localSheetId="41">#REF!</definedName>
    <definedName name="TELEC" localSheetId="40">#REF!</definedName>
    <definedName name="TELEC" localSheetId="36">#REF!</definedName>
    <definedName name="TELEC" localSheetId="37">#REF!</definedName>
    <definedName name="TELEC" localSheetId="38">#REF!</definedName>
    <definedName name="TELEC" localSheetId="35">#REF!</definedName>
    <definedName name="TELEC" localSheetId="21">#REF!</definedName>
    <definedName name="TELEC">#REF!</definedName>
    <definedName name="Test_ND" localSheetId="15">#REF!</definedName>
    <definedName name="Test_ND" localSheetId="48">#REF!</definedName>
    <definedName name="Test_ND" localSheetId="47">#REF!</definedName>
    <definedName name="Test_ND" localSheetId="46">#REF!</definedName>
    <definedName name="Test_ND" localSheetId="41">#REF!</definedName>
    <definedName name="Test_ND" localSheetId="40">#REF!</definedName>
    <definedName name="Test_ND" localSheetId="36">#REF!</definedName>
    <definedName name="Test_ND" localSheetId="37">#REF!</definedName>
    <definedName name="Test_ND" localSheetId="38">#REF!</definedName>
    <definedName name="Test_ND" localSheetId="42">#REF!</definedName>
    <definedName name="Test_ND" localSheetId="34">#REF!</definedName>
    <definedName name="Test_ND" localSheetId="35">#REF!</definedName>
    <definedName name="Test_ND" localSheetId="23">#REF!</definedName>
    <definedName name="Test_ND" localSheetId="18">#REF!</definedName>
    <definedName name="Test_ND" localSheetId="19">#REF!</definedName>
    <definedName name="Test_ND" localSheetId="21">#REF!</definedName>
    <definedName name="Test_ND" localSheetId="26">#REF!</definedName>
    <definedName name="Test_ND" localSheetId="11">#REF!</definedName>
    <definedName name="Test_ND" localSheetId="24">#REF!</definedName>
    <definedName name="Test_ND" localSheetId="7">#REF!</definedName>
    <definedName name="Test_ND" localSheetId="33">#REF!</definedName>
    <definedName name="Test_ND" localSheetId="32">#REF!</definedName>
    <definedName name="Test_ND">#REF!</definedName>
    <definedName name="Test_Proj_Mis" localSheetId="15">#REF!</definedName>
    <definedName name="Test_Proj_Mis" localSheetId="48">#REF!</definedName>
    <definedName name="Test_Proj_Mis" localSheetId="47">#REF!</definedName>
    <definedName name="Test_Proj_Mis" localSheetId="46">#REF!</definedName>
    <definedName name="Test_Proj_Mis" localSheetId="41">#REF!</definedName>
    <definedName name="Test_Proj_Mis" localSheetId="40">#REF!</definedName>
    <definedName name="Test_Proj_Mis" localSheetId="36">#REF!</definedName>
    <definedName name="Test_Proj_Mis" localSheetId="37">#REF!</definedName>
    <definedName name="Test_Proj_Mis" localSheetId="38">#REF!</definedName>
    <definedName name="Test_Proj_Mis" localSheetId="42">#REF!</definedName>
    <definedName name="Test_Proj_Mis" localSheetId="34">#REF!</definedName>
    <definedName name="Test_Proj_Mis" localSheetId="35">#REF!</definedName>
    <definedName name="Test_Proj_Mis" localSheetId="23">#REF!</definedName>
    <definedName name="Test_Proj_Mis" localSheetId="18">#REF!</definedName>
    <definedName name="Test_Proj_Mis" localSheetId="19">#REF!</definedName>
    <definedName name="Test_Proj_Mis" localSheetId="21">#REF!</definedName>
    <definedName name="Test_Proj_Mis" localSheetId="26">#REF!</definedName>
    <definedName name="Test_Proj_Mis" localSheetId="11">#REF!</definedName>
    <definedName name="Test_Proj_Mis" localSheetId="24">#REF!</definedName>
    <definedName name="Test_Proj_Mis" localSheetId="7">#REF!</definedName>
    <definedName name="Test_Proj_Mis" localSheetId="33">#REF!</definedName>
    <definedName name="Test_Proj_Mis" localSheetId="32">#REF!</definedName>
    <definedName name="Test_Proj_Mis">#REF!</definedName>
    <definedName name="Test_Targ" localSheetId="15">#REF!</definedName>
    <definedName name="Test_Targ" localSheetId="48">#REF!</definedName>
    <definedName name="Test_Targ" localSheetId="47">#REF!</definedName>
    <definedName name="Test_Targ" localSheetId="46">#REF!</definedName>
    <definedName name="Test_Targ" localSheetId="41">#REF!</definedName>
    <definedName name="Test_Targ" localSheetId="40">#REF!</definedName>
    <definedName name="Test_Targ" localSheetId="36">#REF!</definedName>
    <definedName name="Test_Targ" localSheetId="37">#REF!</definedName>
    <definedName name="Test_Targ" localSheetId="38">#REF!</definedName>
    <definedName name="Test_Targ" localSheetId="42">#REF!</definedName>
    <definedName name="Test_Targ" localSheetId="34">#REF!</definedName>
    <definedName name="Test_Targ" localSheetId="35">#REF!</definedName>
    <definedName name="Test_Targ" localSheetId="23">#REF!</definedName>
    <definedName name="Test_Targ" localSheetId="18">#REF!</definedName>
    <definedName name="Test_Targ" localSheetId="19">#REF!</definedName>
    <definedName name="Test_Targ" localSheetId="21">#REF!</definedName>
    <definedName name="Test_Targ" localSheetId="26">#REF!</definedName>
    <definedName name="Test_Targ" localSheetId="11">#REF!</definedName>
    <definedName name="Test_Targ" localSheetId="24">#REF!</definedName>
    <definedName name="Test_Targ" localSheetId="7">#REF!</definedName>
    <definedName name="Test_Targ" localSheetId="33">#REF!</definedName>
    <definedName name="Test_Targ" localSheetId="32">#REF!</definedName>
    <definedName name="Test_Targ">#REF!</definedName>
    <definedName name="Test_Total_T" localSheetId="15">#REF!</definedName>
    <definedName name="Test_Total_T" localSheetId="48">#REF!</definedName>
    <definedName name="Test_Total_T" localSheetId="47">#REF!</definedName>
    <definedName name="Test_Total_T" localSheetId="46">#REF!</definedName>
    <definedName name="Test_Total_T" localSheetId="41">#REF!</definedName>
    <definedName name="Test_Total_T" localSheetId="40">#REF!</definedName>
    <definedName name="Test_Total_T" localSheetId="36">#REF!</definedName>
    <definedName name="Test_Total_T" localSheetId="37">#REF!</definedName>
    <definedName name="Test_Total_T" localSheetId="38">#REF!</definedName>
    <definedName name="Test_Total_T" localSheetId="42">#REF!</definedName>
    <definedName name="Test_Total_T" localSheetId="34">#REF!</definedName>
    <definedName name="Test_Total_T" localSheetId="35">#REF!</definedName>
    <definedName name="Test_Total_T" localSheetId="23">#REF!</definedName>
    <definedName name="Test_Total_T" localSheetId="18">#REF!</definedName>
    <definedName name="Test_Total_T" localSheetId="19">#REF!</definedName>
    <definedName name="Test_Total_T" localSheetId="21">#REF!</definedName>
    <definedName name="Test_Total_T" localSheetId="26">#REF!</definedName>
    <definedName name="Test_Total_T" localSheetId="11">#REF!</definedName>
    <definedName name="Test_Total_T" localSheetId="24">#REF!</definedName>
    <definedName name="Test_Total_T" localSheetId="7">#REF!</definedName>
    <definedName name="Test_Total_T" localSheetId="33">#REF!</definedName>
    <definedName name="Test_Total_T" localSheetId="32">#REF!</definedName>
    <definedName name="Test_Total_T">#REF!</definedName>
    <definedName name="TEXT" localSheetId="48">#REF!</definedName>
    <definedName name="TEXT" localSheetId="46">#REF!</definedName>
    <definedName name="TEXT" localSheetId="41">#REF!</definedName>
    <definedName name="TEXT" localSheetId="40">#REF!</definedName>
    <definedName name="TEXT" localSheetId="36">#REF!</definedName>
    <definedName name="TEXT" localSheetId="37">#REF!</definedName>
    <definedName name="TEXT" localSheetId="38">#REF!</definedName>
    <definedName name="TEXT" localSheetId="35">#REF!</definedName>
    <definedName name="TEXT" localSheetId="21">#REF!</definedName>
    <definedName name="TEXT">#REF!</definedName>
    <definedName name="TextRefCopy1" localSheetId="15">#REF!</definedName>
    <definedName name="TextRefCopy1" localSheetId="48">#REF!</definedName>
    <definedName name="TextRefCopy1" localSheetId="47">#REF!</definedName>
    <definedName name="TextRefCopy1" localSheetId="46">#REF!</definedName>
    <definedName name="TextRefCopy1" localSheetId="41">#REF!</definedName>
    <definedName name="TextRefCopy1" localSheetId="40">#REF!</definedName>
    <definedName name="TextRefCopy1" localSheetId="36">#REF!</definedName>
    <definedName name="TextRefCopy1" localSheetId="37">#REF!</definedName>
    <definedName name="TextRefCopy1" localSheetId="38">#REF!</definedName>
    <definedName name="TextRefCopy1" localSheetId="42">#REF!</definedName>
    <definedName name="TextRefCopy1" localSheetId="34">#REF!</definedName>
    <definedName name="TextRefCopy1" localSheetId="35">#REF!</definedName>
    <definedName name="TextRefCopy1" localSheetId="23">#REF!</definedName>
    <definedName name="TextRefCopy1" localSheetId="18">#REF!</definedName>
    <definedName name="TextRefCopy1" localSheetId="19">#REF!</definedName>
    <definedName name="TextRefCopy1" localSheetId="21">#REF!</definedName>
    <definedName name="TextRefCopy1" localSheetId="26">#REF!</definedName>
    <definedName name="TextRefCopy1" localSheetId="11">#REF!</definedName>
    <definedName name="TextRefCopy1" localSheetId="24">#REF!</definedName>
    <definedName name="TextRefCopy1" localSheetId="7">#REF!</definedName>
    <definedName name="TextRefCopy1" localSheetId="33">#REF!</definedName>
    <definedName name="TextRefCopy1" localSheetId="32">#REF!</definedName>
    <definedName name="TextRefCopy1">#REF!</definedName>
    <definedName name="TextRefCopy1_1" localSheetId="48">#REF!</definedName>
    <definedName name="TextRefCopy1_1" localSheetId="46">#REF!</definedName>
    <definedName name="TextRefCopy1_1" localSheetId="41">#REF!</definedName>
    <definedName name="TextRefCopy1_1" localSheetId="40">#REF!</definedName>
    <definedName name="TextRefCopy1_1" localSheetId="36">#REF!</definedName>
    <definedName name="TextRefCopy1_1" localSheetId="37">#REF!</definedName>
    <definedName name="TextRefCopy1_1" localSheetId="38">#REF!</definedName>
    <definedName name="TextRefCopy1_1" localSheetId="35">#REF!</definedName>
    <definedName name="TextRefCopy1_1" localSheetId="21">#REF!</definedName>
    <definedName name="TextRefCopy1_1">#REF!</definedName>
    <definedName name="TextRefCopy1_20" localSheetId="48">#REF!</definedName>
    <definedName name="TextRefCopy1_20" localSheetId="46">#REF!</definedName>
    <definedName name="TextRefCopy1_20" localSheetId="41">#REF!</definedName>
    <definedName name="TextRefCopy1_20" localSheetId="40">#REF!</definedName>
    <definedName name="TextRefCopy1_20" localSheetId="36">#REF!</definedName>
    <definedName name="TextRefCopy1_20" localSheetId="37">#REF!</definedName>
    <definedName name="TextRefCopy1_20" localSheetId="38">#REF!</definedName>
    <definedName name="TextRefCopy1_20" localSheetId="35">#REF!</definedName>
    <definedName name="TextRefCopy1_20" localSheetId="21">#REF!</definedName>
    <definedName name="TextRefCopy1_20">#REF!</definedName>
    <definedName name="TextRefCopy1_21" localSheetId="48">#REF!</definedName>
    <definedName name="TextRefCopy1_21" localSheetId="46">#REF!</definedName>
    <definedName name="TextRefCopy1_21" localSheetId="41">#REF!</definedName>
    <definedName name="TextRefCopy1_21" localSheetId="40">#REF!</definedName>
    <definedName name="TextRefCopy1_21" localSheetId="36">#REF!</definedName>
    <definedName name="TextRefCopy1_21" localSheetId="37">#REF!</definedName>
    <definedName name="TextRefCopy1_21" localSheetId="38">#REF!</definedName>
    <definedName name="TextRefCopy1_21" localSheetId="35">#REF!</definedName>
    <definedName name="TextRefCopy1_21" localSheetId="21">#REF!</definedName>
    <definedName name="TextRefCopy1_21">#REF!</definedName>
    <definedName name="TextRefCopy1_23" localSheetId="48">#REF!</definedName>
    <definedName name="TextRefCopy1_23" localSheetId="46">#REF!</definedName>
    <definedName name="TextRefCopy1_23" localSheetId="41">#REF!</definedName>
    <definedName name="TextRefCopy1_23" localSheetId="40">#REF!</definedName>
    <definedName name="TextRefCopy1_23" localSheetId="36">#REF!</definedName>
    <definedName name="TextRefCopy1_23" localSheetId="37">#REF!</definedName>
    <definedName name="TextRefCopy1_23" localSheetId="38">#REF!</definedName>
    <definedName name="TextRefCopy1_23" localSheetId="35">#REF!</definedName>
    <definedName name="TextRefCopy1_23" localSheetId="21">#REF!</definedName>
    <definedName name="TextRefCopy1_23">#REF!</definedName>
    <definedName name="TextRefCopy1_5" localSheetId="48">#REF!</definedName>
    <definedName name="TextRefCopy1_5" localSheetId="46">#REF!</definedName>
    <definedName name="TextRefCopy1_5" localSheetId="41">#REF!</definedName>
    <definedName name="TextRefCopy1_5" localSheetId="40">#REF!</definedName>
    <definedName name="TextRefCopy1_5" localSheetId="36">#REF!</definedName>
    <definedName name="TextRefCopy1_5" localSheetId="37">#REF!</definedName>
    <definedName name="TextRefCopy1_5" localSheetId="38">#REF!</definedName>
    <definedName name="TextRefCopy1_5" localSheetId="35">#REF!</definedName>
    <definedName name="TextRefCopy1_5" localSheetId="21">#REF!</definedName>
    <definedName name="TextRefCopy1_5">#REF!</definedName>
    <definedName name="TextRefCopy1_8" localSheetId="48">#REF!</definedName>
    <definedName name="TextRefCopy1_8" localSheetId="46">#REF!</definedName>
    <definedName name="TextRefCopy1_8" localSheetId="41">#REF!</definedName>
    <definedName name="TextRefCopy1_8" localSheetId="40">#REF!</definedName>
    <definedName name="TextRefCopy1_8" localSheetId="36">#REF!</definedName>
    <definedName name="TextRefCopy1_8" localSheetId="37">#REF!</definedName>
    <definedName name="TextRefCopy1_8" localSheetId="38">#REF!</definedName>
    <definedName name="TextRefCopy1_8" localSheetId="35">#REF!</definedName>
    <definedName name="TextRefCopy1_8" localSheetId="21">#REF!</definedName>
    <definedName name="TextRefCopy1_8">#REF!</definedName>
    <definedName name="TextRefCopy10" localSheetId="48">#REF!</definedName>
    <definedName name="TextRefCopy10" localSheetId="46">#REF!</definedName>
    <definedName name="TextRefCopy10" localSheetId="41">#REF!</definedName>
    <definedName name="TextRefCopy10" localSheetId="40">#REF!</definedName>
    <definedName name="TextRefCopy10" localSheetId="36">#REF!</definedName>
    <definedName name="TextRefCopy10" localSheetId="37">#REF!</definedName>
    <definedName name="TextRefCopy10" localSheetId="38">#REF!</definedName>
    <definedName name="TextRefCopy10" localSheetId="42">#REF!</definedName>
    <definedName name="TextRefCopy10" localSheetId="34">#REF!</definedName>
    <definedName name="TextRefCopy10" localSheetId="35">#REF!</definedName>
    <definedName name="TextRefCopy10" localSheetId="23">#REF!</definedName>
    <definedName name="TextRefCopy10" localSheetId="19">#REF!</definedName>
    <definedName name="TextRefCopy10" localSheetId="21">#REF!</definedName>
    <definedName name="TextRefCopy10" localSheetId="7">#REF!</definedName>
    <definedName name="TextRefCopy10">#REF!</definedName>
    <definedName name="TextRefCopy100" localSheetId="7">OCI!$J$13</definedName>
    <definedName name="TextRefCopy101" localSheetId="7">OCI!#REF!</definedName>
    <definedName name="TextRefCopy102" localSheetId="7">OCI!$J$15</definedName>
    <definedName name="TextRefCopy103" localSheetId="48">[56]IS!#REF!</definedName>
    <definedName name="TextRefCopy103" localSheetId="46">[56]IS!#REF!</definedName>
    <definedName name="TextRefCopy103" localSheetId="40">[56]IS!#REF!</definedName>
    <definedName name="TextRefCopy103" localSheetId="36">[56]IS!#REF!</definedName>
    <definedName name="TextRefCopy103" localSheetId="37">[56]IS!#REF!</definedName>
    <definedName name="TextRefCopy103" localSheetId="38">[56]IS!#REF!</definedName>
    <definedName name="TextRefCopy103" localSheetId="35">[56]IS!#REF!</definedName>
    <definedName name="TextRefCopy103" localSheetId="21">[56]IS!#REF!</definedName>
    <definedName name="TextRefCopy103" localSheetId="7">OCI!#REF!</definedName>
    <definedName name="TextRefCopy103">[56]IS!#REF!</definedName>
    <definedName name="TextRefCopy104" localSheetId="48">[56]IS!#REF!</definedName>
    <definedName name="TextRefCopy104" localSheetId="46">[56]IS!#REF!</definedName>
    <definedName name="TextRefCopy104" localSheetId="40">[56]IS!#REF!</definedName>
    <definedName name="TextRefCopy104" localSheetId="36">[56]IS!#REF!</definedName>
    <definedName name="TextRefCopy104" localSheetId="37">[56]IS!#REF!</definedName>
    <definedName name="TextRefCopy104" localSheetId="38">[56]IS!#REF!</definedName>
    <definedName name="TextRefCopy104" localSheetId="35">[56]IS!#REF!</definedName>
    <definedName name="TextRefCopy104" localSheetId="21">[56]IS!#REF!</definedName>
    <definedName name="TextRefCopy104" localSheetId="7">OCI!#REF!</definedName>
    <definedName name="TextRefCopy104">[56]IS!#REF!</definedName>
    <definedName name="TextRefCopy105" localSheetId="48">[56]IS!#REF!</definedName>
    <definedName name="TextRefCopy105" localSheetId="46">[56]IS!#REF!</definedName>
    <definedName name="TextRefCopy105" localSheetId="40">[56]IS!#REF!</definedName>
    <definedName name="TextRefCopy105" localSheetId="36">[56]IS!#REF!</definedName>
    <definedName name="TextRefCopy105" localSheetId="37">[56]IS!#REF!</definedName>
    <definedName name="TextRefCopy105" localSheetId="38">[56]IS!#REF!</definedName>
    <definedName name="TextRefCopy105" localSheetId="35">[56]IS!#REF!</definedName>
    <definedName name="TextRefCopy105" localSheetId="21">[56]IS!#REF!</definedName>
    <definedName name="TextRefCopy105" localSheetId="7">OCI!#REF!</definedName>
    <definedName name="TextRefCopy105">[56]IS!#REF!</definedName>
    <definedName name="TextRefCopy106" localSheetId="48">[56]IS!#REF!</definedName>
    <definedName name="TextRefCopy106" localSheetId="46">[56]IS!#REF!</definedName>
    <definedName name="TextRefCopy106" localSheetId="40">[56]IS!#REF!</definedName>
    <definedName name="TextRefCopy106" localSheetId="36">[56]IS!#REF!</definedName>
    <definedName name="TextRefCopy106" localSheetId="37">[56]IS!#REF!</definedName>
    <definedName name="TextRefCopy106" localSheetId="38">[56]IS!#REF!</definedName>
    <definedName name="TextRefCopy106" localSheetId="35">[56]IS!#REF!</definedName>
    <definedName name="TextRefCopy106" localSheetId="21">[56]IS!#REF!</definedName>
    <definedName name="TextRefCopy106" localSheetId="7">OCI!#REF!</definedName>
    <definedName name="TextRefCopy106">[56]IS!#REF!</definedName>
    <definedName name="TextRefCopy107" localSheetId="7">OCI!#REF!</definedName>
    <definedName name="TextRefCopy108" localSheetId="7">OCI!#REF!</definedName>
    <definedName name="TextRefCopy109" localSheetId="48">[56]IS!#REF!</definedName>
    <definedName name="TextRefCopy109" localSheetId="46">[56]IS!#REF!</definedName>
    <definedName name="TextRefCopy109" localSheetId="40">[56]IS!#REF!</definedName>
    <definedName name="TextRefCopy109" localSheetId="36">[56]IS!#REF!</definedName>
    <definedName name="TextRefCopy109" localSheetId="37">[56]IS!#REF!</definedName>
    <definedName name="TextRefCopy109" localSheetId="38">[56]IS!#REF!</definedName>
    <definedName name="TextRefCopy109" localSheetId="35">[56]IS!#REF!</definedName>
    <definedName name="TextRefCopy109" localSheetId="21">[56]IS!#REF!</definedName>
    <definedName name="TextRefCopy109" localSheetId="7">OCI!#REF!</definedName>
    <definedName name="TextRefCopy109">[56]IS!#REF!</definedName>
    <definedName name="TextRefCopy11" localSheetId="48">'[177]6.Summary of Capital Gain'!$O$78</definedName>
    <definedName name="TextRefCopy11" localSheetId="46">#REF!</definedName>
    <definedName name="TextRefCopy11" localSheetId="41">'[177]6.Summary of Capital Gain'!$O$78</definedName>
    <definedName name="TextRefCopy11" localSheetId="40">#REF!</definedName>
    <definedName name="TextRefCopy11" localSheetId="36">'[177]6.Summary of Capital Gain'!$O$78</definedName>
    <definedName name="TextRefCopy11" localSheetId="37">'[177]6.Summary of Capital Gain'!$O$78</definedName>
    <definedName name="TextRefCopy11" localSheetId="38">'[177]6.Summary of Capital Gain'!$O$78</definedName>
    <definedName name="TextRefCopy11" localSheetId="42">#REF!</definedName>
    <definedName name="TextRefCopy11" localSheetId="34">#REF!</definedName>
    <definedName name="TextRefCopy11" localSheetId="35">#REF!</definedName>
    <definedName name="TextRefCopy11" localSheetId="23">#REF!</definedName>
    <definedName name="TextRefCopy11" localSheetId="19">#REF!</definedName>
    <definedName name="TextRefCopy11" localSheetId="21">#REF!</definedName>
    <definedName name="TextRefCopy11" localSheetId="7">#REF!</definedName>
    <definedName name="TextRefCopy11">#REF!</definedName>
    <definedName name="TextRefCopy110" localSheetId="7">OCI!#REF!</definedName>
    <definedName name="TextRefCopy111" localSheetId="7">OCI!#REF!</definedName>
    <definedName name="TextRefCopy112" localSheetId="7">OCI!#REF!</definedName>
    <definedName name="TextRefCopy113" localSheetId="7">OCI!#REF!</definedName>
    <definedName name="TextRefCopy114" localSheetId="7">OCI!#REF!</definedName>
    <definedName name="TextRefCopy115" localSheetId="7">OCI!#REF!</definedName>
    <definedName name="TextRefCopy116" localSheetId="48">[56]IS!#REF!</definedName>
    <definedName name="TextRefCopy116" localSheetId="46">[56]IS!#REF!</definedName>
    <definedName name="TextRefCopy116" localSheetId="40">[56]IS!#REF!</definedName>
    <definedName name="TextRefCopy116" localSheetId="36">[56]IS!#REF!</definedName>
    <definedName name="TextRefCopy116" localSheetId="37">[56]IS!#REF!</definedName>
    <definedName name="TextRefCopy116" localSheetId="38">[56]IS!#REF!</definedName>
    <definedName name="TextRefCopy116" localSheetId="35">[56]IS!#REF!</definedName>
    <definedName name="TextRefCopy116" localSheetId="21">[56]IS!#REF!</definedName>
    <definedName name="TextRefCopy116" localSheetId="7">OCI!#REF!</definedName>
    <definedName name="TextRefCopy116">[56]IS!#REF!</definedName>
    <definedName name="TextRefCopy117" localSheetId="7">OCI!#REF!</definedName>
    <definedName name="TextRefCopy118" localSheetId="7">OCI!#REF!</definedName>
    <definedName name="TextRefCopy119" localSheetId="7">OCI!#REF!</definedName>
    <definedName name="TextRefCopy12" localSheetId="48">#REF!</definedName>
    <definedName name="TextRefCopy12" localSheetId="46">#REF!</definedName>
    <definedName name="TextRefCopy12" localSheetId="41">#REF!</definedName>
    <definedName name="TextRefCopy12" localSheetId="40">#REF!</definedName>
    <definedName name="TextRefCopy12" localSheetId="36">#REF!</definedName>
    <definedName name="TextRefCopy12" localSheetId="37">#REF!</definedName>
    <definedName name="TextRefCopy12" localSheetId="38">#REF!</definedName>
    <definedName name="TextRefCopy12" localSheetId="42">#REF!</definedName>
    <definedName name="TextRefCopy12" localSheetId="34">#REF!</definedName>
    <definedName name="TextRefCopy12" localSheetId="35">#REF!</definedName>
    <definedName name="TextRefCopy12" localSheetId="23">#REF!</definedName>
    <definedName name="TextRefCopy12" localSheetId="19">#REF!</definedName>
    <definedName name="TextRefCopy12" localSheetId="21">#REF!</definedName>
    <definedName name="TextRefCopy12" localSheetId="7">#REF!</definedName>
    <definedName name="TextRefCopy12">#REF!</definedName>
    <definedName name="TextRefCopy120" localSheetId="48">'[56]Notes 8-17'!#REF!</definedName>
    <definedName name="TextRefCopy120" localSheetId="46">'[56]Notes 8-17'!#REF!</definedName>
    <definedName name="TextRefCopy120" localSheetId="40">'[56]Notes 8-17'!#REF!</definedName>
    <definedName name="TextRefCopy120" localSheetId="36">'[56]Notes 8-17'!#REF!</definedName>
    <definedName name="TextRefCopy120" localSheetId="37">'[56]Notes 8-17'!#REF!</definedName>
    <definedName name="TextRefCopy120" localSheetId="38">'[56]Notes 8-17'!#REF!</definedName>
    <definedName name="TextRefCopy120" localSheetId="35">'[56]Notes 8-17'!#REF!</definedName>
    <definedName name="TextRefCopy120" localSheetId="21">'[56]Notes 8-17'!#REF!</definedName>
    <definedName name="TextRefCopy120">'[56]Notes 8-17'!#REF!</definedName>
    <definedName name="TextRefCopy121" localSheetId="48">'[56]Notes 8-17'!#REF!</definedName>
    <definedName name="TextRefCopy121" localSheetId="46">'[56]Notes 8-17'!#REF!</definedName>
    <definedName name="TextRefCopy121" localSheetId="40">'[56]Notes 8-17'!#REF!</definedName>
    <definedName name="TextRefCopy121" localSheetId="36">'[56]Notes 8-17'!#REF!</definedName>
    <definedName name="TextRefCopy121" localSheetId="37">'[56]Notes 8-17'!#REF!</definedName>
    <definedName name="TextRefCopy121" localSheetId="38">'[56]Notes 8-17'!#REF!</definedName>
    <definedName name="TextRefCopy121" localSheetId="35">'[56]Notes 8-17'!#REF!</definedName>
    <definedName name="TextRefCopy121" localSheetId="21">'[56]Notes 8-17'!#REF!</definedName>
    <definedName name="TextRefCopy121">'[56]Notes 8-17'!#REF!</definedName>
    <definedName name="TextRefCopy123" localSheetId="48">'[56]Notes 8-17'!#REF!</definedName>
    <definedName name="TextRefCopy123" localSheetId="46">'[56]Notes 8-17'!#REF!</definedName>
    <definedName name="TextRefCopy123" localSheetId="40">'[56]Notes 8-17'!#REF!</definedName>
    <definedName name="TextRefCopy123" localSheetId="36">'[56]Notes 8-17'!#REF!</definedName>
    <definedName name="TextRefCopy123" localSheetId="37">'[56]Notes 8-17'!#REF!</definedName>
    <definedName name="TextRefCopy123" localSheetId="38">'[56]Notes 8-17'!#REF!</definedName>
    <definedName name="TextRefCopy123" localSheetId="35">'[56]Notes 8-17'!#REF!</definedName>
    <definedName name="TextRefCopy123" localSheetId="21">'[56]Notes 8-17'!#REF!</definedName>
    <definedName name="TextRefCopy123">'[56]Notes 8-17'!#REF!</definedName>
    <definedName name="TextRefCopy124" localSheetId="48">'[56]17.3.1'!#REF!</definedName>
    <definedName name="TextRefCopy124" localSheetId="46">'[56]17.3.1'!#REF!</definedName>
    <definedName name="TextRefCopy124" localSheetId="40">'[56]17.3.1'!#REF!</definedName>
    <definedName name="TextRefCopy124" localSheetId="36">'[56]17.3.1'!#REF!</definedName>
    <definedName name="TextRefCopy124" localSheetId="37">'[56]17.3.1'!#REF!</definedName>
    <definedName name="TextRefCopy124" localSheetId="38">'[56]17.3.1'!#REF!</definedName>
    <definedName name="TextRefCopy124" localSheetId="35">'[56]17.3.1'!#REF!</definedName>
    <definedName name="TextRefCopy124" localSheetId="21">'[56]17.3.1'!#REF!</definedName>
    <definedName name="TextRefCopy124">'[56]17.3.1'!#REF!</definedName>
    <definedName name="TextRefCopy13" localSheetId="48">#REF!</definedName>
    <definedName name="TextRefCopy13" localSheetId="46">#REF!</definedName>
    <definedName name="TextRefCopy13" localSheetId="40">#REF!</definedName>
    <definedName name="TextRefCopy13" localSheetId="36">#REF!</definedName>
    <definedName name="TextRefCopy13" localSheetId="37">#REF!</definedName>
    <definedName name="TextRefCopy13" localSheetId="38">#REF!</definedName>
    <definedName name="TextRefCopy13" localSheetId="42">#REF!</definedName>
    <definedName name="TextRefCopy13" localSheetId="34">#REF!</definedName>
    <definedName name="TextRefCopy13" localSheetId="35">#REF!</definedName>
    <definedName name="TextRefCopy13" localSheetId="23">#REF!</definedName>
    <definedName name="TextRefCopy13" localSheetId="19">#REF!</definedName>
    <definedName name="TextRefCopy13" localSheetId="21">#REF!</definedName>
    <definedName name="TextRefCopy13" localSheetId="7">#REF!</definedName>
    <definedName name="TextRefCopy13">#REF!</definedName>
    <definedName name="TextRefCopy14" localSheetId="48">'[178]8.1 old'!#REF!</definedName>
    <definedName name="TextRefCopy14" localSheetId="46">#REF!</definedName>
    <definedName name="TextRefCopy14" localSheetId="41">'[178]8.1 old'!#REF!</definedName>
    <definedName name="TextRefCopy14" localSheetId="40">#REF!</definedName>
    <definedName name="TextRefCopy14" localSheetId="36">'[178]8.1 old'!#REF!</definedName>
    <definedName name="TextRefCopy14" localSheetId="37">'[178]8.1 old'!#REF!</definedName>
    <definedName name="TextRefCopy14" localSheetId="38">'[178]8.1 old'!#REF!</definedName>
    <definedName name="TextRefCopy14" localSheetId="42">#REF!</definedName>
    <definedName name="TextRefCopy14" localSheetId="34">#REF!</definedName>
    <definedName name="TextRefCopy14" localSheetId="35">#REF!</definedName>
    <definedName name="TextRefCopy14" localSheetId="23">#REF!</definedName>
    <definedName name="TextRefCopy14" localSheetId="19">#REF!</definedName>
    <definedName name="TextRefCopy14" localSheetId="21">#REF!</definedName>
    <definedName name="TextRefCopy14" localSheetId="7">#REF!</definedName>
    <definedName name="TextRefCopy14">#REF!</definedName>
    <definedName name="TextRefCopy15" localSheetId="48">'[178]8.1 old'!$K$121</definedName>
    <definedName name="TextRefCopy15" localSheetId="46">#REF!</definedName>
    <definedName name="TextRefCopy15" localSheetId="41">'[178]8.1 old'!$K$121</definedName>
    <definedName name="TextRefCopy15" localSheetId="40">#REF!</definedName>
    <definedName name="TextRefCopy15" localSheetId="36">'[178]8.1 old'!$K$121</definedName>
    <definedName name="TextRefCopy15" localSheetId="37">'[178]8.1 old'!$K$121</definedName>
    <definedName name="TextRefCopy15" localSheetId="38">'[178]8.1 old'!$K$121</definedName>
    <definedName name="TextRefCopy15" localSheetId="35">#REF!</definedName>
    <definedName name="TextRefCopy15" localSheetId="23">#REF!</definedName>
    <definedName name="TextRefCopy15" localSheetId="19">#REF!</definedName>
    <definedName name="TextRefCopy15" localSheetId="21">#REF!</definedName>
    <definedName name="TextRefCopy15">#REF!</definedName>
    <definedName name="TextRefCopy16" localSheetId="48">'[178]8.1 old'!#REF!</definedName>
    <definedName name="TextRefCopy16" localSheetId="46">#REF!</definedName>
    <definedName name="TextRefCopy16" localSheetId="41">'[178]8.1 old'!#REF!</definedName>
    <definedName name="TextRefCopy16" localSheetId="40">#REF!</definedName>
    <definedName name="TextRefCopy16" localSheetId="36">'[178]8.1 old'!#REF!</definedName>
    <definedName name="TextRefCopy16" localSheetId="37">'[178]8.1 old'!#REF!</definedName>
    <definedName name="TextRefCopy16" localSheetId="38">'[178]8.1 old'!#REF!</definedName>
    <definedName name="TextRefCopy16" localSheetId="42">#REF!</definedName>
    <definedName name="TextRefCopy16" localSheetId="34">#REF!</definedName>
    <definedName name="TextRefCopy16" localSheetId="35">#REF!</definedName>
    <definedName name="TextRefCopy16" localSheetId="23">#REF!</definedName>
    <definedName name="TextRefCopy16" localSheetId="19">#REF!</definedName>
    <definedName name="TextRefCopy16" localSheetId="21">#REF!</definedName>
    <definedName name="TextRefCopy16" localSheetId="7">#REF!</definedName>
    <definedName name="TextRefCopy16">#REF!</definedName>
    <definedName name="TextRefCopy17" localSheetId="48">#REF!</definedName>
    <definedName name="TextRefCopy17" localSheetId="46">#REF!</definedName>
    <definedName name="TextRefCopy17" localSheetId="40">#REF!</definedName>
    <definedName name="TextRefCopy17" localSheetId="36">#REF!</definedName>
    <definedName name="TextRefCopy17" localSheetId="37">#REF!</definedName>
    <definedName name="TextRefCopy17" localSheetId="38">#REF!</definedName>
    <definedName name="TextRefCopy17" localSheetId="42">#REF!</definedName>
    <definedName name="TextRefCopy17" localSheetId="34">#REF!</definedName>
    <definedName name="TextRefCopy17" localSheetId="35">#REF!</definedName>
    <definedName name="TextRefCopy17" localSheetId="23">#REF!</definedName>
    <definedName name="TextRefCopy17" localSheetId="19">#REF!</definedName>
    <definedName name="TextRefCopy17" localSheetId="21">#REF!</definedName>
    <definedName name="TextRefCopy17" localSheetId="7">#REF!</definedName>
    <definedName name="TextRefCopy17">#REF!</definedName>
    <definedName name="TextRefCopy18" localSheetId="48">#REF!</definedName>
    <definedName name="TextRefCopy18" localSheetId="46">#REF!</definedName>
    <definedName name="TextRefCopy18" localSheetId="40">#REF!</definedName>
    <definedName name="TextRefCopy18" localSheetId="36">#REF!</definedName>
    <definedName name="TextRefCopy18" localSheetId="37">#REF!</definedName>
    <definedName name="TextRefCopy18" localSheetId="38">#REF!</definedName>
    <definedName name="TextRefCopy18" localSheetId="35">#REF!</definedName>
    <definedName name="TextRefCopy18" localSheetId="23">#REF!</definedName>
    <definedName name="TextRefCopy18" localSheetId="19">#REF!</definedName>
    <definedName name="TextRefCopy18" localSheetId="21">#REF!</definedName>
    <definedName name="TextRefCopy18">#REF!</definedName>
    <definedName name="TextRefCopy19" localSheetId="48">[179]IS!$F$26</definedName>
    <definedName name="TextRefCopy19" localSheetId="46">#REF!</definedName>
    <definedName name="TextRefCopy19" localSheetId="41">[179]IS!$F$26</definedName>
    <definedName name="TextRefCopy19" localSheetId="40">#REF!</definedName>
    <definedName name="TextRefCopy19" localSheetId="36">[179]IS!$F$26</definedName>
    <definedName name="TextRefCopy19" localSheetId="37">[179]IS!$F$26</definedName>
    <definedName name="TextRefCopy19" localSheetId="38">[179]IS!$F$26</definedName>
    <definedName name="TextRefCopy19" localSheetId="42">#REF!</definedName>
    <definedName name="TextRefCopy19" localSheetId="34">#REF!</definedName>
    <definedName name="TextRefCopy19" localSheetId="35">#REF!</definedName>
    <definedName name="TextRefCopy19" localSheetId="23">#REF!</definedName>
    <definedName name="TextRefCopy19" localSheetId="19">#REF!</definedName>
    <definedName name="TextRefCopy19" localSheetId="21">#REF!</definedName>
    <definedName name="TextRefCopy19" localSheetId="7">#REF!</definedName>
    <definedName name="TextRefCopy19">#REF!</definedName>
    <definedName name="TextRefCopy2" localSheetId="48">#REF!</definedName>
    <definedName name="TextRefCopy2" localSheetId="41">#REF!</definedName>
    <definedName name="TextRefCopy2" localSheetId="36">#REF!</definedName>
    <definedName name="TextRefCopy2" localSheetId="37">#REF!</definedName>
    <definedName name="TextRefCopy2" localSheetId="38">#REF!</definedName>
    <definedName name="TextRefCopy2" localSheetId="34">#REF!</definedName>
    <definedName name="TextRefCopy2" localSheetId="35">#REF!</definedName>
    <definedName name="TextRefCopy2" localSheetId="21">#REF!</definedName>
    <definedName name="TextRefCopy2" localSheetId="7">#REF!</definedName>
    <definedName name="TextRefCopy2" localSheetId="32">#REF!</definedName>
    <definedName name="TextRefCopy2">'Lead December'!$K$132</definedName>
    <definedName name="TextRefCopy20" localSheetId="48">#REF!</definedName>
    <definedName name="TextRefCopy20" localSheetId="46">#REF!</definedName>
    <definedName name="TextRefCopy20" localSheetId="40">#REF!</definedName>
    <definedName name="TextRefCopy20" localSheetId="36">#REF!</definedName>
    <definedName name="TextRefCopy20" localSheetId="37">#REF!</definedName>
    <definedName name="TextRefCopy20" localSheetId="38">#REF!</definedName>
    <definedName name="TextRefCopy20" localSheetId="42">#REF!</definedName>
    <definedName name="TextRefCopy20" localSheetId="34">#REF!</definedName>
    <definedName name="TextRefCopy20" localSheetId="35">#REF!</definedName>
    <definedName name="TextRefCopy20" localSheetId="23">#REF!</definedName>
    <definedName name="TextRefCopy20" localSheetId="19">#REF!</definedName>
    <definedName name="TextRefCopy20" localSheetId="21">#REF!</definedName>
    <definedName name="TextRefCopy20" localSheetId="7">#REF!</definedName>
    <definedName name="TextRefCopy20">#REF!</definedName>
    <definedName name="TextRefCopy21" localSheetId="48">#REF!</definedName>
    <definedName name="TextRefCopy21" localSheetId="46">#REF!</definedName>
    <definedName name="TextRefCopy21" localSheetId="40">#REF!</definedName>
    <definedName name="TextRefCopy21" localSheetId="36">#REF!</definedName>
    <definedName name="TextRefCopy21" localSheetId="37">#REF!</definedName>
    <definedName name="TextRefCopy21" localSheetId="38">#REF!</definedName>
    <definedName name="TextRefCopy21" localSheetId="42">#REF!</definedName>
    <definedName name="TextRefCopy21" localSheetId="34">#REF!</definedName>
    <definedName name="TextRefCopy21" localSheetId="35">#REF!</definedName>
    <definedName name="TextRefCopy21" localSheetId="23">#REF!</definedName>
    <definedName name="TextRefCopy21" localSheetId="19">#REF!</definedName>
    <definedName name="TextRefCopy21" localSheetId="21">#REF!</definedName>
    <definedName name="TextRefCopy21" localSheetId="7">#REF!</definedName>
    <definedName name="TextRefCopy21">#REF!</definedName>
    <definedName name="TextRefCopy22" localSheetId="48">#REF!</definedName>
    <definedName name="TextRefCopy22" localSheetId="46">#REF!</definedName>
    <definedName name="TextRefCopy22" localSheetId="40">#REF!</definedName>
    <definedName name="TextRefCopy22" localSheetId="36">#REF!</definedName>
    <definedName name="TextRefCopy22" localSheetId="37">#REF!</definedName>
    <definedName name="TextRefCopy22" localSheetId="38">#REF!</definedName>
    <definedName name="TextRefCopy22" localSheetId="42">#REF!</definedName>
    <definedName name="TextRefCopy22" localSheetId="34">#REF!</definedName>
    <definedName name="TextRefCopy22" localSheetId="35">#REF!</definedName>
    <definedName name="TextRefCopy22" localSheetId="23">#REF!</definedName>
    <definedName name="TextRefCopy22" localSheetId="19">#REF!</definedName>
    <definedName name="TextRefCopy22" localSheetId="21">#REF!</definedName>
    <definedName name="TextRefCopy22" localSheetId="7">#REF!</definedName>
    <definedName name="TextRefCopy22">#REF!</definedName>
    <definedName name="TextRefCopy23" localSheetId="48">#REF!</definedName>
    <definedName name="TextRefCopy23" localSheetId="46">#REF!</definedName>
    <definedName name="TextRefCopy23" localSheetId="40">#REF!</definedName>
    <definedName name="TextRefCopy23" localSheetId="36">#REF!</definedName>
    <definedName name="TextRefCopy23" localSheetId="37">#REF!</definedName>
    <definedName name="TextRefCopy23" localSheetId="38">#REF!</definedName>
    <definedName name="TextRefCopy23" localSheetId="42">#REF!</definedName>
    <definedName name="TextRefCopy23" localSheetId="34">#REF!</definedName>
    <definedName name="TextRefCopy23" localSheetId="35">#REF!</definedName>
    <definedName name="TextRefCopy23" localSheetId="23">#REF!</definedName>
    <definedName name="TextRefCopy23" localSheetId="19">#REF!</definedName>
    <definedName name="TextRefCopy23" localSheetId="21">#REF!</definedName>
    <definedName name="TextRefCopy23" localSheetId="7">#REF!</definedName>
    <definedName name="TextRefCopy23">#REF!</definedName>
    <definedName name="TextRefCopy24" localSheetId="48">#REF!</definedName>
    <definedName name="TextRefCopy24" localSheetId="46">#REF!</definedName>
    <definedName name="TextRefCopy24" localSheetId="40">#REF!</definedName>
    <definedName name="TextRefCopy24" localSheetId="36">#REF!</definedName>
    <definedName name="TextRefCopy24" localSheetId="37">#REF!</definedName>
    <definedName name="TextRefCopy24" localSheetId="38">#REF!</definedName>
    <definedName name="TextRefCopy24" localSheetId="42">#REF!</definedName>
    <definedName name="TextRefCopy24" localSheetId="34">#REF!</definedName>
    <definedName name="TextRefCopy24" localSheetId="35">#REF!</definedName>
    <definedName name="TextRefCopy24" localSheetId="23">#REF!</definedName>
    <definedName name="TextRefCopy24" localSheetId="19">#REF!</definedName>
    <definedName name="TextRefCopy24" localSheetId="21">#REF!</definedName>
    <definedName name="TextRefCopy24" localSheetId="7">#REF!</definedName>
    <definedName name="TextRefCopy24">#REF!</definedName>
    <definedName name="TextRefCopy25" localSheetId="48">#REF!</definedName>
    <definedName name="TextRefCopy25" localSheetId="46">#REF!</definedName>
    <definedName name="TextRefCopy25" localSheetId="40">#REF!</definedName>
    <definedName name="TextRefCopy25" localSheetId="36">#REF!</definedName>
    <definedName name="TextRefCopy25" localSheetId="37">#REF!</definedName>
    <definedName name="TextRefCopy25" localSheetId="38">#REF!</definedName>
    <definedName name="TextRefCopy25" localSheetId="42">#REF!</definedName>
    <definedName name="TextRefCopy25" localSheetId="34">#REF!</definedName>
    <definedName name="TextRefCopy25" localSheetId="35">#REF!</definedName>
    <definedName name="TextRefCopy25" localSheetId="23">#REF!</definedName>
    <definedName name="TextRefCopy25" localSheetId="19">#REF!</definedName>
    <definedName name="TextRefCopy25" localSheetId="21">#REF!</definedName>
    <definedName name="TextRefCopy25" localSheetId="7">#REF!</definedName>
    <definedName name="TextRefCopy25">#REF!</definedName>
    <definedName name="TextRefCopy26" localSheetId="48">#REF!</definedName>
    <definedName name="TextRefCopy26" localSheetId="46">#REF!</definedName>
    <definedName name="TextRefCopy26" localSheetId="40">#REF!</definedName>
    <definedName name="TextRefCopy26" localSheetId="36">#REF!</definedName>
    <definedName name="TextRefCopy26" localSheetId="37">#REF!</definedName>
    <definedName name="TextRefCopy26" localSheetId="38">#REF!</definedName>
    <definedName name="TextRefCopy26" localSheetId="42">#REF!</definedName>
    <definedName name="TextRefCopy26" localSheetId="34">#REF!</definedName>
    <definedName name="TextRefCopy26" localSheetId="35">#REF!</definedName>
    <definedName name="TextRefCopy26" localSheetId="23">#REF!</definedName>
    <definedName name="TextRefCopy26" localSheetId="19">#REF!</definedName>
    <definedName name="TextRefCopy26" localSheetId="21">#REF!</definedName>
    <definedName name="TextRefCopy26" localSheetId="7">#REF!</definedName>
    <definedName name="TextRefCopy26">#REF!</definedName>
    <definedName name="TextRefCopy27" localSheetId="48">#REF!</definedName>
    <definedName name="TextRefCopy27" localSheetId="46">#REF!</definedName>
    <definedName name="TextRefCopy27" localSheetId="40">#REF!</definedName>
    <definedName name="TextRefCopy27" localSheetId="36">#REF!</definedName>
    <definedName name="TextRefCopy27" localSheetId="37">#REF!</definedName>
    <definedName name="TextRefCopy27" localSheetId="38">#REF!</definedName>
    <definedName name="TextRefCopy27" localSheetId="42">#REF!</definedName>
    <definedName name="TextRefCopy27" localSheetId="34">#REF!</definedName>
    <definedName name="TextRefCopy27" localSheetId="35">#REF!</definedName>
    <definedName name="TextRefCopy27" localSheetId="23">#REF!</definedName>
    <definedName name="TextRefCopy27" localSheetId="19">#REF!</definedName>
    <definedName name="TextRefCopy27" localSheetId="21">#REF!</definedName>
    <definedName name="TextRefCopy27" localSheetId="7">#REF!</definedName>
    <definedName name="TextRefCopy27">#REF!</definedName>
    <definedName name="TextRefCopy28" localSheetId="48">#REF!</definedName>
    <definedName name="TextRefCopy28" localSheetId="46">#REF!</definedName>
    <definedName name="TextRefCopy28" localSheetId="40">#REF!</definedName>
    <definedName name="TextRefCopy28" localSheetId="36">#REF!</definedName>
    <definedName name="TextRefCopy28" localSheetId="37">#REF!</definedName>
    <definedName name="TextRefCopy28" localSheetId="38">#REF!</definedName>
    <definedName name="TextRefCopy28" localSheetId="42">#REF!</definedName>
    <definedName name="TextRefCopy28" localSheetId="34">#REF!</definedName>
    <definedName name="TextRefCopy28" localSheetId="35">#REF!</definedName>
    <definedName name="TextRefCopy28" localSheetId="23">#REF!</definedName>
    <definedName name="TextRefCopy28" localSheetId="19">#REF!</definedName>
    <definedName name="TextRefCopy28" localSheetId="21">#REF!</definedName>
    <definedName name="TextRefCopy28" localSheetId="7">#REF!</definedName>
    <definedName name="TextRefCopy28">#REF!</definedName>
    <definedName name="TextRefCopy29" localSheetId="48">#REF!</definedName>
    <definedName name="TextRefCopy29" localSheetId="46">#REF!</definedName>
    <definedName name="TextRefCopy29" localSheetId="40">#REF!</definedName>
    <definedName name="TextRefCopy29" localSheetId="36">#REF!</definedName>
    <definedName name="TextRefCopy29" localSheetId="37">#REF!</definedName>
    <definedName name="TextRefCopy29" localSheetId="38">#REF!</definedName>
    <definedName name="TextRefCopy29" localSheetId="42">#REF!</definedName>
    <definedName name="TextRefCopy29" localSheetId="34">#REF!</definedName>
    <definedName name="TextRefCopy29" localSheetId="35">#REF!</definedName>
    <definedName name="TextRefCopy29" localSheetId="23">#REF!</definedName>
    <definedName name="TextRefCopy29" localSheetId="19">#REF!</definedName>
    <definedName name="TextRefCopy29" localSheetId="21">#REF!</definedName>
    <definedName name="TextRefCopy29" localSheetId="7">#REF!</definedName>
    <definedName name="TextRefCopy29">#REF!</definedName>
    <definedName name="TextRefCopy3" localSheetId="48">[180]S1!#REF!</definedName>
    <definedName name="TextRefCopy3" localSheetId="46">#REF!</definedName>
    <definedName name="TextRefCopy3" localSheetId="41">[180]S1!#REF!</definedName>
    <definedName name="TextRefCopy3" localSheetId="40">#REF!</definedName>
    <definedName name="TextRefCopy3" localSheetId="36">[180]S1!#REF!</definedName>
    <definedName name="TextRefCopy3" localSheetId="37">[180]S1!#REF!</definedName>
    <definedName name="TextRefCopy3" localSheetId="38">[180]S1!#REF!</definedName>
    <definedName name="TextRefCopy3" localSheetId="42">#REF!</definedName>
    <definedName name="TextRefCopy3" localSheetId="34">#REF!</definedName>
    <definedName name="TextRefCopy3" localSheetId="35">#REF!</definedName>
    <definedName name="TextRefCopy3" localSheetId="23">#REF!</definedName>
    <definedName name="TextRefCopy3" localSheetId="19">#REF!</definedName>
    <definedName name="TextRefCopy3" localSheetId="21">#REF!</definedName>
    <definedName name="TextRefCopy3" localSheetId="7">#REF!</definedName>
    <definedName name="TextRefCopy3">#REF!</definedName>
    <definedName name="TextRefCopy30" localSheetId="48">#REF!</definedName>
    <definedName name="TextRefCopy30" localSheetId="46">#REF!</definedName>
    <definedName name="TextRefCopy30" localSheetId="40">#REF!</definedName>
    <definedName name="TextRefCopy30" localSheetId="36">#REF!</definedName>
    <definedName name="TextRefCopy30" localSheetId="37">#REF!</definedName>
    <definedName name="TextRefCopy30" localSheetId="38">#REF!</definedName>
    <definedName name="TextRefCopy30" localSheetId="42">#REF!</definedName>
    <definedName name="TextRefCopy30" localSheetId="34">#REF!</definedName>
    <definedName name="TextRefCopy30" localSheetId="35">#REF!</definedName>
    <definedName name="TextRefCopy30" localSheetId="23">#REF!</definedName>
    <definedName name="TextRefCopy30" localSheetId="19">#REF!</definedName>
    <definedName name="TextRefCopy30" localSheetId="21">#REF!</definedName>
    <definedName name="TextRefCopy30" localSheetId="7">#REF!</definedName>
    <definedName name="TextRefCopy30">#REF!</definedName>
    <definedName name="TextRefCopy31" localSheetId="48">'[178]8.1 old'!#REF!</definedName>
    <definedName name="TextRefCopy31" localSheetId="46">#REF!</definedName>
    <definedName name="TextRefCopy31" localSheetId="41">'[178]8.1 old'!#REF!</definedName>
    <definedName name="TextRefCopy31" localSheetId="40">#REF!</definedName>
    <definedName name="TextRefCopy31" localSheetId="36">'[178]8.1 old'!#REF!</definedName>
    <definedName name="TextRefCopy31" localSheetId="37">'[178]8.1 old'!#REF!</definedName>
    <definedName name="TextRefCopy31" localSheetId="38">'[178]8.1 old'!#REF!</definedName>
    <definedName name="TextRefCopy31" localSheetId="42">#REF!</definedName>
    <definedName name="TextRefCopy31" localSheetId="34">#REF!</definedName>
    <definedName name="TextRefCopy31" localSheetId="35">#REF!</definedName>
    <definedName name="TextRefCopy31" localSheetId="23">#REF!</definedName>
    <definedName name="TextRefCopy31" localSheetId="19">#REF!</definedName>
    <definedName name="TextRefCopy31" localSheetId="21">#REF!</definedName>
    <definedName name="TextRefCopy31" localSheetId="7">#REF!</definedName>
    <definedName name="TextRefCopy31">#REF!</definedName>
    <definedName name="TextRefCopy32" localSheetId="48">#REF!</definedName>
    <definedName name="TextRefCopy32" localSheetId="46">#REF!</definedName>
    <definedName name="TextRefCopy32" localSheetId="40">#REF!</definedName>
    <definedName name="TextRefCopy32" localSheetId="36">#REF!</definedName>
    <definedName name="TextRefCopy32" localSheetId="37">#REF!</definedName>
    <definedName name="TextRefCopy32" localSheetId="38">#REF!</definedName>
    <definedName name="TextRefCopy32" localSheetId="42">#REF!</definedName>
    <definedName name="TextRefCopy32" localSheetId="34">#REF!</definedName>
    <definedName name="TextRefCopy32" localSheetId="35">#REF!</definedName>
    <definedName name="TextRefCopy32" localSheetId="23">#REF!</definedName>
    <definedName name="TextRefCopy32" localSheetId="19">#REF!</definedName>
    <definedName name="TextRefCopy32" localSheetId="21">#REF!</definedName>
    <definedName name="TextRefCopy32" localSheetId="7">#REF!</definedName>
    <definedName name="TextRefCopy32">#REF!</definedName>
    <definedName name="TextRefCopy33" localSheetId="48">#REF!</definedName>
    <definedName name="TextRefCopy33" localSheetId="46">#REF!</definedName>
    <definedName name="TextRefCopy33" localSheetId="40">#REF!</definedName>
    <definedName name="TextRefCopy33" localSheetId="36">#REF!</definedName>
    <definedName name="TextRefCopy33" localSheetId="37">#REF!</definedName>
    <definedName name="TextRefCopy33" localSheetId="38">#REF!</definedName>
    <definedName name="TextRefCopy33" localSheetId="42">#REF!</definedName>
    <definedName name="TextRefCopy33" localSheetId="34">#REF!</definedName>
    <definedName name="TextRefCopy33" localSheetId="35">#REF!</definedName>
    <definedName name="TextRefCopy33" localSheetId="23">#REF!</definedName>
    <definedName name="TextRefCopy33" localSheetId="19">#REF!</definedName>
    <definedName name="TextRefCopy33" localSheetId="21">#REF!</definedName>
    <definedName name="TextRefCopy33" localSheetId="7">#REF!</definedName>
    <definedName name="TextRefCopy33">#REF!</definedName>
    <definedName name="TextRefCopy34" localSheetId="48">#REF!</definedName>
    <definedName name="TextRefCopy34" localSheetId="46">#REF!</definedName>
    <definedName name="TextRefCopy34" localSheetId="40">#REF!</definedName>
    <definedName name="TextRefCopy34" localSheetId="36">#REF!</definedName>
    <definedName name="TextRefCopy34" localSheetId="37">#REF!</definedName>
    <definedName name="TextRefCopy34" localSheetId="38">#REF!</definedName>
    <definedName name="TextRefCopy34" localSheetId="42">#REF!</definedName>
    <definedName name="TextRefCopy34" localSheetId="34">#REF!</definedName>
    <definedName name="TextRefCopy34" localSheetId="35">#REF!</definedName>
    <definedName name="TextRefCopy34" localSheetId="23">#REF!</definedName>
    <definedName name="TextRefCopy34" localSheetId="19">#REF!</definedName>
    <definedName name="TextRefCopy34" localSheetId="21">#REF!</definedName>
    <definedName name="TextRefCopy34" localSheetId="7">#REF!</definedName>
    <definedName name="TextRefCopy34">#REF!</definedName>
    <definedName name="TextRefCopy35">[143]CMA_Calculations!$D$2</definedName>
    <definedName name="TextRefCopy36" localSheetId="48">#REF!</definedName>
    <definedName name="TextRefCopy36" localSheetId="46">#REF!</definedName>
    <definedName name="TextRefCopy36" localSheetId="40">#REF!</definedName>
    <definedName name="TextRefCopy36" localSheetId="36">#REF!</definedName>
    <definedName name="TextRefCopy36" localSheetId="37">#REF!</definedName>
    <definedName name="TextRefCopy36" localSheetId="38">#REF!</definedName>
    <definedName name="TextRefCopy36" localSheetId="42">#REF!</definedName>
    <definedName name="TextRefCopy36" localSheetId="34">#REF!</definedName>
    <definedName name="TextRefCopy36" localSheetId="35">#REF!</definedName>
    <definedName name="TextRefCopy36" localSheetId="23">#REF!</definedName>
    <definedName name="TextRefCopy36" localSheetId="19">#REF!</definedName>
    <definedName name="TextRefCopy36" localSheetId="21">#REF!</definedName>
    <definedName name="TextRefCopy36" localSheetId="7">#REF!</definedName>
    <definedName name="TextRefCopy36">#REF!</definedName>
    <definedName name="TextRefCopy37" localSheetId="48">#REF!</definedName>
    <definedName name="TextRefCopy37" localSheetId="46">#REF!</definedName>
    <definedName name="TextRefCopy37" localSheetId="40">#REF!</definedName>
    <definedName name="TextRefCopy37" localSheetId="36">#REF!</definedName>
    <definedName name="TextRefCopy37" localSheetId="37">#REF!</definedName>
    <definedName name="TextRefCopy37" localSheetId="38">#REF!</definedName>
    <definedName name="TextRefCopy37" localSheetId="42">#REF!</definedName>
    <definedName name="TextRefCopy37" localSheetId="34">#REF!</definedName>
    <definedName name="TextRefCopy37" localSheetId="35">#REF!</definedName>
    <definedName name="TextRefCopy37" localSheetId="23">#REF!</definedName>
    <definedName name="TextRefCopy37" localSheetId="19">#REF!</definedName>
    <definedName name="TextRefCopy37" localSheetId="21">#REF!</definedName>
    <definedName name="TextRefCopy37" localSheetId="7">#REF!</definedName>
    <definedName name="TextRefCopy37">#REF!</definedName>
    <definedName name="TextRefCopy38">[181]SRF!$A$33</definedName>
    <definedName name="TextRefCopy39" localSheetId="48">#REF!</definedName>
    <definedName name="TextRefCopy39" localSheetId="46">#REF!</definedName>
    <definedName name="TextRefCopy39" localSheetId="40">#REF!</definedName>
    <definedName name="TextRefCopy39" localSheetId="36">#REF!</definedName>
    <definedName name="TextRefCopy39" localSheetId="37">#REF!</definedName>
    <definedName name="TextRefCopy39" localSheetId="38">#REF!</definedName>
    <definedName name="TextRefCopy39" localSheetId="35">#REF!</definedName>
    <definedName name="TextRefCopy39" localSheetId="23">#REF!</definedName>
    <definedName name="TextRefCopy39" localSheetId="19">#REF!</definedName>
    <definedName name="TextRefCopy39" localSheetId="21">#REF!</definedName>
    <definedName name="TextRefCopy39">#REF!</definedName>
    <definedName name="TextRefCopy4" localSheetId="48">#REF!</definedName>
    <definedName name="TextRefCopy4" localSheetId="46">#REF!</definedName>
    <definedName name="TextRefCopy4" localSheetId="40">#REF!</definedName>
    <definedName name="TextRefCopy4" localSheetId="36">#REF!</definedName>
    <definedName name="TextRefCopy4" localSheetId="37">#REF!</definedName>
    <definedName name="TextRefCopy4" localSheetId="38">#REF!</definedName>
    <definedName name="TextRefCopy4" localSheetId="42">#REF!</definedName>
    <definedName name="TextRefCopy4" localSheetId="34">#REF!</definedName>
    <definedName name="TextRefCopy4" localSheetId="35">#REF!</definedName>
    <definedName name="TextRefCopy4" localSheetId="23">#REF!</definedName>
    <definedName name="TextRefCopy4" localSheetId="19">#REF!</definedName>
    <definedName name="TextRefCopy4" localSheetId="21">#REF!</definedName>
    <definedName name="TextRefCopy4" localSheetId="7">#REF!</definedName>
    <definedName name="TextRefCopy4">#REF!</definedName>
    <definedName name="TextRefCopy40" localSheetId="48">#REF!</definedName>
    <definedName name="TextRefCopy40" localSheetId="46">#REF!</definedName>
    <definedName name="TextRefCopy40" localSheetId="40">#REF!</definedName>
    <definedName name="TextRefCopy40" localSheetId="36">#REF!</definedName>
    <definedName name="TextRefCopy40" localSheetId="37">#REF!</definedName>
    <definedName name="TextRefCopy40" localSheetId="38">#REF!</definedName>
    <definedName name="TextRefCopy40" localSheetId="35">#REF!</definedName>
    <definedName name="TextRefCopy40" localSheetId="23">#REF!</definedName>
    <definedName name="TextRefCopy40" localSheetId="19">#REF!</definedName>
    <definedName name="TextRefCopy40" localSheetId="21">#REF!</definedName>
    <definedName name="TextRefCopy40">#REF!</definedName>
    <definedName name="TextRefCopy41" localSheetId="48">#REF!</definedName>
    <definedName name="TextRefCopy41" localSheetId="46">#REF!</definedName>
    <definedName name="TextRefCopy41" localSheetId="40">#REF!</definedName>
    <definedName name="TextRefCopy41" localSheetId="36">#REF!</definedName>
    <definedName name="TextRefCopy41" localSheetId="37">#REF!</definedName>
    <definedName name="TextRefCopy41" localSheetId="38">#REF!</definedName>
    <definedName name="TextRefCopy41" localSheetId="42">#REF!</definedName>
    <definedName name="TextRefCopy41" localSheetId="34">#REF!</definedName>
    <definedName name="TextRefCopy41" localSheetId="35">#REF!</definedName>
    <definedName name="TextRefCopy41" localSheetId="23">#REF!</definedName>
    <definedName name="TextRefCopy41" localSheetId="19">#REF!</definedName>
    <definedName name="TextRefCopy41" localSheetId="21">#REF!</definedName>
    <definedName name="TextRefCopy41" localSheetId="7">#REF!</definedName>
    <definedName name="TextRefCopy41">#REF!</definedName>
    <definedName name="TextRefCopy42" localSheetId="48">#REF!</definedName>
    <definedName name="TextRefCopy42" localSheetId="46">#REF!</definedName>
    <definedName name="TextRefCopy42" localSheetId="40">#REF!</definedName>
    <definedName name="TextRefCopy42" localSheetId="36">#REF!</definedName>
    <definedName name="TextRefCopy42" localSheetId="37">#REF!</definedName>
    <definedName name="TextRefCopy42" localSheetId="38">#REF!</definedName>
    <definedName name="TextRefCopy42" localSheetId="35">#REF!</definedName>
    <definedName name="TextRefCopy42" localSheetId="23">#REF!</definedName>
    <definedName name="TextRefCopy42" localSheetId="19">#REF!</definedName>
    <definedName name="TextRefCopy42" localSheetId="21">#REF!</definedName>
    <definedName name="TextRefCopy42">#REF!</definedName>
    <definedName name="TextRefCopy43">'[182]Verification of Sales'!$E$3</definedName>
    <definedName name="TextRefCopy44" localSheetId="48">#REF!</definedName>
    <definedName name="TextRefCopy44" localSheetId="46">#REF!</definedName>
    <definedName name="TextRefCopy44" localSheetId="40">#REF!</definedName>
    <definedName name="TextRefCopy44" localSheetId="36">#REF!</definedName>
    <definedName name="TextRefCopy44" localSheetId="37">#REF!</definedName>
    <definedName name="TextRefCopy44" localSheetId="38">#REF!</definedName>
    <definedName name="TextRefCopy44" localSheetId="35">#REF!</definedName>
    <definedName name="TextRefCopy44" localSheetId="23">#REF!</definedName>
    <definedName name="TextRefCopy44" localSheetId="19">#REF!</definedName>
    <definedName name="TextRefCopy44" localSheetId="21">#REF!</definedName>
    <definedName name="TextRefCopy44">#REF!</definedName>
    <definedName name="TextRefCopy45" localSheetId="48">#REF!</definedName>
    <definedName name="TextRefCopy45" localSheetId="46">#REF!</definedName>
    <definedName name="TextRefCopy45" localSheetId="40">#REF!</definedName>
    <definedName name="TextRefCopy45" localSheetId="36">#REF!</definedName>
    <definedName name="TextRefCopy45" localSheetId="37">#REF!</definedName>
    <definedName name="TextRefCopy45" localSheetId="38">#REF!</definedName>
    <definedName name="TextRefCopy45" localSheetId="42">#REF!</definedName>
    <definedName name="TextRefCopy45" localSheetId="34">#REF!</definedName>
    <definedName name="TextRefCopy45" localSheetId="35">#REF!</definedName>
    <definedName name="TextRefCopy45" localSheetId="23">#REF!</definedName>
    <definedName name="TextRefCopy45" localSheetId="19">#REF!</definedName>
    <definedName name="TextRefCopy45" localSheetId="21">#REF!</definedName>
    <definedName name="TextRefCopy45" localSheetId="7">#REF!</definedName>
    <definedName name="TextRefCopy45">#REF!</definedName>
    <definedName name="TextRefCopy46">'[183]Total Additions'!$C$22</definedName>
    <definedName name="TextRefCopy47" localSheetId="48">#REF!</definedName>
    <definedName name="TextRefCopy47" localSheetId="46">#REF!</definedName>
    <definedName name="TextRefCopy47" localSheetId="40">#REF!</definedName>
    <definedName name="TextRefCopy47" localSheetId="36">#REF!</definedName>
    <definedName name="TextRefCopy47" localSheetId="37">#REF!</definedName>
    <definedName name="TextRefCopy47" localSheetId="38">#REF!</definedName>
    <definedName name="TextRefCopy47" localSheetId="42">#REF!</definedName>
    <definedName name="TextRefCopy47" localSheetId="34">#REF!</definedName>
    <definedName name="TextRefCopy47" localSheetId="35">#REF!</definedName>
    <definedName name="TextRefCopy47" localSheetId="23">#REF!</definedName>
    <definedName name="TextRefCopy47" localSheetId="19">#REF!</definedName>
    <definedName name="TextRefCopy47" localSheetId="21">#REF!</definedName>
    <definedName name="TextRefCopy47" localSheetId="7">#REF!</definedName>
    <definedName name="TextRefCopy47">#REF!</definedName>
    <definedName name="TextRefCopy48" localSheetId="48">#REF!</definedName>
    <definedName name="TextRefCopy48" localSheetId="46">#REF!</definedName>
    <definedName name="TextRefCopy48" localSheetId="40">#REF!</definedName>
    <definedName name="TextRefCopy48" localSheetId="36">#REF!</definedName>
    <definedName name="TextRefCopy48" localSheetId="37">#REF!</definedName>
    <definedName name="TextRefCopy48" localSheetId="38">#REF!</definedName>
    <definedName name="TextRefCopy48" localSheetId="42">#REF!</definedName>
    <definedName name="TextRefCopy48" localSheetId="34">#REF!</definedName>
    <definedName name="TextRefCopy48" localSheetId="35">#REF!</definedName>
    <definedName name="TextRefCopy48" localSheetId="23">#REF!</definedName>
    <definedName name="TextRefCopy48" localSheetId="19">#REF!</definedName>
    <definedName name="TextRefCopy48" localSheetId="21">#REF!</definedName>
    <definedName name="TextRefCopy48" localSheetId="7">#REF!</definedName>
    <definedName name="TextRefCopy48">#REF!</definedName>
    <definedName name="TextRefCopy49" localSheetId="48">#REF!</definedName>
    <definedName name="TextRefCopy49" localSheetId="46">#REF!</definedName>
    <definedName name="TextRefCopy49" localSheetId="40">#REF!</definedName>
    <definedName name="TextRefCopy49" localSheetId="36">#REF!</definedName>
    <definedName name="TextRefCopy49" localSheetId="37">#REF!</definedName>
    <definedName name="TextRefCopy49" localSheetId="38">#REF!</definedName>
    <definedName name="TextRefCopy49" localSheetId="42">#REF!</definedName>
    <definedName name="TextRefCopy49" localSheetId="34">#REF!</definedName>
    <definedName name="TextRefCopy49" localSheetId="35">#REF!</definedName>
    <definedName name="TextRefCopy49" localSheetId="23">#REF!</definedName>
    <definedName name="TextRefCopy49" localSheetId="19">#REF!</definedName>
    <definedName name="TextRefCopy49" localSheetId="21">#REF!</definedName>
    <definedName name="TextRefCopy49" localSheetId="7">#REF!</definedName>
    <definedName name="TextRefCopy49">#REF!</definedName>
    <definedName name="TextRefCopy5" localSheetId="48">#REF!</definedName>
    <definedName name="TextRefCopy5" localSheetId="46">#REF!</definedName>
    <definedName name="TextRefCopy5" localSheetId="40">#REF!</definedName>
    <definedName name="TextRefCopy5" localSheetId="36">#REF!</definedName>
    <definedName name="TextRefCopy5" localSheetId="37">#REF!</definedName>
    <definedName name="TextRefCopy5" localSheetId="38">#REF!</definedName>
    <definedName name="TextRefCopy5" localSheetId="42">#REF!</definedName>
    <definedName name="TextRefCopy5" localSheetId="34">#REF!</definedName>
    <definedName name="TextRefCopy5" localSheetId="35">#REF!</definedName>
    <definedName name="TextRefCopy5" localSheetId="23">#REF!</definedName>
    <definedName name="TextRefCopy5" localSheetId="19">#REF!</definedName>
    <definedName name="TextRefCopy5" localSheetId="21">#REF!</definedName>
    <definedName name="TextRefCopy5" localSheetId="7">#REF!</definedName>
    <definedName name="TextRefCopy5">#REF!</definedName>
    <definedName name="TextRefCopy50" localSheetId="48">'[182]Verification of Sales'!#REF!</definedName>
    <definedName name="TextRefCopy50" localSheetId="46">'[182]Verification of Sales'!#REF!</definedName>
    <definedName name="TextRefCopy50" localSheetId="40">'[182]Verification of Sales'!#REF!</definedName>
    <definedName name="TextRefCopy50" localSheetId="36">'[182]Verification of Sales'!#REF!</definedName>
    <definedName name="TextRefCopy50" localSheetId="37">'[182]Verification of Sales'!#REF!</definedName>
    <definedName name="TextRefCopy50" localSheetId="38">'[182]Verification of Sales'!#REF!</definedName>
    <definedName name="TextRefCopy50" localSheetId="35">'[182]Verification of Sales'!#REF!</definedName>
    <definedName name="TextRefCopy50" localSheetId="21">'[182]Verification of Sales'!#REF!</definedName>
    <definedName name="TextRefCopy50">'[182]Verification of Sales'!#REF!</definedName>
    <definedName name="TextRefCopy51" localSheetId="48">#REF!</definedName>
    <definedName name="TextRefCopy51" localSheetId="46">#REF!</definedName>
    <definedName name="TextRefCopy51" localSheetId="40">#REF!</definedName>
    <definedName name="TextRefCopy51" localSheetId="36">#REF!</definedName>
    <definedName name="TextRefCopy51" localSheetId="37">#REF!</definedName>
    <definedName name="TextRefCopy51" localSheetId="38">#REF!</definedName>
    <definedName name="TextRefCopy51" localSheetId="42">#REF!</definedName>
    <definedName name="TextRefCopy51" localSheetId="34">#REF!</definedName>
    <definedName name="TextRefCopy51" localSheetId="35">#REF!</definedName>
    <definedName name="TextRefCopy51" localSheetId="23">#REF!</definedName>
    <definedName name="TextRefCopy51" localSheetId="19">#REF!</definedName>
    <definedName name="TextRefCopy51" localSheetId="21">#REF!</definedName>
    <definedName name="TextRefCopy51" localSheetId="7">#REF!</definedName>
    <definedName name="TextRefCopy51">#REF!</definedName>
    <definedName name="TextRefCopy52" localSheetId="15">#REF!</definedName>
    <definedName name="TextRefCopy52" localSheetId="48">#REF!</definedName>
    <definedName name="TextRefCopy52" localSheetId="46">#REF!</definedName>
    <definedName name="TextRefCopy52" localSheetId="40">#REF!</definedName>
    <definedName name="TextRefCopy52" localSheetId="36">#REF!</definedName>
    <definedName name="TextRefCopy52" localSheetId="37">#REF!</definedName>
    <definedName name="TextRefCopy52" localSheetId="38">#REF!</definedName>
    <definedName name="TextRefCopy52" localSheetId="42">#REF!</definedName>
    <definedName name="TextRefCopy52" localSheetId="34">#REF!</definedName>
    <definedName name="TextRefCopy52" localSheetId="35">#REF!</definedName>
    <definedName name="TextRefCopy52" localSheetId="23">#REF!</definedName>
    <definedName name="TextRefCopy52" localSheetId="18">#REF!</definedName>
    <definedName name="TextRefCopy52" localSheetId="19">#REF!</definedName>
    <definedName name="TextRefCopy52" localSheetId="21">#REF!</definedName>
    <definedName name="TextRefCopy52" localSheetId="26">#REF!</definedName>
    <definedName name="TextRefCopy52" localSheetId="11">#REF!</definedName>
    <definedName name="TextRefCopy52" localSheetId="24">#REF!</definedName>
    <definedName name="TextRefCopy52" localSheetId="7">#REF!</definedName>
    <definedName name="TextRefCopy52" localSheetId="33">#REF!</definedName>
    <definedName name="TextRefCopy52">#REF!</definedName>
    <definedName name="TextRefCopy53" localSheetId="48">#REF!</definedName>
    <definedName name="TextRefCopy53" localSheetId="46">#REF!</definedName>
    <definedName name="TextRefCopy53" localSheetId="40">#REF!</definedName>
    <definedName name="TextRefCopy53" localSheetId="36">#REF!</definedName>
    <definedName name="TextRefCopy53" localSheetId="37">#REF!</definedName>
    <definedName name="TextRefCopy53" localSheetId="38">#REF!</definedName>
    <definedName name="TextRefCopy53" localSheetId="42">#REF!</definedName>
    <definedName name="TextRefCopy53" localSheetId="34">#REF!</definedName>
    <definedName name="TextRefCopy53" localSheetId="35">#REF!</definedName>
    <definedName name="TextRefCopy53" localSheetId="23">#REF!</definedName>
    <definedName name="TextRefCopy53" localSheetId="19">#REF!</definedName>
    <definedName name="TextRefCopy53" localSheetId="21">#REF!</definedName>
    <definedName name="TextRefCopy53" localSheetId="7">#REF!</definedName>
    <definedName name="TextRefCopy53">#REF!</definedName>
    <definedName name="TextRefCopy54" localSheetId="48">#REF!</definedName>
    <definedName name="TextRefCopy54" localSheetId="46">#REF!</definedName>
    <definedName name="TextRefCopy54" localSheetId="40">#REF!</definedName>
    <definedName name="TextRefCopy54" localSheetId="36">#REF!</definedName>
    <definedName name="TextRefCopy54" localSheetId="37">#REF!</definedName>
    <definedName name="TextRefCopy54" localSheetId="38">#REF!</definedName>
    <definedName name="TextRefCopy54" localSheetId="42">#REF!</definedName>
    <definedName name="TextRefCopy54" localSheetId="34">#REF!</definedName>
    <definedName name="TextRefCopy54" localSheetId="35">#REF!</definedName>
    <definedName name="TextRefCopy54" localSheetId="23">#REF!</definedName>
    <definedName name="TextRefCopy54" localSheetId="19">#REF!</definedName>
    <definedName name="TextRefCopy54" localSheetId="21">#REF!</definedName>
    <definedName name="TextRefCopy54" localSheetId="7">#REF!</definedName>
    <definedName name="TextRefCopy54">#REF!</definedName>
    <definedName name="TextRefCopy55" localSheetId="48">#REF!</definedName>
    <definedName name="TextRefCopy55" localSheetId="46">#REF!</definedName>
    <definedName name="TextRefCopy55" localSheetId="40">#REF!</definedName>
    <definedName name="TextRefCopy55" localSheetId="36">#REF!</definedName>
    <definedName name="TextRefCopy55" localSheetId="37">#REF!</definedName>
    <definedName name="TextRefCopy55" localSheetId="38">#REF!</definedName>
    <definedName name="TextRefCopy55" localSheetId="42">#REF!</definedName>
    <definedName name="TextRefCopy55" localSheetId="34">#REF!</definedName>
    <definedName name="TextRefCopy55" localSheetId="35">#REF!</definedName>
    <definedName name="TextRefCopy55" localSheetId="23">#REF!</definedName>
    <definedName name="TextRefCopy55" localSheetId="19">#REF!</definedName>
    <definedName name="TextRefCopy55" localSheetId="21">#REF!</definedName>
    <definedName name="TextRefCopy55" localSheetId="7">#REF!</definedName>
    <definedName name="TextRefCopy55">#REF!</definedName>
    <definedName name="TextRefCopy56" localSheetId="48">#REF!</definedName>
    <definedName name="TextRefCopy56" localSheetId="46">#REF!</definedName>
    <definedName name="TextRefCopy56" localSheetId="40">#REF!</definedName>
    <definedName name="TextRefCopy56" localSheetId="36">#REF!</definedName>
    <definedName name="TextRefCopy56" localSheetId="37">#REF!</definedName>
    <definedName name="TextRefCopy56" localSheetId="38">#REF!</definedName>
    <definedName name="TextRefCopy56" localSheetId="42">#REF!</definedName>
    <definedName name="TextRefCopy56" localSheetId="34">#REF!</definedName>
    <definedName name="TextRefCopy56" localSheetId="35">#REF!</definedName>
    <definedName name="TextRefCopy56" localSheetId="23">#REF!</definedName>
    <definedName name="TextRefCopy56" localSheetId="19">#REF!</definedName>
    <definedName name="TextRefCopy56" localSheetId="21">#REF!</definedName>
    <definedName name="TextRefCopy56" localSheetId="7">#REF!</definedName>
    <definedName name="TextRefCopy56">#REF!</definedName>
    <definedName name="TextRefCopy57" localSheetId="48">#REF!</definedName>
    <definedName name="TextRefCopy57" localSheetId="46">#REF!</definedName>
    <definedName name="TextRefCopy57" localSheetId="40">#REF!</definedName>
    <definedName name="TextRefCopy57" localSheetId="36">#REF!</definedName>
    <definedName name="TextRefCopy57" localSheetId="37">#REF!</definedName>
    <definedName name="TextRefCopy57" localSheetId="38">#REF!</definedName>
    <definedName name="TextRefCopy57" localSheetId="42">#REF!</definedName>
    <definedName name="TextRefCopy57" localSheetId="34">#REF!</definedName>
    <definedName name="TextRefCopy57" localSheetId="35">#REF!</definedName>
    <definedName name="TextRefCopy57" localSheetId="23">#REF!</definedName>
    <definedName name="TextRefCopy57" localSheetId="19">#REF!</definedName>
    <definedName name="TextRefCopy57" localSheetId="21">#REF!</definedName>
    <definedName name="TextRefCopy57" localSheetId="7">#REF!</definedName>
    <definedName name="TextRefCopy57">#REF!</definedName>
    <definedName name="TextRefCopy58" localSheetId="48">#REF!</definedName>
    <definedName name="TextRefCopy58" localSheetId="46">#REF!</definedName>
    <definedName name="TextRefCopy58" localSheetId="40">#REF!</definedName>
    <definedName name="TextRefCopy58" localSheetId="36">#REF!</definedName>
    <definedName name="TextRefCopy58" localSheetId="37">#REF!</definedName>
    <definedName name="TextRefCopy58" localSheetId="38">#REF!</definedName>
    <definedName name="TextRefCopy58" localSheetId="42">#REF!</definedName>
    <definedName name="TextRefCopy58" localSheetId="34">#REF!</definedName>
    <definedName name="TextRefCopy58" localSheetId="35">#REF!</definedName>
    <definedName name="TextRefCopy58" localSheetId="23">#REF!</definedName>
    <definedName name="TextRefCopy58" localSheetId="19">#REF!</definedName>
    <definedName name="TextRefCopy58" localSheetId="21">#REF!</definedName>
    <definedName name="TextRefCopy58" localSheetId="7">#REF!</definedName>
    <definedName name="TextRefCopy58">#REF!</definedName>
    <definedName name="TextRefCopy59" localSheetId="48">#REF!</definedName>
    <definedName name="TextRefCopy59" localSheetId="46">#REF!</definedName>
    <definedName name="TextRefCopy59" localSheetId="40">#REF!</definedName>
    <definedName name="TextRefCopy59" localSheetId="36">#REF!</definedName>
    <definedName name="TextRefCopy59" localSheetId="37">#REF!</definedName>
    <definedName name="TextRefCopy59" localSheetId="38">#REF!</definedName>
    <definedName name="TextRefCopy59" localSheetId="42">#REF!</definedName>
    <definedName name="TextRefCopy59" localSheetId="34">#REF!</definedName>
    <definedName name="TextRefCopy59" localSheetId="35">#REF!</definedName>
    <definedName name="TextRefCopy59" localSheetId="23">#REF!</definedName>
    <definedName name="TextRefCopy59" localSheetId="19">#REF!</definedName>
    <definedName name="TextRefCopy59" localSheetId="21">#REF!</definedName>
    <definedName name="TextRefCopy59" localSheetId="7">#REF!</definedName>
    <definedName name="TextRefCopy59">#REF!</definedName>
    <definedName name="TextRefCopy6" localSheetId="48">[184]S1!#REF!</definedName>
    <definedName name="TextRefCopy6" localSheetId="46">#REF!</definedName>
    <definedName name="TextRefCopy6" localSheetId="41">[184]S1!#REF!</definedName>
    <definedName name="TextRefCopy6" localSheetId="40">#REF!</definedName>
    <definedName name="TextRefCopy6" localSheetId="36">[184]S1!#REF!</definedName>
    <definedName name="TextRefCopy6" localSheetId="37">[184]S1!#REF!</definedName>
    <definedName name="TextRefCopy6" localSheetId="38">[184]S1!#REF!</definedName>
    <definedName name="TextRefCopy6" localSheetId="42">#REF!</definedName>
    <definedName name="TextRefCopy6" localSheetId="34">#REF!</definedName>
    <definedName name="TextRefCopy6" localSheetId="35">#REF!</definedName>
    <definedName name="TextRefCopy6" localSheetId="23">#REF!</definedName>
    <definedName name="TextRefCopy6" localSheetId="19">#REF!</definedName>
    <definedName name="TextRefCopy6" localSheetId="21">#REF!</definedName>
    <definedName name="TextRefCopy6" localSheetId="7">#REF!</definedName>
    <definedName name="TextRefCopy6">#REF!</definedName>
    <definedName name="TextRefCopy60" localSheetId="15">#REF!</definedName>
    <definedName name="TextRefCopy60" localSheetId="48">#REF!</definedName>
    <definedName name="TextRefCopy60" localSheetId="46">#REF!</definedName>
    <definedName name="TextRefCopy60" localSheetId="40">#REF!</definedName>
    <definedName name="TextRefCopy60" localSheetId="36">#REF!</definedName>
    <definedName name="TextRefCopy60" localSheetId="37">#REF!</definedName>
    <definedName name="TextRefCopy60" localSheetId="38">#REF!</definedName>
    <definedName name="TextRefCopy60" localSheetId="42">#REF!</definedName>
    <definedName name="TextRefCopy60" localSheetId="34">#REF!</definedName>
    <definedName name="TextRefCopy60" localSheetId="35">#REF!</definedName>
    <definedName name="TextRefCopy60" localSheetId="23">#REF!</definedName>
    <definedName name="TextRefCopy60" localSheetId="18">#REF!</definedName>
    <definedName name="TextRefCopy60" localSheetId="19">#REF!</definedName>
    <definedName name="TextRefCopy60" localSheetId="21">#REF!</definedName>
    <definedName name="TextRefCopy60" localSheetId="26">#REF!</definedName>
    <definedName name="TextRefCopy60" localSheetId="11">#REF!</definedName>
    <definedName name="TextRefCopy60" localSheetId="24">#REF!</definedName>
    <definedName name="TextRefCopy60" localSheetId="7">#REF!</definedName>
    <definedName name="TextRefCopy60" localSheetId="33">#REF!</definedName>
    <definedName name="TextRefCopy60">#REF!</definedName>
    <definedName name="TextRefCopy61" localSheetId="48">#REF!</definedName>
    <definedName name="TextRefCopy61" localSheetId="46">#REF!</definedName>
    <definedName name="TextRefCopy61" localSheetId="40">#REF!</definedName>
    <definedName name="TextRefCopy61" localSheetId="36">#REF!</definedName>
    <definedName name="TextRefCopy61" localSheetId="37">#REF!</definedName>
    <definedName name="TextRefCopy61" localSheetId="38">#REF!</definedName>
    <definedName name="TextRefCopy61" localSheetId="42">#REF!</definedName>
    <definedName name="TextRefCopy61" localSheetId="34">#REF!</definedName>
    <definedName name="TextRefCopy61" localSheetId="35">#REF!</definedName>
    <definedName name="TextRefCopy61" localSheetId="23">#REF!</definedName>
    <definedName name="TextRefCopy61" localSheetId="19">#REF!</definedName>
    <definedName name="TextRefCopy61" localSheetId="21">#REF!</definedName>
    <definedName name="TextRefCopy61" localSheetId="7">#REF!</definedName>
    <definedName name="TextRefCopy61">#REF!</definedName>
    <definedName name="TextRefCopy62" localSheetId="48">#REF!</definedName>
    <definedName name="TextRefCopy62" localSheetId="46">#REF!</definedName>
    <definedName name="TextRefCopy62" localSheetId="40">#REF!</definedName>
    <definedName name="TextRefCopy62" localSheetId="36">#REF!</definedName>
    <definedName name="TextRefCopy62" localSheetId="37">#REF!</definedName>
    <definedName name="TextRefCopy62" localSheetId="38">#REF!</definedName>
    <definedName name="TextRefCopy62" localSheetId="42">#REF!</definedName>
    <definedName name="TextRefCopy62" localSheetId="34">#REF!</definedName>
    <definedName name="TextRefCopy62" localSheetId="35">#REF!</definedName>
    <definedName name="TextRefCopy62" localSheetId="23">#REF!</definedName>
    <definedName name="TextRefCopy62" localSheetId="19">#REF!</definedName>
    <definedName name="TextRefCopy62" localSheetId="21">#REF!</definedName>
    <definedName name="TextRefCopy62" localSheetId="7">#REF!</definedName>
    <definedName name="TextRefCopy62">#REF!</definedName>
    <definedName name="TextRefCopy63" localSheetId="48">#REF!</definedName>
    <definedName name="TextRefCopy63" localSheetId="46">#REF!</definedName>
    <definedName name="TextRefCopy63" localSheetId="40">#REF!</definedName>
    <definedName name="TextRefCopy63" localSheetId="36">#REF!</definedName>
    <definedName name="TextRefCopy63" localSheetId="37">#REF!</definedName>
    <definedName name="TextRefCopy63" localSheetId="38">#REF!</definedName>
    <definedName name="TextRefCopy63" localSheetId="42">#REF!</definedName>
    <definedName name="TextRefCopy63" localSheetId="34">#REF!</definedName>
    <definedName name="TextRefCopy63" localSheetId="35">#REF!</definedName>
    <definedName name="TextRefCopy63" localSheetId="23">#REF!</definedName>
    <definedName name="TextRefCopy63" localSheetId="19">#REF!</definedName>
    <definedName name="TextRefCopy63" localSheetId="21">#REF!</definedName>
    <definedName name="TextRefCopy63" localSheetId="7">#REF!</definedName>
    <definedName name="TextRefCopy63">#REF!</definedName>
    <definedName name="TextRefCopy64" localSheetId="48">#REF!</definedName>
    <definedName name="TextRefCopy64" localSheetId="46">#REF!</definedName>
    <definedName name="TextRefCopy64" localSheetId="40">#REF!</definedName>
    <definedName name="TextRefCopy64" localSheetId="36">#REF!</definedName>
    <definedName name="TextRefCopy64" localSheetId="37">#REF!</definedName>
    <definedName name="TextRefCopy64" localSheetId="38">#REF!</definedName>
    <definedName name="TextRefCopy64" localSheetId="42">#REF!</definedName>
    <definedName name="TextRefCopy64" localSheetId="34">#REF!</definedName>
    <definedName name="TextRefCopy64" localSheetId="35">#REF!</definedName>
    <definedName name="TextRefCopy64" localSheetId="23">#REF!</definedName>
    <definedName name="TextRefCopy64" localSheetId="19">#REF!</definedName>
    <definedName name="TextRefCopy64" localSheetId="21">#REF!</definedName>
    <definedName name="TextRefCopy64" localSheetId="7">#REF!</definedName>
    <definedName name="TextRefCopy64">#REF!</definedName>
    <definedName name="TextRefCopy65" localSheetId="48">#REF!</definedName>
    <definedName name="TextRefCopy65" localSheetId="46">#REF!</definedName>
    <definedName name="TextRefCopy65" localSheetId="40">#REF!</definedName>
    <definedName name="TextRefCopy65" localSheetId="36">#REF!</definedName>
    <definedName name="TextRefCopy65" localSheetId="37">#REF!</definedName>
    <definedName name="TextRefCopy65" localSheetId="38">#REF!</definedName>
    <definedName name="TextRefCopy65" localSheetId="42">#REF!</definedName>
    <definedName name="TextRefCopy65" localSheetId="34">#REF!</definedName>
    <definedName name="TextRefCopy65" localSheetId="35">#REF!</definedName>
    <definedName name="TextRefCopy65" localSheetId="23">#REF!</definedName>
    <definedName name="TextRefCopy65" localSheetId="19">#REF!</definedName>
    <definedName name="TextRefCopy65" localSheetId="21">#REF!</definedName>
    <definedName name="TextRefCopy65" localSheetId="7">#REF!</definedName>
    <definedName name="TextRefCopy65">#REF!</definedName>
    <definedName name="TextRefCopy66" localSheetId="48">#REF!</definedName>
    <definedName name="TextRefCopy66" localSheetId="46">#REF!</definedName>
    <definedName name="TextRefCopy66" localSheetId="40">#REF!</definedName>
    <definedName name="TextRefCopy66" localSheetId="36">#REF!</definedName>
    <definedName name="TextRefCopy66" localSheetId="37">#REF!</definedName>
    <definedName name="TextRefCopy66" localSheetId="38">#REF!</definedName>
    <definedName name="TextRefCopy66" localSheetId="42">#REF!</definedName>
    <definedName name="TextRefCopy66" localSheetId="34">#REF!</definedName>
    <definedName name="TextRefCopy66" localSheetId="35">#REF!</definedName>
    <definedName name="TextRefCopy66" localSheetId="23">#REF!</definedName>
    <definedName name="TextRefCopy66" localSheetId="19">#REF!</definedName>
    <definedName name="TextRefCopy66" localSheetId="21">#REF!</definedName>
    <definedName name="TextRefCopy66" localSheetId="7">#REF!</definedName>
    <definedName name="TextRefCopy66">#REF!</definedName>
    <definedName name="TextRefCopy67" localSheetId="48">#REF!</definedName>
    <definedName name="TextRefCopy67" localSheetId="46">#REF!</definedName>
    <definedName name="TextRefCopy67" localSheetId="40">#REF!</definedName>
    <definedName name="TextRefCopy67" localSheetId="36">#REF!</definedName>
    <definedName name="TextRefCopy67" localSheetId="37">#REF!</definedName>
    <definedName name="TextRefCopy67" localSheetId="38">#REF!</definedName>
    <definedName name="TextRefCopy67" localSheetId="42">#REF!</definedName>
    <definedName name="TextRefCopy67" localSheetId="34">#REF!</definedName>
    <definedName name="TextRefCopy67" localSheetId="35">#REF!</definedName>
    <definedName name="TextRefCopy67" localSheetId="23">#REF!</definedName>
    <definedName name="TextRefCopy67" localSheetId="19">#REF!</definedName>
    <definedName name="TextRefCopy67" localSheetId="21">#REF!</definedName>
    <definedName name="TextRefCopy67" localSheetId="7">#REF!</definedName>
    <definedName name="TextRefCopy67">#REF!</definedName>
    <definedName name="TextRefCopy68" localSheetId="48">#REF!</definedName>
    <definedName name="TextRefCopy68" localSheetId="46">#REF!</definedName>
    <definedName name="TextRefCopy68" localSheetId="40">#REF!</definedName>
    <definedName name="TextRefCopy68" localSheetId="36">#REF!</definedName>
    <definedName name="TextRefCopy68" localSheetId="37">#REF!</definedName>
    <definedName name="TextRefCopy68" localSheetId="38">#REF!</definedName>
    <definedName name="TextRefCopy68" localSheetId="42">#REF!</definedName>
    <definedName name="TextRefCopy68" localSheetId="34">#REF!</definedName>
    <definedName name="TextRefCopy68" localSheetId="35">#REF!</definedName>
    <definedName name="TextRefCopy68" localSheetId="23">#REF!</definedName>
    <definedName name="TextRefCopy68" localSheetId="19">#REF!</definedName>
    <definedName name="TextRefCopy68" localSheetId="21">#REF!</definedName>
    <definedName name="TextRefCopy68" localSheetId="7">#REF!</definedName>
    <definedName name="TextRefCopy68">#REF!</definedName>
    <definedName name="TextRefCopy69" localSheetId="48">#REF!</definedName>
    <definedName name="TextRefCopy69" localSheetId="46">#REF!</definedName>
    <definedName name="TextRefCopy69" localSheetId="40">#REF!</definedName>
    <definedName name="TextRefCopy69" localSheetId="36">#REF!</definedName>
    <definedName name="TextRefCopy69" localSheetId="37">#REF!</definedName>
    <definedName name="TextRefCopy69" localSheetId="38">#REF!</definedName>
    <definedName name="TextRefCopy69" localSheetId="42">#REF!</definedName>
    <definedName name="TextRefCopy69" localSheetId="34">#REF!</definedName>
    <definedName name="TextRefCopy69" localSheetId="35">#REF!</definedName>
    <definedName name="TextRefCopy69" localSheetId="23">#REF!</definedName>
    <definedName name="TextRefCopy69" localSheetId="19">#REF!</definedName>
    <definedName name="TextRefCopy69" localSheetId="21">#REF!</definedName>
    <definedName name="TextRefCopy69" localSheetId="7">#REF!</definedName>
    <definedName name="TextRefCopy69">#REF!</definedName>
    <definedName name="TextRefCopy7" localSheetId="48">#REF!</definedName>
    <definedName name="TextRefCopy7" localSheetId="46">#REF!</definedName>
    <definedName name="TextRefCopy7" localSheetId="41">#REF!</definedName>
    <definedName name="TextRefCopy7" localSheetId="40">#REF!</definedName>
    <definedName name="TextRefCopy7" localSheetId="36">#REF!</definedName>
    <definedName name="TextRefCopy7" localSheetId="37">#REF!</definedName>
    <definedName name="TextRefCopy7" localSheetId="38">#REF!</definedName>
    <definedName name="TextRefCopy7" localSheetId="42">#REF!</definedName>
    <definedName name="TextRefCopy7" localSheetId="34">#REF!</definedName>
    <definedName name="TextRefCopy7" localSheetId="35">#REF!</definedName>
    <definedName name="TextRefCopy7" localSheetId="23">#REF!</definedName>
    <definedName name="TextRefCopy7" localSheetId="19">#REF!</definedName>
    <definedName name="TextRefCopy7" localSheetId="21">#REF!</definedName>
    <definedName name="TextRefCopy7" localSheetId="7">#REF!</definedName>
    <definedName name="TextRefCopy7">#REF!</definedName>
    <definedName name="TextRefCopy70" localSheetId="48">#REF!</definedName>
    <definedName name="TextRefCopy70" localSheetId="46">#REF!</definedName>
    <definedName name="TextRefCopy70" localSheetId="40">#REF!</definedName>
    <definedName name="TextRefCopy70" localSheetId="36">#REF!</definedName>
    <definedName name="TextRefCopy70" localSheetId="37">#REF!</definedName>
    <definedName name="TextRefCopy70" localSheetId="38">#REF!</definedName>
    <definedName name="TextRefCopy70" localSheetId="42">#REF!</definedName>
    <definedName name="TextRefCopy70" localSheetId="34">#REF!</definedName>
    <definedName name="TextRefCopy70" localSheetId="35">#REF!</definedName>
    <definedName name="TextRefCopy70" localSheetId="23">#REF!</definedName>
    <definedName name="TextRefCopy70" localSheetId="19">#REF!</definedName>
    <definedName name="TextRefCopy70" localSheetId="21">#REF!</definedName>
    <definedName name="TextRefCopy70" localSheetId="7">#REF!</definedName>
    <definedName name="TextRefCopy70">#REF!</definedName>
    <definedName name="TextRefCopy71" localSheetId="48">#REF!</definedName>
    <definedName name="TextRefCopy71" localSheetId="46">#REF!</definedName>
    <definedName name="TextRefCopy71" localSheetId="40">#REF!</definedName>
    <definedName name="TextRefCopy71" localSheetId="36">#REF!</definedName>
    <definedName name="TextRefCopy71" localSheetId="37">#REF!</definedName>
    <definedName name="TextRefCopy71" localSheetId="38">#REF!</definedName>
    <definedName name="TextRefCopy71" localSheetId="42">#REF!</definedName>
    <definedName name="TextRefCopy71" localSheetId="34">#REF!</definedName>
    <definedName name="TextRefCopy71" localSheetId="35">#REF!</definedName>
    <definedName name="TextRefCopy71" localSheetId="23">#REF!</definedName>
    <definedName name="TextRefCopy71" localSheetId="19">#REF!</definedName>
    <definedName name="TextRefCopy71" localSheetId="21">#REF!</definedName>
    <definedName name="TextRefCopy71" localSheetId="7">#REF!</definedName>
    <definedName name="TextRefCopy71">#REF!</definedName>
    <definedName name="TextRefCopy72" localSheetId="48">#REF!</definedName>
    <definedName name="TextRefCopy72" localSheetId="46">#REF!</definedName>
    <definedName name="TextRefCopy72" localSheetId="40">#REF!</definedName>
    <definedName name="TextRefCopy72" localSheetId="36">#REF!</definedName>
    <definedName name="TextRefCopy72" localSheetId="37">#REF!</definedName>
    <definedName name="TextRefCopy72" localSheetId="38">#REF!</definedName>
    <definedName name="TextRefCopy72" localSheetId="42">#REF!</definedName>
    <definedName name="TextRefCopy72" localSheetId="34">#REF!</definedName>
    <definedName name="TextRefCopy72" localSheetId="35">#REF!</definedName>
    <definedName name="TextRefCopy72" localSheetId="23">#REF!</definedName>
    <definedName name="TextRefCopy72" localSheetId="19">#REF!</definedName>
    <definedName name="TextRefCopy72" localSheetId="21">#REF!</definedName>
    <definedName name="TextRefCopy72" localSheetId="7">#REF!</definedName>
    <definedName name="TextRefCopy72">#REF!</definedName>
    <definedName name="TextRefCopy73" localSheetId="48">#REF!</definedName>
    <definedName name="TextRefCopy73" localSheetId="46">#REF!</definedName>
    <definedName name="TextRefCopy73" localSheetId="40">#REF!</definedName>
    <definedName name="TextRefCopy73" localSheetId="36">#REF!</definedName>
    <definedName name="TextRefCopy73" localSheetId="37">#REF!</definedName>
    <definedName name="TextRefCopy73" localSheetId="38">#REF!</definedName>
    <definedName name="TextRefCopy73" localSheetId="42">#REF!</definedName>
    <definedName name="TextRefCopy73" localSheetId="34">#REF!</definedName>
    <definedName name="TextRefCopy73" localSheetId="35">#REF!</definedName>
    <definedName name="TextRefCopy73" localSheetId="23">#REF!</definedName>
    <definedName name="TextRefCopy73" localSheetId="19">#REF!</definedName>
    <definedName name="TextRefCopy73" localSheetId="21">#REF!</definedName>
    <definedName name="TextRefCopy73" localSheetId="7">#REF!</definedName>
    <definedName name="TextRefCopy73">#REF!</definedName>
    <definedName name="TextRefCopy74" localSheetId="48">#REF!</definedName>
    <definedName name="TextRefCopy74" localSheetId="46">#REF!</definedName>
    <definedName name="TextRefCopy74" localSheetId="40">#REF!</definedName>
    <definedName name="TextRefCopy74" localSheetId="36">#REF!</definedName>
    <definedName name="TextRefCopy74" localSheetId="37">#REF!</definedName>
    <definedName name="TextRefCopy74" localSheetId="38">#REF!</definedName>
    <definedName name="TextRefCopy74" localSheetId="42">#REF!</definedName>
    <definedName name="TextRefCopy74" localSheetId="34">#REF!</definedName>
    <definedName name="TextRefCopy74" localSheetId="35">#REF!</definedName>
    <definedName name="TextRefCopy74" localSheetId="23">#REF!</definedName>
    <definedName name="TextRefCopy74" localSheetId="19">#REF!</definedName>
    <definedName name="TextRefCopy74" localSheetId="21">#REF!</definedName>
    <definedName name="TextRefCopy74" localSheetId="7">#REF!</definedName>
    <definedName name="TextRefCopy74">#REF!</definedName>
    <definedName name="TextRefCopy76" localSheetId="48">'[56]Notes 8-17'!#REF!</definedName>
    <definedName name="TextRefCopy76" localSheetId="46">'[56]Notes 8-17'!#REF!</definedName>
    <definedName name="TextRefCopy76" localSheetId="40">'[56]Notes 8-17'!#REF!</definedName>
    <definedName name="TextRefCopy76" localSheetId="36">'[56]Notes 8-17'!#REF!</definedName>
    <definedName name="TextRefCopy76" localSheetId="37">'[56]Notes 8-17'!#REF!</definedName>
    <definedName name="TextRefCopy76" localSheetId="38">'[56]Notes 8-17'!#REF!</definedName>
    <definedName name="TextRefCopy76" localSheetId="35">'[56]Notes 8-17'!#REF!</definedName>
    <definedName name="TextRefCopy76" localSheetId="21">'[56]Notes 8-17'!#REF!</definedName>
    <definedName name="TextRefCopy76">'[56]Notes 8-17'!#REF!</definedName>
    <definedName name="TextRefCopy79" localSheetId="48">'[56]Notes 8-17'!#REF!</definedName>
    <definedName name="TextRefCopy79" localSheetId="46">'[56]Notes 8-17'!#REF!</definedName>
    <definedName name="TextRefCopy79" localSheetId="40">'[56]Notes 8-17'!#REF!</definedName>
    <definedName name="TextRefCopy79" localSheetId="36">'[56]Notes 8-17'!#REF!</definedName>
    <definedName name="TextRefCopy79" localSheetId="37">'[56]Notes 8-17'!#REF!</definedName>
    <definedName name="TextRefCopy79" localSheetId="38">'[56]Notes 8-17'!#REF!</definedName>
    <definedName name="TextRefCopy79" localSheetId="35">'[56]Notes 8-17'!#REF!</definedName>
    <definedName name="TextRefCopy79" localSheetId="21">'[56]Notes 8-17'!#REF!</definedName>
    <definedName name="TextRefCopy79">'[56]Notes 8-17'!#REF!</definedName>
    <definedName name="TextRefCopy8" localSheetId="48">#REF!</definedName>
    <definedName name="TextRefCopy8" localSheetId="46">#REF!</definedName>
    <definedName name="TextRefCopy8" localSheetId="40">#REF!</definedName>
    <definedName name="TextRefCopy8" localSheetId="36">#REF!</definedName>
    <definedName name="TextRefCopy8" localSheetId="37">#REF!</definedName>
    <definedName name="TextRefCopy8" localSheetId="38">#REF!</definedName>
    <definedName name="TextRefCopy8" localSheetId="42">#REF!</definedName>
    <definedName name="TextRefCopy8" localSheetId="34">#REF!</definedName>
    <definedName name="TextRefCopy8" localSheetId="35">#REF!</definedName>
    <definedName name="TextRefCopy8" localSheetId="23">#REF!</definedName>
    <definedName name="TextRefCopy8" localSheetId="19">#REF!</definedName>
    <definedName name="TextRefCopy8" localSheetId="21">#REF!</definedName>
    <definedName name="TextRefCopy8" localSheetId="7">#REF!</definedName>
    <definedName name="TextRefCopy8">#REF!</definedName>
    <definedName name="TextRefCopy80" localSheetId="48">'[56]Notes 8-17'!#REF!</definedName>
    <definedName name="TextRefCopy80" localSheetId="46">'[56]Notes 8-17'!#REF!</definedName>
    <definedName name="TextRefCopy80" localSheetId="40">'[56]Notes 8-17'!#REF!</definedName>
    <definedName name="TextRefCopy80" localSheetId="36">'[56]Notes 8-17'!#REF!</definedName>
    <definedName name="TextRefCopy80" localSheetId="37">'[56]Notes 8-17'!#REF!</definedName>
    <definedName name="TextRefCopy80" localSheetId="38">'[56]Notes 8-17'!#REF!</definedName>
    <definedName name="TextRefCopy80" localSheetId="35">'[56]Notes 8-17'!#REF!</definedName>
    <definedName name="TextRefCopy80" localSheetId="21">'[56]Notes 8-17'!#REF!</definedName>
    <definedName name="TextRefCopy80">'[56]Notes 8-17'!#REF!</definedName>
    <definedName name="TextRefCopy81" localSheetId="48">#REF!</definedName>
    <definedName name="TextRefCopy81" localSheetId="46">#REF!</definedName>
    <definedName name="TextRefCopy81" localSheetId="40">#REF!</definedName>
    <definedName name="TextRefCopy81" localSheetId="36">#REF!</definedName>
    <definedName name="TextRefCopy81" localSheetId="37">#REF!</definedName>
    <definedName name="TextRefCopy81" localSheetId="38">#REF!</definedName>
    <definedName name="TextRefCopy81" localSheetId="42">#REF!</definedName>
    <definedName name="TextRefCopy81" localSheetId="34">#REF!</definedName>
    <definedName name="TextRefCopy81" localSheetId="35">#REF!</definedName>
    <definedName name="TextRefCopy81" localSheetId="23">#REF!</definedName>
    <definedName name="TextRefCopy81" localSheetId="19">#REF!</definedName>
    <definedName name="TextRefCopy81" localSheetId="21">#REF!</definedName>
    <definedName name="TextRefCopy81" localSheetId="7">#REF!</definedName>
    <definedName name="TextRefCopy81">#REF!</definedName>
    <definedName name="TextRefCopy83">[56]BS!$K$13</definedName>
    <definedName name="TextRefCopy85">[56]BS!$K$15</definedName>
    <definedName name="TextRefCopy86">[56]BS!$K$16</definedName>
    <definedName name="TextRefCopy88">[56]BS!$K$17</definedName>
    <definedName name="TextRefCopy89" localSheetId="48">[56]BS!#REF!</definedName>
    <definedName name="TextRefCopy89" localSheetId="46">[56]BS!#REF!</definedName>
    <definedName name="TextRefCopy89" localSheetId="40">[56]BS!#REF!</definedName>
    <definedName name="TextRefCopy89" localSheetId="36">[56]BS!#REF!</definedName>
    <definedName name="TextRefCopy89" localSheetId="37">[56]BS!#REF!</definedName>
    <definedName name="TextRefCopy89" localSheetId="38">[56]BS!#REF!</definedName>
    <definedName name="TextRefCopy89" localSheetId="35">[56]BS!#REF!</definedName>
    <definedName name="TextRefCopy89" localSheetId="21">[56]BS!#REF!</definedName>
    <definedName name="TextRefCopy89">[56]BS!#REF!</definedName>
    <definedName name="TextRefCopy9" localSheetId="15">#REF!</definedName>
    <definedName name="TextRefCopy9" localSheetId="48">#REF!</definedName>
    <definedName name="TextRefCopy9" localSheetId="46">#REF!</definedName>
    <definedName name="TextRefCopy9" localSheetId="40">#REF!</definedName>
    <definedName name="TextRefCopy9" localSheetId="36">#REF!</definedName>
    <definedName name="TextRefCopy9" localSheetId="37">#REF!</definedName>
    <definedName name="TextRefCopy9" localSheetId="38">#REF!</definedName>
    <definedName name="TextRefCopy9" localSheetId="42">#REF!</definedName>
    <definedName name="TextRefCopy9" localSheetId="34">#REF!</definedName>
    <definedName name="TextRefCopy9" localSheetId="35">#REF!</definedName>
    <definedName name="TextRefCopy9" localSheetId="23">#REF!</definedName>
    <definedName name="TextRefCopy9" localSheetId="18">#REF!</definedName>
    <definedName name="TextRefCopy9" localSheetId="19">#REF!</definedName>
    <definedName name="TextRefCopy9" localSheetId="21">#REF!</definedName>
    <definedName name="TextRefCopy9" localSheetId="26">#REF!</definedName>
    <definedName name="TextRefCopy9" localSheetId="11">#REF!</definedName>
    <definedName name="TextRefCopy9" localSheetId="24">#REF!</definedName>
    <definedName name="TextRefCopy9" localSheetId="7">#REF!</definedName>
    <definedName name="TextRefCopy9" localSheetId="33">#REF!</definedName>
    <definedName name="TextRefCopy9">#REF!</definedName>
    <definedName name="TextRefCopy91">[56]BS!$K$23</definedName>
    <definedName name="TextRefCopy92">[56]BS!$K$24</definedName>
    <definedName name="TextRefCopy94" localSheetId="48">[56]BS!#REF!</definedName>
    <definedName name="TextRefCopy94" localSheetId="46">[56]BS!#REF!</definedName>
    <definedName name="TextRefCopy94" localSheetId="40">[56]BS!#REF!</definedName>
    <definedName name="TextRefCopy94" localSheetId="36">[56]BS!#REF!</definedName>
    <definedName name="TextRefCopy94" localSheetId="37">[56]BS!#REF!</definedName>
    <definedName name="TextRefCopy94" localSheetId="38">[56]BS!#REF!</definedName>
    <definedName name="TextRefCopy94" localSheetId="35">[56]BS!#REF!</definedName>
    <definedName name="TextRefCopy94" localSheetId="21">[56]BS!#REF!</definedName>
    <definedName name="TextRefCopy94">[56]BS!#REF!</definedName>
    <definedName name="TextRefCopy95" localSheetId="48">[56]BS!#REF!</definedName>
    <definedName name="TextRefCopy95" localSheetId="46">[56]BS!#REF!</definedName>
    <definedName name="TextRefCopy95" localSheetId="40">[56]BS!#REF!</definedName>
    <definedName name="TextRefCopy95" localSheetId="36">[56]BS!#REF!</definedName>
    <definedName name="TextRefCopy95" localSheetId="37">[56]BS!#REF!</definedName>
    <definedName name="TextRefCopy95" localSheetId="38">[56]BS!#REF!</definedName>
    <definedName name="TextRefCopy95" localSheetId="35">[56]BS!#REF!</definedName>
    <definedName name="TextRefCopy95" localSheetId="21">[56]BS!#REF!</definedName>
    <definedName name="TextRefCopy95">[56]BS!#REF!</definedName>
    <definedName name="TextRefCopy96" localSheetId="48">[56]BS!#REF!</definedName>
    <definedName name="TextRefCopy96" localSheetId="46">[56]BS!#REF!</definedName>
    <definedName name="TextRefCopy96" localSheetId="40">[56]BS!#REF!</definedName>
    <definedName name="TextRefCopy96" localSheetId="36">[56]BS!#REF!</definedName>
    <definedName name="TextRefCopy96" localSheetId="37">[56]BS!#REF!</definedName>
    <definedName name="TextRefCopy96" localSheetId="38">[56]BS!#REF!</definedName>
    <definedName name="TextRefCopy96" localSheetId="35">[56]BS!#REF!</definedName>
    <definedName name="TextRefCopy96" localSheetId="21">[56]BS!#REF!</definedName>
    <definedName name="TextRefCopy96">[56]BS!#REF!</definedName>
    <definedName name="TextRefCopy99" localSheetId="7">OCI!$J$12</definedName>
    <definedName name="TextRefCopyRangeCount" localSheetId="48" hidden="1">1</definedName>
    <definedName name="TextRefCopyRangeCount" localSheetId="47" hidden="1">1</definedName>
    <definedName name="TextRefCopyRangeCount" localSheetId="46" hidden="1">1</definedName>
    <definedName name="TextRefCopyRangeCount" localSheetId="41" hidden="1">1</definedName>
    <definedName name="TextRefCopyRangeCount" localSheetId="36" hidden="1">1</definedName>
    <definedName name="TextRefCopyRangeCount" localSheetId="37" hidden="1">1</definedName>
    <definedName name="TextRefCopyRangeCount" localSheetId="38" hidden="1">1</definedName>
    <definedName name="TextRefCopyRangeCount" localSheetId="34" hidden="1">1</definedName>
    <definedName name="TextRefCopyRangeCount" localSheetId="35" hidden="1">1</definedName>
    <definedName name="TextRefCopyRangeCount" localSheetId="18" hidden="1">1</definedName>
    <definedName name="TextRefCopyRangeCount" localSheetId="21" hidden="1">1</definedName>
    <definedName name="TextRefCopyRangeCount" localSheetId="11" hidden="1">1</definedName>
    <definedName name="TextRefCopyRangeCount" localSheetId="24" hidden="1">1</definedName>
    <definedName name="TextRefCopyRangeCount" localSheetId="7" hidden="1">1</definedName>
    <definedName name="TextRefCopyRangeCount" localSheetId="32" hidden="1">1</definedName>
    <definedName name="TextRefCopyRangeCount" hidden="1">73</definedName>
    <definedName name="TEZT" localSheetId="48">#REF!</definedName>
    <definedName name="TEZT" localSheetId="46">#REF!</definedName>
    <definedName name="TEZT" localSheetId="41">#REF!</definedName>
    <definedName name="TEZT" localSheetId="40">#REF!</definedName>
    <definedName name="TEZT" localSheetId="36">#REF!</definedName>
    <definedName name="TEZT" localSheetId="37">#REF!</definedName>
    <definedName name="TEZT" localSheetId="38">#REF!</definedName>
    <definedName name="TEZT" localSheetId="35">#REF!</definedName>
    <definedName name="TEZT" localSheetId="21">#REF!</definedName>
    <definedName name="TEZT">#REF!</definedName>
    <definedName name="tfc" localSheetId="41" hidden="1">{"'CALL MONEY'!$K$53"}</definedName>
    <definedName name="tfc" localSheetId="40" hidden="1">{"'CALL MONEY'!$K$53"}</definedName>
    <definedName name="tfc" localSheetId="35" hidden="1">{"'CALL MONEY'!$K$53"}</definedName>
    <definedName name="tfc" localSheetId="21" hidden="1">{"'CALL MONEY'!$K$53"}</definedName>
    <definedName name="tfc" hidden="1">{"'CALL MONEY'!$K$53"}</definedName>
    <definedName name="TFCBV">'[185]TFCs 2'!$AB$8:$AB$103</definedName>
    <definedName name="TFCDATA">'[185]TFCs 2'!$B$8:$AI$103</definedName>
    <definedName name="TFCMV">'[185]TFCs 2'!$O$8:$O$103</definedName>
    <definedName name="TGAC" localSheetId="48">#REF!</definedName>
    <definedName name="TGAC" localSheetId="46">#REF!</definedName>
    <definedName name="TGAC" localSheetId="40">#REF!</definedName>
    <definedName name="TGAC" localSheetId="36">#REF!</definedName>
    <definedName name="TGAC" localSheetId="37">#REF!</definedName>
    <definedName name="TGAC" localSheetId="38">#REF!</definedName>
    <definedName name="TGAC" localSheetId="35">#REF!</definedName>
    <definedName name="TGAC" localSheetId="23">#REF!</definedName>
    <definedName name="TGAC" localSheetId="19">#REF!</definedName>
    <definedName name="TGAC" localSheetId="21">#REF!</definedName>
    <definedName name="TGAC">#REF!</definedName>
    <definedName name="TGAH" localSheetId="48">#REF!</definedName>
    <definedName name="TGAH" localSheetId="46">#REF!</definedName>
    <definedName name="TGAH" localSheetId="40">#REF!</definedName>
    <definedName name="TGAH" localSheetId="36">#REF!</definedName>
    <definedName name="TGAH" localSheetId="37">#REF!</definedName>
    <definedName name="TGAH" localSheetId="38">#REF!</definedName>
    <definedName name="TGAH" localSheetId="35">#REF!</definedName>
    <definedName name="TGAH" localSheetId="23">#REF!</definedName>
    <definedName name="TGAH" localSheetId="19">#REF!</definedName>
    <definedName name="TGAH" localSheetId="21">#REF!</definedName>
    <definedName name="TGAH">#REF!</definedName>
    <definedName name="TGEX">[80]NCSS!$P$6:$P$1682</definedName>
    <definedName name="TGFS" localSheetId="48">#REF!</definedName>
    <definedName name="TGFS" localSheetId="46">#REF!</definedName>
    <definedName name="TGFS" localSheetId="40">#REF!</definedName>
    <definedName name="TGFS" localSheetId="36">#REF!</definedName>
    <definedName name="TGFS" localSheetId="37">#REF!</definedName>
    <definedName name="TGFS" localSheetId="38">#REF!</definedName>
    <definedName name="TGFS" localSheetId="35">#REF!</definedName>
    <definedName name="TGFS" localSheetId="23">#REF!</definedName>
    <definedName name="TGFS" localSheetId="19">#REF!</definedName>
    <definedName name="TGFS" localSheetId="21">#REF!</definedName>
    <definedName name="TGFS">#REF!</definedName>
    <definedName name="TGGS" localSheetId="48">#REF!</definedName>
    <definedName name="TGGS" localSheetId="46">#REF!</definedName>
    <definedName name="TGGS" localSheetId="40">#REF!</definedName>
    <definedName name="TGGS" localSheetId="36">#REF!</definedName>
    <definedName name="TGGS" localSheetId="37">#REF!</definedName>
    <definedName name="TGGS" localSheetId="38">#REF!</definedName>
    <definedName name="TGGS" localSheetId="35">#REF!</definedName>
    <definedName name="TGGS" localSheetId="23">#REF!</definedName>
    <definedName name="TGGS" localSheetId="19">#REF!</definedName>
    <definedName name="TGGS" localSheetId="21">#REF!</definedName>
    <definedName name="TGGS">#REF!</definedName>
    <definedName name="TGHM" localSheetId="48">#REF!</definedName>
    <definedName name="TGHM" localSheetId="46">#REF!</definedName>
    <definedName name="TGHM" localSheetId="40">#REF!</definedName>
    <definedName name="TGHM" localSheetId="36">#REF!</definedName>
    <definedName name="TGHM" localSheetId="37">#REF!</definedName>
    <definedName name="TGHM" localSheetId="38">#REF!</definedName>
    <definedName name="TGHM" localSheetId="35">#REF!</definedName>
    <definedName name="TGHM" localSheetId="23">#REF!</definedName>
    <definedName name="TGHM" localSheetId="19">#REF!</definedName>
    <definedName name="TGHM" localSheetId="21">#REF!</definedName>
    <definedName name="TGHM">#REF!</definedName>
    <definedName name="TGIC" localSheetId="48">#REF!</definedName>
    <definedName name="TGIC" localSheetId="46">#REF!</definedName>
    <definedName name="TGIC" localSheetId="40">#REF!</definedName>
    <definedName name="TGIC" localSheetId="36">#REF!</definedName>
    <definedName name="TGIC" localSheetId="37">#REF!</definedName>
    <definedName name="TGIC" localSheetId="38">#REF!</definedName>
    <definedName name="TGIC" localSheetId="35">#REF!</definedName>
    <definedName name="TGIC" localSheetId="23">#REF!</definedName>
    <definedName name="TGIC" localSheetId="19">#REF!</definedName>
    <definedName name="TGIC" localSheetId="21">#REF!</definedName>
    <definedName name="TGIC">#REF!</definedName>
    <definedName name="TGIGI" localSheetId="48">#REF!</definedName>
    <definedName name="TGIGI" localSheetId="46">#REF!</definedName>
    <definedName name="TGIGI" localSheetId="40">#REF!</definedName>
    <definedName name="TGIGI" localSheetId="36">#REF!</definedName>
    <definedName name="TGIGI" localSheetId="37">#REF!</definedName>
    <definedName name="TGIGI" localSheetId="38">#REF!</definedName>
    <definedName name="TGIGI" localSheetId="35">#REF!</definedName>
    <definedName name="TGIGI" localSheetId="23">#REF!</definedName>
    <definedName name="TGIGI" localSheetId="19">#REF!</definedName>
    <definedName name="TGIGI" localSheetId="21">#REF!</definedName>
    <definedName name="TGIGI">#REF!</definedName>
    <definedName name="TGJS" localSheetId="48">#REF!</definedName>
    <definedName name="TGJS" localSheetId="46">#REF!</definedName>
    <definedName name="TGJS" localSheetId="40">#REF!</definedName>
    <definedName name="TGJS" localSheetId="36">#REF!</definedName>
    <definedName name="TGJS" localSheetId="37">#REF!</definedName>
    <definedName name="TGJS" localSheetId="38">#REF!</definedName>
    <definedName name="TGJS" localSheetId="35">#REF!</definedName>
    <definedName name="TGJS" localSheetId="23">#REF!</definedName>
    <definedName name="TGJS" localSheetId="19">#REF!</definedName>
    <definedName name="TGJS" localSheetId="21">#REF!</definedName>
    <definedName name="TGJS">#REF!</definedName>
    <definedName name="thirdparty" localSheetId="48">#REF!</definedName>
    <definedName name="thirdparty" localSheetId="46">#REF!</definedName>
    <definedName name="thirdparty" localSheetId="41">#REF!</definedName>
    <definedName name="thirdparty" localSheetId="40">#REF!</definedName>
    <definedName name="thirdparty" localSheetId="36">#REF!</definedName>
    <definedName name="thirdparty" localSheetId="37">#REF!</definedName>
    <definedName name="thirdparty" localSheetId="38">#REF!</definedName>
    <definedName name="thirdparty" localSheetId="35">#REF!</definedName>
    <definedName name="thirdparty" localSheetId="21">#REF!</definedName>
    <definedName name="thirdparty">#REF!</definedName>
    <definedName name="thuchut" localSheetId="48">#REF!</definedName>
    <definedName name="thuchut" localSheetId="46">#REF!</definedName>
    <definedName name="thuchut" localSheetId="41">#REF!</definedName>
    <definedName name="thuchut" localSheetId="40">#REF!</definedName>
    <definedName name="thuchut" localSheetId="36">#REF!</definedName>
    <definedName name="thuchut" localSheetId="37">#REF!</definedName>
    <definedName name="thuchut" localSheetId="38">#REF!</definedName>
    <definedName name="thuchut" localSheetId="35">#REF!</definedName>
    <definedName name="thuchut" localSheetId="21">#REF!</definedName>
    <definedName name="thuchut">#REF!</definedName>
    <definedName name="tier" localSheetId="40" hidden="1">{"'CALL MONEY'!$K$53"}</definedName>
    <definedName name="tier" localSheetId="35" hidden="1">{"'CALL MONEY'!$K$53"}</definedName>
    <definedName name="tier" localSheetId="19" hidden="1">{"'CALL MONEY'!$K$53"}</definedName>
    <definedName name="tier" localSheetId="21" hidden="1">{"'CALL MONEY'!$K$53"}</definedName>
    <definedName name="tier" hidden="1">{"'CALL MONEY'!$K$53"}</definedName>
    <definedName name="Title" localSheetId="48">#REF!</definedName>
    <definedName name="Title" localSheetId="46">#REF!</definedName>
    <definedName name="Title" localSheetId="41">#REF!</definedName>
    <definedName name="Title" localSheetId="40">#REF!</definedName>
    <definedName name="Title" localSheetId="36">#REF!</definedName>
    <definedName name="Title" localSheetId="37">#REF!</definedName>
    <definedName name="Title" localSheetId="38">#REF!</definedName>
    <definedName name="Title" localSheetId="35">#REF!</definedName>
    <definedName name="Title" localSheetId="21">#REF!</definedName>
    <definedName name="Title">#REF!</definedName>
    <definedName name="TITLE_FINAL_A_C" localSheetId="48">#REF!</definedName>
    <definedName name="TITLE_FINAL_A_C" localSheetId="47">#REF!</definedName>
    <definedName name="TITLE_FINAL_A_C" localSheetId="46">#REF!</definedName>
    <definedName name="TITLE_FINAL_A_C" localSheetId="41">#REF!</definedName>
    <definedName name="TITLE_FINAL_A_C" localSheetId="40">#REF!</definedName>
    <definedName name="TITLE_FINAL_A_C" localSheetId="36">#REF!</definedName>
    <definedName name="TITLE_FINAL_A_C" localSheetId="37">#REF!</definedName>
    <definedName name="TITLE_FINAL_A_C" localSheetId="38">#REF!</definedName>
    <definedName name="TITLE_FINAL_A_C" localSheetId="35">#REF!</definedName>
    <definedName name="TITLE_FINAL_A_C" localSheetId="21">#REF!</definedName>
    <definedName name="TITLE_FINAL_A_C">#REF!</definedName>
    <definedName name="TITLE_HALF_YEAR" localSheetId="48">#REF!</definedName>
    <definedName name="TITLE_HALF_YEAR" localSheetId="47">#REF!</definedName>
    <definedName name="TITLE_HALF_YEAR" localSheetId="46">#REF!</definedName>
    <definedName name="TITLE_HALF_YEAR" localSheetId="41">#REF!</definedName>
    <definedName name="TITLE_HALF_YEAR" localSheetId="40">#REF!</definedName>
    <definedName name="TITLE_HALF_YEAR" localSheetId="36">#REF!</definedName>
    <definedName name="TITLE_HALF_YEAR" localSheetId="37">#REF!</definedName>
    <definedName name="TITLE_HALF_YEAR" localSheetId="38">#REF!</definedName>
    <definedName name="TITLE_HALF_YEAR" localSheetId="35">#REF!</definedName>
    <definedName name="TITLE_HALF_YEAR" localSheetId="21">#REF!</definedName>
    <definedName name="TITLE_HALF_YEAR">#REF!</definedName>
    <definedName name="Tot_knw_Xfoot" localSheetId="48">#REF!</definedName>
    <definedName name="Tot_knw_Xfoot" localSheetId="46">#REF!</definedName>
    <definedName name="Tot_knw_Xfoot" localSheetId="40">#REF!</definedName>
    <definedName name="Tot_knw_Xfoot" localSheetId="36">#REF!</definedName>
    <definedName name="Tot_knw_Xfoot" localSheetId="37">#REF!</definedName>
    <definedName name="Tot_knw_Xfoot" localSheetId="38">#REF!</definedName>
    <definedName name="Tot_knw_Xfoot" localSheetId="42">#REF!</definedName>
    <definedName name="Tot_knw_Xfoot" localSheetId="34">#REF!</definedName>
    <definedName name="Tot_knw_Xfoot" localSheetId="35">#REF!</definedName>
    <definedName name="Tot_knw_Xfoot" localSheetId="23">#REF!</definedName>
    <definedName name="Tot_knw_Xfoot" localSheetId="19">#REF!</definedName>
    <definedName name="Tot_knw_Xfoot" localSheetId="21">#REF!</definedName>
    <definedName name="Tot_knw_Xfoot" localSheetId="7">#REF!</definedName>
    <definedName name="Tot_knw_Xfoot">#REF!</definedName>
    <definedName name="Tot_lik_Xfoot" localSheetId="48">#REF!</definedName>
    <definedName name="Tot_lik_Xfoot" localSheetId="46">#REF!</definedName>
    <definedName name="Tot_lik_Xfoot" localSheetId="40">#REF!</definedName>
    <definedName name="Tot_lik_Xfoot" localSheetId="36">#REF!</definedName>
    <definedName name="Tot_lik_Xfoot" localSheetId="37">#REF!</definedName>
    <definedName name="Tot_lik_Xfoot" localSheetId="38">#REF!</definedName>
    <definedName name="Tot_lik_Xfoot" localSheetId="42">#REF!</definedName>
    <definedName name="Tot_lik_Xfoot" localSheetId="34">#REF!</definedName>
    <definedName name="Tot_lik_Xfoot" localSheetId="35">#REF!</definedName>
    <definedName name="Tot_lik_Xfoot" localSheetId="23">#REF!</definedName>
    <definedName name="Tot_lik_Xfoot" localSheetId="19">#REF!</definedName>
    <definedName name="Tot_lik_Xfoot" localSheetId="21">#REF!</definedName>
    <definedName name="Tot_lik_Xfoot" localSheetId="7">#REF!</definedName>
    <definedName name="Tot_lik_Xfoot">#REF!</definedName>
    <definedName name="TOTAL" localSheetId="48">#REF!</definedName>
    <definedName name="TOTAL" localSheetId="47">#REF!</definedName>
    <definedName name="TOTAL" localSheetId="46">#REF!</definedName>
    <definedName name="TOTAL" localSheetId="41">#REF!</definedName>
    <definedName name="TOTAL" localSheetId="40">#REF!</definedName>
    <definedName name="TOTAL" localSheetId="36">#REF!</definedName>
    <definedName name="TOTAL" localSheetId="37">#REF!</definedName>
    <definedName name="TOTAL" localSheetId="38">#REF!</definedName>
    <definedName name="TOTAL" localSheetId="35">#REF!</definedName>
    <definedName name="TOTAL" localSheetId="23">#REF!</definedName>
    <definedName name="TOTAL" localSheetId="19">#REF!</definedName>
    <definedName name="TOTAL" localSheetId="21">#REF!</definedName>
    <definedName name="TOTAL">#REF!</definedName>
    <definedName name="Total_Amount">[143]CMA_Calculations!$D$122</definedName>
    <definedName name="Total_Interest" localSheetId="48">#REF!</definedName>
    <definedName name="Total_Interest" localSheetId="46">#REF!</definedName>
    <definedName name="Total_Interest" localSheetId="40">#REF!</definedName>
    <definedName name="Total_Interest" localSheetId="36">#REF!</definedName>
    <definedName name="Total_Interest" localSheetId="37">#REF!</definedName>
    <definedName name="Total_Interest" localSheetId="38">#REF!</definedName>
    <definedName name="Total_Interest" localSheetId="35">#REF!</definedName>
    <definedName name="Total_Interest" localSheetId="23">#REF!</definedName>
    <definedName name="Total_Interest" localSheetId="19">#REF!</definedName>
    <definedName name="Total_Interest" localSheetId="21">#REF!</definedName>
    <definedName name="Total_Interest">#REF!</definedName>
    <definedName name="Total_Pay" localSheetId="48">#REF!</definedName>
    <definedName name="Total_Pay" localSheetId="46">#REF!</definedName>
    <definedName name="Total_Pay" localSheetId="40">#REF!</definedName>
    <definedName name="Total_Pay" localSheetId="36">#REF!</definedName>
    <definedName name="Total_Pay" localSheetId="37">#REF!</definedName>
    <definedName name="Total_Pay" localSheetId="38">#REF!</definedName>
    <definedName name="Total_Pay" localSheetId="35">#REF!</definedName>
    <definedName name="Total_Pay" localSheetId="23">#REF!</definedName>
    <definedName name="Total_Pay" localSheetId="19">#REF!</definedName>
    <definedName name="Total_Pay" localSheetId="21">#REF!</definedName>
    <definedName name="Total_Pay">#REF!</definedName>
    <definedName name="Total_Payment" localSheetId="48">Scheduled_Payment+Extra_Payment</definedName>
    <definedName name="Total_Payment" localSheetId="46">Scheduled_Payment+Extra_Payment</definedName>
    <definedName name="Total_Payment" localSheetId="40">Scheduled_Payment+Extra_Payment</definedName>
    <definedName name="Total_Payment" localSheetId="36">Scheduled_Payment+Extra_Payment</definedName>
    <definedName name="Total_Payment" localSheetId="37">Scheduled_Payment+Extra_Payment</definedName>
    <definedName name="Total_Payment" localSheetId="38">Scheduled_Payment+Extra_Payment</definedName>
    <definedName name="Total_Payment" localSheetId="35">Scheduled_Payment+Extra_Payment</definedName>
    <definedName name="Total_Payment" localSheetId="23">Scheduled_Payment+Extra_Payment</definedName>
    <definedName name="Total_Payment" localSheetId="19">Scheduled_Payment+Extra_Payment</definedName>
    <definedName name="Total_Payment" localSheetId="21">Scheduled_Payment+Extra_Payment</definedName>
    <definedName name="Total_Payment">Scheduled_Payment+Extra_Payment</definedName>
    <definedName name="TotalCARs98" localSheetId="48">#REF!</definedName>
    <definedName name="TotalCARs98" localSheetId="46">#REF!</definedName>
    <definedName name="TotalCARs98" localSheetId="41">#REF!</definedName>
    <definedName name="TotalCARs98" localSheetId="40">#REF!</definedName>
    <definedName name="TotalCARs98" localSheetId="36">#REF!</definedName>
    <definedName name="TotalCARs98" localSheetId="37">#REF!</definedName>
    <definedName name="TotalCARs98" localSheetId="38">#REF!</definedName>
    <definedName name="TotalCARs98" localSheetId="35">#REF!</definedName>
    <definedName name="TotalCARs98" localSheetId="21">#REF!</definedName>
    <definedName name="TotalCARs98">#REF!</definedName>
    <definedName name="TRADE" localSheetId="48">#REF!</definedName>
    <definedName name="TRADE" localSheetId="46">#REF!</definedName>
    <definedName name="TRADE" localSheetId="41">#REF!</definedName>
    <definedName name="TRADE" localSheetId="40">#REF!</definedName>
    <definedName name="TRADE" localSheetId="36">#REF!</definedName>
    <definedName name="TRADE" localSheetId="37">#REF!</definedName>
    <definedName name="TRADE" localSheetId="38">#REF!</definedName>
    <definedName name="TRADE" localSheetId="35">#REF!</definedName>
    <definedName name="TRADE" localSheetId="21">#REF!</definedName>
    <definedName name="TRADE">#REF!</definedName>
    <definedName name="TRF" localSheetId="48">'[1]last qrt2001'!#REF!</definedName>
    <definedName name="TRF" localSheetId="47">'[1]last qrt2001'!#REF!</definedName>
    <definedName name="TRF" localSheetId="46">'[1]last qrt2001'!#REF!</definedName>
    <definedName name="TRF" localSheetId="41">'[1]last qrt2001'!#REF!</definedName>
    <definedName name="TRF" localSheetId="40">'[1]last qrt2001'!#REF!</definedName>
    <definedName name="TRF" localSheetId="36">'[1]last qrt2001'!#REF!</definedName>
    <definedName name="TRF" localSheetId="37">'[1]last qrt2001'!#REF!</definedName>
    <definedName name="TRF" localSheetId="38">'[1]last qrt2001'!#REF!</definedName>
    <definedName name="TRF" localSheetId="35">'[1]last qrt2001'!#REF!</definedName>
    <definedName name="TRF" localSheetId="21">'[1]last qrt2001'!#REF!</definedName>
    <definedName name="TRF">'[1]last qrt2001'!#REF!</definedName>
    <definedName name="TTFCR" localSheetId="48">#REF!</definedName>
    <definedName name="TTFCR" localSheetId="46">#REF!</definedName>
    <definedName name="TTFCR" localSheetId="41">#REF!</definedName>
    <definedName name="TTFCR" localSheetId="40">#REF!</definedName>
    <definedName name="TTFCR" localSheetId="36">#REF!</definedName>
    <definedName name="TTFCR" localSheetId="37">#REF!</definedName>
    <definedName name="TTFCR" localSheetId="38">#REF!</definedName>
    <definedName name="TTFCR" localSheetId="35">#REF!</definedName>
    <definedName name="TTFCR" localSheetId="21">#REF!</definedName>
    <definedName name="TTFCR">#REF!</definedName>
    <definedName name="ttt" localSheetId="48" hidden="1">#REF!</definedName>
    <definedName name="ttt" localSheetId="46" hidden="1">#REF!</definedName>
    <definedName name="ttt" localSheetId="41" hidden="1">#REF!</definedName>
    <definedName name="ttt" localSheetId="40" hidden="1">#REF!</definedName>
    <definedName name="ttt" localSheetId="36" hidden="1">#REF!</definedName>
    <definedName name="ttt" localSheetId="37" hidden="1">#REF!</definedName>
    <definedName name="ttt" localSheetId="38" hidden="1">#REF!</definedName>
    <definedName name="ttt" localSheetId="35" hidden="1">#REF!</definedName>
    <definedName name="ttt" localSheetId="23" hidden="1">#REF!</definedName>
    <definedName name="ttt" localSheetId="19" hidden="1">#REF!</definedName>
    <definedName name="ttt" localSheetId="21" hidden="1">#REF!</definedName>
    <definedName name="ttt" hidden="1">#REF!</definedName>
    <definedName name="TURNOVER" localSheetId="48">#REF!</definedName>
    <definedName name="TURNOVER" localSheetId="46">#REF!</definedName>
    <definedName name="TURNOVER" localSheetId="41">#REF!</definedName>
    <definedName name="TURNOVER" localSheetId="40">#REF!</definedName>
    <definedName name="TURNOVER" localSheetId="36">#REF!</definedName>
    <definedName name="TURNOVER" localSheetId="37">#REF!</definedName>
    <definedName name="TURNOVER" localSheetId="38">#REF!</definedName>
    <definedName name="TURNOVER" localSheetId="35">#REF!</definedName>
    <definedName name="TURNOVER" localSheetId="21">#REF!</definedName>
    <definedName name="TURNOVER">#REF!</definedName>
    <definedName name="two" localSheetId="48">#REF!</definedName>
    <definedName name="two" localSheetId="46">#REF!</definedName>
    <definedName name="two" localSheetId="40">#REF!</definedName>
    <definedName name="two" localSheetId="36">#REF!</definedName>
    <definedName name="two" localSheetId="37">#REF!</definedName>
    <definedName name="two" localSheetId="38">#REF!</definedName>
    <definedName name="two" localSheetId="42">#REF!</definedName>
    <definedName name="two" localSheetId="34">#REF!</definedName>
    <definedName name="two" localSheetId="35">#REF!</definedName>
    <definedName name="two" localSheetId="23">#REF!</definedName>
    <definedName name="two" localSheetId="19">#REF!</definedName>
    <definedName name="two" localSheetId="21">#REF!</definedName>
    <definedName name="two" localSheetId="7">#REF!</definedName>
    <definedName name="two">#REF!</definedName>
    <definedName name="type_2">[186]Lookups!$C$87:$C$88</definedName>
    <definedName name="uae" localSheetId="48">[64]UAE!$A$8:$G$29</definedName>
    <definedName name="uae" localSheetId="41">[64]UAE!$A$8:$G$29</definedName>
    <definedName name="uae" localSheetId="36">[64]UAE!$A$8:$G$29</definedName>
    <definedName name="uae" localSheetId="37">[64]UAE!$A$8:$G$29</definedName>
    <definedName name="uae" localSheetId="38">[64]UAE!$A$8:$G$29</definedName>
    <definedName name="uae">[65]UAE!$A$8:$G$29</definedName>
    <definedName name="ubl" localSheetId="48">#REF!</definedName>
    <definedName name="ubl" localSheetId="46">#REF!</definedName>
    <definedName name="ubl" localSheetId="41">#REF!</definedName>
    <definedName name="ubl" localSheetId="40">#REF!</definedName>
    <definedName name="ubl" localSheetId="36">#REF!</definedName>
    <definedName name="ubl" localSheetId="37">#REF!</definedName>
    <definedName name="ubl" localSheetId="38">#REF!</definedName>
    <definedName name="ubl" localSheetId="35">#REF!</definedName>
    <definedName name="ubl" localSheetId="23">#REF!</definedName>
    <definedName name="ubl" localSheetId="19">#REF!</definedName>
    <definedName name="ubl" localSheetId="21">#REF!</definedName>
    <definedName name="ubl">#REF!</definedName>
    <definedName name="ublbs" localSheetId="48">#REF!</definedName>
    <definedName name="ublbs" localSheetId="46">#REF!</definedName>
    <definedName name="ublbs" localSheetId="41">#REF!</definedName>
    <definedName name="ublbs" localSheetId="40">#REF!</definedName>
    <definedName name="ublbs" localSheetId="36">#REF!</definedName>
    <definedName name="ublbs" localSheetId="37">#REF!</definedName>
    <definedName name="ublbs" localSheetId="38">#REF!</definedName>
    <definedName name="ublbs" localSheetId="35">#REF!</definedName>
    <definedName name="ublbs" localSheetId="23">#REF!</definedName>
    <definedName name="ublbs" localSheetId="19">#REF!</definedName>
    <definedName name="ublbs" localSheetId="21">#REF!</definedName>
    <definedName name="ublbs">#REF!</definedName>
    <definedName name="UCD" localSheetId="48">'[144]F-B-3'!#REF!</definedName>
    <definedName name="UCD" localSheetId="46">'[144]F-B-3'!#REF!</definedName>
    <definedName name="UCD" localSheetId="41">'[144]F-B-3'!#REF!</definedName>
    <definedName name="UCD" localSheetId="40">'[144]F-B-3'!#REF!</definedName>
    <definedName name="UCD" localSheetId="36">'[144]F-B-3'!#REF!</definedName>
    <definedName name="UCD" localSheetId="37">'[144]F-B-3'!#REF!</definedName>
    <definedName name="UCD" localSheetId="38">'[144]F-B-3'!#REF!</definedName>
    <definedName name="UCD" localSheetId="35">'[144]F-B-3'!#REF!</definedName>
    <definedName name="UCD" localSheetId="21">'[144]F-B-3'!#REF!</definedName>
    <definedName name="UCD">'[144]F-B-3'!#REF!</definedName>
    <definedName name="UCR" localSheetId="48">'[144]F-B-4'!#REF!</definedName>
    <definedName name="UCR" localSheetId="46">'[144]F-B-4'!#REF!</definedName>
    <definedName name="UCR" localSheetId="41">'[144]F-B-4'!#REF!</definedName>
    <definedName name="UCR" localSheetId="40">'[144]F-B-4'!#REF!</definedName>
    <definedName name="UCR" localSheetId="36">'[144]F-B-4'!#REF!</definedName>
    <definedName name="UCR" localSheetId="37">'[144]F-B-4'!#REF!</definedName>
    <definedName name="UCR" localSheetId="38">'[144]F-B-4'!#REF!</definedName>
    <definedName name="UCR" localSheetId="35">'[144]F-B-4'!#REF!</definedName>
    <definedName name="UCR" localSheetId="21">'[144]F-B-4'!#REF!</definedName>
    <definedName name="UCR">'[144]F-B-4'!#REF!</definedName>
    <definedName name="UHFFF" localSheetId="48">#REF!</definedName>
    <definedName name="UHFFF" localSheetId="46">#REF!</definedName>
    <definedName name="UHFFF" localSheetId="41">#REF!</definedName>
    <definedName name="UHFFF" localSheetId="40">#REF!</definedName>
    <definedName name="UHFFF" localSheetId="36">#REF!</definedName>
    <definedName name="UHFFF" localSheetId="37">#REF!</definedName>
    <definedName name="UHFFF" localSheetId="38">#REF!</definedName>
    <definedName name="UHFFF" localSheetId="35">#REF!</definedName>
    <definedName name="UHFFF" localSheetId="21">#REF!</definedName>
    <definedName name="UHFFF">#REF!</definedName>
    <definedName name="UK" localSheetId="48">#REF!</definedName>
    <definedName name="UK" localSheetId="46">#REF!</definedName>
    <definedName name="UK" localSheetId="40">#REF!</definedName>
    <definedName name="UK" localSheetId="36">#REF!</definedName>
    <definedName name="UK" localSheetId="37">#REF!</definedName>
    <definedName name="UK" localSheetId="38">#REF!</definedName>
    <definedName name="UK" localSheetId="35">#REF!</definedName>
    <definedName name="UK" localSheetId="23">#REF!</definedName>
    <definedName name="UK" localSheetId="19">#REF!</definedName>
    <definedName name="UK" localSheetId="21">#REF!</definedName>
    <definedName name="UK">#REF!</definedName>
    <definedName name="Unapproved_summary">'[53]CARs'' 99 Summary Info. (B&amp;A)'!$B$107:$M$158</definedName>
    <definedName name="UnApproved98" localSheetId="48">#REF!</definedName>
    <definedName name="UnApproved98" localSheetId="46">#REF!</definedName>
    <definedName name="UnApproved98" localSheetId="41">#REF!</definedName>
    <definedName name="UnApproved98" localSheetId="40">#REF!</definedName>
    <definedName name="UnApproved98" localSheetId="36">#REF!</definedName>
    <definedName name="UnApproved98" localSheetId="37">#REF!</definedName>
    <definedName name="UnApproved98" localSheetId="38">#REF!</definedName>
    <definedName name="UnApproved98" localSheetId="35">#REF!</definedName>
    <definedName name="UnApproved98" localSheetId="21">#REF!</definedName>
    <definedName name="UnApproved98">#REF!</definedName>
    <definedName name="Undrawn_CCF" localSheetId="48">#REF!</definedName>
    <definedName name="Undrawn_CCF" localSheetId="46">#REF!</definedName>
    <definedName name="Undrawn_CCF" localSheetId="40">#REF!</definedName>
    <definedName name="Undrawn_CCF" localSheetId="36">#REF!</definedName>
    <definedName name="Undrawn_CCF" localSheetId="37">#REF!</definedName>
    <definedName name="Undrawn_CCF" localSheetId="38">#REF!</definedName>
    <definedName name="Undrawn_CCF" localSheetId="35">#REF!</definedName>
    <definedName name="Undrawn_CCF" localSheetId="23">#REF!</definedName>
    <definedName name="Undrawn_CCF" localSheetId="19">#REF!</definedName>
    <definedName name="Undrawn_CCF" localSheetId="21">#REF!</definedName>
    <definedName name="Undrawn_CCF">#REF!</definedName>
    <definedName name="Units" localSheetId="15">#REF!</definedName>
    <definedName name="Units" localSheetId="48">#REF!</definedName>
    <definedName name="Units" localSheetId="46">#REF!</definedName>
    <definedName name="Units" localSheetId="41">#REF!</definedName>
    <definedName name="Units" localSheetId="40">#REF!</definedName>
    <definedName name="Units" localSheetId="36">#REF!</definedName>
    <definedName name="Units" localSheetId="37">#REF!</definedName>
    <definedName name="Units" localSheetId="38">#REF!</definedName>
    <definedName name="Units" localSheetId="42">#REF!</definedName>
    <definedName name="Units" localSheetId="34">#REF!</definedName>
    <definedName name="Units" localSheetId="35">#REF!</definedName>
    <definedName name="Units" localSheetId="23">#REF!</definedName>
    <definedName name="Units" localSheetId="18">#REF!</definedName>
    <definedName name="Units" localSheetId="19">#REF!</definedName>
    <definedName name="Units" localSheetId="21">#REF!</definedName>
    <definedName name="Units" localSheetId="26">#REF!</definedName>
    <definedName name="Units" localSheetId="11">#REF!</definedName>
    <definedName name="Units" localSheetId="24">#REF!</definedName>
    <definedName name="Units" localSheetId="7">#REF!</definedName>
    <definedName name="Units" localSheetId="33">#REF!</definedName>
    <definedName name="Units" localSheetId="32">#REF!</definedName>
    <definedName name="Units">#REF!</definedName>
    <definedName name="UPDATE" localSheetId="48">#REF!</definedName>
    <definedName name="UPDATE" localSheetId="46">#REF!</definedName>
    <definedName name="UPDATE" localSheetId="40">#REF!</definedName>
    <definedName name="UPDATE" localSheetId="36">#REF!</definedName>
    <definedName name="UPDATE" localSheetId="37">#REF!</definedName>
    <definedName name="UPDATE" localSheetId="38">#REF!</definedName>
    <definedName name="UPDATE" localSheetId="35">#REF!</definedName>
    <definedName name="UPDATE" localSheetId="23">#REF!</definedName>
    <definedName name="UPDATE" localSheetId="19">#REF!</definedName>
    <definedName name="UPDATE" localSheetId="21">#REF!</definedName>
    <definedName name="UPDATE">#REF!</definedName>
    <definedName name="US" localSheetId="48">#REF!</definedName>
    <definedName name="US" localSheetId="46">#REF!</definedName>
    <definedName name="US" localSheetId="40">#REF!</definedName>
    <definedName name="US" localSheetId="36">#REF!</definedName>
    <definedName name="US" localSheetId="37">#REF!</definedName>
    <definedName name="US" localSheetId="38">#REF!</definedName>
    <definedName name="US" localSheetId="35">#REF!</definedName>
    <definedName name="US" localSheetId="23">#REF!</definedName>
    <definedName name="US" localSheetId="19">#REF!</definedName>
    <definedName name="US" localSheetId="21">#REF!</definedName>
    <definedName name="US">#REF!</definedName>
    <definedName name="USDNEW" localSheetId="48">#REF!</definedName>
    <definedName name="USDNEW" localSheetId="46">#REF!</definedName>
    <definedName name="USDNEW" localSheetId="40">#REF!</definedName>
    <definedName name="USDNEW" localSheetId="36">#REF!</definedName>
    <definedName name="USDNEW" localSheetId="37">#REF!</definedName>
    <definedName name="USDNEW" localSheetId="38">#REF!</definedName>
    <definedName name="USDNEW" localSheetId="35">#REF!</definedName>
    <definedName name="USDNEW" localSheetId="23">#REF!</definedName>
    <definedName name="USDNEW" localSheetId="19">#REF!</definedName>
    <definedName name="USDNEW" localSheetId="21">#REF!</definedName>
    <definedName name="USDNEW">#REF!</definedName>
    <definedName name="usman" localSheetId="48">#REF!</definedName>
    <definedName name="usman" localSheetId="46">#REF!</definedName>
    <definedName name="usman" localSheetId="41">#REF!</definedName>
    <definedName name="usman" localSheetId="40">#REF!</definedName>
    <definedName name="usman" localSheetId="36">#REF!</definedName>
    <definedName name="usman" localSheetId="37">#REF!</definedName>
    <definedName name="usman" localSheetId="38">#REF!</definedName>
    <definedName name="usman" localSheetId="35">#REF!</definedName>
    <definedName name="usman" localSheetId="21">#REF!</definedName>
    <definedName name="usman">#REF!</definedName>
    <definedName name="UT" localSheetId="48" hidden="1">#REF!</definedName>
    <definedName name="UT" localSheetId="46" hidden="1">#REF!</definedName>
    <definedName name="UT" localSheetId="41" hidden="1">#REF!</definedName>
    <definedName name="UT" localSheetId="40" hidden="1">#REF!</definedName>
    <definedName name="UT" localSheetId="36" hidden="1">#REF!</definedName>
    <definedName name="UT" localSheetId="37" hidden="1">#REF!</definedName>
    <definedName name="UT" localSheetId="38" hidden="1">#REF!</definedName>
    <definedName name="UT" localSheetId="35" hidden="1">#REF!</definedName>
    <definedName name="UT" localSheetId="21" hidden="1">#REF!</definedName>
    <definedName name="UT" hidden="1">#REF!</definedName>
    <definedName name="Values_Entered" localSheetId="48">IF('13'!Loan_Amount*'13'!Interest_Rate*'13'!Loan_Years*'13'!Loan_Start&gt;0,1,0)</definedName>
    <definedName name="Values_Entered" localSheetId="46">IF('13   (2)'!Loan_Amount*'13   (2)'!Interest_Rate*'13   (2)'!Loan_Years*'13   (2)'!Loan_Start&gt;0,1,0)</definedName>
    <definedName name="Values_Entered" localSheetId="40">IF('15'!Loan_Amount*'15'!Interest_Rate*'15'!Loan_Years*'15'!Loan_Start&gt;0,1,0)</definedName>
    <definedName name="Values_Entered" localSheetId="36">IF('16'!Loan_Amount*'16'!Interest_Rate*'16'!Loan_Years*'16'!Loan_Start&gt;0,1,0)</definedName>
    <definedName name="Values_Entered" localSheetId="37">IF('16(1)'!Loan_Amount*'16(1)'!Interest_Rate*'16(1)'!Loan_Years*'16(1)'!Loan_Start&gt;0,1,0)</definedName>
    <definedName name="Values_Entered" localSheetId="38">IF('16(2)'!Loan_Amount*'16(2)'!Interest_Rate*'16(2)'!Loan_Years*'16(2)'!Loan_Start&gt;0,1,0)</definedName>
    <definedName name="Values_Entered" localSheetId="35">IF('5.5'!Loan_Amount*'5.5'!Interest_Rate*'5.5'!Loan_Years*'5.5'!Loan_Start&gt;0,1,0)</definedName>
    <definedName name="Values_Entered" localSheetId="23">IF('6.2-6.6 (2)'!Loan_Amount*'6.2-6.6 (2)'!Interest_Rate*'6.2-6.6 (2)'!Loan_Years*'6.2-6.6 (2)'!Loan_Start&gt;0,1,0)</definedName>
    <definedName name="Values_Entered" localSheetId="19">IF('7.2'!Loan_Amount*'7.2'!Interest_Rate*'7.2'!Loan_Years*'7.2'!Loan_Start&gt;0,1,0)</definedName>
    <definedName name="Values_Entered" localSheetId="21">IF('7.3'!Loan_Amount*'7.3'!Interest_Rate*'7.3'!Loan_Years*'7.3'!Loan_Start&gt;0,1,0)</definedName>
    <definedName name="Values_Entered">IF(Loan_Amount*Interest_Rate*Loan_Years*Loan_Start&gt;0,1,0)</definedName>
    <definedName name="VD_PERCENTAGE" localSheetId="48">#REF!</definedName>
    <definedName name="VD_PERCENTAGE" localSheetId="46">#REF!</definedName>
    <definedName name="VD_PERCENTAGE" localSheetId="40">#REF!</definedName>
    <definedName name="VD_PERCENTAGE" localSheetId="36">#REF!</definedName>
    <definedName name="VD_PERCENTAGE" localSheetId="37">#REF!</definedName>
    <definedName name="VD_PERCENTAGE" localSheetId="38">#REF!</definedName>
    <definedName name="VD_PERCENTAGE" localSheetId="35">#REF!</definedName>
    <definedName name="VD_PERCENTAGE" localSheetId="23">#REF!</definedName>
    <definedName name="VD_PERCENTAGE" localSheetId="19">#REF!</definedName>
    <definedName name="VD_PERCENTAGE" localSheetId="21">#REF!</definedName>
    <definedName name="VD_PERCENTAGE">#REF!</definedName>
    <definedName name="VehicleType">[187]Sheet1!$A$4:$A$20</definedName>
    <definedName name="vg" localSheetId="48">[85]budget!#REF!</definedName>
    <definedName name="vg" localSheetId="46">[85]budget!#REF!</definedName>
    <definedName name="vg" localSheetId="40">[85]budget!#REF!</definedName>
    <definedName name="vg" localSheetId="36">[85]budget!#REF!</definedName>
    <definedName name="vg" localSheetId="37">[85]budget!#REF!</definedName>
    <definedName name="vg" localSheetId="38">[85]budget!#REF!</definedName>
    <definedName name="vg" localSheetId="35">[85]budget!#REF!</definedName>
    <definedName name="vg" localSheetId="21">[85]budget!#REF!</definedName>
    <definedName name="vg">[85]budget!#REF!</definedName>
    <definedName name="VTM_1" localSheetId="46" hidden="1">'[188]CF sensitivity'!#REF!</definedName>
    <definedName name="VTM_1" localSheetId="40" hidden="1">'[188]CF sensitivity'!#REF!</definedName>
    <definedName name="VTM_1" hidden="1">'[188]CF sensitivity'!#REF!</definedName>
    <definedName name="VTM_10" localSheetId="46" hidden="1">'[188]CF sensitivity'!#REF!</definedName>
    <definedName name="VTM_10" localSheetId="40" hidden="1">'[188]CF sensitivity'!#REF!</definedName>
    <definedName name="VTM_10" hidden="1">'[188]CF sensitivity'!#REF!</definedName>
    <definedName name="VTM_11" localSheetId="46" hidden="1">'[188]CF sensitivity'!#REF!</definedName>
    <definedName name="VTM_11" localSheetId="40" hidden="1">'[188]CF sensitivity'!#REF!</definedName>
    <definedName name="VTM_11" hidden="1">'[188]CF sensitivity'!#REF!</definedName>
    <definedName name="VTM_17" localSheetId="46" hidden="1">'[188]TFC Rating'!#REF!</definedName>
    <definedName name="VTM_17" localSheetId="40" hidden="1">'[188]TFC Rating'!#REF!</definedName>
    <definedName name="VTM_17" hidden="1">'[188]TFC Rating'!#REF!</definedName>
    <definedName name="VTM_19" localSheetId="46" hidden="1">'[189]M2M 10062013-AFV'!#REF!</definedName>
    <definedName name="VTM_19" localSheetId="40" hidden="1">'[189]M2M 10062013-AFV'!#REF!</definedName>
    <definedName name="VTM_19" hidden="1">'[189]M2M 10062013-AFV'!#REF!</definedName>
    <definedName name="VTM_2" localSheetId="46" hidden="1">'[188]CF sensitivity'!#REF!</definedName>
    <definedName name="VTM_2" localSheetId="40" hidden="1">'[188]CF sensitivity'!#REF!</definedName>
    <definedName name="VTM_2" hidden="1">'[188]CF sensitivity'!#REF!</definedName>
    <definedName name="VTM_3" localSheetId="46" hidden="1">'[188]CF sensitivity'!#REF!</definedName>
    <definedName name="VTM_3" localSheetId="40" hidden="1">'[188]CF sensitivity'!#REF!</definedName>
    <definedName name="VTM_3" hidden="1">'[188]CF sensitivity'!#REF!</definedName>
    <definedName name="VTM_4" localSheetId="46" hidden="1">'[188]CF sensitivity'!#REF!</definedName>
    <definedName name="VTM_4" localSheetId="40" hidden="1">'[188]CF sensitivity'!#REF!</definedName>
    <definedName name="VTM_4" hidden="1">'[188]CF sensitivity'!#REF!</definedName>
    <definedName name="VTM_5" localSheetId="46" hidden="1">'[188]CF sensitivity'!#REF!</definedName>
    <definedName name="VTM_5" localSheetId="40" hidden="1">'[188]CF sensitivity'!#REF!</definedName>
    <definedName name="VTM_5" hidden="1">'[188]CF sensitivity'!#REF!</definedName>
    <definedName name="VTM_6" localSheetId="46" hidden="1">'[188]CF sensitivity'!#REF!</definedName>
    <definedName name="VTM_6" localSheetId="40" hidden="1">'[188]CF sensitivity'!#REF!</definedName>
    <definedName name="VTM_6" hidden="1">'[188]CF sensitivity'!#REF!</definedName>
    <definedName name="VTM_7" localSheetId="46" hidden="1">'[188]CF sensitivity'!#REF!</definedName>
    <definedName name="VTM_7" localSheetId="40" hidden="1">'[188]CF sensitivity'!#REF!</definedName>
    <definedName name="VTM_7" hidden="1">'[188]CF sensitivity'!#REF!</definedName>
    <definedName name="VTM_8" localSheetId="46" hidden="1">'[188]CF sensitivity'!#REF!</definedName>
    <definedName name="VTM_8" localSheetId="40" hidden="1">'[188]CF sensitivity'!#REF!</definedName>
    <definedName name="VTM_8" hidden="1">'[188]CF sensitivity'!#REF!</definedName>
    <definedName name="VTM_9" localSheetId="46" hidden="1">'[188]CF sensitivity'!#REF!</definedName>
    <definedName name="VTM_9" localSheetId="40" hidden="1">'[188]CF sensitivity'!#REF!</definedName>
    <definedName name="VTM_9" hidden="1">'[188]CF sensitivity'!#REF!</definedName>
    <definedName name="vvv" localSheetId="46">[51]acct!#REF!</definedName>
    <definedName name="vvv" localSheetId="40">[51]acct!#REF!</definedName>
    <definedName name="vvv">[51]acct!#REF!</definedName>
    <definedName name="W" localSheetId="48">#REF!</definedName>
    <definedName name="W" localSheetId="47">#REF!</definedName>
    <definedName name="W" localSheetId="46">#REF!</definedName>
    <definedName name="W" localSheetId="41">#REF!</definedName>
    <definedName name="W" localSheetId="36">#REF!</definedName>
    <definedName name="W" localSheetId="37">#REF!</definedName>
    <definedName name="W" localSheetId="38">#REF!</definedName>
    <definedName name="w">[190]Rates!$C$1:$E$181</definedName>
    <definedName name="workin">'[191]Input-Qtrly'!$F$27</definedName>
    <definedName name="WORKING_F_A_C" localSheetId="48">#REF!</definedName>
    <definedName name="WORKING_F_A_C" localSheetId="47">#REF!</definedName>
    <definedName name="WORKING_F_A_C" localSheetId="46">#REF!</definedName>
    <definedName name="WORKING_F_A_C" localSheetId="41">#REF!</definedName>
    <definedName name="WORKING_F_A_C" localSheetId="40">#REF!</definedName>
    <definedName name="WORKING_F_A_C" localSheetId="36">#REF!</definedName>
    <definedName name="WORKING_F_A_C" localSheetId="37">#REF!</definedName>
    <definedName name="WORKING_F_A_C" localSheetId="38">#REF!</definedName>
    <definedName name="WORKING_F_A_C" localSheetId="35">#REF!</definedName>
    <definedName name="WORKING_F_A_C" localSheetId="21">#REF!</definedName>
    <definedName name="WORKING_F_A_C">#REF!</definedName>
    <definedName name="wrn.3." localSheetId="41" hidden="1">{#N/A,#N/A,FALSE,"dec98qtr";#N/A,#N/A,FALSE,"suppdecsep98";#N/A,#N/A,FALSE,"w-dec98"}</definedName>
    <definedName name="wrn.3." localSheetId="40" hidden="1">{#N/A,#N/A,FALSE,"dec98qtr";#N/A,#N/A,FALSE,"suppdecsep98";#N/A,#N/A,FALSE,"w-dec98"}</definedName>
    <definedName name="wrn.3." localSheetId="35" hidden="1">{#N/A,#N/A,FALSE,"dec98qtr";#N/A,#N/A,FALSE,"suppdecsep98";#N/A,#N/A,FALSE,"w-dec98"}</definedName>
    <definedName name="wrn.3." localSheetId="21" hidden="1">{#N/A,#N/A,FALSE,"dec98qtr";#N/A,#N/A,FALSE,"suppdecsep98";#N/A,#N/A,FALSE,"w-dec98"}</definedName>
    <definedName name="wrn.3." hidden="1">{#N/A,#N/A,FALSE,"dec98qtr";#N/A,#N/A,FALSE,"suppdecsep98";#N/A,#N/A,FALSE,"w-dec98"}</definedName>
    <definedName name="wrn.Aging._.and._.Trend._.Analysis." localSheetId="15"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41" hidden="1">{"MSS",#N/A,FALSE,"MSS";"ProdSA",#N/A,FALSE,"ProdSA";"Sales 1",#N/A,FALSE,"SALES";"Transfer 1",#N/A,FALSE,"TRANSFERS"}</definedName>
    <definedName name="wrn.asif" localSheetId="40" hidden="1">{"MSS",#N/A,FALSE,"MSS";"ProdSA",#N/A,FALSE,"ProdSA";"Sales 1",#N/A,FALSE,"SALES";"Transfer 1",#N/A,FALSE,"TRANSFERS"}</definedName>
    <definedName name="wrn.asif" localSheetId="35" hidden="1">{"MSS",#N/A,FALSE,"MSS";"ProdSA",#N/A,FALSE,"ProdSA";"Sales 1",#N/A,FALSE,"SALES";"Transfer 1",#N/A,FALSE,"TRANSFERS"}</definedName>
    <definedName name="wrn.asif" localSheetId="21" hidden="1">{"MSS",#N/A,FALSE,"MSS";"ProdSA",#N/A,FALSE,"ProdSA";"Sales 1",#N/A,FALSE,"SALES";"Transfer 1",#N/A,FALSE,"TRANSFERS"}</definedName>
    <definedName name="wrn.asif" hidden="1">{"MSS",#N/A,FALSE,"MSS";"ProdSA",#N/A,FALSE,"ProdSA";"Sales 1",#N/A,FALSE,"SALES";"Transfer 1",#N/A,FALSE,"TRANSFERS"}</definedName>
    <definedName name="wrn.FIXED._.ASSETS." localSheetId="40"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35"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19"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21"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41" hidden="1">{"MSS",#N/A,FALSE,"MSS";"ProdSA",#N/A,FALSE,"ProdSA";"Sales 1",#N/A,FALSE,"SALES";"Transfer 1",#N/A,FALSE,"TRANSFERS"}</definedName>
    <definedName name="wrn.Hanif." localSheetId="40" hidden="1">{"MSS",#N/A,FALSE,"MSS";"ProdSA",#N/A,FALSE,"ProdSA";"Sales 1",#N/A,FALSE,"SALES";"Transfer 1",#N/A,FALSE,"TRANSFERS"}</definedName>
    <definedName name="wrn.Hanif." localSheetId="35" hidden="1">{"MSS",#N/A,FALSE,"MSS";"ProdSA",#N/A,FALSE,"ProdSA";"Sales 1",#N/A,FALSE,"SALES";"Transfer 1",#N/A,FALSE,"TRANSFERS"}</definedName>
    <definedName name="wrn.Hanif." localSheetId="21" hidden="1">{"MSS",#N/A,FALSE,"MSS";"ProdSA",#N/A,FALSE,"ProdSA";"Sales 1",#N/A,FALSE,"SALES";"Transfer 1",#N/A,FALSE,"TRANSFERS"}</definedName>
    <definedName name="wrn.Hanif." hidden="1">{"MSS",#N/A,FALSE,"MSS";"ProdSA",#N/A,FALSE,"ProdSA";"Sales 1",#N/A,FALSE,"SALES";"Transfer 1",#N/A,FALSE,"TRANSFERS"}</definedName>
    <definedName name="wrn.Mohsin." localSheetId="41" hidden="1">{"Sales 2",#N/A,FALSE,"SALES";"Transfer 2",#N/A,FALSE,"TRANSFERS";"A1460",#N/A,FALSE,"A1460"}</definedName>
    <definedName name="wrn.Mohsin." localSheetId="40" hidden="1">{"Sales 2",#N/A,FALSE,"SALES";"Transfer 2",#N/A,FALSE,"TRANSFERS";"A1460",#N/A,FALSE,"A1460"}</definedName>
    <definedName name="wrn.Mohsin." localSheetId="35" hidden="1">{"Sales 2",#N/A,FALSE,"SALES";"Transfer 2",#N/A,FALSE,"TRANSFERS";"A1460",#N/A,FALSE,"A1460"}</definedName>
    <definedName name="wrn.Mohsin." localSheetId="21" hidden="1">{"Sales 2",#N/A,FALSE,"SALES";"Transfer 2",#N/A,FALSE,"TRANSFERS";"A1460",#N/A,FALSE,"A1460"}</definedName>
    <definedName name="wrn.Mohsin." hidden="1">{"Sales 2",#N/A,FALSE,"SALES";"Transfer 2",#N/A,FALSE,"TRANSFERS";"A1460",#N/A,FALSE,"A1460"}</definedName>
    <definedName name="wrn.RATIO." localSheetId="40" hidden="1">{"PAGE1",#N/A,FALSE,"Sheet1";"PAGE2",#N/A,FALSE,"Sheet1"}</definedName>
    <definedName name="wrn.RATIO." localSheetId="35" hidden="1">{"PAGE1",#N/A,FALSE,"Sheet1";"PAGE2",#N/A,FALSE,"Sheet1"}</definedName>
    <definedName name="wrn.RATIO." localSheetId="19" hidden="1">{"PAGE1",#N/A,FALSE,"Sheet1";"PAGE2",#N/A,FALSE,"Sheet1"}</definedName>
    <definedName name="wrn.RATIO." localSheetId="21" hidden="1">{"PAGE1",#N/A,FALSE,"Sheet1";"PAGE2",#N/A,FALSE,"Sheet1"}</definedName>
    <definedName name="wrn.RATIO." hidden="1">{"PAGE1",#N/A,FALSE,"Sheet1";"PAGE2",#N/A,FALSE,"Sheet1"}</definedName>
    <definedName name="wrn.tariq." localSheetId="40" hidden="1">{#N/A,#N/A,FALSE,"Fax"}</definedName>
    <definedName name="wrn.tariq." localSheetId="35" hidden="1">{#N/A,#N/A,FALSE,"Fax"}</definedName>
    <definedName name="wrn.tariq." localSheetId="19" hidden="1">{#N/A,#N/A,FALSE,"Fax"}</definedName>
    <definedName name="wrn.tariq." localSheetId="21" hidden="1">{#N/A,#N/A,FALSE,"Fax"}</definedName>
    <definedName name="wrn.tariq." hidden="1">{#N/A,#N/A,FALSE,"Fax"}</definedName>
    <definedName name="wry" localSheetId="48">#REF!</definedName>
    <definedName name="wry" localSheetId="46">#REF!</definedName>
    <definedName name="wry" localSheetId="40">#REF!</definedName>
    <definedName name="wry" localSheetId="36">#REF!</definedName>
    <definedName name="wry" localSheetId="37">#REF!</definedName>
    <definedName name="wry" localSheetId="38">#REF!</definedName>
    <definedName name="wry" localSheetId="35">#REF!</definedName>
    <definedName name="wry" localSheetId="23">#REF!</definedName>
    <definedName name="wry" localSheetId="19">#REF!</definedName>
    <definedName name="wry" localSheetId="21">#REF!</definedName>
    <definedName name="wry">#REF!</definedName>
    <definedName name="ws" localSheetId="48">'[66]Revenue-Fire-Marine-Motor'!#REF!</definedName>
    <definedName name="ws" localSheetId="46">'[66]Revenue-Fire-Marine-Motor'!#REF!</definedName>
    <definedName name="ws" localSheetId="40">'[66]Revenue-Fire-Marine-Motor'!#REF!</definedName>
    <definedName name="ws" localSheetId="36">'[66]Revenue-Fire-Marine-Motor'!#REF!</definedName>
    <definedName name="ws" localSheetId="37">'[66]Revenue-Fire-Marine-Motor'!#REF!</definedName>
    <definedName name="ws" localSheetId="38">'[66]Revenue-Fire-Marine-Motor'!#REF!</definedName>
    <definedName name="ws" localSheetId="35">'[66]Revenue-Fire-Marine-Motor'!#REF!</definedName>
    <definedName name="ws" localSheetId="21">'[66]Revenue-Fire-Marine-Motor'!#REF!</definedName>
    <definedName name="ws">'[66]Revenue-Fire-Marine-Motor'!#REF!</definedName>
    <definedName name="wsx" localSheetId="48" hidden="1">{"'CALL MONEY'!$K$53"}</definedName>
    <definedName name="wsx" localSheetId="41" hidden="1">{"'CALL MONEY'!$K$53"}</definedName>
    <definedName name="wsx" localSheetId="40" hidden="1">{"'CALL MONEY'!$K$53"}</definedName>
    <definedName name="wsx" localSheetId="36" hidden="1">{"'CALL MONEY'!$K$53"}</definedName>
    <definedName name="wsx" localSheetId="37" hidden="1">{"'CALL MONEY'!$K$53"}</definedName>
    <definedName name="wsx" localSheetId="38" hidden="1">{"'CALL MONEY'!$K$53"}</definedName>
    <definedName name="wsx" localSheetId="35" hidden="1">{"'CALL MONEY'!$K$53"}</definedName>
    <definedName name="wsx" localSheetId="21" hidden="1">{"'CALL MONEY'!$K$53"}</definedName>
    <definedName name="wsx" hidden="1">{"'CALL MONEY'!$K$53"}</definedName>
    <definedName name="ww" localSheetId="46">[81]acct!#REF!</definedName>
    <definedName name="ww" localSheetId="40">[81]acct!#REF!</definedName>
    <definedName name="ww">[81]acct!#REF!</definedName>
    <definedName name="WWW" localSheetId="41" hidden="1">{#N/A,#N/A,FALSE,"dec98qtr";#N/A,#N/A,FALSE,"suppdecsep98";#N/A,#N/A,FALSE,"w-dec98"}</definedName>
    <definedName name="WWW" localSheetId="40" hidden="1">{#N/A,#N/A,FALSE,"dec98qtr";#N/A,#N/A,FALSE,"suppdecsep98";#N/A,#N/A,FALSE,"w-dec98"}</definedName>
    <definedName name="WWW" localSheetId="35" hidden="1">{#N/A,#N/A,FALSE,"dec98qtr";#N/A,#N/A,FALSE,"suppdecsep98";#N/A,#N/A,FALSE,"w-dec98"}</definedName>
    <definedName name="WWW" localSheetId="21" hidden="1">{#N/A,#N/A,FALSE,"dec98qtr";#N/A,#N/A,FALSE,"suppdecsep98";#N/A,#N/A,FALSE,"w-dec98"}</definedName>
    <definedName name="WWW" hidden="1">{#N/A,#N/A,FALSE,"dec98qtr";#N/A,#N/A,FALSE,"suppdecsep98";#N/A,#N/A,FALSE,"w-dec98"}</definedName>
    <definedName name="www\" localSheetId="15">#REF!</definedName>
    <definedName name="www\" localSheetId="48">#REF!</definedName>
    <definedName name="www\" localSheetId="47">#REF!</definedName>
    <definedName name="www\" localSheetId="46">#REF!</definedName>
    <definedName name="www\" localSheetId="41">#REF!</definedName>
    <definedName name="www\" localSheetId="40">#REF!</definedName>
    <definedName name="www\" localSheetId="36">#REF!</definedName>
    <definedName name="www\" localSheetId="37">#REF!</definedName>
    <definedName name="www\" localSheetId="38">#REF!</definedName>
    <definedName name="www\" localSheetId="42">#REF!</definedName>
    <definedName name="www\" localSheetId="34">#REF!</definedName>
    <definedName name="www\" localSheetId="35">#REF!</definedName>
    <definedName name="www\" localSheetId="23">#REF!</definedName>
    <definedName name="www\" localSheetId="18">#REF!</definedName>
    <definedName name="www\" localSheetId="19">#REF!</definedName>
    <definedName name="www\" localSheetId="21">#REF!</definedName>
    <definedName name="www\" localSheetId="26">#REF!</definedName>
    <definedName name="www\" localSheetId="11">#REF!</definedName>
    <definedName name="www\" localSheetId="24">#REF!</definedName>
    <definedName name="www\" localSheetId="7">#REF!</definedName>
    <definedName name="www\" localSheetId="33">#REF!</definedName>
    <definedName name="www\" localSheetId="32">#REF!</definedName>
    <definedName name="www\">#REF!</definedName>
    <definedName name="wwwwww" localSheetId="48">#REF!</definedName>
    <definedName name="wwwwww" localSheetId="47">#REF!</definedName>
    <definedName name="wwwwww" localSheetId="46">#REF!</definedName>
    <definedName name="wwwwww" localSheetId="41">#REF!</definedName>
    <definedName name="wwwwww" localSheetId="40">#REF!</definedName>
    <definedName name="wwwwww" localSheetId="36">#REF!</definedName>
    <definedName name="wwwwww" localSheetId="37">#REF!</definedName>
    <definedName name="wwwwww" localSheetId="38">#REF!</definedName>
    <definedName name="wwwwww" localSheetId="35">#REF!</definedName>
    <definedName name="wwwwww" localSheetId="21">#REF!</definedName>
    <definedName name="wwwwww">#REF!</definedName>
    <definedName name="X" localSheetId="48">#REF!</definedName>
    <definedName name="X" localSheetId="47">#REF!</definedName>
    <definedName name="X" localSheetId="46">#REF!</definedName>
    <definedName name="X" localSheetId="41">#REF!</definedName>
    <definedName name="X" localSheetId="40">#REF!</definedName>
    <definedName name="X" localSheetId="36">#REF!</definedName>
    <definedName name="X" localSheetId="37">#REF!</definedName>
    <definedName name="X" localSheetId="38">#REF!</definedName>
    <definedName name="X" localSheetId="35">#REF!</definedName>
    <definedName name="X" localSheetId="23">#REF!</definedName>
    <definedName name="X" localSheetId="19">#REF!</definedName>
    <definedName name="X" localSheetId="21">#REF!</definedName>
    <definedName name="X">#REF!</definedName>
    <definedName name="X_B_S_MIS" localSheetId="48">'[60]Balance Sheet'!#REF!</definedName>
    <definedName name="X_B_S_MIS" localSheetId="47">'[60]Balance Sheet'!#REF!</definedName>
    <definedName name="X_B_S_MIS" localSheetId="46">'[60]Balance Sheet'!#REF!</definedName>
    <definedName name="X_B_S_MIS" localSheetId="41">'[60]Balance Sheet'!#REF!</definedName>
    <definedName name="X_B_S_MIS" localSheetId="40">'[60]Balance Sheet'!#REF!</definedName>
    <definedName name="X_B_S_MIS" localSheetId="36">'[60]Balance Sheet'!#REF!</definedName>
    <definedName name="X_B_S_MIS" localSheetId="37">'[60]Balance Sheet'!#REF!</definedName>
    <definedName name="X_B_S_MIS" localSheetId="38">'[60]Balance Sheet'!#REF!</definedName>
    <definedName name="X_B_S_MIS" localSheetId="35">'[60]Balance Sheet'!#REF!</definedName>
    <definedName name="X_B_S_MIS" localSheetId="21">'[60]Balance Sheet'!#REF!</definedName>
    <definedName name="X_B_S_MIS">'[60]Balance Sheet'!#REF!</definedName>
    <definedName name="X_FASSETS_MIS" localSheetId="48">#REF!</definedName>
    <definedName name="X_FASSETS_MIS" localSheetId="47">#REF!</definedName>
    <definedName name="X_FASSETS_MIS" localSheetId="46">#REF!</definedName>
    <definedName name="X_FASSETS_MIS" localSheetId="41">#REF!</definedName>
    <definedName name="X_FASSETS_MIS" localSheetId="40">#REF!</definedName>
    <definedName name="X_FASSETS_MIS" localSheetId="36">#REF!</definedName>
    <definedName name="X_FASSETS_MIS" localSheetId="37">#REF!</definedName>
    <definedName name="X_FASSETS_MIS" localSheetId="38">#REF!</definedName>
    <definedName name="X_FASSETS_MIS" localSheetId="35">#REF!</definedName>
    <definedName name="X_FASSETS_MIS" localSheetId="21">#REF!</definedName>
    <definedName name="X_FASSETS_MIS">#REF!</definedName>
    <definedName name="X_FEXCHG_MIS" localSheetId="48">#REF!</definedName>
    <definedName name="X_FEXCHG_MIS" localSheetId="47">#REF!</definedName>
    <definedName name="X_FEXCHG_MIS" localSheetId="46">#REF!</definedName>
    <definedName name="X_FEXCHG_MIS" localSheetId="41">#REF!</definedName>
    <definedName name="X_FEXCHG_MIS" localSheetId="40">#REF!</definedName>
    <definedName name="X_FEXCHG_MIS" localSheetId="36">#REF!</definedName>
    <definedName name="X_FEXCHG_MIS" localSheetId="37">#REF!</definedName>
    <definedName name="X_FEXCHG_MIS" localSheetId="38">#REF!</definedName>
    <definedName name="X_FEXCHG_MIS" localSheetId="35">#REF!</definedName>
    <definedName name="X_FEXCHG_MIS" localSheetId="21">#REF!</definedName>
    <definedName name="X_FEXCHG_MIS">#REF!</definedName>
    <definedName name="X_HD_MIS" localSheetId="48">#REF!</definedName>
    <definedName name="X_HD_MIS" localSheetId="47">#REF!</definedName>
    <definedName name="X_HD_MIS" localSheetId="46">#REF!</definedName>
    <definedName name="X_HD_MIS" localSheetId="41">#REF!</definedName>
    <definedName name="X_HD_MIS" localSheetId="40">#REF!</definedName>
    <definedName name="X_HD_MIS" localSheetId="36">#REF!</definedName>
    <definedName name="X_HD_MIS" localSheetId="37">#REF!</definedName>
    <definedName name="X_HD_MIS" localSheetId="38">#REF!</definedName>
    <definedName name="X_HD_MIS" localSheetId="35">#REF!</definedName>
    <definedName name="X_HD_MIS" localSheetId="21">#REF!</definedName>
    <definedName name="X_HD_MIS">#REF!</definedName>
    <definedName name="X_MIS_REPORT_2" localSheetId="48">#REF!</definedName>
    <definedName name="X_MIS_REPORT_2" localSheetId="47">#REF!</definedName>
    <definedName name="X_MIS_REPORT_2" localSheetId="46">#REF!</definedName>
    <definedName name="X_MIS_REPORT_2" localSheetId="41">#REF!</definedName>
    <definedName name="X_MIS_REPORT_2" localSheetId="40">#REF!</definedName>
    <definedName name="X_MIS_REPORT_2" localSheetId="36">#REF!</definedName>
    <definedName name="X_MIS_REPORT_2" localSheetId="37">#REF!</definedName>
    <definedName name="X_MIS_REPORT_2" localSheetId="38">#REF!</definedName>
    <definedName name="X_MIS_REPORT_2" localSheetId="35">#REF!</definedName>
    <definedName name="X_MIS_REPORT_2" localSheetId="21">#REF!</definedName>
    <definedName name="X_MIS_REPORT_2">#REF!</definedName>
    <definedName name="X_P_L_MIS" localSheetId="48">#REF!</definedName>
    <definedName name="X_P_L_MIS" localSheetId="47">#REF!</definedName>
    <definedName name="X_P_L_MIS" localSheetId="46">#REF!</definedName>
    <definedName name="X_P_L_MIS" localSheetId="41">#REF!</definedName>
    <definedName name="X_P_L_MIS" localSheetId="40">#REF!</definedName>
    <definedName name="X_P_L_MIS" localSheetId="36">#REF!</definedName>
    <definedName name="X_P_L_MIS" localSheetId="37">#REF!</definedName>
    <definedName name="X_P_L_MIS" localSheetId="38">#REF!</definedName>
    <definedName name="X_P_L_MIS" localSheetId="35">#REF!</definedName>
    <definedName name="X_P_L_MIS" localSheetId="21">#REF!</definedName>
    <definedName name="X_P_L_MIS">#REF!</definedName>
    <definedName name="X_PROF_RECON" localSheetId="48">[54]ProfitProv!#REF!</definedName>
    <definedName name="X_PROF_RECON" localSheetId="47">[54]ProfitProv!#REF!</definedName>
    <definedName name="X_PROF_RECON" localSheetId="46">[54]ProfitProv!#REF!</definedName>
    <definedName name="X_PROF_RECON" localSheetId="41">[54]ProfitProv!#REF!</definedName>
    <definedName name="X_PROF_RECON" localSheetId="40">[54]ProfitProv!#REF!</definedName>
    <definedName name="X_PROF_RECON" localSheetId="36">[54]ProfitProv!#REF!</definedName>
    <definedName name="X_PROF_RECON" localSheetId="37">[54]ProfitProv!#REF!</definedName>
    <definedName name="X_PROF_RECON" localSheetId="38">[54]ProfitProv!#REF!</definedName>
    <definedName name="X_PROF_RECON" localSheetId="35">[54]ProfitProv!#REF!</definedName>
    <definedName name="X_PROF_RECON" localSheetId="21">[54]ProfitProv!#REF!</definedName>
    <definedName name="X_PROF_RECON">[54]ProfitProv!#REF!</definedName>
    <definedName name="X_TITLE_MIS" localSheetId="48">#REF!</definedName>
    <definedName name="X_TITLE_MIS" localSheetId="47">#REF!</definedName>
    <definedName name="X_TITLE_MIS" localSheetId="46">#REF!</definedName>
    <definedName name="X_TITLE_MIS" localSheetId="41">#REF!</definedName>
    <definedName name="X_TITLE_MIS" localSheetId="40">#REF!</definedName>
    <definedName name="X_TITLE_MIS" localSheetId="36">#REF!</definedName>
    <definedName name="X_TITLE_MIS" localSheetId="37">#REF!</definedName>
    <definedName name="X_TITLE_MIS" localSheetId="38">#REF!</definedName>
    <definedName name="X_TITLE_MIS" localSheetId="35">#REF!</definedName>
    <definedName name="X_TITLE_MIS" localSheetId="21">#REF!</definedName>
    <definedName name="X_TITLE_MIS">#REF!</definedName>
    <definedName name="xcx" localSheetId="48">#REF!</definedName>
    <definedName name="xcx" localSheetId="46">#REF!</definedName>
    <definedName name="xcx" localSheetId="41">#REF!</definedName>
    <definedName name="xcx" localSheetId="40">#REF!</definedName>
    <definedName name="xcx" localSheetId="36">#REF!</definedName>
    <definedName name="xcx" localSheetId="37">#REF!</definedName>
    <definedName name="xcx" localSheetId="38">#REF!</definedName>
    <definedName name="xcx" localSheetId="35">#REF!</definedName>
    <definedName name="xcx" localSheetId="21">#REF!</definedName>
    <definedName name="xcx">#REF!</definedName>
    <definedName name="XREF_COLUMN_1" localSheetId="48" hidden="1">[192]Working!#REF!</definedName>
    <definedName name="XREF_COLUMN_1" localSheetId="47" hidden="1">[192]Working!#REF!</definedName>
    <definedName name="XREF_COLUMN_1" localSheetId="46" hidden="1">[192]Working!#REF!</definedName>
    <definedName name="XREF_COLUMN_1" localSheetId="41" hidden="1">[192]Working!#REF!</definedName>
    <definedName name="XREF_COLUMN_1" localSheetId="40" hidden="1">#REF!</definedName>
    <definedName name="XREF_COLUMN_1" localSheetId="36" hidden="1">[192]Working!#REF!</definedName>
    <definedName name="XREF_COLUMN_1" localSheetId="37" hidden="1">[192]Working!#REF!</definedName>
    <definedName name="XREF_COLUMN_1" localSheetId="38" hidden="1">[192]Working!#REF!</definedName>
    <definedName name="XREF_COLUMN_1" localSheetId="35" hidden="1">#REF!</definedName>
    <definedName name="XREF_COLUMN_1" localSheetId="23" hidden="1">#REF!</definedName>
    <definedName name="XREF_COLUMN_1" localSheetId="19" hidden="1">#REF!</definedName>
    <definedName name="XREF_COLUMN_1" localSheetId="21" hidden="1">#REF!</definedName>
    <definedName name="XREF_COLUMN_1" hidden="1">#REF!</definedName>
    <definedName name="XREF_COLUMN_3" localSheetId="48" hidden="1">[193]Top!#REF!</definedName>
    <definedName name="XREF_COLUMN_3" localSheetId="47" hidden="1">[194]Top!#REF!</definedName>
    <definedName name="XREF_COLUMN_3" localSheetId="46" hidden="1">[194]Top!#REF!</definedName>
    <definedName name="XREF_COLUMN_3" localSheetId="41" hidden="1">[193]Top!#REF!</definedName>
    <definedName name="XREF_COLUMN_3" localSheetId="40" hidden="1">[193]Top!#REF!</definedName>
    <definedName name="XREF_COLUMN_3" localSheetId="36" hidden="1">[193]Top!#REF!</definedName>
    <definedName name="XREF_COLUMN_3" localSheetId="37" hidden="1">[193]Top!#REF!</definedName>
    <definedName name="XREF_COLUMN_3" localSheetId="38" hidden="1">[193]Top!#REF!</definedName>
    <definedName name="XREF_COLUMN_3" localSheetId="35" hidden="1">[193]Top!#REF!</definedName>
    <definedName name="XREF_COLUMN_3" localSheetId="21" hidden="1">[193]Top!#REF!</definedName>
    <definedName name="XREF_COLUMN_3" hidden="1">[193]Top!#REF!</definedName>
    <definedName name="XREF_COLUMN_4" localSheetId="48" hidden="1">[193]Top!#REF!</definedName>
    <definedName name="XREF_COLUMN_4" localSheetId="47" hidden="1">[194]Top!#REF!</definedName>
    <definedName name="XREF_COLUMN_4" localSheetId="46" hidden="1">[194]Top!#REF!</definedName>
    <definedName name="XREF_COLUMN_4" localSheetId="41" hidden="1">[193]Top!#REF!</definedName>
    <definedName name="XREF_COLUMN_4" localSheetId="40" hidden="1">#REF!</definedName>
    <definedName name="XREF_COLUMN_4" localSheetId="36" hidden="1">[193]Top!#REF!</definedName>
    <definedName name="XREF_COLUMN_4" localSheetId="37" hidden="1">[193]Top!#REF!</definedName>
    <definedName name="XREF_COLUMN_4" localSheetId="38" hidden="1">[193]Top!#REF!</definedName>
    <definedName name="XREF_COLUMN_4" localSheetId="35" hidden="1">#REF!</definedName>
    <definedName name="XREF_COLUMN_4" localSheetId="23" hidden="1">#REF!</definedName>
    <definedName name="XREF_COLUMN_4" localSheetId="19" hidden="1">#REF!</definedName>
    <definedName name="XREF_COLUMN_4" localSheetId="21" hidden="1">#REF!</definedName>
    <definedName name="XREF_COLUMN_4" hidden="1">#REF!</definedName>
    <definedName name="XRefActiveRow" localSheetId="48" hidden="1">#REF!</definedName>
    <definedName name="XRefActiveRow" localSheetId="46" hidden="1">#REF!</definedName>
    <definedName name="XRefActiveRow" localSheetId="40" hidden="1">#REF!</definedName>
    <definedName name="XRefActiveRow" localSheetId="36" hidden="1">#REF!</definedName>
    <definedName name="XRefActiveRow" localSheetId="37" hidden="1">#REF!</definedName>
    <definedName name="XRefActiveRow" localSheetId="38" hidden="1">#REF!</definedName>
    <definedName name="XRefActiveRow" localSheetId="35" hidden="1">#REF!</definedName>
    <definedName name="XRefActiveRow" localSheetId="23" hidden="1">#REF!</definedName>
    <definedName name="XRefActiveRow" localSheetId="19" hidden="1">#REF!</definedName>
    <definedName name="XRefActiveRow" localSheetId="21" hidden="1">#REF!</definedName>
    <definedName name="XRefActiveRow" hidden="1">#REF!</definedName>
    <definedName name="XRefColumnsCount" localSheetId="48" hidden="1">4</definedName>
    <definedName name="XRefColumnsCount" localSheetId="47" hidden="1">4</definedName>
    <definedName name="XRefColumnsCount" localSheetId="46" hidden="1">4</definedName>
    <definedName name="XRefColumnsCount" localSheetId="41" hidden="1">4</definedName>
    <definedName name="XRefColumnsCount" localSheetId="36" hidden="1">4</definedName>
    <definedName name="XRefColumnsCount" localSheetId="37" hidden="1">4</definedName>
    <definedName name="XRefColumnsCount" localSheetId="38" hidden="1">4</definedName>
    <definedName name="XRefColumnsCount" hidden="1">3</definedName>
    <definedName name="XRefCopy1" localSheetId="48" hidden="1">#REF!</definedName>
    <definedName name="XRefCopy1" localSheetId="46" hidden="1">#REF!</definedName>
    <definedName name="XRefCopy1" localSheetId="40" hidden="1">#REF!</definedName>
    <definedName name="XRefCopy1" localSheetId="36" hidden="1">#REF!</definedName>
    <definedName name="XRefCopy1" localSheetId="37" hidden="1">#REF!</definedName>
    <definedName name="XRefCopy1" localSheetId="38" hidden="1">#REF!</definedName>
    <definedName name="XRefCopy1" localSheetId="35" hidden="1">#REF!</definedName>
    <definedName name="XRefCopy1" localSheetId="23" hidden="1">#REF!</definedName>
    <definedName name="XRefCopy1" localSheetId="19" hidden="1">#REF!</definedName>
    <definedName name="XRefCopy1" localSheetId="21" hidden="1">#REF!</definedName>
    <definedName name="XRefCopy1" hidden="1">#REF!</definedName>
    <definedName name="XRefCopy1Row" localSheetId="48" hidden="1">#REF!</definedName>
    <definedName name="XRefCopy1Row" localSheetId="47" hidden="1">#REF!</definedName>
    <definedName name="XRefCopy1Row" localSheetId="46" hidden="1">#REF!</definedName>
    <definedName name="XRefCopy1Row" localSheetId="41" hidden="1">#REF!</definedName>
    <definedName name="XRefCopy1Row" localSheetId="40" hidden="1">#REF!</definedName>
    <definedName name="XRefCopy1Row" localSheetId="36" hidden="1">#REF!</definedName>
    <definedName name="XRefCopy1Row" localSheetId="37" hidden="1">#REF!</definedName>
    <definedName name="XRefCopy1Row" localSheetId="38" hidden="1">#REF!</definedName>
    <definedName name="XRefCopy1Row" localSheetId="35" hidden="1">#REF!</definedName>
    <definedName name="XRefCopy1Row" localSheetId="23" hidden="1">#REF!</definedName>
    <definedName name="XRefCopy1Row" localSheetId="19" hidden="1">#REF!</definedName>
    <definedName name="XRefCopy1Row" localSheetId="21" hidden="1">#REF!</definedName>
    <definedName name="XRefCopy1Row" hidden="1">#REF!</definedName>
    <definedName name="XRefCopy2" localSheetId="48" hidden="1">#REF!</definedName>
    <definedName name="XRefCopy2" localSheetId="46" hidden="1">#REF!</definedName>
    <definedName name="XRefCopy2" localSheetId="40" hidden="1">#REF!</definedName>
    <definedName name="XRefCopy2" localSheetId="36" hidden="1">#REF!</definedName>
    <definedName name="XRefCopy2" localSheetId="37" hidden="1">#REF!</definedName>
    <definedName name="XRefCopy2" localSheetId="38" hidden="1">#REF!</definedName>
    <definedName name="XRefCopy2" localSheetId="35" hidden="1">#REF!</definedName>
    <definedName name="XRefCopy2" localSheetId="23" hidden="1">#REF!</definedName>
    <definedName name="XRefCopy2" localSheetId="19" hidden="1">#REF!</definedName>
    <definedName name="XRefCopy2" localSheetId="21" hidden="1">#REF!</definedName>
    <definedName name="XRefCopy2" hidden="1">#REF!</definedName>
    <definedName name="XRefCopy2Row" localSheetId="48" hidden="1">#REF!</definedName>
    <definedName name="XRefCopy2Row" localSheetId="46" hidden="1">#REF!</definedName>
    <definedName name="XRefCopy2Row" localSheetId="40" hidden="1">#REF!</definedName>
    <definedName name="XRefCopy2Row" localSheetId="36" hidden="1">#REF!</definedName>
    <definedName name="XRefCopy2Row" localSheetId="37" hidden="1">#REF!</definedName>
    <definedName name="XRefCopy2Row" localSheetId="38" hidden="1">#REF!</definedName>
    <definedName name="XRefCopy2Row" localSheetId="35" hidden="1">#REF!</definedName>
    <definedName name="XRefCopy2Row" localSheetId="23" hidden="1">#REF!</definedName>
    <definedName name="XRefCopy2Row" localSheetId="19" hidden="1">#REF!</definedName>
    <definedName name="XRefCopy2Row" localSheetId="21" hidden="1">#REF!</definedName>
    <definedName name="XRefCopy2Row" hidden="1">#REF!</definedName>
    <definedName name="XRefCopy3" localSheetId="48" hidden="1">#REF!</definedName>
    <definedName name="XRefCopy3" localSheetId="46" hidden="1">#REF!</definedName>
    <definedName name="XRefCopy3" localSheetId="40" hidden="1">#REF!</definedName>
    <definedName name="XRefCopy3" localSheetId="36" hidden="1">#REF!</definedName>
    <definedName name="XRefCopy3" localSheetId="37" hidden="1">#REF!</definedName>
    <definedName name="XRefCopy3" localSheetId="38" hidden="1">#REF!</definedName>
    <definedName name="XRefCopy3" localSheetId="35" hidden="1">#REF!</definedName>
    <definedName name="XRefCopy3" localSheetId="23" hidden="1">#REF!</definedName>
    <definedName name="XRefCopy3" localSheetId="19" hidden="1">#REF!</definedName>
    <definedName name="XRefCopy3" localSheetId="21" hidden="1">#REF!</definedName>
    <definedName name="XRefCopy3" hidden="1">#REF!</definedName>
    <definedName name="XRefCopy3Row" localSheetId="48" hidden="1">#REF!</definedName>
    <definedName name="XRefCopy3Row" localSheetId="47" hidden="1">#REF!</definedName>
    <definedName name="XRefCopy3Row" localSheetId="46" hidden="1">#REF!</definedName>
    <definedName name="XRefCopy3Row" localSheetId="41" hidden="1">#REF!</definedName>
    <definedName name="XRefCopy3Row" localSheetId="40" hidden="1">#REF!</definedName>
    <definedName name="XRefCopy3Row" localSheetId="36" hidden="1">#REF!</definedName>
    <definedName name="XRefCopy3Row" localSheetId="37" hidden="1">#REF!</definedName>
    <definedName name="XRefCopy3Row" localSheetId="38" hidden="1">#REF!</definedName>
    <definedName name="XRefCopy3Row" localSheetId="35" hidden="1">#REF!</definedName>
    <definedName name="XRefCopy3Row" localSheetId="23" hidden="1">#REF!</definedName>
    <definedName name="XRefCopy3Row" localSheetId="19" hidden="1">#REF!</definedName>
    <definedName name="XRefCopy3Row" localSheetId="21" hidden="1">#REF!</definedName>
    <definedName name="XRefCopy3Row" hidden="1">#REF!</definedName>
    <definedName name="XRefCopy4" localSheetId="48" hidden="1">[193]Top!#REF!</definedName>
    <definedName name="XRefCopy4" localSheetId="47" hidden="1">[194]Top!#REF!</definedName>
    <definedName name="XRefCopy4" localSheetId="46" hidden="1">[194]Top!#REF!</definedName>
    <definedName name="XRefCopy4" localSheetId="41" hidden="1">[193]Top!#REF!</definedName>
    <definedName name="XRefCopy4" localSheetId="40" hidden="1">[193]Top!#REF!</definedName>
    <definedName name="XRefCopy4" localSheetId="36" hidden="1">[193]Top!#REF!</definedName>
    <definedName name="XRefCopy4" localSheetId="37" hidden="1">[193]Top!#REF!</definedName>
    <definedName name="XRefCopy4" localSheetId="38" hidden="1">[193]Top!#REF!</definedName>
    <definedName name="XRefCopy4" localSheetId="35" hidden="1">[193]Top!#REF!</definedName>
    <definedName name="XRefCopy4" localSheetId="21" hidden="1">[193]Top!#REF!</definedName>
    <definedName name="XRefCopy4" hidden="1">[193]Top!#REF!</definedName>
    <definedName name="XRefCopyRangeCount" hidden="1">4</definedName>
    <definedName name="XRefPaste1" localSheetId="48" hidden="1">#REF!</definedName>
    <definedName name="XRefPaste1" localSheetId="46" hidden="1">#REF!</definedName>
    <definedName name="XRefPaste1" localSheetId="40" hidden="1">#REF!</definedName>
    <definedName name="XRefPaste1" localSheetId="36" hidden="1">#REF!</definedName>
    <definedName name="XRefPaste1" localSheetId="37" hidden="1">#REF!</definedName>
    <definedName name="XRefPaste1" localSheetId="38" hidden="1">#REF!</definedName>
    <definedName name="XRefPaste1" localSheetId="35" hidden="1">#REF!</definedName>
    <definedName name="XRefPaste1" localSheetId="23" hidden="1">#REF!</definedName>
    <definedName name="XRefPaste1" localSheetId="19" hidden="1">#REF!</definedName>
    <definedName name="XRefPaste1" localSheetId="21" hidden="1">#REF!</definedName>
    <definedName name="XRefPaste1" hidden="1">#REF!</definedName>
    <definedName name="XRefPaste1Row" localSheetId="48" hidden="1">#REF!</definedName>
    <definedName name="XRefPaste1Row" localSheetId="46" hidden="1">#REF!</definedName>
    <definedName name="XRefPaste1Row" localSheetId="40" hidden="1">#REF!</definedName>
    <definedName name="XRefPaste1Row" localSheetId="36" hidden="1">#REF!</definedName>
    <definedName name="XRefPaste1Row" localSheetId="37" hidden="1">#REF!</definedName>
    <definedName name="XRefPaste1Row" localSheetId="38" hidden="1">#REF!</definedName>
    <definedName name="XRefPaste1Row" localSheetId="35" hidden="1">#REF!</definedName>
    <definedName name="XRefPaste1Row" localSheetId="23" hidden="1">#REF!</definedName>
    <definedName name="XRefPaste1Row" localSheetId="19" hidden="1">#REF!</definedName>
    <definedName name="XRefPaste1Row" localSheetId="21" hidden="1">#REF!</definedName>
    <definedName name="XRefPaste1Row" hidden="1">#REF!</definedName>
    <definedName name="XRefPaste2" localSheetId="48" hidden="1">#REF!</definedName>
    <definedName name="XRefPaste2" localSheetId="46" hidden="1">#REF!</definedName>
    <definedName name="XRefPaste2" localSheetId="40" hidden="1">#REF!</definedName>
    <definedName name="XRefPaste2" localSheetId="36" hidden="1">#REF!</definedName>
    <definedName name="XRefPaste2" localSheetId="37" hidden="1">#REF!</definedName>
    <definedName name="XRefPaste2" localSheetId="38" hidden="1">#REF!</definedName>
    <definedName name="XRefPaste2" localSheetId="35" hidden="1">#REF!</definedName>
    <definedName name="XRefPaste2" localSheetId="23" hidden="1">#REF!</definedName>
    <definedName name="XRefPaste2" localSheetId="19" hidden="1">#REF!</definedName>
    <definedName name="XRefPaste2" localSheetId="21" hidden="1">#REF!</definedName>
    <definedName name="XRefPaste2" hidden="1">#REF!</definedName>
    <definedName name="XRefPaste2Row" localSheetId="48" hidden="1">#REF!</definedName>
    <definedName name="XRefPaste2Row" localSheetId="46" hidden="1">#REF!</definedName>
    <definedName name="XRefPaste2Row" localSheetId="40" hidden="1">#REF!</definedName>
    <definedName name="XRefPaste2Row" localSheetId="36" hidden="1">#REF!</definedName>
    <definedName name="XRefPaste2Row" localSheetId="37" hidden="1">#REF!</definedName>
    <definedName name="XRefPaste2Row" localSheetId="38" hidden="1">#REF!</definedName>
    <definedName name="XRefPaste2Row" localSheetId="35" hidden="1">#REF!</definedName>
    <definedName name="XRefPaste2Row" localSheetId="23" hidden="1">#REF!</definedName>
    <definedName name="XRefPaste2Row" localSheetId="19" hidden="1">#REF!</definedName>
    <definedName name="XRefPaste2Row" localSheetId="21" hidden="1">#REF!</definedName>
    <definedName name="XRefPaste2Row" hidden="1">#REF!</definedName>
    <definedName name="XRefPaste3" localSheetId="48" hidden="1">#REF!</definedName>
    <definedName name="XRefPaste3" localSheetId="46" hidden="1">#REF!</definedName>
    <definedName name="XRefPaste3" localSheetId="40" hidden="1">#REF!</definedName>
    <definedName name="XRefPaste3" localSheetId="36" hidden="1">#REF!</definedName>
    <definedName name="XRefPaste3" localSheetId="37" hidden="1">#REF!</definedName>
    <definedName name="XRefPaste3" localSheetId="38" hidden="1">#REF!</definedName>
    <definedName name="XRefPaste3" localSheetId="35" hidden="1">#REF!</definedName>
    <definedName name="XRefPaste3" localSheetId="23" hidden="1">#REF!</definedName>
    <definedName name="XRefPaste3" localSheetId="19" hidden="1">#REF!</definedName>
    <definedName name="XRefPaste3" localSheetId="21" hidden="1">#REF!</definedName>
    <definedName name="XRefPaste3" hidden="1">#REF!</definedName>
    <definedName name="XRefPaste3Row" localSheetId="48" hidden="1">#REF!</definedName>
    <definedName name="XRefPaste3Row" localSheetId="46" hidden="1">#REF!</definedName>
    <definedName name="XRefPaste3Row" localSheetId="40" hidden="1">#REF!</definedName>
    <definedName name="XRefPaste3Row" localSheetId="36" hidden="1">#REF!</definedName>
    <definedName name="XRefPaste3Row" localSheetId="37" hidden="1">#REF!</definedName>
    <definedName name="XRefPaste3Row" localSheetId="38" hidden="1">#REF!</definedName>
    <definedName name="XRefPaste3Row" localSheetId="35" hidden="1">#REF!</definedName>
    <definedName name="XRefPaste3Row" localSheetId="23" hidden="1">#REF!</definedName>
    <definedName name="XRefPaste3Row" localSheetId="19" hidden="1">#REF!</definedName>
    <definedName name="XRefPaste3Row" localSheetId="21" hidden="1">#REF!</definedName>
    <definedName name="XRefPaste3Row" hidden="1">#REF!</definedName>
    <definedName name="XRefPasteRangeCount" localSheetId="48" hidden="1">2</definedName>
    <definedName name="XRefPasteRangeCount" localSheetId="47" hidden="1">2</definedName>
    <definedName name="XRefPasteRangeCount" localSheetId="46" hidden="1">2</definedName>
    <definedName name="XRefPasteRangeCount" localSheetId="41" hidden="1">2</definedName>
    <definedName name="XRefPasteRangeCount" localSheetId="36" hidden="1">2</definedName>
    <definedName name="XRefPasteRangeCount" localSheetId="37" hidden="1">2</definedName>
    <definedName name="XRefPasteRangeCount" localSheetId="38" hidden="1">2</definedName>
    <definedName name="XRefPasteRangeCount" hidden="1">4</definedName>
    <definedName name="XX" localSheetId="48">'[1]last qrt2001'!#REF!</definedName>
    <definedName name="XX" localSheetId="47">'[1]last qrt2001'!#REF!</definedName>
    <definedName name="XX" localSheetId="46">'[1]last qrt2001'!#REF!</definedName>
    <definedName name="XX" localSheetId="41">'[1]last qrt2001'!#REF!</definedName>
    <definedName name="XX" localSheetId="40">'[1]last qrt2001'!#REF!</definedName>
    <definedName name="XX" localSheetId="36">'[1]last qrt2001'!#REF!</definedName>
    <definedName name="XX" localSheetId="37">'[1]last qrt2001'!#REF!</definedName>
    <definedName name="XX" localSheetId="38">'[1]last qrt2001'!#REF!</definedName>
    <definedName name="XX" localSheetId="35">'[1]last qrt2001'!#REF!</definedName>
    <definedName name="XX" localSheetId="21">'[1]last qrt2001'!#REF!</definedName>
    <definedName name="XX">'[1]last qrt2001'!#REF!</definedName>
    <definedName name="xxx" localSheetId="48">#REF!</definedName>
    <definedName name="XXX" localSheetId="47">#REF!</definedName>
    <definedName name="XXX" localSheetId="46">#REF!</definedName>
    <definedName name="xxx" localSheetId="41">#REF!</definedName>
    <definedName name="XXX" localSheetId="40">#REF!</definedName>
    <definedName name="xxx" localSheetId="36">#REF!</definedName>
    <definedName name="xxx" localSheetId="37">#REF!</definedName>
    <definedName name="xxx" localSheetId="38">#REF!</definedName>
    <definedName name="XXX" localSheetId="35">#REF!</definedName>
    <definedName name="XXX" localSheetId="21">#REF!</definedName>
    <definedName name="XXX">#REF!</definedName>
    <definedName name="xxxx" localSheetId="47" hidden="1">{"'CALL MONEY'!$K$53"}</definedName>
    <definedName name="xxxx" localSheetId="46" hidden="1">{"'CALL MONEY'!$K$53"}</definedName>
    <definedName name="xxxx" localSheetId="41" hidden="1">{"'CALL MONEY'!$K$53"}</definedName>
    <definedName name="xxxx" localSheetId="40" hidden="1">{"'CALL MONEY'!$K$53"}</definedName>
    <definedName name="xxxx" localSheetId="35" hidden="1">{"'CALL MONEY'!$K$53"}</definedName>
    <definedName name="xxxx" localSheetId="21" hidden="1">{"'CALL MONEY'!$K$53"}</definedName>
    <definedName name="xxxx" hidden="1">{"'CALL MONEY'!$K$53"}</definedName>
    <definedName name="xyz" localSheetId="48">'[39]Adv to vendor'!#REF!</definedName>
    <definedName name="xyz" localSheetId="47">'[39]Adv to vendor'!#REF!</definedName>
    <definedName name="xyz" localSheetId="46">'[39]Adv to vendor'!#REF!</definedName>
    <definedName name="xyz" localSheetId="41">'[39]Adv to vendor'!#REF!</definedName>
    <definedName name="xyz" localSheetId="40">'[39]Adv to vendor'!#REF!</definedName>
    <definedName name="xyz" localSheetId="36">'[39]Adv to vendor'!#REF!</definedName>
    <definedName name="xyz" localSheetId="37">'[39]Adv to vendor'!#REF!</definedName>
    <definedName name="xyz" localSheetId="38">'[39]Adv to vendor'!#REF!</definedName>
    <definedName name="xyz" localSheetId="35">'[39]Adv to vendor'!#REF!</definedName>
    <definedName name="xyz" localSheetId="21">'[39]Adv to vendor'!#REF!</definedName>
    <definedName name="xyz">'[39]Adv to vendor'!#REF!</definedName>
    <definedName name="YAR" localSheetId="48">'[195]100082'!#REF!</definedName>
    <definedName name="YAR" localSheetId="46">'[195]100082'!#REF!</definedName>
    <definedName name="YAR" localSheetId="41">'[195]100082'!#REF!</definedName>
    <definedName name="YAR" localSheetId="40">'[195]100082'!#REF!</definedName>
    <definedName name="YAR" localSheetId="36">'[195]100082'!#REF!</definedName>
    <definedName name="YAR" localSheetId="37">'[195]100082'!#REF!</definedName>
    <definedName name="YAR" localSheetId="38">'[195]100082'!#REF!</definedName>
    <definedName name="YAR" localSheetId="35">'[195]100082'!#REF!</definedName>
    <definedName name="YAR" localSheetId="21">'[195]100082'!#REF!</definedName>
    <definedName name="YAR">'[195]100082'!#REF!</definedName>
    <definedName name="YCAB" localSheetId="48">#REF!</definedName>
    <definedName name="YCAB" localSheetId="47">#REF!</definedName>
    <definedName name="YCAB" localSheetId="46">#REF!</definedName>
    <definedName name="YCAB" localSheetId="41">#REF!</definedName>
    <definedName name="YCAB" localSheetId="40">#REF!</definedName>
    <definedName name="YCAB" localSheetId="36">#REF!</definedName>
    <definedName name="YCAB" localSheetId="37">#REF!</definedName>
    <definedName name="YCAB" localSheetId="38">#REF!</definedName>
    <definedName name="YCAB" localSheetId="35">#REF!</definedName>
    <definedName name="YCAB" localSheetId="23">#REF!</definedName>
    <definedName name="YCAB" localSheetId="19">#REF!</definedName>
    <definedName name="YCAB" localSheetId="21">#REF!</definedName>
    <definedName name="YCAB">#REF!</definedName>
    <definedName name="ycab1" localSheetId="48">#REF!</definedName>
    <definedName name="ycab1" localSheetId="46">#REF!</definedName>
    <definedName name="ycab1" localSheetId="41">#REF!</definedName>
    <definedName name="ycab1" localSheetId="40">#REF!</definedName>
    <definedName name="ycab1" localSheetId="36">#REF!</definedName>
    <definedName name="ycab1" localSheetId="37">#REF!</definedName>
    <definedName name="ycab1" localSheetId="38">#REF!</definedName>
    <definedName name="ycab1" localSheetId="35">#REF!</definedName>
    <definedName name="ycab1" localSheetId="23">#REF!</definedName>
    <definedName name="ycab1" localSheetId="19">#REF!</definedName>
    <definedName name="ycab1" localSheetId="21">#REF!</definedName>
    <definedName name="ycab1">#REF!</definedName>
    <definedName name="YEAR2000" localSheetId="48">#REF!</definedName>
    <definedName name="YEAR2000" localSheetId="46">#REF!</definedName>
    <definedName name="YEAR2000" localSheetId="40">#REF!</definedName>
    <definedName name="YEAR2000" localSheetId="36">#REF!</definedName>
    <definedName name="YEAR2000" localSheetId="37">#REF!</definedName>
    <definedName name="YEAR2000" localSheetId="38">#REF!</definedName>
    <definedName name="YEAR2000" localSheetId="35">#REF!</definedName>
    <definedName name="YEAR2000" localSheetId="23">#REF!</definedName>
    <definedName name="YEAR2000" localSheetId="19">#REF!</definedName>
    <definedName name="YEAR2000" localSheetId="21">#REF!</definedName>
    <definedName name="YEAR2000">#REF!</definedName>
    <definedName name="YEMEN1" localSheetId="48">[13]Sheet4!$L$222:$L$313</definedName>
    <definedName name="YEMEN1" localSheetId="41">[13]Sheet4!$L$222:$L$313</definedName>
    <definedName name="YEMEN1" localSheetId="36">[13]Sheet4!$L$222:$L$313</definedName>
    <definedName name="YEMEN1" localSheetId="37">[13]Sheet4!$L$222:$L$313</definedName>
    <definedName name="YEMEN1" localSheetId="38">[13]Sheet4!$L$222:$L$313</definedName>
    <definedName name="YEMEN1">[13]Sheet4!$L$222:$L$313</definedName>
    <definedName name="YEMEN2" localSheetId="48">[13]Sheet4!$Y$222:$Y$313</definedName>
    <definedName name="YEMEN2" localSheetId="41">[13]Sheet4!$Y$222:$Y$313</definedName>
    <definedName name="YEMEN2" localSheetId="36">[13]Sheet4!$Y$222:$Y$313</definedName>
    <definedName name="YEMEN2" localSheetId="37">[13]Sheet4!$Y$222:$Y$313</definedName>
    <definedName name="YEMEN2" localSheetId="38">[13]Sheet4!$Y$222:$Y$313</definedName>
    <definedName name="YEMEN2">[13]Sheet4!$Y$222:$Y$313</definedName>
    <definedName name="Yld">'[122]Rate Input'!$C$35:$D$398</definedName>
    <definedName name="YR" localSheetId="48" hidden="1">#REF!</definedName>
    <definedName name="YR" localSheetId="46" hidden="1">#REF!</definedName>
    <definedName name="YR" localSheetId="41" hidden="1">#REF!</definedName>
    <definedName name="YR" localSheetId="40" hidden="1">#REF!</definedName>
    <definedName name="YR" localSheetId="36" hidden="1">#REF!</definedName>
    <definedName name="YR" localSheetId="37" hidden="1">#REF!</definedName>
    <definedName name="YR" localSheetId="38" hidden="1">#REF!</definedName>
    <definedName name="YR" localSheetId="35" hidden="1">#REF!</definedName>
    <definedName name="YR" localSheetId="21" hidden="1">#REF!</definedName>
    <definedName name="YR" hidden="1">#REF!</definedName>
    <definedName name="z" localSheetId="48">'[39]Stock in Trade'!#REF!</definedName>
    <definedName name="z" localSheetId="47">'[39]Stock in Trade'!#REF!</definedName>
    <definedName name="z" localSheetId="46">'[39]Stock in Trade'!#REF!</definedName>
    <definedName name="z" localSheetId="41">'[39]Stock in Trade'!#REF!</definedName>
    <definedName name="z" localSheetId="40" hidden="1">{"'CALL MONEY'!$K$53"}</definedName>
    <definedName name="z" localSheetId="36">'[39]Stock in Trade'!#REF!</definedName>
    <definedName name="z" localSheetId="37">'[39]Stock in Trade'!#REF!</definedName>
    <definedName name="z" localSheetId="38">'[39]Stock in Trade'!#REF!</definedName>
    <definedName name="z" localSheetId="35" hidden="1">{"'CALL MONEY'!$K$53"}</definedName>
    <definedName name="z" localSheetId="19" hidden="1">{"'CALL MONEY'!$K$53"}</definedName>
    <definedName name="z" localSheetId="21" hidden="1">{"'CALL MONEY'!$K$53"}</definedName>
    <definedName name="z" hidden="1">{"'CALL MONEY'!$K$53"}</definedName>
    <definedName name="Z_2F0BD9A2_457D_11D2_8EE8_0060971217D4_.wvu.PrintArea" localSheetId="48" hidden="1">'[24]34-38.2'!#REF!</definedName>
    <definedName name="Z_2F0BD9A2_457D_11D2_8EE8_0060971217D4_.wvu.PrintArea" localSheetId="47" hidden="1">'[24]34-38.2'!#REF!</definedName>
    <definedName name="Z_2F0BD9A2_457D_11D2_8EE8_0060971217D4_.wvu.PrintArea" localSheetId="46" hidden="1">'[24]34-38.2'!#REF!</definedName>
    <definedName name="Z_2F0BD9A2_457D_11D2_8EE8_0060971217D4_.wvu.PrintArea" localSheetId="41" hidden="1">'[24]34-38.2'!#REF!</definedName>
    <definedName name="Z_2F0BD9A2_457D_11D2_8EE8_0060971217D4_.wvu.PrintArea" localSheetId="40" hidden="1">'[24]34-38.2'!#REF!</definedName>
    <definedName name="Z_2F0BD9A2_457D_11D2_8EE8_0060971217D4_.wvu.PrintArea" localSheetId="36" hidden="1">'[24]34-38.2'!#REF!</definedName>
    <definedName name="Z_2F0BD9A2_457D_11D2_8EE8_0060971217D4_.wvu.PrintArea" localSheetId="37" hidden="1">'[24]34-38.2'!#REF!</definedName>
    <definedName name="Z_2F0BD9A2_457D_11D2_8EE8_0060971217D4_.wvu.PrintArea" localSheetId="38" hidden="1">'[24]34-38.2'!#REF!</definedName>
    <definedName name="Z_2F0BD9A2_457D_11D2_8EE8_0060971217D4_.wvu.PrintArea" localSheetId="35" hidden="1">'[24]34-38.2'!#REF!</definedName>
    <definedName name="Z_2F0BD9A2_457D_11D2_8EE8_0060971217D4_.wvu.PrintArea" localSheetId="21" hidden="1">'[24]34-38.2'!#REF!</definedName>
    <definedName name="Z_2F0BD9A2_457D_11D2_8EE8_0060971217D4_.wvu.PrintArea" hidden="1">'[24]34-38.2'!#REF!</definedName>
    <definedName name="Z_2F0BD9A2_457D_11D2_8EE8_0060971217D4_.wvu.PrintTitles" localSheetId="48" hidden="1">'[24]34-38.2'!#REF!</definedName>
    <definedName name="Z_2F0BD9A2_457D_11D2_8EE8_0060971217D4_.wvu.PrintTitles" localSheetId="47" hidden="1">'[24]34-38.2'!#REF!</definedName>
    <definedName name="Z_2F0BD9A2_457D_11D2_8EE8_0060971217D4_.wvu.PrintTitles" localSheetId="46" hidden="1">'[24]34-38.2'!#REF!</definedName>
    <definedName name="Z_2F0BD9A2_457D_11D2_8EE8_0060971217D4_.wvu.PrintTitles" localSheetId="41" hidden="1">'[24]34-38.2'!#REF!</definedName>
    <definedName name="Z_2F0BD9A2_457D_11D2_8EE8_0060971217D4_.wvu.PrintTitles" localSheetId="40" hidden="1">'[24]34-38.2'!#REF!</definedName>
    <definedName name="Z_2F0BD9A2_457D_11D2_8EE8_0060971217D4_.wvu.PrintTitles" localSheetId="36" hidden="1">'[24]34-38.2'!#REF!</definedName>
    <definedName name="Z_2F0BD9A2_457D_11D2_8EE8_0060971217D4_.wvu.PrintTitles" localSheetId="37" hidden="1">'[24]34-38.2'!#REF!</definedName>
    <definedName name="Z_2F0BD9A2_457D_11D2_8EE8_0060971217D4_.wvu.PrintTitles" localSheetId="38" hidden="1">'[24]34-38.2'!#REF!</definedName>
    <definedName name="Z_2F0BD9A2_457D_11D2_8EE8_0060971217D4_.wvu.PrintTitles" localSheetId="35" hidden="1">'[24]34-38.2'!#REF!</definedName>
    <definedName name="Z_2F0BD9A2_457D_11D2_8EE8_0060971217D4_.wvu.PrintTitles" localSheetId="21" hidden="1">'[24]34-38.2'!#REF!</definedName>
    <definedName name="Z_2F0BD9A2_457D_11D2_8EE8_0060971217D4_.wvu.PrintTitles" hidden="1">'[24]34-38.2'!#REF!</definedName>
    <definedName name="Z_3AB84060_44C7_11D2_8EE8_0060971217D4_.wvu.PrintArea" localSheetId="48" hidden="1">'[24]34-38.2'!#REF!</definedName>
    <definedName name="Z_3AB84060_44C7_11D2_8EE8_0060971217D4_.wvu.PrintArea" localSheetId="47" hidden="1">'[24]34-38.2'!#REF!</definedName>
    <definedName name="Z_3AB84060_44C7_11D2_8EE8_0060971217D4_.wvu.PrintArea" localSheetId="46" hidden="1">'[24]34-38.2'!#REF!</definedName>
    <definedName name="Z_3AB84060_44C7_11D2_8EE8_0060971217D4_.wvu.PrintArea" localSheetId="41" hidden="1">'[24]34-38.2'!#REF!</definedName>
    <definedName name="Z_3AB84060_44C7_11D2_8EE8_0060971217D4_.wvu.PrintArea" localSheetId="40" hidden="1">'[24]34-38.2'!#REF!</definedName>
    <definedName name="Z_3AB84060_44C7_11D2_8EE8_0060971217D4_.wvu.PrintArea" localSheetId="36" hidden="1">'[24]34-38.2'!#REF!</definedName>
    <definedName name="Z_3AB84060_44C7_11D2_8EE8_0060971217D4_.wvu.PrintArea" localSheetId="37" hidden="1">'[24]34-38.2'!#REF!</definedName>
    <definedName name="Z_3AB84060_44C7_11D2_8EE8_0060971217D4_.wvu.PrintArea" localSheetId="38" hidden="1">'[24]34-38.2'!#REF!</definedName>
    <definedName name="Z_3AB84060_44C7_11D2_8EE8_0060971217D4_.wvu.PrintArea" localSheetId="35" hidden="1">'[24]34-38.2'!#REF!</definedName>
    <definedName name="Z_3AB84060_44C7_11D2_8EE8_0060971217D4_.wvu.PrintArea" localSheetId="21" hidden="1">'[24]34-38.2'!#REF!</definedName>
    <definedName name="Z_3AB84060_44C7_11D2_8EE8_0060971217D4_.wvu.PrintArea" hidden="1">'[24]34-38.2'!#REF!</definedName>
    <definedName name="Z_3AB84060_44C7_11D2_8EE8_0060971217D4_.wvu.PrintTitles" localSheetId="48" hidden="1">'[24]34-38.2'!#REF!</definedName>
    <definedName name="Z_3AB84060_44C7_11D2_8EE8_0060971217D4_.wvu.PrintTitles" localSheetId="47" hidden="1">'[24]34-38.2'!#REF!</definedName>
    <definedName name="Z_3AB84060_44C7_11D2_8EE8_0060971217D4_.wvu.PrintTitles" localSheetId="46" hidden="1">'[24]34-38.2'!#REF!</definedName>
    <definedName name="Z_3AB84060_44C7_11D2_8EE8_0060971217D4_.wvu.PrintTitles" localSheetId="41" hidden="1">'[24]34-38.2'!#REF!</definedName>
    <definedName name="Z_3AB84060_44C7_11D2_8EE8_0060971217D4_.wvu.PrintTitles" localSheetId="40" hidden="1">'[24]34-38.2'!#REF!</definedName>
    <definedName name="Z_3AB84060_44C7_11D2_8EE8_0060971217D4_.wvu.PrintTitles" localSheetId="36" hidden="1">'[24]34-38.2'!#REF!</definedName>
    <definedName name="Z_3AB84060_44C7_11D2_8EE8_0060971217D4_.wvu.PrintTitles" localSheetId="37" hidden="1">'[24]34-38.2'!#REF!</definedName>
    <definedName name="Z_3AB84060_44C7_11D2_8EE8_0060971217D4_.wvu.PrintTitles" localSheetId="38" hidden="1">'[24]34-38.2'!#REF!</definedName>
    <definedName name="Z_3AB84060_44C7_11D2_8EE8_0060971217D4_.wvu.PrintTitles" localSheetId="35" hidden="1">'[24]34-38.2'!#REF!</definedName>
    <definedName name="Z_3AB84060_44C7_11D2_8EE8_0060971217D4_.wvu.PrintTitles" localSheetId="21" hidden="1">'[24]34-38.2'!#REF!</definedName>
    <definedName name="Z_3AB84060_44C7_11D2_8EE8_0060971217D4_.wvu.PrintTitles" hidden="1">'[24]34-38.2'!#REF!</definedName>
    <definedName name="Z_58E7C95E_19B3_484F_A20C_7ED835544ED1_.wvu.Cols" localSheetId="15" hidden="1">'1-2'!$E:$E</definedName>
    <definedName name="Z_58E7C95E_19B3_484F_A20C_7ED835544ED1_.wvu.Cols" localSheetId="40" hidden="1">'15'!$E:$E</definedName>
    <definedName name="Z_58E7C95E_19B3_484F_A20C_7ED835544ED1_.wvu.Cols" localSheetId="42" hidden="1">'16-17'!$D:$D</definedName>
    <definedName name="Z_58E7C95E_19B3_484F_A20C_7ED835544ED1_.wvu.Cols" localSheetId="16" hidden="1">'3-7'!$E:$E</definedName>
    <definedName name="Z_58E7C95E_19B3_484F_A20C_7ED835544ED1_.wvu.Cols" localSheetId="17" hidden="1">'6'!#REF!</definedName>
    <definedName name="Z_58E7C95E_19B3_484F_A20C_7ED835544ED1_.wvu.Cols" localSheetId="5" hidden="1">BS!#REF!,BS!#REF!,BS!#REF!</definedName>
    <definedName name="Z_58E7C95E_19B3_484F_A20C_7ED835544ED1_.wvu.Cols" localSheetId="14" hidden="1">CF!$M:$M</definedName>
    <definedName name="Z_58E7C95E_19B3_484F_A20C_7ED835544ED1_.wvu.Cols" localSheetId="8" hidden="1">'CF - QTR'!#REF!</definedName>
    <definedName name="Z_58E7C95E_19B3_484F_A20C_7ED835544ED1_.wvu.Cols" localSheetId="26" hidden="1">'Debt Sukuk Certificate'!$K:$N</definedName>
    <definedName name="Z_58E7C95E_19B3_484F_A20C_7ED835544ED1_.wvu.Cols" localSheetId="25" hidden="1">'gis sukuk Debt'!$J:$M</definedName>
    <definedName name="Z_58E7C95E_19B3_484F_A20C_7ED835544ED1_.wvu.Cols" localSheetId="27" hidden="1">'GIS Sukuk MM'!$M:$P</definedName>
    <definedName name="Z_58E7C95E_19B3_484F_A20C_7ED835544ED1_.wvu.Cols" localSheetId="6" hidden="1">IS!#REF!,IS!#REF!</definedName>
    <definedName name="Z_58E7C95E_19B3_484F_A20C_7ED835544ED1_.wvu.PrintArea" localSheetId="15" hidden="1">'1-2'!$B$1:$M$38</definedName>
    <definedName name="Z_58E7C95E_19B3_484F_A20C_7ED835544ED1_.wvu.PrintArea" localSheetId="40" hidden="1">'15'!$B$1:$Q$70</definedName>
    <definedName name="Z_58E7C95E_19B3_484F_A20C_7ED835544ED1_.wvu.PrintArea" localSheetId="42" hidden="1">'16-17'!#REF!</definedName>
    <definedName name="Z_58E7C95E_19B3_484F_A20C_7ED835544ED1_.wvu.PrintArea" localSheetId="16" hidden="1">'3-7'!$B$20:$N$372</definedName>
    <definedName name="Z_58E7C95E_19B3_484F_A20C_7ED835544ED1_.wvu.PrintArea" localSheetId="17" hidden="1">'6'!$A$1:$J$26</definedName>
    <definedName name="Z_58E7C95E_19B3_484F_A20C_7ED835544ED1_.wvu.PrintArea" localSheetId="5" hidden="1">BS!$A$1:$M$59</definedName>
    <definedName name="Z_58E7C95E_19B3_484F_A20C_7ED835544ED1_.wvu.PrintArea" localSheetId="14" hidden="1">CF!$A$1:$O$67</definedName>
    <definedName name="Z_58E7C95E_19B3_484F_A20C_7ED835544ED1_.wvu.PrintArea" localSheetId="8" hidden="1">'CF - QTR'!$A$1:$M$73</definedName>
    <definedName name="Z_58E7C95E_19B3_484F_A20C_7ED835544ED1_.wvu.PrintArea" localSheetId="12" hidden="1">CT!$A$1:$J$38</definedName>
    <definedName name="Z_58E7C95E_19B3_484F_A20C_7ED835544ED1_.wvu.PrintArea" localSheetId="26" hidden="1">'Debt Sukuk Certificate'!$A$2:$N$64</definedName>
    <definedName name="Z_58E7C95E_19B3_484F_A20C_7ED835544ED1_.wvu.PrintArea" localSheetId="30" hidden="1">'FORM 8 Q'!$A$1:$J$39</definedName>
    <definedName name="Z_58E7C95E_19B3_484F_A20C_7ED835544ED1_.wvu.PrintArea" localSheetId="13" hidden="1">'FORM 9'!$A$1:$J$34</definedName>
    <definedName name="Z_58E7C95E_19B3_484F_A20C_7ED835544ED1_.wvu.PrintArea" localSheetId="31" hidden="1">'FORM 9 Q'!$A$1:$I$34</definedName>
    <definedName name="Z_58E7C95E_19B3_484F_A20C_7ED835544ED1_.wvu.PrintArea" localSheetId="25" hidden="1">'gis sukuk Debt'!$A$2:$M$67</definedName>
    <definedName name="Z_58E7C95E_19B3_484F_A20C_7ED835544ED1_.wvu.PrintArea" localSheetId="27" hidden="1">'GIS Sukuk MM'!$A$2:$P$57</definedName>
    <definedName name="Z_58E7C95E_19B3_484F_A20C_7ED835544ED1_.wvu.PrintArea" localSheetId="6" hidden="1">IS!$A$1:$K$67</definedName>
    <definedName name="Z_58E7C95E_19B3_484F_A20C_7ED835544ED1_.wvu.PrintArea" localSheetId="10" hidden="1">'MOVE - QTR'!$A$1:$M$54</definedName>
    <definedName name="Z_58E7C95E_19B3_484F_A20C_7ED835544ED1_.wvu.PrintArea" localSheetId="9" hidden="1">SMPF!$A$1:$M$49</definedName>
    <definedName name="Z_58E7C95E_19B3_484F_A20C_7ED835544ED1_.wvu.Rows" localSheetId="15" hidden="1">'1-2'!#REF!</definedName>
    <definedName name="Z_58E7C95E_19B3_484F_A20C_7ED835544ED1_.wvu.Rows" localSheetId="40" hidden="1">'15'!#REF!</definedName>
    <definedName name="Z_58E7C95E_19B3_484F_A20C_7ED835544ED1_.wvu.Rows" localSheetId="42" hidden="1">'16-17'!#REF!</definedName>
    <definedName name="Z_58E7C95E_19B3_484F_A20C_7ED835544ED1_.wvu.Rows" localSheetId="16" hidden="1">'3-7'!#REF!</definedName>
    <definedName name="Z_58E7C95E_19B3_484F_A20C_7ED835544ED1_.wvu.Rows" localSheetId="17" hidden="1">'6'!#REF!</definedName>
    <definedName name="Z_58E7C95E_19B3_484F_A20C_7ED835544ED1_.wvu.Rows" localSheetId="5" hidden="1">BS!$142:$142</definedName>
    <definedName name="Z_C2C0FF43_603F_11D2_A368_00001C3AD7D3_.wvu.PrintArea" localSheetId="48" hidden="1">'[24]34-38.2'!#REF!</definedName>
    <definedName name="Z_C2C0FF43_603F_11D2_A368_00001C3AD7D3_.wvu.PrintArea" localSheetId="47" hidden="1">'[24]34-38.2'!#REF!</definedName>
    <definedName name="Z_C2C0FF43_603F_11D2_A368_00001C3AD7D3_.wvu.PrintArea" localSheetId="46" hidden="1">'[24]34-38.2'!#REF!</definedName>
    <definedName name="Z_C2C0FF43_603F_11D2_A368_00001C3AD7D3_.wvu.PrintArea" localSheetId="41" hidden="1">'[24]34-38.2'!#REF!</definedName>
    <definedName name="Z_C2C0FF43_603F_11D2_A368_00001C3AD7D3_.wvu.PrintArea" localSheetId="40" hidden="1">'[24]34-38.2'!#REF!</definedName>
    <definedName name="Z_C2C0FF43_603F_11D2_A368_00001C3AD7D3_.wvu.PrintArea" localSheetId="36" hidden="1">'[24]34-38.2'!#REF!</definedName>
    <definedName name="Z_C2C0FF43_603F_11D2_A368_00001C3AD7D3_.wvu.PrintArea" localSheetId="37" hidden="1">'[24]34-38.2'!#REF!</definedName>
    <definedName name="Z_C2C0FF43_603F_11D2_A368_00001C3AD7D3_.wvu.PrintArea" localSheetId="38" hidden="1">'[24]34-38.2'!#REF!</definedName>
    <definedName name="Z_C2C0FF43_603F_11D2_A368_00001C3AD7D3_.wvu.PrintArea" localSheetId="35" hidden="1">'[24]34-38.2'!#REF!</definedName>
    <definedName name="Z_C2C0FF43_603F_11D2_A368_00001C3AD7D3_.wvu.PrintArea" localSheetId="21" hidden="1">'[24]34-38.2'!#REF!</definedName>
    <definedName name="Z_C2C0FF43_603F_11D2_A368_00001C3AD7D3_.wvu.PrintArea" hidden="1">'[24]34-38.2'!#REF!</definedName>
    <definedName name="Z_C2C0FF43_603F_11D2_A368_00001C3AD7D3_.wvu.PrintTitles" localSheetId="48" hidden="1">'[24]34-38.2'!#REF!</definedName>
    <definedName name="Z_C2C0FF43_603F_11D2_A368_00001C3AD7D3_.wvu.PrintTitles" localSheetId="47" hidden="1">'[24]34-38.2'!#REF!</definedName>
    <definedName name="Z_C2C0FF43_603F_11D2_A368_00001C3AD7D3_.wvu.PrintTitles" localSheetId="46" hidden="1">'[24]34-38.2'!#REF!</definedName>
    <definedName name="Z_C2C0FF43_603F_11D2_A368_00001C3AD7D3_.wvu.PrintTitles" localSheetId="41" hidden="1">'[24]34-38.2'!#REF!</definedName>
    <definedName name="Z_C2C0FF43_603F_11D2_A368_00001C3AD7D3_.wvu.PrintTitles" localSheetId="40" hidden="1">'[24]34-38.2'!#REF!</definedName>
    <definedName name="Z_C2C0FF43_603F_11D2_A368_00001C3AD7D3_.wvu.PrintTitles" localSheetId="36" hidden="1">'[24]34-38.2'!#REF!</definedName>
    <definedName name="Z_C2C0FF43_603F_11D2_A368_00001C3AD7D3_.wvu.PrintTitles" localSheetId="37" hidden="1">'[24]34-38.2'!#REF!</definedName>
    <definedName name="Z_C2C0FF43_603F_11D2_A368_00001C3AD7D3_.wvu.PrintTitles" localSheetId="38" hidden="1">'[24]34-38.2'!#REF!</definedName>
    <definedName name="Z_C2C0FF43_603F_11D2_A368_00001C3AD7D3_.wvu.PrintTitles" localSheetId="35" hidden="1">'[24]34-38.2'!#REF!</definedName>
    <definedName name="Z_C2C0FF43_603F_11D2_A368_00001C3AD7D3_.wvu.PrintTitles" localSheetId="21" hidden="1">'[24]34-38.2'!#REF!</definedName>
    <definedName name="Z_C2C0FF43_603F_11D2_A368_00001C3AD7D3_.wvu.PrintTitles" hidden="1">'[24]34-38.2'!#REF!</definedName>
    <definedName name="Z_D068BBA0_44C0_11D2_8EE8_0060971217D4_.wvu.Cols" localSheetId="48" hidden="1">'[24]34-38.2'!#REF!,'[24]34-38.2'!#REF!,'[24]34-38.2'!#REF!,'[24]34-38.2'!#REF!</definedName>
    <definedName name="Z_D068BBA0_44C0_11D2_8EE8_0060971217D4_.wvu.Cols" localSheetId="47" hidden="1">'[24]34-38.2'!#REF!,'[24]34-38.2'!#REF!,'[24]34-38.2'!#REF!,'[24]34-38.2'!#REF!</definedName>
    <definedName name="Z_D068BBA0_44C0_11D2_8EE8_0060971217D4_.wvu.Cols" localSheetId="46" hidden="1">'[24]34-38.2'!#REF!,'[24]34-38.2'!#REF!,'[24]34-38.2'!#REF!,'[24]34-38.2'!#REF!</definedName>
    <definedName name="Z_D068BBA0_44C0_11D2_8EE8_0060971217D4_.wvu.Cols" localSheetId="41" hidden="1">'[24]34-38.2'!#REF!,'[24]34-38.2'!#REF!,'[24]34-38.2'!#REF!,'[24]34-38.2'!#REF!</definedName>
    <definedName name="Z_D068BBA0_44C0_11D2_8EE8_0060971217D4_.wvu.Cols" localSheetId="40" hidden="1">'[24]34-38.2'!#REF!,'[24]34-38.2'!#REF!,'[24]34-38.2'!#REF!,'[24]34-38.2'!#REF!</definedName>
    <definedName name="Z_D068BBA0_44C0_11D2_8EE8_0060971217D4_.wvu.Cols" localSheetId="36" hidden="1">'[24]34-38.2'!#REF!,'[24]34-38.2'!#REF!,'[24]34-38.2'!#REF!,'[24]34-38.2'!#REF!</definedName>
    <definedName name="Z_D068BBA0_44C0_11D2_8EE8_0060971217D4_.wvu.Cols" localSheetId="37" hidden="1">'[24]34-38.2'!#REF!,'[24]34-38.2'!#REF!,'[24]34-38.2'!#REF!,'[24]34-38.2'!#REF!</definedName>
    <definedName name="Z_D068BBA0_44C0_11D2_8EE8_0060971217D4_.wvu.Cols" localSheetId="38" hidden="1">'[24]34-38.2'!#REF!,'[24]34-38.2'!#REF!,'[24]34-38.2'!#REF!,'[24]34-38.2'!#REF!</definedName>
    <definedName name="Z_D068BBA0_44C0_11D2_8EE8_0060971217D4_.wvu.Cols" localSheetId="35" hidden="1">'[24]34-38.2'!#REF!,'[24]34-38.2'!#REF!,'[24]34-38.2'!#REF!,'[24]34-38.2'!#REF!</definedName>
    <definedName name="Z_D068BBA0_44C0_11D2_8EE8_0060971217D4_.wvu.Cols" localSheetId="21" hidden="1">'[24]34-38.2'!#REF!,'[24]34-38.2'!#REF!,'[24]34-38.2'!#REF!,'[24]34-38.2'!#REF!</definedName>
    <definedName name="Z_D068BBA0_44C0_11D2_8EE8_0060971217D4_.wvu.Cols" hidden="1">'[24]34-38.2'!#REF!,'[24]34-38.2'!#REF!,'[24]34-38.2'!#REF!,'[24]34-38.2'!#REF!</definedName>
    <definedName name="Z_D068BBA0_44C0_11D2_8EE8_0060971217D4_.wvu.PrintArea" localSheetId="48" hidden="1">'[24]34-38.2'!#REF!</definedName>
    <definedName name="Z_D068BBA0_44C0_11D2_8EE8_0060971217D4_.wvu.PrintArea" localSheetId="47" hidden="1">'[24]34-38.2'!#REF!</definedName>
    <definedName name="Z_D068BBA0_44C0_11D2_8EE8_0060971217D4_.wvu.PrintArea" localSheetId="46" hidden="1">'[24]34-38.2'!#REF!</definedName>
    <definedName name="Z_D068BBA0_44C0_11D2_8EE8_0060971217D4_.wvu.PrintArea" localSheetId="41" hidden="1">'[24]34-38.2'!#REF!</definedName>
    <definedName name="Z_D068BBA0_44C0_11D2_8EE8_0060971217D4_.wvu.PrintArea" localSheetId="40" hidden="1">'[24]34-38.2'!#REF!</definedName>
    <definedName name="Z_D068BBA0_44C0_11D2_8EE8_0060971217D4_.wvu.PrintArea" localSheetId="36" hidden="1">'[24]34-38.2'!#REF!</definedName>
    <definedName name="Z_D068BBA0_44C0_11D2_8EE8_0060971217D4_.wvu.PrintArea" localSheetId="37" hidden="1">'[24]34-38.2'!#REF!</definedName>
    <definedName name="Z_D068BBA0_44C0_11D2_8EE8_0060971217D4_.wvu.PrintArea" localSheetId="38" hidden="1">'[24]34-38.2'!#REF!</definedName>
    <definedName name="Z_D068BBA0_44C0_11D2_8EE8_0060971217D4_.wvu.PrintArea" localSheetId="35" hidden="1">'[24]34-38.2'!#REF!</definedName>
    <definedName name="Z_D068BBA0_44C0_11D2_8EE8_0060971217D4_.wvu.PrintArea" localSheetId="21" hidden="1">'[24]34-38.2'!#REF!</definedName>
    <definedName name="Z_D068BBA0_44C0_11D2_8EE8_0060971217D4_.wvu.PrintArea" hidden="1">'[24]34-38.2'!#REF!</definedName>
    <definedName name="zaheer" localSheetId="48">#REF!</definedName>
    <definedName name="zaheer" localSheetId="46">#REF!</definedName>
    <definedName name="zaheer" localSheetId="41">#REF!</definedName>
    <definedName name="zaheer" localSheetId="40">#REF!</definedName>
    <definedName name="zaheer" localSheetId="36">#REF!</definedName>
    <definedName name="zaheer" localSheetId="37">#REF!</definedName>
    <definedName name="zaheer" localSheetId="38">#REF!</definedName>
    <definedName name="zaheer" localSheetId="35">#REF!</definedName>
    <definedName name="zaheer" localSheetId="21">#REF!</definedName>
    <definedName name="zaheer">#REF!</definedName>
    <definedName name="zia" localSheetId="48">#REF!</definedName>
    <definedName name="zia" localSheetId="47">#REF!</definedName>
    <definedName name="zia" localSheetId="46">#REF!</definedName>
    <definedName name="zia" localSheetId="41">#REF!</definedName>
    <definedName name="zia" localSheetId="40">#REF!</definedName>
    <definedName name="zia" localSheetId="36">#REF!</definedName>
    <definedName name="zia" localSheetId="37">#REF!</definedName>
    <definedName name="zia" localSheetId="38">#REF!</definedName>
    <definedName name="zia" localSheetId="35">#REF!</definedName>
    <definedName name="zia" localSheetId="21">#REF!</definedName>
    <definedName name="zia">#REF!</definedName>
    <definedName name="zsasfd">[196]Rates!$C$1:$E$166</definedName>
    <definedName name="zzz" localSheetId="48" hidden="1">'[39]Adv to vendor'!#REF!</definedName>
    <definedName name="zzz" localSheetId="47" hidden="1">'[39]Adv to vendor'!#REF!</definedName>
    <definedName name="zzz" localSheetId="46" hidden="1">'[39]Adv to vendor'!#REF!</definedName>
    <definedName name="zzz" localSheetId="41" hidden="1">'[39]Adv to vendor'!#REF!</definedName>
    <definedName name="zzz" localSheetId="40" hidden="1">'[39]Adv to vendor'!#REF!</definedName>
    <definedName name="zzz" localSheetId="36" hidden="1">'[39]Adv to vendor'!#REF!</definedName>
    <definedName name="zzz" localSheetId="37" hidden="1">'[39]Adv to vendor'!#REF!</definedName>
    <definedName name="zzz" localSheetId="38" hidden="1">'[39]Adv to vendor'!#REF!</definedName>
    <definedName name="zzz" localSheetId="35" hidden="1">'[39]Adv to vendor'!#REF!</definedName>
    <definedName name="zzz" localSheetId="21" hidden="1">'[39]Adv to vendor'!#REF!</definedName>
    <definedName name="zzz" hidden="1">'[39]Adv to vendor'!#REF!</definedName>
    <definedName name="zzzz" localSheetId="48">'[39]Adv to vendor'!#REF!</definedName>
    <definedName name="zzzz" localSheetId="47">'[39]Adv to vendor'!#REF!</definedName>
    <definedName name="zzzz" localSheetId="46">'[39]Adv to vendor'!#REF!</definedName>
    <definedName name="zzzz" localSheetId="41">'[39]Adv to vendor'!#REF!</definedName>
    <definedName name="zzzz" localSheetId="40">'[39]Adv to vendor'!#REF!</definedName>
    <definedName name="zzzz" localSheetId="36">'[39]Adv to vendor'!#REF!</definedName>
    <definedName name="zzzz" localSheetId="37">'[39]Adv to vendor'!#REF!</definedName>
    <definedName name="zzzz" localSheetId="38">'[39]Adv to vendor'!#REF!</definedName>
    <definedName name="zzzz" localSheetId="35">'[39]Adv to vendor'!#REF!</definedName>
    <definedName name="zzzz" localSheetId="21">'[39]Adv to vendor'!#REF!</definedName>
    <definedName name="zzzz">'[39]Adv to vendor'!#REF!</definedName>
  </definedNames>
  <calcPr calcId="162913" fullPrecision="0"/>
</workbook>
</file>

<file path=xl/calcChain.xml><?xml version="1.0" encoding="utf-8"?>
<calcChain xmlns="http://schemas.openxmlformats.org/spreadsheetml/2006/main">
  <c r="N148" i="30" l="1"/>
  <c r="M148" i="30"/>
  <c r="L148" i="30"/>
  <c r="K148" i="30"/>
  <c r="J148" i="30"/>
  <c r="A41" i="51" l="1"/>
  <c r="L145" i="30" l="1"/>
  <c r="L147" i="30"/>
  <c r="L146" i="30"/>
  <c r="L142" i="30" l="1"/>
  <c r="N142" i="30" s="1"/>
  <c r="L141" i="30"/>
  <c r="G34" i="14" l="1"/>
  <c r="E34" i="14"/>
  <c r="E21" i="10"/>
  <c r="E22" i="10" s="1"/>
  <c r="I47" i="10"/>
  <c r="G47" i="10"/>
  <c r="E47" i="10"/>
  <c r="D51" i="10" l="1"/>
  <c r="K25" i="9" l="1"/>
  <c r="N52" i="76" l="1"/>
  <c r="M52" i="76"/>
  <c r="N63" i="76"/>
  <c r="M63" i="76"/>
  <c r="N58" i="76"/>
  <c r="O58" i="76" s="1"/>
  <c r="M58" i="76"/>
  <c r="A48" i="76"/>
  <c r="A66" i="76" s="1"/>
  <c r="O52" i="76" l="1"/>
  <c r="O63" i="76"/>
  <c r="O74" i="75"/>
  <c r="O73" i="75"/>
  <c r="O72" i="75"/>
  <c r="M72" i="75"/>
  <c r="M36" i="14" l="1"/>
  <c r="L81" i="76"/>
  <c r="L80" i="76"/>
  <c r="I81" i="76"/>
  <c r="I80" i="76"/>
  <c r="G81" i="76"/>
  <c r="G80" i="76"/>
  <c r="E81" i="76"/>
  <c r="K81" i="76" s="1"/>
  <c r="E80" i="76"/>
  <c r="K112" i="76"/>
  <c r="J112" i="76"/>
  <c r="I16" i="9"/>
  <c r="J13" i="61"/>
  <c r="J15" i="76"/>
  <c r="J12" i="76"/>
  <c r="K80" i="76" l="1"/>
  <c r="J20" i="68"/>
  <c r="I20" i="68"/>
  <c r="H11" i="68"/>
  <c r="J130" i="30"/>
  <c r="N130" i="30" s="1"/>
  <c r="N129" i="30"/>
  <c r="N125" i="30"/>
  <c r="N124" i="30"/>
  <c r="N123" i="30"/>
  <c r="N122" i="30"/>
  <c r="N118" i="30"/>
  <c r="N117" i="30"/>
  <c r="N114" i="30"/>
  <c r="N110" i="30"/>
  <c r="N109" i="30"/>
  <c r="N108" i="30"/>
  <c r="N107" i="30"/>
  <c r="N106" i="30"/>
  <c r="N105" i="30"/>
  <c r="N101" i="30"/>
  <c r="N100" i="30"/>
  <c r="N96" i="30"/>
  <c r="N95" i="30"/>
  <c r="N94" i="30"/>
  <c r="N93" i="30"/>
  <c r="N89" i="30"/>
  <c r="N88" i="30"/>
  <c r="N87" i="30"/>
  <c r="N86" i="30"/>
  <c r="N82" i="30"/>
  <c r="N81" i="30"/>
  <c r="N80" i="30"/>
  <c r="N76" i="30"/>
  <c r="N75" i="30"/>
  <c r="N71" i="30"/>
  <c r="N67" i="30"/>
  <c r="N66" i="30"/>
  <c r="N65" i="30"/>
  <c r="N61" i="30"/>
  <c r="N60" i="30"/>
  <c r="N56" i="30"/>
  <c r="N55" i="30"/>
  <c r="N54" i="30"/>
  <c r="N50" i="30"/>
  <c r="N49" i="30"/>
  <c r="N45" i="30"/>
  <c r="N44" i="30"/>
  <c r="N43" i="30"/>
  <c r="N39" i="30"/>
  <c r="N38" i="30"/>
  <c r="N37" i="30"/>
  <c r="N36" i="30"/>
  <c r="N35" i="30"/>
  <c r="N34" i="30"/>
  <c r="N33" i="30"/>
  <c r="N32" i="30"/>
  <c r="N28" i="30"/>
  <c r="N24" i="30"/>
  <c r="N23" i="30"/>
  <c r="N22" i="30"/>
  <c r="N21" i="30"/>
  <c r="N17" i="30"/>
  <c r="N16" i="30"/>
  <c r="N15" i="30"/>
  <c r="N14" i="30"/>
  <c r="E19" i="10"/>
  <c r="E12" i="9"/>
  <c r="K131" i="30"/>
  <c r="J131" i="30"/>
  <c r="I131" i="30"/>
  <c r="K119" i="30"/>
  <c r="J119" i="30"/>
  <c r="I119" i="30"/>
  <c r="K115" i="30"/>
  <c r="J115" i="30"/>
  <c r="I115" i="30"/>
  <c r="K111" i="30"/>
  <c r="J111" i="30"/>
  <c r="I111" i="30"/>
  <c r="K102" i="30"/>
  <c r="J102" i="30"/>
  <c r="I102" i="30"/>
  <c r="K77" i="30"/>
  <c r="J77" i="30"/>
  <c r="I77" i="30"/>
  <c r="K72" i="30"/>
  <c r="J72" i="30"/>
  <c r="I72" i="30"/>
  <c r="K62" i="30"/>
  <c r="J62" i="30"/>
  <c r="I62" i="30"/>
  <c r="K51" i="30"/>
  <c r="J51" i="30"/>
  <c r="I51" i="30"/>
  <c r="K40" i="30"/>
  <c r="J40" i="30"/>
  <c r="I40" i="30"/>
  <c r="K29" i="30"/>
  <c r="J29" i="30"/>
  <c r="I29" i="30"/>
  <c r="K126" i="30"/>
  <c r="J126" i="30"/>
  <c r="I126" i="30"/>
  <c r="K97" i="30"/>
  <c r="J97" i="30"/>
  <c r="I97" i="30"/>
  <c r="K90" i="30"/>
  <c r="J90" i="30"/>
  <c r="I90" i="30"/>
  <c r="K83" i="30"/>
  <c r="J83" i="30"/>
  <c r="I83" i="30"/>
  <c r="K68" i="30"/>
  <c r="J68" i="30"/>
  <c r="I68" i="30"/>
  <c r="K57" i="30"/>
  <c r="J57" i="30"/>
  <c r="I57" i="30"/>
  <c r="K46" i="30"/>
  <c r="J46" i="30"/>
  <c r="I46" i="30"/>
  <c r="K25" i="30"/>
  <c r="J25" i="30"/>
  <c r="I25" i="30"/>
  <c r="K18" i="30"/>
  <c r="J18" i="30"/>
  <c r="I18" i="30"/>
  <c r="K47" i="8"/>
  <c r="L33" i="8"/>
  <c r="J3" i="61"/>
  <c r="J2" i="61"/>
  <c r="G15" i="14"/>
  <c r="G20" i="14"/>
  <c r="G43" i="10"/>
  <c r="G16" i="10"/>
  <c r="G16" i="9"/>
  <c r="G14" i="9"/>
  <c r="I20" i="14"/>
  <c r="I43" i="10"/>
  <c r="I16" i="10"/>
  <c r="I14" i="10"/>
  <c r="I14" i="9"/>
  <c r="F31" i="12"/>
  <c r="E20" i="14"/>
  <c r="E43" i="10"/>
  <c r="H14" i="76"/>
  <c r="E22" i="9"/>
  <c r="E20" i="9"/>
  <c r="I133" i="30" l="1"/>
  <c r="J133" i="30"/>
  <c r="F41" i="8" s="1"/>
  <c r="K133" i="30"/>
  <c r="E15" i="14"/>
  <c r="Q59" i="75"/>
  <c r="O59" i="75"/>
  <c r="M59" i="75"/>
  <c r="J15" i="63"/>
  <c r="M19" i="62"/>
  <c r="O91" i="76"/>
  <c r="O90" i="76"/>
  <c r="N91" i="76"/>
  <c r="N90" i="76"/>
  <c r="M91" i="76"/>
  <c r="M90" i="76"/>
  <c r="H44" i="8"/>
  <c r="L50" i="68" l="1"/>
  <c r="J48" i="68"/>
  <c r="K48" i="68" s="1"/>
  <c r="K50" i="68" s="1"/>
  <c r="I48" i="68"/>
  <c r="I50" i="68" s="1"/>
  <c r="H48" i="68"/>
  <c r="J50" i="68" l="1"/>
  <c r="H43" i="8" s="1"/>
  <c r="H47" i="8" s="1"/>
  <c r="K18" i="68" l="1"/>
  <c r="K17" i="68"/>
  <c r="K16" i="68"/>
  <c r="K15" i="68"/>
  <c r="K14" i="68"/>
  <c r="H18" i="68" l="1"/>
  <c r="H17" i="68"/>
  <c r="H16" i="68"/>
  <c r="H15" i="68"/>
  <c r="H14" i="68"/>
  <c r="I41" i="8" l="1"/>
  <c r="F47" i="8"/>
  <c r="F29" i="8"/>
  <c r="F28" i="8"/>
  <c r="I15" i="14"/>
  <c r="G36" i="10" l="1"/>
  <c r="G14" i="10"/>
  <c r="G21" i="10"/>
  <c r="G19" i="10"/>
  <c r="I18" i="10"/>
  <c r="I19" i="10"/>
  <c r="D86" i="63"/>
  <c r="J7" i="63"/>
  <c r="G26" i="9"/>
  <c r="G27" i="9" s="1"/>
  <c r="M10" i="62"/>
  <c r="H9" i="76"/>
  <c r="H15" i="76"/>
  <c r="E58" i="61"/>
  <c r="D58" i="61"/>
  <c r="C58" i="61"/>
  <c r="AC10" i="14" l="1"/>
  <c r="AC9" i="14"/>
  <c r="AC8" i="14"/>
  <c r="X9" i="14"/>
  <c r="X8" i="14"/>
  <c r="AB9" i="14"/>
  <c r="AB8" i="14"/>
  <c r="Y9" i="14"/>
  <c r="Y8" i="14"/>
  <c r="AA8" i="14"/>
  <c r="AA9" i="14"/>
  <c r="W9" i="14"/>
  <c r="V8" i="14"/>
  <c r="W8" i="14" s="1"/>
  <c r="X21" i="14"/>
  <c r="W21" i="14"/>
  <c r="X16" i="14"/>
  <c r="W16" i="14"/>
  <c r="E98" i="63" l="1"/>
  <c r="D98" i="63"/>
  <c r="C98" i="63"/>
  <c r="C82" i="63"/>
  <c r="E82" i="63"/>
  <c r="D82" i="63"/>
  <c r="E75" i="63"/>
  <c r="D75" i="63"/>
  <c r="C75" i="63"/>
  <c r="C72" i="63"/>
  <c r="C73" i="63"/>
  <c r="C74" i="63"/>
  <c r="E74" i="63"/>
  <c r="D74" i="63"/>
  <c r="E73" i="63"/>
  <c r="D73" i="63"/>
  <c r="E72" i="63"/>
  <c r="D72" i="63"/>
  <c r="E97" i="62"/>
  <c r="D97" i="62"/>
  <c r="C97" i="62"/>
  <c r="C110" i="62"/>
  <c r="C109" i="62"/>
  <c r="E110" i="62"/>
  <c r="D110" i="62"/>
  <c r="E109" i="62"/>
  <c r="D109" i="62"/>
  <c r="E108" i="62"/>
  <c r="D108" i="62"/>
  <c r="C108" i="62"/>
  <c r="E107" i="62"/>
  <c r="D107" i="62"/>
  <c r="C107" i="62"/>
  <c r="E106" i="62"/>
  <c r="D106" i="62"/>
  <c r="C106" i="62"/>
  <c r="E100" i="62"/>
  <c r="D100" i="62"/>
  <c r="C100" i="62"/>
  <c r="E90" i="62" l="1"/>
  <c r="D90" i="62"/>
  <c r="C90" i="62"/>
  <c r="E89" i="62"/>
  <c r="D89" i="62"/>
  <c r="C89" i="62"/>
  <c r="E88" i="62"/>
  <c r="D88" i="62"/>
  <c r="G17" i="10" s="1"/>
  <c r="C88" i="62"/>
  <c r="E87" i="62"/>
  <c r="D87" i="62"/>
  <c r="C87" i="62"/>
  <c r="E86" i="62"/>
  <c r="D86" i="62"/>
  <c r="C86" i="62"/>
  <c r="E85" i="62"/>
  <c r="D85" i="62"/>
  <c r="C85" i="62"/>
  <c r="E84" i="62"/>
  <c r="D84" i="62"/>
  <c r="C84" i="62"/>
  <c r="E83" i="62"/>
  <c r="D83" i="62"/>
  <c r="C83" i="62"/>
  <c r="E82" i="62"/>
  <c r="D82" i="62"/>
  <c r="C82" i="62"/>
  <c r="E81" i="62"/>
  <c r="D81" i="62"/>
  <c r="C81" i="62"/>
  <c r="E80" i="62"/>
  <c r="D80" i="62"/>
  <c r="C80" i="62"/>
  <c r="E79" i="62"/>
  <c r="D79" i="62"/>
  <c r="C79" i="62"/>
  <c r="E78" i="62"/>
  <c r="D78" i="62"/>
  <c r="C78" i="62"/>
  <c r="E77" i="62"/>
  <c r="D77" i="62"/>
  <c r="C77" i="62"/>
  <c r="E76" i="62"/>
  <c r="D76" i="62"/>
  <c r="C76" i="62"/>
  <c r="E75" i="62"/>
  <c r="D75" i="62"/>
  <c r="C75" i="62"/>
  <c r="E74" i="62"/>
  <c r="D74" i="62"/>
  <c r="C74" i="62"/>
  <c r="E73" i="62"/>
  <c r="D73" i="62"/>
  <c r="C73" i="62"/>
  <c r="E72" i="62"/>
  <c r="D72" i="62"/>
  <c r="C72" i="62"/>
  <c r="E71" i="62"/>
  <c r="D71" i="62"/>
  <c r="C71" i="62"/>
  <c r="E70" i="62"/>
  <c r="D70" i="62"/>
  <c r="C70" i="62"/>
  <c r="E69" i="62"/>
  <c r="D69" i="62"/>
  <c r="C69" i="62"/>
  <c r="G12" i="10" s="1"/>
  <c r="G18" i="10" l="1"/>
  <c r="K18" i="10" s="1"/>
  <c r="E93" i="61"/>
  <c r="D93" i="61"/>
  <c r="C93" i="61"/>
  <c r="E92" i="61"/>
  <c r="D92" i="61"/>
  <c r="C92" i="61"/>
  <c r="E91" i="61"/>
  <c r="D91" i="61"/>
  <c r="C91" i="61"/>
  <c r="E86" i="61"/>
  <c r="D86" i="61"/>
  <c r="C86" i="61"/>
  <c r="G50" i="77"/>
  <c r="E37" i="63"/>
  <c r="D37" i="63"/>
  <c r="C37" i="63"/>
  <c r="E38" i="63"/>
  <c r="D38" i="63"/>
  <c r="C38" i="63"/>
  <c r="E34" i="63"/>
  <c r="D34" i="63"/>
  <c r="C34" i="63"/>
  <c r="E33" i="63"/>
  <c r="D33" i="63"/>
  <c r="C33" i="63"/>
  <c r="E32" i="79"/>
  <c r="E23" i="63"/>
  <c r="D23" i="63"/>
  <c r="C23" i="63"/>
  <c r="H21" i="78"/>
  <c r="M11" i="62"/>
  <c r="E34" i="62"/>
  <c r="D34" i="62"/>
  <c r="C34" i="62"/>
  <c r="E37" i="62"/>
  <c r="D37" i="62"/>
  <c r="C37" i="62"/>
  <c r="E36" i="62"/>
  <c r="D36" i="62"/>
  <c r="C36" i="62"/>
  <c r="E38" i="62"/>
  <c r="D38" i="62"/>
  <c r="C38" i="62"/>
  <c r="E36" i="10" l="1"/>
  <c r="E33" i="61"/>
  <c r="D33" i="61"/>
  <c r="C33" i="61"/>
  <c r="E31" i="61"/>
  <c r="D31" i="61"/>
  <c r="C31" i="61"/>
  <c r="C3" i="62"/>
  <c r="E16" i="62"/>
  <c r="D16" i="62"/>
  <c r="C16" i="62"/>
  <c r="E102" i="78" l="1"/>
  <c r="L20" i="46" l="1"/>
  <c r="AG29" i="9" l="1"/>
  <c r="I73" i="76"/>
  <c r="I72" i="76"/>
  <c r="E73" i="76"/>
  <c r="G73" i="76"/>
  <c r="G72" i="76"/>
  <c r="E72" i="76"/>
  <c r="M30" i="75" l="1"/>
  <c r="C41" i="62" l="1"/>
  <c r="C42" i="62"/>
  <c r="C43" i="62"/>
  <c r="C44" i="62"/>
  <c r="K14" i="67" l="1"/>
  <c r="AK25" i="9" l="1"/>
  <c r="J36" i="12" s="1"/>
  <c r="AJ25" i="9"/>
  <c r="H36" i="12" s="1"/>
  <c r="AF30" i="9" l="1"/>
  <c r="D108" i="63"/>
  <c r="C108" i="63"/>
  <c r="D107" i="63"/>
  <c r="C107" i="63"/>
  <c r="D106" i="63"/>
  <c r="C106" i="63"/>
  <c r="D105" i="63"/>
  <c r="C105" i="63"/>
  <c r="D104" i="63"/>
  <c r="C104" i="63"/>
  <c r="D103" i="63"/>
  <c r="C103" i="63"/>
  <c r="D102" i="63"/>
  <c r="C102" i="63"/>
  <c r="D101" i="63"/>
  <c r="C101" i="63"/>
  <c r="D100" i="63"/>
  <c r="C100" i="63"/>
  <c r="D99" i="63"/>
  <c r="C99" i="63"/>
  <c r="D97" i="63"/>
  <c r="C97" i="63"/>
  <c r="D96" i="63"/>
  <c r="C96" i="63"/>
  <c r="D95" i="63"/>
  <c r="C95" i="63"/>
  <c r="D94" i="63"/>
  <c r="C94" i="63"/>
  <c r="D93" i="63"/>
  <c r="C93" i="63"/>
  <c r="D92" i="63"/>
  <c r="C92" i="63"/>
  <c r="D91" i="63"/>
  <c r="C91" i="63"/>
  <c r="D90" i="63"/>
  <c r="C90" i="63"/>
  <c r="D89" i="63"/>
  <c r="C89" i="63"/>
  <c r="D88" i="63"/>
  <c r="C88" i="63"/>
  <c r="D87" i="63"/>
  <c r="C87" i="63"/>
  <c r="C86" i="63"/>
  <c r="D85" i="63"/>
  <c r="C85" i="63"/>
  <c r="D84" i="63"/>
  <c r="C84" i="63"/>
  <c r="D83" i="63"/>
  <c r="C83" i="63"/>
  <c r="D81" i="63"/>
  <c r="C81" i="63"/>
  <c r="D80" i="63"/>
  <c r="C80" i="63"/>
  <c r="D79" i="63"/>
  <c r="C79" i="63"/>
  <c r="D78" i="63"/>
  <c r="C78" i="63"/>
  <c r="D77" i="63"/>
  <c r="C77" i="63"/>
  <c r="D76" i="63"/>
  <c r="C76" i="63"/>
  <c r="D71" i="63"/>
  <c r="C71" i="63"/>
  <c r="D70" i="63"/>
  <c r="C70" i="63"/>
  <c r="D69" i="63"/>
  <c r="C69" i="63"/>
  <c r="D68" i="63"/>
  <c r="C68" i="63"/>
  <c r="D67" i="63"/>
  <c r="C67" i="63"/>
  <c r="D66" i="63"/>
  <c r="C66" i="63"/>
  <c r="D65" i="63"/>
  <c r="C65" i="63"/>
  <c r="D64" i="63"/>
  <c r="C64" i="63"/>
  <c r="D63" i="63"/>
  <c r="C63" i="63"/>
  <c r="D62" i="63"/>
  <c r="C62" i="63"/>
  <c r="D61" i="63"/>
  <c r="I12" i="10" s="1"/>
  <c r="C61" i="63"/>
  <c r="D60" i="63"/>
  <c r="C60" i="63"/>
  <c r="D59" i="63"/>
  <c r="C59" i="63"/>
  <c r="D58" i="63"/>
  <c r="C58" i="63"/>
  <c r="D57" i="63"/>
  <c r="C57" i="63"/>
  <c r="D56" i="63"/>
  <c r="C56" i="63"/>
  <c r="D55" i="63"/>
  <c r="C55" i="63"/>
  <c r="D54" i="63"/>
  <c r="C54" i="63"/>
  <c r="D53" i="63"/>
  <c r="C53" i="63"/>
  <c r="D52" i="63"/>
  <c r="C52" i="63"/>
  <c r="D51" i="63"/>
  <c r="C51" i="63"/>
  <c r="D50" i="63"/>
  <c r="C50" i="63"/>
  <c r="D49" i="63"/>
  <c r="C49" i="63"/>
  <c r="D48" i="63"/>
  <c r="C48" i="63"/>
  <c r="D47" i="63"/>
  <c r="C47" i="63"/>
  <c r="D46" i="63"/>
  <c r="C46" i="63"/>
  <c r="D45" i="63"/>
  <c r="C45" i="63"/>
  <c r="D44" i="63"/>
  <c r="C44" i="63"/>
  <c r="D43" i="63"/>
  <c r="C43" i="63"/>
  <c r="D42" i="63"/>
  <c r="C42" i="63"/>
  <c r="D41" i="63"/>
  <c r="C41" i="63"/>
  <c r="D40" i="63"/>
  <c r="C40" i="63"/>
  <c r="D39" i="63"/>
  <c r="C39" i="63"/>
  <c r="D36" i="63"/>
  <c r="C36" i="63"/>
  <c r="D35" i="63"/>
  <c r="C35" i="63"/>
  <c r="D32" i="63"/>
  <c r="C32" i="63"/>
  <c r="D31" i="63"/>
  <c r="C31" i="63"/>
  <c r="D30" i="63"/>
  <c r="C30" i="63"/>
  <c r="D29" i="63"/>
  <c r="C29" i="63"/>
  <c r="D28" i="63"/>
  <c r="C28" i="63"/>
  <c r="D27" i="63"/>
  <c r="C27" i="63"/>
  <c r="D26" i="63"/>
  <c r="C26" i="63"/>
  <c r="D25" i="63"/>
  <c r="C25" i="63"/>
  <c r="D24" i="63"/>
  <c r="C24" i="63"/>
  <c r="D22" i="63"/>
  <c r="C22" i="63"/>
  <c r="D21" i="63"/>
  <c r="C21" i="63"/>
  <c r="D20" i="63"/>
  <c r="C20" i="63"/>
  <c r="D19" i="63"/>
  <c r="C19" i="63"/>
  <c r="H45" i="8" s="1"/>
  <c r="I45" i="8" s="1"/>
  <c r="D18" i="63"/>
  <c r="C18" i="63"/>
  <c r="D17" i="63"/>
  <c r="C17" i="63"/>
  <c r="D16" i="63"/>
  <c r="C16" i="63"/>
  <c r="D15" i="63"/>
  <c r="C15" i="63"/>
  <c r="D14" i="63"/>
  <c r="C14" i="63"/>
  <c r="D13" i="63"/>
  <c r="C13" i="63"/>
  <c r="J2" i="63" s="1"/>
  <c r="D12" i="63"/>
  <c r="C12" i="63"/>
  <c r="D11" i="63"/>
  <c r="C11" i="63"/>
  <c r="D10" i="63"/>
  <c r="C10" i="63"/>
  <c r="D9" i="63"/>
  <c r="C9" i="63"/>
  <c r="D8" i="63"/>
  <c r="C8" i="63"/>
  <c r="D7" i="63"/>
  <c r="C7" i="63"/>
  <c r="D6" i="63"/>
  <c r="C6" i="63"/>
  <c r="D5" i="63"/>
  <c r="C5" i="63"/>
  <c r="D4" i="63"/>
  <c r="C4" i="63"/>
  <c r="D3" i="63"/>
  <c r="C3" i="63"/>
  <c r="AF28" i="9"/>
  <c r="D105" i="62"/>
  <c r="C105" i="62"/>
  <c r="D104" i="62"/>
  <c r="C104" i="62"/>
  <c r="D103" i="62"/>
  <c r="C103" i="62"/>
  <c r="D102" i="62"/>
  <c r="C102" i="62"/>
  <c r="D101" i="62"/>
  <c r="C101" i="62"/>
  <c r="G33" i="10" s="1"/>
  <c r="D99" i="62"/>
  <c r="C99" i="62"/>
  <c r="D98" i="62"/>
  <c r="C98" i="62"/>
  <c r="G34" i="10" s="1"/>
  <c r="D96" i="62"/>
  <c r="C96" i="62"/>
  <c r="D95" i="62"/>
  <c r="C95" i="62"/>
  <c r="D94" i="62"/>
  <c r="C94" i="62"/>
  <c r="G30" i="10" s="1"/>
  <c r="D93" i="62"/>
  <c r="C93" i="62"/>
  <c r="G29" i="10" s="1"/>
  <c r="D92" i="62"/>
  <c r="C92" i="62"/>
  <c r="G27" i="10" s="1"/>
  <c r="D91" i="62"/>
  <c r="C91" i="62"/>
  <c r="G25" i="10" s="1"/>
  <c r="D68" i="62"/>
  <c r="C68" i="62"/>
  <c r="D67" i="62"/>
  <c r="I15" i="76" s="1"/>
  <c r="K15" i="76" s="1"/>
  <c r="C67" i="62"/>
  <c r="D66" i="62"/>
  <c r="C66" i="62"/>
  <c r="D65" i="62"/>
  <c r="C65" i="62"/>
  <c r="D64" i="62"/>
  <c r="C64" i="62"/>
  <c r="D63" i="62"/>
  <c r="C63" i="62"/>
  <c r="D62" i="62"/>
  <c r="C62" i="62"/>
  <c r="D61" i="62"/>
  <c r="C61" i="62"/>
  <c r="D60" i="62"/>
  <c r="C60" i="62"/>
  <c r="D59" i="62"/>
  <c r="C59" i="62"/>
  <c r="D58" i="62"/>
  <c r="C58" i="62"/>
  <c r="D57" i="62"/>
  <c r="C57" i="62"/>
  <c r="D56" i="62"/>
  <c r="C56" i="62"/>
  <c r="D55" i="62"/>
  <c r="C55" i="62"/>
  <c r="D54" i="62"/>
  <c r="C54" i="62"/>
  <c r="D53" i="62"/>
  <c r="C53" i="62"/>
  <c r="D52" i="62"/>
  <c r="C52" i="62"/>
  <c r="D51" i="62"/>
  <c r="C51" i="62"/>
  <c r="D50" i="62"/>
  <c r="C50" i="62"/>
  <c r="D49" i="62"/>
  <c r="C49" i="62"/>
  <c r="D48" i="62"/>
  <c r="C48" i="62"/>
  <c r="D47" i="62"/>
  <c r="C47" i="62"/>
  <c r="D46" i="62"/>
  <c r="C46" i="62"/>
  <c r="D45" i="62"/>
  <c r="C45" i="62"/>
  <c r="D44" i="62"/>
  <c r="D43" i="62"/>
  <c r="D42" i="62"/>
  <c r="D41" i="62"/>
  <c r="D40" i="62"/>
  <c r="C40" i="62"/>
  <c r="D39" i="62"/>
  <c r="C39" i="62"/>
  <c r="D35" i="62"/>
  <c r="C35" i="62"/>
  <c r="D33" i="62"/>
  <c r="C33" i="62"/>
  <c r="D32" i="62"/>
  <c r="C32" i="62"/>
  <c r="D31" i="62"/>
  <c r="C31" i="62"/>
  <c r="D30" i="62"/>
  <c r="C30" i="62"/>
  <c r="D29" i="62"/>
  <c r="C29" i="62"/>
  <c r="D28" i="62"/>
  <c r="C28" i="62"/>
  <c r="D27" i="62"/>
  <c r="C27" i="62"/>
  <c r="D26" i="62"/>
  <c r="C26" i="62"/>
  <c r="D25" i="62"/>
  <c r="C25" i="62"/>
  <c r="D24" i="62"/>
  <c r="C24" i="62"/>
  <c r="D23" i="62"/>
  <c r="C23" i="62"/>
  <c r="D22" i="62"/>
  <c r="C22" i="62"/>
  <c r="D21" i="62"/>
  <c r="C21" i="62"/>
  <c r="D20" i="62"/>
  <c r="C20" i="62"/>
  <c r="D19" i="62"/>
  <c r="C19" i="62"/>
  <c r="D18" i="62"/>
  <c r="C18" i="62"/>
  <c r="D17" i="62"/>
  <c r="C17" i="62"/>
  <c r="D15" i="62"/>
  <c r="C15" i="62"/>
  <c r="D14" i="62"/>
  <c r="C14" i="62"/>
  <c r="D13" i="62"/>
  <c r="C13" i="62"/>
  <c r="M3" i="62" s="1"/>
  <c r="D12" i="62"/>
  <c r="C12" i="62"/>
  <c r="D11" i="62"/>
  <c r="C11" i="62"/>
  <c r="D10" i="62"/>
  <c r="C10" i="62"/>
  <c r="D9" i="62"/>
  <c r="C9" i="62"/>
  <c r="D8" i="62"/>
  <c r="C8" i="62"/>
  <c r="D7" i="62"/>
  <c r="C7" i="62"/>
  <c r="D6" i="62"/>
  <c r="C6" i="62"/>
  <c r="D5" i="62"/>
  <c r="C5" i="62"/>
  <c r="D4" i="62"/>
  <c r="C4" i="62"/>
  <c r="D3" i="62"/>
  <c r="AG33" i="9"/>
  <c r="D97" i="61"/>
  <c r="C97" i="61"/>
  <c r="D96" i="61"/>
  <c r="C96" i="61"/>
  <c r="D95" i="61"/>
  <c r="C95" i="61"/>
  <c r="D94" i="61"/>
  <c r="C94" i="61"/>
  <c r="D90" i="61"/>
  <c r="C90" i="61"/>
  <c r="D89" i="61"/>
  <c r="C89" i="61"/>
  <c r="D88" i="61"/>
  <c r="C88" i="61"/>
  <c r="D87" i="61"/>
  <c r="C87" i="61"/>
  <c r="D85" i="61"/>
  <c r="C85" i="61"/>
  <c r="D84" i="61"/>
  <c r="C84" i="61"/>
  <c r="D83" i="61"/>
  <c r="C83" i="61"/>
  <c r="E34" i="10" s="1"/>
  <c r="D82" i="61"/>
  <c r="C82" i="61"/>
  <c r="D81" i="61"/>
  <c r="C81" i="61"/>
  <c r="D80" i="61"/>
  <c r="C80" i="61"/>
  <c r="D79" i="61"/>
  <c r="C79" i="61"/>
  <c r="D78" i="61"/>
  <c r="C78" i="61"/>
  <c r="D77" i="61"/>
  <c r="C77" i="61"/>
  <c r="D76" i="61"/>
  <c r="C76" i="61"/>
  <c r="D75" i="61"/>
  <c r="C75" i="61"/>
  <c r="D74" i="61"/>
  <c r="C74" i="61"/>
  <c r="D73" i="61"/>
  <c r="C73" i="61"/>
  <c r="D72" i="61"/>
  <c r="C72" i="61"/>
  <c r="D71" i="61"/>
  <c r="C71" i="61"/>
  <c r="D70" i="61"/>
  <c r="C70" i="61"/>
  <c r="D69" i="61"/>
  <c r="C69" i="61"/>
  <c r="D68" i="61"/>
  <c r="C68" i="61"/>
  <c r="D67" i="61"/>
  <c r="C67" i="61"/>
  <c r="D66" i="61"/>
  <c r="C66" i="61"/>
  <c r="D65" i="61"/>
  <c r="C65" i="61"/>
  <c r="D64" i="61"/>
  <c r="C64" i="61"/>
  <c r="D63" i="61"/>
  <c r="C63" i="61"/>
  <c r="D62" i="61"/>
  <c r="C62" i="61"/>
  <c r="D61" i="61"/>
  <c r="C61" i="61"/>
  <c r="D60" i="61"/>
  <c r="E13" i="10" s="1"/>
  <c r="C60" i="61"/>
  <c r="D59" i="61"/>
  <c r="C59" i="61"/>
  <c r="D57" i="61"/>
  <c r="C57" i="61"/>
  <c r="D56" i="61"/>
  <c r="C56" i="61"/>
  <c r="D55" i="61"/>
  <c r="C55" i="61"/>
  <c r="D54" i="61"/>
  <c r="C54" i="61"/>
  <c r="D53" i="61"/>
  <c r="C53" i="61"/>
  <c r="D52" i="61"/>
  <c r="C52" i="61"/>
  <c r="D51" i="61"/>
  <c r="C51" i="61"/>
  <c r="D50" i="61"/>
  <c r="E25" i="9" s="1"/>
  <c r="AI25" i="9" s="1"/>
  <c r="C50" i="61"/>
  <c r="D49" i="61"/>
  <c r="C49" i="61"/>
  <c r="D48" i="61"/>
  <c r="C48" i="61"/>
  <c r="D47" i="61"/>
  <c r="C47" i="61"/>
  <c r="D46" i="61"/>
  <c r="C46" i="61"/>
  <c r="D45" i="61"/>
  <c r="C45" i="61"/>
  <c r="D44" i="61"/>
  <c r="C44" i="61"/>
  <c r="D43" i="61"/>
  <c r="C43" i="61"/>
  <c r="D42" i="61"/>
  <c r="C42" i="61"/>
  <c r="D41" i="61"/>
  <c r="C41" i="61"/>
  <c r="D40" i="61"/>
  <c r="C40" i="61"/>
  <c r="D39" i="61"/>
  <c r="C39" i="61"/>
  <c r="D38" i="61"/>
  <c r="C38" i="61"/>
  <c r="D37" i="61"/>
  <c r="C37" i="61"/>
  <c r="D36" i="61"/>
  <c r="C36" i="61"/>
  <c r="D35" i="61"/>
  <c r="C35" i="61"/>
  <c r="D34" i="61"/>
  <c r="C34" i="61"/>
  <c r="D32" i="61"/>
  <c r="C32" i="61"/>
  <c r="D30" i="61"/>
  <c r="C30" i="61"/>
  <c r="D29" i="61"/>
  <c r="C29" i="61"/>
  <c r="D28" i="61"/>
  <c r="C28" i="61"/>
  <c r="D27" i="61"/>
  <c r="C27" i="61"/>
  <c r="D26" i="61"/>
  <c r="C26" i="61"/>
  <c r="D25" i="61"/>
  <c r="C25" i="61"/>
  <c r="D24" i="61"/>
  <c r="C24" i="61"/>
  <c r="D23" i="61"/>
  <c r="C23" i="61"/>
  <c r="D22" i="61"/>
  <c r="C22" i="61"/>
  <c r="D21" i="61"/>
  <c r="C21" i="61"/>
  <c r="D20" i="61"/>
  <c r="C20" i="61"/>
  <c r="D19" i="61"/>
  <c r="C19" i="61"/>
  <c r="E15" i="9" s="1"/>
  <c r="D18" i="61"/>
  <c r="C18" i="61"/>
  <c r="D17" i="61"/>
  <c r="C17" i="61"/>
  <c r="D16" i="61"/>
  <c r="C16" i="61"/>
  <c r="D15" i="61"/>
  <c r="C15" i="61"/>
  <c r="D14" i="61"/>
  <c r="C14" i="61"/>
  <c r="D13" i="61"/>
  <c r="C13" i="61"/>
  <c r="D12" i="61"/>
  <c r="C12" i="61"/>
  <c r="D11" i="61"/>
  <c r="C11" i="61"/>
  <c r="D10" i="61"/>
  <c r="C10" i="61"/>
  <c r="D9" i="61"/>
  <c r="C9" i="61"/>
  <c r="D8" i="61"/>
  <c r="C8" i="61"/>
  <c r="D7" i="61"/>
  <c r="C7" i="61"/>
  <c r="D6" i="61"/>
  <c r="C6" i="61"/>
  <c r="D5" i="61"/>
  <c r="C5" i="61"/>
  <c r="D4" i="61"/>
  <c r="C4" i="61"/>
  <c r="D3" i="61"/>
  <c r="C3" i="61"/>
  <c r="J7" i="61" l="1"/>
  <c r="AI12" i="9" s="1"/>
  <c r="R23" i="12" s="1"/>
  <c r="I33" i="10"/>
  <c r="I36" i="10"/>
  <c r="I21" i="10"/>
  <c r="J9" i="63"/>
  <c r="J11" i="63"/>
  <c r="M15" i="62"/>
  <c r="M13" i="62"/>
  <c r="J5" i="63"/>
  <c r="J3" i="63"/>
  <c r="J4" i="63" s="1"/>
  <c r="M4" i="62"/>
  <c r="M5" i="62" s="1"/>
  <c r="M7" i="62"/>
  <c r="J5" i="61"/>
  <c r="E16" i="9"/>
  <c r="J10" i="61"/>
  <c r="E13" i="9"/>
  <c r="I13" i="14"/>
  <c r="F36" i="12"/>
  <c r="L36" i="12" s="1"/>
  <c r="AL25" i="9"/>
  <c r="G44" i="8"/>
  <c r="I44" i="8" s="1"/>
  <c r="M56" i="75"/>
  <c r="R59" i="75"/>
  <c r="E12" i="10"/>
  <c r="J4" i="61" l="1"/>
  <c r="J6" i="61" s="1"/>
  <c r="J6" i="63"/>
  <c r="M8" i="62"/>
  <c r="E35" i="63"/>
  <c r="E16" i="63"/>
  <c r="E17" i="63"/>
  <c r="E18" i="63"/>
  <c r="E15" i="63"/>
  <c r="E49" i="62"/>
  <c r="E42" i="62"/>
  <c r="E28" i="62"/>
  <c r="E29" i="62"/>
  <c r="E30" i="62"/>
  <c r="E19" i="62"/>
  <c r="E17" i="62"/>
  <c r="E18" i="62"/>
  <c r="E2" i="78"/>
  <c r="E3" i="78"/>
  <c r="E4" i="78"/>
  <c r="E5" i="78"/>
  <c r="E6" i="78"/>
  <c r="E7" i="78"/>
  <c r="E8" i="78"/>
  <c r="E9" i="78"/>
  <c r="E10" i="78"/>
  <c r="E11" i="78"/>
  <c r="E12" i="78"/>
  <c r="E13" i="78"/>
  <c r="E14" i="78"/>
  <c r="E15" i="78"/>
  <c r="E16" i="78"/>
  <c r="E17" i="78"/>
  <c r="E18" i="78"/>
  <c r="E19" i="78"/>
  <c r="E20" i="78"/>
  <c r="E21" i="78"/>
  <c r="E22" i="78"/>
  <c r="E23" i="78"/>
  <c r="E24" i="78"/>
  <c r="E25" i="78"/>
  <c r="E26" i="78"/>
  <c r="E27" i="78"/>
  <c r="E28" i="78"/>
  <c r="E29" i="78"/>
  <c r="E30" i="78"/>
  <c r="E31" i="78"/>
  <c r="E32" i="78"/>
  <c r="E33" i="78"/>
  <c r="E34" i="78"/>
  <c r="E35" i="78"/>
  <c r="E36" i="78"/>
  <c r="E37" i="78"/>
  <c r="E38" i="78"/>
  <c r="E39" i="78"/>
  <c r="E40" i="78"/>
  <c r="E41" i="78"/>
  <c r="E42" i="78"/>
  <c r="E43" i="78"/>
  <c r="E44" i="78"/>
  <c r="E45" i="78"/>
  <c r="E46" i="78"/>
  <c r="E47" i="78"/>
  <c r="E48" i="78"/>
  <c r="E49" i="78"/>
  <c r="E50" i="78"/>
  <c r="E51" i="78"/>
  <c r="E52" i="78"/>
  <c r="E53" i="78"/>
  <c r="E54" i="78"/>
  <c r="E55" i="78"/>
  <c r="E56" i="78"/>
  <c r="E57" i="78"/>
  <c r="E58" i="78"/>
  <c r="E59" i="78"/>
  <c r="E60" i="78"/>
  <c r="E61" i="78"/>
  <c r="E62" i="78"/>
  <c r="E63" i="78"/>
  <c r="E64" i="78"/>
  <c r="E65" i="78"/>
  <c r="E66" i="78"/>
  <c r="E67" i="78"/>
  <c r="E68" i="78"/>
  <c r="E69" i="78"/>
  <c r="E70" i="78"/>
  <c r="E71" i="78"/>
  <c r="E72" i="78"/>
  <c r="E73" i="78"/>
  <c r="E74" i="78"/>
  <c r="E75" i="78"/>
  <c r="E76" i="78"/>
  <c r="E77" i="78"/>
  <c r="E78" i="78"/>
  <c r="E79" i="78"/>
  <c r="E80" i="78"/>
  <c r="E81" i="78"/>
  <c r="E82" i="78"/>
  <c r="E83" i="78"/>
  <c r="E84" i="78"/>
  <c r="E85" i="78"/>
  <c r="E86" i="78"/>
  <c r="E85" i="61"/>
  <c r="E4" i="61"/>
  <c r="E5" i="61"/>
  <c r="E6" i="61"/>
  <c r="E7" i="61"/>
  <c r="E8" i="61"/>
  <c r="E9" i="61"/>
  <c r="E10" i="61"/>
  <c r="E11" i="61"/>
  <c r="E12" i="61"/>
  <c r="E13" i="61"/>
  <c r="E14" i="61"/>
  <c r="E15" i="61"/>
  <c r="E16" i="61"/>
  <c r="E17" i="61"/>
  <c r="E18" i="61"/>
  <c r="E19" i="61"/>
  <c r="E20" i="61"/>
  <c r="E21" i="61"/>
  <c r="E22" i="61"/>
  <c r="E23" i="61"/>
  <c r="E24" i="61"/>
  <c r="E25" i="61"/>
  <c r="E26" i="61"/>
  <c r="E27" i="61"/>
  <c r="E28" i="61"/>
  <c r="E29" i="61"/>
  <c r="E30" i="61"/>
  <c r="E32" i="61"/>
  <c r="E34" i="61"/>
  <c r="E35" i="61"/>
  <c r="E36" i="61"/>
  <c r="E37" i="61"/>
  <c r="E38" i="61"/>
  <c r="E39" i="61"/>
  <c r="E40" i="61"/>
  <c r="E41" i="61"/>
  <c r="E42" i="61"/>
  <c r="E43" i="61"/>
  <c r="E44" i="61"/>
  <c r="E45" i="61"/>
  <c r="E46" i="61"/>
  <c r="E47" i="61"/>
  <c r="E48" i="61"/>
  <c r="E49" i="61"/>
  <c r="E50" i="61"/>
  <c r="E51" i="61"/>
  <c r="E52" i="61"/>
  <c r="E53" i="61"/>
  <c r="E54" i="61"/>
  <c r="E55" i="61"/>
  <c r="E56" i="61"/>
  <c r="E57" i="61"/>
  <c r="E59" i="61"/>
  <c r="E60" i="61"/>
  <c r="E61" i="61"/>
  <c r="E62" i="61"/>
  <c r="E63" i="61"/>
  <c r="E64" i="61"/>
  <c r="E65" i="61"/>
  <c r="E66" i="61"/>
  <c r="E67" i="61"/>
  <c r="E68" i="61"/>
  <c r="E69" i="61"/>
  <c r="E70" i="61"/>
  <c r="E71" i="61"/>
  <c r="E72" i="61"/>
  <c r="E73" i="61"/>
  <c r="E74" i="61"/>
  <c r="E75" i="61"/>
  <c r="E76" i="61"/>
  <c r="E77" i="61"/>
  <c r="E78" i="61"/>
  <c r="E79" i="61"/>
  <c r="E80" i="61"/>
  <c r="E81" i="61"/>
  <c r="E82" i="61"/>
  <c r="E83" i="61"/>
  <c r="E84" i="61"/>
  <c r="E87" i="61"/>
  <c r="E88" i="61"/>
  <c r="E89" i="61"/>
  <c r="E90" i="61"/>
  <c r="E94" i="61"/>
  <c r="E95" i="61"/>
  <c r="E96" i="61"/>
  <c r="E97" i="61"/>
  <c r="M22" i="14" l="1"/>
  <c r="S34" i="14"/>
  <c r="S20" i="14"/>
  <c r="S15" i="14"/>
  <c r="S13" i="14"/>
  <c r="S11" i="14"/>
  <c r="Y37" i="10"/>
  <c r="Y36" i="10"/>
  <c r="Y35" i="10"/>
  <c r="Y34" i="10"/>
  <c r="Y33" i="10"/>
  <c r="Y32" i="10"/>
  <c r="Y31" i="10"/>
  <c r="Y30" i="10"/>
  <c r="Y29" i="10"/>
  <c r="Y28" i="10"/>
  <c r="Y27" i="10"/>
  <c r="Y26" i="10"/>
  <c r="Y25" i="10"/>
  <c r="Y21" i="10"/>
  <c r="Y20" i="10"/>
  <c r="Y19" i="10"/>
  <c r="Y18" i="10"/>
  <c r="Y17" i="10"/>
  <c r="Y16" i="10"/>
  <c r="Y15" i="10"/>
  <c r="Y14" i="10"/>
  <c r="Y13" i="10"/>
  <c r="Y12" i="10"/>
  <c r="U30" i="75"/>
  <c r="U26" i="75"/>
  <c r="U25" i="75"/>
  <c r="U22" i="75"/>
  <c r="L16" i="76"/>
  <c r="D47" i="10" l="1"/>
  <c r="G13" i="76"/>
  <c r="G9" i="76"/>
  <c r="P28" i="8"/>
  <c r="A6" i="8"/>
  <c r="A3" i="8"/>
  <c r="V74" i="76" l="1"/>
  <c r="U75" i="76"/>
  <c r="T73" i="76"/>
  <c r="S75" i="76"/>
  <c r="R73" i="76"/>
  <c r="Q75" i="76"/>
  <c r="M16" i="14"/>
  <c r="K11" i="14" l="1"/>
  <c r="K20" i="10"/>
  <c r="H12" i="67" l="1"/>
  <c r="K12" i="67"/>
  <c r="H13" i="67"/>
  <c r="K13" i="67"/>
  <c r="D5" i="46" l="1"/>
  <c r="F5" i="12" s="1"/>
  <c r="E5" i="14" s="1"/>
  <c r="E60" i="63" l="1"/>
  <c r="E20" i="63" l="1"/>
  <c r="A3" i="14"/>
  <c r="A3" i="38" s="1"/>
  <c r="A32" i="8" l="1"/>
  <c r="E29" i="8" s="1"/>
  <c r="E82" i="77" l="1"/>
  <c r="D114" i="62" l="1"/>
  <c r="C114" i="62"/>
  <c r="E101" i="78"/>
  <c r="D55" i="10"/>
  <c r="D43" i="9"/>
  <c r="D26" i="9"/>
  <c r="D12" i="9"/>
  <c r="D11" i="9"/>
  <c r="A1" i="51"/>
  <c r="A11" i="51" s="1"/>
  <c r="A37" i="51" s="1"/>
  <c r="D90" i="79"/>
  <c r="D112" i="63" s="1"/>
  <c r="C90" i="79"/>
  <c r="C112" i="63" s="1"/>
  <c r="E62" i="63"/>
  <c r="E87" i="79"/>
  <c r="E86" i="79"/>
  <c r="E85" i="79"/>
  <c r="E84" i="79"/>
  <c r="E83" i="79"/>
  <c r="E82" i="79"/>
  <c r="E81" i="79"/>
  <c r="E80" i="79"/>
  <c r="E79" i="79"/>
  <c r="E78" i="79"/>
  <c r="E77" i="79"/>
  <c r="E76" i="79"/>
  <c r="E75" i="79"/>
  <c r="E74" i="79"/>
  <c r="E73" i="79"/>
  <c r="E72" i="79"/>
  <c r="E71" i="79"/>
  <c r="E70" i="79"/>
  <c r="E69" i="79"/>
  <c r="E68" i="79"/>
  <c r="E67" i="79"/>
  <c r="E66" i="79"/>
  <c r="E65" i="79"/>
  <c r="E64" i="79"/>
  <c r="E63" i="79"/>
  <c r="E62" i="79"/>
  <c r="E61" i="79"/>
  <c r="E60" i="79"/>
  <c r="E59" i="79"/>
  <c r="E58" i="79"/>
  <c r="E57" i="79"/>
  <c r="E56" i="79"/>
  <c r="E55" i="79"/>
  <c r="E54" i="79"/>
  <c r="E53" i="79"/>
  <c r="E52" i="79"/>
  <c r="E51" i="79"/>
  <c r="E50" i="79"/>
  <c r="E49" i="79"/>
  <c r="E48" i="79"/>
  <c r="E47" i="79"/>
  <c r="E46" i="79"/>
  <c r="E45" i="79"/>
  <c r="E44" i="79"/>
  <c r="E43" i="79"/>
  <c r="E42" i="79"/>
  <c r="E41" i="79"/>
  <c r="E40" i="79"/>
  <c r="E39" i="79"/>
  <c r="E38" i="79"/>
  <c r="E37" i="79"/>
  <c r="E36" i="79"/>
  <c r="E35" i="79"/>
  <c r="E34" i="79"/>
  <c r="E33" i="79"/>
  <c r="E31" i="79"/>
  <c r="E30" i="79"/>
  <c r="E29" i="79"/>
  <c r="E28" i="79"/>
  <c r="E27" i="79"/>
  <c r="E26" i="79"/>
  <c r="E25" i="79"/>
  <c r="E24" i="79"/>
  <c r="E23" i="79"/>
  <c r="E22" i="79"/>
  <c r="E21" i="79"/>
  <c r="E20" i="79"/>
  <c r="E19" i="79"/>
  <c r="E18" i="79"/>
  <c r="E17" i="79"/>
  <c r="E16" i="79"/>
  <c r="E15" i="79"/>
  <c r="E14" i="79"/>
  <c r="E13" i="79"/>
  <c r="E12" i="79"/>
  <c r="E11" i="79"/>
  <c r="E10" i="79"/>
  <c r="E9" i="79"/>
  <c r="E8" i="79"/>
  <c r="E7" i="79"/>
  <c r="E6" i="79"/>
  <c r="E5" i="79"/>
  <c r="E4" i="79"/>
  <c r="E3" i="79"/>
  <c r="E2" i="79"/>
  <c r="Q26" i="75"/>
  <c r="I35" i="10"/>
  <c r="I32" i="10"/>
  <c r="I30" i="10"/>
  <c r="I29" i="10"/>
  <c r="I27" i="10"/>
  <c r="I25" i="10"/>
  <c r="Q53" i="75"/>
  <c r="E107" i="63"/>
  <c r="E106" i="63"/>
  <c r="E105" i="63"/>
  <c r="E104" i="63"/>
  <c r="E103" i="63"/>
  <c r="E102" i="63"/>
  <c r="E101" i="63"/>
  <c r="E100" i="63"/>
  <c r="E99" i="63"/>
  <c r="E97" i="63"/>
  <c r="E96" i="63"/>
  <c r="E95" i="63"/>
  <c r="E94" i="63"/>
  <c r="E93" i="63"/>
  <c r="E92" i="63"/>
  <c r="E91" i="63"/>
  <c r="E90" i="63"/>
  <c r="E89" i="63"/>
  <c r="E88" i="63"/>
  <c r="E87" i="63"/>
  <c r="E86" i="63"/>
  <c r="E85" i="63"/>
  <c r="E84" i="63"/>
  <c r="E83" i="63"/>
  <c r="E81" i="63"/>
  <c r="E80" i="63"/>
  <c r="E79" i="63"/>
  <c r="E78" i="63"/>
  <c r="E77" i="63"/>
  <c r="E76" i="63"/>
  <c r="E71" i="63"/>
  <c r="E70" i="63"/>
  <c r="E69" i="63"/>
  <c r="E68" i="63"/>
  <c r="E67" i="63"/>
  <c r="E66" i="63"/>
  <c r="E65" i="63"/>
  <c r="E64" i="63"/>
  <c r="E63" i="63"/>
  <c r="E61" i="63"/>
  <c r="E59" i="63"/>
  <c r="E58" i="63"/>
  <c r="E57" i="63"/>
  <c r="E56" i="63"/>
  <c r="E55" i="63"/>
  <c r="E54" i="63"/>
  <c r="E53" i="63"/>
  <c r="E52" i="63"/>
  <c r="E51" i="63"/>
  <c r="E50" i="63"/>
  <c r="E49" i="63"/>
  <c r="E48" i="63"/>
  <c r="E47" i="63"/>
  <c r="E46" i="63"/>
  <c r="E45" i="63"/>
  <c r="E44" i="63"/>
  <c r="E43" i="63"/>
  <c r="E42" i="63"/>
  <c r="E41" i="63"/>
  <c r="E40" i="63"/>
  <c r="E39" i="63"/>
  <c r="E36" i="63"/>
  <c r="E32" i="63"/>
  <c r="E31" i="63"/>
  <c r="E30" i="63"/>
  <c r="E29" i="63"/>
  <c r="E28" i="63"/>
  <c r="E27" i="63"/>
  <c r="E26" i="63"/>
  <c r="E25" i="63"/>
  <c r="E24" i="63"/>
  <c r="E22" i="63"/>
  <c r="E21" i="63"/>
  <c r="E19" i="63"/>
  <c r="E14" i="63"/>
  <c r="E13" i="63"/>
  <c r="E12" i="63"/>
  <c r="E11" i="63"/>
  <c r="E10" i="63"/>
  <c r="E9" i="63"/>
  <c r="E8" i="63"/>
  <c r="E7" i="63"/>
  <c r="E6" i="63"/>
  <c r="E5" i="63"/>
  <c r="E4" i="63"/>
  <c r="E3" i="63"/>
  <c r="E108" i="63"/>
  <c r="I15" i="10"/>
  <c r="J11" i="76"/>
  <c r="J13" i="76"/>
  <c r="J14" i="76"/>
  <c r="Q51" i="75"/>
  <c r="J9" i="76"/>
  <c r="Q44" i="75"/>
  <c r="Q43" i="75"/>
  <c r="AK15" i="9"/>
  <c r="J26" i="12" s="1"/>
  <c r="AI15" i="9"/>
  <c r="F26" i="12" s="1"/>
  <c r="E63" i="62"/>
  <c r="I14" i="76"/>
  <c r="E45" i="62"/>
  <c r="G15" i="9"/>
  <c r="E43" i="62"/>
  <c r="E40" i="62"/>
  <c r="E99" i="78"/>
  <c r="E98" i="78"/>
  <c r="E97" i="78"/>
  <c r="E96" i="78"/>
  <c r="E95" i="78"/>
  <c r="E94" i="78"/>
  <c r="E93" i="78"/>
  <c r="E92" i="78"/>
  <c r="E91" i="78"/>
  <c r="E90" i="78"/>
  <c r="E89" i="78"/>
  <c r="E88" i="78"/>
  <c r="E87" i="78"/>
  <c r="E100" i="78"/>
  <c r="E105" i="62"/>
  <c r="E104" i="62"/>
  <c r="E103" i="62"/>
  <c r="E102" i="62"/>
  <c r="E101" i="62"/>
  <c r="E99" i="62"/>
  <c r="E98" i="62"/>
  <c r="E96" i="62"/>
  <c r="G35" i="10"/>
  <c r="E95" i="62"/>
  <c r="G32" i="10"/>
  <c r="E94" i="62"/>
  <c r="E93" i="62"/>
  <c r="E92" i="62"/>
  <c r="E91" i="62"/>
  <c r="E68" i="62"/>
  <c r="I12" i="76"/>
  <c r="E67" i="62"/>
  <c r="E66" i="62"/>
  <c r="E65" i="62"/>
  <c r="I11" i="76"/>
  <c r="E64" i="62"/>
  <c r="I13" i="76"/>
  <c r="E62" i="62"/>
  <c r="E61" i="62"/>
  <c r="E60" i="62"/>
  <c r="E59" i="62"/>
  <c r="I9" i="76"/>
  <c r="E58" i="62"/>
  <c r="O44" i="75"/>
  <c r="E57" i="62"/>
  <c r="E56" i="62"/>
  <c r="E55" i="62"/>
  <c r="E54" i="62"/>
  <c r="E53" i="62"/>
  <c r="E52" i="62"/>
  <c r="E51" i="62"/>
  <c r="E50" i="62"/>
  <c r="E48" i="62"/>
  <c r="E47" i="62"/>
  <c r="O53" i="75"/>
  <c r="E46" i="62"/>
  <c r="E44" i="62"/>
  <c r="E41" i="62"/>
  <c r="E39" i="62"/>
  <c r="E35" i="62"/>
  <c r="E33" i="62"/>
  <c r="E32" i="62"/>
  <c r="E31" i="62"/>
  <c r="E27" i="62"/>
  <c r="E26" i="62"/>
  <c r="E25" i="62"/>
  <c r="E24" i="62"/>
  <c r="E23" i="62"/>
  <c r="E22" i="62"/>
  <c r="E21" i="62"/>
  <c r="E20" i="62"/>
  <c r="E15" i="62"/>
  <c r="E14" i="62"/>
  <c r="E13" i="62"/>
  <c r="E12" i="62"/>
  <c r="E11" i="62"/>
  <c r="E10" i="62"/>
  <c r="E9" i="62"/>
  <c r="E8" i="62"/>
  <c r="E7" i="62"/>
  <c r="E6" i="62"/>
  <c r="E5" i="62"/>
  <c r="E4" i="62"/>
  <c r="E3" i="62"/>
  <c r="K15" i="10" l="1"/>
  <c r="O51" i="75"/>
  <c r="G24" i="9"/>
  <c r="O52" i="75"/>
  <c r="Q52" i="75"/>
  <c r="I24" i="9"/>
  <c r="I22" i="9"/>
  <c r="B3" i="51"/>
  <c r="I20" i="9"/>
  <c r="J44" i="12"/>
  <c r="C110" i="63"/>
  <c r="C113" i="63" s="1"/>
  <c r="I34" i="10"/>
  <c r="D110" i="63"/>
  <c r="D113" i="63" s="1"/>
  <c r="G20" i="9"/>
  <c r="AJ15" i="9"/>
  <c r="K15" i="9"/>
  <c r="G22" i="9"/>
  <c r="O43" i="75"/>
  <c r="O26" i="75"/>
  <c r="D112" i="62"/>
  <c r="D116" i="62" s="1"/>
  <c r="C112" i="62"/>
  <c r="C116" i="62" s="1"/>
  <c r="D84" i="77"/>
  <c r="D101" i="61" s="1"/>
  <c r="C84" i="77"/>
  <c r="C101" i="61" s="1"/>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E37" i="10"/>
  <c r="E35" i="10"/>
  <c r="E32" i="10"/>
  <c r="E30" i="10"/>
  <c r="E29" i="10"/>
  <c r="E27" i="10"/>
  <c r="E25" i="10"/>
  <c r="H10" i="76"/>
  <c r="H11" i="76"/>
  <c r="H13" i="76"/>
  <c r="M44" i="75"/>
  <c r="M43" i="75"/>
  <c r="M53" i="75"/>
  <c r="G12" i="61"/>
  <c r="E3" i="61"/>
  <c r="D86" i="77" l="1"/>
  <c r="H12" i="76"/>
  <c r="H16" i="76" s="1"/>
  <c r="M51" i="75"/>
  <c r="M52" i="75"/>
  <c r="E24" i="9"/>
  <c r="E84" i="77"/>
  <c r="K15" i="14"/>
  <c r="H26" i="12"/>
  <c r="L26" i="12" s="1"/>
  <c r="AL15" i="9"/>
  <c r="AA15" i="9"/>
  <c r="W15" i="9"/>
  <c r="C99" i="61"/>
  <c r="C103" i="61" s="1"/>
  <c r="E33" i="10"/>
  <c r="D99" i="61"/>
  <c r="M26" i="75"/>
  <c r="R26" i="75" s="1"/>
  <c r="E14" i="9"/>
  <c r="D103" i="61" l="1"/>
  <c r="J73" i="76" l="1"/>
  <c r="H73" i="76"/>
  <c r="F73" i="76"/>
  <c r="K73" i="76"/>
  <c r="L73" i="76" l="1"/>
  <c r="J72" i="76" l="1"/>
  <c r="H72" i="76"/>
  <c r="L47" i="74" l="1"/>
  <c r="R56" i="75" l="1"/>
  <c r="J10" i="76" l="1"/>
  <c r="J16" i="76" s="1"/>
  <c r="I10" i="76"/>
  <c r="I16" i="76" s="1"/>
  <c r="N29" i="8"/>
  <c r="K30" i="8"/>
  <c r="H28" i="8"/>
  <c r="G28" i="8"/>
  <c r="L29" i="8"/>
  <c r="K12" i="76" l="1"/>
  <c r="K11" i="76"/>
  <c r="K13" i="76"/>
  <c r="K10" i="76"/>
  <c r="K14" i="76"/>
  <c r="K9" i="76"/>
  <c r="K16" i="76" l="1"/>
  <c r="L101" i="76"/>
  <c r="K101" i="76"/>
  <c r="J101" i="76"/>
  <c r="K72" i="76"/>
  <c r="L93" i="76" l="1"/>
  <c r="I37" i="9" s="1"/>
  <c r="O93" i="76" s="1"/>
  <c r="K93" i="76"/>
  <c r="G37" i="9" s="1"/>
  <c r="N93" i="76" s="1"/>
  <c r="J93" i="76"/>
  <c r="E37" i="9" l="1"/>
  <c r="M93" i="76" s="1"/>
  <c r="M115" i="76" s="1"/>
  <c r="L121" i="76"/>
  <c r="I22" i="14"/>
  <c r="H15" i="20"/>
  <c r="D15" i="20"/>
  <c r="M29" i="76" l="1"/>
  <c r="M21" i="76"/>
  <c r="O21" i="76"/>
  <c r="O29" i="76"/>
  <c r="N29" i="76"/>
  <c r="N21" i="76"/>
  <c r="O115" i="76"/>
  <c r="N115" i="76"/>
  <c r="F15" i="20"/>
  <c r="K20" i="46"/>
  <c r="I20" i="46"/>
  <c r="G20" i="46"/>
  <c r="L40" i="10"/>
  <c r="J40" i="10"/>
  <c r="H40" i="10"/>
  <c r="R53" i="75" l="1"/>
  <c r="R52" i="75"/>
  <c r="R51" i="75"/>
  <c r="R44" i="75"/>
  <c r="R43" i="75"/>
  <c r="R30" i="75"/>
  <c r="B13" i="75"/>
  <c r="B36" i="75" s="1"/>
  <c r="L50" i="74" l="1"/>
  <c r="L46" i="74"/>
  <c r="L43" i="74"/>
  <c r="K52" i="74"/>
  <c r="J52" i="74"/>
  <c r="I52" i="74"/>
  <c r="H52" i="74"/>
  <c r="F52" i="74"/>
  <c r="F107" i="73"/>
  <c r="J38" i="74"/>
  <c r="L52" i="74" l="1"/>
  <c r="O160" i="73" l="1"/>
  <c r="K160" i="73"/>
  <c r="I160" i="73"/>
  <c r="G160" i="73"/>
  <c r="Q159" i="73"/>
  <c r="Q158" i="73"/>
  <c r="Q157" i="73"/>
  <c r="Q156" i="73"/>
  <c r="Q153" i="73"/>
  <c r="Q152" i="73"/>
  <c r="Q151" i="73"/>
  <c r="Q150" i="73"/>
  <c r="Q147" i="73"/>
  <c r="Q146" i="73"/>
  <c r="Q145" i="73"/>
  <c r="Q144" i="73"/>
  <c r="Q160" i="73" s="1"/>
  <c r="O132" i="73"/>
  <c r="K132" i="73"/>
  <c r="I132" i="73"/>
  <c r="G132" i="73"/>
  <c r="Q131" i="73"/>
  <c r="Q130" i="73"/>
  <c r="Q129" i="73"/>
  <c r="Q128" i="73"/>
  <c r="Q125" i="73"/>
  <c r="Q124" i="73"/>
  <c r="Q123" i="73"/>
  <c r="Q122" i="73"/>
  <c r="Q119" i="73"/>
  <c r="Q118" i="73"/>
  <c r="Q117" i="73"/>
  <c r="Q116" i="73"/>
  <c r="Q132" i="73" s="1"/>
  <c r="W112" i="73"/>
  <c r="O112" i="73"/>
  <c r="I112" i="73"/>
  <c r="G112" i="73"/>
  <c r="U111" i="73"/>
  <c r="Y111" i="73" s="1"/>
  <c r="Q111" i="73"/>
  <c r="U108" i="73"/>
  <c r="Y108" i="73" s="1"/>
  <c r="Q108" i="73"/>
  <c r="U107" i="73"/>
  <c r="Y107" i="73" s="1"/>
  <c r="Q107" i="73"/>
  <c r="S104" i="73"/>
  <c r="S112" i="73" s="1"/>
  <c r="Q104" i="73"/>
  <c r="H104" i="73"/>
  <c r="K91" i="73"/>
  <c r="I91" i="73"/>
  <c r="G91" i="73"/>
  <c r="F72" i="73"/>
  <c r="K61" i="73"/>
  <c r="I61" i="73"/>
  <c r="G61" i="73"/>
  <c r="O49" i="73"/>
  <c r="B46" i="73"/>
  <c r="B45" i="73"/>
  <c r="B44" i="73"/>
  <c r="F40" i="73"/>
  <c r="W38" i="73"/>
  <c r="O38" i="73"/>
  <c r="I38" i="73"/>
  <c r="K154" i="8"/>
  <c r="Q112" i="73" l="1"/>
  <c r="Y104" i="73"/>
  <c r="Y112" i="73" s="1"/>
  <c r="U112" i="73"/>
  <c r="U38" i="73"/>
  <c r="Y30" i="73"/>
  <c r="Y33" i="73"/>
  <c r="U79" i="8" l="1"/>
  <c r="W79" i="8"/>
  <c r="Y79" i="8"/>
  <c r="AC80" i="8"/>
  <c r="AA79" i="8" l="1"/>
  <c r="B71" i="8"/>
  <c r="B79" i="8" s="1"/>
  <c r="A87" i="8" l="1"/>
  <c r="A92" i="8" s="1"/>
  <c r="A83" i="76" s="1"/>
  <c r="D37" i="9" s="1"/>
  <c r="A150" i="8" l="1"/>
  <c r="B225" i="8" s="1"/>
  <c r="B241" i="8" s="1"/>
  <c r="Q157" i="71"/>
  <c r="G158" i="71"/>
  <c r="Q151" i="71"/>
  <c r="Q144" i="71"/>
  <c r="Q122" i="71"/>
  <c r="Q116" i="71"/>
  <c r="Q117" i="71"/>
  <c r="Q129" i="71"/>
  <c r="I130" i="71"/>
  <c r="G130" i="71"/>
  <c r="G110" i="71"/>
  <c r="H102" i="71"/>
  <c r="O47" i="71" l="1"/>
  <c r="B43" i="71"/>
  <c r="B44" i="71"/>
  <c r="B42" i="71"/>
  <c r="K158" i="71"/>
  <c r="I158" i="71"/>
  <c r="Q156" i="71"/>
  <c r="Q155" i="71"/>
  <c r="Q154" i="71"/>
  <c r="Q150" i="71"/>
  <c r="Q149" i="71"/>
  <c r="Q148" i="71"/>
  <c r="Q145" i="71"/>
  <c r="Q143" i="71"/>
  <c r="O158" i="71"/>
  <c r="K130" i="71"/>
  <c r="Q128" i="71"/>
  <c r="Q127" i="71"/>
  <c r="Q126" i="71"/>
  <c r="Q123" i="71"/>
  <c r="Q121" i="71"/>
  <c r="Q120" i="71"/>
  <c r="Q115" i="71"/>
  <c r="Q114" i="71"/>
  <c r="W110" i="71"/>
  <c r="O110" i="71"/>
  <c r="U109" i="71"/>
  <c r="Y109" i="71" s="1"/>
  <c r="Q109" i="71"/>
  <c r="U106" i="71"/>
  <c r="Y106" i="71" s="1"/>
  <c r="Q106" i="71"/>
  <c r="Q105" i="71"/>
  <c r="I110" i="71"/>
  <c r="Q102" i="71"/>
  <c r="S102" i="71"/>
  <c r="Y102" i="71" s="1"/>
  <c r="K89" i="71"/>
  <c r="I89" i="71"/>
  <c r="G89" i="71"/>
  <c r="F70" i="71"/>
  <c r="K59" i="71"/>
  <c r="I59" i="71"/>
  <c r="G59" i="71"/>
  <c r="F38" i="71"/>
  <c r="W36" i="71"/>
  <c r="O36" i="71"/>
  <c r="Q130" i="71" l="1"/>
  <c r="I36" i="71"/>
  <c r="U105" i="71"/>
  <c r="Y105" i="71" s="1"/>
  <c r="Y110" i="71" s="1"/>
  <c r="O130" i="71"/>
  <c r="Q110" i="71"/>
  <c r="Q142" i="71"/>
  <c r="Q158" i="71" s="1"/>
  <c r="S110" i="71"/>
  <c r="U110" i="71" l="1"/>
  <c r="M17" i="9" l="1"/>
  <c r="J63" i="70" l="1"/>
  <c r="P63" i="70" s="1"/>
  <c r="H57" i="70"/>
  <c r="H60" i="70" s="1"/>
  <c r="F58" i="70"/>
  <c r="F59" i="70"/>
  <c r="F57" i="70"/>
  <c r="F60" i="70" l="1"/>
  <c r="P60" i="70" s="1"/>
  <c r="N73" i="70"/>
  <c r="P73" i="70" s="1"/>
  <c r="N72" i="70"/>
  <c r="P72" i="70" s="1"/>
  <c r="N71" i="70"/>
  <c r="N70" i="70"/>
  <c r="P70" i="70" s="1"/>
  <c r="J65" i="70"/>
  <c r="P65" i="70" s="1"/>
  <c r="J66" i="70"/>
  <c r="P66" i="70" s="1"/>
  <c r="L64" i="70"/>
  <c r="L67" i="70" s="1"/>
  <c r="G42" i="70"/>
  <c r="H42" i="70"/>
  <c r="I42" i="70"/>
  <c r="J42" i="70"/>
  <c r="K42" i="70"/>
  <c r="L42" i="70"/>
  <c r="M42" i="70"/>
  <c r="G43" i="70"/>
  <c r="H43" i="70"/>
  <c r="I43" i="70"/>
  <c r="J43" i="70"/>
  <c r="K43" i="70"/>
  <c r="L43" i="70"/>
  <c r="M43" i="70"/>
  <c r="G44" i="70"/>
  <c r="H44" i="70"/>
  <c r="I44" i="70"/>
  <c r="J44" i="70"/>
  <c r="K44" i="70"/>
  <c r="L44" i="70"/>
  <c r="M44" i="70"/>
  <c r="G45" i="70"/>
  <c r="H45" i="70"/>
  <c r="I45" i="70"/>
  <c r="J45" i="70"/>
  <c r="K45" i="70"/>
  <c r="L45" i="70"/>
  <c r="M45" i="70"/>
  <c r="F43" i="70"/>
  <c r="F44" i="70"/>
  <c r="F45" i="70"/>
  <c r="F42" i="70"/>
  <c r="G35" i="70"/>
  <c r="H35" i="70"/>
  <c r="I35" i="70"/>
  <c r="J35" i="70"/>
  <c r="K35" i="70"/>
  <c r="M35" i="70"/>
  <c r="N35" i="70"/>
  <c r="G36" i="70"/>
  <c r="H36" i="70"/>
  <c r="I36" i="70"/>
  <c r="K36" i="70"/>
  <c r="L36" i="70"/>
  <c r="M36" i="70"/>
  <c r="N36" i="70"/>
  <c r="G37" i="70"/>
  <c r="H37" i="70"/>
  <c r="I37" i="70"/>
  <c r="K37" i="70"/>
  <c r="L37" i="70"/>
  <c r="M37" i="70"/>
  <c r="N37" i="70"/>
  <c r="F36" i="70"/>
  <c r="F37" i="70"/>
  <c r="F35" i="70"/>
  <c r="G28" i="70"/>
  <c r="I28" i="70"/>
  <c r="K28" i="70"/>
  <c r="L28" i="70"/>
  <c r="M28" i="70"/>
  <c r="N28" i="70"/>
  <c r="O28" i="70"/>
  <c r="L74" i="70"/>
  <c r="J74" i="70"/>
  <c r="H74" i="70"/>
  <c r="F74" i="70"/>
  <c r="N67" i="70"/>
  <c r="H67" i="70"/>
  <c r="F67" i="70"/>
  <c r="B45" i="70"/>
  <c r="O38" i="70"/>
  <c r="B37" i="70"/>
  <c r="B36" i="70"/>
  <c r="P64" i="70" l="1"/>
  <c r="P67" i="70" s="1"/>
  <c r="M38" i="70"/>
  <c r="H38" i="70"/>
  <c r="F46" i="70"/>
  <c r="N74" i="70"/>
  <c r="K38" i="70"/>
  <c r="N38" i="70"/>
  <c r="L46" i="70"/>
  <c r="H46" i="70"/>
  <c r="J46" i="70"/>
  <c r="P71" i="70"/>
  <c r="P74" i="70" s="1"/>
  <c r="J67" i="70"/>
  <c r="T60" i="70"/>
  <c r="X60" i="70" s="1"/>
  <c r="F38" i="70"/>
  <c r="I28" i="8" l="1"/>
  <c r="F30" i="8" l="1"/>
  <c r="E11" i="9" s="1"/>
  <c r="J19" i="12"/>
  <c r="AJ23" i="9" l="1"/>
  <c r="AJ21" i="9"/>
  <c r="H9" i="69" l="1"/>
  <c r="J9" i="69" s="1"/>
  <c r="J20" i="69" s="1"/>
  <c r="K9" i="69"/>
  <c r="H10" i="69"/>
  <c r="K10" i="69"/>
  <c r="F12" i="69"/>
  <c r="H16" i="69"/>
  <c r="K16" i="69"/>
  <c r="F17" i="69"/>
  <c r="G20" i="69"/>
  <c r="G43" i="8"/>
  <c r="G47" i="8" s="1"/>
  <c r="D37" i="68"/>
  <c r="F37" i="68" s="1"/>
  <c r="D34" i="68"/>
  <c r="F34" i="68" s="1"/>
  <c r="K13" i="68"/>
  <c r="H13" i="68"/>
  <c r="D33" i="68" s="1"/>
  <c r="F33" i="68" s="1"/>
  <c r="K12" i="68"/>
  <c r="K20" i="68" s="1"/>
  <c r="H12" i="68"/>
  <c r="D32" i="68" s="1"/>
  <c r="F32" i="68" s="1"/>
  <c r="D31" i="68"/>
  <c r="F31" i="68" s="1"/>
  <c r="F20" i="69" l="1"/>
  <c r="H34" i="74"/>
  <c r="L34" i="74" s="1"/>
  <c r="I43" i="8"/>
  <c r="I47" i="8" s="1"/>
  <c r="G32" i="71"/>
  <c r="Q32" i="71" s="1"/>
  <c r="G34" i="73"/>
  <c r="M47" i="71"/>
  <c r="Q47" i="71" s="1"/>
  <c r="M49" i="73"/>
  <c r="J31" i="67"/>
  <c r="H42" i="8" s="1"/>
  <c r="I31" i="67"/>
  <c r="K29" i="67"/>
  <c r="J16" i="67"/>
  <c r="I16" i="67"/>
  <c r="K16" i="67"/>
  <c r="G42" i="8" l="1"/>
  <c r="H33" i="74" s="1"/>
  <c r="P23" i="67"/>
  <c r="U32" i="71"/>
  <c r="Y32" i="71" s="1"/>
  <c r="Y34" i="73"/>
  <c r="Q34" i="73"/>
  <c r="M54" i="71"/>
  <c r="Q54" i="71" s="1"/>
  <c r="M56" i="73"/>
  <c r="Q56" i="73" s="1"/>
  <c r="Q49" i="73"/>
  <c r="G35" i="71"/>
  <c r="U35" i="71" s="1"/>
  <c r="Y35" i="71" s="1"/>
  <c r="H37" i="74"/>
  <c r="L37" i="74" s="1"/>
  <c r="G37" i="73"/>
  <c r="K31" i="67"/>
  <c r="I22" i="10" s="1"/>
  <c r="G33" i="73" l="1"/>
  <c r="Q33" i="73" s="1"/>
  <c r="G31" i="71"/>
  <c r="U31" i="71" s="1"/>
  <c r="U36" i="71" s="1"/>
  <c r="M59" i="71"/>
  <c r="Y37" i="73"/>
  <c r="Y38" i="73" s="1"/>
  <c r="Q37" i="73"/>
  <c r="L33" i="74"/>
  <c r="H38" i="74"/>
  <c r="Q35" i="71"/>
  <c r="M61" i="73"/>
  <c r="X9" i="66"/>
  <c r="K17" i="66"/>
  <c r="M17" i="66"/>
  <c r="N17" i="66"/>
  <c r="O17" i="66"/>
  <c r="B10" i="66"/>
  <c r="K17" i="65"/>
  <c r="M17" i="65"/>
  <c r="N17" i="65"/>
  <c r="O17" i="65"/>
  <c r="B9" i="65"/>
  <c r="B9" i="66" s="1"/>
  <c r="B26" i="64"/>
  <c r="G38" i="73" l="1"/>
  <c r="Q38" i="73" s="1"/>
  <c r="Y31" i="71"/>
  <c r="Q31" i="71"/>
  <c r="N50" i="66"/>
  <c r="L50" i="66"/>
  <c r="J50" i="66"/>
  <c r="H50" i="66"/>
  <c r="F50" i="66"/>
  <c r="P49" i="66"/>
  <c r="P48" i="66"/>
  <c r="P47" i="66"/>
  <c r="P46" i="66"/>
  <c r="N43" i="66"/>
  <c r="L43" i="66"/>
  <c r="J43" i="66"/>
  <c r="H43" i="66"/>
  <c r="F43" i="66"/>
  <c r="P42" i="66"/>
  <c r="P41" i="66"/>
  <c r="P40" i="66"/>
  <c r="T37" i="66"/>
  <c r="P37" i="66"/>
  <c r="L25" i="66"/>
  <c r="J25" i="66"/>
  <c r="H25" i="66"/>
  <c r="F25" i="66"/>
  <c r="B24" i="66"/>
  <c r="H17" i="66"/>
  <c r="F17" i="66"/>
  <c r="B16" i="66"/>
  <c r="B15" i="66"/>
  <c r="N50" i="65"/>
  <c r="L50" i="65"/>
  <c r="J50" i="65"/>
  <c r="H50" i="65"/>
  <c r="F50" i="65"/>
  <c r="P49" i="65"/>
  <c r="P48" i="65"/>
  <c r="P47" i="65"/>
  <c r="P46" i="65"/>
  <c r="N43" i="65"/>
  <c r="L43" i="65"/>
  <c r="J43" i="65"/>
  <c r="H43" i="65"/>
  <c r="F43" i="65"/>
  <c r="P42" i="65"/>
  <c r="P41" i="65"/>
  <c r="P40" i="65"/>
  <c r="T37" i="65"/>
  <c r="X37" i="65" s="1"/>
  <c r="P37" i="65"/>
  <c r="L25" i="65"/>
  <c r="J25" i="65"/>
  <c r="H25" i="65"/>
  <c r="F25" i="65"/>
  <c r="B24" i="65"/>
  <c r="H17" i="65"/>
  <c r="F17" i="65"/>
  <c r="P9" i="65"/>
  <c r="B16" i="65"/>
  <c r="B15" i="65"/>
  <c r="N69" i="64"/>
  <c r="L69" i="64"/>
  <c r="J69" i="64"/>
  <c r="H69" i="64"/>
  <c r="F69" i="64"/>
  <c r="P68" i="64"/>
  <c r="P67" i="64"/>
  <c r="P66" i="64"/>
  <c r="P65" i="64"/>
  <c r="N62" i="64"/>
  <c r="L62" i="64"/>
  <c r="J62" i="64"/>
  <c r="H62" i="64"/>
  <c r="F62" i="64"/>
  <c r="P61" i="64"/>
  <c r="P60" i="64"/>
  <c r="P59" i="64"/>
  <c r="P58" i="64"/>
  <c r="P55" i="64"/>
  <c r="R55" i="64" s="1"/>
  <c r="X55" i="64" s="1"/>
  <c r="L43" i="64"/>
  <c r="J43" i="64"/>
  <c r="H43" i="64"/>
  <c r="F43" i="64"/>
  <c r="B42" i="64"/>
  <c r="N35" i="64"/>
  <c r="H35" i="64"/>
  <c r="F35" i="64"/>
  <c r="X26" i="64"/>
  <c r="P26" i="64"/>
  <c r="P50" i="66" l="1"/>
  <c r="P43" i="66"/>
  <c r="X37" i="66"/>
  <c r="P43" i="65"/>
  <c r="P50" i="65"/>
  <c r="P69" i="64"/>
  <c r="P62" i="64"/>
  <c r="G22" i="14"/>
  <c r="N23" i="65" l="1"/>
  <c r="P23" i="65" s="1"/>
  <c r="O83" i="73"/>
  <c r="Q83" i="73" s="1"/>
  <c r="O81" i="71"/>
  <c r="Q81" i="71" s="1"/>
  <c r="H19" i="12"/>
  <c r="L283" i="8"/>
  <c r="L282" i="8"/>
  <c r="L290" i="8"/>
  <c r="L358" i="8"/>
  <c r="L359" i="8"/>
  <c r="L357" i="8"/>
  <c r="L265" i="8"/>
  <c r="L262" i="8"/>
  <c r="L258" i="8"/>
  <c r="L257" i="8"/>
  <c r="L253" i="8"/>
  <c r="K2" i="63" l="1"/>
  <c r="H152" i="8" s="1"/>
  <c r="O82" i="73" l="1"/>
  <c r="Q82" i="73" s="1"/>
  <c r="O88" i="73"/>
  <c r="Q88" i="73" s="1"/>
  <c r="O86" i="71"/>
  <c r="Q86" i="71" s="1"/>
  <c r="O80" i="71"/>
  <c r="Q80" i="71" s="1"/>
  <c r="N22" i="66"/>
  <c r="A1" i="52"/>
  <c r="N5" i="62" l="1"/>
  <c r="N3" i="62"/>
  <c r="G152" i="8" s="1"/>
  <c r="K3" i="61"/>
  <c r="K4" i="61"/>
  <c r="K2" i="61"/>
  <c r="F152" i="8" s="1"/>
  <c r="L30" i="8" l="1"/>
  <c r="L31" i="8" s="1"/>
  <c r="I152" i="8"/>
  <c r="F153" i="8"/>
  <c r="J18" i="22"/>
  <c r="J16" i="22"/>
  <c r="J14" i="22"/>
  <c r="H14" i="22"/>
  <c r="F14" i="22"/>
  <c r="F66" i="12" l="1"/>
  <c r="O41" i="71"/>
  <c r="Q41" i="71" s="1"/>
  <c r="O43" i="73"/>
  <c r="Q43" i="73" s="1"/>
  <c r="H16" i="22"/>
  <c r="F18" i="22"/>
  <c r="H18" i="22"/>
  <c r="F16" i="22" l="1"/>
  <c r="AL45" i="10" l="1"/>
  <c r="I37" i="10"/>
  <c r="I13" i="9"/>
  <c r="O59" i="73" s="1"/>
  <c r="Q59" i="73" s="1"/>
  <c r="G13" i="9"/>
  <c r="O52" i="73" s="1"/>
  <c r="Q52" i="73" s="1"/>
  <c r="Y77" i="8"/>
  <c r="Y80" i="8" s="1"/>
  <c r="Y69" i="8"/>
  <c r="Y71" i="8"/>
  <c r="U151" i="8"/>
  <c r="M49" i="63"/>
  <c r="Y70" i="8"/>
  <c r="O58" i="73"/>
  <c r="Q58" i="73" s="1"/>
  <c r="K3" i="63" l="1"/>
  <c r="H29" i="8"/>
  <c r="H30" i="8" s="1"/>
  <c r="I11" i="9" s="1"/>
  <c r="Q25" i="75"/>
  <c r="M22" i="75"/>
  <c r="Q22" i="75"/>
  <c r="M25" i="75"/>
  <c r="N23" i="66"/>
  <c r="P23" i="66" s="1"/>
  <c r="O89" i="73"/>
  <c r="Q89" i="73" s="1"/>
  <c r="O87" i="71"/>
  <c r="Q87" i="71" s="1"/>
  <c r="S151" i="8"/>
  <c r="AK14" i="9"/>
  <c r="J25" i="12" s="1"/>
  <c r="O56" i="71"/>
  <c r="Q56" i="71" s="1"/>
  <c r="AJ13" i="9"/>
  <c r="O50" i="71"/>
  <c r="Q50" i="71" s="1"/>
  <c r="AK13" i="9"/>
  <c r="O57" i="71"/>
  <c r="Q57" i="71" s="1"/>
  <c r="J16" i="66"/>
  <c r="P16" i="66" s="1"/>
  <c r="K16" i="10"/>
  <c r="P22" i="66"/>
  <c r="T151" i="8"/>
  <c r="N22" i="65"/>
  <c r="W77" i="8"/>
  <c r="W80" i="8" s="1"/>
  <c r="W71" i="8"/>
  <c r="W69" i="8"/>
  <c r="W70" i="8"/>
  <c r="R50" i="12" l="1"/>
  <c r="P30" i="8"/>
  <c r="P31" i="8" s="1"/>
  <c r="H153" i="8"/>
  <c r="H154" i="8" s="1"/>
  <c r="N4" i="62"/>
  <c r="G29" i="8"/>
  <c r="O22" i="75"/>
  <c r="R22" i="75" s="1"/>
  <c r="O25" i="75"/>
  <c r="R25" i="75" s="1"/>
  <c r="O49" i="71"/>
  <c r="Q49" i="71" s="1"/>
  <c r="O51" i="73"/>
  <c r="Q51" i="73" s="1"/>
  <c r="AJ22" i="9"/>
  <c r="P22" i="65"/>
  <c r="AJ14" i="9"/>
  <c r="H25" i="12" s="1"/>
  <c r="J16" i="65"/>
  <c r="P16" i="65" s="1"/>
  <c r="U77" i="8"/>
  <c r="U71" i="8"/>
  <c r="J66" i="12" l="1"/>
  <c r="O55" i="71"/>
  <c r="Q55" i="71" s="1"/>
  <c r="O57" i="73"/>
  <c r="Q57" i="73" s="1"/>
  <c r="G153" i="8"/>
  <c r="I153" i="8" s="1"/>
  <c r="I154" i="8" s="1"/>
  <c r="G30" i="8"/>
  <c r="G11" i="9" s="1"/>
  <c r="I29" i="8"/>
  <c r="I30" i="8" s="1"/>
  <c r="K43" i="10"/>
  <c r="K19" i="10"/>
  <c r="O43" i="71"/>
  <c r="Q43" i="71" s="1"/>
  <c r="O45" i="73"/>
  <c r="Q45" i="73" s="1"/>
  <c r="O77" i="73"/>
  <c r="Q77" i="73" s="1"/>
  <c r="O75" i="71"/>
  <c r="Q75" i="71" s="1"/>
  <c r="O42" i="71"/>
  <c r="Q42" i="71" s="1"/>
  <c r="O44" i="73"/>
  <c r="AI22" i="9"/>
  <c r="F33" i="12" s="1"/>
  <c r="O76" i="73"/>
  <c r="Q76" i="73" s="1"/>
  <c r="O74" i="71"/>
  <c r="Q74" i="71" s="1"/>
  <c r="N40" i="64"/>
  <c r="AA77" i="8"/>
  <c r="AA80" i="8" s="1"/>
  <c r="U80" i="8"/>
  <c r="V69" i="8"/>
  <c r="U70" i="8"/>
  <c r="M5" i="61"/>
  <c r="AI14" i="9"/>
  <c r="J33" i="64"/>
  <c r="P33" i="64" s="1"/>
  <c r="AI13" i="9"/>
  <c r="J34" i="64"/>
  <c r="P34" i="64" s="1"/>
  <c r="U69" i="8"/>
  <c r="AI24" i="9"/>
  <c r="N41" i="64"/>
  <c r="P41" i="64" s="1"/>
  <c r="F19" i="12"/>
  <c r="Q50" i="12" l="1"/>
  <c r="N30" i="8"/>
  <c r="N31" i="8" s="1"/>
  <c r="H66" i="12"/>
  <c r="O50" i="73"/>
  <c r="Q50" i="73" s="1"/>
  <c r="O48" i="71"/>
  <c r="Q48" i="71" s="1"/>
  <c r="K11" i="9"/>
  <c r="K20" i="14"/>
  <c r="K22" i="14" s="1"/>
  <c r="E22" i="14"/>
  <c r="Q44" i="73"/>
  <c r="U72" i="8"/>
  <c r="O46" i="73" s="1"/>
  <c r="Q46" i="73" s="1"/>
  <c r="F24" i="12"/>
  <c r="AL13" i="9"/>
  <c r="L19" i="12"/>
  <c r="AL14" i="9"/>
  <c r="F25" i="12"/>
  <c r="P40" i="64"/>
  <c r="L35" i="70" l="1"/>
  <c r="L66" i="12"/>
  <c r="AI16" i="9"/>
  <c r="F27" i="12" s="1"/>
  <c r="O44" i="71"/>
  <c r="P35" i="70" l="1"/>
  <c r="L38" i="70"/>
  <c r="Q44" i="71"/>
  <c r="AA69" i="8" l="1"/>
  <c r="W72" i="8"/>
  <c r="Y72" i="8"/>
  <c r="A3" i="12" l="1"/>
  <c r="M38" i="10"/>
  <c r="AK43" i="10" l="1"/>
  <c r="AJ43" i="10"/>
  <c r="AH43" i="10"/>
  <c r="AG43" i="10"/>
  <c r="AF43" i="10"/>
  <c r="AE43" i="10"/>
  <c r="AD43" i="10"/>
  <c r="AC43" i="10"/>
  <c r="R49" i="37" l="1"/>
  <c r="J39" i="60" l="1"/>
  <c r="I39" i="60"/>
  <c r="G39" i="60"/>
  <c r="F39" i="60"/>
  <c r="E39" i="60"/>
  <c r="K37" i="60"/>
  <c r="K39" i="60" s="1"/>
  <c r="H37" i="60"/>
  <c r="H39" i="60" s="1"/>
  <c r="Q24" i="60"/>
  <c r="P24" i="60"/>
  <c r="O24" i="60"/>
  <c r="G24" i="60"/>
  <c r="G11" i="60"/>
  <c r="O9" i="60"/>
  <c r="J93" i="59"/>
  <c r="I93" i="59"/>
  <c r="G93" i="59"/>
  <c r="F93" i="59"/>
  <c r="E93" i="59"/>
  <c r="K91" i="59"/>
  <c r="K93" i="59" s="1"/>
  <c r="H91" i="59"/>
  <c r="H93" i="59" s="1"/>
  <c r="Q77" i="59"/>
  <c r="P77" i="59"/>
  <c r="O77" i="59"/>
  <c r="F77" i="59"/>
  <c r="F64" i="59"/>
  <c r="O62" i="59"/>
  <c r="J53" i="59"/>
  <c r="I51" i="59"/>
  <c r="H51" i="59"/>
  <c r="J50" i="59"/>
  <c r="G50" i="59"/>
  <c r="J49" i="59"/>
  <c r="G49" i="59"/>
  <c r="J48" i="59"/>
  <c r="G48" i="59"/>
  <c r="K36" i="59"/>
  <c r="H36" i="59"/>
  <c r="J34" i="59"/>
  <c r="I34" i="59"/>
  <c r="G34" i="59"/>
  <c r="F34" i="59"/>
  <c r="E34" i="59"/>
  <c r="K32" i="59"/>
  <c r="H32" i="59"/>
  <c r="K31" i="59"/>
  <c r="H31" i="59"/>
  <c r="K30" i="59"/>
  <c r="H30" i="59"/>
  <c r="K18" i="59"/>
  <c r="H18" i="59"/>
  <c r="J16" i="59"/>
  <c r="I16" i="59"/>
  <c r="G16" i="59"/>
  <c r="F16" i="59"/>
  <c r="E16" i="59"/>
  <c r="H14" i="59"/>
  <c r="K13" i="59"/>
  <c r="K16" i="59" s="1"/>
  <c r="H13" i="59"/>
  <c r="H16" i="59" s="1"/>
  <c r="H34" i="59" l="1"/>
  <c r="K34" i="59"/>
  <c r="J51" i="59"/>
  <c r="O28" i="12" l="1"/>
  <c r="J34" i="70"/>
  <c r="P34" i="70" s="1"/>
  <c r="O62" i="8" l="1"/>
  <c r="AC72" i="8"/>
  <c r="K68" i="8"/>
  <c r="N210" i="8"/>
  <c r="L212" i="8"/>
  <c r="L213" i="8"/>
  <c r="L214" i="8"/>
  <c r="N215" i="8"/>
  <c r="L221" i="8"/>
  <c r="E61" i="8" l="1"/>
  <c r="AA71" i="8"/>
  <c r="N223" i="8"/>
  <c r="AA70" i="8"/>
  <c r="L215" i="8"/>
  <c r="L217" i="8"/>
  <c r="AA72" i="8" l="1"/>
  <c r="F63" i="52" l="1"/>
  <c r="I68" i="8" l="1"/>
  <c r="AB26" i="9"/>
  <c r="AA26" i="9" l="1"/>
  <c r="AA16" i="9" l="1"/>
  <c r="K17" i="10" l="1"/>
  <c r="E56" i="52"/>
  <c r="AK23" i="9" l="1"/>
  <c r="AK21" i="9"/>
  <c r="AI23" i="9"/>
  <c r="AI21" i="9"/>
  <c r="AL21" i="9" l="1"/>
  <c r="AL23" i="9"/>
  <c r="G13" i="58" l="1"/>
  <c r="A4" i="58"/>
  <c r="J40" i="52" l="1"/>
  <c r="E40" i="52" s="1"/>
  <c r="I13" i="58"/>
  <c r="J39" i="52" l="1"/>
  <c r="M39" i="52"/>
  <c r="E39" i="52" l="1"/>
  <c r="AD12" i="9"/>
  <c r="N42" i="52" l="1"/>
  <c r="L42" i="52"/>
  <c r="K42" i="52"/>
  <c r="I42" i="52"/>
  <c r="H42" i="52"/>
  <c r="E61" i="52"/>
  <c r="N63" i="52"/>
  <c r="M63" i="52"/>
  <c r="L63" i="52"/>
  <c r="K63" i="52"/>
  <c r="J63" i="52"/>
  <c r="I63" i="52"/>
  <c r="H63" i="52"/>
  <c r="G63" i="52"/>
  <c r="E55" i="52" l="1"/>
  <c r="N69" i="56" l="1"/>
  <c r="N68" i="56"/>
  <c r="N67" i="56"/>
  <c r="N66" i="56"/>
  <c r="N65" i="56"/>
  <c r="N64" i="56"/>
  <c r="N63" i="56"/>
  <c r="N62" i="56"/>
  <c r="N61" i="56"/>
  <c r="N60"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F32" i="45" l="1"/>
  <c r="F38" i="43"/>
  <c r="F6" i="43"/>
  <c r="C3" i="43"/>
  <c r="D58" i="50"/>
  <c r="C58" i="50"/>
  <c r="F12" i="50"/>
  <c r="F7" i="50"/>
  <c r="D63" i="49"/>
  <c r="C63" i="49"/>
  <c r="E13" i="49"/>
  <c r="E6" i="49"/>
  <c r="D70" i="48"/>
  <c r="C70" i="48"/>
  <c r="F42" i="48"/>
  <c r="E16" i="48"/>
  <c r="E7" i="48"/>
  <c r="E54" i="52"/>
  <c r="E53" i="52"/>
  <c r="B35" i="38"/>
  <c r="B7" i="38"/>
  <c r="B17" i="38" s="1"/>
  <c r="B22" i="38" s="1"/>
  <c r="B27" i="38" s="1"/>
  <c r="B30" i="38" s="1"/>
  <c r="I200" i="36"/>
  <c r="H200" i="36"/>
  <c r="G200" i="36"/>
  <c r="L187" i="36"/>
  <c r="K187" i="36"/>
  <c r="J187" i="36"/>
  <c r="F187" i="36"/>
  <c r="L186" i="36"/>
  <c r="K186" i="36"/>
  <c r="J186" i="36"/>
  <c r="F186" i="36"/>
  <c r="L185" i="36"/>
  <c r="K185" i="36"/>
  <c r="J185" i="36"/>
  <c r="F185" i="36"/>
  <c r="L184" i="36"/>
  <c r="K184" i="36"/>
  <c r="J184" i="36"/>
  <c r="F184" i="36"/>
  <c r="L183" i="36"/>
  <c r="K183" i="36"/>
  <c r="J183" i="36"/>
  <c r="F183" i="36"/>
  <c r="L182" i="36"/>
  <c r="K182" i="36"/>
  <c r="J182" i="36"/>
  <c r="F182" i="36"/>
  <c r="L181" i="36"/>
  <c r="K181" i="36"/>
  <c r="J181" i="36"/>
  <c r="F181" i="36"/>
  <c r="L180" i="36"/>
  <c r="K180" i="36"/>
  <c r="J180" i="36"/>
  <c r="F180" i="36"/>
  <c r="L179" i="36"/>
  <c r="K179" i="36"/>
  <c r="J179" i="36"/>
  <c r="F179" i="36"/>
  <c r="L178" i="36"/>
  <c r="K178" i="36"/>
  <c r="J178" i="36"/>
  <c r="F178" i="36"/>
  <c r="L177" i="36"/>
  <c r="K177" i="36"/>
  <c r="J177" i="36"/>
  <c r="F177" i="36"/>
  <c r="L176" i="36"/>
  <c r="K176" i="36"/>
  <c r="J176" i="36"/>
  <c r="F176" i="36"/>
  <c r="L175" i="36"/>
  <c r="K175" i="36"/>
  <c r="J175" i="36"/>
  <c r="F175" i="36"/>
  <c r="L174" i="36"/>
  <c r="K174" i="36"/>
  <c r="J174" i="36"/>
  <c r="F174" i="36"/>
  <c r="L173" i="36"/>
  <c r="K173" i="36"/>
  <c r="J173" i="36"/>
  <c r="F173" i="36"/>
  <c r="L172" i="36"/>
  <c r="K172" i="36"/>
  <c r="J172" i="36"/>
  <c r="F172" i="36"/>
  <c r="L171" i="36"/>
  <c r="K171" i="36"/>
  <c r="J171" i="36"/>
  <c r="F171" i="36"/>
  <c r="L170" i="36"/>
  <c r="K170" i="36"/>
  <c r="J170" i="36"/>
  <c r="F170" i="36"/>
  <c r="L169" i="36"/>
  <c r="K169" i="36"/>
  <c r="J169" i="36"/>
  <c r="F169" i="36"/>
  <c r="L168" i="36"/>
  <c r="K168" i="36"/>
  <c r="J168" i="36"/>
  <c r="F168" i="36"/>
  <c r="L167" i="36"/>
  <c r="K167" i="36"/>
  <c r="J167" i="36"/>
  <c r="F167" i="36"/>
  <c r="L166" i="36"/>
  <c r="K166" i="36"/>
  <c r="J166" i="36"/>
  <c r="F166" i="36"/>
  <c r="L165" i="36"/>
  <c r="K165" i="36"/>
  <c r="J165" i="36"/>
  <c r="F165" i="36"/>
  <c r="L164" i="36"/>
  <c r="K164" i="36"/>
  <c r="J164" i="36"/>
  <c r="F164" i="36"/>
  <c r="L163" i="36"/>
  <c r="K163" i="36"/>
  <c r="J163" i="36"/>
  <c r="F163" i="36"/>
  <c r="L162" i="36"/>
  <c r="K162" i="36"/>
  <c r="J162" i="36"/>
  <c r="F162" i="36"/>
  <c r="L161" i="36"/>
  <c r="K161" i="36"/>
  <c r="J161" i="36"/>
  <c r="F161" i="36"/>
  <c r="L160" i="36"/>
  <c r="K160" i="36"/>
  <c r="J160" i="36"/>
  <c r="F160" i="36"/>
  <c r="L159" i="36"/>
  <c r="K159" i="36"/>
  <c r="J159" i="36"/>
  <c r="F159" i="36"/>
  <c r="L158" i="36"/>
  <c r="K158" i="36"/>
  <c r="J158" i="36"/>
  <c r="F158" i="36"/>
  <c r="L157" i="36"/>
  <c r="K157" i="36"/>
  <c r="J157" i="36"/>
  <c r="F157" i="36"/>
  <c r="L156" i="36"/>
  <c r="K156" i="36"/>
  <c r="J156" i="36"/>
  <c r="F156" i="36"/>
  <c r="L155" i="36"/>
  <c r="K155" i="36"/>
  <c r="J155" i="36"/>
  <c r="F155" i="36"/>
  <c r="L154" i="36"/>
  <c r="K154" i="36"/>
  <c r="J154" i="36"/>
  <c r="F154" i="36"/>
  <c r="L153" i="36"/>
  <c r="K153" i="36"/>
  <c r="J153" i="36"/>
  <c r="F153" i="36"/>
  <c r="L152" i="36"/>
  <c r="K152" i="36"/>
  <c r="J152" i="36"/>
  <c r="F152" i="36"/>
  <c r="L151" i="36"/>
  <c r="K151" i="36"/>
  <c r="J151" i="36"/>
  <c r="F151" i="36"/>
  <c r="L150" i="36"/>
  <c r="K150" i="36"/>
  <c r="J150" i="36"/>
  <c r="F150" i="36"/>
  <c r="L149" i="36"/>
  <c r="K149" i="36"/>
  <c r="J149" i="36"/>
  <c r="F149" i="36"/>
  <c r="L148" i="36"/>
  <c r="K148" i="36"/>
  <c r="J148" i="36"/>
  <c r="F148" i="36"/>
  <c r="L147" i="36"/>
  <c r="K147" i="36"/>
  <c r="J147" i="36"/>
  <c r="F147" i="36"/>
  <c r="L146" i="36"/>
  <c r="K146" i="36"/>
  <c r="J146" i="36"/>
  <c r="F146" i="36"/>
  <c r="L145" i="36"/>
  <c r="K145" i="36"/>
  <c r="J145" i="36"/>
  <c r="F145" i="36"/>
  <c r="L144" i="36"/>
  <c r="K144" i="36"/>
  <c r="J144" i="36"/>
  <c r="F144" i="36"/>
  <c r="L143" i="36"/>
  <c r="K143" i="36"/>
  <c r="J143" i="36"/>
  <c r="F143" i="36"/>
  <c r="L142" i="36"/>
  <c r="K142" i="36"/>
  <c r="J142" i="36"/>
  <c r="F142" i="36"/>
  <c r="L141" i="36"/>
  <c r="K141" i="36"/>
  <c r="J141" i="36"/>
  <c r="F141" i="36"/>
  <c r="L140" i="36"/>
  <c r="K140" i="36"/>
  <c r="J140" i="36"/>
  <c r="F140" i="36"/>
  <c r="L139" i="36"/>
  <c r="K139" i="36"/>
  <c r="J139" i="36"/>
  <c r="F139" i="36"/>
  <c r="L138" i="36"/>
  <c r="K138" i="36"/>
  <c r="J138" i="36"/>
  <c r="F138" i="36"/>
  <c r="L137" i="36"/>
  <c r="K137" i="36"/>
  <c r="J137" i="36"/>
  <c r="F137" i="36"/>
  <c r="L136" i="36"/>
  <c r="K136" i="36"/>
  <c r="J136" i="36"/>
  <c r="F136" i="36"/>
  <c r="L135" i="36"/>
  <c r="K135" i="36"/>
  <c r="J135" i="36"/>
  <c r="F135" i="36"/>
  <c r="L134" i="36"/>
  <c r="K134" i="36"/>
  <c r="J134" i="36"/>
  <c r="F134" i="36"/>
  <c r="L133" i="36"/>
  <c r="K133" i="36"/>
  <c r="J133" i="36"/>
  <c r="F133" i="36"/>
  <c r="L132" i="36"/>
  <c r="K132" i="36"/>
  <c r="J132" i="36"/>
  <c r="F132" i="36"/>
  <c r="L131" i="36"/>
  <c r="K131" i="36"/>
  <c r="J131" i="36"/>
  <c r="F131" i="36"/>
  <c r="L130" i="36"/>
  <c r="K130" i="36"/>
  <c r="J130" i="36"/>
  <c r="F130" i="36"/>
  <c r="L129" i="36"/>
  <c r="K129" i="36"/>
  <c r="J129" i="36"/>
  <c r="F129" i="36"/>
  <c r="L128" i="36"/>
  <c r="K128" i="36"/>
  <c r="J128" i="36"/>
  <c r="F128" i="36"/>
  <c r="L127" i="36"/>
  <c r="K127" i="36"/>
  <c r="J127" i="36"/>
  <c r="F127" i="36"/>
  <c r="L126" i="36"/>
  <c r="K126" i="36"/>
  <c r="J126" i="36"/>
  <c r="F126" i="36"/>
  <c r="L125" i="36"/>
  <c r="K125" i="36"/>
  <c r="J125" i="36"/>
  <c r="F125" i="36"/>
  <c r="L124" i="36"/>
  <c r="K124" i="36"/>
  <c r="J124" i="36"/>
  <c r="F124" i="36"/>
  <c r="L123" i="36"/>
  <c r="K123" i="36"/>
  <c r="J123" i="36"/>
  <c r="F123" i="36"/>
  <c r="L122" i="36"/>
  <c r="K122" i="36"/>
  <c r="J122" i="36"/>
  <c r="F122" i="36"/>
  <c r="L121" i="36"/>
  <c r="K121" i="36"/>
  <c r="J121" i="36"/>
  <c r="F121" i="36"/>
  <c r="L120" i="36"/>
  <c r="K120" i="36"/>
  <c r="J120" i="36"/>
  <c r="F120" i="36"/>
  <c r="L119" i="36"/>
  <c r="K119" i="36"/>
  <c r="J119" i="36"/>
  <c r="F119" i="36"/>
  <c r="L118" i="36"/>
  <c r="K118" i="36"/>
  <c r="J118" i="36"/>
  <c r="F118" i="36"/>
  <c r="L117" i="36"/>
  <c r="K117" i="36"/>
  <c r="J117" i="36"/>
  <c r="F117" i="36"/>
  <c r="L116" i="36"/>
  <c r="K116" i="36"/>
  <c r="J116" i="36"/>
  <c r="F116" i="36"/>
  <c r="L115" i="36"/>
  <c r="K115" i="36"/>
  <c r="J115" i="36"/>
  <c r="F115" i="36"/>
  <c r="L114" i="36"/>
  <c r="K114" i="36"/>
  <c r="J114" i="36"/>
  <c r="F114" i="36"/>
  <c r="L113" i="36"/>
  <c r="K113" i="36"/>
  <c r="J113" i="36"/>
  <c r="F113" i="36"/>
  <c r="L112" i="36"/>
  <c r="K112" i="36"/>
  <c r="J112" i="36"/>
  <c r="F112" i="36"/>
  <c r="L111" i="36"/>
  <c r="K111" i="36"/>
  <c r="J111" i="36"/>
  <c r="F111" i="36"/>
  <c r="L110" i="36"/>
  <c r="K110" i="36"/>
  <c r="J110" i="36"/>
  <c r="F110" i="36"/>
  <c r="L109" i="36"/>
  <c r="K109" i="36"/>
  <c r="J109" i="36"/>
  <c r="F109" i="36"/>
  <c r="L108" i="36"/>
  <c r="K108" i="36"/>
  <c r="J108" i="36"/>
  <c r="F108" i="36"/>
  <c r="L107" i="36"/>
  <c r="K107" i="36"/>
  <c r="J107" i="36"/>
  <c r="F107" i="36"/>
  <c r="L106" i="36"/>
  <c r="K106" i="36"/>
  <c r="J106" i="36"/>
  <c r="F106" i="36"/>
  <c r="L105" i="36"/>
  <c r="K105" i="36"/>
  <c r="J105" i="36"/>
  <c r="F105" i="36"/>
  <c r="L104" i="36"/>
  <c r="K104" i="36"/>
  <c r="J104" i="36"/>
  <c r="F104" i="36"/>
  <c r="L103" i="36"/>
  <c r="K103" i="36"/>
  <c r="J103" i="36"/>
  <c r="F103" i="36"/>
  <c r="L102" i="36"/>
  <c r="K102" i="36"/>
  <c r="J102" i="36"/>
  <c r="F102" i="36"/>
  <c r="L101" i="36"/>
  <c r="K101" i="36"/>
  <c r="J101" i="36"/>
  <c r="F101" i="36"/>
  <c r="L100" i="36"/>
  <c r="K100" i="36"/>
  <c r="J100" i="36"/>
  <c r="F100" i="36"/>
  <c r="L99" i="36"/>
  <c r="K99" i="36"/>
  <c r="J99" i="36"/>
  <c r="F99" i="36"/>
  <c r="L98" i="36"/>
  <c r="K98" i="36"/>
  <c r="J98" i="36"/>
  <c r="F98" i="36"/>
  <c r="L97" i="36"/>
  <c r="K97" i="36"/>
  <c r="J97" i="36"/>
  <c r="F97" i="36"/>
  <c r="L96" i="36"/>
  <c r="K96" i="36"/>
  <c r="J96" i="36"/>
  <c r="F96" i="36"/>
  <c r="L95" i="36"/>
  <c r="K95" i="36"/>
  <c r="J95" i="36"/>
  <c r="F95" i="36"/>
  <c r="L94" i="36"/>
  <c r="K94" i="36"/>
  <c r="J94" i="36"/>
  <c r="F94" i="36"/>
  <c r="L93" i="36"/>
  <c r="K93" i="36"/>
  <c r="J93" i="36"/>
  <c r="F93" i="36"/>
  <c r="L92" i="36"/>
  <c r="K92" i="36"/>
  <c r="J92" i="36"/>
  <c r="F92" i="36"/>
  <c r="L91" i="36"/>
  <c r="K91" i="36"/>
  <c r="J91" i="36"/>
  <c r="F91" i="36"/>
  <c r="L90" i="36"/>
  <c r="K90" i="36"/>
  <c r="J90" i="36"/>
  <c r="F90" i="36"/>
  <c r="L89" i="36"/>
  <c r="K89" i="36"/>
  <c r="J89" i="36"/>
  <c r="F89" i="36"/>
  <c r="L88" i="36"/>
  <c r="K88" i="36"/>
  <c r="J88" i="36"/>
  <c r="F88" i="36"/>
  <c r="L87" i="36"/>
  <c r="K87" i="36"/>
  <c r="J87" i="36"/>
  <c r="F87" i="36"/>
  <c r="L86" i="36"/>
  <c r="K86" i="36"/>
  <c r="J86" i="36"/>
  <c r="F86" i="36"/>
  <c r="L85" i="36"/>
  <c r="K85" i="36"/>
  <c r="J85" i="36"/>
  <c r="F85" i="36"/>
  <c r="L84" i="36"/>
  <c r="K84" i="36"/>
  <c r="J84" i="36"/>
  <c r="F84" i="36"/>
  <c r="L83" i="36"/>
  <c r="K83" i="36"/>
  <c r="J83" i="36"/>
  <c r="F83" i="36"/>
  <c r="L82" i="36"/>
  <c r="K82" i="36"/>
  <c r="J82" i="36"/>
  <c r="F82" i="36"/>
  <c r="L81" i="36"/>
  <c r="K81" i="36"/>
  <c r="J81" i="36"/>
  <c r="F81" i="36"/>
  <c r="L80" i="36"/>
  <c r="K80" i="36"/>
  <c r="J80" i="36"/>
  <c r="F80" i="36"/>
  <c r="L79" i="36"/>
  <c r="K79" i="36"/>
  <c r="J79" i="36"/>
  <c r="F79" i="36"/>
  <c r="L78" i="36"/>
  <c r="K78" i="36"/>
  <c r="J78" i="36"/>
  <c r="F78" i="36"/>
  <c r="L77" i="36"/>
  <c r="K77" i="36"/>
  <c r="J77" i="36"/>
  <c r="F77" i="36"/>
  <c r="L76" i="36"/>
  <c r="K76" i="36"/>
  <c r="J76" i="36"/>
  <c r="F76" i="36"/>
  <c r="L75" i="36"/>
  <c r="K75" i="36"/>
  <c r="J75" i="36"/>
  <c r="F75" i="36"/>
  <c r="L74" i="36"/>
  <c r="K74" i="36"/>
  <c r="J74" i="36"/>
  <c r="F74" i="36"/>
  <c r="L73" i="36"/>
  <c r="K73" i="36"/>
  <c r="J73" i="36"/>
  <c r="F73" i="36"/>
  <c r="L72" i="36"/>
  <c r="K72" i="36"/>
  <c r="J72" i="36"/>
  <c r="F72" i="36"/>
  <c r="L71" i="36"/>
  <c r="K71" i="36"/>
  <c r="J71" i="36"/>
  <c r="F71" i="36"/>
  <c r="L70" i="36"/>
  <c r="K70" i="36"/>
  <c r="J70" i="36"/>
  <c r="F70" i="36"/>
  <c r="L69" i="36"/>
  <c r="K69" i="36"/>
  <c r="J69" i="36"/>
  <c r="F69" i="36"/>
  <c r="L68" i="36"/>
  <c r="K68" i="36"/>
  <c r="J68" i="36"/>
  <c r="F68" i="36"/>
  <c r="L67" i="36"/>
  <c r="K67" i="36"/>
  <c r="J67" i="36"/>
  <c r="F67" i="36"/>
  <c r="L66" i="36"/>
  <c r="K66" i="36"/>
  <c r="J66" i="36"/>
  <c r="F66" i="36"/>
  <c r="L65" i="36"/>
  <c r="K65" i="36"/>
  <c r="J65" i="36"/>
  <c r="F65" i="36"/>
  <c r="L64" i="36"/>
  <c r="K64" i="36"/>
  <c r="J64" i="36"/>
  <c r="F64" i="36"/>
  <c r="L63" i="36"/>
  <c r="K63" i="36"/>
  <c r="J63" i="36"/>
  <c r="F63" i="36"/>
  <c r="L62" i="36"/>
  <c r="K62" i="36"/>
  <c r="J62" i="36"/>
  <c r="F62" i="36"/>
  <c r="L61" i="36"/>
  <c r="K61" i="36"/>
  <c r="J61" i="36"/>
  <c r="F61" i="36"/>
  <c r="L60" i="36"/>
  <c r="K60" i="36"/>
  <c r="J60" i="36"/>
  <c r="F60" i="36"/>
  <c r="L59" i="36"/>
  <c r="K59" i="36"/>
  <c r="J59" i="36"/>
  <c r="F59" i="36"/>
  <c r="L58" i="36"/>
  <c r="K58" i="36"/>
  <c r="J58" i="36"/>
  <c r="F58" i="36"/>
  <c r="L57" i="36"/>
  <c r="K57" i="36"/>
  <c r="J57" i="36"/>
  <c r="F57" i="36"/>
  <c r="L56" i="36"/>
  <c r="K56" i="36"/>
  <c r="J56" i="36"/>
  <c r="F56" i="36"/>
  <c r="L55" i="36"/>
  <c r="K55" i="36"/>
  <c r="J55" i="36"/>
  <c r="F55" i="36"/>
  <c r="L54" i="36"/>
  <c r="K54" i="36"/>
  <c r="J54" i="36"/>
  <c r="F54" i="36"/>
  <c r="L53" i="36"/>
  <c r="K53" i="36"/>
  <c r="J53" i="36"/>
  <c r="F53" i="36"/>
  <c r="L52" i="36"/>
  <c r="K52" i="36"/>
  <c r="J52" i="36"/>
  <c r="F52" i="36"/>
  <c r="L51" i="36"/>
  <c r="K51" i="36"/>
  <c r="J51" i="36"/>
  <c r="F51" i="36"/>
  <c r="L50" i="36"/>
  <c r="K50" i="36"/>
  <c r="J50" i="36"/>
  <c r="F50" i="36"/>
  <c r="L49" i="36"/>
  <c r="K49" i="36"/>
  <c r="J49" i="36"/>
  <c r="F49" i="36"/>
  <c r="L48" i="36"/>
  <c r="K48" i="36"/>
  <c r="J48" i="36"/>
  <c r="F48" i="36"/>
  <c r="L47" i="36"/>
  <c r="K47" i="36"/>
  <c r="J47" i="36"/>
  <c r="L46" i="36"/>
  <c r="K46" i="36"/>
  <c r="J46" i="36"/>
  <c r="L45" i="36"/>
  <c r="K45" i="36"/>
  <c r="J45" i="36"/>
  <c r="F45" i="36"/>
  <c r="L44" i="36"/>
  <c r="K44" i="36"/>
  <c r="J44" i="36"/>
  <c r="F44" i="36"/>
  <c r="L43" i="36"/>
  <c r="K43" i="36"/>
  <c r="J43" i="36"/>
  <c r="F43" i="36"/>
  <c r="L42" i="36"/>
  <c r="K42" i="36"/>
  <c r="J42" i="36"/>
  <c r="F42" i="36"/>
  <c r="L41" i="36"/>
  <c r="K41" i="36"/>
  <c r="J41" i="36"/>
  <c r="F41" i="36"/>
  <c r="L40" i="36"/>
  <c r="K40" i="36"/>
  <c r="J40" i="36"/>
  <c r="L39" i="36"/>
  <c r="K39" i="36"/>
  <c r="J39" i="36"/>
  <c r="L38" i="36"/>
  <c r="K38" i="36"/>
  <c r="J38" i="36"/>
  <c r="F38" i="36"/>
  <c r="L37" i="36"/>
  <c r="K37" i="36"/>
  <c r="J37" i="36"/>
  <c r="F37" i="36"/>
  <c r="L36" i="36"/>
  <c r="K36" i="36"/>
  <c r="J36" i="36"/>
  <c r="F36" i="36"/>
  <c r="L35" i="36"/>
  <c r="K35" i="36"/>
  <c r="J35" i="36"/>
  <c r="F35" i="36"/>
  <c r="L34" i="36"/>
  <c r="K34" i="36"/>
  <c r="J34" i="36"/>
  <c r="F34" i="36"/>
  <c r="L33" i="36"/>
  <c r="K33" i="36"/>
  <c r="J33" i="36"/>
  <c r="F33" i="36"/>
  <c r="L32" i="36"/>
  <c r="K32" i="36"/>
  <c r="J32" i="36"/>
  <c r="F32" i="36"/>
  <c r="L31" i="36"/>
  <c r="K31" i="36"/>
  <c r="J31" i="36"/>
  <c r="F31" i="36"/>
  <c r="L30" i="36"/>
  <c r="K30" i="36"/>
  <c r="J30" i="36"/>
  <c r="F30" i="36"/>
  <c r="L29" i="36"/>
  <c r="K29" i="36"/>
  <c r="J29" i="36"/>
  <c r="F29" i="36"/>
  <c r="L28" i="36"/>
  <c r="K28" i="36"/>
  <c r="J28" i="36"/>
  <c r="F28" i="36"/>
  <c r="L27" i="36"/>
  <c r="K27" i="36"/>
  <c r="J27" i="36"/>
  <c r="F27" i="36"/>
  <c r="L26" i="36"/>
  <c r="K26" i="36"/>
  <c r="J26" i="36"/>
  <c r="F26" i="36"/>
  <c r="L25" i="36"/>
  <c r="K25" i="36"/>
  <c r="J25" i="36"/>
  <c r="F25" i="36"/>
  <c r="L24" i="36"/>
  <c r="K24" i="36"/>
  <c r="J24" i="36"/>
  <c r="F24" i="36"/>
  <c r="L23" i="36"/>
  <c r="K23" i="36"/>
  <c r="J23" i="36"/>
  <c r="F23" i="36"/>
  <c r="L22" i="36"/>
  <c r="K22" i="36"/>
  <c r="J22" i="36"/>
  <c r="F22" i="36"/>
  <c r="L21" i="36"/>
  <c r="K21" i="36"/>
  <c r="J21" i="36"/>
  <c r="F21" i="36"/>
  <c r="L20" i="36"/>
  <c r="K20" i="36"/>
  <c r="J20" i="36"/>
  <c r="F20" i="36"/>
  <c r="L19" i="36"/>
  <c r="K19" i="36"/>
  <c r="J19" i="36"/>
  <c r="F19" i="36"/>
  <c r="L18" i="36"/>
  <c r="K18" i="36"/>
  <c r="J18" i="36"/>
  <c r="F18" i="36"/>
  <c r="L17" i="36"/>
  <c r="K17" i="36"/>
  <c r="J17" i="36"/>
  <c r="F17" i="36"/>
  <c r="L16" i="36"/>
  <c r="K16" i="36"/>
  <c r="J16" i="36"/>
  <c r="F16" i="36"/>
  <c r="L15" i="36"/>
  <c r="K15" i="36"/>
  <c r="J15" i="36"/>
  <c r="F15" i="36"/>
  <c r="L14" i="36"/>
  <c r="K14" i="36"/>
  <c r="J14" i="36"/>
  <c r="F14" i="36"/>
  <c r="L13" i="36"/>
  <c r="K13" i="36"/>
  <c r="J13" i="36"/>
  <c r="F13" i="36"/>
  <c r="L12" i="36"/>
  <c r="K12" i="36"/>
  <c r="J12" i="36"/>
  <c r="F12" i="36"/>
  <c r="L11" i="36"/>
  <c r="K11" i="36"/>
  <c r="J11" i="36"/>
  <c r="F11" i="36"/>
  <c r="L10" i="36"/>
  <c r="K10" i="36"/>
  <c r="J10" i="36"/>
  <c r="F10" i="36"/>
  <c r="L9" i="36"/>
  <c r="K9" i="36"/>
  <c r="J9" i="36"/>
  <c r="F9" i="36"/>
  <c r="L8" i="36"/>
  <c r="K8" i="36"/>
  <c r="J8" i="36"/>
  <c r="F8" i="36"/>
  <c r="L7" i="36"/>
  <c r="K7" i="36"/>
  <c r="J7" i="36"/>
  <c r="F7" i="36"/>
  <c r="L6" i="36"/>
  <c r="K6" i="36"/>
  <c r="J6" i="36"/>
  <c r="F6" i="36"/>
  <c r="L5" i="36"/>
  <c r="K5" i="36"/>
  <c r="J5" i="36"/>
  <c r="F5" i="36"/>
  <c r="M11" i="34"/>
  <c r="I10" i="34"/>
  <c r="H9" i="34"/>
  <c r="H12" i="34" s="1"/>
  <c r="F9" i="34"/>
  <c r="F12" i="34" s="1"/>
  <c r="D9" i="34"/>
  <c r="D12" i="34" s="1"/>
  <c r="I6" i="34"/>
  <c r="I9" i="34" s="1"/>
  <c r="I12" i="34" s="1"/>
  <c r="A26" i="23"/>
  <c r="A47" i="51" s="1"/>
  <c r="M20" i="23"/>
  <c r="I14" i="23"/>
  <c r="G14" i="23"/>
  <c r="E14" i="23"/>
  <c r="A23" i="22"/>
  <c r="A23" i="23" s="1"/>
  <c r="N20" i="22"/>
  <c r="A27" i="21"/>
  <c r="A23" i="21"/>
  <c r="P18" i="21"/>
  <c r="O18" i="21"/>
  <c r="N18" i="21"/>
  <c r="K18" i="21"/>
  <c r="J18" i="21"/>
  <c r="J20" i="21" s="1"/>
  <c r="M18" i="21"/>
  <c r="L18" i="21"/>
  <c r="G17" i="21"/>
  <c r="I18" i="23" s="1"/>
  <c r="E17" i="21"/>
  <c r="C17" i="21"/>
  <c r="E18" i="23" s="1"/>
  <c r="G15" i="21"/>
  <c r="I16" i="23" s="1"/>
  <c r="F15" i="21"/>
  <c r="E15" i="21"/>
  <c r="G16" i="23" s="1"/>
  <c r="D15" i="21"/>
  <c r="E14" i="15" s="1"/>
  <c r="E53" i="13" s="1"/>
  <c r="C15" i="21"/>
  <c r="E16" i="23" s="1"/>
  <c r="I12" i="21"/>
  <c r="G47" i="20"/>
  <c r="E47" i="20"/>
  <c r="C47" i="20"/>
  <c r="A23" i="20"/>
  <c r="P20" i="20"/>
  <c r="O20" i="20"/>
  <c r="F17" i="21" s="1"/>
  <c r="G15" i="15" s="1"/>
  <c r="G54" i="13" s="1"/>
  <c r="N20" i="20"/>
  <c r="J18" i="20"/>
  <c r="J20" i="20" s="1"/>
  <c r="G18" i="20"/>
  <c r="G20" i="20" s="1"/>
  <c r="G48" i="20" s="1"/>
  <c r="F18" i="20"/>
  <c r="F20" i="20" s="1"/>
  <c r="E18" i="20"/>
  <c r="E20" i="20" s="1"/>
  <c r="E48" i="20" s="1"/>
  <c r="C18" i="20"/>
  <c r="C20" i="20" s="1"/>
  <c r="C48" i="20" s="1"/>
  <c r="P17" i="20"/>
  <c r="O17" i="20"/>
  <c r="N17" i="20"/>
  <c r="H17" i="21"/>
  <c r="I15" i="15" s="1"/>
  <c r="I54" i="13" s="1"/>
  <c r="D17" i="21"/>
  <c r="D18" i="20"/>
  <c r="D20" i="20" s="1"/>
  <c r="I12" i="20"/>
  <c r="K36" i="37"/>
  <c r="H36" i="37"/>
  <c r="J34" i="37"/>
  <c r="I34" i="37"/>
  <c r="G34" i="37"/>
  <c r="F34" i="37"/>
  <c r="E34" i="37"/>
  <c r="K32" i="37"/>
  <c r="H32" i="37"/>
  <c r="K31" i="37"/>
  <c r="H31" i="37"/>
  <c r="K30" i="37"/>
  <c r="H30" i="37"/>
  <c r="J53" i="37"/>
  <c r="I51" i="37"/>
  <c r="F27" i="70" s="1"/>
  <c r="P27" i="70" s="1"/>
  <c r="T27" i="70" s="1"/>
  <c r="X27" i="70" s="1"/>
  <c r="H51" i="37"/>
  <c r="J50" i="37"/>
  <c r="G50" i="37"/>
  <c r="O50" i="37" s="1"/>
  <c r="J49" i="37"/>
  <c r="G49" i="37"/>
  <c r="O49" i="37" s="1"/>
  <c r="J48" i="37"/>
  <c r="G48" i="37"/>
  <c r="O48" i="37" s="1"/>
  <c r="K18" i="37"/>
  <c r="H18" i="37"/>
  <c r="J16" i="37"/>
  <c r="I16" i="37"/>
  <c r="G16" i="37"/>
  <c r="F16" i="37"/>
  <c r="E16" i="37"/>
  <c r="H14" i="37"/>
  <c r="K13" i="37"/>
  <c r="K16" i="37" s="1"/>
  <c r="H13" i="37"/>
  <c r="H16" i="37" s="1"/>
  <c r="J24" i="54"/>
  <c r="I22" i="54"/>
  <c r="H22" i="54"/>
  <c r="N20" i="54"/>
  <c r="J20" i="54"/>
  <c r="J22" i="54" s="1"/>
  <c r="G20" i="54"/>
  <c r="P20" i="54" s="1"/>
  <c r="A50" i="19"/>
  <c r="A44" i="19"/>
  <c r="L42" i="19"/>
  <c r="I26" i="19"/>
  <c r="J40" i="19" s="1"/>
  <c r="J42" i="19" s="1"/>
  <c r="H26" i="19"/>
  <c r="E26" i="19"/>
  <c r="D26" i="19"/>
  <c r="C26" i="19"/>
  <c r="F24" i="19"/>
  <c r="J18" i="19"/>
  <c r="J26" i="19" s="1"/>
  <c r="F18" i="19"/>
  <c r="A4" i="19"/>
  <c r="A47" i="29"/>
  <c r="A42" i="29"/>
  <c r="Q39" i="29"/>
  <c r="K37" i="29"/>
  <c r="S30" i="29"/>
  <c r="H29" i="29"/>
  <c r="O37" i="29" s="1"/>
  <c r="O39" i="29" s="1"/>
  <c r="G29" i="29"/>
  <c r="I27" i="29"/>
  <c r="I29" i="29" s="1"/>
  <c r="F27" i="29"/>
  <c r="Q27" i="29" s="1"/>
  <c r="U17" i="29"/>
  <c r="A4" i="29"/>
  <c r="A50" i="18"/>
  <c r="A45" i="18"/>
  <c r="P42" i="18"/>
  <c r="T33" i="18"/>
  <c r="D25" i="18"/>
  <c r="C25" i="18"/>
  <c r="B25" i="18"/>
  <c r="G23" i="18"/>
  <c r="G25" i="18" s="1"/>
  <c r="N32" i="18" s="1"/>
  <c r="F23" i="18"/>
  <c r="F25" i="18" s="1"/>
  <c r="E23" i="18"/>
  <c r="U18" i="18"/>
  <c r="W18" i="18" s="1"/>
  <c r="Y18" i="18" s="1"/>
  <c r="Y19" i="18" s="1"/>
  <c r="H18" i="18"/>
  <c r="E18" i="18"/>
  <c r="E25" i="18" s="1"/>
  <c r="A4" i="18"/>
  <c r="A73" i="17"/>
  <c r="I61" i="17"/>
  <c r="F61" i="17"/>
  <c r="K61" i="17" s="1"/>
  <c r="I58" i="17"/>
  <c r="F58" i="17"/>
  <c r="K58" i="17" s="1"/>
  <c r="I55" i="17"/>
  <c r="F55" i="17"/>
  <c r="K55" i="17" s="1"/>
  <c r="H51" i="17"/>
  <c r="F51" i="17"/>
  <c r="K51" i="17" s="1"/>
  <c r="I48" i="17"/>
  <c r="F48" i="17"/>
  <c r="K48" i="17" s="1"/>
  <c r="H46" i="17"/>
  <c r="G46" i="17"/>
  <c r="I45" i="17"/>
  <c r="F45" i="17"/>
  <c r="K45" i="17" s="1"/>
  <c r="I44" i="17"/>
  <c r="I46" i="17" s="1"/>
  <c r="F44" i="17"/>
  <c r="K44" i="17" s="1"/>
  <c r="I41" i="17"/>
  <c r="F41" i="17"/>
  <c r="K41" i="17" s="1"/>
  <c r="H39" i="17"/>
  <c r="G39" i="17"/>
  <c r="I38" i="17"/>
  <c r="F38" i="17"/>
  <c r="K38" i="17" s="1"/>
  <c r="I37" i="17"/>
  <c r="F37" i="17"/>
  <c r="K37" i="17" s="1"/>
  <c r="I36" i="17"/>
  <c r="F36" i="17"/>
  <c r="K36" i="17" s="1"/>
  <c r="I33" i="17"/>
  <c r="F33" i="17"/>
  <c r="K33" i="17" s="1"/>
  <c r="I30" i="17"/>
  <c r="F30" i="17"/>
  <c r="H27" i="17"/>
  <c r="G27" i="17"/>
  <c r="I26" i="17"/>
  <c r="F26" i="17"/>
  <c r="K26" i="17" s="1"/>
  <c r="I25" i="17"/>
  <c r="F25" i="17"/>
  <c r="K25" i="17" s="1"/>
  <c r="I24" i="17"/>
  <c r="F24" i="17"/>
  <c r="K24" i="17" s="1"/>
  <c r="H22" i="17"/>
  <c r="G22" i="17"/>
  <c r="I21" i="17"/>
  <c r="F21" i="17"/>
  <c r="K21" i="17" s="1"/>
  <c r="I20" i="17"/>
  <c r="F20" i="17"/>
  <c r="K20" i="17" s="1"/>
  <c r="I19" i="17"/>
  <c r="F19" i="17"/>
  <c r="K19" i="17" s="1"/>
  <c r="I18" i="17"/>
  <c r="F18" i="17"/>
  <c r="K18" i="17" s="1"/>
  <c r="I17" i="17"/>
  <c r="F17" i="17"/>
  <c r="K17" i="17" s="1"/>
  <c r="A3" i="17"/>
  <c r="G42" i="52"/>
  <c r="H71" i="33"/>
  <c r="G71" i="33"/>
  <c r="M70" i="33"/>
  <c r="I70" i="33"/>
  <c r="F70" i="33"/>
  <c r="M69" i="33"/>
  <c r="I69" i="33"/>
  <c r="F69" i="33"/>
  <c r="H67" i="33"/>
  <c r="G67" i="33"/>
  <c r="M66" i="33"/>
  <c r="F66" i="33"/>
  <c r="M65" i="33"/>
  <c r="I65" i="33"/>
  <c r="F65" i="33"/>
  <c r="M64" i="33"/>
  <c r="I64" i="33"/>
  <c r="F64" i="33"/>
  <c r="H62" i="33"/>
  <c r="G62" i="33"/>
  <c r="M61" i="33"/>
  <c r="I61" i="33"/>
  <c r="I62" i="33" s="1"/>
  <c r="F61" i="33"/>
  <c r="J59" i="33"/>
  <c r="I59" i="33"/>
  <c r="H59" i="33"/>
  <c r="G59" i="33"/>
  <c r="M58" i="33"/>
  <c r="F58" i="33"/>
  <c r="H55" i="33"/>
  <c r="G55" i="33"/>
  <c r="M54" i="33"/>
  <c r="I54" i="33"/>
  <c r="I55" i="33" s="1"/>
  <c r="F54" i="33"/>
  <c r="M53" i="33"/>
  <c r="F53" i="33"/>
  <c r="M52" i="33"/>
  <c r="F52" i="33"/>
  <c r="H50" i="33"/>
  <c r="G50" i="33"/>
  <c r="M49" i="33"/>
  <c r="I49" i="33"/>
  <c r="F49" i="33"/>
  <c r="M48" i="33"/>
  <c r="I48" i="33"/>
  <c r="F48" i="33"/>
  <c r="I46" i="33"/>
  <c r="F46" i="33"/>
  <c r="K46" i="33" s="1"/>
  <c r="H44" i="33"/>
  <c r="G44" i="33"/>
  <c r="M43" i="33"/>
  <c r="F43" i="33"/>
  <c r="M42" i="33"/>
  <c r="I42" i="33"/>
  <c r="F42" i="33"/>
  <c r="M41" i="33"/>
  <c r="I41" i="33"/>
  <c r="F41" i="33"/>
  <c r="H39" i="33"/>
  <c r="G39" i="33"/>
  <c r="F38" i="33"/>
  <c r="F37" i="33"/>
  <c r="M36" i="33"/>
  <c r="I36" i="33"/>
  <c r="F36" i="33"/>
  <c r="M35" i="33"/>
  <c r="I35" i="33"/>
  <c r="F35" i="33"/>
  <c r="M34" i="33"/>
  <c r="I34" i="33"/>
  <c r="F34" i="33"/>
  <c r="H32" i="33"/>
  <c r="G32" i="33"/>
  <c r="M31" i="33"/>
  <c r="I31" i="33"/>
  <c r="I32" i="33" s="1"/>
  <c r="F31" i="33"/>
  <c r="H29" i="33"/>
  <c r="G29" i="33"/>
  <c r="M28" i="33"/>
  <c r="I28" i="33"/>
  <c r="F28" i="33"/>
  <c r="F27" i="33"/>
  <c r="F26" i="33"/>
  <c r="M25" i="33"/>
  <c r="I25" i="33"/>
  <c r="F25" i="33"/>
  <c r="H23" i="33"/>
  <c r="G23" i="33"/>
  <c r="M22" i="33"/>
  <c r="F22" i="33"/>
  <c r="M21" i="33"/>
  <c r="I21" i="33"/>
  <c r="F21" i="33"/>
  <c r="M20" i="33"/>
  <c r="I20" i="33"/>
  <c r="F20" i="33"/>
  <c r="M19" i="33"/>
  <c r="I19" i="33"/>
  <c r="F19" i="33"/>
  <c r="M18" i="33"/>
  <c r="I18" i="33"/>
  <c r="F18" i="33"/>
  <c r="M17" i="33"/>
  <c r="I17" i="33"/>
  <c r="F17" i="33"/>
  <c r="A44" i="15"/>
  <c r="P37" i="15"/>
  <c r="O37" i="15"/>
  <c r="N37" i="15"/>
  <c r="P29" i="15"/>
  <c r="O29" i="15"/>
  <c r="N29" i="15"/>
  <c r="M29" i="15"/>
  <c r="P16" i="15"/>
  <c r="O16" i="15"/>
  <c r="N16" i="15"/>
  <c r="M16" i="15"/>
  <c r="K12" i="15"/>
  <c r="I28" i="15"/>
  <c r="I37" i="15" s="1"/>
  <c r="I25" i="15"/>
  <c r="T15" i="15"/>
  <c r="S15" i="15"/>
  <c r="R15" i="15"/>
  <c r="H43" i="12"/>
  <c r="A66" i="13"/>
  <c r="A39" i="14" s="1"/>
  <c r="R62" i="13"/>
  <c r="K62" i="13"/>
  <c r="Q57" i="13"/>
  <c r="P57" i="13"/>
  <c r="O57" i="13"/>
  <c r="M57" i="13"/>
  <c r="R54" i="13"/>
  <c r="R53" i="13"/>
  <c r="Q47" i="13"/>
  <c r="P47" i="13"/>
  <c r="O47" i="13"/>
  <c r="M47" i="13"/>
  <c r="R46" i="13"/>
  <c r="R45" i="13"/>
  <c r="R44" i="13"/>
  <c r="R42" i="13"/>
  <c r="R40" i="13"/>
  <c r="Q37" i="13"/>
  <c r="P37" i="13"/>
  <c r="M37" i="13"/>
  <c r="R36" i="13"/>
  <c r="R35" i="13"/>
  <c r="R33" i="13"/>
  <c r="R32" i="13"/>
  <c r="R31" i="13"/>
  <c r="Q28" i="13"/>
  <c r="P28" i="13"/>
  <c r="O28" i="13"/>
  <c r="M28" i="13"/>
  <c r="R27" i="13"/>
  <c r="R26" i="13"/>
  <c r="R22" i="13"/>
  <c r="I22" i="13"/>
  <c r="K22" i="13" s="1"/>
  <c r="R21" i="13"/>
  <c r="R19" i="13"/>
  <c r="R16" i="13"/>
  <c r="R15" i="13"/>
  <c r="A54" i="12"/>
  <c r="L50" i="12"/>
  <c r="N48" i="12"/>
  <c r="O45" i="12"/>
  <c r="O38" i="12"/>
  <c r="O20" i="12"/>
  <c r="G15" i="13"/>
  <c r="P20" i="46"/>
  <c r="P22" i="46" s="1"/>
  <c r="O18" i="46"/>
  <c r="O21" i="46" s="1"/>
  <c r="A68" i="13"/>
  <c r="A47" i="15" s="1"/>
  <c r="N70" i="10"/>
  <c r="A61" i="10"/>
  <c r="A69" i="13" s="1"/>
  <c r="A48" i="15" s="1"/>
  <c r="A57" i="10"/>
  <c r="I27" i="13"/>
  <c r="G25" i="15"/>
  <c r="AA36" i="10"/>
  <c r="G21" i="13"/>
  <c r="E21" i="13"/>
  <c r="P30" i="10"/>
  <c r="M22" i="10"/>
  <c r="M40" i="10" s="1"/>
  <c r="J17" i="12"/>
  <c r="R25" i="12"/>
  <c r="T14" i="10"/>
  <c r="J15" i="12"/>
  <c r="I16" i="13" s="1"/>
  <c r="Q10" i="10"/>
  <c r="J29" i="9"/>
  <c r="J61" i="9" s="1"/>
  <c r="P29" i="9"/>
  <c r="O29" i="9"/>
  <c r="N29" i="9"/>
  <c r="M27" i="9"/>
  <c r="AK24" i="9"/>
  <c r="J35" i="12" s="1"/>
  <c r="AK22" i="9"/>
  <c r="J33" i="12" s="1"/>
  <c r="H33" i="12"/>
  <c r="H29" i="9"/>
  <c r="H51" i="14" s="1"/>
  <c r="F29" i="9"/>
  <c r="F51" i="14" s="1"/>
  <c r="V297" i="6"/>
  <c r="U297" i="6"/>
  <c r="I12" i="9" l="1"/>
  <c r="AK12" i="9" s="1"/>
  <c r="I44" i="33"/>
  <c r="K20" i="33"/>
  <c r="K31" i="33"/>
  <c r="K34" i="33"/>
  <c r="K61" i="33"/>
  <c r="K66" i="33"/>
  <c r="K70" i="33"/>
  <c r="I39" i="17"/>
  <c r="K25" i="33"/>
  <c r="K64" i="33"/>
  <c r="K28" i="33"/>
  <c r="K35" i="33"/>
  <c r="I50" i="33"/>
  <c r="K52" i="33"/>
  <c r="K58" i="33"/>
  <c r="K69" i="33"/>
  <c r="K42" i="33"/>
  <c r="I29" i="33"/>
  <c r="G154" i="8"/>
  <c r="N31" i="9"/>
  <c r="F154" i="8"/>
  <c r="O41" i="15"/>
  <c r="K19" i="33"/>
  <c r="K49" i="33"/>
  <c r="K53" i="33"/>
  <c r="K65" i="33"/>
  <c r="H23" i="18"/>
  <c r="H25" i="18" s="1"/>
  <c r="R28" i="13"/>
  <c r="K36" i="33"/>
  <c r="K48" i="33"/>
  <c r="K54" i="33"/>
  <c r="I22" i="17"/>
  <c r="N25" i="10"/>
  <c r="N28" i="10" s="1"/>
  <c r="P36" i="10"/>
  <c r="I42" i="8"/>
  <c r="F26" i="70" s="1"/>
  <c r="P26" i="70" s="1"/>
  <c r="T26" i="70" s="1"/>
  <c r="X26" i="70" s="1"/>
  <c r="I67" i="33"/>
  <c r="N40" i="18"/>
  <c r="N42" i="18" s="1"/>
  <c r="L27" i="29"/>
  <c r="S29" i="29"/>
  <c r="S31" i="29" s="1"/>
  <c r="F26" i="19"/>
  <c r="P21" i="54"/>
  <c r="I71" i="33"/>
  <c r="J33" i="19"/>
  <c r="L14" i="22"/>
  <c r="R57" i="13"/>
  <c r="I23" i="33"/>
  <c r="K18" i="33"/>
  <c r="K22" i="33"/>
  <c r="K43" i="33"/>
  <c r="I27" i="17"/>
  <c r="E63" i="52"/>
  <c r="I26" i="9"/>
  <c r="O90" i="73" s="1"/>
  <c r="Q90" i="73" s="1"/>
  <c r="O31" i="9"/>
  <c r="J51" i="37"/>
  <c r="R47" i="13"/>
  <c r="H34" i="37"/>
  <c r="G26" i="13"/>
  <c r="Q49" i="13"/>
  <c r="Q60" i="13" s="1"/>
  <c r="Q64" i="13" s="1"/>
  <c r="R27" i="9"/>
  <c r="AJ24" i="9"/>
  <c r="H35" i="12" s="1"/>
  <c r="R13" i="9"/>
  <c r="Q23" i="9"/>
  <c r="Q14" i="9"/>
  <c r="Q13" i="9"/>
  <c r="P31" i="9"/>
  <c r="Q27" i="9"/>
  <c r="G45" i="13"/>
  <c r="S14" i="9"/>
  <c r="R14" i="9"/>
  <c r="F44" i="12"/>
  <c r="J30" i="52"/>
  <c r="E30" i="52" s="1"/>
  <c r="A52" i="54"/>
  <c r="K34" i="37"/>
  <c r="J29" i="52"/>
  <c r="M29" i="52"/>
  <c r="M42" i="52" s="1"/>
  <c r="J20" i="22"/>
  <c r="H20" i="22"/>
  <c r="H37" i="22" s="1"/>
  <c r="H44" i="12"/>
  <c r="G16" i="14"/>
  <c r="S14" i="15"/>
  <c r="S16" i="15" s="1"/>
  <c r="L18" i="22"/>
  <c r="G18" i="21"/>
  <c r="G20" i="21" s="1"/>
  <c r="G41" i="21" s="1"/>
  <c r="F18" i="21"/>
  <c r="F20" i="21" s="1"/>
  <c r="F41" i="21" s="1"/>
  <c r="K16" i="23"/>
  <c r="I20" i="23"/>
  <c r="I41" i="23" s="1"/>
  <c r="G14" i="15"/>
  <c r="C18" i="21"/>
  <c r="C20" i="21" s="1"/>
  <c r="C41" i="21" s="1"/>
  <c r="N41" i="15"/>
  <c r="P41" i="15"/>
  <c r="AI42" i="10"/>
  <c r="G27" i="13"/>
  <c r="P49" i="13"/>
  <c r="P60" i="13" s="1"/>
  <c r="P64" i="13" s="1"/>
  <c r="S25" i="12"/>
  <c r="K30" i="10"/>
  <c r="K35" i="10"/>
  <c r="K37" i="10"/>
  <c r="J32" i="64"/>
  <c r="K13" i="9"/>
  <c r="E28" i="15"/>
  <c r="E37" i="15" s="1"/>
  <c r="G28" i="15"/>
  <c r="G37" i="15" s="1"/>
  <c r="L14" i="66"/>
  <c r="L14" i="65"/>
  <c r="L17" i="65" s="1"/>
  <c r="K22" i="9"/>
  <c r="H17" i="12"/>
  <c r="G19" i="13" s="1"/>
  <c r="O75" i="73"/>
  <c r="O84" i="73"/>
  <c r="Q84" i="73" s="1"/>
  <c r="M49" i="13"/>
  <c r="M60" i="13" s="1"/>
  <c r="M64" i="13" s="1"/>
  <c r="O40" i="12"/>
  <c r="O48" i="12" s="1"/>
  <c r="O51" i="12" s="1"/>
  <c r="M45" i="10"/>
  <c r="M49" i="10" s="1"/>
  <c r="M53" i="10" s="1"/>
  <c r="M29" i="9"/>
  <c r="K24" i="9"/>
  <c r="K13" i="10"/>
  <c r="K14" i="10"/>
  <c r="K34" i="10"/>
  <c r="K36" i="10"/>
  <c r="E38" i="10"/>
  <c r="I26" i="13"/>
  <c r="I15" i="13"/>
  <c r="E26" i="13"/>
  <c r="S13" i="9"/>
  <c r="I33" i="13" s="1"/>
  <c r="K14" i="9"/>
  <c r="R23" i="9"/>
  <c r="G42" i="13" s="1"/>
  <c r="T24" i="12"/>
  <c r="T25" i="12"/>
  <c r="G22" i="10"/>
  <c r="K27" i="10"/>
  <c r="G38" i="10"/>
  <c r="O38" i="10" s="1"/>
  <c r="AI40" i="10"/>
  <c r="E25" i="15"/>
  <c r="K25" i="15" s="1"/>
  <c r="H15" i="12"/>
  <c r="G16" i="13" s="1"/>
  <c r="S24" i="12"/>
  <c r="G24" i="15"/>
  <c r="K21" i="10"/>
  <c r="K25" i="10"/>
  <c r="K32" i="10"/>
  <c r="K47" i="10"/>
  <c r="I21" i="13"/>
  <c r="K21" i="13" s="1"/>
  <c r="I19" i="13"/>
  <c r="E24" i="15"/>
  <c r="O37" i="13"/>
  <c r="R37" i="13" s="1"/>
  <c r="R34" i="13"/>
  <c r="M41" i="15"/>
  <c r="K21" i="33"/>
  <c r="K41" i="33"/>
  <c r="H74" i="33"/>
  <c r="I80" i="33" s="1"/>
  <c r="I35" i="13"/>
  <c r="S23" i="9"/>
  <c r="S27" i="9"/>
  <c r="I38" i="10"/>
  <c r="G64" i="17"/>
  <c r="L66" i="17" s="1"/>
  <c r="K29" i="10"/>
  <c r="K33" i="10"/>
  <c r="F17" i="12"/>
  <c r="E19" i="13" s="1"/>
  <c r="I17" i="21"/>
  <c r="E15" i="15"/>
  <c r="H18" i="20"/>
  <c r="H20" i="20" s="1"/>
  <c r="I15" i="20"/>
  <c r="H15" i="21"/>
  <c r="K17" i="33"/>
  <c r="G74" i="33"/>
  <c r="L16" i="22"/>
  <c r="F20" i="22"/>
  <c r="L209" i="8"/>
  <c r="G18" i="23"/>
  <c r="K18" i="23" s="1"/>
  <c r="E18" i="21"/>
  <c r="E20" i="21" s="1"/>
  <c r="E41" i="21" s="1"/>
  <c r="I39" i="33"/>
  <c r="M6" i="34"/>
  <c r="I17" i="34"/>
  <c r="E26" i="9"/>
  <c r="D18" i="21"/>
  <c r="D20" i="21" s="1"/>
  <c r="D41" i="21" s="1"/>
  <c r="H64" i="17"/>
  <c r="I51" i="17"/>
  <c r="E20" i="23"/>
  <c r="E41" i="23" s="1"/>
  <c r="M20" i="54"/>
  <c r="I17" i="20"/>
  <c r="K14" i="23"/>
  <c r="P54" i="52"/>
  <c r="P47" i="8" l="1"/>
  <c r="P48" i="8" s="1"/>
  <c r="G12" i="9"/>
  <c r="AJ12" i="9" s="1"/>
  <c r="I74" i="33"/>
  <c r="I64" i="17"/>
  <c r="N65" i="17" s="1"/>
  <c r="AI43" i="10"/>
  <c r="E40" i="10"/>
  <c r="G40" i="10"/>
  <c r="G45" i="10" s="1"/>
  <c r="G49" i="10" s="1"/>
  <c r="G53" i="10" s="1"/>
  <c r="I40" i="10"/>
  <c r="H14" i="34" s="1"/>
  <c r="H16" i="34" s="1"/>
  <c r="H19" i="34" s="1"/>
  <c r="AA23" i="9"/>
  <c r="N43" i="70"/>
  <c r="P43" i="70" s="1"/>
  <c r="O79" i="71"/>
  <c r="Q79" i="71" s="1"/>
  <c r="O81" i="73"/>
  <c r="Q81" i="73" s="1"/>
  <c r="AA27" i="9"/>
  <c r="N44" i="70"/>
  <c r="P44" i="70" s="1"/>
  <c r="O51" i="71"/>
  <c r="Q51" i="71" s="1"/>
  <c r="O53" i="73"/>
  <c r="Q75" i="73"/>
  <c r="O85" i="71"/>
  <c r="Q85" i="71" s="1"/>
  <c r="O87" i="73"/>
  <c r="Q87" i="73" s="1"/>
  <c r="O76" i="71"/>
  <c r="Q76" i="71" s="1"/>
  <c r="O78" i="73"/>
  <c r="Q78" i="73" s="1"/>
  <c r="O58" i="71"/>
  <c r="Q58" i="71" s="1"/>
  <c r="O60" i="73"/>
  <c r="Q60" i="73" s="1"/>
  <c r="J37" i="70"/>
  <c r="P37" i="70" s="1"/>
  <c r="N24" i="66"/>
  <c r="P24" i="66" s="1"/>
  <c r="O88" i="71"/>
  <c r="Q88" i="71" s="1"/>
  <c r="AI20" i="9"/>
  <c r="O73" i="71"/>
  <c r="N24" i="65"/>
  <c r="P24" i="65" s="1"/>
  <c r="O82" i="71"/>
  <c r="Q82" i="71" s="1"/>
  <c r="I17" i="9"/>
  <c r="J10" i="66"/>
  <c r="P10" i="66" s="1"/>
  <c r="T10" i="66" s="1"/>
  <c r="X10" i="66" s="1"/>
  <c r="T23" i="12"/>
  <c r="N21" i="65"/>
  <c r="P21" i="65" s="1"/>
  <c r="AJ20" i="9"/>
  <c r="H31" i="12" s="1"/>
  <c r="N21" i="66"/>
  <c r="P21" i="66" s="1"/>
  <c r="AK20" i="9"/>
  <c r="J31" i="12" s="1"/>
  <c r="I40" i="13" s="1"/>
  <c r="N42" i="64"/>
  <c r="P42" i="64" s="1"/>
  <c r="AI26" i="9"/>
  <c r="F37" i="12" s="1"/>
  <c r="J15" i="65"/>
  <c r="J17" i="65" s="1"/>
  <c r="AJ16" i="9"/>
  <c r="H27" i="12" s="1"/>
  <c r="J15" i="66"/>
  <c r="J17" i="66" s="1"/>
  <c r="AK16" i="9"/>
  <c r="N39" i="64"/>
  <c r="P39" i="64" s="1"/>
  <c r="L17" i="66"/>
  <c r="P14" i="66"/>
  <c r="P50" i="12"/>
  <c r="L31" i="64"/>
  <c r="P14" i="65"/>
  <c r="P32" i="64"/>
  <c r="N22" i="10"/>
  <c r="K12" i="10"/>
  <c r="K22" i="10" s="1"/>
  <c r="L20" i="22"/>
  <c r="F15" i="12"/>
  <c r="E16" i="13" s="1"/>
  <c r="K16" i="13" s="1"/>
  <c r="R24" i="12"/>
  <c r="G32" i="15"/>
  <c r="J42" i="52"/>
  <c r="W14" i="9"/>
  <c r="AA14" i="9"/>
  <c r="W13" i="9"/>
  <c r="AA13" i="9"/>
  <c r="E45" i="13"/>
  <c r="T14" i="9"/>
  <c r="A26" i="21"/>
  <c r="Q18" i="9"/>
  <c r="R22" i="9"/>
  <c r="R28" i="9"/>
  <c r="AJ26" i="9"/>
  <c r="H37" i="12" s="1"/>
  <c r="I32" i="13"/>
  <c r="G33" i="13"/>
  <c r="G44" i="13"/>
  <c r="Q28" i="9"/>
  <c r="S22" i="9"/>
  <c r="R18" i="9"/>
  <c r="E33" i="13"/>
  <c r="E42" i="13"/>
  <c r="AL22" i="9"/>
  <c r="E32" i="13"/>
  <c r="S18" i="9"/>
  <c r="A51" i="54"/>
  <c r="Q22" i="9"/>
  <c r="S28" i="9"/>
  <c r="AK26" i="9"/>
  <c r="J37" i="12" s="1"/>
  <c r="I46" i="13" s="1"/>
  <c r="F35" i="12"/>
  <c r="E44" i="13" s="1"/>
  <c r="AL24" i="9"/>
  <c r="G32" i="13"/>
  <c r="G35" i="13"/>
  <c r="G34" i="13"/>
  <c r="L44" i="12"/>
  <c r="A27" i="23"/>
  <c r="A49" i="54"/>
  <c r="E27" i="13"/>
  <c r="K27" i="13" s="1"/>
  <c r="P22" i="10"/>
  <c r="J37" i="22"/>
  <c r="H45" i="12"/>
  <c r="G20" i="23"/>
  <c r="G41" i="23" s="1"/>
  <c r="G53" i="13"/>
  <c r="G57" i="13" s="1"/>
  <c r="G16" i="15"/>
  <c r="J20" i="12"/>
  <c r="K20" i="9"/>
  <c r="I76" i="13"/>
  <c r="K16" i="9"/>
  <c r="J36" i="70" s="1"/>
  <c r="K37" i="15"/>
  <c r="G76" i="13"/>
  <c r="K28" i="15"/>
  <c r="I27" i="9"/>
  <c r="AF27" i="9" s="1"/>
  <c r="G29" i="15"/>
  <c r="E76" i="13"/>
  <c r="T13" i="9"/>
  <c r="H20" i="12"/>
  <c r="I18" i="20"/>
  <c r="I20" i="20" s="1"/>
  <c r="I45" i="13"/>
  <c r="E29" i="15"/>
  <c r="E15" i="13"/>
  <c r="I28" i="13"/>
  <c r="I24" i="15"/>
  <c r="I29" i="15" s="1"/>
  <c r="E34" i="13"/>
  <c r="G28" i="13"/>
  <c r="T27" i="9"/>
  <c r="E27" i="9"/>
  <c r="F37" i="22"/>
  <c r="I44" i="13"/>
  <c r="L17" i="12"/>
  <c r="E35" i="13"/>
  <c r="K20" i="23"/>
  <c r="I16" i="14"/>
  <c r="T14" i="15"/>
  <c r="T16" i="15" s="1"/>
  <c r="J43" i="12"/>
  <c r="E54" i="13"/>
  <c r="E16" i="15"/>
  <c r="K15" i="15"/>
  <c r="I42" i="13"/>
  <c r="K19" i="13"/>
  <c r="K26" i="9"/>
  <c r="T23" i="9"/>
  <c r="I70" i="17"/>
  <c r="M66" i="17"/>
  <c r="H18" i="21"/>
  <c r="H20" i="21" s="1"/>
  <c r="H41" i="21" s="1"/>
  <c r="I15" i="21"/>
  <c r="I18" i="21" s="1"/>
  <c r="I20" i="21" s="1"/>
  <c r="I14" i="15"/>
  <c r="K38" i="10"/>
  <c r="K26" i="13"/>
  <c r="Q59" i="71" l="1"/>
  <c r="P25" i="66"/>
  <c r="Z27" i="66" s="1"/>
  <c r="K40" i="10"/>
  <c r="K45" i="10" s="1"/>
  <c r="O59" i="71"/>
  <c r="O91" i="73"/>
  <c r="Q53" i="73"/>
  <c r="Q61" i="73" s="1"/>
  <c r="O61" i="73"/>
  <c r="Q91" i="73"/>
  <c r="N25" i="66"/>
  <c r="P15" i="65"/>
  <c r="P17" i="65" s="1"/>
  <c r="P25" i="65"/>
  <c r="Z27" i="65" s="1"/>
  <c r="Q73" i="71"/>
  <c r="Q89" i="71" s="1"/>
  <c r="O89" i="71"/>
  <c r="AA28" i="9"/>
  <c r="N45" i="70"/>
  <c r="P45" i="70" s="1"/>
  <c r="AA22" i="9"/>
  <c r="N42" i="70"/>
  <c r="J38" i="70"/>
  <c r="P36" i="70"/>
  <c r="P38" i="70" s="1"/>
  <c r="N43" i="64"/>
  <c r="P43" i="64"/>
  <c r="Q50" i="9"/>
  <c r="N25" i="65"/>
  <c r="I34" i="13"/>
  <c r="K34" i="13" s="1"/>
  <c r="J27" i="12"/>
  <c r="L27" i="12" s="1"/>
  <c r="P15" i="66"/>
  <c r="P17" i="66" s="1"/>
  <c r="AL16" i="9"/>
  <c r="L35" i="64"/>
  <c r="P31" i="64"/>
  <c r="P35" i="64" s="1"/>
  <c r="G11" i="13"/>
  <c r="O40" i="10"/>
  <c r="F20" i="12"/>
  <c r="L208" i="8"/>
  <c r="L210" i="8" s="1"/>
  <c r="L223" i="8" s="1"/>
  <c r="L15" i="12"/>
  <c r="L20" i="12" s="1"/>
  <c r="F36" i="52"/>
  <c r="E36" i="52" s="1"/>
  <c r="E28" i="13"/>
  <c r="L25" i="12"/>
  <c r="L35" i="12"/>
  <c r="L24" i="12"/>
  <c r="K45" i="13"/>
  <c r="E46" i="13"/>
  <c r="L33" i="12"/>
  <c r="T18" i="9"/>
  <c r="W18" i="9"/>
  <c r="AA18" i="9"/>
  <c r="W11" i="9"/>
  <c r="AA11" i="9"/>
  <c r="K42" i="13"/>
  <c r="K32" i="13"/>
  <c r="K33" i="13"/>
  <c r="H38" i="12"/>
  <c r="J38" i="12"/>
  <c r="K44" i="13"/>
  <c r="I41" i="21"/>
  <c r="T28" i="9"/>
  <c r="T22" i="9"/>
  <c r="AL26" i="9"/>
  <c r="G40" i="13"/>
  <c r="AL20" i="9"/>
  <c r="F38" i="12"/>
  <c r="K35" i="13"/>
  <c r="I36" i="13"/>
  <c r="G36" i="13"/>
  <c r="G46" i="13"/>
  <c r="I45" i="10"/>
  <c r="S50" i="9"/>
  <c r="S43" i="9"/>
  <c r="I188" i="36"/>
  <c r="G38" i="20"/>
  <c r="H188" i="36"/>
  <c r="E38" i="20"/>
  <c r="Q43" i="9"/>
  <c r="K27" i="9"/>
  <c r="L37" i="12"/>
  <c r="I39" i="15"/>
  <c r="K15" i="13"/>
  <c r="K28" i="13" s="1"/>
  <c r="I47" i="13"/>
  <c r="I32" i="15"/>
  <c r="J45" i="12"/>
  <c r="F14" i="34"/>
  <c r="F16" i="34" s="1"/>
  <c r="F19" i="34" s="1"/>
  <c r="E29" i="52"/>
  <c r="R11" i="13"/>
  <c r="O49" i="13"/>
  <c r="C38" i="20"/>
  <c r="G188" i="36"/>
  <c r="O43" i="9"/>
  <c r="O50" i="9"/>
  <c r="I16" i="15"/>
  <c r="K14" i="15"/>
  <c r="K16" i="15" s="1"/>
  <c r="I53" i="13"/>
  <c r="K54" i="13"/>
  <c r="E57" i="13"/>
  <c r="K24" i="15"/>
  <c r="K29" i="15" s="1"/>
  <c r="K49" i="10" l="1"/>
  <c r="K53" i="10" s="1"/>
  <c r="I49" i="10"/>
  <c r="I53" i="10" s="1"/>
  <c r="P42" i="70"/>
  <c r="P46" i="70" s="1"/>
  <c r="N46" i="70"/>
  <c r="G39" i="15"/>
  <c r="G41" i="15" s="1"/>
  <c r="D14" i="34"/>
  <c r="D16" i="34" s="1"/>
  <c r="D19" i="34" s="1"/>
  <c r="E45" i="10"/>
  <c r="K46" i="13"/>
  <c r="G47" i="13"/>
  <c r="E36" i="13"/>
  <c r="K36" i="13" s="1"/>
  <c r="L31" i="12"/>
  <c r="L38" i="12" s="1"/>
  <c r="E40" i="13"/>
  <c r="G40" i="20"/>
  <c r="G54" i="20"/>
  <c r="I192" i="36"/>
  <c r="I196" i="36"/>
  <c r="H192" i="36"/>
  <c r="H196" i="36"/>
  <c r="E40" i="20"/>
  <c r="E54" i="20"/>
  <c r="I11" i="13"/>
  <c r="I41" i="15"/>
  <c r="I57" i="13"/>
  <c r="K53" i="13"/>
  <c r="K57" i="13" s="1"/>
  <c r="G196" i="36"/>
  <c r="G192" i="36"/>
  <c r="G36" i="14"/>
  <c r="C54" i="20"/>
  <c r="C40" i="20"/>
  <c r="O60" i="13"/>
  <c r="O64" i="13" s="1"/>
  <c r="R49" i="13"/>
  <c r="R60" i="13" s="1"/>
  <c r="R64" i="13" s="1"/>
  <c r="E39" i="15"/>
  <c r="E11" i="13"/>
  <c r="J11" i="12" l="1"/>
  <c r="H12" i="46"/>
  <c r="H20" i="46" s="1"/>
  <c r="I34" i="14"/>
  <c r="I36" i="14" s="1"/>
  <c r="I33" i="9" s="1"/>
  <c r="I65" i="9" s="1"/>
  <c r="E49" i="10"/>
  <c r="E53" i="10" s="1"/>
  <c r="O71" i="10"/>
  <c r="I14" i="34"/>
  <c r="I16" i="34" s="1"/>
  <c r="I19" i="34" s="1"/>
  <c r="K40" i="13"/>
  <c r="K47" i="13" s="1"/>
  <c r="E47" i="13"/>
  <c r="K11" i="13"/>
  <c r="K39" i="15"/>
  <c r="H11" i="12"/>
  <c r="F12" i="46"/>
  <c r="F20" i="46" s="1"/>
  <c r="S49" i="9" l="1"/>
  <c r="K34" i="14"/>
  <c r="K36" i="14" s="1"/>
  <c r="E188" i="36"/>
  <c r="L188" i="36" s="1"/>
  <c r="F11" i="12"/>
  <c r="L11" i="12" s="1"/>
  <c r="O72" i="10"/>
  <c r="P71" i="10"/>
  <c r="Q69" i="10" s="1"/>
  <c r="Q71" i="10" s="1"/>
  <c r="Q72" i="10" s="1"/>
  <c r="G33" i="9"/>
  <c r="D188" i="36" s="1"/>
  <c r="K188" i="36" s="1"/>
  <c r="N71" i="10"/>
  <c r="D12" i="46"/>
  <c r="D20" i="46" s="1"/>
  <c r="E32" i="15"/>
  <c r="G65" i="9" l="1"/>
  <c r="Q49" i="9"/>
  <c r="J12" i="46"/>
  <c r="J20" i="46" s="1"/>
  <c r="K32" i="15"/>
  <c r="K41" i="15" s="1"/>
  <c r="E41" i="15"/>
  <c r="G17" i="9" l="1"/>
  <c r="AF18" i="9" s="1"/>
  <c r="N47" i="8"/>
  <c r="N48" i="8" s="1"/>
  <c r="S23" i="12"/>
  <c r="J10" i="65"/>
  <c r="P10" i="65" s="1"/>
  <c r="T10" i="65" s="1"/>
  <c r="X10" i="65" s="1"/>
  <c r="K9" i="60"/>
  <c r="K8" i="60"/>
  <c r="L49" i="59"/>
  <c r="J61" i="59"/>
  <c r="L50" i="59"/>
  <c r="L48" i="59"/>
  <c r="J62" i="59"/>
  <c r="L50" i="37"/>
  <c r="L48" i="37"/>
  <c r="Q43" i="18"/>
  <c r="Q44" i="18" s="1"/>
  <c r="L49" i="37"/>
  <c r="R12" i="9"/>
  <c r="O27" i="29"/>
  <c r="AF5" i="9" l="1"/>
  <c r="L51" i="37"/>
  <c r="G29" i="9"/>
  <c r="G41" i="9" l="1"/>
  <c r="T73" i="75" s="1"/>
  <c r="M15" i="68"/>
  <c r="M16" i="68"/>
  <c r="M18" i="68"/>
  <c r="M14" i="68"/>
  <c r="M17" i="68"/>
  <c r="M12" i="68"/>
  <c r="M13" i="68"/>
  <c r="M14" i="67"/>
  <c r="T37" i="14"/>
  <c r="T38" i="14" s="1"/>
  <c r="O13" i="67"/>
  <c r="M13" i="67" s="1"/>
  <c r="G56" i="9"/>
  <c r="I8" i="60"/>
  <c r="I9" i="60"/>
  <c r="G62" i="59"/>
  <c r="G61" i="59"/>
  <c r="K49" i="59"/>
  <c r="K48" i="59"/>
  <c r="L13" i="59"/>
  <c r="K50" i="59"/>
  <c r="AE35" i="9"/>
  <c r="AR35" i="9"/>
  <c r="S30" i="12"/>
  <c r="L13" i="37"/>
  <c r="K49" i="37"/>
  <c r="I18" i="18"/>
  <c r="U38" i="29"/>
  <c r="O35" i="9"/>
  <c r="G51" i="14"/>
  <c r="G53" i="14" s="1"/>
  <c r="J27" i="29"/>
  <c r="G60" i="15"/>
  <c r="G61" i="15" s="1"/>
  <c r="K50" i="37"/>
  <c r="T41" i="18"/>
  <c r="K48" i="37"/>
  <c r="I23" i="18"/>
  <c r="O47" i="75" l="1"/>
  <c r="R47" i="75" s="1"/>
  <c r="H23" i="12"/>
  <c r="H28" i="12" s="1"/>
  <c r="H40" i="12" s="1"/>
  <c r="H48" i="12" s="1"/>
  <c r="H51" i="12" s="1"/>
  <c r="H67" i="12" s="1"/>
  <c r="M20" i="68"/>
  <c r="K51" i="37"/>
  <c r="I25" i="18"/>
  <c r="G31" i="13" l="1"/>
  <c r="G37" i="13" s="1"/>
  <c r="G49" i="13" s="1"/>
  <c r="G60" i="13" s="1"/>
  <c r="G64" i="13" s="1"/>
  <c r="G77" i="13" s="1"/>
  <c r="M16" i="67"/>
  <c r="R55" i="12"/>
  <c r="K21" i="60"/>
  <c r="K22" i="60"/>
  <c r="J74" i="59"/>
  <c r="J75" i="59"/>
  <c r="S12" i="9"/>
  <c r="AA58" i="12" l="1"/>
  <c r="Q51" i="12"/>
  <c r="T30" i="12"/>
  <c r="I29" i="9"/>
  <c r="I41" i="9" l="1"/>
  <c r="T74" i="75" s="1"/>
  <c r="M48" i="68"/>
  <c r="M50" i="68" s="1"/>
  <c r="M29" i="67"/>
  <c r="M31" i="67" s="1"/>
  <c r="J23" i="12"/>
  <c r="J28" i="12" s="1"/>
  <c r="J40" i="12" s="1"/>
  <c r="J48" i="12" s="1"/>
  <c r="J51" i="12" s="1"/>
  <c r="J67" i="12" s="1"/>
  <c r="AF33" i="9"/>
  <c r="I56" i="9"/>
  <c r="U37" i="14"/>
  <c r="U38" i="14" s="1"/>
  <c r="L37" i="60"/>
  <c r="I21" i="60"/>
  <c r="I22" i="60"/>
  <c r="AS35" i="9"/>
  <c r="G74" i="59"/>
  <c r="G75" i="59"/>
  <c r="L30" i="59"/>
  <c r="L91" i="59"/>
  <c r="L31" i="59"/>
  <c r="L30" i="37"/>
  <c r="L31" i="37"/>
  <c r="T44" i="18"/>
  <c r="I60" i="15"/>
  <c r="I61" i="15" s="1"/>
  <c r="L18" i="19"/>
  <c r="L26" i="19" s="1"/>
  <c r="I51" i="14"/>
  <c r="I53" i="14" s="1"/>
  <c r="P35" i="9"/>
  <c r="U41" i="29"/>
  <c r="I31" i="13" l="1"/>
  <c r="I37" i="13" s="1"/>
  <c r="I49" i="13" s="1"/>
  <c r="Q48" i="75"/>
  <c r="R48" i="75" s="1"/>
  <c r="S55" i="12"/>
  <c r="AC58" i="12" l="1"/>
  <c r="R51" i="12"/>
  <c r="I60" i="13"/>
  <c r="I64" i="13" s="1"/>
  <c r="I77" i="13" s="1"/>
  <c r="L47" i="8" l="1"/>
  <c r="G28" i="71" l="1"/>
  <c r="Q28" i="71" s="1"/>
  <c r="S28" i="71" s="1"/>
  <c r="F30" i="74"/>
  <c r="L48" i="8"/>
  <c r="F28" i="52"/>
  <c r="G36" i="71" l="1"/>
  <c r="Q36" i="71" s="1"/>
  <c r="L30" i="74"/>
  <c r="L38" i="74" s="1"/>
  <c r="F38" i="74"/>
  <c r="Q30" i="73"/>
  <c r="S38" i="73" s="1"/>
  <c r="F25" i="70"/>
  <c r="S36" i="71"/>
  <c r="Y28" i="71"/>
  <c r="Y36" i="71" s="1"/>
  <c r="E28" i="52"/>
  <c r="E42" i="52" s="1"/>
  <c r="F42" i="52"/>
  <c r="M22" i="16" l="1"/>
  <c r="E17" i="9"/>
  <c r="K12" i="9"/>
  <c r="K17" i="9" s="1"/>
  <c r="K29" i="9" s="1"/>
  <c r="Q12" i="9"/>
  <c r="T12" i="9" s="1"/>
  <c r="AB27" i="9"/>
  <c r="J27" i="64"/>
  <c r="P27" i="64" s="1"/>
  <c r="AL12" i="9"/>
  <c r="P25" i="70"/>
  <c r="F28" i="70"/>
  <c r="J35" i="64"/>
  <c r="AB19" i="9" l="1"/>
  <c r="AI17" i="9"/>
  <c r="E29" i="9"/>
  <c r="W12" i="9"/>
  <c r="AA12" i="9"/>
  <c r="R30" i="12"/>
  <c r="F23" i="12" s="1"/>
  <c r="R25" i="70"/>
  <c r="X25" i="70" s="1"/>
  <c r="X28" i="70" s="1"/>
  <c r="P28" i="70"/>
  <c r="T28" i="70" s="1"/>
  <c r="R27" i="64"/>
  <c r="L129" i="30" l="1"/>
  <c r="L124" i="30"/>
  <c r="L122" i="30"/>
  <c r="L117" i="30"/>
  <c r="L110" i="30"/>
  <c r="L108" i="30"/>
  <c r="L106" i="30"/>
  <c r="L101" i="30"/>
  <c r="L96" i="30"/>
  <c r="L94" i="30"/>
  <c r="L89" i="30"/>
  <c r="L87" i="30"/>
  <c r="L82" i="30"/>
  <c r="L80" i="30"/>
  <c r="L75" i="30"/>
  <c r="L67" i="30"/>
  <c r="L65" i="30"/>
  <c r="L60" i="30"/>
  <c r="L55" i="30"/>
  <c r="L50" i="30"/>
  <c r="L43" i="30"/>
  <c r="L38" i="30"/>
  <c r="L32" i="30"/>
  <c r="L22" i="30"/>
  <c r="L15" i="30"/>
  <c r="L81" i="30"/>
  <c r="L66" i="30"/>
  <c r="L56" i="30"/>
  <c r="L54" i="30"/>
  <c r="L39" i="30"/>
  <c r="L35" i="30"/>
  <c r="L28" i="30"/>
  <c r="L21" i="30"/>
  <c r="L14" i="30"/>
  <c r="L125" i="30"/>
  <c r="L123" i="30"/>
  <c r="L118" i="30"/>
  <c r="L114" i="30"/>
  <c r="L109" i="30"/>
  <c r="L107" i="30"/>
  <c r="L105" i="30"/>
  <c r="L100" i="30"/>
  <c r="L95" i="30"/>
  <c r="L93" i="30"/>
  <c r="L88" i="30"/>
  <c r="L86" i="30"/>
  <c r="L76" i="30"/>
  <c r="L71" i="30"/>
  <c r="L61" i="30"/>
  <c r="L49" i="30"/>
  <c r="L44" i="30"/>
  <c r="L37" i="30"/>
  <c r="L33" i="30"/>
  <c r="L23" i="30"/>
  <c r="L16" i="30"/>
  <c r="L45" i="30"/>
  <c r="L36" i="30"/>
  <c r="L34" i="30"/>
  <c r="L24" i="30"/>
  <c r="L17" i="30"/>
  <c r="L130" i="30"/>
  <c r="E41" i="9"/>
  <c r="T72" i="75" s="1"/>
  <c r="S37" i="14"/>
  <c r="F28" i="12"/>
  <c r="F40" i="12" s="1"/>
  <c r="J61" i="17"/>
  <c r="J17" i="17"/>
  <c r="J19" i="17"/>
  <c r="J24" i="17"/>
  <c r="J31" i="33"/>
  <c r="J32" i="33" s="1"/>
  <c r="J25" i="33"/>
  <c r="J25" i="17"/>
  <c r="J18" i="17"/>
  <c r="J30" i="17"/>
  <c r="J41" i="33"/>
  <c r="J36" i="17"/>
  <c r="J42" i="33"/>
  <c r="J54" i="33"/>
  <c r="J18" i="33"/>
  <c r="J70" i="33"/>
  <c r="E60" i="15"/>
  <c r="E61" i="15" s="1"/>
  <c r="J52" i="33"/>
  <c r="N38" i="9"/>
  <c r="N40" i="9" s="1"/>
  <c r="J20" i="33"/>
  <c r="AB32" i="9"/>
  <c r="J51" i="17"/>
  <c r="J37" i="17"/>
  <c r="J21" i="17"/>
  <c r="J69" i="33"/>
  <c r="J48" i="33"/>
  <c r="J21" i="33"/>
  <c r="J53" i="33"/>
  <c r="J66" i="33"/>
  <c r="J38" i="33"/>
  <c r="J48" i="17"/>
  <c r="J34" i="33"/>
  <c r="J38" i="17"/>
  <c r="E51" i="14"/>
  <c r="J22" i="33"/>
  <c r="J44" i="17"/>
  <c r="J45" i="17"/>
  <c r="J55" i="17"/>
  <c r="J37" i="33"/>
  <c r="J28" i="33"/>
  <c r="J33" i="17"/>
  <c r="K20" i="54"/>
  <c r="J36" i="33"/>
  <c r="J35" i="33"/>
  <c r="J49" i="33"/>
  <c r="J61" i="33"/>
  <c r="J62" i="33" s="1"/>
  <c r="J58" i="17"/>
  <c r="J64" i="33"/>
  <c r="J65" i="33"/>
  <c r="J20" i="17"/>
  <c r="J26" i="17"/>
  <c r="J17" i="33"/>
  <c r="J19" i="33"/>
  <c r="E31" i="13"/>
  <c r="E37" i="13" s="1"/>
  <c r="E49" i="13" s="1"/>
  <c r="L23" i="12"/>
  <c r="L28" i="12" s="1"/>
  <c r="L40" i="12" s="1"/>
  <c r="X27" i="64"/>
  <c r="M46" i="75" l="1"/>
  <c r="R46" i="75" s="1"/>
  <c r="J50" i="33"/>
  <c r="J44" i="33"/>
  <c r="J29" i="33"/>
  <c r="N39" i="9"/>
  <c r="J46" i="17"/>
  <c r="J27" i="17"/>
  <c r="J39" i="17"/>
  <c r="J71" i="33"/>
  <c r="J22" i="17"/>
  <c r="J67" i="33"/>
  <c r="J55" i="33"/>
  <c r="J39" i="33"/>
  <c r="J23" i="33"/>
  <c r="K31" i="13"/>
  <c r="K37" i="13" s="1"/>
  <c r="K49" i="13"/>
  <c r="K60" i="13" s="1"/>
  <c r="K64" i="13" s="1"/>
  <c r="E60" i="13"/>
  <c r="E64" i="13" s="1"/>
  <c r="E77" i="13" s="1"/>
  <c r="J64" i="17" l="1"/>
  <c r="J74" i="33"/>
  <c r="F72" i="76"/>
  <c r="L72" i="76" s="1"/>
  <c r="F43" i="12"/>
  <c r="L43" i="12" s="1"/>
  <c r="R14" i="15"/>
  <c r="R13" i="15" s="1"/>
  <c r="R16" i="15" s="1"/>
  <c r="K13" i="14"/>
  <c r="E16" i="14"/>
  <c r="K16" i="14"/>
  <c r="E36" i="14"/>
  <c r="E33" i="9" s="1"/>
  <c r="AQ35" i="9" l="1"/>
  <c r="O49" i="9"/>
  <c r="C188" i="36"/>
  <c r="Q46" i="30"/>
  <c r="N35" i="9"/>
  <c r="E56" i="9"/>
  <c r="AB35" i="9"/>
  <c r="E65" i="9"/>
  <c r="S38" i="14"/>
  <c r="O35" i="14"/>
  <c r="F45" i="12"/>
  <c r="E53" i="14"/>
  <c r="N37" i="14"/>
  <c r="F48" i="12" l="1"/>
  <c r="F51" i="12" s="1"/>
  <c r="L45" i="12"/>
  <c r="L48" i="12" s="1"/>
  <c r="L51" i="12" s="1"/>
  <c r="L67" i="12" s="1"/>
  <c r="F188" i="36"/>
  <c r="J188" i="36"/>
  <c r="P51" i="12" l="1"/>
  <c r="Q55" i="12"/>
  <c r="Y58" i="12"/>
  <c r="F67" i="12"/>
  <c r="S51" i="12" l="1"/>
  <c r="P67" i="12"/>
  <c r="P66" i="12"/>
  <c r="T51" i="12" l="1"/>
  <c r="U51" i="12"/>
</calcChain>
</file>

<file path=xl/sharedStrings.xml><?xml version="1.0" encoding="utf-8"?>
<sst xmlns="http://schemas.openxmlformats.org/spreadsheetml/2006/main" count="21583" uniqueCount="4604">
  <si>
    <t>Tickmarks</t>
  </si>
  <si>
    <t>{a}</t>
  </si>
  <si>
    <t>{b}</t>
  </si>
  <si>
    <t>{c}</t>
  </si>
  <si>
    <t>{d}</t>
  </si>
  <si>
    <t>{e}</t>
  </si>
  <si>
    <t>{f}</t>
  </si>
  <si>
    <t>{g}</t>
  </si>
  <si>
    <t>{h}</t>
  </si>
  <si>
    <t>{i}</t>
  </si>
  <si>
    <t>{j}</t>
  </si>
  <si>
    <t>{k}</t>
  </si>
  <si>
    <t>{l}</t>
  </si>
  <si>
    <t>{m}</t>
  </si>
  <si>
    <t>{n}</t>
  </si>
  <si>
    <t>{o}</t>
  </si>
  <si>
    <t>{p}</t>
  </si>
  <si>
    <t>{q}</t>
  </si>
  <si>
    <t>{r}</t>
  </si>
  <si>
    <t>{s}</t>
  </si>
  <si>
    <t>{t}</t>
  </si>
  <si>
    <t>{u}</t>
  </si>
  <si>
    <t>{v}</t>
  </si>
  <si>
    <t>{w}</t>
  </si>
  <si>
    <t>{x}</t>
  </si>
  <si>
    <t>{y}</t>
  </si>
  <si>
    <t>{z}</t>
  </si>
  <si>
    <t>Target Grouping</t>
  </si>
  <si>
    <t>#</t>
  </si>
  <si>
    <t>Name</t>
  </si>
  <si>
    <t>Preliminary</t>
  </si>
  <si>
    <t>AJE</t>
  </si>
  <si>
    <t>Adjusted</t>
  </si>
  <si>
    <t>RJE</t>
  </si>
  <si>
    <t>'2012</t>
  </si>
  <si>
    <t>'2011</t>
  </si>
  <si>
    <t>Company</t>
  </si>
  <si>
    <t>5111</t>
  </si>
  <si>
    <t/>
  </si>
  <si>
    <t>0103008001</t>
  </si>
  <si>
    <t>Arif Habib Bank KSE Br-EQ</t>
  </si>
  <si>
    <t>0103008006</t>
  </si>
  <si>
    <t>Bank Al Habib KSE Br-EQ</t>
  </si>
  <si>
    <t>0103008008</t>
  </si>
  <si>
    <t>HMB-KSE-EQ</t>
  </si>
  <si>
    <t>0203005001</t>
  </si>
  <si>
    <t>Arif Habib Rupali Bank KSE Br-DT</t>
  </si>
  <si>
    <t>0303012001</t>
  </si>
  <si>
    <t>Arif Habib Bank-KSE-MM</t>
  </si>
  <si>
    <t>5112</t>
  </si>
  <si>
    <t>0103008002</t>
  </si>
  <si>
    <t>Dawood Islamic Bank Lt-EQ</t>
  </si>
  <si>
    <t>0103008003</t>
  </si>
  <si>
    <t>Al Baraka Islamic Bank-EQ</t>
  </si>
  <si>
    <t>0103008004</t>
  </si>
  <si>
    <t>Bank Alfalah Limited Islamic Banking-EQ</t>
  </si>
  <si>
    <t>0103008005</t>
  </si>
  <si>
    <t>Bank Islami Pakistan-EQ</t>
  </si>
  <si>
    <t>0103008007</t>
  </si>
  <si>
    <t>Bank Al Falah-EQ</t>
  </si>
  <si>
    <t>0103008009</t>
  </si>
  <si>
    <t>HMB-Alfalah Court-EQ</t>
  </si>
  <si>
    <t>0203005002</t>
  </si>
  <si>
    <t>Dawood Islamic Bank Ltd-DT</t>
  </si>
  <si>
    <t>0203005003</t>
  </si>
  <si>
    <t>Al Baraka Islamic Bank-DT</t>
  </si>
  <si>
    <t>0203005004</t>
  </si>
  <si>
    <t>UBL- Ameen Main-DT</t>
  </si>
  <si>
    <t>0203005005</t>
  </si>
  <si>
    <t>Bank Islami Pakistan-DT</t>
  </si>
  <si>
    <t>0203005007</t>
  </si>
  <si>
    <t>Bank Al Falah Ltd - Islamic Banking-DT</t>
  </si>
  <si>
    <t>0203005008</t>
  </si>
  <si>
    <t>Meezan Bank Ltd-IPS-DT</t>
  </si>
  <si>
    <t>0203005009</t>
  </si>
  <si>
    <t>Faysal Bank Ltd-IPS-DT</t>
  </si>
  <si>
    <t>0203005010</t>
  </si>
  <si>
    <t>HMB-KSE-DT</t>
  </si>
  <si>
    <t>0203005011</t>
  </si>
  <si>
    <t>HMB-Alfalah Court-DT</t>
  </si>
  <si>
    <t>0203005012</t>
  </si>
  <si>
    <t>BAFL Islamic Banking Lhr-DT</t>
  </si>
  <si>
    <t>0303012002</t>
  </si>
  <si>
    <t>Dawood Islamic Bank Ltd-MM</t>
  </si>
  <si>
    <t>0303012003</t>
  </si>
  <si>
    <t>Al Baraka Islamic Bank-MM</t>
  </si>
  <si>
    <t>0303012004</t>
  </si>
  <si>
    <t>UBL Ameen -Main-MM</t>
  </si>
  <si>
    <t>0303012005</t>
  </si>
  <si>
    <t>Bank Islami Pakistan-MM</t>
  </si>
  <si>
    <t>0303012007</t>
  </si>
  <si>
    <t>Bank Al Falah Ltd Isl Banking-MM</t>
  </si>
  <si>
    <t>0303012008</t>
  </si>
  <si>
    <t>Dawood Islamic Bank Ltd-IPS-MM</t>
  </si>
  <si>
    <t>0303012009</t>
  </si>
  <si>
    <t>Bank Al Habib Islamic Banking-Saving-MM</t>
  </si>
  <si>
    <t>0303012010</t>
  </si>
  <si>
    <t>Meezan Bank Ltd-MM</t>
  </si>
  <si>
    <t>0303012011</t>
  </si>
  <si>
    <t>Standard Chartered Bank Ltd-IPS-MM</t>
  </si>
  <si>
    <t>0303012012</t>
  </si>
  <si>
    <t>MCB Bank Ltd - Islamic Banking-MM</t>
  </si>
  <si>
    <t>0303012013</t>
  </si>
  <si>
    <t>HMB Bank Ltd - Islamic Banking-MM</t>
  </si>
  <si>
    <t>0303012014</t>
  </si>
  <si>
    <t>HMB - KSE-MM</t>
  </si>
  <si>
    <t>0303012015</t>
  </si>
  <si>
    <t>BAFL - Islamic Banking-Lhr -MM</t>
  </si>
  <si>
    <t>5211</t>
  </si>
  <si>
    <t>0103002001</t>
  </si>
  <si>
    <t>Cost of Shares-AFS-EQ</t>
  </si>
  <si>
    <t>0103002002</t>
  </si>
  <si>
    <t>Brokerage on Shares-AFS-EQ</t>
  </si>
  <si>
    <t>0103002003</t>
  </si>
  <si>
    <t>Unrealised Gain/Loss on Shares-AFS-EQ</t>
  </si>
  <si>
    <t>0103002004</t>
  </si>
  <si>
    <t>CVT on Shares-AFS-EQ</t>
  </si>
  <si>
    <t>0103002005</t>
  </si>
  <si>
    <t>FED on shares-EQ</t>
  </si>
  <si>
    <t>0103003001</t>
  </si>
  <si>
    <t>Cost of Shares-HFT-EQ</t>
  </si>
  <si>
    <t>0103003002</t>
  </si>
  <si>
    <t>Unrealised gain/Loss on shares-HFT-EQ</t>
  </si>
  <si>
    <t>0103004001</t>
  </si>
  <si>
    <t>Unrealised Gain/loss on Derivatives-EQ</t>
  </si>
  <si>
    <t>0103005001</t>
  </si>
  <si>
    <t>Cost of Shares-HTM-EQ</t>
  </si>
  <si>
    <t>0103005002</t>
  </si>
  <si>
    <t>Unrealised Gain/Losson Shares-HTM-EQ</t>
  </si>
  <si>
    <t>0103006001</t>
  </si>
  <si>
    <t>Investment in term Deposit Recipt-EQ</t>
  </si>
  <si>
    <t>0103007001</t>
  </si>
  <si>
    <t>TBills-Outright Purchase-EQ</t>
  </si>
  <si>
    <t>0103007002</t>
  </si>
  <si>
    <t>TBills-Reverse Repo-EQ</t>
  </si>
  <si>
    <t>0103007003</t>
  </si>
  <si>
    <t>TBills Appreciation/Diminution-EQ</t>
  </si>
  <si>
    <t>0103007004</t>
  </si>
  <si>
    <t>TBills Premium-EQ</t>
  </si>
  <si>
    <t>0203002001</t>
  </si>
  <si>
    <t>Face Value-TFC/Sukuk [NG]-DT</t>
  </si>
  <si>
    <t>0203002002</t>
  </si>
  <si>
    <t>Brokerage-TFC/Sukuk [NG]-DT</t>
  </si>
  <si>
    <t>0203002003</t>
  </si>
  <si>
    <t>Premium / Discount-TFC/Sukuk [NG]-DT</t>
  </si>
  <si>
    <t>0203002004</t>
  </si>
  <si>
    <t>Unrealized Gain /(Loss)-TFC/Sukuk [NG]-DT</t>
  </si>
  <si>
    <t>0203002005</t>
  </si>
  <si>
    <t>Face Value-GIS-HFT</t>
  </si>
  <si>
    <t>0203002006</t>
  </si>
  <si>
    <t>Unrealized Gain /(Loss)-GIS-HFT</t>
  </si>
  <si>
    <t>0203002007</t>
  </si>
  <si>
    <t>Premium / Discount-TFC/Sukuk GIS-HFT</t>
  </si>
  <si>
    <t>0203003001</t>
  </si>
  <si>
    <t>Investment-Tbills-DT</t>
  </si>
  <si>
    <t>0203003002</t>
  </si>
  <si>
    <t>Premium TBills-DT</t>
  </si>
  <si>
    <t>0203003003</t>
  </si>
  <si>
    <t>Unrealised Gain TBills-DT</t>
  </si>
  <si>
    <t>0203003004</t>
  </si>
  <si>
    <t>Brokerage on TBills-DT</t>
  </si>
  <si>
    <t>0203003005</t>
  </si>
  <si>
    <t>Face Value Sukuk-AFS-DT</t>
  </si>
  <si>
    <t>0203003006</t>
  </si>
  <si>
    <t>Unrealized Gain/(Loss) on Sukuk-AFS-DT</t>
  </si>
  <si>
    <t>0203003007</t>
  </si>
  <si>
    <t>Brokerage on GIS SUKUK-DT</t>
  </si>
  <si>
    <t>0203003008</t>
  </si>
  <si>
    <t>GIS Premium / Discount</t>
  </si>
  <si>
    <t>0203004001</t>
  </si>
  <si>
    <t>Investment-PIB-DT</t>
  </si>
  <si>
    <t>0203004002</t>
  </si>
  <si>
    <t>Premium on Investment-PIB-DT</t>
  </si>
  <si>
    <t>0203004003</t>
  </si>
  <si>
    <t>Appriciation-PIB-DT</t>
  </si>
  <si>
    <t>0203004004</t>
  </si>
  <si>
    <t>Unrealised Gain-PIB-DT</t>
  </si>
  <si>
    <t>0303002001</t>
  </si>
  <si>
    <t>Reverse Repo-MM</t>
  </si>
  <si>
    <t>0303003001</t>
  </si>
  <si>
    <t>TBills Outright Purchase-MM</t>
  </si>
  <si>
    <t>0303003002</t>
  </si>
  <si>
    <t>TBills Reverse Repo-MM</t>
  </si>
  <si>
    <t>0303003003</t>
  </si>
  <si>
    <t>TBills Appreciation/Diminution-MM</t>
  </si>
  <si>
    <t>0303003004</t>
  </si>
  <si>
    <t>TBills Premium-MM</t>
  </si>
  <si>
    <t>0303004001</t>
  </si>
  <si>
    <t>PIB Outright Purchase-MM</t>
  </si>
  <si>
    <t>0303004002</t>
  </si>
  <si>
    <t>PIB Reverse Repo-MM</t>
  </si>
  <si>
    <t>0303004003</t>
  </si>
  <si>
    <t>PIB Appreciation/Diminution-MM</t>
  </si>
  <si>
    <t>0303004004</t>
  </si>
  <si>
    <t>PIB Premium-MM</t>
  </si>
  <si>
    <t>0303004005</t>
  </si>
  <si>
    <t>PIB Discount-MM</t>
  </si>
  <si>
    <t>0303004006</t>
  </si>
  <si>
    <t>PIB Repo-MM</t>
  </si>
  <si>
    <t>0303005001</t>
  </si>
  <si>
    <t>Term finance Certificate-MM</t>
  </si>
  <si>
    <t>0303005002</t>
  </si>
  <si>
    <t>TFC Appreciation/Diminution-MM</t>
  </si>
  <si>
    <t>0303005003</t>
  </si>
  <si>
    <t>TFC Premium-MM</t>
  </si>
  <si>
    <t>0303005004</t>
  </si>
  <si>
    <t>TFC Discount-MM</t>
  </si>
  <si>
    <t>0303005005</t>
  </si>
  <si>
    <t>TFC Repo-MM</t>
  </si>
  <si>
    <t>0303005006</t>
  </si>
  <si>
    <t>TFC Reverse Repo-MM</t>
  </si>
  <si>
    <t>0303005007</t>
  </si>
  <si>
    <t>Face Value Sukuk -AFS-MM</t>
  </si>
  <si>
    <t>0303005008</t>
  </si>
  <si>
    <t>Unrealized Gain/(Loss) on Sukuk-AFS-MM</t>
  </si>
  <si>
    <t>0303005009</t>
  </si>
  <si>
    <t>Brokerage On GIS Sukuk-MM</t>
  </si>
  <si>
    <t>0303006001</t>
  </si>
  <si>
    <t>Certificate Of Investment-MM</t>
  </si>
  <si>
    <t>0303007001</t>
  </si>
  <si>
    <t>Spread Transaction-MM</t>
  </si>
  <si>
    <t>0303008001</t>
  </si>
  <si>
    <t>Investment in CFS-MM</t>
  </si>
  <si>
    <t>0303009001</t>
  </si>
  <si>
    <t>Cost of investment in Shares-MM</t>
  </si>
  <si>
    <t>0303009002</t>
  </si>
  <si>
    <t>Appriciation/Dimin in value in Shares-MM</t>
  </si>
  <si>
    <t>0303010001</t>
  </si>
  <si>
    <t>Appri/Dimin in Value of Derivative-MM</t>
  </si>
  <si>
    <t>0303011001</t>
  </si>
  <si>
    <t>Trem Deposit Recipt (Meezan) -MM</t>
  </si>
  <si>
    <t>0303011002</t>
  </si>
  <si>
    <t>Trem Deposit Recipt (HMB) -MM</t>
  </si>
  <si>
    <t>0303011003</t>
  </si>
  <si>
    <t>Trem Deposit Recipt (MCB) -MM</t>
  </si>
  <si>
    <t>0303036001</t>
  </si>
  <si>
    <t>Face Value GIS-Sukuk-HFT</t>
  </si>
  <si>
    <t>0303036002</t>
  </si>
  <si>
    <t>Unrealised Gain/Loss on GIS-HFT</t>
  </si>
  <si>
    <t>5311</t>
  </si>
  <si>
    <t>0103010001</t>
  </si>
  <si>
    <t>Dividend Receivable-Outright-EQ-AFS</t>
  </si>
  <si>
    <t>0103010002</t>
  </si>
  <si>
    <t>Dividend Receivable-Outright-EQ-HFT</t>
  </si>
  <si>
    <t>0303022001</t>
  </si>
  <si>
    <t>Dividend Receivable-Outright-MM</t>
  </si>
  <si>
    <t>0303022002</t>
  </si>
  <si>
    <t>Dividend Receivable-CFS-MM</t>
  </si>
  <si>
    <t>5411</t>
  </si>
  <si>
    <t>0103011001</t>
  </si>
  <si>
    <t>Profit Receivable-Arif Habib Rupali-EQ</t>
  </si>
  <si>
    <t>0103011002</t>
  </si>
  <si>
    <t>Profit Receivable-Al Baraka Islamic-EQ</t>
  </si>
  <si>
    <t>0103011003</t>
  </si>
  <si>
    <t>Profit Receivable Dawood Islamic Bank-EQ</t>
  </si>
  <si>
    <t>0103011004</t>
  </si>
  <si>
    <t>Profit Receivable Bank Islami-EQ</t>
  </si>
  <si>
    <t>0103011005</t>
  </si>
  <si>
    <t>Profit Receivable Bank Al falah Islamic-EQ</t>
  </si>
  <si>
    <t>0103011006</t>
  </si>
  <si>
    <t>Profit Receivable HMB Al falah court-EQ</t>
  </si>
  <si>
    <t>0103013001</t>
  </si>
  <si>
    <t>Income receivable-Tbills-EQ</t>
  </si>
  <si>
    <t>0203007001</t>
  </si>
  <si>
    <t>Income Receivable-DT</t>
  </si>
  <si>
    <t>0203007002</t>
  </si>
  <si>
    <t>Income Receivable-PIB-DT</t>
  </si>
  <si>
    <t>0203007003</t>
  </si>
  <si>
    <t>Income Receivable- GIS-DT</t>
  </si>
  <si>
    <t>0203007004</t>
  </si>
  <si>
    <t>Income Receivable-TFC/Sukuk [NG]-DT</t>
  </si>
  <si>
    <t>0203008001</t>
  </si>
  <si>
    <t>Profit Receivable-Arif Habib Rupali-DT</t>
  </si>
  <si>
    <t>0203008002</t>
  </si>
  <si>
    <t>Profit Receivable-Al Baraka Islamic-DT</t>
  </si>
  <si>
    <t>0203008003</t>
  </si>
  <si>
    <t>Profit Receivable Dawood Islamic Bank-DT</t>
  </si>
  <si>
    <t>0203008004</t>
  </si>
  <si>
    <t>Profit Receivable Bank Islami Pakistan-DT</t>
  </si>
  <si>
    <t>0203008005</t>
  </si>
  <si>
    <t>Profit Receivable Bank Al falah Islamic-DT</t>
  </si>
  <si>
    <t>0203008006</t>
  </si>
  <si>
    <t>Profit Receivable Meezan Bank-IPS-DT</t>
  </si>
  <si>
    <t>0203008007</t>
  </si>
  <si>
    <t>Profit Receivable Dawood Islamic Bank-IPS-DT</t>
  </si>
  <si>
    <t>0203008008</t>
  </si>
  <si>
    <t>Profit Receivable UBL Ameen-DT</t>
  </si>
  <si>
    <t>0203008009</t>
  </si>
  <si>
    <t>Profit Receivable HMB Alfalah Court-DT</t>
  </si>
  <si>
    <t>0203016001</t>
  </si>
  <si>
    <t>Advance against Sukuk</t>
  </si>
  <si>
    <t>0203017001</t>
  </si>
  <si>
    <t>Inc Rec-TFC/Sukuk [NG]-PEL1-DT</t>
  </si>
  <si>
    <t>0203017002</t>
  </si>
  <si>
    <t>Inc Rec-TFC/Sukuk NIB Bank ltd-DT</t>
  </si>
  <si>
    <t>0303006002</t>
  </si>
  <si>
    <t>COI (UBL) Income Receivable-MM</t>
  </si>
  <si>
    <t>0303006003</t>
  </si>
  <si>
    <t>COI (MCB) Income Receivable-MM</t>
  </si>
  <si>
    <t>0303006004</t>
  </si>
  <si>
    <t>COI (HMB) Income Receivable-MM</t>
  </si>
  <si>
    <t>0303014001</t>
  </si>
  <si>
    <t>Income Rec from Inv-Reverse Repo-MM</t>
  </si>
  <si>
    <t>0303015001</t>
  </si>
  <si>
    <t>Income Rec from Inv-Tbills-MM</t>
  </si>
  <si>
    <t>0303016001</t>
  </si>
  <si>
    <t>Income Rec from Inv-PIB-MM</t>
  </si>
  <si>
    <t>0303017001</t>
  </si>
  <si>
    <t>Income Rec from Inv-TFC-MM</t>
  </si>
  <si>
    <t>0303017002</t>
  </si>
  <si>
    <t>Income Receivable GIS-MM</t>
  </si>
  <si>
    <t>0303018001</t>
  </si>
  <si>
    <t>Income Rec from Inv-Spread Trans-MM</t>
  </si>
  <si>
    <t>0303019001</t>
  </si>
  <si>
    <t>Income Rec from Inv-CFS-MM</t>
  </si>
  <si>
    <t>0303020001</t>
  </si>
  <si>
    <t>Income Receivable from -TDR (Meezan)-MM</t>
  </si>
  <si>
    <t>0303020002</t>
  </si>
  <si>
    <t>Income Receivable from -TDR (HMB)-MM</t>
  </si>
  <si>
    <t>0303020003</t>
  </si>
  <si>
    <t>Income Receivable from -TDR (MCB)-MM</t>
  </si>
  <si>
    <t>0303021001</t>
  </si>
  <si>
    <t>Profit Receivable-MM</t>
  </si>
  <si>
    <t>0303021002</t>
  </si>
  <si>
    <t>Profit Rec-AlBaraka Isl-MM</t>
  </si>
  <si>
    <t>0303021003</t>
  </si>
  <si>
    <t>Profit Receivable Dawood Islamic Bank-MM</t>
  </si>
  <si>
    <t>0303021004</t>
  </si>
  <si>
    <t>Profit Receivable- Bank Islami-MM</t>
  </si>
  <si>
    <t>0303021005</t>
  </si>
  <si>
    <t>Profit Rec Bank Al Falah Islamic-MM</t>
  </si>
  <si>
    <t>0303021006</t>
  </si>
  <si>
    <t>Profit Rec Bank Al Habib Islamic Banking-Saving-MM</t>
  </si>
  <si>
    <t>0303021007</t>
  </si>
  <si>
    <t>Profit Rec Meezan Bank Ltd-MM</t>
  </si>
  <si>
    <t>0303021008</t>
  </si>
  <si>
    <t>Profit-Rec Dawood Islamic-IPS-MM</t>
  </si>
  <si>
    <t>0303021009</t>
  </si>
  <si>
    <t>Profit-Rec SCB-IPS-MM</t>
  </si>
  <si>
    <t>0303021010</t>
  </si>
  <si>
    <t>Profit-Rec UBL Ameen-MM</t>
  </si>
  <si>
    <t>0303021011</t>
  </si>
  <si>
    <t>Profit-Rec HMB Alfalah Court-MM</t>
  </si>
  <si>
    <t>0303021012</t>
  </si>
  <si>
    <t>Profit-Rec MCB Khalid Bin Waleedt-MM</t>
  </si>
  <si>
    <t>5511</t>
  </si>
  <si>
    <t>0103001001</t>
  </si>
  <si>
    <t>Formation Cost-EQ</t>
  </si>
  <si>
    <t>0203001001</t>
  </si>
  <si>
    <t>Formation Cost-DT</t>
  </si>
  <si>
    <t>0303001001</t>
  </si>
  <si>
    <t>Formation Cost-MM</t>
  </si>
  <si>
    <t>5611</t>
  </si>
  <si>
    <t>0103014001</t>
  </si>
  <si>
    <t>Deposits CDS-EQ</t>
  </si>
  <si>
    <t>0103014002</t>
  </si>
  <si>
    <t>Deposits-Securities-EQ</t>
  </si>
  <si>
    <t>0203009001</t>
  </si>
  <si>
    <t>Deposits-CDS-DT</t>
  </si>
  <si>
    <t>0203009002</t>
  </si>
  <si>
    <t>Deposits-Security-DT</t>
  </si>
  <si>
    <t>0303025001</t>
  </si>
  <si>
    <t>Deposits-IAS Charges(CDC)-MM</t>
  </si>
  <si>
    <t>0303025002</t>
  </si>
  <si>
    <t>Deposits- Securities -MM</t>
  </si>
  <si>
    <t>0303025003</t>
  </si>
  <si>
    <t>Deposits-CDC-MM</t>
  </si>
  <si>
    <t>5612</t>
  </si>
  <si>
    <t>0103015001</t>
  </si>
  <si>
    <t>Prepaid Expenses-MUFAP-EQ</t>
  </si>
  <si>
    <t>0103015002</t>
  </si>
  <si>
    <t>Prepaid Consultancy Fee-EQ</t>
  </si>
  <si>
    <t>0103015003</t>
  </si>
  <si>
    <t>Prepaid Expenses-CDS Eligibility-EQ</t>
  </si>
  <si>
    <t>0103015004</t>
  </si>
  <si>
    <t>Prepaid Expenses-Minimum Tax-EQ</t>
  </si>
  <si>
    <t>0103015005</t>
  </si>
  <si>
    <t>Prepaid Annual Audit Fee-EQ</t>
  </si>
  <si>
    <t>0103015006</t>
  </si>
  <si>
    <t>Prepaid CDC Participant Fee-MCFSL-EQ</t>
  </si>
  <si>
    <t>0103015007</t>
  </si>
  <si>
    <t>Prepaid Half Yearly Review Fee-EQ</t>
  </si>
  <si>
    <t>0103015008</t>
  </si>
  <si>
    <t>Prepaid Compliance Audit Fee-EQ</t>
  </si>
  <si>
    <t>0103016001</t>
  </si>
  <si>
    <t>Advance against IPO Shares-EQ</t>
  </si>
  <si>
    <t>0103016002</t>
  </si>
  <si>
    <t>Advance against Investment-EQ</t>
  </si>
  <si>
    <t>0103016003</t>
  </si>
  <si>
    <t>Advance against Right Shares-EQ</t>
  </si>
  <si>
    <t>0103017001</t>
  </si>
  <si>
    <t>Advance Tax-Dividend-EQ</t>
  </si>
  <si>
    <t>0103017002</t>
  </si>
  <si>
    <t>Advance Tax-Markup-EQ</t>
  </si>
  <si>
    <t>0103018001</t>
  </si>
  <si>
    <t>Receivable against Sale of Units-EQ</t>
  </si>
  <si>
    <t>0103019001</t>
  </si>
  <si>
    <t>Receivable from Management Co-EQ</t>
  </si>
  <si>
    <t>0103021001</t>
  </si>
  <si>
    <t>Other Receivable-EQ</t>
  </si>
  <si>
    <t>0103022001</t>
  </si>
  <si>
    <t>Rceivable from PPF-EQ</t>
  </si>
  <si>
    <t>0203010001</t>
  </si>
  <si>
    <t>Prepaid Expenses-MUFAP-DT</t>
  </si>
  <si>
    <t>0203010002</t>
  </si>
  <si>
    <t>Prepaid Consultancy Fee-DT</t>
  </si>
  <si>
    <t>0203010003</t>
  </si>
  <si>
    <t>Prepaid Expenses-CDS Eligibility-DT</t>
  </si>
  <si>
    <t>0203010004</t>
  </si>
  <si>
    <t>Prepaid Expenses-Minimum Tax-DT</t>
  </si>
  <si>
    <t>0203010005</t>
  </si>
  <si>
    <t>Prepaid Annual Audit Fee-DT</t>
  </si>
  <si>
    <t>0203010006</t>
  </si>
  <si>
    <t>Prepaid CDC Participant Fee-MCFSL-DT</t>
  </si>
  <si>
    <t>0203010007</t>
  </si>
  <si>
    <t>Prepaid Half Yearly Review Fee-DT</t>
  </si>
  <si>
    <t>0203010008</t>
  </si>
  <si>
    <t>Prepaid Compliance Audit Fee-DT</t>
  </si>
  <si>
    <t>0203011001</t>
  </si>
  <si>
    <t>Advance Tax-Markup-DT</t>
  </si>
  <si>
    <t>0203012001</t>
  </si>
  <si>
    <t>Receivable against Sale Units-DT</t>
  </si>
  <si>
    <t>0203013001</t>
  </si>
  <si>
    <t>Receivable against Transaction Cost-DT</t>
  </si>
  <si>
    <t>0203013002</t>
  </si>
  <si>
    <t>Receivable From Management Co-DT</t>
  </si>
  <si>
    <t>0203014001</t>
  </si>
  <si>
    <t>Receivable from Equity sub fund-DT</t>
  </si>
  <si>
    <t>0203015001</t>
  </si>
  <si>
    <t>Other Receivable-DT</t>
  </si>
  <si>
    <t>0203018001</t>
  </si>
  <si>
    <t>Receivable from PPF-DT</t>
  </si>
  <si>
    <t>0303013001</t>
  </si>
  <si>
    <t>Advance against TFCs-MM</t>
  </si>
  <si>
    <t>0303013002</t>
  </si>
  <si>
    <t>Discount on Advance Pre-IPO-MM</t>
  </si>
  <si>
    <t>0303024002</t>
  </si>
  <si>
    <t>Receivable From Management Co-MM</t>
  </si>
  <si>
    <t>0303026001</t>
  </si>
  <si>
    <t>Prepaid Expenses-MUFAP-MM</t>
  </si>
  <si>
    <t>0303026002</t>
  </si>
  <si>
    <t>Prepaid Consultancy Fee-MM</t>
  </si>
  <si>
    <t>0303026003</t>
  </si>
  <si>
    <t>Prepaid Expenses-CDS EligibilityMM</t>
  </si>
  <si>
    <t>0303026004</t>
  </si>
  <si>
    <t>Prepaid Expenses-Minimum Tax-MM</t>
  </si>
  <si>
    <t>0303026005</t>
  </si>
  <si>
    <t>Prepaid Annual Audit Fee-MM</t>
  </si>
  <si>
    <t>0303026006</t>
  </si>
  <si>
    <t>Preapid CDC Participant Fee-MCFSL-MM</t>
  </si>
  <si>
    <t>0303026007</t>
  </si>
  <si>
    <t>Prepaid Half Yearly Review Fee-MM</t>
  </si>
  <si>
    <t>0303026008</t>
  </si>
  <si>
    <t>Prepaid Compliance Audit Fee-MM</t>
  </si>
  <si>
    <t>0303027001</t>
  </si>
  <si>
    <t>Prepaid Brokerage Expenses-Spread-MM</t>
  </si>
  <si>
    <t>0303028001</t>
  </si>
  <si>
    <t>Prepaid Brokerage Expenses-R.Spread-MM</t>
  </si>
  <si>
    <t>0303029001</t>
  </si>
  <si>
    <t>Advance Tax-Markup-MM</t>
  </si>
  <si>
    <t>0303029002</t>
  </si>
  <si>
    <t>Advance Tax-Dividend-MM</t>
  </si>
  <si>
    <t>0303031001</t>
  </si>
  <si>
    <t>Receivable from Equitysub Fund-MM</t>
  </si>
  <si>
    <t>0303031002</t>
  </si>
  <si>
    <t>Receivable from Debt-Sub Fund-MM</t>
  </si>
  <si>
    <t>0303032001</t>
  </si>
  <si>
    <t>Receivable against Sale of units-MM</t>
  </si>
  <si>
    <t>0303033001</t>
  </si>
  <si>
    <t>Other Receivable-MM</t>
  </si>
  <si>
    <t>0303034001</t>
  </si>
  <si>
    <t>0303035001</t>
  </si>
  <si>
    <t>Rceivable from PPF-MM</t>
  </si>
  <si>
    <t>5613</t>
  </si>
  <si>
    <t>0103009001</t>
  </si>
  <si>
    <t>Receivable against Inv-D.J.M.Securit-EQ</t>
  </si>
  <si>
    <t>0103009002</t>
  </si>
  <si>
    <t>Receivable against Pearl.Securities-EQ</t>
  </si>
  <si>
    <t>0103009004</t>
  </si>
  <si>
    <t>Receivable against Invest &amp; Finance-EQ</t>
  </si>
  <si>
    <t>0103009010</t>
  </si>
  <si>
    <t>Receivable against First Capital Eq Ltd-EQ</t>
  </si>
  <si>
    <t>0103009023</t>
  </si>
  <si>
    <t>Receivable against Top Line Sec</t>
  </si>
  <si>
    <t>0103009024</t>
  </si>
  <si>
    <t>Receivable against Al-Habib Capital</t>
  </si>
  <si>
    <t>0103009026</t>
  </si>
  <si>
    <t>Receivable against NCCPL settlement-all brokers</t>
  </si>
  <si>
    <t>0203006001</t>
  </si>
  <si>
    <t>Receivable against Inv-First Capital Sec Corp Ltd-DT</t>
  </si>
  <si>
    <t>0203006002</t>
  </si>
  <si>
    <t>Receivable against Inv-Icon Sec-DT</t>
  </si>
  <si>
    <t>0203006003</t>
  </si>
  <si>
    <t>Receivable against UBL-DT</t>
  </si>
  <si>
    <t>0203006004</t>
  </si>
  <si>
    <t>Receivable against Invest One-DT</t>
  </si>
  <si>
    <t>0203006005</t>
  </si>
  <si>
    <t>Receivable against Invest- KASB  Sec</t>
  </si>
  <si>
    <t>0303023001</t>
  </si>
  <si>
    <t>Receivable against Investment-MM</t>
  </si>
  <si>
    <t>0303024001</t>
  </si>
  <si>
    <t>Receivable against Transaction Cost-MM</t>
  </si>
  <si>
    <t>5711</t>
  </si>
  <si>
    <t>0103017003</t>
  </si>
  <si>
    <t>Assessment Year 2008-EQ</t>
  </si>
  <si>
    <t>0203011002</t>
  </si>
  <si>
    <t>Assessment Year 2008-DT</t>
  </si>
  <si>
    <t>0303029003</t>
  </si>
  <si>
    <t>Assessment Year 2008-MM</t>
  </si>
  <si>
    <t>0303030001</t>
  </si>
  <si>
    <t>Advance Tax-MM</t>
  </si>
  <si>
    <t>6111</t>
  </si>
  <si>
    <t>0102001001</t>
  </si>
  <si>
    <t>Management Fee Payable-EQ</t>
  </si>
  <si>
    <t>0102001002</t>
  </si>
  <si>
    <t>SalesTax on Mngt Fee Payable-EQ</t>
  </si>
  <si>
    <t>0202001001</t>
  </si>
  <si>
    <t>Management Fee Payable-DT</t>
  </si>
  <si>
    <t>0202001002</t>
  </si>
  <si>
    <t>Sales Tax on Mngt Fee Payable-DT</t>
  </si>
  <si>
    <t>0302001001</t>
  </si>
  <si>
    <t>Management Fee Payable-MM</t>
  </si>
  <si>
    <t>0302001002</t>
  </si>
  <si>
    <t>Sales Tax on Mngt Fee Payable-MM</t>
  </si>
  <si>
    <t>6111.1</t>
  </si>
  <si>
    <t>0102012001</t>
  </si>
  <si>
    <t>Redemption Payable-EQ</t>
  </si>
  <si>
    <t>0202012001</t>
  </si>
  <si>
    <t>Redemption Payable-DT</t>
  </si>
  <si>
    <t>0302012001</t>
  </si>
  <si>
    <t>Redemption Payable-MM</t>
  </si>
  <si>
    <t>6211</t>
  </si>
  <si>
    <t>0102002001</t>
  </si>
  <si>
    <t>Trustee Remuneration Payable-EQ</t>
  </si>
  <si>
    <t>0202002001</t>
  </si>
  <si>
    <t>Trustee Remunaration Payable-DT</t>
  </si>
  <si>
    <t>0302002001</t>
  </si>
  <si>
    <t>Trustee Remuneration Payable-MM</t>
  </si>
  <si>
    <t>6311</t>
  </si>
  <si>
    <t>0102005001</t>
  </si>
  <si>
    <t>Compliance Audit Fee Payable-EQ</t>
  </si>
  <si>
    <t>0102005002</t>
  </si>
  <si>
    <t>Annual Audit Fee Payable-EQ</t>
  </si>
  <si>
    <t>0102005003</t>
  </si>
  <si>
    <t>Half Yearly Review Fee Payable-EQ</t>
  </si>
  <si>
    <t>0102005004</t>
  </si>
  <si>
    <t>Out of Pocket Expenses Payable-EQ</t>
  </si>
  <si>
    <t>0102005006</t>
  </si>
  <si>
    <t>Shariah Audit Fee Payable-EQ</t>
  </si>
  <si>
    <t>0202005001</t>
  </si>
  <si>
    <t>Compliance Audit Fee Payable-DT</t>
  </si>
  <si>
    <t>0202005002</t>
  </si>
  <si>
    <t>Annual Audit Fee Payable-DT</t>
  </si>
  <si>
    <t>0202005003</t>
  </si>
  <si>
    <t>Half Yearly Review Fee Payable-DT</t>
  </si>
  <si>
    <t>0202005004</t>
  </si>
  <si>
    <t>Out of Pocket Expenses Payable-DT</t>
  </si>
  <si>
    <t>0202005006</t>
  </si>
  <si>
    <t>Shariah Audit Fee Payable-DT</t>
  </si>
  <si>
    <t>0302005001</t>
  </si>
  <si>
    <t>Compliance Audit Fee Payable-MM</t>
  </si>
  <si>
    <t>0302005002</t>
  </si>
  <si>
    <t>Annual Audit Fee Payable-MM</t>
  </si>
  <si>
    <t>0302005003</t>
  </si>
  <si>
    <t>half Yearly Review Fee Payable-MM</t>
  </si>
  <si>
    <t>0302005004</t>
  </si>
  <si>
    <t>Out of Pocket Expenses payable-MM</t>
  </si>
  <si>
    <t>0302005006</t>
  </si>
  <si>
    <t>Shariah Audit Fee Payable-MM</t>
  </si>
  <si>
    <t>6411</t>
  </si>
  <si>
    <t>0102003001</t>
  </si>
  <si>
    <t>SECP Fee Payable-EQ</t>
  </si>
  <si>
    <t>0202003001</t>
  </si>
  <si>
    <t>SECP Annual Fee Payable-DT</t>
  </si>
  <si>
    <t>0302003001</t>
  </si>
  <si>
    <t>SECP Fee Payable-MM</t>
  </si>
  <si>
    <t>6511</t>
  </si>
  <si>
    <t>0102019001</t>
  </si>
  <si>
    <t>Donation/Charity Payable-EQ</t>
  </si>
  <si>
    <t>0202017001</t>
  </si>
  <si>
    <t>Donation/Charity Payable-DT</t>
  </si>
  <si>
    <t>0302022001</t>
  </si>
  <si>
    <t>Donation/Charity payable-MM</t>
  </si>
  <si>
    <t>6512</t>
  </si>
  <si>
    <t>0102006001</t>
  </si>
  <si>
    <t>Credit Rating Fee Payable PACRA -EQ</t>
  </si>
  <si>
    <t>0102007001</t>
  </si>
  <si>
    <t>Consultancy Fee  Payable-EQ</t>
  </si>
  <si>
    <t>0102008001</t>
  </si>
  <si>
    <t>Legal Services Payable Bawany &amp; Partn-EQ</t>
  </si>
  <si>
    <t>0102018001</t>
  </si>
  <si>
    <t>Shariah Advisor Fee Payable-EQ</t>
  </si>
  <si>
    <t>0202006001</t>
  </si>
  <si>
    <t>Credit Rating Fee Payable PACRA-DT</t>
  </si>
  <si>
    <t>0202007001</t>
  </si>
  <si>
    <t>Consultancy Fee Payable-DT</t>
  </si>
  <si>
    <t>0202008001</t>
  </si>
  <si>
    <t>Legal Services Payable Bawany&amp;Partner-DT</t>
  </si>
  <si>
    <t>0202018001</t>
  </si>
  <si>
    <t>Shariah Advisor Fee Payable-DT</t>
  </si>
  <si>
    <t>0302007001</t>
  </si>
  <si>
    <t>Consultancy Fee Payable-MM</t>
  </si>
  <si>
    <t>0302008001</t>
  </si>
  <si>
    <t>Legal Services Payaable-Bawany&amp;Part-MM</t>
  </si>
  <si>
    <t>6513</t>
  </si>
  <si>
    <t>0103009003</t>
  </si>
  <si>
    <t>Receivable against Habib Metro-EQ</t>
  </si>
  <si>
    <t>0103009005</t>
  </si>
  <si>
    <t>Receivable against Taurus Sec-EQ</t>
  </si>
  <si>
    <t>0103009006</t>
  </si>
  <si>
    <t>Receivable against Next Capital-EQ</t>
  </si>
  <si>
    <t>0103009007</t>
  </si>
  <si>
    <t>Receivable against M.M Sec-EQ</t>
  </si>
  <si>
    <t>0103009008</t>
  </si>
  <si>
    <t>Receivable against JS Global Cap-EQ</t>
  </si>
  <si>
    <t>0103009009</t>
  </si>
  <si>
    <t>Receivable against Arif Habib-EQ</t>
  </si>
  <si>
    <t>0103009011</t>
  </si>
  <si>
    <t>Receivable against Ismail Iqbal Sec-EQ</t>
  </si>
  <si>
    <t>0103009012</t>
  </si>
  <si>
    <t>Receivable against Global Sec-EQ</t>
  </si>
  <si>
    <t>0103009013</t>
  </si>
  <si>
    <t>Receivable against Foundation Sec</t>
  </si>
  <si>
    <t>0103009014</t>
  </si>
  <si>
    <t>Receivable against Nael Capital Sec</t>
  </si>
  <si>
    <t>0103009015</t>
  </si>
  <si>
    <t>Receivable against Optimus Sec</t>
  </si>
  <si>
    <t>0103009016</t>
  </si>
  <si>
    <t>Receivable against KASB Sec</t>
  </si>
  <si>
    <t>0103009017</t>
  </si>
  <si>
    <t>Receivable against Elixir Sec</t>
  </si>
  <si>
    <t>0103009018</t>
  </si>
  <si>
    <t>Receivable against Standard Capital</t>
  </si>
  <si>
    <t>0103009019</t>
  </si>
  <si>
    <t>Receivable against Burj Capital</t>
  </si>
  <si>
    <t>0103009020</t>
  </si>
  <si>
    <t>Receivable against Fortune Sec</t>
  </si>
  <si>
    <t>0103009021</t>
  </si>
  <si>
    <t>Receivable against Invest &amp; Fin Cap. market</t>
  </si>
  <si>
    <t>6514</t>
  </si>
  <si>
    <t>6515</t>
  </si>
  <si>
    <t>0102004001</t>
  </si>
  <si>
    <t>MUFAP Fee Payable-EQ</t>
  </si>
  <si>
    <t>0102005005</t>
  </si>
  <si>
    <t>Certificate Fee Payable-EQ</t>
  </si>
  <si>
    <t>0102009001</t>
  </si>
  <si>
    <t>Bank Charges Payable-EQ</t>
  </si>
  <si>
    <t>0102010001</t>
  </si>
  <si>
    <t>CDS Charges Payable-Outright-EQ</t>
  </si>
  <si>
    <t>0102011001</t>
  </si>
  <si>
    <t>Other Payable -AHIML-EQ</t>
  </si>
  <si>
    <t>0102011002</t>
  </si>
  <si>
    <t>Expenses Payable-Other-EQ</t>
  </si>
  <si>
    <t>0102013001</t>
  </si>
  <si>
    <t>Zakat Payable-EQ</t>
  </si>
  <si>
    <t>0102014001</t>
  </si>
  <si>
    <t>Brokerage Payable-D.J.M.Securities-EQ</t>
  </si>
  <si>
    <t>0102014002</t>
  </si>
  <si>
    <t>Brokerage Payable-Pearl.Securities-EQ</t>
  </si>
  <si>
    <t>0102014003</t>
  </si>
  <si>
    <t>Brokerage Payable-Habib Metro-EQ</t>
  </si>
  <si>
    <t>0102014004</t>
  </si>
  <si>
    <t>Brokerage Payable-Invest &amp; Finance-EQ</t>
  </si>
  <si>
    <t>0102014005</t>
  </si>
  <si>
    <t>Brokerage Payable-Taurus Sec-EQ</t>
  </si>
  <si>
    <t>0102014006</t>
  </si>
  <si>
    <t>Brokerage Payable-Next Capital-EQ</t>
  </si>
  <si>
    <t>0102014007</t>
  </si>
  <si>
    <t>Brokerage Payable-M.M Sec-EQ</t>
  </si>
  <si>
    <t>0102014008</t>
  </si>
  <si>
    <t>Brokerage Payable-JS Global Cap-EQ</t>
  </si>
  <si>
    <t>0102014009</t>
  </si>
  <si>
    <t>Brokerage Payable-Arif Habib-EQ</t>
  </si>
  <si>
    <t>0102014010</t>
  </si>
  <si>
    <t>Brokerage Payable-First Capital Eq Ltd-EQ</t>
  </si>
  <si>
    <t>0102014011</t>
  </si>
  <si>
    <t>Brokerage Payable-Ismail Iqbal Sec Ltd-EQ</t>
  </si>
  <si>
    <t>0102014012</t>
  </si>
  <si>
    <t>Brokerage Payable Global Sec-EQ</t>
  </si>
  <si>
    <t>0102014013</t>
  </si>
  <si>
    <t>Brokerage payable Foundation Sec</t>
  </si>
  <si>
    <t>0102014014</t>
  </si>
  <si>
    <t>Brokerage payable Nael Capital</t>
  </si>
  <si>
    <t>0102014015</t>
  </si>
  <si>
    <t>Brokerage payable Optimus Sec</t>
  </si>
  <si>
    <t>0102014016</t>
  </si>
  <si>
    <t>Brokerage payable KASB Sec</t>
  </si>
  <si>
    <t>0102014017</t>
  </si>
  <si>
    <t>Brokerage payable Elixir Sec</t>
  </si>
  <si>
    <t>0102014018</t>
  </si>
  <si>
    <t>Brokerage payable Standard Capital</t>
  </si>
  <si>
    <t>0102014019</t>
  </si>
  <si>
    <t>Brokerage payable Burj Capital</t>
  </si>
  <si>
    <t>0102014020</t>
  </si>
  <si>
    <t>Brokerage payable Fortune Sec</t>
  </si>
  <si>
    <t>0102014021</t>
  </si>
  <si>
    <t>Brokerage payable Invest &amp; Finance Capital Market</t>
  </si>
  <si>
    <t>0102014022</t>
  </si>
  <si>
    <t>Brokerage payable Aba Ali Sec</t>
  </si>
  <si>
    <t>0102014023</t>
  </si>
  <si>
    <t>Brokerage payable Top Line Sec</t>
  </si>
  <si>
    <t>0102014024</t>
  </si>
  <si>
    <t>Brokerage payable Al-Habib Capital</t>
  </si>
  <si>
    <t>0102014025</t>
  </si>
  <si>
    <t>Brokerage payable AKD sec</t>
  </si>
  <si>
    <t>0102015001</t>
  </si>
  <si>
    <t>Witholding Tax Payable-Aba Ali Habib-EQ</t>
  </si>
  <si>
    <t>0102016001</t>
  </si>
  <si>
    <t>Witholding Tax Payable-AHIML-EQ</t>
  </si>
  <si>
    <t>0102016002</t>
  </si>
  <si>
    <t>Withholding Tax Payable-Trustee-EQ</t>
  </si>
  <si>
    <t>0102016003</t>
  </si>
  <si>
    <t>Withholding Tax Payable-CDS Charges-EQ</t>
  </si>
  <si>
    <t>0102016004</t>
  </si>
  <si>
    <t>Withholding Tax Payable-FERGUSON-EQ</t>
  </si>
  <si>
    <t>0102016005</t>
  </si>
  <si>
    <t>Withholding Tax Payable-Yousuf Adil-EQ</t>
  </si>
  <si>
    <t>0102016006</t>
  </si>
  <si>
    <t>Withholding Tax Payable-Dividend-EQ</t>
  </si>
  <si>
    <t>0102017001</t>
  </si>
  <si>
    <t>Front End Load PayableAHIMLInvestment-EQ</t>
  </si>
  <si>
    <t>0102021001</t>
  </si>
  <si>
    <t>FED Payable- DJM Securities Pvt ltd</t>
  </si>
  <si>
    <t>0102021002</t>
  </si>
  <si>
    <t>FED Payable- Pearl Securities Pvt ltd</t>
  </si>
  <si>
    <t>0102021003</t>
  </si>
  <si>
    <t>FED Payable- Habib Metro</t>
  </si>
  <si>
    <t>0102021004</t>
  </si>
  <si>
    <t>FED Payable- Invest &amp; Finance</t>
  </si>
  <si>
    <t>0102021005</t>
  </si>
  <si>
    <t>FED Payable- Taurus Sec</t>
  </si>
  <si>
    <t>0102021006</t>
  </si>
  <si>
    <t>FED Payable- Next Capital</t>
  </si>
  <si>
    <t>0102021007</t>
  </si>
  <si>
    <t>FED Payable- M.M Sec</t>
  </si>
  <si>
    <t>0102021008</t>
  </si>
  <si>
    <t>FED Payable- JS Global Cap</t>
  </si>
  <si>
    <t>0102021009</t>
  </si>
  <si>
    <t>FED Payable- Arif Habib</t>
  </si>
  <si>
    <t>0102021010</t>
  </si>
  <si>
    <t>FED Payable- First Capital Eq Ltd</t>
  </si>
  <si>
    <t>0102021011</t>
  </si>
  <si>
    <t>FED Payable- Ismail Iqbal Sec Ltd</t>
  </si>
  <si>
    <t>0102021012</t>
  </si>
  <si>
    <t>FED Payable Global Securities</t>
  </si>
  <si>
    <t>0102021013</t>
  </si>
  <si>
    <t>FED Payable Foundation Sec</t>
  </si>
  <si>
    <t>0102021014</t>
  </si>
  <si>
    <t>FED Payable Nael Capital</t>
  </si>
  <si>
    <t>0102021015</t>
  </si>
  <si>
    <t>FED Payable Optimus Sec</t>
  </si>
  <si>
    <t>0102021016</t>
  </si>
  <si>
    <t>FED Payable KASB Sec</t>
  </si>
  <si>
    <t>0102021017</t>
  </si>
  <si>
    <t>FED Payable Elixir Sec</t>
  </si>
  <si>
    <t>0102021018</t>
  </si>
  <si>
    <t>FED Payable Standard Capital</t>
  </si>
  <si>
    <t>0102021019</t>
  </si>
  <si>
    <t>FED Payable Burj Capital</t>
  </si>
  <si>
    <t>0102021020</t>
  </si>
  <si>
    <t>FED Payable Fortune Sec</t>
  </si>
  <si>
    <t>0102021021</t>
  </si>
  <si>
    <t>FED Payable Invest &amp; Fin Cap. Market</t>
  </si>
  <si>
    <t>0102021022</t>
  </si>
  <si>
    <t>FED Payable Aba Ali Sec</t>
  </si>
  <si>
    <t>0102021023</t>
  </si>
  <si>
    <t>FED Payable Top Line Sec</t>
  </si>
  <si>
    <t>0102021024</t>
  </si>
  <si>
    <t>FED Payable Al-Habib Capital</t>
  </si>
  <si>
    <t>0102021025</t>
  </si>
  <si>
    <t>FED Payable- AKD Sec</t>
  </si>
  <si>
    <t>0102022001</t>
  </si>
  <si>
    <t>WWF Payable-EQ</t>
  </si>
  <si>
    <t>0102023001</t>
  </si>
  <si>
    <t>CVT Payable on shares -EQ</t>
  </si>
  <si>
    <t>0103020001</t>
  </si>
  <si>
    <t>receivable from Debts-sub fund-EQ</t>
  </si>
  <si>
    <t>0103020002</t>
  </si>
  <si>
    <t>Receivable from MoneyMarket-sub fund-EQ</t>
  </si>
  <si>
    <t>0202004001</t>
  </si>
  <si>
    <t>MUFAP Fee Payable-DT</t>
  </si>
  <si>
    <t>0202005005</t>
  </si>
  <si>
    <t>Certification Fee Payable-DT</t>
  </si>
  <si>
    <t>0202010001</t>
  </si>
  <si>
    <t>Settlement Charges Payable-DT</t>
  </si>
  <si>
    <t>0202011001</t>
  </si>
  <si>
    <t>Other Payable-AHIML-DT</t>
  </si>
  <si>
    <t>0202011002</t>
  </si>
  <si>
    <t>Expenses Payable-Others-DT</t>
  </si>
  <si>
    <t>0202013001</t>
  </si>
  <si>
    <t>Zakat Payable-DT</t>
  </si>
  <si>
    <t>0202014001</t>
  </si>
  <si>
    <t>Brokerage Payable-Aba Ali Habib-DT</t>
  </si>
  <si>
    <t>0202014002</t>
  </si>
  <si>
    <t>Brokerage Payable-First Capital Sec Corp-DT</t>
  </si>
  <si>
    <t>0202014003</t>
  </si>
  <si>
    <t>Brokerage Payable-Icon Sec-DT</t>
  </si>
  <si>
    <t>0202014004</t>
  </si>
  <si>
    <t>Brokerage Payable-Invest One Sec-DT</t>
  </si>
  <si>
    <t>0202014005</t>
  </si>
  <si>
    <t>Brokerage Payable-on purchase of TFC-DT</t>
  </si>
  <si>
    <t>0202014006</t>
  </si>
  <si>
    <t>Brokerage Payable-GIS-KASB Sec</t>
  </si>
  <si>
    <t>0202015001</t>
  </si>
  <si>
    <t>Withholding Tax Payable-Aba Ali Habib-DT</t>
  </si>
  <si>
    <t>0202015002</t>
  </si>
  <si>
    <t>Withholding Tax Payable-FCSCL-DT</t>
  </si>
  <si>
    <t>0202015003</t>
  </si>
  <si>
    <t>Withholding Tax Payable-Invest One-DT</t>
  </si>
  <si>
    <t>0202016001</t>
  </si>
  <si>
    <t>FrontEnd Load PayableAHIML-Investment-DT</t>
  </si>
  <si>
    <t>0202019001</t>
  </si>
  <si>
    <t>Withholding Tax payable AHIML-DT</t>
  </si>
  <si>
    <t>0202019002</t>
  </si>
  <si>
    <t>Withholding Tax payable-Trustee-DT</t>
  </si>
  <si>
    <t>0202019003</t>
  </si>
  <si>
    <t>WHT Payable-Settlement Charges-DT</t>
  </si>
  <si>
    <t>0202019004</t>
  </si>
  <si>
    <t>Withholding Tax Payable-FERGUSON-DT</t>
  </si>
  <si>
    <t>0202019005</t>
  </si>
  <si>
    <t>Withholding Tax Payable-Yousuf Adil-DT</t>
  </si>
  <si>
    <t>0202021001</t>
  </si>
  <si>
    <t>WWF Payable-DT</t>
  </si>
  <si>
    <t>0202022001</t>
  </si>
  <si>
    <t>Payable / Receivable against investment</t>
  </si>
  <si>
    <t>0203014002</t>
  </si>
  <si>
    <t>receivable from MoneyMarket sub Funds-DT</t>
  </si>
  <si>
    <t>0302004001</t>
  </si>
  <si>
    <t>MUFAP Fee Payable-MM</t>
  </si>
  <si>
    <t>0302005005</t>
  </si>
  <si>
    <t>Certification Fee Payable-MM</t>
  </si>
  <si>
    <t>0302006001</t>
  </si>
  <si>
    <t>Credit Rating Fee Payable-PACRA-MM</t>
  </si>
  <si>
    <t>0302010001</t>
  </si>
  <si>
    <t>CDS Charges payable-MM</t>
  </si>
  <si>
    <t>0302010002</t>
  </si>
  <si>
    <t>NCSS Charges payable-MM</t>
  </si>
  <si>
    <t>0302011001</t>
  </si>
  <si>
    <t>Other Payable-AHIML-MM</t>
  </si>
  <si>
    <t>0302011002</t>
  </si>
  <si>
    <t>Expenses Payable-Other-MM</t>
  </si>
  <si>
    <t>0302012002</t>
  </si>
  <si>
    <t>Monthly Income  Payable-MM</t>
  </si>
  <si>
    <t>0302013001</t>
  </si>
  <si>
    <t>Zakat Payable-MM</t>
  </si>
  <si>
    <t>0302014001</t>
  </si>
  <si>
    <t>ATM Withdrawal Payable-MM</t>
  </si>
  <si>
    <t>0302015001</t>
  </si>
  <si>
    <t>Brokerage Payable-Aba Ali Habib-MM</t>
  </si>
  <si>
    <t>0302015002</t>
  </si>
  <si>
    <t>Brokerage Payable-KASB Securities-MM</t>
  </si>
  <si>
    <t>0302015003</t>
  </si>
  <si>
    <t>Brokerage Payable-Invest One-MM</t>
  </si>
  <si>
    <t>0302015004</t>
  </si>
  <si>
    <t>Brokerage Payable-BMA -MM</t>
  </si>
  <si>
    <t>0302016001</t>
  </si>
  <si>
    <t>Brokerage Payable-Trade-MM</t>
  </si>
  <si>
    <t>0302016002</t>
  </si>
  <si>
    <t>Brokerage Payable-Open Deal-CFS-MM</t>
  </si>
  <si>
    <t>0302017001</t>
  </si>
  <si>
    <t>WHT Payable-Brokerage-Aba Ali Habib-MM</t>
  </si>
  <si>
    <t>0302017002</t>
  </si>
  <si>
    <t>WHT Payable-Brokerage-KASB Sec-MM</t>
  </si>
  <si>
    <t>0302017003</t>
  </si>
  <si>
    <t>WHT Payable-Brokerage-Invest One-MM</t>
  </si>
  <si>
    <t>0302017004</t>
  </si>
  <si>
    <t>WHT Payable-Brokerage-BMA Cap-MM</t>
  </si>
  <si>
    <t>0302018001</t>
  </si>
  <si>
    <t>Front Load Payable-AHIML-MM</t>
  </si>
  <si>
    <t>0302019001</t>
  </si>
  <si>
    <t>WHT Payable-Other-AHIML-MM</t>
  </si>
  <si>
    <t>0302019002</t>
  </si>
  <si>
    <t>Withholding Tax Payable AHIML-MM</t>
  </si>
  <si>
    <t>0302019003</t>
  </si>
  <si>
    <t>Withholding Tax Payable-Trustee-MM</t>
  </si>
  <si>
    <t>0302019004</t>
  </si>
  <si>
    <t>WHT Payable-Settlement Charges-MM</t>
  </si>
  <si>
    <t>0302019005</t>
  </si>
  <si>
    <t>Withholding Tax Payable-FERGUSON-MM</t>
  </si>
  <si>
    <t>0302019006</t>
  </si>
  <si>
    <t>Withholding Tax Payable-Yousuf Adil-MM</t>
  </si>
  <si>
    <t>0302020001</t>
  </si>
  <si>
    <t>Advance Tax Payable-MM</t>
  </si>
  <si>
    <t>0302021001</t>
  </si>
  <si>
    <t>Unearned Income on Spread-MM</t>
  </si>
  <si>
    <t>0302023001</t>
  </si>
  <si>
    <t>Shariah Advisory Fee Payable-MM</t>
  </si>
  <si>
    <t>0302025001</t>
  </si>
  <si>
    <t>WWF Payable-MM</t>
  </si>
  <si>
    <t>6611</t>
  </si>
  <si>
    <t>0102020001</t>
  </si>
  <si>
    <t>Minimum Tax Payable-EQ</t>
  </si>
  <si>
    <t>0202020001</t>
  </si>
  <si>
    <t>Minimum Tax Payable-DT</t>
  </si>
  <si>
    <t>0302024001</t>
  </si>
  <si>
    <t>Minimum Tax Payable-MM</t>
  </si>
  <si>
    <t>7111</t>
  </si>
  <si>
    <t>0101001001</t>
  </si>
  <si>
    <t>Sale -Core Investor-EQ</t>
  </si>
  <si>
    <t>0101001002</t>
  </si>
  <si>
    <t>Sale-Pre-IPO-EQ</t>
  </si>
  <si>
    <t>0101001003</t>
  </si>
  <si>
    <t>Sale-IPO-EQ</t>
  </si>
  <si>
    <t>0101001004</t>
  </si>
  <si>
    <t>Sale-Units-EQ</t>
  </si>
  <si>
    <t>0101003001</t>
  </si>
  <si>
    <t>Transfer-Units-EQ</t>
  </si>
  <si>
    <t>0101012001</t>
  </si>
  <si>
    <t>Capital Equalisation Account-Sale-EQ</t>
  </si>
  <si>
    <t>0101012002</t>
  </si>
  <si>
    <t>Capital Equalisation Account-Tran-EQ</t>
  </si>
  <si>
    <t>0101012003</t>
  </si>
  <si>
    <t>Capital Equalisation Account-Swit-EQ</t>
  </si>
  <si>
    <t>0101014001</t>
  </si>
  <si>
    <t>Conversion-EQ</t>
  </si>
  <si>
    <t>0101014002</t>
  </si>
  <si>
    <t>Conversion IDP- Units-EQ</t>
  </si>
  <si>
    <t>0201001001</t>
  </si>
  <si>
    <t>Sale-Core Investment-DT</t>
  </si>
  <si>
    <t>0201001002</t>
  </si>
  <si>
    <t>Sale-Pre IPO-DT</t>
  </si>
  <si>
    <t>0201001003</t>
  </si>
  <si>
    <t>Sale-IPO-DT</t>
  </si>
  <si>
    <t>0201001004</t>
  </si>
  <si>
    <t>Sale-Units-DT</t>
  </si>
  <si>
    <t>0201002001</t>
  </si>
  <si>
    <t>Switching-Units-DT</t>
  </si>
  <si>
    <t>0201003001</t>
  </si>
  <si>
    <t>Transfer-Unit-DT</t>
  </si>
  <si>
    <t>0201012001</t>
  </si>
  <si>
    <t>Capital Equalisation Account-Sale-DT</t>
  </si>
  <si>
    <t>0201012002</t>
  </si>
  <si>
    <t>Capital Equalisation Account-Transfer-DT</t>
  </si>
  <si>
    <t>0201012003</t>
  </si>
  <si>
    <t>Capital Equalisation Account-Switch-DT</t>
  </si>
  <si>
    <t>0301001001</t>
  </si>
  <si>
    <t>Sales-Core Investors-MM</t>
  </si>
  <si>
    <t>0301001002</t>
  </si>
  <si>
    <t>Sales- Pre-IPO-MM</t>
  </si>
  <si>
    <t>0301001003</t>
  </si>
  <si>
    <t>Sale-IPO-MM</t>
  </si>
  <si>
    <t>0301001004</t>
  </si>
  <si>
    <t>Sales-Units-MM</t>
  </si>
  <si>
    <t>0301002001</t>
  </si>
  <si>
    <t>Transfer-Units-MM</t>
  </si>
  <si>
    <t>0301003001</t>
  </si>
  <si>
    <t>Switching-Units-MM</t>
  </si>
  <si>
    <t>0301012001</t>
  </si>
  <si>
    <t>Capital Equalisation Account-Sale-MM</t>
  </si>
  <si>
    <t>0301012002</t>
  </si>
  <si>
    <t>Capital Equalisation Account-Tarn-MM</t>
  </si>
  <si>
    <t>0301012003</t>
  </si>
  <si>
    <t>Capital Equalisation Account-Switch-MM</t>
  </si>
  <si>
    <t>0301014001</t>
  </si>
  <si>
    <t>Conversion-MM</t>
  </si>
  <si>
    <t>7112</t>
  </si>
  <si>
    <t>0101002001</t>
  </si>
  <si>
    <t>Switching-Units-EQ</t>
  </si>
  <si>
    <t>0101004001</t>
  </si>
  <si>
    <t>Redemption-Units-EQ</t>
  </si>
  <si>
    <t>0101005001</t>
  </si>
  <si>
    <t>ATM Withdrawl-EQ</t>
  </si>
  <si>
    <t>0101006001</t>
  </si>
  <si>
    <t>Zakat Deduction-EQ</t>
  </si>
  <si>
    <t>0101007001</t>
  </si>
  <si>
    <t>Tax Deduction-EQ</t>
  </si>
  <si>
    <t>0101012004</t>
  </si>
  <si>
    <t>Capital Equalisation Account-Redem-EQ</t>
  </si>
  <si>
    <t>0101012005</t>
  </si>
  <si>
    <t>Capital Equalisation Account-ATM-EQ</t>
  </si>
  <si>
    <t>0101012006</t>
  </si>
  <si>
    <t>Capital Equalisation Account-Zakat-EQ</t>
  </si>
  <si>
    <t>0101012007</t>
  </si>
  <si>
    <t>Capital Equalisation Account-Tax-EQ</t>
  </si>
  <si>
    <t>0201004001</t>
  </si>
  <si>
    <t>Redemption-Units-DT</t>
  </si>
  <si>
    <t>0201005001</t>
  </si>
  <si>
    <t>ATM Withdrawl-DT</t>
  </si>
  <si>
    <t>0201006001</t>
  </si>
  <si>
    <t>Zakat Deduction-DT</t>
  </si>
  <si>
    <t>0201007001</t>
  </si>
  <si>
    <t>Tax Deduction-DT</t>
  </si>
  <si>
    <t>0201012004</t>
  </si>
  <si>
    <t>Capital Equalisation Account-Redemp-DT</t>
  </si>
  <si>
    <t>0201012005</t>
  </si>
  <si>
    <t>Capital Equalisation Account-ATM-DT</t>
  </si>
  <si>
    <t>0201012006</t>
  </si>
  <si>
    <t>Capital Equalisation Account-Zakat-DT</t>
  </si>
  <si>
    <t>0201012007</t>
  </si>
  <si>
    <t>Capital Equalisation Account-Tax-DT</t>
  </si>
  <si>
    <t>0201014001</t>
  </si>
  <si>
    <t>Conversion-DT</t>
  </si>
  <si>
    <t>0201014002</t>
  </si>
  <si>
    <t>Conversion IDP-DT</t>
  </si>
  <si>
    <t>0301004001</t>
  </si>
  <si>
    <t>Redemption-Units-MM</t>
  </si>
  <si>
    <t>0301005001</t>
  </si>
  <si>
    <t>ATM Withdrawal-MM</t>
  </si>
  <si>
    <t>0301006001</t>
  </si>
  <si>
    <t>Zakat Deduction-MM</t>
  </si>
  <si>
    <t>0301007001</t>
  </si>
  <si>
    <t>Tax Deduction-MM</t>
  </si>
  <si>
    <t>0301012004</t>
  </si>
  <si>
    <t>Capital Equalisation Account-Redem-MM</t>
  </si>
  <si>
    <t>0301012005</t>
  </si>
  <si>
    <t>Capital Equalisation Account-ATM-MM</t>
  </si>
  <si>
    <t>0301012006</t>
  </si>
  <si>
    <t>Capital Equalisation Account-Zakat-MM</t>
  </si>
  <si>
    <t>0301012007</t>
  </si>
  <si>
    <t>Capital Equalisation Account-Tax-MM</t>
  </si>
  <si>
    <t>0301014002</t>
  </si>
  <si>
    <t>Conversion IDP-MM</t>
  </si>
  <si>
    <t>7113</t>
  </si>
  <si>
    <t>0101013001</t>
  </si>
  <si>
    <t>Balance Account-Sale-EQ</t>
  </si>
  <si>
    <t>0101013002</t>
  </si>
  <si>
    <t>Balance Account-Tansfer-EQ</t>
  </si>
  <si>
    <t>0101013003</t>
  </si>
  <si>
    <t>Balance Account-Switching-EQ</t>
  </si>
  <si>
    <t>0101013004</t>
  </si>
  <si>
    <t>Balance Account-Redem-EQ</t>
  </si>
  <si>
    <t>0101013005</t>
  </si>
  <si>
    <t>Balance Account-ATM-EQ</t>
  </si>
  <si>
    <t>0101013006</t>
  </si>
  <si>
    <t>Balance Account-Zakat-EQ</t>
  </si>
  <si>
    <t>0101013007</t>
  </si>
  <si>
    <t>Balance Account-Tax-EQ</t>
  </si>
  <si>
    <t>0101013008</t>
  </si>
  <si>
    <t>Balance Account-UnappropriatedP/L-EQ</t>
  </si>
  <si>
    <t>0101013009</t>
  </si>
  <si>
    <t>Balance Account-UnrealisedGain on Inv-EQ</t>
  </si>
  <si>
    <t>0101013010</t>
  </si>
  <si>
    <t>Balance Account-Realised Element-EQ</t>
  </si>
  <si>
    <t>0101013011</t>
  </si>
  <si>
    <t>Balance Account-Unrealised Element-EQ</t>
  </si>
  <si>
    <t>0101013012</t>
  </si>
  <si>
    <t>Balance Account-Capital Equalisation-EQ</t>
  </si>
  <si>
    <t>0101013013</t>
  </si>
  <si>
    <t>Balance Account-Impairment Loss AFS-EQ</t>
  </si>
  <si>
    <t>0101013014</t>
  </si>
  <si>
    <t>Balance Account-Conversion-EQ</t>
  </si>
  <si>
    <t>0101013015</t>
  </si>
  <si>
    <t>Balance Account-Conversion IDP-EQ</t>
  </si>
  <si>
    <t>0201013001</t>
  </si>
  <si>
    <t>Balance Account-Units Sold-DT</t>
  </si>
  <si>
    <t>0201013002</t>
  </si>
  <si>
    <t>Balance Account-Units Transfered-DT</t>
  </si>
  <si>
    <t>0201013003</t>
  </si>
  <si>
    <t>Balance Account-Units Switching-DT</t>
  </si>
  <si>
    <t>0201013004</t>
  </si>
  <si>
    <t>Balance Account-Units Redemption-DT</t>
  </si>
  <si>
    <t>0201013005</t>
  </si>
  <si>
    <t>Balance Account-Units ATM-DT</t>
  </si>
  <si>
    <t>0201013006</t>
  </si>
  <si>
    <t>Balance Account-Zakat-DT</t>
  </si>
  <si>
    <t>0201013007</t>
  </si>
  <si>
    <t>Balance Account- Tax-DT</t>
  </si>
  <si>
    <t>0201013008</t>
  </si>
  <si>
    <t>Balance Account-Unappropriated P/L-DT</t>
  </si>
  <si>
    <t>0201013009</t>
  </si>
  <si>
    <t>Balance Account-Unrealised Gainon Inv-DT</t>
  </si>
  <si>
    <t>0201013010</t>
  </si>
  <si>
    <t>Balance Account-Realised Element-DT</t>
  </si>
  <si>
    <t>0201013011</t>
  </si>
  <si>
    <t>Balance Account-Unealised Element-DT</t>
  </si>
  <si>
    <t>0201013012</t>
  </si>
  <si>
    <t>Balance Account-Capital Equalisation-DT</t>
  </si>
  <si>
    <t>0201013014</t>
  </si>
  <si>
    <t>Balance Account-Conversion-DT</t>
  </si>
  <si>
    <t>0201013015</t>
  </si>
  <si>
    <t>Balance Account-Conversion IDP-DT</t>
  </si>
  <si>
    <t>0301013001</t>
  </si>
  <si>
    <t>Balance Account-Units Sold-MM</t>
  </si>
  <si>
    <t>0301013002</t>
  </si>
  <si>
    <t>Balance Account-Transfered-MM</t>
  </si>
  <si>
    <t>0301013003</t>
  </si>
  <si>
    <t>Balance Account-Switching-MM</t>
  </si>
  <si>
    <t>0301013004</t>
  </si>
  <si>
    <t>Balance Account-Redemed-MM</t>
  </si>
  <si>
    <t>0301013005</t>
  </si>
  <si>
    <t>Balance Account-ATM-MM</t>
  </si>
  <si>
    <t>0301013006</t>
  </si>
  <si>
    <t>Balance Account-Zakat-MM</t>
  </si>
  <si>
    <t>0301013007</t>
  </si>
  <si>
    <t>Balance Account-Tax-MM</t>
  </si>
  <si>
    <t>0301013008</t>
  </si>
  <si>
    <t>Balance Account-Unappropriated P/L-MM</t>
  </si>
  <si>
    <t>0301013009</t>
  </si>
  <si>
    <t>Balance Account-Unrealised Gainon Inv-MM</t>
  </si>
  <si>
    <t>0301013010</t>
  </si>
  <si>
    <t>Balance Account-Realised Element-MM</t>
  </si>
  <si>
    <t>0301013011</t>
  </si>
  <si>
    <t>Balance Account-Unrealised Element-MM</t>
  </si>
  <si>
    <t>0301013012</t>
  </si>
  <si>
    <t>Balance Account-Capital Equalisation-MM</t>
  </si>
  <si>
    <t>0301013014</t>
  </si>
  <si>
    <t>Balance Account-Conversion-MM</t>
  </si>
  <si>
    <t>0301013015</t>
  </si>
  <si>
    <t>Balance Account-Conversion IDP-MM</t>
  </si>
  <si>
    <t>DTT 1</t>
  </si>
  <si>
    <t>Adjustment of 6 month profit</t>
  </si>
  <si>
    <t>7211</t>
  </si>
  <si>
    <t>7221</t>
  </si>
  <si>
    <t>0101008001</t>
  </si>
  <si>
    <t>Undistributed Profit/(loss)-EQ</t>
  </si>
  <si>
    <t>0201008001</t>
  </si>
  <si>
    <t>Undistributed Profit/(Loss)-DT</t>
  </si>
  <si>
    <t>0301008001</t>
  </si>
  <si>
    <t>Undistributed Profit/(loss)-MM</t>
  </si>
  <si>
    <t>7222</t>
  </si>
  <si>
    <t>0101009001</t>
  </si>
  <si>
    <t>Unrealised Gain on Shares-AFS-EQ</t>
  </si>
  <si>
    <t>0101009002</t>
  </si>
  <si>
    <t>Unrealised Gain on Investment-TBill-EQ</t>
  </si>
  <si>
    <t>0201009001</t>
  </si>
  <si>
    <t>Unrealised Gain on Investment-Tbills-DT</t>
  </si>
  <si>
    <t>0201009002</t>
  </si>
  <si>
    <t>Unrealised Gain on Investment-PIB-DT</t>
  </si>
  <si>
    <t>0201009003</t>
  </si>
  <si>
    <t>0201009004</t>
  </si>
  <si>
    <t>Unrealized Gain /(Loss)-TFC/Sukuk [NG]-AFS-DT</t>
  </si>
  <si>
    <t>0301009001</t>
  </si>
  <si>
    <t>Unrealised Gain on Investment-MM</t>
  </si>
  <si>
    <t>0301009002</t>
  </si>
  <si>
    <t>7223</t>
  </si>
  <si>
    <t>0101010001</t>
  </si>
  <si>
    <t>Realised Element of Income &amp;Gain-Sale-EQ</t>
  </si>
  <si>
    <t>0101010002</t>
  </si>
  <si>
    <t>Realised Element of Income &amp;Gain-Tran-EQ</t>
  </si>
  <si>
    <t>0101010003</t>
  </si>
  <si>
    <t>Realised Element of Income &amp;Gain-Swit-EQ</t>
  </si>
  <si>
    <t>0101010004</t>
  </si>
  <si>
    <t>Realised Element of Income&amp;Gain-Redem-EQ</t>
  </si>
  <si>
    <t>0101010005</t>
  </si>
  <si>
    <t>Realised Element of Income &amp;Gain-ATM-EQ</t>
  </si>
  <si>
    <t>0101010006</t>
  </si>
  <si>
    <t>Realised Element of Income&amp;Gain-Zakat-EQ</t>
  </si>
  <si>
    <t>0101010007</t>
  </si>
  <si>
    <t>Realised Element of Income &amp;Gain-Tax-EQ</t>
  </si>
  <si>
    <t>0101010008</t>
  </si>
  <si>
    <t>Realised Element of Income &amp;Gain-Con-EQ</t>
  </si>
  <si>
    <t>0101010009</t>
  </si>
  <si>
    <t>Realised Element of Income &amp;Gain-Con IDP-EQ</t>
  </si>
  <si>
    <t>0201010001</t>
  </si>
  <si>
    <t>Realised Element of Inc &amp; Gain-Sale-DT</t>
  </si>
  <si>
    <t>0201010002</t>
  </si>
  <si>
    <t>Realised Element of Inc&amp; Gain-Trans-DT</t>
  </si>
  <si>
    <t>0201010003</t>
  </si>
  <si>
    <t>Realised Element of Inc &amp; Gain-Switch-DT</t>
  </si>
  <si>
    <t>0201010004</t>
  </si>
  <si>
    <t>Realised Element of Inc &amp; Gain-Redemp-DT</t>
  </si>
  <si>
    <t>0201010005</t>
  </si>
  <si>
    <t>Realised Element of Inc &amp; Gain-ATM-DT</t>
  </si>
  <si>
    <t>0201010006</t>
  </si>
  <si>
    <t>Realised Element of Inc &amp; Gain-Zakat-DT</t>
  </si>
  <si>
    <t>0201010007</t>
  </si>
  <si>
    <t>Realised Element of Inc &amp; Gain-Tax-DT</t>
  </si>
  <si>
    <t>0201010008</t>
  </si>
  <si>
    <t>Realised Element of Inc &amp; Gain-Con-DT</t>
  </si>
  <si>
    <t>0201010009</t>
  </si>
  <si>
    <t>Realised Element of Inc &amp; Gain-Con IDP-DT</t>
  </si>
  <si>
    <t>0301010001</t>
  </si>
  <si>
    <t>Realised Element of Inc &amp; Gain-Sale-MM</t>
  </si>
  <si>
    <t>0301010002</t>
  </si>
  <si>
    <t>Realised Element of Inc &amp; Gain-Trans-MM</t>
  </si>
  <si>
    <t>0301010003</t>
  </si>
  <si>
    <t>Realised Element of Inc &amp; Gain-Switch-MM</t>
  </si>
  <si>
    <t>0301010004</t>
  </si>
  <si>
    <t>Realised Element of Inc &amp; Gain-Redem-MM</t>
  </si>
  <si>
    <t>0301010005</t>
  </si>
  <si>
    <t>Realised Element of Inc &amp; Gain-ATM-MM</t>
  </si>
  <si>
    <t>0301010006</t>
  </si>
  <si>
    <t>Realised Element of Inc &amp; Gain-Zakat-MM</t>
  </si>
  <si>
    <t>0301010007</t>
  </si>
  <si>
    <t>Realised Element of Inc &amp; Gain-Tax-MM</t>
  </si>
  <si>
    <t>0301010008</t>
  </si>
  <si>
    <t>Realised Element of Inc &amp; Gain-Con-MM</t>
  </si>
  <si>
    <t>0301010009</t>
  </si>
  <si>
    <t>Realised Element of Inc &amp; Gain-Con IDP-MM</t>
  </si>
  <si>
    <t>7224</t>
  </si>
  <si>
    <t>0101011001</t>
  </si>
  <si>
    <t>Unrealised Element of Inc &amp; Gain-Sale-EQ</t>
  </si>
  <si>
    <t>0101011002</t>
  </si>
  <si>
    <t>Unrealised Element of Inc &amp; Gain-Tran-EQ</t>
  </si>
  <si>
    <t>0101011003</t>
  </si>
  <si>
    <t>Unrealised Element of Inc &amp; Gain-Swit-EQ</t>
  </si>
  <si>
    <t>0101011004</t>
  </si>
  <si>
    <t>Unrealised Element of Inc &amp;Gain-Redem-EQ</t>
  </si>
  <si>
    <t>0101011005</t>
  </si>
  <si>
    <t>Unrealised Element of Inc &amp; Gain-ATM-EQ</t>
  </si>
  <si>
    <t>0101011006</t>
  </si>
  <si>
    <t>Unrealised Element of Inc &amp;Gain-Zakat-EQ</t>
  </si>
  <si>
    <t>0101011007</t>
  </si>
  <si>
    <t>Unrealised Element of Inc &amp; Gain-Tax-EQ</t>
  </si>
  <si>
    <t>0101011008</t>
  </si>
  <si>
    <t>Unrealised Element of Inc &amp; Gain-Con-EQ</t>
  </si>
  <si>
    <t>0101011009</t>
  </si>
  <si>
    <t>Unrealised Element of Inc &amp; Gain-Con IDP-EQ</t>
  </si>
  <si>
    <t>0201011001</t>
  </si>
  <si>
    <t>Unrealised Element of Inc &amp; Gain-Sale-DT</t>
  </si>
  <si>
    <t>0201011002</t>
  </si>
  <si>
    <t>Unrealised Element of Inc &amp; Gain-Tran-DT</t>
  </si>
  <si>
    <t>0201011003</t>
  </si>
  <si>
    <t>Unrealised Element of Inc &amp; Gain-Swit-DT</t>
  </si>
  <si>
    <t>0201011004</t>
  </si>
  <si>
    <t>Unrealised Element of Inc &amp; Gain-Rede-DT</t>
  </si>
  <si>
    <t>0201011005</t>
  </si>
  <si>
    <t>Unrealised Element of Inc &amp; Gain-ATM-DT</t>
  </si>
  <si>
    <t>0201011006</t>
  </si>
  <si>
    <t>Unrealised Element of Inc &amp; Gain-Zaka-DT</t>
  </si>
  <si>
    <t>0201011007</t>
  </si>
  <si>
    <t>Unrealised Element of Inc &amp; Gain-Tax-DT</t>
  </si>
  <si>
    <t>0201011008</t>
  </si>
  <si>
    <t>Unrealised Element of Inc &amp; Gain-Con-DT</t>
  </si>
  <si>
    <t>0201011009</t>
  </si>
  <si>
    <t>Unrealised Element of Inc &amp; Gain-Con IDP-DT</t>
  </si>
  <si>
    <t>0301011001</t>
  </si>
  <si>
    <t>Unrealised Element of Inc &amp; Gain-Sale-MM</t>
  </si>
  <si>
    <t>0301011002</t>
  </si>
  <si>
    <t>Unrealised Element of Inc &amp; Gain-Tran-MM</t>
  </si>
  <si>
    <t>0301011003</t>
  </si>
  <si>
    <t>Unrealised Element of Inc &amp; Gain-Swit-MM</t>
  </si>
  <si>
    <t>0301011004</t>
  </si>
  <si>
    <t>Unrealised Element of Inc &amp; Gain-Rede-MM</t>
  </si>
  <si>
    <t>0301011005</t>
  </si>
  <si>
    <t>Unrealised Element of Inc &amp; Gain-ATM-MM</t>
  </si>
  <si>
    <t>0301011006</t>
  </si>
  <si>
    <t>Unrealised Element of Inc &amp; Gain-Zaka-MM</t>
  </si>
  <si>
    <t>0301011007</t>
  </si>
  <si>
    <t>Unrealised Element of Inc &amp; Gain-Tax-MM</t>
  </si>
  <si>
    <t>0301011008</t>
  </si>
  <si>
    <t>Unrealised Element of Inc &amp; Gain-Con-MM</t>
  </si>
  <si>
    <t>0301011009</t>
  </si>
  <si>
    <t>Unrealised Element of Inc &amp; Gain-Con IDP-MM</t>
  </si>
  <si>
    <t>8111</t>
  </si>
  <si>
    <t>0104001001</t>
  </si>
  <si>
    <t>Capital Gain/(loss)-Mkt Sec-AFS-EQ</t>
  </si>
  <si>
    <t>0104001002</t>
  </si>
  <si>
    <t>Capital Gain/(loss)-Mkt Sec-HFT-EQ</t>
  </si>
  <si>
    <t>0104001003</t>
  </si>
  <si>
    <t>Capital Gain/(loss)-Mkt Sec-HTM-EQ</t>
  </si>
  <si>
    <t>0104001004</t>
  </si>
  <si>
    <t>Capital Gain/(loss)-TBills-EQ</t>
  </si>
  <si>
    <t>0204004001</t>
  </si>
  <si>
    <t>Capital Gain on Invest-Reverse Repo-DT</t>
  </si>
  <si>
    <t>0204005001</t>
  </si>
  <si>
    <t>Capital Gain on Invest-TBills-DT</t>
  </si>
  <si>
    <t>0204005002</t>
  </si>
  <si>
    <t>Gapital Gain / Loss on Investment GIS</t>
  </si>
  <si>
    <t>0204006001</t>
  </si>
  <si>
    <t>Capital Gain on Invest-PIB-DT</t>
  </si>
  <si>
    <t>0204015001</t>
  </si>
  <si>
    <t>Capital Gain on Invest-AFS-GIS-DT</t>
  </si>
  <si>
    <t>0204016001</t>
  </si>
  <si>
    <t>Capital Gain/ Loss on TFC-DT</t>
  </si>
  <si>
    <t>0304009001</t>
  </si>
  <si>
    <t>Capital Gain/Loss on Inv-Reverse Repo-MM</t>
  </si>
  <si>
    <t>0304010001</t>
  </si>
  <si>
    <t>Capital Gain/Loss on Inv-PIB-MM</t>
  </si>
  <si>
    <t>0304011001</t>
  </si>
  <si>
    <t>Capital Gain/Loss -TBills-MM</t>
  </si>
  <si>
    <t>0304012001</t>
  </si>
  <si>
    <t>Capital Gain/Loss-COI-MM</t>
  </si>
  <si>
    <t>0304013001</t>
  </si>
  <si>
    <t>Capital Gain/Loss-TFC-MM</t>
  </si>
  <si>
    <t>0304014001</t>
  </si>
  <si>
    <t>Capital Gain/Loss-Shares-MM</t>
  </si>
  <si>
    <t>0304024001</t>
  </si>
  <si>
    <t>Capital Gain on Inv-AFS-GIS-MM</t>
  </si>
  <si>
    <t>0304025001</t>
  </si>
  <si>
    <t>Capital Gain/Loss on GIS-HFT</t>
  </si>
  <si>
    <t>8111.1</t>
  </si>
  <si>
    <t>0104009001</t>
  </si>
  <si>
    <t>Unrealised Gain/Loss on Shares-HFT-EQ</t>
  </si>
  <si>
    <t>0204007001</t>
  </si>
  <si>
    <t>Unrealised Gain on Investment-TBills-DT</t>
  </si>
  <si>
    <t>0204017001</t>
  </si>
  <si>
    <t>Unrealised Gain/ Loss on GIS-HFT</t>
  </si>
  <si>
    <t>0304026001</t>
  </si>
  <si>
    <t>8121</t>
  </si>
  <si>
    <t>0104002001</t>
  </si>
  <si>
    <t>Dividend Income-AFS-EQ</t>
  </si>
  <si>
    <t>0104002002</t>
  </si>
  <si>
    <t>Dividend Income-HFT-EQ</t>
  </si>
  <si>
    <t>0104002003</t>
  </si>
  <si>
    <t>Dividend Income-Fractional-EQ</t>
  </si>
  <si>
    <t>0204008001</t>
  </si>
  <si>
    <t>Dividend Income-DT</t>
  </si>
  <si>
    <t>0304021001</t>
  </si>
  <si>
    <t>Dividend Income-MM</t>
  </si>
  <si>
    <t>8131</t>
  </si>
  <si>
    <t>0104004001</t>
  </si>
  <si>
    <t>Income from Investment Tbills-EQ</t>
  </si>
  <si>
    <t>0204001003</t>
  </si>
  <si>
    <t>Income from-GIS- HFT</t>
  </si>
  <si>
    <t>0204002001</t>
  </si>
  <si>
    <t>Income From Investment-TBills-DT</t>
  </si>
  <si>
    <t>0204002002</t>
  </si>
  <si>
    <t>Discount Amortisation Income-TBills-DT</t>
  </si>
  <si>
    <t>0204002003</t>
  </si>
  <si>
    <t>Income From GIS-DT</t>
  </si>
  <si>
    <t>0204002004</t>
  </si>
  <si>
    <t>Income from Premium / Discount on GIS</t>
  </si>
  <si>
    <t>0204003001</t>
  </si>
  <si>
    <t>Income From Investment-PIB-DT</t>
  </si>
  <si>
    <t>0304001001</t>
  </si>
  <si>
    <t>Income from Investment-Reverse Repo-MM</t>
  </si>
  <si>
    <t>0304002001</t>
  </si>
  <si>
    <t>Income from Investment-TBills-MM</t>
  </si>
  <si>
    <t>0304003001</t>
  </si>
  <si>
    <t>Income from Investment-PIB-MM</t>
  </si>
  <si>
    <t>0304004002</t>
  </si>
  <si>
    <t>Income From GIS-MM</t>
  </si>
  <si>
    <t>0304004003</t>
  </si>
  <si>
    <t>Income from Discount / Premium Amortization GIS</t>
  </si>
  <si>
    <t>8141</t>
  </si>
  <si>
    <t>0104005001</t>
  </si>
  <si>
    <t>Profit-Al Baraka Islamic Bank-EQ</t>
  </si>
  <si>
    <t>0104005002</t>
  </si>
  <si>
    <t>Profit Dawood Islamic Bank -EQ</t>
  </si>
  <si>
    <t>0104005003</t>
  </si>
  <si>
    <t>Profit Bank Islami Pakistan-EQ</t>
  </si>
  <si>
    <t>0104005004</t>
  </si>
  <si>
    <t>Profit Bank Al Falah Islamic-EQ</t>
  </si>
  <si>
    <t>0104005005</t>
  </si>
  <si>
    <t>Profit HMB- Al Falah court-EQ</t>
  </si>
  <si>
    <t>0204009001</t>
  </si>
  <si>
    <t>Profit-Arif Habib Rupali Bank-DT</t>
  </si>
  <si>
    <t>0204009002</t>
  </si>
  <si>
    <t>Profit-Al Baraka Islamic Bank-DT</t>
  </si>
  <si>
    <t>0204009003</t>
  </si>
  <si>
    <t>Profit-Dawood Islamic Bank Ltd-DT</t>
  </si>
  <si>
    <t>0204009004</t>
  </si>
  <si>
    <t>Profit-Bank Islami Pakistan-DT</t>
  </si>
  <si>
    <t>0204009005</t>
  </si>
  <si>
    <t>Profit Bank Al Falah Islamic-DT</t>
  </si>
  <si>
    <t>0204009006</t>
  </si>
  <si>
    <t>Profit Meezan bank Ltd (IPS)-DT</t>
  </si>
  <si>
    <t>0204009007</t>
  </si>
  <si>
    <t>Profit Dawood Islamic bank Ltd (IPS)-DT</t>
  </si>
  <si>
    <t>0204009008</t>
  </si>
  <si>
    <t>Profit UBL Ameen -DT</t>
  </si>
  <si>
    <t>0204009009</t>
  </si>
  <si>
    <t>Profit HMB alfalah Court -DT</t>
  </si>
  <si>
    <t>0304019001</t>
  </si>
  <si>
    <t>Profit Al Baraka Isl Bank-MM</t>
  </si>
  <si>
    <t>0304019003</t>
  </si>
  <si>
    <t>Profit Dawood Islamic Bank Ltd-MM</t>
  </si>
  <si>
    <t>0304019004</t>
  </si>
  <si>
    <t>Profit Bank Islami Pakistan-MM</t>
  </si>
  <si>
    <t>0304019005</t>
  </si>
  <si>
    <t>Profit Bank Al Falah Islamic-MM</t>
  </si>
  <si>
    <t>0304019006</t>
  </si>
  <si>
    <t>Profit Bank Al Habib Islamic Banking-Saving-MM</t>
  </si>
  <si>
    <t>0304019007</t>
  </si>
  <si>
    <t>Profit Meezan Bank Ltd-MM</t>
  </si>
  <si>
    <t>0304019008</t>
  </si>
  <si>
    <t>Profit Dawood islamic Bank (IPS)-MM</t>
  </si>
  <si>
    <t>0304019009</t>
  </si>
  <si>
    <t>Profit SCB Bank (IPS)-MM</t>
  </si>
  <si>
    <t>0304019010</t>
  </si>
  <si>
    <t>Profit  UBL Ameen-MM</t>
  </si>
  <si>
    <t>0304019011</t>
  </si>
  <si>
    <t>Profit  HMB Alfalah Court-MM</t>
  </si>
  <si>
    <t>0304019012</t>
  </si>
  <si>
    <t>Profit  MCB Khalid bin waleed-MM</t>
  </si>
  <si>
    <t>8151</t>
  </si>
  <si>
    <t>0304005001</t>
  </si>
  <si>
    <t>Income from Investment-COI-MM</t>
  </si>
  <si>
    <t>8161</t>
  </si>
  <si>
    <t>0104003001</t>
  </si>
  <si>
    <t>Income from TDR-EQ</t>
  </si>
  <si>
    <t>0304006001</t>
  </si>
  <si>
    <t>Income from Investment-Spread Trans-MM</t>
  </si>
  <si>
    <t>0304007001</t>
  </si>
  <si>
    <t>Income from CFS-MM</t>
  </si>
  <si>
    <t>0304008001</t>
  </si>
  <si>
    <t>Income from TDR-MM</t>
  </si>
  <si>
    <t>8171</t>
  </si>
  <si>
    <t>0204001001</t>
  </si>
  <si>
    <t>Income from-TFC/Sukuk [NG]-PEL1-DT</t>
  </si>
  <si>
    <t>0204001002</t>
  </si>
  <si>
    <t>Income from-TFC/Sukuk [NG]-PEL1-DT-Performing</t>
  </si>
  <si>
    <t>0204014001</t>
  </si>
  <si>
    <t>Discount/Premium amortization Sukuk/TFCs-DT</t>
  </si>
  <si>
    <t>0304004001</t>
  </si>
  <si>
    <t>Income from Investment-TFC-MM</t>
  </si>
  <si>
    <t>8181</t>
  </si>
  <si>
    <t>0104010001</t>
  </si>
  <si>
    <t>Impairment Loss On AFS Investemnts-EQ</t>
  </si>
  <si>
    <t>8191</t>
  </si>
  <si>
    <t>0104007001</t>
  </si>
  <si>
    <t>Realised Element of Income&amp;Gain-Sale-EQ</t>
  </si>
  <si>
    <t>0104007002</t>
  </si>
  <si>
    <t>Realised Element of Income&amp;Gain-Trans-EQ</t>
  </si>
  <si>
    <t>0104007003</t>
  </si>
  <si>
    <t>Realised Element of Income&amp;Gain-SwitchEQ</t>
  </si>
  <si>
    <t>0104007004</t>
  </si>
  <si>
    <t>0104007005</t>
  </si>
  <si>
    <t>Realised Element of Income&amp;Gain-ATM-EQ</t>
  </si>
  <si>
    <t>0104007006</t>
  </si>
  <si>
    <t>0104007007</t>
  </si>
  <si>
    <t>Realised Element of Income&amp;Gain-Tax-EQ</t>
  </si>
  <si>
    <t>0104007008</t>
  </si>
  <si>
    <t>Realised Element of Income&amp;Gain-Con-EQ</t>
  </si>
  <si>
    <t>0104007009</t>
  </si>
  <si>
    <t>Realised Element of Income&amp;Gain-Con IDP-EQ</t>
  </si>
  <si>
    <t>0204012001</t>
  </si>
  <si>
    <t>Realised Element of Inc &amp; Gain Sale-DT</t>
  </si>
  <si>
    <t>0204012002</t>
  </si>
  <si>
    <t>Realised Element of Inc &amp; Gain trans-DT</t>
  </si>
  <si>
    <t>0204012003</t>
  </si>
  <si>
    <t>Realised Element of Inc &amp; Gain Switch-DT</t>
  </si>
  <si>
    <t>0204012004</t>
  </si>
  <si>
    <t>Realised Element of Inc &amp; Gain Redem-DT</t>
  </si>
  <si>
    <t>0204012005</t>
  </si>
  <si>
    <t>Realised Element of Inc &amp; Gain ATM-DT</t>
  </si>
  <si>
    <t>0204012006</t>
  </si>
  <si>
    <t>Realised Element of Inc &amp; Gain Zakat-DT</t>
  </si>
  <si>
    <t>0204012007</t>
  </si>
  <si>
    <t>Realised Element of Inc &amp; Gain Tax-DT</t>
  </si>
  <si>
    <t>0204012008</t>
  </si>
  <si>
    <t>Realised Element of Inc &amp; Gain- Con-DT</t>
  </si>
  <si>
    <t>0204012009</t>
  </si>
  <si>
    <t>Realised Element of Inc &amp; Gain- Con IDP-DT</t>
  </si>
  <si>
    <t>0304015001</t>
  </si>
  <si>
    <t>Realised Gain/Losson F.C-PIB-MM</t>
  </si>
  <si>
    <t>0304015002</t>
  </si>
  <si>
    <t>Realised Gain/Losson F.C-TFC-MM</t>
  </si>
  <si>
    <t>0304015003</t>
  </si>
  <si>
    <t>Realised Gain/Losson F.C-Shares-MM</t>
  </si>
  <si>
    <t>0304016001</t>
  </si>
  <si>
    <t>Unrealised Appr/Dim in TFC- HFT-MM</t>
  </si>
  <si>
    <t>0304017001</t>
  </si>
  <si>
    <t>Unrealised Appr/Dim in Shares-HFT-MM</t>
  </si>
  <si>
    <t>0304017002</t>
  </si>
  <si>
    <t>Unrealised Appr/DiminShares-Derivativ-MM</t>
  </si>
  <si>
    <t>0304018001</t>
  </si>
  <si>
    <t>Amortisation of Discount on PIB-MM</t>
  </si>
  <si>
    <t>0304022001</t>
  </si>
  <si>
    <t>Realised Element of Income Gain-Sale-MM</t>
  </si>
  <si>
    <t>0304022002</t>
  </si>
  <si>
    <t>Realised Element of Income Gain-Trans-MM</t>
  </si>
  <si>
    <t>0304022003</t>
  </si>
  <si>
    <t>Realised Element of Income Gain-Switc-MM</t>
  </si>
  <si>
    <t>0304022004</t>
  </si>
  <si>
    <t>Realised Element of Income Gain-Redem-MM</t>
  </si>
  <si>
    <t>0304022005</t>
  </si>
  <si>
    <t>Realised Element of Income Gain-ATM-MM</t>
  </si>
  <si>
    <t>0304022006</t>
  </si>
  <si>
    <t>Realised Element of Income Gain-Zakat-MM</t>
  </si>
  <si>
    <t>0304022007</t>
  </si>
  <si>
    <t>Realised Element of Income Gain-Tax-MM</t>
  </si>
  <si>
    <t>0304022008</t>
  </si>
  <si>
    <t>Realised Element of Income Gain-Con-MM</t>
  </si>
  <si>
    <t>0304022009</t>
  </si>
  <si>
    <t>Realised Element of Income Gain-Con IDP-MM</t>
  </si>
  <si>
    <t>8192</t>
  </si>
  <si>
    <t>0104006001</t>
  </si>
  <si>
    <t>Transaction Cost-Sale-EQ</t>
  </si>
  <si>
    <t>0104006002</t>
  </si>
  <si>
    <t>Transaction Cost-Conversion-EQ</t>
  </si>
  <si>
    <t>0104006003</t>
  </si>
  <si>
    <t>Transaction Cost-Transfer-EQ</t>
  </si>
  <si>
    <t>0104008001</t>
  </si>
  <si>
    <t>0104008002</t>
  </si>
  <si>
    <t>0104008003</t>
  </si>
  <si>
    <t>0104008004</t>
  </si>
  <si>
    <t>Unrealised Element of Inc &amp; Gain-Rede-EQ</t>
  </si>
  <si>
    <t>0104008005</t>
  </si>
  <si>
    <t>0104008006</t>
  </si>
  <si>
    <t>Unrealised Element of Inc &amp; Gain-Zaka-EQ</t>
  </si>
  <si>
    <t>0104008007</t>
  </si>
  <si>
    <t>0104008008</t>
  </si>
  <si>
    <t>0104008009</t>
  </si>
  <si>
    <t>0104009002</t>
  </si>
  <si>
    <t>Unrealised Gain/Loss on Dev-HFT-EQ</t>
  </si>
  <si>
    <t>0104009003</t>
  </si>
  <si>
    <t>Unrealised Gain/Loss on TBills-HFT-EQ</t>
  </si>
  <si>
    <t>0104011001</t>
  </si>
  <si>
    <t>Other Income-EQ</t>
  </si>
  <si>
    <t>0204010001</t>
  </si>
  <si>
    <t>Transaction Cost-Sale-DT</t>
  </si>
  <si>
    <t>0204010002</t>
  </si>
  <si>
    <t>Transaction Cost-Conversion-DT</t>
  </si>
  <si>
    <t>0204010003</t>
  </si>
  <si>
    <t>Transaction Cost-Transfer-DT</t>
  </si>
  <si>
    <t>0204011001</t>
  </si>
  <si>
    <t>Other Income-DT</t>
  </si>
  <si>
    <t>0204013001</t>
  </si>
  <si>
    <t>Unrealised Element of Inc&amp;Gain Sale-DT</t>
  </si>
  <si>
    <t>0204013002</t>
  </si>
  <si>
    <t>Unrealised Element of Inc&amp;Gain Trans-DT</t>
  </si>
  <si>
    <t>0204013003</t>
  </si>
  <si>
    <t>Unrealised Element of Inc&amp;Gain Switch-DT</t>
  </si>
  <si>
    <t>0204013004</t>
  </si>
  <si>
    <t>Unrealised Element of Inc&amp;Gain Redem-DT</t>
  </si>
  <si>
    <t>0204013005</t>
  </si>
  <si>
    <t>Unrealised Element of Inc&amp;Gain ATM-DT</t>
  </si>
  <si>
    <t>0204013006</t>
  </si>
  <si>
    <t>Unrealised Element of Inc&amp;Gain Zakat-DT</t>
  </si>
  <si>
    <t>0204013007</t>
  </si>
  <si>
    <t>Unrealised Element of Inc&amp;Gain Tax-DT</t>
  </si>
  <si>
    <t>0204013008</t>
  </si>
  <si>
    <t>Unrealised Element of Inc&amp;Gain- Con-DT</t>
  </si>
  <si>
    <t>0204013009</t>
  </si>
  <si>
    <t>Unrealised Element of Inc&amp;Gain- Con IDP-DT</t>
  </si>
  <si>
    <t>0304020001</t>
  </si>
  <si>
    <t>Transaction Cost-Sale-MM</t>
  </si>
  <si>
    <t>0304020002</t>
  </si>
  <si>
    <t>Transaction Cost-Conversion-MM</t>
  </si>
  <si>
    <t>0304020003</t>
  </si>
  <si>
    <t>Transaction Cost-Transfer-MM</t>
  </si>
  <si>
    <t>0304021002</t>
  </si>
  <si>
    <t>Other Income-MM</t>
  </si>
  <si>
    <t>0304023001</t>
  </si>
  <si>
    <t>0304023002</t>
  </si>
  <si>
    <t>0304023003</t>
  </si>
  <si>
    <t>0304023004</t>
  </si>
  <si>
    <t>0304023005</t>
  </si>
  <si>
    <t>0304023006</t>
  </si>
  <si>
    <t>0304023007</t>
  </si>
  <si>
    <t>0304023008</t>
  </si>
  <si>
    <t>0304023009</t>
  </si>
  <si>
    <t>8211</t>
  </si>
  <si>
    <t>0105001001</t>
  </si>
  <si>
    <t>Management Fee-EQ</t>
  </si>
  <si>
    <t>0105001002</t>
  </si>
  <si>
    <t>Sales Tax on Mngt Fee-EQ</t>
  </si>
  <si>
    <t>0205001001</t>
  </si>
  <si>
    <t>Management Fee-DT</t>
  </si>
  <si>
    <t>0205001002</t>
  </si>
  <si>
    <t>Sales Tax on Mngt Fee-DT</t>
  </si>
  <si>
    <t>0305001001</t>
  </si>
  <si>
    <t>Management Fee-MM</t>
  </si>
  <si>
    <t>0305001002</t>
  </si>
  <si>
    <t>Sales Tax on Mngt Fee-MM</t>
  </si>
  <si>
    <t>8221</t>
  </si>
  <si>
    <t>0105002001</t>
  </si>
  <si>
    <t>Trustee Fee-EQ</t>
  </si>
  <si>
    <t>0205002001</t>
  </si>
  <si>
    <t>Trustee Fee-DT</t>
  </si>
  <si>
    <t>0305002001</t>
  </si>
  <si>
    <t>Trustee Fee-MM</t>
  </si>
  <si>
    <t>8231</t>
  </si>
  <si>
    <t>0105003001</t>
  </si>
  <si>
    <t>SECP Annual Fee-EQ</t>
  </si>
  <si>
    <t>0205003001</t>
  </si>
  <si>
    <t>SECP Annual Fee-DT</t>
  </si>
  <si>
    <t>0305003001</t>
  </si>
  <si>
    <t>SECP Annual Fee-MM</t>
  </si>
  <si>
    <t>8241</t>
  </si>
  <si>
    <t>0105005002</t>
  </si>
  <si>
    <t>Annual Audit Fee-EQ</t>
  </si>
  <si>
    <t>0105005006</t>
  </si>
  <si>
    <t>Shariah Audit Fee-EQ</t>
  </si>
  <si>
    <t>0205005002</t>
  </si>
  <si>
    <t>Annual Audit Fee-DT</t>
  </si>
  <si>
    <t>0205005006</t>
  </si>
  <si>
    <t>Shariah Audit Fee-DT</t>
  </si>
  <si>
    <t>0305005002</t>
  </si>
  <si>
    <t>Annual Audit Fee-MM</t>
  </si>
  <si>
    <t>0305005006</t>
  </si>
  <si>
    <t>Shariah Audit Fee-MM</t>
  </si>
  <si>
    <t>8242</t>
  </si>
  <si>
    <t>0105005003</t>
  </si>
  <si>
    <t>Half Yearly Review Fee-EQ</t>
  </si>
  <si>
    <t>0205005003</t>
  </si>
  <si>
    <t>Half Yearly Review Fee-DT</t>
  </si>
  <si>
    <t>0305005003</t>
  </si>
  <si>
    <t>Half Yearly Review Fee-MM</t>
  </si>
  <si>
    <t>8243</t>
  </si>
  <si>
    <t>0105005001</t>
  </si>
  <si>
    <t>Compliance Audit Fee-EQ</t>
  </si>
  <si>
    <t>0105005005</t>
  </si>
  <si>
    <t>Certification Fee-EQ</t>
  </si>
  <si>
    <t>0205005001</t>
  </si>
  <si>
    <t>Compliance Audit Fee-DT</t>
  </si>
  <si>
    <t>0205005005</t>
  </si>
  <si>
    <t>Certification Fee-DT</t>
  </si>
  <si>
    <t>0205014001</t>
  </si>
  <si>
    <t>Shariah Advisor Fee-DT</t>
  </si>
  <si>
    <t>0305005001</t>
  </si>
  <si>
    <t>Complaince Audit Fee-MM</t>
  </si>
  <si>
    <t>0305005005</t>
  </si>
  <si>
    <t>Certification Fee-MM</t>
  </si>
  <si>
    <t>0305014001</t>
  </si>
  <si>
    <t>Shariah Advisor Fee-MM</t>
  </si>
  <si>
    <t>8244</t>
  </si>
  <si>
    <t>0105005004</t>
  </si>
  <si>
    <t>Out of Pocket Expenses-EQ</t>
  </si>
  <si>
    <t>0205005004</t>
  </si>
  <si>
    <t>Out of Pocket Expenses-DT</t>
  </si>
  <si>
    <t>0305005004</t>
  </si>
  <si>
    <t>Out of Pocket Expenses-MM</t>
  </si>
  <si>
    <t>8251</t>
  </si>
  <si>
    <t>0105002002</t>
  </si>
  <si>
    <t>CDC-Participant Fee-MCFSL-EQ</t>
  </si>
  <si>
    <t>0105010001</t>
  </si>
  <si>
    <t>CDS Eligibility Fee-EQ</t>
  </si>
  <si>
    <t>0105010002</t>
  </si>
  <si>
    <t>CDC Documentation Charges-EQ</t>
  </si>
  <si>
    <t>0105013001</t>
  </si>
  <si>
    <t>CDS Charges-Outright-EQ</t>
  </si>
  <si>
    <t>0105014002</t>
  </si>
  <si>
    <t>0205002002</t>
  </si>
  <si>
    <t>CDC-Participant Fee-MCFSL-DT</t>
  </si>
  <si>
    <t>0205010001</t>
  </si>
  <si>
    <t>CDS Eligiblity Fee-DT</t>
  </si>
  <si>
    <t>0205010002</t>
  </si>
  <si>
    <t>CDC Documentation Charges-DT</t>
  </si>
  <si>
    <t>0205013001</t>
  </si>
  <si>
    <t>Settlement Charges-DT</t>
  </si>
  <si>
    <t>0305002002</t>
  </si>
  <si>
    <t>CDC-Participant Fee-MCFSL-MM</t>
  </si>
  <si>
    <t>0305010001</t>
  </si>
  <si>
    <t>CDS Eligibility Fee-MM</t>
  </si>
  <si>
    <t>0305010002</t>
  </si>
  <si>
    <t>CDC Documentation Charges-MM</t>
  </si>
  <si>
    <t>0305013001</t>
  </si>
  <si>
    <t>Settlement Charges-MM</t>
  </si>
  <si>
    <t>8261</t>
  </si>
  <si>
    <t>0105012001</t>
  </si>
  <si>
    <t>Brokerage Expenses-HFT-Aba Ali Habib-EQ</t>
  </si>
  <si>
    <t>0105014001</t>
  </si>
  <si>
    <t>CVT Expenses Outright-Aba Ali Habib-EQ</t>
  </si>
  <si>
    <t>0105017001</t>
  </si>
  <si>
    <t>Brokeage Expense-OR-D.J.M. Securities-EQ</t>
  </si>
  <si>
    <t>0105017002</t>
  </si>
  <si>
    <t>Brokeage Expense-OR-Pearl Securities-EQ</t>
  </si>
  <si>
    <t>0105017003</t>
  </si>
  <si>
    <t>Brokeage Expense-OR-Habib Metro-EQ</t>
  </si>
  <si>
    <t>0105017004</t>
  </si>
  <si>
    <t>Brokeage Expense-OR-Invest &amp; Finance-EQ</t>
  </si>
  <si>
    <t>0105017005</t>
  </si>
  <si>
    <t>Brokerage Expense-HFT</t>
  </si>
  <si>
    <t>0105018001</t>
  </si>
  <si>
    <t>FED on Sale-DJM Securities</t>
  </si>
  <si>
    <t>0105018002</t>
  </si>
  <si>
    <t>FED on Sale-Pearl Securities</t>
  </si>
  <si>
    <t>0105018003</t>
  </si>
  <si>
    <t>FED on Sale-Habib Metro</t>
  </si>
  <si>
    <t>0105018004</t>
  </si>
  <si>
    <t>FED on Sale-Invest &amp; Finance</t>
  </si>
  <si>
    <t>0105018005</t>
  </si>
  <si>
    <t>FED on Sale-EQ</t>
  </si>
  <si>
    <t>0105020001</t>
  </si>
  <si>
    <t>NCCPL Monthly Charges-EQ</t>
  </si>
  <si>
    <t>0205012001</t>
  </si>
  <si>
    <t>Brokerage Expenses-HFT-DT</t>
  </si>
  <si>
    <t>0305012001</t>
  </si>
  <si>
    <t>Brokerage Expenses-HFT-MM</t>
  </si>
  <si>
    <t>8271</t>
  </si>
  <si>
    <t>0105004001</t>
  </si>
  <si>
    <t>MUFAP Fee-EQ</t>
  </si>
  <si>
    <t>0105006001</t>
  </si>
  <si>
    <t>Credit Rating Fee PACRA-EQ</t>
  </si>
  <si>
    <t>0205004001</t>
  </si>
  <si>
    <t>MUFAP Fee-DT</t>
  </si>
  <si>
    <t>0205006001</t>
  </si>
  <si>
    <t>Credit Rating Fee PACRA-DT</t>
  </si>
  <si>
    <t>0305004001</t>
  </si>
  <si>
    <t>MUFAP Fee-MM</t>
  </si>
  <si>
    <t>0305006001</t>
  </si>
  <si>
    <t>Credit Rating Fee PACRA-MM</t>
  </si>
  <si>
    <t>8281</t>
  </si>
  <si>
    <t>0105015001</t>
  </si>
  <si>
    <t>Donation / Charity Expense-EQ</t>
  </si>
  <si>
    <t>8290</t>
  </si>
  <si>
    <t>0105007001</t>
  </si>
  <si>
    <t>Professional Charges-Tax Consultancy-EQ</t>
  </si>
  <si>
    <t>0105008001</t>
  </si>
  <si>
    <t>Legal Expenses-Bawany&amp;Partner-EQ</t>
  </si>
  <si>
    <t>0205007001</t>
  </si>
  <si>
    <t>Professional Charges-Tax Consultancy-DT</t>
  </si>
  <si>
    <t>0205008001</t>
  </si>
  <si>
    <t>Legal Expenses-Bawany &amp; Partner-DT</t>
  </si>
  <si>
    <t>0305007001</t>
  </si>
  <si>
    <t>Professional Charges-Tax Consultancy-MM</t>
  </si>
  <si>
    <t>0305008001</t>
  </si>
  <si>
    <t>Legal Expenses-Bawany &amp; Partner-MM</t>
  </si>
  <si>
    <t>8291</t>
  </si>
  <si>
    <t>0105009001</t>
  </si>
  <si>
    <t>Bank Charges-Arif Habib Bank-EQ</t>
  </si>
  <si>
    <t>0105009002</t>
  </si>
  <si>
    <t>Bank Charges-BAFL Isl Banking-EQ</t>
  </si>
  <si>
    <t>0105009003</t>
  </si>
  <si>
    <t>Bank Charges-Al Baraka Islamic-EQ</t>
  </si>
  <si>
    <t>0105009006</t>
  </si>
  <si>
    <t>Bank Charges-BAHL-KSE-EQ</t>
  </si>
  <si>
    <t>0105009007</t>
  </si>
  <si>
    <t>Bank Charges Dawood Islamic Bank-EQ</t>
  </si>
  <si>
    <t>0105009008</t>
  </si>
  <si>
    <t>Bank charges Bank Islami Pakistan-EQ</t>
  </si>
  <si>
    <t>0105009009</t>
  </si>
  <si>
    <t>Bank Charges HMB KSE-EQ</t>
  </si>
  <si>
    <t>0205009001</t>
  </si>
  <si>
    <t>Bank Charges-Arif Habib Bank-DT</t>
  </si>
  <si>
    <t>0205009002</t>
  </si>
  <si>
    <t>Bank Charges-BAFL Islamic Bank-DT</t>
  </si>
  <si>
    <t>0205009003</t>
  </si>
  <si>
    <t>Bank Charges-Al Baraka Islamic-DT</t>
  </si>
  <si>
    <t>0205009004</t>
  </si>
  <si>
    <t>Bank Charges Dawood Islamic Bank-DT</t>
  </si>
  <si>
    <t>0205009005</t>
  </si>
  <si>
    <t>Bank Charges Bank Islami Pakistan-DT</t>
  </si>
  <si>
    <t>0205009006</t>
  </si>
  <si>
    <t>Bank Charges Meezan Bank Ltd-DT</t>
  </si>
  <si>
    <t>0205009007</t>
  </si>
  <si>
    <t>Bank Charges UBL Ameen Bank Ltd-DT</t>
  </si>
  <si>
    <t>0205009008</t>
  </si>
  <si>
    <t>Bank Charges-HMB Alfalah Court-DT</t>
  </si>
  <si>
    <t>0305009001</t>
  </si>
  <si>
    <t>Bank Charges-Arif Habib Bank-KSE Br-MM</t>
  </si>
  <si>
    <t>0305009002</t>
  </si>
  <si>
    <t>Bank Charges-Bank Al Falah-Islamic-MM</t>
  </si>
  <si>
    <t>0305009003</t>
  </si>
  <si>
    <t>Bank Charges-Al Baraka Islamic Bank-MM</t>
  </si>
  <si>
    <t>0305009004</t>
  </si>
  <si>
    <t>Bank Charges Dawood Islamic Bank-MM</t>
  </si>
  <si>
    <t>0305009005</t>
  </si>
  <si>
    <t>Bank Charges- Bank Islami-MM</t>
  </si>
  <si>
    <t>0305009006</t>
  </si>
  <si>
    <t>Bank Charges Dawood Islamic Bank-IPS-MM</t>
  </si>
  <si>
    <t>0305009007</t>
  </si>
  <si>
    <t>Bank Charges BAH Islamic Bank-IPS-MM</t>
  </si>
  <si>
    <t>0305009008</t>
  </si>
  <si>
    <t>Bank Charges SCB-IPS-MM</t>
  </si>
  <si>
    <t>0305009009</t>
  </si>
  <si>
    <t>Bank Charges Meezan Bank--MM</t>
  </si>
  <si>
    <t>0305009010</t>
  </si>
  <si>
    <t>Bank Charges UBL Ameen--MM</t>
  </si>
  <si>
    <t>0305009011</t>
  </si>
  <si>
    <t>Bank Charges HMB Alfalah Court--MM</t>
  </si>
  <si>
    <t>0305009012</t>
  </si>
  <si>
    <t>Bank Charges MCB Islamic Banking--MM</t>
  </si>
  <si>
    <t>8292</t>
  </si>
  <si>
    <t>0105011001</t>
  </si>
  <si>
    <t>Amortisation of Formation Cost-EQ</t>
  </si>
  <si>
    <t>0205011001</t>
  </si>
  <si>
    <t>Amortisation of Formation Cost-DT</t>
  </si>
  <si>
    <t>0305011001</t>
  </si>
  <si>
    <t>Amortisation of Formation Cost-MM</t>
  </si>
  <si>
    <t>8293</t>
  </si>
  <si>
    <t>0105019001</t>
  </si>
  <si>
    <t>Provision for WWF-EQ</t>
  </si>
  <si>
    <t>0205016001</t>
  </si>
  <si>
    <t>Provision for WWF-DT</t>
  </si>
  <si>
    <t>0305016001</t>
  </si>
  <si>
    <t>Provision for WWF-MM</t>
  </si>
  <si>
    <t>8294</t>
  </si>
  <si>
    <t>0105016001</t>
  </si>
  <si>
    <t>Minimum Tax-EQ</t>
  </si>
  <si>
    <t>0205015001</t>
  </si>
  <si>
    <t>Minimum Tax-DT</t>
  </si>
  <si>
    <t>0305015001</t>
  </si>
  <si>
    <t>Minimum Tax-MM</t>
  </si>
  <si>
    <t>8295</t>
  </si>
  <si>
    <t>8296</t>
  </si>
  <si>
    <t>0101009003</t>
  </si>
  <si>
    <t>Impairment Loss on AFS Investments-EQ</t>
  </si>
  <si>
    <t>0205016002</t>
  </si>
  <si>
    <t>Provision for NPA-DT</t>
  </si>
  <si>
    <t>Grand Total</t>
  </si>
  <si>
    <t>TB Total - Current Accounts</t>
  </si>
  <si>
    <t>TB Total - Deposit Accounts</t>
  </si>
  <si>
    <t>TB Total - Investments</t>
  </si>
  <si>
    <t>TB Total - Dividend Receivable</t>
  </si>
  <si>
    <t>TB Total - Profit Receivable</t>
  </si>
  <si>
    <t>TB Total - Formation Cost</t>
  </si>
  <si>
    <t>TB Total - Security Deposits - CDC</t>
  </si>
  <si>
    <t>TB Total - Prepaid expenses and other receivables</t>
  </si>
  <si>
    <t>TB Total - Receivable against sale of investment</t>
  </si>
  <si>
    <t>TB Total - Taxation Refundable</t>
  </si>
  <si>
    <t>TB Total - Payable to Pension fund manager</t>
  </si>
  <si>
    <t>TB Total - Payable against redemption of units</t>
  </si>
  <si>
    <t>TB Total - Payable to trustee</t>
  </si>
  <si>
    <t>TB Total - Payable to Auditors</t>
  </si>
  <si>
    <t>TB Total - Annual fee payable to SECP</t>
  </si>
  <si>
    <t>TB Total - Donation / charity payable</t>
  </si>
  <si>
    <t>TB Total - Professional charges payable</t>
  </si>
  <si>
    <t>TB Total - Payable against purchase of investments</t>
  </si>
  <si>
    <t>TB Total - CDS Charges</t>
  </si>
  <si>
    <t>TB Total - Others</t>
  </si>
  <si>
    <t>TB Total - Taxation payable</t>
  </si>
  <si>
    <t>TB Total - Units Sold</t>
  </si>
  <si>
    <t>TB Total - Units Redeemed</t>
  </si>
  <si>
    <t>TB Total - Balance Account - Opening Net Assets</t>
  </si>
  <si>
    <t>TB Total - General Reserve</t>
  </si>
  <si>
    <t>TB Total - Unappropriated profit / (loss)</t>
  </si>
  <si>
    <t>TB Total - AFS Gain / Loss</t>
  </si>
  <si>
    <t>TB Total - Element of income realized</t>
  </si>
  <si>
    <t>TB Total - Element of income Unrealized</t>
  </si>
  <si>
    <t>TB Total - Capital Gain / (Loss) on sale of Investments</t>
  </si>
  <si>
    <t>TB Total - Unrealised (gain) / loss on investments</t>
  </si>
  <si>
    <t>TB Total - Dividend Income</t>
  </si>
  <si>
    <t>TB Total - Income from Government Ijarah Sukuk</t>
  </si>
  <si>
    <t>TB Total - Profit on deposit accounts with banks</t>
  </si>
  <si>
    <t>TB Total - Income from Certificate of Investment</t>
  </si>
  <si>
    <t>TB Total - Income from Term Deposit Receipts</t>
  </si>
  <si>
    <t>TB Total - Income from Term Finance Certificate - Sukuk</t>
  </si>
  <si>
    <t>TB Total - Impairment loss on AFS Investments</t>
  </si>
  <si>
    <t>TB Total - Remuneration of Pension Fund Manager</t>
  </si>
  <si>
    <t>TB Total - Remuneration of Trustee</t>
  </si>
  <si>
    <t>TB Total - Annual fee - SECP</t>
  </si>
  <si>
    <t>TB Total - Audit Fee</t>
  </si>
  <si>
    <t>TB Total - Half yearly review fee</t>
  </si>
  <si>
    <t>TB Total - Other certifications and services</t>
  </si>
  <si>
    <t>TB Total - Out of pocket expenses</t>
  </si>
  <si>
    <t>TB Total - Custody and settlement charges</t>
  </si>
  <si>
    <t>TB Total - Securities transaction cost</t>
  </si>
  <si>
    <t>TB Total - Fees and subscription</t>
  </si>
  <si>
    <t>TB Total - Donation and charity expense</t>
  </si>
  <si>
    <t>TB Total - Legal and professional charges</t>
  </si>
  <si>
    <t>TB Total - Bank charges</t>
  </si>
  <si>
    <t>TB Total - Amortization of formation cost</t>
  </si>
  <si>
    <t>TB Total - WWF Expense</t>
  </si>
  <si>
    <t>TB Total - Taxation</t>
  </si>
  <si>
    <t>TB Total - Other Expenses</t>
  </si>
  <si>
    <t>TB Total - Provision for NPA - TFC (PEL)</t>
  </si>
  <si>
    <t>_/_GrandTotal_/_</t>
  </si>
  <si>
    <t>(reserved)</t>
  </si>
  <si>
    <t>_/_5111_/_0103008001</t>
  </si>
  <si>
    <t>_/_5111_/_0103008006</t>
  </si>
  <si>
    <t>_/_5111_/_0103008008</t>
  </si>
  <si>
    <t>_/_5111_/_0203005001</t>
  </si>
  <si>
    <t>_/_5111_/_0303012001</t>
  </si>
  <si>
    <t>_/_5111_/_</t>
  </si>
  <si>
    <t>_/_5112_/_0103008002</t>
  </si>
  <si>
    <t>_/_5112_/_0103008003</t>
  </si>
  <si>
    <t>_/_5112_/_0103008004</t>
  </si>
  <si>
    <t>_/_5112_/_0103008005</t>
  </si>
  <si>
    <t>_/_5112_/_0103008007</t>
  </si>
  <si>
    <t>_/_5112_/_0103008009</t>
  </si>
  <si>
    <t>_/_5112_/_0203005002</t>
  </si>
  <si>
    <t>_/_5112_/_0203005003</t>
  </si>
  <si>
    <t>_/_5112_/_0203005004</t>
  </si>
  <si>
    <t>_/_5112_/_0203005005</t>
  </si>
  <si>
    <t>_/_5112_/_0203005007</t>
  </si>
  <si>
    <t>_/_5112_/_0203005008</t>
  </si>
  <si>
    <t>_/_5112_/_0203005009</t>
  </si>
  <si>
    <t>_/_5112_/_0203005010</t>
  </si>
  <si>
    <t>_/_5112_/_0203005011</t>
  </si>
  <si>
    <t>_/_5112_/_0203005012</t>
  </si>
  <si>
    <t>_/_5112_/_0303012002</t>
  </si>
  <si>
    <t>_/_5112_/_0303012003</t>
  </si>
  <si>
    <t>_/_5112_/_0303012004</t>
  </si>
  <si>
    <t>_/_5112_/_0303012005</t>
  </si>
  <si>
    <t>_/_5112_/_0303012007</t>
  </si>
  <si>
    <t>_/_5112_/_0303012008</t>
  </si>
  <si>
    <t>_/_5112_/_0303012009</t>
  </si>
  <si>
    <t>_/_5112_/_0303012010</t>
  </si>
  <si>
    <t>_/_5112_/_0303012011</t>
  </si>
  <si>
    <t>_/_5112_/_0303012012</t>
  </si>
  <si>
    <t>_/_5112_/_0303012013</t>
  </si>
  <si>
    <t>_/_5112_/_0303012014</t>
  </si>
  <si>
    <t>_/_5112_/_0303012015</t>
  </si>
  <si>
    <t>_/_5112_/_</t>
  </si>
  <si>
    <t>_/_5211_/_0103002001</t>
  </si>
  <si>
    <t>_/_5211_/_0103002002</t>
  </si>
  <si>
    <t>_/_5211_/_0103002003</t>
  </si>
  <si>
    <t>_/_5211_/_0103002004</t>
  </si>
  <si>
    <t>_/_5211_/_0103002005</t>
  </si>
  <si>
    <t>_/_5211_/_0103003001</t>
  </si>
  <si>
    <t>_/_5211_/_0103003002</t>
  </si>
  <si>
    <t>_/_5211_/_0103004001</t>
  </si>
  <si>
    <t>_/_5211_/_0103005001</t>
  </si>
  <si>
    <t>_/_5211_/_0103005002</t>
  </si>
  <si>
    <t>_/_5211_/_0103006001</t>
  </si>
  <si>
    <t>_/_5211_/_0103007001</t>
  </si>
  <si>
    <t>_/_5211_/_0103007002</t>
  </si>
  <si>
    <t>_/_5211_/_0103007003</t>
  </si>
  <si>
    <t>_/_5211_/_0103007004</t>
  </si>
  <si>
    <t>_/_5211_/_0203002001</t>
  </si>
  <si>
    <t>_/_5211_/_0203002002</t>
  </si>
  <si>
    <t>_/_5211_/_0203002003</t>
  </si>
  <si>
    <t>_/_5211_/_0203002004</t>
  </si>
  <si>
    <t>_/_5211_/_0203002005</t>
  </si>
  <si>
    <t>_/_5211_/_0203002006</t>
  </si>
  <si>
    <t>_/_5211_/_0203002007</t>
  </si>
  <si>
    <t>_/_5211_/_0203003001</t>
  </si>
  <si>
    <t>_/_5211_/_0203003002</t>
  </si>
  <si>
    <t>_/_5211_/_0203003003</t>
  </si>
  <si>
    <t>_/_5211_/_0203003004</t>
  </si>
  <si>
    <t>_/_5211_/_0203003005</t>
  </si>
  <si>
    <t>_/_5211_/_0203003006</t>
  </si>
  <si>
    <t>_/_5211_/_0203003007</t>
  </si>
  <si>
    <t>_/_5211_/_0203003008</t>
  </si>
  <si>
    <t>_/_5211_/_0203004001</t>
  </si>
  <si>
    <t>_/_5211_/_0203004002</t>
  </si>
  <si>
    <t>_/_5211_/_0203004003</t>
  </si>
  <si>
    <t>_/_5211_/_0203004004</t>
  </si>
  <si>
    <t>_/_5211_/_0303002001</t>
  </si>
  <si>
    <t>_/_5211_/_0303003001</t>
  </si>
  <si>
    <t>_/_5211_/_0303003002</t>
  </si>
  <si>
    <t>_/_5211_/_0303003003</t>
  </si>
  <si>
    <t>_/_5211_/_0303003004</t>
  </si>
  <si>
    <t>_/_5211_/_0303004001</t>
  </si>
  <si>
    <t>_/_5211_/_0303004002</t>
  </si>
  <si>
    <t>_/_5211_/_0303004003</t>
  </si>
  <si>
    <t>_/_5211_/_0303004004</t>
  </si>
  <si>
    <t>_/_5211_/_0303004005</t>
  </si>
  <si>
    <t>_/_5211_/_0303004006</t>
  </si>
  <si>
    <t>_/_5211_/_0303005001</t>
  </si>
  <si>
    <t>_/_5211_/_0303005002</t>
  </si>
  <si>
    <t>_/_5211_/_0303005003</t>
  </si>
  <si>
    <t>_/_5211_/_0303005004</t>
  </si>
  <si>
    <t>_/_5211_/_0303005005</t>
  </si>
  <si>
    <t>_/_5211_/_0303005006</t>
  </si>
  <si>
    <t>_/_5211_/_0303005007</t>
  </si>
  <si>
    <t>_/_5211_/_0303005008</t>
  </si>
  <si>
    <t>_/_5211_/_0303005009</t>
  </si>
  <si>
    <t>_/_5211_/_0303006001</t>
  </si>
  <si>
    <t>_/_5211_/_0303007001</t>
  </si>
  <si>
    <t>_/_5211_/_0303008001</t>
  </si>
  <si>
    <t>_/_5211_/_0303009001</t>
  </si>
  <si>
    <t>_/_5211_/_0303009002</t>
  </si>
  <si>
    <t>_/_5211_/_0303010001</t>
  </si>
  <si>
    <t>_/_5211_/_0303011001</t>
  </si>
  <si>
    <t>_/_5211_/_0303011002</t>
  </si>
  <si>
    <t>_/_5211_/_0303011003</t>
  </si>
  <si>
    <t>_/_5211_/_0303036001</t>
  </si>
  <si>
    <t>_/_5211_/_0303036002</t>
  </si>
  <si>
    <t>_/_5211_/_</t>
  </si>
  <si>
    <t>_/_5311_/_0103010001</t>
  </si>
  <si>
    <t>_/_5311_/_0103010002</t>
  </si>
  <si>
    <t>_/_5311_/_0303022001</t>
  </si>
  <si>
    <t>_/_5311_/_0303022002</t>
  </si>
  <si>
    <t>_/_5311_/_</t>
  </si>
  <si>
    <t>_/_5411_/_0103011001</t>
  </si>
  <si>
    <t>_/_5411_/_0103011002</t>
  </si>
  <si>
    <t>_/_5411_/_0103011003</t>
  </si>
  <si>
    <t>_/_5411_/_0103011004</t>
  </si>
  <si>
    <t>_/_5411_/_0103011005</t>
  </si>
  <si>
    <t>_/_5411_/_0103011006</t>
  </si>
  <si>
    <t>_/_5411_/_0103013001</t>
  </si>
  <si>
    <t>_/_5411_/_0203007001</t>
  </si>
  <si>
    <t>_/_5411_/_0203007002</t>
  </si>
  <si>
    <t>_/_5411_/_0203007003</t>
  </si>
  <si>
    <t>_/_5411_/_0203007004</t>
  </si>
  <si>
    <t>_/_5411_/_0203008001</t>
  </si>
  <si>
    <t>_/_5411_/_0203008002</t>
  </si>
  <si>
    <t>_/_5411_/_0203008003</t>
  </si>
  <si>
    <t>_/_5411_/_0203008004</t>
  </si>
  <si>
    <t>_/_5411_/_0203008005</t>
  </si>
  <si>
    <t>_/_5411_/_0203008006</t>
  </si>
  <si>
    <t>_/_5411_/_0203008007</t>
  </si>
  <si>
    <t>_/_5411_/_0203008008</t>
  </si>
  <si>
    <t>_/_5411_/_0203008009</t>
  </si>
  <si>
    <t>_/_5411_/_0203016001</t>
  </si>
  <si>
    <t>_/_5411_/_0203017001</t>
  </si>
  <si>
    <t>_/_5411_/_0203017002</t>
  </si>
  <si>
    <t>_/_5411_/_0303006002</t>
  </si>
  <si>
    <t>_/_5411_/_0303006003</t>
  </si>
  <si>
    <t>_/_5411_/_0303006004</t>
  </si>
  <si>
    <t>_/_5411_/_0303014001</t>
  </si>
  <si>
    <t>_/_5411_/_0303015001</t>
  </si>
  <si>
    <t>_/_5411_/_0303016001</t>
  </si>
  <si>
    <t>_/_5411_/_0303017001</t>
  </si>
  <si>
    <t>_/_5411_/_0303017002</t>
  </si>
  <si>
    <t>_/_5411_/_0303018001</t>
  </si>
  <si>
    <t>_/_5411_/_0303019001</t>
  </si>
  <si>
    <t>_/_5411_/_0303020001</t>
  </si>
  <si>
    <t>_/_5411_/_0303020002</t>
  </si>
  <si>
    <t>_/_5411_/_0303020003</t>
  </si>
  <si>
    <t>_/_5411_/_0303021001</t>
  </si>
  <si>
    <t>_/_5411_/_0303021002</t>
  </si>
  <si>
    <t>_/_5411_/_0303021003</t>
  </si>
  <si>
    <t>_/_5411_/_0303021004</t>
  </si>
  <si>
    <t>_/_5411_/_0303021005</t>
  </si>
  <si>
    <t>_/_5411_/_0303021006</t>
  </si>
  <si>
    <t>_/_5411_/_0303021007</t>
  </si>
  <si>
    <t>_/_5411_/_0303021008</t>
  </si>
  <si>
    <t>_/_5411_/_0303021009</t>
  </si>
  <si>
    <t>_/_5411_/_0303021010</t>
  </si>
  <si>
    <t>_/_5411_/_0303021011</t>
  </si>
  <si>
    <t>_/_5411_/_0303021012</t>
  </si>
  <si>
    <t>_/_5411_/_</t>
  </si>
  <si>
    <t>_/_5511_/_0103001001</t>
  </si>
  <si>
    <t>_/_5511_/_0203001001</t>
  </si>
  <si>
    <t>_/_5511_/_0303001001</t>
  </si>
  <si>
    <t>_/_5511_/_</t>
  </si>
  <si>
    <t>_/_5611_/_0103014001</t>
  </si>
  <si>
    <t>_/_5611_/_0103014002</t>
  </si>
  <si>
    <t>_/_5611_/_0203009001</t>
  </si>
  <si>
    <t>_/_5611_/_0203009002</t>
  </si>
  <si>
    <t>_/_5611_/_0303025001</t>
  </si>
  <si>
    <t>_/_5611_/_0303025002</t>
  </si>
  <si>
    <t>_/_5611_/_0303025003</t>
  </si>
  <si>
    <t>_/_5611_/_</t>
  </si>
  <si>
    <t>_/_5612_/_0103015001</t>
  </si>
  <si>
    <t>_/_5612_/_0103015002</t>
  </si>
  <si>
    <t>_/_5612_/_0103015003</t>
  </si>
  <si>
    <t>_/_5612_/_0103015004</t>
  </si>
  <si>
    <t>_/_5612_/_0103015005</t>
  </si>
  <si>
    <t>_/_5612_/_0103015006</t>
  </si>
  <si>
    <t>_/_5612_/_0103015007</t>
  </si>
  <si>
    <t>_/_5612_/_0103015008</t>
  </si>
  <si>
    <t>_/_5612_/_0103016001</t>
  </si>
  <si>
    <t>_/_5612_/_0103016002</t>
  </si>
  <si>
    <t>_/_5612_/_0103016003</t>
  </si>
  <si>
    <t>_/_5612_/_0103017001</t>
  </si>
  <si>
    <t>_/_5612_/_0103017002</t>
  </si>
  <si>
    <t>_/_5612_/_0103018001</t>
  </si>
  <si>
    <t>_/_5612_/_0103019001</t>
  </si>
  <si>
    <t>_/_5612_/_0103021001</t>
  </si>
  <si>
    <t>_/_5612_/_0103022001</t>
  </si>
  <si>
    <t>_/_5612_/_0203010001</t>
  </si>
  <si>
    <t>_/_5612_/_0203010002</t>
  </si>
  <si>
    <t>_/_5612_/_0203010003</t>
  </si>
  <si>
    <t>_/_5612_/_0203010004</t>
  </si>
  <si>
    <t>_/_5612_/_0203010005</t>
  </si>
  <si>
    <t>_/_5612_/_0203010006</t>
  </si>
  <si>
    <t>_/_5612_/_0203010007</t>
  </si>
  <si>
    <t>_/_5612_/_0203010008</t>
  </si>
  <si>
    <t>_/_5612_/_0203011001</t>
  </si>
  <si>
    <t>_/_5612_/_0203012001</t>
  </si>
  <si>
    <t>_/_5612_/_0203013001</t>
  </si>
  <si>
    <t>_/_5612_/_0203013002</t>
  </si>
  <si>
    <t>_/_5612_/_0203014001</t>
  </si>
  <si>
    <t>_/_5612_/_0203015001</t>
  </si>
  <si>
    <t>_/_5612_/_0203018001</t>
  </si>
  <si>
    <t>_/_5612_/_0303013001</t>
  </si>
  <si>
    <t>_/_5612_/_0303013002</t>
  </si>
  <si>
    <t>_/_5612_/_0303024002</t>
  </si>
  <si>
    <t>_/_5612_/_0303026001</t>
  </si>
  <si>
    <t>_/_5612_/_0303026002</t>
  </si>
  <si>
    <t>_/_5612_/_0303026003</t>
  </si>
  <si>
    <t>_/_5612_/_0303026004</t>
  </si>
  <si>
    <t>_/_5612_/_0303026005</t>
  </si>
  <si>
    <t>_/_5612_/_0303026006</t>
  </si>
  <si>
    <t>_/_5612_/_0303026007</t>
  </si>
  <si>
    <t>_/_5612_/_0303026008</t>
  </si>
  <si>
    <t>_/_5612_/_0303027001</t>
  </si>
  <si>
    <t>_/_5612_/_0303028001</t>
  </si>
  <si>
    <t>_/_5612_/_0303029001</t>
  </si>
  <si>
    <t>_/_5612_/_0303029002</t>
  </si>
  <si>
    <t>_/_5612_/_0303031001</t>
  </si>
  <si>
    <t>_/_5612_/_0303031002</t>
  </si>
  <si>
    <t>_/_5612_/_0303032001</t>
  </si>
  <si>
    <t>_/_5612_/_0303033001</t>
  </si>
  <si>
    <t>_/_5612_/_0303034001</t>
  </si>
  <si>
    <t>_/_5612_/_0303035001</t>
  </si>
  <si>
    <t>_/_5612_/_</t>
  </si>
  <si>
    <t>_/_5613_/_0103009001</t>
  </si>
  <si>
    <t>_/_5613_/_0103009002</t>
  </si>
  <si>
    <t>_/_5613_/_0103009004</t>
  </si>
  <si>
    <t>_/_5613_/_0103009010</t>
  </si>
  <si>
    <t>_/_5613_/_0103009023</t>
  </si>
  <si>
    <t>_/_5613_/_0103009024</t>
  </si>
  <si>
    <t>_/_5613_/_0103009026</t>
  </si>
  <si>
    <t>_/_5613_/_0203006001</t>
  </si>
  <si>
    <t>_/_5613_/_0203006002</t>
  </si>
  <si>
    <t>_/_5613_/_0203006003</t>
  </si>
  <si>
    <t>_/_5613_/_0203006004</t>
  </si>
  <si>
    <t>_/_5613_/_0203006005</t>
  </si>
  <si>
    <t>_/_5613_/_0303023001</t>
  </si>
  <si>
    <t>_/_5613_/_0303024001</t>
  </si>
  <si>
    <t>_/_5613_/_</t>
  </si>
  <si>
    <t>_/_5711_/_0103017003</t>
  </si>
  <si>
    <t>_/_5711_/_0203011002</t>
  </si>
  <si>
    <t>_/_5711_/_0303029003</t>
  </si>
  <si>
    <t>_/_5711_/_0303030001</t>
  </si>
  <si>
    <t>_/_5711_/_</t>
  </si>
  <si>
    <t>_/_6111_/_0102001001</t>
  </si>
  <si>
    <t>_/_6111_/_0102001002</t>
  </si>
  <si>
    <t>_/_6111_/_0202001001</t>
  </si>
  <si>
    <t>_/_6111_/_0202001002</t>
  </si>
  <si>
    <t>_/_6111_/_0302001001</t>
  </si>
  <si>
    <t>_/_6111_/_0302001002</t>
  </si>
  <si>
    <t>_/_6111_/_</t>
  </si>
  <si>
    <t>_/_6111.1_/_0102012001</t>
  </si>
  <si>
    <t>_/_6111.1_/_0202012001</t>
  </si>
  <si>
    <t>_/_6111.1_/_0302012001</t>
  </si>
  <si>
    <t>_/_6111.1_/_</t>
  </si>
  <si>
    <t>_/_6211_/_0102002001</t>
  </si>
  <si>
    <t>_/_6211_/_0202002001</t>
  </si>
  <si>
    <t>_/_6211_/_0302002001</t>
  </si>
  <si>
    <t>_/_6211_/_</t>
  </si>
  <si>
    <t>_/_6311_/_0102005001</t>
  </si>
  <si>
    <t>_/_6311_/_0102005002</t>
  </si>
  <si>
    <t>_/_6311_/_0102005003</t>
  </si>
  <si>
    <t>_/_6311_/_0102005004</t>
  </si>
  <si>
    <t>_/_6311_/_0102005006</t>
  </si>
  <si>
    <t>_/_6311_/_0202005001</t>
  </si>
  <si>
    <t>_/_6311_/_0202005002</t>
  </si>
  <si>
    <t>_/_6311_/_0202005003</t>
  </si>
  <si>
    <t>_/_6311_/_0202005004</t>
  </si>
  <si>
    <t>_/_6311_/_0202005006</t>
  </si>
  <si>
    <t>_/_6311_/_0302005001</t>
  </si>
  <si>
    <t>_/_6311_/_0302005002</t>
  </si>
  <si>
    <t>_/_6311_/_0302005003</t>
  </si>
  <si>
    <t>_/_6311_/_0302005004</t>
  </si>
  <si>
    <t>_/_6311_/_0302005006</t>
  </si>
  <si>
    <t>_/_6311_/_</t>
  </si>
  <si>
    <t>_/_6411_/_0102003001</t>
  </si>
  <si>
    <t>_/_6411_/_0202003001</t>
  </si>
  <si>
    <t>_/_6411_/_0302003001</t>
  </si>
  <si>
    <t>_/_6411_/_</t>
  </si>
  <si>
    <t>_/_6511_/_0102019001</t>
  </si>
  <si>
    <t>_/_6511_/_0202017001</t>
  </si>
  <si>
    <t>_/_6511_/_0302022001</t>
  </si>
  <si>
    <t>_/_6511_/_</t>
  </si>
  <si>
    <t>_/_6512_/_0102006001</t>
  </si>
  <si>
    <t>_/_6512_/_0102007001</t>
  </si>
  <si>
    <t>_/_6512_/_0102008001</t>
  </si>
  <si>
    <t>_/_6512_/_0102018001</t>
  </si>
  <si>
    <t>_/_6512_/_0202006001</t>
  </si>
  <si>
    <t>_/_6512_/_0202007001</t>
  </si>
  <si>
    <t>_/_6512_/_0202008001</t>
  </si>
  <si>
    <t>_/_6512_/_0202018001</t>
  </si>
  <si>
    <t>_/_6512_/_0302007001</t>
  </si>
  <si>
    <t>_/_6512_/_0302008001</t>
  </si>
  <si>
    <t>_/_6512_/_</t>
  </si>
  <si>
    <t>_/_6513_/_0103009003</t>
  </si>
  <si>
    <t>_/_6513_/_0103009005</t>
  </si>
  <si>
    <t>_/_6513_/_0103009006</t>
  </si>
  <si>
    <t>_/_6513_/_0103009007</t>
  </si>
  <si>
    <t>_/_6513_/_0103009008</t>
  </si>
  <si>
    <t>_/_6513_/_0103009009</t>
  </si>
  <si>
    <t>_/_6513_/_0103009011</t>
  </si>
  <si>
    <t>_/_6513_/_0103009012</t>
  </si>
  <si>
    <t>_/_6513_/_0103009013</t>
  </si>
  <si>
    <t>_/_6513_/_0103009014</t>
  </si>
  <si>
    <t>_/_6513_/_0103009015</t>
  </si>
  <si>
    <t>_/_6513_/_0103009016</t>
  </si>
  <si>
    <t>_/_6513_/_0103009017</t>
  </si>
  <si>
    <t>_/_6513_/_0103009018</t>
  </si>
  <si>
    <t>_/_6513_/_0103009019</t>
  </si>
  <si>
    <t>_/_6513_/_0103009020</t>
  </si>
  <si>
    <t>_/_6513_/_0103009021</t>
  </si>
  <si>
    <t>_/_6513_/_</t>
  </si>
  <si>
    <t>_/_6514_/_</t>
  </si>
  <si>
    <t>_/_6515_/_0102004001</t>
  </si>
  <si>
    <t>_/_6515_/_0102005005</t>
  </si>
  <si>
    <t>_/_6515_/_0102009001</t>
  </si>
  <si>
    <t>_/_6515_/_0102010001</t>
  </si>
  <si>
    <t>_/_6515_/_0102011001</t>
  </si>
  <si>
    <t>_/_6515_/_0102011002</t>
  </si>
  <si>
    <t>_/_6515_/_0102013001</t>
  </si>
  <si>
    <t>_/_6515_/_0102014001</t>
  </si>
  <si>
    <t>_/_6515_/_0102014002</t>
  </si>
  <si>
    <t>_/_6515_/_0102014003</t>
  </si>
  <si>
    <t>_/_6515_/_0102014004</t>
  </si>
  <si>
    <t>_/_6515_/_0102014005</t>
  </si>
  <si>
    <t>_/_6515_/_0102014006</t>
  </si>
  <si>
    <t>_/_6515_/_0102014007</t>
  </si>
  <si>
    <t>_/_6515_/_0102014008</t>
  </si>
  <si>
    <t>_/_6515_/_0102014009</t>
  </si>
  <si>
    <t>_/_6515_/_0102014010</t>
  </si>
  <si>
    <t>_/_6515_/_0102014011</t>
  </si>
  <si>
    <t>_/_6515_/_0102014012</t>
  </si>
  <si>
    <t>_/_6515_/_0102014013</t>
  </si>
  <si>
    <t>_/_6515_/_0102014014</t>
  </si>
  <si>
    <t>_/_6515_/_0102014015</t>
  </si>
  <si>
    <t>_/_6515_/_0102014016</t>
  </si>
  <si>
    <t>_/_6515_/_0102014017</t>
  </si>
  <si>
    <t>_/_6515_/_0102014018</t>
  </si>
  <si>
    <t>_/_6515_/_0102014019</t>
  </si>
  <si>
    <t>_/_6515_/_0102014020</t>
  </si>
  <si>
    <t>_/_6515_/_0102014021</t>
  </si>
  <si>
    <t>_/_6515_/_0102014022</t>
  </si>
  <si>
    <t>_/_6515_/_0102014023</t>
  </si>
  <si>
    <t>_/_6515_/_0102014024</t>
  </si>
  <si>
    <t>_/_6515_/_0102014025</t>
  </si>
  <si>
    <t>_/_6515_/_0102015001</t>
  </si>
  <si>
    <t>_/_6515_/_0102016001</t>
  </si>
  <si>
    <t>_/_6515_/_0102016002</t>
  </si>
  <si>
    <t>_/_6515_/_0102016003</t>
  </si>
  <si>
    <t>_/_6515_/_0102016004</t>
  </si>
  <si>
    <t>_/_6515_/_0102016005</t>
  </si>
  <si>
    <t>_/_6515_/_0102016006</t>
  </si>
  <si>
    <t>_/_6515_/_0102017001</t>
  </si>
  <si>
    <t>_/_6515_/_0102021001</t>
  </si>
  <si>
    <t>_/_6515_/_0102021002</t>
  </si>
  <si>
    <t>_/_6515_/_0102021003</t>
  </si>
  <si>
    <t>_/_6515_/_0102021004</t>
  </si>
  <si>
    <t>_/_6515_/_0102021005</t>
  </si>
  <si>
    <t>_/_6515_/_0102021006</t>
  </si>
  <si>
    <t>_/_6515_/_0102021007</t>
  </si>
  <si>
    <t>_/_6515_/_0102021008</t>
  </si>
  <si>
    <t>_/_6515_/_0102021009</t>
  </si>
  <si>
    <t>_/_6515_/_0102021010</t>
  </si>
  <si>
    <t>_/_6515_/_0102021011</t>
  </si>
  <si>
    <t>_/_6515_/_0102021012</t>
  </si>
  <si>
    <t>_/_6515_/_0102021013</t>
  </si>
  <si>
    <t>_/_6515_/_0102021014</t>
  </si>
  <si>
    <t>_/_6515_/_0102021015</t>
  </si>
  <si>
    <t>_/_6515_/_0102021016</t>
  </si>
  <si>
    <t>_/_6515_/_0102021017</t>
  </si>
  <si>
    <t>_/_6515_/_0102021018</t>
  </si>
  <si>
    <t>_/_6515_/_0102021019</t>
  </si>
  <si>
    <t>_/_6515_/_0102021020</t>
  </si>
  <si>
    <t>_/_6515_/_0102021021</t>
  </si>
  <si>
    <t>_/_6515_/_0102021022</t>
  </si>
  <si>
    <t>_/_6515_/_0102021023</t>
  </si>
  <si>
    <t>_/_6515_/_0102021024</t>
  </si>
  <si>
    <t>_/_6515_/_0102021025</t>
  </si>
  <si>
    <t>_/_6515_/_0102022001</t>
  </si>
  <si>
    <t>_/_6515_/_0102023001</t>
  </si>
  <si>
    <t>_/_6515_/_0103020001</t>
  </si>
  <si>
    <t>_/_6515_/_0103020002</t>
  </si>
  <si>
    <t>_/_6515_/_0202004001</t>
  </si>
  <si>
    <t>_/_6515_/_0202005005</t>
  </si>
  <si>
    <t>_/_6515_/_0202010001</t>
  </si>
  <si>
    <t>_/_6515_/_0202011001</t>
  </si>
  <si>
    <t>_/_6515_/_0202011002</t>
  </si>
  <si>
    <t>_/_6515_/_0202013001</t>
  </si>
  <si>
    <t>_/_6515_/_0202014001</t>
  </si>
  <si>
    <t>_/_6515_/_0202014002</t>
  </si>
  <si>
    <t>_/_6515_/_0202014003</t>
  </si>
  <si>
    <t>_/_6515_/_0202014004</t>
  </si>
  <si>
    <t>_/_6515_/_0202014005</t>
  </si>
  <si>
    <t>_/_6515_/_0202014006</t>
  </si>
  <si>
    <t>_/_6515_/_0202015001</t>
  </si>
  <si>
    <t>_/_6515_/_0202015002</t>
  </si>
  <si>
    <t>_/_6515_/_0202015003</t>
  </si>
  <si>
    <t>_/_6515_/_0202016001</t>
  </si>
  <si>
    <t>_/_6515_/_0202019001</t>
  </si>
  <si>
    <t>_/_6515_/_0202019002</t>
  </si>
  <si>
    <t>_/_6515_/_0202019003</t>
  </si>
  <si>
    <t>_/_6515_/_0202019004</t>
  </si>
  <si>
    <t>_/_6515_/_0202019005</t>
  </si>
  <si>
    <t>_/_6515_/_0202021001</t>
  </si>
  <si>
    <t>_/_6515_/_0202022001</t>
  </si>
  <si>
    <t>_/_6515_/_0203014002</t>
  </si>
  <si>
    <t>_/_6515_/_0302004001</t>
  </si>
  <si>
    <t>_/_6515_/_0302005005</t>
  </si>
  <si>
    <t>_/_6515_/_0302006001</t>
  </si>
  <si>
    <t>_/_6515_/_0302010001</t>
  </si>
  <si>
    <t>_/_6515_/_0302010002</t>
  </si>
  <si>
    <t>_/_6515_/_0302011001</t>
  </si>
  <si>
    <t>_/_6515_/_0302011002</t>
  </si>
  <si>
    <t>_/_6515_/_0302012002</t>
  </si>
  <si>
    <t>_/_6515_/_0302013001</t>
  </si>
  <si>
    <t>_/_6515_/_0302014001</t>
  </si>
  <si>
    <t>_/_6515_/_0302015001</t>
  </si>
  <si>
    <t>_/_6515_/_0302015002</t>
  </si>
  <si>
    <t>_/_6515_/_0302015003</t>
  </si>
  <si>
    <t>_/_6515_/_0302015004</t>
  </si>
  <si>
    <t>_/_6515_/_0302016001</t>
  </si>
  <si>
    <t>_/_6515_/_0302016002</t>
  </si>
  <si>
    <t>_/_6515_/_0302017001</t>
  </si>
  <si>
    <t>_/_6515_/_0302017002</t>
  </si>
  <si>
    <t>_/_6515_/_0302017003</t>
  </si>
  <si>
    <t>_/_6515_/_0302017004</t>
  </si>
  <si>
    <t>_/_6515_/_0302018001</t>
  </si>
  <si>
    <t>_/_6515_/_0302019001</t>
  </si>
  <si>
    <t>_/_6515_/_0302019002</t>
  </si>
  <si>
    <t>_/_6515_/_0302019003</t>
  </si>
  <si>
    <t>_/_6515_/_0302019004</t>
  </si>
  <si>
    <t>_/_6515_/_0302019005</t>
  </si>
  <si>
    <t>_/_6515_/_0302019006</t>
  </si>
  <si>
    <t>_/_6515_/_0302020001</t>
  </si>
  <si>
    <t>_/_6515_/_0302021001</t>
  </si>
  <si>
    <t>_/_6515_/_0302023001</t>
  </si>
  <si>
    <t>_/_6515_/_0302025001</t>
  </si>
  <si>
    <t>_/_6515_/_</t>
  </si>
  <si>
    <t>_/_6611_/_0102020001</t>
  </si>
  <si>
    <t>_/_6611_/_0202020001</t>
  </si>
  <si>
    <t>_/_6611_/_0302024001</t>
  </si>
  <si>
    <t>_/_6611_/_</t>
  </si>
  <si>
    <t>_/_7111_/_0101001001</t>
  </si>
  <si>
    <t>_/_7111_/_0101001002</t>
  </si>
  <si>
    <t>_/_7111_/_0101001003</t>
  </si>
  <si>
    <t>_/_7111_/_0101001004</t>
  </si>
  <si>
    <t>_/_7111_/_0101003001</t>
  </si>
  <si>
    <t>_/_7111_/_0101012001</t>
  </si>
  <si>
    <t>_/_7111_/_0101012002</t>
  </si>
  <si>
    <t>_/_7111_/_0101012003</t>
  </si>
  <si>
    <t>_/_7111_/_0101014001</t>
  </si>
  <si>
    <t>_/_7111_/_0101014002</t>
  </si>
  <si>
    <t>_/_7111_/_0201001001</t>
  </si>
  <si>
    <t>_/_7111_/_0201001002</t>
  </si>
  <si>
    <t>_/_7111_/_0201001003</t>
  </si>
  <si>
    <t>_/_7111_/_0201001004</t>
  </si>
  <si>
    <t>_/_7111_/_0201002001</t>
  </si>
  <si>
    <t>_/_7111_/_0201003001</t>
  </si>
  <si>
    <t>_/_7111_/_0201012001</t>
  </si>
  <si>
    <t>_/_7111_/_0201012002</t>
  </si>
  <si>
    <t>_/_7111_/_0201012003</t>
  </si>
  <si>
    <t>_/_7111_/_0301001001</t>
  </si>
  <si>
    <t>_/_7111_/_0301001002</t>
  </si>
  <si>
    <t>_/_7111_/_0301001003</t>
  </si>
  <si>
    <t>_/_7111_/_0301001004</t>
  </si>
  <si>
    <t>_/_7111_/_0301002001</t>
  </si>
  <si>
    <t>_/_7111_/_0301003001</t>
  </si>
  <si>
    <t>_/_7111_/_0301012001</t>
  </si>
  <si>
    <t>_/_7111_/_0301012002</t>
  </si>
  <si>
    <t>_/_7111_/_0301012003</t>
  </si>
  <si>
    <t>_/_7111_/_0301014001</t>
  </si>
  <si>
    <t>_/_7111_/_</t>
  </si>
  <si>
    <t>_/_7112_/_0101002001</t>
  </si>
  <si>
    <t>_/_7112_/_0101004001</t>
  </si>
  <si>
    <t>_/_7112_/_0101005001</t>
  </si>
  <si>
    <t>_/_7112_/_0101006001</t>
  </si>
  <si>
    <t>_/_7112_/_0101007001</t>
  </si>
  <si>
    <t>_/_7112_/_0101012004</t>
  </si>
  <si>
    <t>_/_7112_/_0101012005</t>
  </si>
  <si>
    <t>_/_7112_/_0101012006</t>
  </si>
  <si>
    <t>_/_7112_/_0101012007</t>
  </si>
  <si>
    <t>_/_7112_/_0201004001</t>
  </si>
  <si>
    <t>_/_7112_/_0201005001</t>
  </si>
  <si>
    <t>_/_7112_/_0201006001</t>
  </si>
  <si>
    <t>_/_7112_/_0201007001</t>
  </si>
  <si>
    <t>_/_7112_/_0201012004</t>
  </si>
  <si>
    <t>_/_7112_/_0201012005</t>
  </si>
  <si>
    <t>_/_7112_/_0201012006</t>
  </si>
  <si>
    <t>_/_7112_/_0201012007</t>
  </si>
  <si>
    <t>_/_7112_/_0201014001</t>
  </si>
  <si>
    <t>_/_7112_/_0201014002</t>
  </si>
  <si>
    <t>_/_7112_/_0301004001</t>
  </si>
  <si>
    <t>_/_7112_/_0301005001</t>
  </si>
  <si>
    <t>_/_7112_/_0301006001</t>
  </si>
  <si>
    <t>_/_7112_/_0301007001</t>
  </si>
  <si>
    <t>_/_7112_/_0301012004</t>
  </si>
  <si>
    <t>_/_7112_/_0301012005</t>
  </si>
  <si>
    <t>_/_7112_/_0301012006</t>
  </si>
  <si>
    <t>_/_7112_/_0301012007</t>
  </si>
  <si>
    <t>_/_7112_/_0301014002</t>
  </si>
  <si>
    <t>_/_7112_/_</t>
  </si>
  <si>
    <t>_/_7113_/_0101013001</t>
  </si>
  <si>
    <t>_/_7113_/_0101013002</t>
  </si>
  <si>
    <t>_/_7113_/_0101013003</t>
  </si>
  <si>
    <t>_/_7113_/_0101013004</t>
  </si>
  <si>
    <t>_/_7113_/_0101013005</t>
  </si>
  <si>
    <t>_/_7113_/_0101013006</t>
  </si>
  <si>
    <t>_/_7113_/_0101013007</t>
  </si>
  <si>
    <t>_/_7113_/_0101013008</t>
  </si>
  <si>
    <t>_/_7113_/_0101013009</t>
  </si>
  <si>
    <t>_/_7113_/_0101013010</t>
  </si>
  <si>
    <t>_/_7113_/_0101013011</t>
  </si>
  <si>
    <t>_/_7113_/_0101013012</t>
  </si>
  <si>
    <t>_/_7113_/_0101013013</t>
  </si>
  <si>
    <t>_/_7113_/_0101013014</t>
  </si>
  <si>
    <t>_/_7113_/_0101013015</t>
  </si>
  <si>
    <t>_/_7113_/_0201013001</t>
  </si>
  <si>
    <t>_/_7113_/_0201013002</t>
  </si>
  <si>
    <t>_/_7113_/_0201013003</t>
  </si>
  <si>
    <t>_/_7113_/_0201013004</t>
  </si>
  <si>
    <t>_/_7113_/_0201013005</t>
  </si>
  <si>
    <t>_/_7113_/_0201013006</t>
  </si>
  <si>
    <t>_/_7113_/_0201013007</t>
  </si>
  <si>
    <t>_/_7113_/_0201013008</t>
  </si>
  <si>
    <t>_/_7113_/_0201013009</t>
  </si>
  <si>
    <t>_/_7113_/_0201013010</t>
  </si>
  <si>
    <t>_/_7113_/_0201013011</t>
  </si>
  <si>
    <t>_/_7113_/_0201013012</t>
  </si>
  <si>
    <t>_/_7113_/_0201013014</t>
  </si>
  <si>
    <t>_/_7113_/_0201013015</t>
  </si>
  <si>
    <t>_/_7113_/_0301013001</t>
  </si>
  <si>
    <t>_/_7113_/_0301013002</t>
  </si>
  <si>
    <t>_/_7113_/_0301013003</t>
  </si>
  <si>
    <t>_/_7113_/_0301013004</t>
  </si>
  <si>
    <t>_/_7113_/_0301013005</t>
  </si>
  <si>
    <t>_/_7113_/_0301013006</t>
  </si>
  <si>
    <t>_/_7113_/_0301013007</t>
  </si>
  <si>
    <t>_/_7113_/_0301013008</t>
  </si>
  <si>
    <t>_/_7113_/_0301013009</t>
  </si>
  <si>
    <t>_/_7113_/_0301013010</t>
  </si>
  <si>
    <t>_/_7113_/_0301013011</t>
  </si>
  <si>
    <t>_/_7113_/_0301013012</t>
  </si>
  <si>
    <t>_/_7113_/_0301013014</t>
  </si>
  <si>
    <t>_/_7113_/_0301013015</t>
  </si>
  <si>
    <t>_/_7113_/_DTT 1</t>
  </si>
  <si>
    <t>_/_7113_/_</t>
  </si>
  <si>
    <t>_/_7211_/_</t>
  </si>
  <si>
    <t>_/_7221_/_0101008001</t>
  </si>
  <si>
    <t>_/_7221_/_0201008001</t>
  </si>
  <si>
    <t>_/_7221_/_0301008001</t>
  </si>
  <si>
    <t>_/_7221_/_</t>
  </si>
  <si>
    <t>_/_7222_/_0101009001</t>
  </si>
  <si>
    <t>_/_7222_/_0101009002</t>
  </si>
  <si>
    <t>_/_7222_/_0201009001</t>
  </si>
  <si>
    <t>_/_7222_/_0201009002</t>
  </si>
  <si>
    <t>_/_7222_/_0201009003</t>
  </si>
  <si>
    <t>_/_7222_/_0201009004</t>
  </si>
  <si>
    <t>_/_7222_/_0301009001</t>
  </si>
  <si>
    <t>_/_7222_/_0301009002</t>
  </si>
  <si>
    <t>_/_7222_/_</t>
  </si>
  <si>
    <t>_/_7223_/_0101010001</t>
  </si>
  <si>
    <t>_/_7223_/_0101010002</t>
  </si>
  <si>
    <t>_/_7223_/_0101010003</t>
  </si>
  <si>
    <t>_/_7223_/_0101010004</t>
  </si>
  <si>
    <t>_/_7223_/_0101010005</t>
  </si>
  <si>
    <t>_/_7223_/_0101010006</t>
  </si>
  <si>
    <t>_/_7223_/_0101010007</t>
  </si>
  <si>
    <t>_/_7223_/_0101010008</t>
  </si>
  <si>
    <t>_/_7223_/_0101010009</t>
  </si>
  <si>
    <t>_/_7223_/_0201010001</t>
  </si>
  <si>
    <t>_/_7223_/_0201010002</t>
  </si>
  <si>
    <t>_/_7223_/_0201010003</t>
  </si>
  <si>
    <t>_/_7223_/_0201010004</t>
  </si>
  <si>
    <t>_/_7223_/_0201010005</t>
  </si>
  <si>
    <t>_/_7223_/_0201010006</t>
  </si>
  <si>
    <t>_/_7223_/_0201010007</t>
  </si>
  <si>
    <t>_/_7223_/_0201010008</t>
  </si>
  <si>
    <t>_/_7223_/_0201010009</t>
  </si>
  <si>
    <t>_/_7223_/_0301010001</t>
  </si>
  <si>
    <t>_/_7223_/_0301010002</t>
  </si>
  <si>
    <t>_/_7223_/_0301010003</t>
  </si>
  <si>
    <t>_/_7223_/_0301010004</t>
  </si>
  <si>
    <t>_/_7223_/_0301010005</t>
  </si>
  <si>
    <t>_/_7223_/_0301010006</t>
  </si>
  <si>
    <t>_/_7223_/_0301010007</t>
  </si>
  <si>
    <t>_/_7223_/_0301010008</t>
  </si>
  <si>
    <t>_/_7223_/_0301010009</t>
  </si>
  <si>
    <t>_/_7223_/_</t>
  </si>
  <si>
    <t>_/_7224_/_0101011001</t>
  </si>
  <si>
    <t>_/_7224_/_0101011002</t>
  </si>
  <si>
    <t>_/_7224_/_0101011003</t>
  </si>
  <si>
    <t>_/_7224_/_0101011004</t>
  </si>
  <si>
    <t>_/_7224_/_0101011005</t>
  </si>
  <si>
    <t>_/_7224_/_0101011006</t>
  </si>
  <si>
    <t>_/_7224_/_0101011007</t>
  </si>
  <si>
    <t>_/_7224_/_0101011008</t>
  </si>
  <si>
    <t>_/_7224_/_0101011009</t>
  </si>
  <si>
    <t>_/_7224_/_0201011001</t>
  </si>
  <si>
    <t>_/_7224_/_0201011002</t>
  </si>
  <si>
    <t>_/_7224_/_0201011003</t>
  </si>
  <si>
    <t>_/_7224_/_0201011004</t>
  </si>
  <si>
    <t>_/_7224_/_0201011005</t>
  </si>
  <si>
    <t>_/_7224_/_0201011006</t>
  </si>
  <si>
    <t>_/_7224_/_0201011007</t>
  </si>
  <si>
    <t>_/_7224_/_0201011008</t>
  </si>
  <si>
    <t>_/_7224_/_0201011009</t>
  </si>
  <si>
    <t>_/_7224_/_0301011001</t>
  </si>
  <si>
    <t>_/_7224_/_0301011002</t>
  </si>
  <si>
    <t>_/_7224_/_0301011003</t>
  </si>
  <si>
    <t>_/_7224_/_0301011004</t>
  </si>
  <si>
    <t>_/_7224_/_0301011005</t>
  </si>
  <si>
    <t>_/_7224_/_0301011006</t>
  </si>
  <si>
    <t>_/_7224_/_0301011007</t>
  </si>
  <si>
    <t>_/_7224_/_0301011008</t>
  </si>
  <si>
    <t>_/_7224_/_0301011009</t>
  </si>
  <si>
    <t>_/_7224_/_</t>
  </si>
  <si>
    <t>_/_8111_/_0104001001</t>
  </si>
  <si>
    <t>_/_8111_/_0104001002</t>
  </si>
  <si>
    <t>_/_8111_/_0104001003</t>
  </si>
  <si>
    <t>_/_8111_/_0104001004</t>
  </si>
  <si>
    <t>_/_8111_/_0204004001</t>
  </si>
  <si>
    <t>_/_8111_/_0204005001</t>
  </si>
  <si>
    <t>_/_8111_/_0204005002</t>
  </si>
  <si>
    <t>_/_8111_/_0204006001</t>
  </si>
  <si>
    <t>_/_8111_/_0204015001</t>
  </si>
  <si>
    <t>_/_8111_/_0204016001</t>
  </si>
  <si>
    <t>_/_8111_/_0304009001</t>
  </si>
  <si>
    <t>_/_8111_/_0304010001</t>
  </si>
  <si>
    <t>_/_8111_/_0304011001</t>
  </si>
  <si>
    <t>_/_8111_/_0304012001</t>
  </si>
  <si>
    <t>_/_8111_/_0304013001</t>
  </si>
  <si>
    <t>_/_8111_/_0304014001</t>
  </si>
  <si>
    <t>_/_8111_/_0304024001</t>
  </si>
  <si>
    <t>_/_8111_/_0304025001</t>
  </si>
  <si>
    <t>_/_8111_/_</t>
  </si>
  <si>
    <t>_/_8111.1_/_0104009001</t>
  </si>
  <si>
    <t>_/_8111.1_/_0204007001</t>
  </si>
  <si>
    <t>_/_8111.1_/_0204017001</t>
  </si>
  <si>
    <t>_/_8111.1_/_0304026001</t>
  </si>
  <si>
    <t>_/_8111.1_/_</t>
  </si>
  <si>
    <t>_/_8121_/_0104002001</t>
  </si>
  <si>
    <t>_/_8121_/_0104002002</t>
  </si>
  <si>
    <t>_/_8121_/_0104002003</t>
  </si>
  <si>
    <t>_/_8121_/_0204008001</t>
  </si>
  <si>
    <t>_/_8121_/_0304021001</t>
  </si>
  <si>
    <t>_/_8121_/_</t>
  </si>
  <si>
    <t>_/_8131_/_0104004001</t>
  </si>
  <si>
    <t>_/_8131_/_0204001003</t>
  </si>
  <si>
    <t>_/_8131_/_0204002001</t>
  </si>
  <si>
    <t>_/_8131_/_0204002002</t>
  </si>
  <si>
    <t>_/_8131_/_0204002003</t>
  </si>
  <si>
    <t>_/_8131_/_0204002004</t>
  </si>
  <si>
    <t>_/_8131_/_0204003001</t>
  </si>
  <si>
    <t>_/_8131_/_0304001001</t>
  </si>
  <si>
    <t>_/_8131_/_0304002001</t>
  </si>
  <si>
    <t>_/_8131_/_0304003001</t>
  </si>
  <si>
    <t>_/_8131_/_0304004002</t>
  </si>
  <si>
    <t>_/_8131_/_0304004003</t>
  </si>
  <si>
    <t>_/_8131_/_</t>
  </si>
  <si>
    <t>_/_8141_/_0104005001</t>
  </si>
  <si>
    <t>_/_8141_/_0104005002</t>
  </si>
  <si>
    <t>_/_8141_/_0104005003</t>
  </si>
  <si>
    <t>_/_8141_/_0104005004</t>
  </si>
  <si>
    <t>_/_8141_/_0104005005</t>
  </si>
  <si>
    <t>_/_8141_/_0204009001</t>
  </si>
  <si>
    <t>_/_8141_/_0204009002</t>
  </si>
  <si>
    <t>_/_8141_/_0204009003</t>
  </si>
  <si>
    <t>_/_8141_/_0204009004</t>
  </si>
  <si>
    <t>_/_8141_/_0204009005</t>
  </si>
  <si>
    <t>_/_8141_/_0204009006</t>
  </si>
  <si>
    <t>_/_8141_/_0204009007</t>
  </si>
  <si>
    <t>_/_8141_/_0204009008</t>
  </si>
  <si>
    <t>_/_8141_/_0204009009</t>
  </si>
  <si>
    <t>_/_8141_/_0304019001</t>
  </si>
  <si>
    <t>_/_8141_/_0304019003</t>
  </si>
  <si>
    <t>_/_8141_/_0304019004</t>
  </si>
  <si>
    <t>_/_8141_/_0304019005</t>
  </si>
  <si>
    <t>_/_8141_/_0304019006</t>
  </si>
  <si>
    <t>_/_8141_/_0304019007</t>
  </si>
  <si>
    <t>_/_8141_/_0304019008</t>
  </si>
  <si>
    <t>_/_8141_/_0304019009</t>
  </si>
  <si>
    <t>_/_8141_/_0304019010</t>
  </si>
  <si>
    <t>_/_8141_/_0304019011</t>
  </si>
  <si>
    <t>_/_8141_/_0304019012</t>
  </si>
  <si>
    <t>_/_8141_/_</t>
  </si>
  <si>
    <t>_/_8151_/_0304005001</t>
  </si>
  <si>
    <t>_/_8151_/_</t>
  </si>
  <si>
    <t>_/_8161_/_0104003001</t>
  </si>
  <si>
    <t>_/_8161_/_0304006001</t>
  </si>
  <si>
    <t>_/_8161_/_0304007001</t>
  </si>
  <si>
    <t>_/_8161_/_0304008001</t>
  </si>
  <si>
    <t>_/_8161_/_</t>
  </si>
  <si>
    <t>_/_8171_/_0204001001</t>
  </si>
  <si>
    <t>_/_8171_/_0204001002</t>
  </si>
  <si>
    <t>_/_8171_/_0204014001</t>
  </si>
  <si>
    <t>_/_8171_/_0304004001</t>
  </si>
  <si>
    <t>_/_8171_/_</t>
  </si>
  <si>
    <t>_/_8181_/_0104010001</t>
  </si>
  <si>
    <t>_/_8181_/_</t>
  </si>
  <si>
    <t>_/_8191_/_0104007001</t>
  </si>
  <si>
    <t>_/_8191_/_0104007002</t>
  </si>
  <si>
    <t>_/_8191_/_0104007003</t>
  </si>
  <si>
    <t>_/_8191_/_0104007004</t>
  </si>
  <si>
    <t>_/_8191_/_0104007005</t>
  </si>
  <si>
    <t>_/_8191_/_0104007006</t>
  </si>
  <si>
    <t>_/_8191_/_0104007007</t>
  </si>
  <si>
    <t>_/_8191_/_0104007008</t>
  </si>
  <si>
    <t>_/_8191_/_0104007009</t>
  </si>
  <si>
    <t>_/_8191_/_0204012001</t>
  </si>
  <si>
    <t>_/_8191_/_0204012002</t>
  </si>
  <si>
    <t>_/_8191_/_0204012003</t>
  </si>
  <si>
    <t>_/_8191_/_0204012004</t>
  </si>
  <si>
    <t>_/_8191_/_0204012005</t>
  </si>
  <si>
    <t>_/_8191_/_0204012006</t>
  </si>
  <si>
    <t>_/_8191_/_0204012007</t>
  </si>
  <si>
    <t>_/_8191_/_0204012008</t>
  </si>
  <si>
    <t>_/_8191_/_0204012009</t>
  </si>
  <si>
    <t>_/_8191_/_0304015001</t>
  </si>
  <si>
    <t>_/_8191_/_0304015002</t>
  </si>
  <si>
    <t>_/_8191_/_0304015003</t>
  </si>
  <si>
    <t>_/_8191_/_0304016001</t>
  </si>
  <si>
    <t>_/_8191_/_0304017001</t>
  </si>
  <si>
    <t>_/_8191_/_0304017002</t>
  </si>
  <si>
    <t>_/_8191_/_0304018001</t>
  </si>
  <si>
    <t>_/_8191_/_0304022001</t>
  </si>
  <si>
    <t>_/_8191_/_0304022002</t>
  </si>
  <si>
    <t>_/_8191_/_0304022003</t>
  </si>
  <si>
    <t>_/_8191_/_0304022004</t>
  </si>
  <si>
    <t>_/_8191_/_0304022005</t>
  </si>
  <si>
    <t>_/_8191_/_0304022006</t>
  </si>
  <si>
    <t>_/_8191_/_0304022007</t>
  </si>
  <si>
    <t>_/_8191_/_0304022008</t>
  </si>
  <si>
    <t>_/_8191_/_0304022009</t>
  </si>
  <si>
    <t>_/_8191_/_</t>
  </si>
  <si>
    <t>_/_8192_/_0104006001</t>
  </si>
  <si>
    <t>_/_8192_/_0104006002</t>
  </si>
  <si>
    <t>_/_8192_/_0104006003</t>
  </si>
  <si>
    <t>_/_8192_/_0104008001</t>
  </si>
  <si>
    <t>_/_8192_/_0104008002</t>
  </si>
  <si>
    <t>_/_8192_/_0104008003</t>
  </si>
  <si>
    <t>_/_8192_/_0104008004</t>
  </si>
  <si>
    <t>_/_8192_/_0104008005</t>
  </si>
  <si>
    <t>_/_8192_/_0104008006</t>
  </si>
  <si>
    <t>_/_8192_/_0104008007</t>
  </si>
  <si>
    <t>_/_8192_/_0104008008</t>
  </si>
  <si>
    <t>_/_8192_/_0104008009</t>
  </si>
  <si>
    <t>_/_8192_/_0104009002</t>
  </si>
  <si>
    <t>_/_8192_/_0104009003</t>
  </si>
  <si>
    <t>_/_8192_/_0104011001</t>
  </si>
  <si>
    <t>_/_8192_/_0204010001</t>
  </si>
  <si>
    <t>_/_8192_/_0204010002</t>
  </si>
  <si>
    <t>_/_8192_/_0204010003</t>
  </si>
  <si>
    <t>_/_8192_/_0204011001</t>
  </si>
  <si>
    <t>_/_8192_/_0204013001</t>
  </si>
  <si>
    <t>_/_8192_/_0204013002</t>
  </si>
  <si>
    <t>_/_8192_/_0204013003</t>
  </si>
  <si>
    <t>_/_8192_/_0204013004</t>
  </si>
  <si>
    <t>_/_8192_/_0204013005</t>
  </si>
  <si>
    <t>_/_8192_/_0204013006</t>
  </si>
  <si>
    <t>_/_8192_/_0204013007</t>
  </si>
  <si>
    <t>_/_8192_/_0204013008</t>
  </si>
  <si>
    <t>_/_8192_/_0204013009</t>
  </si>
  <si>
    <t>_/_8192_/_0304020001</t>
  </si>
  <si>
    <t>_/_8192_/_0304020002</t>
  </si>
  <si>
    <t>_/_8192_/_0304020003</t>
  </si>
  <si>
    <t>_/_8192_/_0304021002</t>
  </si>
  <si>
    <t>_/_8192_/_0304023001</t>
  </si>
  <si>
    <t>_/_8192_/_0304023002</t>
  </si>
  <si>
    <t>_/_8192_/_0304023003</t>
  </si>
  <si>
    <t>_/_8192_/_0304023004</t>
  </si>
  <si>
    <t>_/_8192_/_0304023005</t>
  </si>
  <si>
    <t>_/_8192_/_0304023006</t>
  </si>
  <si>
    <t>_/_8192_/_0304023007</t>
  </si>
  <si>
    <t>_/_8192_/_0304023008</t>
  </si>
  <si>
    <t>_/_8192_/_0304023009</t>
  </si>
  <si>
    <t>_/_8192_/_</t>
  </si>
  <si>
    <t>_/_8211_/_0105001001</t>
  </si>
  <si>
    <t>_/_8211_/_0105001002</t>
  </si>
  <si>
    <t>_/_8211_/_0205001001</t>
  </si>
  <si>
    <t>_/_8211_/_0205001002</t>
  </si>
  <si>
    <t>_/_8211_/_0305001001</t>
  </si>
  <si>
    <t>_/_8211_/_0305001002</t>
  </si>
  <si>
    <t>_/_8211_/_</t>
  </si>
  <si>
    <t>_/_8221_/_0105002001</t>
  </si>
  <si>
    <t>_/_8221_/_0205002001</t>
  </si>
  <si>
    <t>_/_8221_/_0305002001</t>
  </si>
  <si>
    <t>_/_8221_/_</t>
  </si>
  <si>
    <t>_/_8231_/_0105003001</t>
  </si>
  <si>
    <t>_/_8231_/_0205003001</t>
  </si>
  <si>
    <t>_/_8231_/_0305003001</t>
  </si>
  <si>
    <t>_/_8231_/_</t>
  </si>
  <si>
    <t>_/_8241_/_0105005002</t>
  </si>
  <si>
    <t>_/_8241_/_0105005006</t>
  </si>
  <si>
    <t>_/_8241_/_0205005002</t>
  </si>
  <si>
    <t>_/_8241_/_0205005006</t>
  </si>
  <si>
    <t>_/_8241_/_0305005002</t>
  </si>
  <si>
    <t>_/_8241_/_0305005006</t>
  </si>
  <si>
    <t>_/_8241_/_</t>
  </si>
  <si>
    <t>_/_8242_/_0105005003</t>
  </si>
  <si>
    <t>_/_8242_/_0205005003</t>
  </si>
  <si>
    <t>_/_8242_/_0305005003</t>
  </si>
  <si>
    <t>_/_8242_/_</t>
  </si>
  <si>
    <t>_/_8243_/_0105005001</t>
  </si>
  <si>
    <t>_/_8243_/_0105005005</t>
  </si>
  <si>
    <t>_/_8243_/_0205005001</t>
  </si>
  <si>
    <t>_/_8243_/_0205005005</t>
  </si>
  <si>
    <t>_/_8243_/_0205014001</t>
  </si>
  <si>
    <t>_/_8243_/_0305005001</t>
  </si>
  <si>
    <t>_/_8243_/_0305005005</t>
  </si>
  <si>
    <t>_/_8243_/_0305014001</t>
  </si>
  <si>
    <t>_/_8243_/_</t>
  </si>
  <si>
    <t>_/_8244_/_0105005004</t>
  </si>
  <si>
    <t>_/_8244_/_0205005004</t>
  </si>
  <si>
    <t>_/_8244_/_0305005004</t>
  </si>
  <si>
    <t>_/_8244_/_</t>
  </si>
  <si>
    <t>_/_8251_/_0105002002</t>
  </si>
  <si>
    <t>_/_8251_/_0105010001</t>
  </si>
  <si>
    <t>_/_8251_/_0105010002</t>
  </si>
  <si>
    <t>_/_8251_/_0105013001</t>
  </si>
  <si>
    <t>_/_8251_/_0105014002</t>
  </si>
  <si>
    <t>_/_8251_/_0205002002</t>
  </si>
  <si>
    <t>_/_8251_/_0205010001</t>
  </si>
  <si>
    <t>_/_8251_/_0205010002</t>
  </si>
  <si>
    <t>_/_8251_/_0205013001</t>
  </si>
  <si>
    <t>_/_8251_/_0305002002</t>
  </si>
  <si>
    <t>_/_8251_/_0305010001</t>
  </si>
  <si>
    <t>_/_8251_/_0305010002</t>
  </si>
  <si>
    <t>_/_8251_/_0305013001</t>
  </si>
  <si>
    <t>_/_8251_/_</t>
  </si>
  <si>
    <t>_/_8261_/_0105012001</t>
  </si>
  <si>
    <t>_/_8261_/_0105014001</t>
  </si>
  <si>
    <t>_/_8261_/_0105017001</t>
  </si>
  <si>
    <t>_/_8261_/_0105017002</t>
  </si>
  <si>
    <t>_/_8261_/_0105017003</t>
  </si>
  <si>
    <t>_/_8261_/_0105017004</t>
  </si>
  <si>
    <t>_/_8261_/_0105017005</t>
  </si>
  <si>
    <t>_/_8261_/_0105018001</t>
  </si>
  <si>
    <t>_/_8261_/_0105018002</t>
  </si>
  <si>
    <t>_/_8261_/_0105018003</t>
  </si>
  <si>
    <t>_/_8261_/_0105018004</t>
  </si>
  <si>
    <t>_/_8261_/_0105018005</t>
  </si>
  <si>
    <t>_/_8261_/_0105020001</t>
  </si>
  <si>
    <t>_/_8261_/_0205012001</t>
  </si>
  <si>
    <t>_/_8261_/_0305012001</t>
  </si>
  <si>
    <t>_/_8261_/_</t>
  </si>
  <si>
    <t>_/_8271_/_0105004001</t>
  </si>
  <si>
    <t>_/_8271_/_0105006001</t>
  </si>
  <si>
    <t>_/_8271_/_0205004001</t>
  </si>
  <si>
    <t>_/_8271_/_0205006001</t>
  </si>
  <si>
    <t>_/_8271_/_0305004001</t>
  </si>
  <si>
    <t>_/_8271_/_0305006001</t>
  </si>
  <si>
    <t>_/_8271_/_</t>
  </si>
  <si>
    <t>_/_8281_/_0105015001</t>
  </si>
  <si>
    <t>_/_8281_/_</t>
  </si>
  <si>
    <t>_/_8290_/_0105007001</t>
  </si>
  <si>
    <t>_/_8290_/_0105008001</t>
  </si>
  <si>
    <t>_/_8290_/_0205007001</t>
  </si>
  <si>
    <t>_/_8290_/_0205008001</t>
  </si>
  <si>
    <t>_/_8290_/_0305007001</t>
  </si>
  <si>
    <t>_/_8290_/_0305008001</t>
  </si>
  <si>
    <t>_/_8290_/_</t>
  </si>
  <si>
    <t>_/_8291_/_0105009001</t>
  </si>
  <si>
    <t>_/_8291_/_0105009002</t>
  </si>
  <si>
    <t>_/_8291_/_0105009003</t>
  </si>
  <si>
    <t>_/_8291_/_0105009006</t>
  </si>
  <si>
    <t>_/_8291_/_0105009007</t>
  </si>
  <si>
    <t>_/_8291_/_0105009008</t>
  </si>
  <si>
    <t>_/_8291_/_0105009009</t>
  </si>
  <si>
    <t>_/_8291_/_0205009001</t>
  </si>
  <si>
    <t>_/_8291_/_0205009002</t>
  </si>
  <si>
    <t>_/_8291_/_0205009003</t>
  </si>
  <si>
    <t>_/_8291_/_0205009004</t>
  </si>
  <si>
    <t>_/_8291_/_0205009005</t>
  </si>
  <si>
    <t>_/_8291_/_0205009006</t>
  </si>
  <si>
    <t>_/_8291_/_0205009007</t>
  </si>
  <si>
    <t>_/_8291_/_0205009008</t>
  </si>
  <si>
    <t>_/_8291_/_0305009001</t>
  </si>
  <si>
    <t>_/_8291_/_0305009002</t>
  </si>
  <si>
    <t>_/_8291_/_0305009003</t>
  </si>
  <si>
    <t>_/_8291_/_0305009004</t>
  </si>
  <si>
    <t>_/_8291_/_0305009005</t>
  </si>
  <si>
    <t>_/_8291_/_0305009006</t>
  </si>
  <si>
    <t>_/_8291_/_0305009007</t>
  </si>
  <si>
    <t>_/_8291_/_0305009008</t>
  </si>
  <si>
    <t>_/_8291_/_0305009009</t>
  </si>
  <si>
    <t>_/_8291_/_0305009010</t>
  </si>
  <si>
    <t>_/_8291_/_0305009011</t>
  </si>
  <si>
    <t>_/_8291_/_0305009012</t>
  </si>
  <si>
    <t>_/_8291_/_</t>
  </si>
  <si>
    <t>_/_8292_/_0105011001</t>
  </si>
  <si>
    <t>_/_8292_/_0205011001</t>
  </si>
  <si>
    <t>_/_8292_/_0305011001</t>
  </si>
  <si>
    <t>_/_8292_/_</t>
  </si>
  <si>
    <t>_/_8293_/_0105019001</t>
  </si>
  <si>
    <t>_/_8293_/_0205016001</t>
  </si>
  <si>
    <t>_/_8293_/_0305016001</t>
  </si>
  <si>
    <t>_/_8293_/_</t>
  </si>
  <si>
    <t>_/_8294_/_0105016001</t>
  </si>
  <si>
    <t>_/_8294_/_0205015001</t>
  </si>
  <si>
    <t>_/_8294_/_0305015001</t>
  </si>
  <si>
    <t>_/_8294_/_</t>
  </si>
  <si>
    <t>_/_8295_/_</t>
  </si>
  <si>
    <t>_/_8296_/_0205016002</t>
  </si>
  <si>
    <t>_/_8296_/_</t>
  </si>
  <si>
    <t>t/m</t>
  </si>
  <si>
    <t>% Diff &gt;</t>
  </si>
  <si>
    <t>Difference &gt;</t>
  </si>
  <si>
    <t>Final</t>
  </si>
  <si>
    <t>PY1</t>
  </si>
  <si>
    <t xml:space="preserve"> </t>
  </si>
  <si>
    <t>Dividend Receivable-Outright-EQ</t>
  </si>
  <si>
    <t>_/_5411_/_0203018001</t>
  </si>
  <si>
    <t>_/_5612_/_0103020001</t>
  </si>
  <si>
    <t>_/_5612_/_0103020002</t>
  </si>
  <si>
    <t>_/_5612_/_0203014002</t>
  </si>
  <si>
    <t>_/_5612_/_0303006003</t>
  </si>
  <si>
    <t>_/_5612_/_0303006004</t>
  </si>
  <si>
    <t>TB Total - Other Receivables</t>
  </si>
  <si>
    <t>_/_5711_/_0103017001</t>
  </si>
  <si>
    <t>_/_5711_/_0103017002</t>
  </si>
  <si>
    <t>_/_5711_/_0203011001</t>
  </si>
  <si>
    <t>_/_5711_/_0303029001</t>
  </si>
  <si>
    <t>_/_5711_/_0303029002</t>
  </si>
  <si>
    <t>_/_6311_/_0202005005</t>
  </si>
  <si>
    <t>_/_6311_/_0302005005</t>
  </si>
  <si>
    <t>_/_6512_/_0302023001</t>
  </si>
  <si>
    <t>_/_6513_/_0102014001</t>
  </si>
  <si>
    <t>_/_6513_/_0102014002</t>
  </si>
  <si>
    <t>_/_6513_/_0102014003</t>
  </si>
  <si>
    <t>_/_6513_/_0102021001</t>
  </si>
  <si>
    <t>_/_6513_/_0102021002</t>
  </si>
  <si>
    <t>_/_6513_/_0102021003</t>
  </si>
  <si>
    <t>_/_6513_/_0202014001</t>
  </si>
  <si>
    <t>_/_6513_/_0202014002</t>
  </si>
  <si>
    <t>_/_6513_/_0202014003</t>
  </si>
  <si>
    <t>_/_6513_/_0302015001</t>
  </si>
  <si>
    <t>_/_6513_/_0302015002</t>
  </si>
  <si>
    <t>_/_6513_/_0302015003</t>
  </si>
  <si>
    <t>_/_6513_/_0302016001</t>
  </si>
  <si>
    <t>_/_6513_/_0302016002</t>
  </si>
  <si>
    <t>TB Total - Brokerage and FED payable</t>
  </si>
  <si>
    <t>_/_6514_/_0102004001</t>
  </si>
  <si>
    <t>_/_6514_/_0102005005</t>
  </si>
  <si>
    <t>_/_6514_/_0102009001</t>
  </si>
  <si>
    <t>_/_6514_/_0102010001</t>
  </si>
  <si>
    <t>_/_6514_/_0102011001</t>
  </si>
  <si>
    <t>_/_6514_/_0102011002</t>
  </si>
  <si>
    <t>_/_6514_/_0102012001</t>
  </si>
  <si>
    <t>_/_6514_/_0102013001</t>
  </si>
  <si>
    <t>_/_6514_/_0102015001</t>
  </si>
  <si>
    <t>_/_6514_/_0102016001</t>
  </si>
  <si>
    <t>_/_6514_/_0102016002</t>
  </si>
  <si>
    <t>Withholding Tax Payable-MCFSL-EQ</t>
  </si>
  <si>
    <t>_/_6514_/_0102016003</t>
  </si>
  <si>
    <t>_/_6514_/_0102016004</t>
  </si>
  <si>
    <t>_/_6514_/_0102016005</t>
  </si>
  <si>
    <t>_/_6514_/_0102016006</t>
  </si>
  <si>
    <t>_/_6514_/_0102017001</t>
  </si>
  <si>
    <t>_/_6514_/_0102022001</t>
  </si>
  <si>
    <t>_/_6514_/_0202004001</t>
  </si>
  <si>
    <t>_/_6514_/_0202010001</t>
  </si>
  <si>
    <t>_/_6514_/_0202011001</t>
  </si>
  <si>
    <t>_/_6514_/_0202011002</t>
  </si>
  <si>
    <t>_/_6514_/_0202012001</t>
  </si>
  <si>
    <t>_/_6514_/_0202013001</t>
  </si>
  <si>
    <t>_/_6514_/_0202014004</t>
  </si>
  <si>
    <t>_/_6514_/_0202015001</t>
  </si>
  <si>
    <t>_/_6514_/_0202015002</t>
  </si>
  <si>
    <t>_/_6514_/_0202016001</t>
  </si>
  <si>
    <t>_/_6514_/_0202017001</t>
  </si>
  <si>
    <t>_/_6514_/_0202019001</t>
  </si>
  <si>
    <t>_/_6514_/_0202019002</t>
  </si>
  <si>
    <t>Withholding Tax payable-MCFSL-DT</t>
  </si>
  <si>
    <t>_/_6514_/_0202019003</t>
  </si>
  <si>
    <t>_/_6514_/_0202019004</t>
  </si>
  <si>
    <t>_/_6514_/_0202019005</t>
  </si>
  <si>
    <t>_/_6514_/_0202021001</t>
  </si>
  <si>
    <t>_/_6514_/_0302004001</t>
  </si>
  <si>
    <t>_/_6514_/_0302006001</t>
  </si>
  <si>
    <t>_/_6514_/_0302010001</t>
  </si>
  <si>
    <t>_/_6514_/_0302010002</t>
  </si>
  <si>
    <t>_/_6514_/_0302011001</t>
  </si>
  <si>
    <t>_/_6514_/_0302011002</t>
  </si>
  <si>
    <t>_/_6514_/_0302012001</t>
  </si>
  <si>
    <t>_/_6514_/_0302012002</t>
  </si>
  <si>
    <t>_/_6514_/_0302013001</t>
  </si>
  <si>
    <t>_/_6514_/_0302014001</t>
  </si>
  <si>
    <t>_/_6514_/_0302017001</t>
  </si>
  <si>
    <t>_/_6514_/_0302017002</t>
  </si>
  <si>
    <t>_/_6514_/_0302018001</t>
  </si>
  <si>
    <t>_/_6514_/_0302019001</t>
  </si>
  <si>
    <t>_/_6514_/_0302019002</t>
  </si>
  <si>
    <t>_/_6514_/_0302019003</t>
  </si>
  <si>
    <t>_/_6514_/_0302019004</t>
  </si>
  <si>
    <t>_/_6514_/_0302019005</t>
  </si>
  <si>
    <t>_/_6514_/_0302019006</t>
  </si>
  <si>
    <t>_/_6514_/_0302020001</t>
  </si>
  <si>
    <t>_/_6514_/_0302021001</t>
  </si>
  <si>
    <t>_/_6514_/_0302025001</t>
  </si>
  <si>
    <t>_/_7111_/_0101002001</t>
  </si>
  <si>
    <t>_/_7112_/_0301014001</t>
  </si>
  <si>
    <t>_/_7222_/_0101009003</t>
  </si>
  <si>
    <t>_/_8111_/_0204007001</t>
  </si>
  <si>
    <t>_/_8161_/_0304001001</t>
  </si>
  <si>
    <t>_/_8171_/_0304002001</t>
  </si>
  <si>
    <t>_/_8171_/_0304003001</t>
  </si>
  <si>
    <t>8172</t>
  </si>
  <si>
    <t>_/_8172_/_0104006001</t>
  </si>
  <si>
    <t>_/_8172_/_0104006002</t>
  </si>
  <si>
    <t>_/_8172_/_0104006003</t>
  </si>
  <si>
    <t>_/_8172_/_0104011001</t>
  </si>
  <si>
    <t>_/_8172_/_0204010001</t>
  </si>
  <si>
    <t>_/_8172_/_0204010002</t>
  </si>
  <si>
    <t>_/_8172_/_0204010003</t>
  </si>
  <si>
    <t>_/_8172_/_0204011001</t>
  </si>
  <si>
    <t>_/_8172_/_0304021002</t>
  </si>
  <si>
    <t>_/_8172_/_</t>
  </si>
  <si>
    <t>TB Total - Other income</t>
  </si>
  <si>
    <t>_/_8191_/_0104008001</t>
  </si>
  <si>
    <t>_/_8191_/_0104008002</t>
  </si>
  <si>
    <t>_/_8191_/_0104008003</t>
  </si>
  <si>
    <t>_/_8191_/_0104008004</t>
  </si>
  <si>
    <t>_/_8191_/_0104008005</t>
  </si>
  <si>
    <t>_/_8191_/_0104008006</t>
  </si>
  <si>
    <t>_/_8191_/_0104008007</t>
  </si>
  <si>
    <t>_/_8191_/_0104008008</t>
  </si>
  <si>
    <t>_/_8191_/_0104008009</t>
  </si>
  <si>
    <t>_/_8191_/_0104009001</t>
  </si>
  <si>
    <t>_/_8191_/_0104009002</t>
  </si>
  <si>
    <t>_/_8191_/_0104009003</t>
  </si>
  <si>
    <t>_/_8191_/_0204013001</t>
  </si>
  <si>
    <t>_/_8191_/_0204013002</t>
  </si>
  <si>
    <t>_/_8191_/_0204013003</t>
  </si>
  <si>
    <t>_/_8191_/_0204013004</t>
  </si>
  <si>
    <t>_/_8191_/_0204013005</t>
  </si>
  <si>
    <t>_/_8191_/_0204013006</t>
  </si>
  <si>
    <t>_/_8191_/_0204013007</t>
  </si>
  <si>
    <t>_/_8191_/_0204013008</t>
  </si>
  <si>
    <t>_/_8191_/_0204013009</t>
  </si>
  <si>
    <t>_/_8191_/_0304023001</t>
  </si>
  <si>
    <t>_/_8191_/_0304023002</t>
  </si>
  <si>
    <t>_/_8191_/_0304023003</t>
  </si>
  <si>
    <t>_/_8191_/_0304023004</t>
  </si>
  <si>
    <t>_/_8191_/_0304023005</t>
  </si>
  <si>
    <t>_/_8191_/_0304023006</t>
  </si>
  <si>
    <t>_/_8191_/_0304023007</t>
  </si>
  <si>
    <t>_/_8191_/_0304023008</t>
  </si>
  <si>
    <t>_/_8191_/_0304023009</t>
  </si>
  <si>
    <t>TB Total - Element of Income / (Loss) and Capital gains / (losses)</t>
  </si>
  <si>
    <t>june-11</t>
  </si>
  <si>
    <t>_/_8241_/_0205005001</t>
  </si>
  <si>
    <t>_/_8241_/_0305005001</t>
  </si>
  <si>
    <t>_/_8243_/_0105005006</t>
  </si>
  <si>
    <t>_/_8243_/_0205005006</t>
  </si>
  <si>
    <t>_/_8243_/_0305005006</t>
  </si>
  <si>
    <t>_/_8251_/_0105004001</t>
  </si>
  <si>
    <t>_/_8251_/_0205004001</t>
  </si>
  <si>
    <t>_/_8251_/_0305004001</t>
  </si>
  <si>
    <t>_/_8251_/_0305006001</t>
  </si>
  <si>
    <t>_/_8261_/_0304020001</t>
  </si>
  <si>
    <t>_/_8261_/_0304020002</t>
  </si>
  <si>
    <t>_/_8261_/_0304020003</t>
  </si>
  <si>
    <t>_/_8271_/_0105015001</t>
  </si>
  <si>
    <t>_/_8281_/_0105009001</t>
  </si>
  <si>
    <t>_/_8281_/_0105009002</t>
  </si>
  <si>
    <t>_/_8281_/_0105009003</t>
  </si>
  <si>
    <t>_/_8281_/_0105009006</t>
  </si>
  <si>
    <t>_/_8281_/_0105009007</t>
  </si>
  <si>
    <t>_/_8281_/_0105009008</t>
  </si>
  <si>
    <t>_/_8281_/_0105009009</t>
  </si>
  <si>
    <t>_/_8281_/_0205009001</t>
  </si>
  <si>
    <t>_/_8281_/_0205009002</t>
  </si>
  <si>
    <t>_/_8281_/_0205009003</t>
  </si>
  <si>
    <t>_/_8281_/_0205009004</t>
  </si>
  <si>
    <t>_/_8281_/_0205009005</t>
  </si>
  <si>
    <t>_/_8281_/_0205009006</t>
  </si>
  <si>
    <t>_/_8281_/_0205009007</t>
  </si>
  <si>
    <t>_/_8281_/_0205009008</t>
  </si>
  <si>
    <t>_/_8281_/_0305009001</t>
  </si>
  <si>
    <t>_/_8281_/_0305009002</t>
  </si>
  <si>
    <t>_/_8281_/_0305009003</t>
  </si>
  <si>
    <t>_/_8281_/_0305009004</t>
  </si>
  <si>
    <t>_/_8281_/_0305009005</t>
  </si>
  <si>
    <t>_/_8281_/_0305009006</t>
  </si>
  <si>
    <t>_/_8281_/_0305009007</t>
  </si>
  <si>
    <t>_/_8281_/_0305009008</t>
  </si>
  <si>
    <t>_/_8281_/_0305009009</t>
  </si>
  <si>
    <t>_/_8281_/_0305009010</t>
  </si>
  <si>
    <t>_/_8281_/_0305009011</t>
  </si>
  <si>
    <t>_/_8290_/_0105011001</t>
  </si>
  <si>
    <t>_/_8290_/_0205011001</t>
  </si>
  <si>
    <t>_/_8290_/_0305011001</t>
  </si>
  <si>
    <t>_/_8291_/_0105006001</t>
  </si>
  <si>
    <t>_/_8291_/_0105007001</t>
  </si>
  <si>
    <t>_/_8291_/_0105008001</t>
  </si>
  <si>
    <t>_/_8291_/_0105019001</t>
  </si>
  <si>
    <t>_/_8291_/_0205006001</t>
  </si>
  <si>
    <t>_/_8291_/_0205007001</t>
  </si>
  <si>
    <t>_/_8291_/_0205008001</t>
  </si>
  <si>
    <t>_/_8291_/_0205014001</t>
  </si>
  <si>
    <t>_/_8291_/_0205016001</t>
  </si>
  <si>
    <t>_/_8291_/_0305007001</t>
  </si>
  <si>
    <t>_/_8291_/_0305008001</t>
  </si>
  <si>
    <t>_/_8291_/_0305016001</t>
  </si>
  <si>
    <t>_/_8292_/_0105016001</t>
  </si>
  <si>
    <t>_/_8292_/_0205015001</t>
  </si>
  <si>
    <t>_/_8292_/_0305015001</t>
  </si>
  <si>
    <t>LEGAL STATUS AND NATURE OF BUSINESS</t>
  </si>
  <si>
    <t>Total</t>
  </si>
  <si>
    <t>Current accounts</t>
  </si>
  <si>
    <t>Saving accounts</t>
  </si>
  <si>
    <t>Settlement Charges Payable</t>
  </si>
  <si>
    <t>Others</t>
  </si>
  <si>
    <t>Market Value</t>
  </si>
  <si>
    <t>TAXATION</t>
  </si>
  <si>
    <t>Transactions during the period</t>
  </si>
  <si>
    <t>Remuneration</t>
  </si>
  <si>
    <t>Remuneration payable</t>
  </si>
  <si>
    <t>Profit receivable</t>
  </si>
  <si>
    <t>DATE OF AUTHORISATION FOR ISSUE</t>
  </si>
  <si>
    <t>GENERAL</t>
  </si>
  <si>
    <t>For Arif Habib Investments Limited</t>
  </si>
  <si>
    <t>(Pension Fund Manager)</t>
  </si>
  <si>
    <t>Deposits</t>
  </si>
  <si>
    <t>Brokerage Payable</t>
  </si>
  <si>
    <t>Note</t>
  </si>
  <si>
    <t>PAKISTAN ISLAMIC PENSION FUND</t>
  </si>
  <si>
    <t>Balances with banks</t>
  </si>
  <si>
    <t>Dividend receivable</t>
  </si>
  <si>
    <t>Deposits and other receivables</t>
  </si>
  <si>
    <t>CONDENSED INTERIM INCOME STATEMENT (UN-AUDITED)</t>
  </si>
  <si>
    <t>Page 1 of  2</t>
  </si>
  <si>
    <t xml:space="preserve">Annual fee - Securities and Exchange </t>
  </si>
  <si>
    <t>Commission of Pakistan (SECP)</t>
  </si>
  <si>
    <t>Custody and settlement charges</t>
  </si>
  <si>
    <t>Bank charges</t>
  </si>
  <si>
    <t>Net income before taxation</t>
  </si>
  <si>
    <t>Page 2 of  2</t>
  </si>
  <si>
    <t>CONDENSED INTERIM CASH FLOW STATEMENT (UN-AUDITED)</t>
  </si>
  <si>
    <t xml:space="preserve">Adjustments for non cash items: </t>
  </si>
  <si>
    <t>Investments</t>
  </si>
  <si>
    <t>operating activities</t>
  </si>
  <si>
    <t>CASH FLOW FROM FINANCING ACTIVITIES</t>
  </si>
  <si>
    <t xml:space="preserve">Receipt of contribution </t>
  </si>
  <si>
    <t>Payment against redemptions</t>
  </si>
  <si>
    <t>CONDENSED INTERIM STATEMENT OF MOVEMENT IN PARTICIPANTS' SUB-FUNDS (UN-AUDITED)</t>
  </si>
  <si>
    <t>Net assets at the beginning of the period</t>
  </si>
  <si>
    <t>Amount received on issue of units</t>
  </si>
  <si>
    <t>Amount paid on redemption of units</t>
  </si>
  <si>
    <t>-</t>
  </si>
  <si>
    <t>Net income after taxation for the period</t>
  </si>
  <si>
    <t>Net assets at the end of the period</t>
  </si>
  <si>
    <t>CONDENSED INTERIM STATEMENT OF INVESTMENT PORTFOLIO (UN-AUDITED)</t>
  </si>
  <si>
    <t>AVAILABLE FOR SALE INVESTMENT</t>
  </si>
  <si>
    <t>PIPF EQUITY SUB- FUND</t>
  </si>
  <si>
    <t>LISTED EQUITY SECURITIES</t>
  </si>
  <si>
    <t>Name of the Investee company</t>
  </si>
  <si>
    <t>----Balance as at December 31, 2011----</t>
  </si>
  <si>
    <t>Market value as a % of net assets of the sub fund</t>
  </si>
  <si>
    <t>% of paid up capital of the investee company</t>
  </si>
  <si>
    <t>Purchases during the period</t>
  </si>
  <si>
    <t>Bonus / Right issue during the period</t>
  </si>
  <si>
    <t>Sales           during the period</t>
  </si>
  <si>
    <t>Cost</t>
  </si>
  <si>
    <t>Market value</t>
  </si>
  <si>
    <t>Appreciation / (Diminution)</t>
  </si>
  <si>
    <t>(----------------------Number of shares----------------------)</t>
  </si>
  <si>
    <t>---------------------Rupees-----------------</t>
  </si>
  <si>
    <t>%</t>
  </si>
  <si>
    <t>OIL &amp; GAS PRODUCERS</t>
  </si>
  <si>
    <t>Pakistan State Oil Company Limited</t>
  </si>
  <si>
    <t>Pakistan Oilfields Limited</t>
  </si>
  <si>
    <t>Oil &amp; Gas Development Company Limited</t>
  </si>
  <si>
    <t>Attock Petroleum Limited</t>
  </si>
  <si>
    <t>Pakistan Petroleum Limited</t>
  </si>
  <si>
    <t>CHEMICALS</t>
  </si>
  <si>
    <t>Fauji Fertilizer Bin Qasim Limited</t>
  </si>
  <si>
    <t>Fauji Fertilizer Company Limited</t>
  </si>
  <si>
    <t>Sitara Chemicals Industries Limited</t>
  </si>
  <si>
    <t>FORESTRY AND PAPER</t>
  </si>
  <si>
    <t>Security Paper Limited</t>
  </si>
  <si>
    <t>CONSTRUCTION AND MATERIALS</t>
  </si>
  <si>
    <t>Lucky Cement Limited</t>
  </si>
  <si>
    <t>GENERAL INDUSTRIALS</t>
  </si>
  <si>
    <t>Tri-pack Films Limited</t>
  </si>
  <si>
    <t>Packages Limited</t>
  </si>
  <si>
    <t>Thal Limited</t>
  </si>
  <si>
    <t>INDUSTRIAL ENGINEERING</t>
  </si>
  <si>
    <t>Alghazi Tractors Limited</t>
  </si>
  <si>
    <t>AUTOMOBILE AND PARTS</t>
  </si>
  <si>
    <t>Pak Suzuki Motor Company Limited</t>
  </si>
  <si>
    <t>Agriauto Industries Limited</t>
  </si>
  <si>
    <t>PERSONAL GOODS</t>
  </si>
  <si>
    <t>Nishat Mills Limited</t>
  </si>
  <si>
    <t>PHARMA AND BIO TECH</t>
  </si>
  <si>
    <t>Ferozsons Laboratories Limited</t>
  </si>
  <si>
    <t>FIXED LINE TELECOMMUNICATION</t>
  </si>
  <si>
    <t xml:space="preserve">Pakistan Telecommunication </t>
  </si>
  <si>
    <t>Company Limited 'A'</t>
  </si>
  <si>
    <t>ELECTRICITY</t>
  </si>
  <si>
    <t>The Hub Power Company Limited</t>
  </si>
  <si>
    <t>BANKS</t>
  </si>
  <si>
    <t>Meezan Bank Limited</t>
  </si>
  <si>
    <t>Total for Equity Sub-Fund</t>
  </si>
  <si>
    <t>----------------Total-----------------</t>
  </si>
  <si>
    <t>Un audited December 31, 2011</t>
  </si>
  <si>
    <t>Audited        June 30, 2011</t>
  </si>
  <si>
    <t>----------------Rupees-----------------</t>
  </si>
  <si>
    <t xml:space="preserve">Market value </t>
  </si>
  <si>
    <t>(Formerly : Arif Habib Investment Management Limited)</t>
  </si>
  <si>
    <t>Director</t>
  </si>
  <si>
    <t xml:space="preserve">                Chief Executive</t>
  </si>
  <si>
    <t xml:space="preserve">       Director</t>
  </si>
  <si>
    <t>PIPF DEBT SUB- FUND</t>
  </si>
  <si>
    <t>Name of Investments</t>
  </si>
  <si>
    <t>Face value</t>
  </si>
  <si>
    <t>Market value as % of net assets of the sub-fund</t>
  </si>
  <si>
    <t>Total market value (carrying value) of investments</t>
  </si>
  <si>
    <t>Sales/ Matured during the period</t>
  </si>
  <si>
    <t>Appreciation</t>
  </si>
  <si>
    <t>Hidden</t>
  </si>
  <si>
    <t>--------------------------------------------------Rupees -------------------------------------------------</t>
  </si>
  <si>
    <t>Government Ijarah Sukuk (3 years)</t>
  </si>
  <si>
    <t>Name of the Investment</t>
  </si>
  <si>
    <t>------------------Number of certificates----------------------</t>
  </si>
  <si>
    <t>Market value as % of total Investments</t>
  </si>
  <si>
    <t>Percentage in relation to the size of the issue</t>
  </si>
  <si>
    <t>Sales during the period</t>
  </si>
  <si>
    <t>Market 
value</t>
  </si>
  <si>
    <t>(-------------------------------------- Rupees --------------------------------------)</t>
  </si>
  <si>
    <t>SUKUK CERTIFICATES</t>
  </si>
  <si>
    <t>Pak Electron Limited -</t>
  </si>
  <si>
    <t>Issue</t>
  </si>
  <si>
    <t>Face Value</t>
  </si>
  <si>
    <t>SUKUK (28-09-2007)</t>
  </si>
  <si>
    <t>-----------------Rupees-----------------</t>
  </si>
  <si>
    <t>Market Value of Government Ijarah Sukuk</t>
  </si>
  <si>
    <t>Market Value of Sukuk Certificates</t>
  </si>
  <si>
    <t>Chief Executive</t>
  </si>
  <si>
    <t>The annexed notes from 1 to 17 form an intergral part of these financial statements.</t>
  </si>
  <si>
    <t>---------------Rupees --------------</t>
  </si>
  <si>
    <t>GOVERNMENT IJARAH SUKUK</t>
  </si>
  <si>
    <t>Government Ijarah</t>
  </si>
  <si>
    <t>Sukuk (3 years)</t>
  </si>
  <si>
    <t xml:space="preserve">                                 Chief Executive                                                                                                                                      Director                  </t>
  </si>
  <si>
    <t>CONDENSED INTERIM CONTRIBUTION TABLE (UN-AUDITED)</t>
  </si>
  <si>
    <t xml:space="preserve">Total </t>
  </si>
  <si>
    <t xml:space="preserve">Units </t>
  </si>
  <si>
    <t>Rupees</t>
  </si>
  <si>
    <t xml:space="preserve">Opening balance </t>
  </si>
  <si>
    <t xml:space="preserve">Closing balance </t>
  </si>
  <si>
    <t>CONDENSED INTERIM STATEMENT OF NUMBER OF UNITS IN ISSUE (UN-AUDITED)</t>
  </si>
  <si>
    <t>Money Market Sub-Fund</t>
  </si>
  <si>
    <t>Add: Units issued during the period</t>
  </si>
  <si>
    <t>Less: Units redeemed during the period</t>
  </si>
  <si>
    <t>Total units in issue at the end of the period</t>
  </si>
  <si>
    <t>Provision for WWF</t>
  </si>
  <si>
    <t>Equity sub fund</t>
  </si>
  <si>
    <t>Debt Sub-Fund</t>
  </si>
  <si>
    <t>Assets</t>
  </si>
  <si>
    <t>Dividend Receivable</t>
  </si>
  <si>
    <t>Profit Receivable</t>
  </si>
  <si>
    <t>Liabilities</t>
  </si>
  <si>
    <t>Advance tax</t>
  </si>
  <si>
    <t>----Balance as at December 31, 2012----</t>
  </si>
  <si>
    <t>As at     July 1,      2012</t>
  </si>
  <si>
    <r>
      <t xml:space="preserve">As at </t>
    </r>
    <r>
      <rPr>
        <b/>
        <vertAlign val="superscript"/>
        <sz val="10"/>
        <rFont val="Arial"/>
        <family val="2"/>
      </rPr>
      <t xml:space="preserve"> </t>
    </r>
    <r>
      <rPr>
        <b/>
        <sz val="10"/>
        <rFont val="Arial"/>
        <family val="2"/>
      </rPr>
      <t>December 31, 2012</t>
    </r>
  </si>
  <si>
    <t>Audited        June 30, 2012</t>
  </si>
  <si>
    <t>Un audited December 31, 2012</t>
  </si>
  <si>
    <t>As at December 31, 2012</t>
  </si>
  <si>
    <t>As at July 1, 2012</t>
  </si>
  <si>
    <t>MM</t>
  </si>
  <si>
    <t>Difference</t>
  </si>
  <si>
    <t>2012</t>
  </si>
  <si>
    <t>2011</t>
  </si>
  <si>
    <t xml:space="preserve">  'At fair value through profit or loss'</t>
  </si>
  <si>
    <t xml:space="preserve">  'Available for sale' investments</t>
  </si>
  <si>
    <t>PIPF DEBT SUB-FUND</t>
  </si>
  <si>
    <t>Issue Date</t>
  </si>
  <si>
    <t>PIPF MONEY MARKET SUB-FUND</t>
  </si>
  <si>
    <t xml:space="preserve"> 'At fair value through profit or loss'</t>
  </si>
  <si>
    <t xml:space="preserve"> 'Available for sale' investments</t>
  </si>
  <si>
    <t>T.D</t>
  </si>
  <si>
    <t>Sukuk</t>
  </si>
  <si>
    <t>Less: Net unrealised (appreciation)</t>
  </si>
  <si>
    <t>_/_7222_/_0104010001</t>
  </si>
  <si>
    <t>P L</t>
  </si>
  <si>
    <t>AS AT DECEMBER 31,2012</t>
  </si>
  <si>
    <t>Paid up capital in Million</t>
  </si>
  <si>
    <t>Paid up capital in Rs.</t>
  </si>
  <si>
    <t>National Refinery Limited</t>
  </si>
  <si>
    <t>ICI Pakistan Ltd</t>
  </si>
  <si>
    <t>Clariant Pakistan</t>
  </si>
  <si>
    <t>Pakistan Paper Products</t>
  </si>
  <si>
    <t>Attock Cement Pakistan limited</t>
  </si>
  <si>
    <t>Kohat Cement</t>
  </si>
  <si>
    <t>Fecto Cement</t>
  </si>
  <si>
    <t>DG Khan Cement</t>
  </si>
  <si>
    <t>Ghani Glass Limited</t>
  </si>
  <si>
    <t>Millat Tractors Limited</t>
  </si>
  <si>
    <t>Al Ghazi Tractors</t>
  </si>
  <si>
    <t>GlaxoSmithKline Pakistan Limited</t>
  </si>
  <si>
    <t>Abbott Laboratories (Pakistan) Limited</t>
  </si>
  <si>
    <t>Ferozsons Laboratories Ltd</t>
  </si>
  <si>
    <t>FOOD PRODUCERS</t>
  </si>
  <si>
    <t>National Foods Limited</t>
  </si>
  <si>
    <t>Uni Lever Pakistan</t>
  </si>
  <si>
    <t>Engro Foods Limited</t>
  </si>
  <si>
    <t>BankIslami Pakistan ltd</t>
  </si>
  <si>
    <r>
      <t xml:space="preserve">As at </t>
    </r>
    <r>
      <rPr>
        <b/>
        <vertAlign val="superscript"/>
        <sz val="11"/>
        <rFont val="Calibri"/>
        <family val="2"/>
      </rPr>
      <t xml:space="preserve"> </t>
    </r>
    <r>
      <rPr>
        <b/>
        <sz val="11"/>
        <rFont val="Calibri"/>
        <family val="2"/>
      </rPr>
      <t>December 31, 2012</t>
    </r>
  </si>
  <si>
    <t>INVESTMENTS 'AT FAIR VALUE THROUGH PROFIT OR LOSS'</t>
  </si>
  <si>
    <t>Lucky Cement</t>
  </si>
  <si>
    <t xml:space="preserve"> 'Available for sale'</t>
  </si>
  <si>
    <t>As at July 01, 2012</t>
  </si>
  <si>
    <t>Sales/ matured during the period</t>
  </si>
  <si>
    <t>Unrecognised as at June 30, 2012</t>
  </si>
  <si>
    <t>Unrecognised as at June 30, 2011</t>
  </si>
  <si>
    <t xml:space="preserve">WWF </t>
  </si>
  <si>
    <t xml:space="preserve">Net income before taxation </t>
  </si>
  <si>
    <t>TOTAL</t>
  </si>
  <si>
    <t>DT</t>
  </si>
  <si>
    <t>EQ</t>
  </si>
  <si>
    <t>Unrecognised as at December 31, 2012</t>
  </si>
  <si>
    <t>NAV Date</t>
  </si>
  <si>
    <t>Applicable for Date</t>
  </si>
  <si>
    <t>Net Assets</t>
  </si>
  <si>
    <t>UNITS</t>
  </si>
  <si>
    <t>NAV</t>
  </si>
  <si>
    <t>Weighted average no of units for the half year ended december 31, 2012</t>
  </si>
  <si>
    <t>Weighted average no of units for the Quarter ended december 31, 2012</t>
  </si>
  <si>
    <t>Weighted average no of units for the Quarter ended Spetember 30, 2012</t>
  </si>
  <si>
    <t>Unaudited December 31, 2012</t>
  </si>
  <si>
    <t>In Million</t>
  </si>
  <si>
    <t>Calculation of WWF:</t>
  </si>
  <si>
    <t>Profit on bank and other deposits</t>
  </si>
  <si>
    <t>Carrying value</t>
  </si>
  <si>
    <t>CONDENSED INTERIM STATEMENT OF INVESTMENTS PORTFOLIO (UN-AUDITED)</t>
  </si>
  <si>
    <t>Diminution</t>
  </si>
  <si>
    <t>Accrued expenses and other liabilities</t>
  </si>
  <si>
    <t>Working</t>
  </si>
  <si>
    <t>Taxation</t>
  </si>
  <si>
    <t>HFT</t>
  </si>
  <si>
    <t>Accrued and other liabilities</t>
  </si>
  <si>
    <t>------------------------------------- (Rupees) -------------------------------------</t>
  </si>
  <si>
    <t xml:space="preserve">condensed interim Statement of </t>
  </si>
  <si>
    <t>------------------- (Rupees) -------------------</t>
  </si>
  <si>
    <t>Total assets</t>
  </si>
  <si>
    <t>Total liabilities</t>
  </si>
  <si>
    <t>Net assets</t>
  </si>
  <si>
    <t>Net assets value per unit</t>
  </si>
  <si>
    <t>Number of units in issue</t>
  </si>
  <si>
    <t>Debt sub fund</t>
  </si>
  <si>
    <t>Money market sub fund</t>
  </si>
  <si>
    <t>----------------------------------- (Rupees) -----------------------------------</t>
  </si>
  <si>
    <t>Income</t>
  </si>
  <si>
    <t>Expenses</t>
  </si>
  <si>
    <t>Total expenses</t>
  </si>
  <si>
    <t>Auditors' remuneration</t>
  </si>
  <si>
    <t xml:space="preserve">
Equity 
sub fund</t>
  </si>
  <si>
    <t xml:space="preserve">
Debt sub fund</t>
  </si>
  <si>
    <t>CASH FLOWS FROM OPERATING ACTIVITIES</t>
  </si>
  <si>
    <t>For MCB-Arif Habib Savings and Investments Limited</t>
  </si>
  <si>
    <t>Money market 
sub fund</t>
  </si>
  <si>
    <t xml:space="preserve">Element of income / (loss) and capital </t>
  </si>
  <si>
    <t xml:space="preserve">gains / (losses) included in prices of units </t>
  </si>
  <si>
    <t>issued less those in units redeemed - net</t>
  </si>
  <si>
    <t>Amount representing (income) / loss and</t>
  </si>
  <si>
    <t>Listed equity securities</t>
  </si>
  <si>
    <t>Government Ijarah Sukuks</t>
  </si>
  <si>
    <t>Market value as a % of net assets of the sub-fund</t>
  </si>
  <si>
    <t>---------------------- (Number of shares) ----------------------</t>
  </si>
  <si>
    <t>----------- (Rupees) -----------</t>
  </si>
  <si>
    <t>------------------------------------------------- (Rupees) -------------------------------------------------</t>
  </si>
  <si>
    <t>Equity 
sub fund</t>
  </si>
  <si>
    <t>Debt 
sub fund</t>
  </si>
  <si>
    <t>Opening balance</t>
  </si>
  <si>
    <t xml:space="preserve">Debt sub fund </t>
  </si>
  <si>
    <t xml:space="preserve">Equity 
sub fund </t>
  </si>
  <si>
    <t xml:space="preserve">Equity sub fund </t>
  </si>
  <si>
    <t>EQUITY SUB FUND</t>
  </si>
  <si>
    <t xml:space="preserve">NET UNREALISED (DIMINUTION) / APPRECIATION IN MARKET </t>
  </si>
  <si>
    <t>Pension Fund Manager</t>
  </si>
  <si>
    <t>on remuneration of Pension</t>
  </si>
  <si>
    <t>MCB-Arif Habib Savings and</t>
  </si>
  <si>
    <t>Investment In Shares-AFS</t>
  </si>
  <si>
    <t>Investment In Shares-HFT</t>
  </si>
  <si>
    <t>Investment in Derivatives</t>
  </si>
  <si>
    <t>Investment in Shares HTM</t>
  </si>
  <si>
    <t>Bank Accounts</t>
  </si>
  <si>
    <t>Receivable against Investments</t>
  </si>
  <si>
    <t>Markup Receivable</t>
  </si>
  <si>
    <t>Deposits-Settlement</t>
  </si>
  <si>
    <t>Advance Tax</t>
  </si>
  <si>
    <t>Receivable against Sale of Units</t>
  </si>
  <si>
    <t>Other Receivable</t>
  </si>
  <si>
    <t>Receivable from Sub-Fund</t>
  </si>
  <si>
    <t>Total Assets</t>
  </si>
  <si>
    <t>FED Tax on Mngt Fee Payable-EQ</t>
  </si>
  <si>
    <t>Trustee Remuneration Payable</t>
  </si>
  <si>
    <t>SECP Fee Payable</t>
  </si>
  <si>
    <t>Auditor's Remuneration Payable</t>
  </si>
  <si>
    <t>Professional Services Payable</t>
  </si>
  <si>
    <t>Bank Charges Payable</t>
  </si>
  <si>
    <t>Payable against Investment</t>
  </si>
  <si>
    <t>Redemption Payable</t>
  </si>
  <si>
    <t>Zakat Payable</t>
  </si>
  <si>
    <t>FED Payable on shares -EQ</t>
  </si>
  <si>
    <t>Withholding Tax Payable-Brokerage</t>
  </si>
  <si>
    <t>Withholding Tax Payable-Others</t>
  </si>
  <si>
    <t>Front End Load Payable AHIML</t>
  </si>
  <si>
    <t>Shariah Advisor Fee Payable</t>
  </si>
  <si>
    <t>Donation/Charity Payable</t>
  </si>
  <si>
    <t>WWF Payable</t>
  </si>
  <si>
    <t>Payable to Sub Funds</t>
  </si>
  <si>
    <t>Total Liabilities</t>
  </si>
  <si>
    <t>NAV per unit</t>
  </si>
  <si>
    <t>NAV Consist of :</t>
  </si>
  <si>
    <t>First offer price</t>
  </si>
  <si>
    <t>Realised Income</t>
  </si>
  <si>
    <t>146.62</t>
  </si>
  <si>
    <t>Unrealised income</t>
  </si>
  <si>
    <t>Income Statement</t>
  </si>
  <si>
    <t>Capital Gain/(Loss) on sale of Invt</t>
  </si>
  <si>
    <t>Dividend Income</t>
  </si>
  <si>
    <t>Profit-Bank</t>
  </si>
  <si>
    <t>Transaction Cost</t>
  </si>
  <si>
    <t>Unrealised Gain/Loss on Shares-HFT</t>
  </si>
  <si>
    <t>Unrealised Gain/Loss on Dev-HFT</t>
  </si>
  <si>
    <t>Impairment Loss On AFS Investemnts</t>
  </si>
  <si>
    <t>Total Income</t>
  </si>
  <si>
    <t>FED Tax on Mngt Fee-EQ</t>
  </si>
  <si>
    <t>Trustee Fee</t>
  </si>
  <si>
    <t>SECP Fee</t>
  </si>
  <si>
    <t>Auditors Remuneration</t>
  </si>
  <si>
    <t>Professional Charges</t>
  </si>
  <si>
    <t>Bank Charges</t>
  </si>
  <si>
    <t>CDS Fee</t>
  </si>
  <si>
    <t>NCCPL Charges-EQ</t>
  </si>
  <si>
    <t>FED on Sale -EQ</t>
  </si>
  <si>
    <t>Settlement Charges</t>
  </si>
  <si>
    <t>Brokerage Expense-OR-D.J.M. Securities</t>
  </si>
  <si>
    <t>Total Expenses</t>
  </si>
  <si>
    <t>Net Income</t>
  </si>
  <si>
    <t>Realised Element of Income &amp; Gain</t>
  </si>
  <si>
    <t>Unrealised Element of Income &amp; Gain</t>
  </si>
  <si>
    <t>Distribution Equalisation Reserve</t>
  </si>
  <si>
    <t>Distributable Income</t>
  </si>
  <si>
    <t>Statement of Unit Holders' Funds</t>
  </si>
  <si>
    <t>Opening Net Assets</t>
  </si>
  <si>
    <t>Units Invested</t>
  </si>
  <si>
    <t>Units Redeemed</t>
  </si>
  <si>
    <t>Units issued during the period</t>
  </si>
  <si>
    <t>Distributable income for the period</t>
  </si>
  <si>
    <t>Unrealised Gain on Shares-AFS</t>
  </si>
  <si>
    <t>Investment in GIS-Sukuk - HFT - DT</t>
  </si>
  <si>
    <t>Investments-GIS Sukuk</t>
  </si>
  <si>
    <t>Receivable against Investment</t>
  </si>
  <si>
    <t>Income Receivable-GIS-HFT-DT</t>
  </si>
  <si>
    <t>FED Tax on Mngt Fee Payable-DT</t>
  </si>
  <si>
    <t>Payable against investment direct deal</t>
  </si>
  <si>
    <t xml:space="preserve">Payable to NCCPL Monthly </t>
  </si>
  <si>
    <t>Withholding Tax payable Others</t>
  </si>
  <si>
    <t>First offer Price</t>
  </si>
  <si>
    <t>106.02</t>
  </si>
  <si>
    <t>Unrealised Income</t>
  </si>
  <si>
    <t>Income from-TFC/Sukuk [NG]-DT</t>
  </si>
  <si>
    <t>Income from Investment-GIS</t>
  </si>
  <si>
    <t>Income from Investment-PIB</t>
  </si>
  <si>
    <t>Discount/Premium Amortization Sukuk / TFCs-DT</t>
  </si>
  <si>
    <t>Unrealised Gain / (Loss) GIS-HFT</t>
  </si>
  <si>
    <t>Capital Gain on Investment-AFS-DT</t>
  </si>
  <si>
    <t>Capital Gain / (Loss) GIS-HFT</t>
  </si>
  <si>
    <t>Capital Gain on Invest-TBills</t>
  </si>
  <si>
    <t>Capital Gain on Invest-PIB</t>
  </si>
  <si>
    <t>Unrealised Gain on Investment</t>
  </si>
  <si>
    <t>Profit</t>
  </si>
  <si>
    <t>Other Income</t>
  </si>
  <si>
    <t>FED Tax on Mngt Fee-DT</t>
  </si>
  <si>
    <t>Shariah Advisor Fee</t>
  </si>
  <si>
    <t>Investment-GIS Sukuk</t>
  </si>
  <si>
    <t>Investment in GIS-Sukuk-HFT</t>
  </si>
  <si>
    <t>Term Deposit Receipt</t>
  </si>
  <si>
    <t>Bank Account</t>
  </si>
  <si>
    <t>Income Receivable from- GIS</t>
  </si>
  <si>
    <t>Income Receivable from TDR</t>
  </si>
  <si>
    <t>COI - Income Receivable-MM</t>
  </si>
  <si>
    <t>Deposits Margin Accounts</t>
  </si>
  <si>
    <t>FED Tax on Mngt Fee Payable-MM</t>
  </si>
  <si>
    <t>Auditors Remuneration Payable</t>
  </si>
  <si>
    <t>Brokerage Payable-Outright</t>
  </si>
  <si>
    <t>WHT Payable-Other</t>
  </si>
  <si>
    <t>Front Load Payable</t>
  </si>
  <si>
    <t>Advance Tax Payable</t>
  </si>
  <si>
    <t>Donation/Charity payable</t>
  </si>
  <si>
    <t>Shariah Advisory Fee Payable</t>
  </si>
  <si>
    <t>105.22</t>
  </si>
  <si>
    <t>146.26</t>
  </si>
  <si>
    <t>Income from Investment-COI</t>
  </si>
  <si>
    <t>Income from TDR</t>
  </si>
  <si>
    <t>Capital Gain on Inv-AFS-MM</t>
  </si>
  <si>
    <t>Realised Gain/Loss onForward Contract</t>
  </si>
  <si>
    <t>Unrealised Appr/Dimm in Shares-HFT</t>
  </si>
  <si>
    <t>FED Tax on Mngt Fee-MM</t>
  </si>
  <si>
    <t>Auditor's Remuneration</t>
  </si>
  <si>
    <t>Unrealised Element of Inc &amp; Gain</t>
  </si>
  <si>
    <t>Distribution equalisation reserve</t>
  </si>
  <si>
    <t>-------------------------------------- (Rupees) --------------------------------------</t>
  </si>
  <si>
    <t xml:space="preserve">Investment in seed </t>
  </si>
  <si>
    <t>--------------------------------------------------------- (Rupees) ---------------------------------------------------------</t>
  </si>
  <si>
    <t>Remuneration including</t>
  </si>
  <si>
    <t>Sindh sales tax payable</t>
  </si>
  <si>
    <t>equivalent during the period</t>
  </si>
  <si>
    <t>Cash and cash equivalents at beginning of the period</t>
  </si>
  <si>
    <t>Cash and cash equivalents at end of the period</t>
  </si>
  <si>
    <t xml:space="preserve">Participants' sub funds (as per </t>
  </si>
  <si>
    <t>Sales / maturities during the period</t>
  </si>
  <si>
    <t>Average cost</t>
  </si>
  <si>
    <t>Market value as a % of net asset of the sub fund</t>
  </si>
  <si>
    <t>TRANSACTIONS WITH CONNECTED PERSONS</t>
  </si>
  <si>
    <t>Net increase / (decrease) in cash and cash</t>
  </si>
  <si>
    <t>Trail Balance</t>
  </si>
  <si>
    <t>Account Code</t>
  </si>
  <si>
    <t>Account Name</t>
  </si>
  <si>
    <t>Debit</t>
  </si>
  <si>
    <t>Credit</t>
  </si>
  <si>
    <t>010100100057</t>
  </si>
  <si>
    <t>Bank Balances - Habib Metropolitan Bank Limited - Kse Branch (Cdc)</t>
  </si>
  <si>
    <t>010100100058</t>
  </si>
  <si>
    <t>Bank Balances - Habib Metropolitan Bank Limited - Alfalah Court Branch (Cdc)</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</si>
  <si>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</si>
  <si>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</si>
  <si>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</si>
  <si>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</si>
  <si>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</si>
  <si>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</si>
  <si>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</si>
  <si>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</si>
  <si>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010500100001</t>
  </si>
  <si>
    <t>RECEIVABLE AGAINST SALE  OF EQUITY SECURITIES</t>
  </si>
  <si>
    <t>010601100016</t>
  </si>
  <si>
    <t>PROFIT RECEIVABLE - HABIB METROPOLITAN BANK LIMITED - ALFALAH COURT BRANCH</t>
  </si>
  <si>
    <t>010700400001</t>
  </si>
  <si>
    <t>ADVANCES AGAINST TAX DEDUCTED AGAINST DIVIDEND INCOME</t>
  </si>
  <si>
    <t>010700500001</t>
  </si>
  <si>
    <t>SECURITY DEPOSITS NCCPL AGAINST KATS</t>
  </si>
  <si>
    <t>010700600001</t>
  </si>
  <si>
    <t>SECURITY DEPOSITS  CDC</t>
  </si>
  <si>
    <t>010900200001</t>
  </si>
  <si>
    <t>OTHER RECEIVABLE</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</si>
  <si>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</si>
  <si>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</si>
  <si>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</si>
  <si>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</si>
  <si>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</si>
  <si>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</si>
  <si>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</si>
  <si>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</si>
  <si>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</si>
  <si>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</si>
  <si>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</si>
  <si>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</si>
  <si>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020400200001</t>
  </si>
  <si>
    <t>UNREALIZED GAIN / (LOSS) EQUITY - AFS</t>
  </si>
  <si>
    <t>020500100001</t>
  </si>
  <si>
    <t>BALANCE ACCOUNT</t>
  </si>
  <si>
    <t>030100100001</t>
  </si>
  <si>
    <t>MANAGEMENT FEE PAYABLE</t>
  </si>
  <si>
    <t>030100600001</t>
  </si>
  <si>
    <t>SALES TAX PAYABLE AGAINST MANAGEMENT FEE</t>
  </si>
  <si>
    <t>030100700001</t>
  </si>
  <si>
    <t>FED TAX PAYABLE AGAINST MANAGEMENT FEE</t>
  </si>
  <si>
    <t>030200100001</t>
  </si>
  <si>
    <t>TRUSTEE REMUNERATION PAYABLE</t>
  </si>
  <si>
    <t>030400100001</t>
  </si>
  <si>
    <t>PAYABLE TO SECP  ANNUAL FEE</t>
  </si>
  <si>
    <t>030500100001</t>
  </si>
  <si>
    <t>PAYABLE AGAINST PURCHASE OF EQUITY SECURITIES</t>
  </si>
  <si>
    <t>031000400002</t>
  </si>
  <si>
    <t>BROKERAGE PAYABLE  EQUITY INVESTMENT</t>
  </si>
  <si>
    <t>031000600001</t>
  </si>
  <si>
    <t>WORKER'S WELFARE FUND PAYABLE</t>
  </si>
  <si>
    <t>031000700001</t>
  </si>
  <si>
    <t>AUDIT FEE PAYABLE</t>
  </si>
  <si>
    <t>031000800001</t>
  </si>
  <si>
    <t>WITHHOLDING TAX PAYABLE  CGT U/S 37A</t>
  </si>
  <si>
    <t>031001000001</t>
  </si>
  <si>
    <t>W.H. TAX PAYABLE SURCHARGE</t>
  </si>
  <si>
    <t>031001500001</t>
  </si>
  <si>
    <t>ZAKAT PAYABLE</t>
  </si>
  <si>
    <t>031001600001</t>
  </si>
  <si>
    <t>SETTLEMENT CHARGES PAYABLE TO NCCPL</t>
  </si>
  <si>
    <t>031002000001</t>
  </si>
  <si>
    <t>Donation / Charity Payable</t>
  </si>
  <si>
    <t>040100100001</t>
  </si>
  <si>
    <t>CAPITAL GAIN / (LOSS) ON SALE OF EQUITY SECURITIES</t>
  </si>
  <si>
    <t>040101000001</t>
  </si>
  <si>
    <t>DIVIDEND INCOME ON EQUITY SECURITIES</t>
  </si>
  <si>
    <t>040101200001</t>
  </si>
  <si>
    <t>URG / LOSS HFT EQUITY INVESTMENTS</t>
  </si>
  <si>
    <t>040200100016</t>
  </si>
  <si>
    <t>PROFIT ON - HABIB METROPOLITAN BANK LIMITED - ALFALAH COURT BRANCH</t>
  </si>
  <si>
    <t>040400100001</t>
  </si>
  <si>
    <t>ELEMENT OF INCOME - REALIZED</t>
  </si>
  <si>
    <t>040400200001</t>
  </si>
  <si>
    <t>ELEMENT OF INCOME - UNREALIZED</t>
  </si>
  <si>
    <t>050100100001</t>
  </si>
  <si>
    <t>MANAGEMENT COMPANY REMUNERATION</t>
  </si>
  <si>
    <t>050100100002</t>
  </si>
  <si>
    <t>SALES TAX ON MANAGEMENT COMPANY REMUNERATION</t>
  </si>
  <si>
    <t>050100100003</t>
  </si>
  <si>
    <t>FED EXPENSE ON MGM FEE</t>
  </si>
  <si>
    <t>050100200001</t>
  </si>
  <si>
    <t>TRUSTEE REMUNERATION</t>
  </si>
  <si>
    <t>050100300001</t>
  </si>
  <si>
    <t>SECP ANNUAL FEE</t>
  </si>
  <si>
    <t>050200100001</t>
  </si>
  <si>
    <t>BROKERAGE EXPENSE ON EQUITY INVESTMENT</t>
  </si>
  <si>
    <t>050200300001</t>
  </si>
  <si>
    <t>SETT CHG  TRUSTEE</t>
  </si>
  <si>
    <t>050200300002</t>
  </si>
  <si>
    <t>SETT CHG  NCCPL  EQUITY TRANSACTIONS</t>
  </si>
  <si>
    <t>050500100001</t>
  </si>
  <si>
    <t>TAXATIONWORKERS WELFARE FUND (WWF)</t>
  </si>
  <si>
    <t>050600100001</t>
  </si>
  <si>
    <t>AUDIT FEE EXPENSE</t>
  </si>
  <si>
    <t>050600100002</t>
  </si>
  <si>
    <t>OUT OF POCKET EXPENSES</t>
  </si>
  <si>
    <t>051000100009</t>
  </si>
  <si>
    <t>BANK CHARGES - HABIB METROPOLITAN BANK LIMITED</t>
  </si>
  <si>
    <t>051100100001</t>
  </si>
  <si>
    <t>Donation / Zakat Expense</t>
  </si>
  <si>
    <t>010300500001</t>
  </si>
  <si>
    <t>INVESTMENT IN GOP IJARA  FACE VALUE  HFT</t>
  </si>
  <si>
    <t>010300500002</t>
  </si>
  <si>
    <t>GOP IJARA  APPRECIATION / DIMINUTION  HFT</t>
  </si>
  <si>
    <t>010300500003</t>
  </si>
  <si>
    <t>GOP IJARA  DISCOUNT / AMORTISATION  HFT</t>
  </si>
  <si>
    <t>010601100006</t>
  </si>
  <si>
    <t>PROFIT RECEIVABLE - BANK AL FALAH LIMITED ISLAMIC BANKING - MAIN BRANCH GULBERG LAHORE</t>
  </si>
  <si>
    <t>010601700001</t>
  </si>
  <si>
    <t>ACCRUED PROFIT ON GOP IJARA SUKUK</t>
  </si>
  <si>
    <t>020400600001</t>
  </si>
  <si>
    <t>Unrealized Gain / (Loss) Tfc - Afs</t>
  </si>
  <si>
    <t>040101700001</t>
  </si>
  <si>
    <t xml:space="preserve">URG/LOSS INVESTMENTS IN GOPIS </t>
  </si>
  <si>
    <t>040200100006</t>
  </si>
  <si>
    <t>PROFIT ON - BANK AL FALAH LIMITED ISLAMIC BANKING - MAIN BRANCH GULBERG LAHORE</t>
  </si>
  <si>
    <t>040200300001</t>
  </si>
  <si>
    <t>INCOME ON TFC</t>
  </si>
  <si>
    <t>040200700001</t>
  </si>
  <si>
    <t>INCOME ON GOVERNMENT SECURITIES  GOP IJARA SUKUK</t>
  </si>
  <si>
    <t>050200100002</t>
  </si>
  <si>
    <t>BROKERAGE EXPENSE  MONEY MARKET TRANSACTIONS</t>
  </si>
  <si>
    <t>050400100001</t>
  </si>
  <si>
    <t>PROVISION AGAINST DEBT SECURITIES  PRINCIPAL AMOUNT</t>
  </si>
  <si>
    <t>051000100003</t>
  </si>
  <si>
    <t>BANK CHARGES - BANK AL FALAH LIMITED</t>
  </si>
  <si>
    <t>031000500001</t>
  </si>
  <si>
    <t>BROKERAGE PAYABLE MONEY MARKET</t>
  </si>
  <si>
    <t>031000900001</t>
  </si>
  <si>
    <t>W.H. TAX PAYABLE BROKERAGE U/S 133</t>
  </si>
  <si>
    <t>Engro Corporation Limited</t>
  </si>
  <si>
    <t>Total Investment In shares</t>
  </si>
  <si>
    <t>Sep QTR</t>
  </si>
  <si>
    <t>DF</t>
  </si>
  <si>
    <t>decrease / (increase)</t>
  </si>
  <si>
    <t>DM</t>
  </si>
  <si>
    <t>SEP QTR</t>
  </si>
  <si>
    <t>(increase) / decrease</t>
  </si>
  <si>
    <t>Closing Balances as per balance sheet</t>
  </si>
  <si>
    <t xml:space="preserve">Cash (used in) / generated from </t>
  </si>
  <si>
    <t>--------------------------------- (Rupees) ---------------------------------</t>
  </si>
  <si>
    <t>financing activities</t>
  </si>
  <si>
    <t xml:space="preserve">Net cash generated from / (used in) </t>
  </si>
  <si>
    <t xml:space="preserve">those in units redeemed - amount representing </t>
  </si>
  <si>
    <t>Receivable against sale of investments</t>
  </si>
  <si>
    <t>------------------------------------- No. of units -------------------------------------</t>
  </si>
  <si>
    <t xml:space="preserve">Total units outstanding at the </t>
  </si>
  <si>
    <t>beginning of the period</t>
  </si>
  <si>
    <t xml:space="preserve">Donation / charity </t>
  </si>
  <si>
    <t>Audit fee</t>
  </si>
  <si>
    <t>Withholding tax payable</t>
  </si>
  <si>
    <t>Pharmaceuticals</t>
  </si>
  <si>
    <t>010100100059</t>
  </si>
  <si>
    <t>BANK BALANCES - HABIB BANK LIMITED - Jofa Tower Branch</t>
  </si>
  <si>
    <t>010100100060</t>
  </si>
  <si>
    <t>Bank Balances - United Bank Limited - Ameen Branch</t>
  </si>
  <si>
    <t>010100100065</t>
  </si>
  <si>
    <t>Bank Balances - Dubai Islamic Bank - Kse Branch</t>
  </si>
  <si>
    <t>010600100001</t>
  </si>
  <si>
    <t>RECEIVABLE AGAINST REDEMPTION OF DEBT SECURITIES  PRINCIPAL.</t>
  </si>
  <si>
    <t>010600300002</t>
  </si>
  <si>
    <t>Provision Against Red Of Debt Sec - Principal (New Allied Tfc)</t>
  </si>
  <si>
    <t>010601100037</t>
  </si>
  <si>
    <t>PROFIT RECEIVABLE - HABIB BANK LIMITED - Jofa Tower Branch</t>
  </si>
  <si>
    <t>010601100038</t>
  </si>
  <si>
    <t>Profit Receivable - United Bank Limited - Ameen Branch</t>
  </si>
  <si>
    <t>010602100001</t>
  </si>
  <si>
    <t>DIVIDEND RECEIVABLES  EQUITY INVESTMENTS</t>
  </si>
  <si>
    <t>030100800001</t>
  </si>
  <si>
    <t>Sales Tax Payable On Trustee Fee</t>
  </si>
  <si>
    <t>040200100037</t>
  </si>
  <si>
    <t>Profit On - Habib Bank Limited - Jofa Tower Branch</t>
  </si>
  <si>
    <t>040200100038</t>
  </si>
  <si>
    <t>Profit On - United Bank Limited - Ameen Branch</t>
  </si>
  <si>
    <t>040200100041</t>
  </si>
  <si>
    <t>Profit On - Dubai Islamic Bank - Kse Branch</t>
  </si>
  <si>
    <t>040300100001</t>
  </si>
  <si>
    <t>INCOME ON NCCPL DEPOSIT AGAINST EXPOSURE MARGIN</t>
  </si>
  <si>
    <t>050100200002</t>
  </si>
  <si>
    <t>Sales Tax On Trustee Fee</t>
  </si>
  <si>
    <t>051000100008</t>
  </si>
  <si>
    <t>BANK CHARGES - HABIB BANK LIMITED</t>
  </si>
  <si>
    <t>051000100018</t>
  </si>
  <si>
    <t>Bank Charges - Dubai Islamic Bank Pakistan Limited</t>
  </si>
  <si>
    <t>Donation</t>
  </si>
  <si>
    <t>010100100066</t>
  </si>
  <si>
    <t>BANK BALANCES - MEEZAN BANK LIMITED - KSE BRANCH</t>
  </si>
  <si>
    <t>010600300008</t>
  </si>
  <si>
    <t>Provision Against Red Of Debt Sec - Principal (Pel Sukuk)</t>
  </si>
  <si>
    <t>030700100001</t>
  </si>
  <si>
    <t>PAYABLE AGAINST REDEMPTION OF UNITS</t>
  </si>
  <si>
    <t>031000900004</t>
  </si>
  <si>
    <t>W.H. TAX PAYABLE  GOODS U/S 153</t>
  </si>
  <si>
    <t>031000900005</t>
  </si>
  <si>
    <t>W.H. TAX PAYABLE  SERVICES U/S 153</t>
  </si>
  <si>
    <t>040100500001</t>
  </si>
  <si>
    <t>CAPITAL GAIN / (LOSS) ON SALE OF GOP IJARA</t>
  </si>
  <si>
    <t>040201700001</t>
  </si>
  <si>
    <t>AMORTIZATION / DISCOUNT ON GOVT SEC GOP IJARA SUKUK</t>
  </si>
  <si>
    <t>051000100016</t>
  </si>
  <si>
    <t>BANK CHARGES - UNITED BANK LIMITED</t>
  </si>
  <si>
    <t>Securities transaction cost</t>
  </si>
  <si>
    <t>Further, in May 2014, the Honourable Peshawar High Court (PHC) held that the impugned levy of contribution introduced in the Ordinance through Finance Acts, 1996 and 2009 lacks the essential mandate to be introduced and passed through a Money Bill under the constitution and, hence, the amendments made through the Finance Acts were declared as 'Ultra Vires'.</t>
  </si>
  <si>
    <t>CONTINGENCIES AND COMMITMENTS</t>
  </si>
  <si>
    <t>Contingencies and commitments</t>
  </si>
  <si>
    <t xml:space="preserve">gains included in prices of units issued less </t>
  </si>
  <si>
    <t>Reversal of provision against debt securities</t>
  </si>
  <si>
    <t>'available-for-sale'</t>
  </si>
  <si>
    <t>Net assets at the end of period</t>
  </si>
  <si>
    <t>Net assets at the beginning of period</t>
  </si>
  <si>
    <t xml:space="preserve">capital 305,160 units </t>
  </si>
  <si>
    <t>Commission of Pakistan - annual fee</t>
  </si>
  <si>
    <t>Fee payable to the Securities and Exchange</t>
  </si>
  <si>
    <t xml:space="preserve">Unrealised (gain) / loss on revaluation </t>
  </si>
  <si>
    <t>Increase / (decrease) in liabilities</t>
  </si>
  <si>
    <t>(Increase) / decrease in assets</t>
  </si>
  <si>
    <t xml:space="preserve">classified as available-for-sale </t>
  </si>
  <si>
    <t xml:space="preserve">Net unrealised gain / (loss) during the </t>
  </si>
  <si>
    <t>period in the market value of investments</t>
  </si>
  <si>
    <t>during the period</t>
  </si>
  <si>
    <t>Appreciation / (diminution)</t>
  </si>
  <si>
    <t>Shifa International Hospitals Limited</t>
  </si>
  <si>
    <t xml:space="preserve">capital 281,918 units </t>
  </si>
  <si>
    <t>Decrease / (increase) in assets</t>
  </si>
  <si>
    <t xml:space="preserve">Impairment loss on </t>
  </si>
  <si>
    <t>Level 1:</t>
  </si>
  <si>
    <t>Level 2:</t>
  </si>
  <si>
    <t>Level 3:</t>
  </si>
  <si>
    <t>Level 1</t>
  </si>
  <si>
    <t>Level 2</t>
  </si>
  <si>
    <t>Level 3</t>
  </si>
  <si>
    <t>----------------------------------------------------------------------- (Rupees) -----------------------------------------------------------------------</t>
  </si>
  <si>
    <t xml:space="preserve">'at fair value through </t>
  </si>
  <si>
    <t>'Available-for-sale'</t>
  </si>
  <si>
    <t>The investment of the Debt Sub-Fund and Money Market Sub-Fund in Government Ijarah Sukuks are categorized as at fair value through profit or loss and available-for-sale and are valued on the basis of broker average rates obtained from  Mutual Funds Association of Pakistan (MUFAP).</t>
  </si>
  <si>
    <t>The Finance Act, 2013 introduced an amendment to Federal Excise Act, 2005 whereby Federal Excise Duty (FED) has been imposed at the rate of 16% of the services rendered by asset management companies. In this regard, a Constitutional Petition has been filed by certain collective investment schemes (CISs) and Pension Funds through their trustees in the Honourable High Court of Sindh (SHC), challenging the levy of Federal Excise Duty on Asset Management services after the eighteenth amendment.The SHC in its short order of September 2013 directed the FBR not to take any coercive action against the petitioners pursuant to impugned notices till next date of hearing. In view of uncertainty regarding the applicability of FED on asset management services, the management, as a matter of abundant caution, has decided to retain and continue with the provision of FED and related taxes in these financial statements aggregating to Rs.1.763 million (June 30, 2014: Rs.0.742 million) as at June 30, 2015. In case the suit is decided against the Fund, the same would be paid to the Pension Fund Manager, who will be responsible for submitting it to the authorities. Had the said provision of FED and related taxes not been recorded in the books of account of the Fund, the Net Asset Value (NAV) per unit of the Fund would have been higher by Re.1.28 (June 30, 2014: Rs.0.61 per unit) in respect of equity sub fund, Re.0.79 (June 30, 2014: Rs.0.39 per unit) in respect of debt sub fund and Re.0.88 (June 30, 2014: Rs.0.40 per unit) in respect of money market sub fund as at June 30, 2015.</t>
  </si>
  <si>
    <t xml:space="preserve">capital 289,051 units </t>
  </si>
  <si>
    <t>Sales tax on remuneration of trustee</t>
  </si>
  <si>
    <t>Net capital (gain) / loss on sale of investments classified as:</t>
  </si>
  <si>
    <t>Amount representing unrealised diminution /</t>
  </si>
  <si>
    <t>(appreciation) in fair value of investments</t>
  </si>
  <si>
    <t xml:space="preserve">Element of (loss) / income and capital (losses) / </t>
  </si>
  <si>
    <t>unrealised appreciation / (diminution) - net</t>
  </si>
  <si>
    <t xml:space="preserve">Sales tax on remuneration </t>
  </si>
  <si>
    <t>Security deposit</t>
  </si>
  <si>
    <t>realised capital (gains) / losses - net:</t>
  </si>
  <si>
    <t>CONDENSED INTERIM STATEMENT OF ASSETS AND LIABILITIES</t>
  </si>
  <si>
    <t>'at fair value through profit or loss - held-for-trading'</t>
  </si>
  <si>
    <t>of investments 'at fair value through profit or loss</t>
  </si>
  <si>
    <t>Brokerage payable</t>
  </si>
  <si>
    <t xml:space="preserve">Payable to Central Depository </t>
  </si>
  <si>
    <t>- held-for-trading' - net</t>
  </si>
  <si>
    <t xml:space="preserve">PAYABLE TO PENSION </t>
  </si>
  <si>
    <t>FUND MANAGER</t>
  </si>
  <si>
    <t>Next Capital Limited *</t>
  </si>
  <si>
    <t>Arif Habib Limited *</t>
  </si>
  <si>
    <t>The amount disclosed represents the amount of brokerage paid to connected persons and not the purchase or sale value of securities transacted through them. The purchase or sale value has not been treated as transactions with connected persons as the ultimate counter-parties are not connected persons.</t>
  </si>
  <si>
    <t>*</t>
  </si>
  <si>
    <t>'available-for-sale' investment</t>
  </si>
  <si>
    <t>Brokerage expense</t>
  </si>
  <si>
    <t xml:space="preserve"> in value of investment at </t>
  </si>
  <si>
    <t xml:space="preserve"> the beginning of the period</t>
  </si>
  <si>
    <t xml:space="preserve">Remuneration of Central Depository </t>
  </si>
  <si>
    <t>Company Limited - Trustee</t>
  </si>
  <si>
    <t>arising from capital gain and unrealised gain</t>
  </si>
  <si>
    <t>arising from other income</t>
  </si>
  <si>
    <t xml:space="preserve">Company of Pakistan Limited - Trustee </t>
  </si>
  <si>
    <t xml:space="preserve">Element of (income) / loss and capital (gains) / </t>
  </si>
  <si>
    <t xml:space="preserve">losses included in prices of units issued less </t>
  </si>
  <si>
    <t>those in units redeemed:</t>
  </si>
  <si>
    <t xml:space="preserve">Contributions net of front end fee </t>
  </si>
  <si>
    <t>Contributions net of front end fee</t>
  </si>
  <si>
    <t>AS AT DECEMBER 31, 2016</t>
  </si>
  <si>
    <t>MCB-Arif Habib Savings and Investments Limited</t>
  </si>
  <si>
    <t>Chief Executive Officer</t>
  </si>
  <si>
    <t>Quarter ended December 31, 2016</t>
  </si>
  <si>
    <t>As at December 31, 2016</t>
  </si>
  <si>
    <t>As at July 01, 2016</t>
  </si>
  <si>
    <t>Federal Excise Duty payable</t>
  </si>
  <si>
    <t>Fund Manager</t>
  </si>
  <si>
    <t>Fund</t>
  </si>
  <si>
    <t>Other income</t>
  </si>
  <si>
    <t>Accrued profit on GOP Ijara Sukuk</t>
  </si>
  <si>
    <t>The annexed notes form an intergral part of this condensed interim financial information.</t>
  </si>
  <si>
    <t>Avanceon Limited</t>
  </si>
  <si>
    <t>Bonus / right issue during the period</t>
  </si>
  <si>
    <t>% of paid-up capital of the investee company</t>
  </si>
  <si>
    <t>As per WP</t>
  </si>
  <si>
    <t>Capital Gain HFT</t>
  </si>
  <si>
    <t>TB Linked</t>
  </si>
  <si>
    <t xml:space="preserve">Investments in securities - </t>
  </si>
  <si>
    <t>The figure is not linked it has been copied from Equity Portfolio 30 June 2016</t>
  </si>
  <si>
    <t>Mari Petroleum Company Limited</t>
  </si>
  <si>
    <t>The Searle Company Limited</t>
  </si>
  <si>
    <t>Maple Leaf Cement Factory Limited</t>
  </si>
  <si>
    <t>CASH FLOW WORKING</t>
  </si>
  <si>
    <t>Payable against purchase of investments</t>
  </si>
  <si>
    <t>GlaxoSmithKline Consumer Healthcare (Pakistan) Limited*</t>
  </si>
  <si>
    <t xml:space="preserve">* </t>
  </si>
  <si>
    <t>UNLISTED EQUITY SECURITIES</t>
  </si>
  <si>
    <t>As per NAV on Dec 31, 2016</t>
  </si>
  <si>
    <t>Payable to the Pension Fund Manager</t>
  </si>
  <si>
    <t>each unless stated otherwise</t>
  </si>
  <si>
    <t xml:space="preserve">paid ordinary shares of Rs . 10 </t>
  </si>
  <si>
    <t>INVESTMENTS AVAILABLE-FOR-SALE</t>
  </si>
  <si>
    <t xml:space="preserve">Shares of unlisted companies - fully </t>
  </si>
  <si>
    <t>Sale during the period</t>
  </si>
  <si>
    <t>Appreciation/(diminution)</t>
  </si>
  <si>
    <t>Issue date</t>
  </si>
  <si>
    <t>Maturity date</t>
  </si>
  <si>
    <t>As at December 31, 2016 (Un-Audited)</t>
  </si>
  <si>
    <t>As at June 30, 2016 (Audited)</t>
  </si>
  <si>
    <t>Impairment loss</t>
  </si>
  <si>
    <t>Opening</t>
  </si>
  <si>
    <t>Charged during the period</t>
  </si>
  <si>
    <t>Reversal / derecognised</t>
  </si>
  <si>
    <t>- issuance of units</t>
  </si>
  <si>
    <t>- redemption of units</t>
  </si>
  <si>
    <t>Name of the Investee Company</t>
  </si>
  <si>
    <t>Purchases during the year</t>
  </si>
  <si>
    <t>5110</t>
  </si>
  <si>
    <t>5120</t>
  </si>
  <si>
    <t>5210</t>
  </si>
  <si>
    <t>Listed equity securities - HFT</t>
  </si>
  <si>
    <t>5220</t>
  </si>
  <si>
    <t>Government Ijarah Sukuks - HFT</t>
  </si>
  <si>
    <t>5230</t>
  </si>
  <si>
    <t>Listed equity securities - AFS</t>
  </si>
  <si>
    <t>5240</t>
  </si>
  <si>
    <t>Investment in preference shares - AFS</t>
  </si>
  <si>
    <t>5310</t>
  </si>
  <si>
    <t>5410</t>
  </si>
  <si>
    <t>5510</t>
  </si>
  <si>
    <t>Receivable agianst sale of Investment</t>
  </si>
  <si>
    <t>5610</t>
  </si>
  <si>
    <t>Security deposits CDC</t>
  </si>
  <si>
    <t>5620</t>
  </si>
  <si>
    <t>Security deposits NCCPL</t>
  </si>
  <si>
    <t>5630</t>
  </si>
  <si>
    <t>Other receivable</t>
  </si>
  <si>
    <t>5640</t>
  </si>
  <si>
    <t>5710</t>
  </si>
  <si>
    <t>6110</t>
  </si>
  <si>
    <t>6120</t>
  </si>
  <si>
    <t>Sales tax on Pension Find Manager Fee</t>
  </si>
  <si>
    <t>6210</t>
  </si>
  <si>
    <t>Trustee fee</t>
  </si>
  <si>
    <t>6310</t>
  </si>
  <si>
    <t>Annual fee payable to the SECP</t>
  </si>
  <si>
    <t>6410</t>
  </si>
  <si>
    <t>6420</t>
  </si>
  <si>
    <t>6510</t>
  </si>
  <si>
    <t>Federal Excise Duty payable on remuneration of Pension Fund Manager</t>
  </si>
  <si>
    <t>6520</t>
  </si>
  <si>
    <t>Donation/charity</t>
  </si>
  <si>
    <t>6530</t>
  </si>
  <si>
    <t>6540</t>
  </si>
  <si>
    <t>6550</t>
  </si>
  <si>
    <t>6560</t>
  </si>
  <si>
    <t>6570</t>
  </si>
  <si>
    <t>6580</t>
  </si>
  <si>
    <t>7110</t>
  </si>
  <si>
    <t>Unit Holder Funds</t>
  </si>
  <si>
    <t>7210</t>
  </si>
  <si>
    <t>Realized Element &amp; Capital Gain</t>
  </si>
  <si>
    <t>7310</t>
  </si>
  <si>
    <t>Unrealized Element &amp; Capital Gain</t>
  </si>
  <si>
    <t>7410</t>
  </si>
  <si>
    <t>Unrealized appreciation in value of investment - AFS</t>
  </si>
  <si>
    <t>8110.1</t>
  </si>
  <si>
    <t>8120.1</t>
  </si>
  <si>
    <t>Capital (gain)/ loss on sale of investments - HFT</t>
  </si>
  <si>
    <t>8130.1</t>
  </si>
  <si>
    <t>Dividend income on shares - AFS</t>
  </si>
  <si>
    <t>8140.1</t>
  </si>
  <si>
    <t>Dividend income on shares - HFT</t>
  </si>
  <si>
    <t>8150.1</t>
  </si>
  <si>
    <t>Income on Government Securities</t>
  </si>
  <si>
    <t>8160.1</t>
  </si>
  <si>
    <t>8170.1</t>
  </si>
  <si>
    <t>Income from SUKUK certificates</t>
  </si>
  <si>
    <t>8180.1</t>
  </si>
  <si>
    <t>Revaluation of investment</t>
  </si>
  <si>
    <t>8190.1</t>
  </si>
  <si>
    <t>8210.1</t>
  </si>
  <si>
    <t>Remuneration of Pension Fund Manager</t>
  </si>
  <si>
    <t>8220.1</t>
  </si>
  <si>
    <t>Sales tax and FED on Remeuneration of Pension Fund Manager</t>
  </si>
  <si>
    <t>8230.1</t>
  </si>
  <si>
    <t>Remuneration of Trustee</t>
  </si>
  <si>
    <t>8240.1</t>
  </si>
  <si>
    <t>Sales tax on Trustee fee</t>
  </si>
  <si>
    <t>8250.1</t>
  </si>
  <si>
    <t>Annual fee to SECP</t>
  </si>
  <si>
    <t>8260.1</t>
  </si>
  <si>
    <t>8270.1</t>
  </si>
  <si>
    <t>8280.1</t>
  </si>
  <si>
    <t>8350.1</t>
  </si>
  <si>
    <t>8290.1</t>
  </si>
  <si>
    <t>Legal and professional Charges</t>
  </si>
  <si>
    <t>8310.1</t>
  </si>
  <si>
    <t>8320.1</t>
  </si>
  <si>
    <t>Donation and charity</t>
  </si>
  <si>
    <t>8330.1</t>
  </si>
  <si>
    <t>8340.1</t>
  </si>
  <si>
    <t>Other</t>
  </si>
  <si>
    <t>8360.1</t>
  </si>
  <si>
    <t>LEGAL AND PROFESSIONAL CHARGES</t>
  </si>
  <si>
    <t>8110.1 A</t>
  </si>
  <si>
    <t>8110.1 B</t>
  </si>
  <si>
    <t>7210 A</t>
  </si>
  <si>
    <t>7210 B</t>
  </si>
  <si>
    <t>ELEMENT OF INCOME  UNREALIZED AFS</t>
  </si>
  <si>
    <t>1.</t>
  </si>
  <si>
    <t>2.</t>
  </si>
  <si>
    <t>ACCRUED EXPENSES AND OTHER LIABILITIES</t>
  </si>
  <si>
    <t>7.</t>
  </si>
  <si>
    <t>The provision for WWF in the books of account and the financial statements till December 31, 2016 aggregates to Rs. 3,697,734. Had the said provision been reversed the NAV of the Fund would have been higher by Rs. 4.68 (0.81%) , Re. 0.45 (0.24%) , Rs. 0.45 (0.26%), for Equity Sub-Fund, Debt Sub-Fund and Money Market Sub-Fund respectively as at 31 December 2016.</t>
  </si>
  <si>
    <t>8.</t>
  </si>
  <si>
    <t>3.</t>
  </si>
  <si>
    <t xml:space="preserve">Further, on November 10, 2016 the Supreme Court of Pakistan declared the amendments made by the Finance Acts 2006 and 2008 as illegal but the constitutional petition filed by the CISs on this matter, as mentioned above, are still pending for adjudication in the High Court of Sindh. </t>
  </si>
  <si>
    <t>Subsequent to December 31, 2016, Mutual Funds Association of Pakistan thorough its letter dated January 12, 2017 has directed all mutual funds to reverse the provision of WWF held in the Fund and simultaneously create a provision for Sindh WWF as required by Sindh Workers Welfare Fund Act, 2014 (Sindh Act XXXIII of 2015) from the date of enactment i.e., May 21, 2015 onwards with effect from January 12, 2017. Accordingly the management has decided not to reverse the provision of WWF in these accounts.</t>
  </si>
  <si>
    <t>Amounts outstanding as at the period end</t>
  </si>
  <si>
    <t>Reclassification adjustment on sale/</t>
  </si>
  <si>
    <t>maturity of available-for-investments</t>
  </si>
  <si>
    <t>CONDENSED INTERIM STATEMENT OF INVESTMENTS PORTFOLIO  (UN-AUDITED)</t>
  </si>
  <si>
    <t>Sale / matured during the year</t>
  </si>
  <si>
    <t>Other receivables</t>
  </si>
  <si>
    <t>Net appreciation / (diminution)</t>
  </si>
  <si>
    <t>Eq</t>
  </si>
  <si>
    <t>Debt</t>
  </si>
  <si>
    <t>Individuals</t>
  </si>
  <si>
    <t>SWWF</t>
  </si>
  <si>
    <t>FAIR VALUE HIERARCHY</t>
  </si>
  <si>
    <t>Underlying the definition of fair value is the presumption that the Fund is a going concern without any intention or requirement to curtail materially the scale of its operations or to undertake a transaction on adverse terms.</t>
  </si>
  <si>
    <t>Financial assets which are trade able in an open market are revalued at the market prices prevailing on the balance sheet date. The estimated fair value of all other financial assets and liabilities is considered not significantly different from book values as the items are either short term in nature or periodically repriced.</t>
  </si>
  <si>
    <t>International Financial Reporting Standard 7 - Financial Instruments : Disclosure requires an entity shall classify fair value measurements using a fair value hierarchy that reflects the significance of the inputs used in making the measurements. The fair value hierarchy  has the following levels:</t>
  </si>
  <si>
    <t>quoted prices (unadjusted) in active markets for identical assets or liabilities.</t>
  </si>
  <si>
    <t>inputs other than quoted prices included within level 1 that are observable for the asset or liability, either directly (i.e., as prices) or indirectly (i.e., derived from prices)</t>
  </si>
  <si>
    <t>inputs for the assets or liability that are not based on observable market data (that is, unobservable inputs).</t>
  </si>
  <si>
    <t xml:space="preserve">profit or loss' </t>
  </si>
  <si>
    <t>Break up value of these shares are not determinable due to non availability of financial statements.</t>
  </si>
  <si>
    <t>Sector and name of the investee company</t>
  </si>
  <si>
    <r>
      <t xml:space="preserve">In connection with notice of extra ordinary general meeting, circulated through Dawn as on November 26, 2015 , mentioning the scheme of arrangement for de-merger of GSK Pakistan Limited through separation of all assets and liabilities of Consumer Healthcare Business into GSK Consumer Healthcare Pakistan Limited pursuant to the scheme of arrangement under section 284 to 287 of the Companies Ordinance 1984, resolution for the said matter passed on November 30, 2015  and sanction by the Honorable High Court of Sindh as on February 29, 2016 specifying the date of scheme to become effective from April 1 , 2016.
The stated number of shares have been proportionated in accordance with the special resolution, </t>
    </r>
    <r>
      <rPr>
        <i/>
        <sz val="11"/>
        <rFont val="Times New Roman"/>
        <family val="1"/>
      </rPr>
      <t xml:space="preserve">mentioning  as consideration for the said demerger the issuance of 3 ordinary shares of GSK Consumer Healthcare Pakistan Limited to every shareholder of GSK Pakistan Limited for every 10 ordinary shares held by them. </t>
    </r>
    <r>
      <rPr>
        <sz val="11"/>
        <rFont val="Times New Roman"/>
        <family val="1"/>
      </rPr>
      <t>Provided further that, the listing of GSK Consumer Healthcare Pakistan Limited is still pending on Pakistan Stock Exchange Limited.</t>
    </r>
  </si>
  <si>
    <t>Central Depository Company of</t>
  </si>
  <si>
    <t>Pakistan Limited - Trustee</t>
  </si>
  <si>
    <t>Equity Sub-Fund</t>
  </si>
  <si>
    <t>The carrying value of all financial assets and liabilities reflected in the financial information approximate their fair values. Fair value is the amount for which an asset could be exchanged, or liability settled, between knowledgeable willing parties in an arm's length transaction. Consequently, differences can arise between carrying values and the fair value estimates.</t>
  </si>
  <si>
    <t xml:space="preserve">                 Chief Executive Officer</t>
  </si>
  <si>
    <t>Security deposits</t>
  </si>
  <si>
    <t>Capital (gain)/ loss on sale of investments - AFS</t>
  </si>
  <si>
    <t>Premium on GoP Ijara</t>
  </si>
  <si>
    <t>Musharika</t>
  </si>
  <si>
    <t>Investment in TFC - HFT</t>
  </si>
  <si>
    <t>8190.1a</t>
  </si>
  <si>
    <t>URG / LOSS INVESTMENT IN DEBT SECURITIES</t>
  </si>
  <si>
    <t>8190 B3</t>
  </si>
  <si>
    <t>Element of Income - Realized</t>
  </si>
  <si>
    <t>8190 B4</t>
  </si>
  <si>
    <t>Element of Income - Unrealized</t>
  </si>
  <si>
    <t>8190 A1</t>
  </si>
  <si>
    <t>Unrealized appreciation on revaluation of investments - HFT (net)</t>
  </si>
  <si>
    <t>8190 A2</t>
  </si>
  <si>
    <t>Income from Musharika Certificate</t>
  </si>
  <si>
    <t>Provision for taxation</t>
  </si>
  <si>
    <t>December 31, 2017 (Un-Audited)</t>
  </si>
  <si>
    <t>As at July 01, 2017</t>
  </si>
  <si>
    <t>As at December 31, 2017</t>
  </si>
  <si>
    <t>ALHAMRA ISLAMIC PENSION FUND</t>
  </si>
  <si>
    <t xml:space="preserve">ALHAMRA ISLAMIC PENSION FUND </t>
  </si>
  <si>
    <t>GoP Ijarah sukuk XVIII</t>
  </si>
  <si>
    <t>GoP Ijarah sukuk XXX</t>
  </si>
  <si>
    <t>June 30, 2017 (Audited)</t>
  </si>
  <si>
    <t>Balance as at December 31, 2017</t>
  </si>
  <si>
    <t>Ghani Gases Limited</t>
  </si>
  <si>
    <t>Half year ended December 31, 2017</t>
  </si>
  <si>
    <t>FOR THE QUARTER ENDED DECEMBER 31, 2017</t>
  </si>
  <si>
    <t>Quarter ended December 31, 2017</t>
  </si>
  <si>
    <t>As at 
June 30, 2017 
(Audited)</t>
  </si>
  <si>
    <t>DTT.01</t>
  </si>
  <si>
    <t>Impairment on AFS</t>
  </si>
  <si>
    <t>8190 A3</t>
  </si>
  <si>
    <t>Investment in Commercial Paper</t>
  </si>
  <si>
    <t>8190 A4</t>
  </si>
  <si>
    <t>Amortization/Discount on Commercial Paper</t>
  </si>
  <si>
    <t>Consol to be updated to 1232704</t>
  </si>
  <si>
    <t>Total Loss</t>
  </si>
  <si>
    <t>broekr notes</t>
  </si>
  <si>
    <t>dividend  WARRATNS</t>
  </si>
  <si>
    <t xml:space="preserve">CDC </t>
  </si>
  <si>
    <t>IPS</t>
  </si>
  <si>
    <t>BANK ST</t>
  </si>
  <si>
    <t>ELEMENTS SUPPORTS</t>
  </si>
  <si>
    <t>NO SAMPLING ON CONVERSION IN AND OUT</t>
  </si>
  <si>
    <t>LINKED</t>
  </si>
  <si>
    <t>LNKD</t>
  </si>
  <si>
    <t>frm 17 qtr clsng</t>
  </si>
  <si>
    <t>Sukuk Certificates</t>
  </si>
  <si>
    <t>Financial assets classified as</t>
  </si>
  <si>
    <t xml:space="preserve">Financial assets 'at fair value through </t>
  </si>
  <si>
    <t>profit or loss' - held-for-trading</t>
  </si>
  <si>
    <t>Sukuk certificates</t>
  </si>
  <si>
    <t>Hascol Petroleum Limited</t>
  </si>
  <si>
    <t>THIS IS JUNE 30TH CLOSING</t>
  </si>
  <si>
    <t>paper</t>
  </si>
  <si>
    <t>tfc</t>
  </si>
  <si>
    <t>ijara</t>
  </si>
  <si>
    <t>Particulars</t>
  </si>
  <si>
    <t>Mark - up rate</t>
  </si>
  <si>
    <t>Maturity Date</t>
  </si>
  <si>
    <t>Askari - Garden Town Branch</t>
  </si>
  <si>
    <t>DIFF</t>
  </si>
  <si>
    <t>Loans and recievables</t>
  </si>
  <si>
    <t>Musharika Certificates</t>
  </si>
  <si>
    <t>f</t>
  </si>
  <si>
    <t>Musharika certificates - loans receivables</t>
  </si>
  <si>
    <t>Particluars</t>
  </si>
  <si>
    <t>Profit / mark-up rates</t>
  </si>
  <si>
    <t>Market value as a percentage of net assets</t>
  </si>
  <si>
    <t>Market value as a percentage
of total investments</t>
  </si>
  <si>
    <t>Dubai Islamic Bank Limited 'PIPF Debt Sub Fund'</t>
  </si>
  <si>
    <t>Dubai Islamic Bank Limited 'PIPF Money Market Sub Fund'</t>
  </si>
  <si>
    <t>Dubai Islamic Bank Limited</t>
  </si>
  <si>
    <t>Askari Bank</t>
  </si>
  <si>
    <t>The Finance Act, 2013 enlarged the scope of Federal Excise Duty (FED) on financial services to include Asset Management Companies (AMCs) with effect from June 13, 2013. As the asset management services rendered by the Pension Fund Manager of the Fund are already subject to provincial sales tax on services levied by the Sindh Revenue Board, which is being charged to the Fund, the Pension Fund Manager is of the view that further levy of FED was not justified.</t>
  </si>
  <si>
    <t>On September 04, 2013, a constitutional petition was filed in Sindh High Court (SHC) jointly by various asset management companies, together with their representative Collective Investment Schemes through their trustee, challenging the levy of FED.</t>
  </si>
  <si>
    <t>The Sindh High Court in its decision dated July 16, 2016 maintained the previous order passed against other constitutional petition whereby levy of FED is declared to be ‘Ultra Vires’ to the Constitution. The management is however of the view that since the Federal government still has a right to appeal against the order, the previous balance of FED cannot be reversed.</t>
  </si>
  <si>
    <t>Further, the Federal Government vide Finance Act, 2016 has excluded asset management companies and other non banking finance companies from charge of FED on their services.</t>
  </si>
  <si>
    <t>mm</t>
  </si>
  <si>
    <t>Commercial paper</t>
  </si>
  <si>
    <t>Decrease/(Increase)</t>
  </si>
  <si>
    <t>Advances, deposits and other receivables</t>
  </si>
  <si>
    <t>6.3</t>
  </si>
  <si>
    <t xml:space="preserve">6.2 </t>
  </si>
  <si>
    <t>Government ijarah sukuks at fair value through profit or loss</t>
  </si>
  <si>
    <t>6.2.1</t>
  </si>
  <si>
    <t>6.2.2</t>
  </si>
  <si>
    <t>Sukuk certificates at fair value through profit or loss</t>
  </si>
  <si>
    <t>Musharika certificates - loans receivables - Money Market Sub Fund</t>
  </si>
  <si>
    <t>For the quarter ended September 31, 2017</t>
  </si>
  <si>
    <t>CG - hft</t>
  </si>
  <si>
    <t>june's portfolio</t>
  </si>
  <si>
    <t>Government Ijarah Sukuks (3 years) - 'Debt Sub Fund'</t>
  </si>
  <si>
    <t>Government Ijarah Sukuks (3 years) - 'Money Market Sub-fund'</t>
  </si>
  <si>
    <t>Provision for Sindh Workers' Welfare Fund</t>
  </si>
  <si>
    <t>Provision for Sindh Workers' Welfare</t>
  </si>
  <si>
    <t>Provison for Federal Excise Duty</t>
  </si>
  <si>
    <t>Units</t>
  </si>
  <si>
    <t>2 8 4 , 6 0 1,719</t>
  </si>
  <si>
    <t>6.5.1</t>
  </si>
  <si>
    <t>6.5.2</t>
  </si>
  <si>
    <t xml:space="preserve">Commercial Paper </t>
  </si>
  <si>
    <t>Name of Investment</t>
  </si>
  <si>
    <t>Total as at December 31, 2017 (Un-Audited)</t>
  </si>
  <si>
    <t>-------------------------------------- Rupees -----------------------------------------</t>
  </si>
  <si>
    <t>Total as at June 30, 2017 (Audited)</t>
  </si>
  <si>
    <t>purchase against purchase of invest</t>
  </si>
  <si>
    <t>------------------------- % ------------------------</t>
  </si>
  <si>
    <t>debt</t>
  </si>
  <si>
    <t>For Cash flow Dec 17</t>
  </si>
  <si>
    <t>----------------- Rupees ---------------</t>
  </si>
  <si>
    <t>--(Rupees)--</t>
  </si>
  <si>
    <t xml:space="preserve"> CASH AND CASH EQUIVALENTS</t>
  </si>
  <si>
    <t>Savings accounts</t>
  </si>
  <si>
    <t>Musharika certificates - loans receivables - Debt Sub Fund</t>
  </si>
  <si>
    <t xml:space="preserve">MCB - Arif Habib Savings and </t>
  </si>
  <si>
    <t>Investments Limited</t>
  </si>
  <si>
    <t>Remuneration (include indirect taxes)</t>
  </si>
  <si>
    <t xml:space="preserve"> INVESTMENTS</t>
  </si>
  <si>
    <t>Market value as a
percentage
of net assets</t>
  </si>
  <si>
    <t>Market value as a
percentage
of total
investments</t>
  </si>
  <si>
    <t xml:space="preserve">GoP Ijarah sukuk </t>
  </si>
  <si>
    <t xml:space="preserve">Sindh sales tax payable on Pension </t>
  </si>
  <si>
    <t xml:space="preserve">  Fund Manager fee</t>
  </si>
  <si>
    <t>15.</t>
  </si>
  <si>
    <t xml:space="preserve">                                  -------------------------------------------- Rupees ---------------------------------------------</t>
  </si>
  <si>
    <t>Commercial Paper - Loans and recievables</t>
  </si>
  <si>
    <t>Debt Sub Fund</t>
  </si>
  <si>
    <t>Percentage in relation to the total size of the issue</t>
  </si>
  <si>
    <t>-----------------%-------------------</t>
  </si>
  <si>
    <t xml:space="preserve">   VALUE OF INVESTMENTS CLASSIFIED AS 'AVAILABLE-FOR-SALE'</t>
  </si>
  <si>
    <t>Askari Bank Limited</t>
  </si>
  <si>
    <t>December 31, 2018 (Un-Audited)</t>
  </si>
  <si>
    <t>FOR THE HALF YEAR ENDED DECEMBER 31, 2018</t>
  </si>
  <si>
    <t>Half year ended December 31, 2018</t>
  </si>
  <si>
    <t>As at December 31, 2018 (Un-Audited)</t>
  </si>
  <si>
    <t>December 31, 2018 (Un-audited)</t>
  </si>
  <si>
    <t>June 30, 2018 (Audited)</t>
  </si>
  <si>
    <t>As at 
December 31, 2017</t>
  </si>
  <si>
    <t>As at July 01, 2018</t>
  </si>
  <si>
    <t>As at December 31, 2018</t>
  </si>
  <si>
    <t>As at June 30, 2018 (Audited)</t>
  </si>
  <si>
    <t>Balance as at December 31, 2018</t>
  </si>
  <si>
    <t>------------------------------------------------------------ December 31, 2018 ------------------------------------------------------------</t>
  </si>
  <si>
    <t>------------------------------------------------------------ June 30, 2018 ------------------------------------------------------------</t>
  </si>
  <si>
    <t>Systems Limited</t>
  </si>
  <si>
    <t>Current Accounts</t>
  </si>
  <si>
    <t>010100100008</t>
  </si>
  <si>
    <t>BANK BALANCES - BANK ISLAMI PAKISTAN LIMITED - KSE BRANCH</t>
  </si>
  <si>
    <t>Saving Accounts</t>
  </si>
  <si>
    <t>010100100068</t>
  </si>
  <si>
    <t>Bank Balances - Askari Bank Limited - Garden Town Lahore Branch</t>
  </si>
  <si>
    <t>010100100074</t>
  </si>
  <si>
    <t>Bank Balances - Bank Islami Pakistan Limited - Kh. Bukhari Branch</t>
  </si>
  <si>
    <t>010100100089</t>
  </si>
  <si>
    <t>Bank Balances - Bank Islami Pakistan Limited ( Gulshan.E.Maymar )</t>
  </si>
  <si>
    <t>ADVANCES AGAINST TAX DEDUCTED AGAINST BANK PROFIT</t>
  </si>
  <si>
    <t>010100100100</t>
  </si>
  <si>
    <t>Bank Balances - National Bank Of Pakistan - Main Branch</t>
  </si>
  <si>
    <t>010100100102</t>
  </si>
  <si>
    <t>Bank Balances - Mcb Bank Limited Islamic Bank Gulberg Lahore</t>
  </si>
  <si>
    <t>010601100040</t>
  </si>
  <si>
    <t>Profit Receivable - Dubai Islamic Bank - Kse Branch</t>
  </si>
  <si>
    <t>010700300001</t>
  </si>
  <si>
    <t>020400700001</t>
  </si>
  <si>
    <t>Capital Gains/(Losses)-FVOCI</t>
  </si>
  <si>
    <t>040200100008</t>
  </si>
  <si>
    <t>PROFIT ON - BANK ISLAMI PAKISTAN LIMITED - KSE BRANCH</t>
  </si>
  <si>
    <t>Profit On - Habib Metropolitan Bank Limited - Alfalah Court Branch</t>
  </si>
  <si>
    <t>040200100068</t>
  </si>
  <si>
    <t>Profit On - Askari Bank Limited - Garden Town Lahore Branch</t>
  </si>
  <si>
    <t>040200100074</t>
  </si>
  <si>
    <t>Profit On - Bank Islami Pakistan Limited - Khayaban Bukhari Branch</t>
  </si>
  <si>
    <t>040200100083</t>
  </si>
  <si>
    <t>Profit On - Bank Islami Pakistan Limited (Dha Phase 4)</t>
  </si>
  <si>
    <t>040200100087</t>
  </si>
  <si>
    <t>Profit On Allied Bank Limited Ibg Gole Market Branch</t>
  </si>
  <si>
    <t>040200100095</t>
  </si>
  <si>
    <t>Profit On - Bank Islami Pakistan Limited - Landhi Branch</t>
  </si>
  <si>
    <t>040200100098</t>
  </si>
  <si>
    <t>Profit On - Mcb Bank Limited Islamic Bank Gulberg Lahore</t>
  </si>
  <si>
    <t>040200100102</t>
  </si>
  <si>
    <t>Profit On - Habib Metropolitan Bank Limited - Sirat Shahrah Faisal Branch</t>
  </si>
  <si>
    <t>040400100002</t>
  </si>
  <si>
    <t>Element Of Income - Realized</t>
  </si>
  <si>
    <t>051000100004</t>
  </si>
  <si>
    <t>BANK CHARGES - BANK ISLAMI PAKISTAN LIMITED</t>
  </si>
  <si>
    <t>051000100012</t>
  </si>
  <si>
    <t>BANK CHARGES - NATIONAL BANK LIMITED</t>
  </si>
  <si>
    <t>Current Account</t>
  </si>
  <si>
    <t>Saving Account</t>
  </si>
  <si>
    <t>010100100094</t>
  </si>
  <si>
    <t>Bank Balances - Silk Bank Limited - Emaan Islamic Bank- Clifton Branch</t>
  </si>
  <si>
    <t>010100100105</t>
  </si>
  <si>
    <t>Bank Balance - Bank Al Habib Limited - Shahrah-E-Faisal</t>
  </si>
  <si>
    <t>010300700001</t>
  </si>
  <si>
    <t>INVESTMENT IN COMMERCIAL PAPER  FACE VALUE  HFT</t>
  </si>
  <si>
    <t>010300700003</t>
  </si>
  <si>
    <t>COMMERCIAL PAPER  DISCOUNT / AMORTISATION  HFT</t>
  </si>
  <si>
    <t>010300900001</t>
  </si>
  <si>
    <t>INVESTMENTS IN TFC FACE VALUE HFT</t>
  </si>
  <si>
    <t>010300900002</t>
  </si>
  <si>
    <t>APPRECIATION / DIMINUTION - TFC - HFT</t>
  </si>
  <si>
    <t>010300900003</t>
  </si>
  <si>
    <t>PREMIUM / DISCOUNT ON TFC - HFT</t>
  </si>
  <si>
    <t>010601100074</t>
  </si>
  <si>
    <t>Profit Receivable - Bank Islami Pakistan Limited - Kh Bukhari Branch</t>
  </si>
  <si>
    <t>010601100093</t>
  </si>
  <si>
    <t>Profit Receivable - Emaan Islamic Bank - Clifton Branch</t>
  </si>
  <si>
    <t>010601200001</t>
  </si>
  <si>
    <t>ACCRUED PROFIT ON TFC</t>
  </si>
  <si>
    <t>RETURN ON TERM DEPOSIT ACCOUNTS</t>
  </si>
  <si>
    <t>INCOME ON COMMERCIAL PAPERS</t>
  </si>
  <si>
    <t>040101400001</t>
  </si>
  <si>
    <t>040200100043</t>
  </si>
  <si>
    <t>Profit On - Meezan Bank Limited - KSE Branch</t>
  </si>
  <si>
    <t>040200100101</t>
  </si>
  <si>
    <t>Profit On - Bank Al Habib Limited - Shahrah-E-Faisal</t>
  </si>
  <si>
    <t>040200200001</t>
  </si>
  <si>
    <t>040201200001</t>
  </si>
  <si>
    <t>040201400001</t>
  </si>
  <si>
    <t>AMORTIZATION / DISCOUNT ON DEBT SECURITIES - TFC</t>
  </si>
  <si>
    <t>040201900001</t>
  </si>
  <si>
    <t>AMORTIZATION / DISCOUNT ON COMMERCIAL PAPERS</t>
  </si>
  <si>
    <t>051000100002</t>
  </si>
  <si>
    <t>BANK CHARGES - ASKARI BANK LIMITED</t>
  </si>
  <si>
    <t>051000100017</t>
  </si>
  <si>
    <t>Bank Charges - Bank Al-Habib Limited</t>
  </si>
  <si>
    <t>010100100088</t>
  </si>
  <si>
    <t>Bank Balances - Allied Bank Limited - IBG Gole Market Branch</t>
  </si>
  <si>
    <t>010601100008</t>
  </si>
  <si>
    <t>PROFIT RECEIVABLE - BANK ISLAMI PAKISTAN LIMITED - KSE BRANCH</t>
  </si>
  <si>
    <t>010601100087</t>
  </si>
  <si>
    <t>Profit Receivable - Allied Bank Limited Ibg Gole Market Branch</t>
  </si>
  <si>
    <t>010601100100</t>
  </si>
  <si>
    <t>Profit Receivable - Bank Al Habib Limited - Shahrah-E-Faisal</t>
  </si>
  <si>
    <t>040200100081</t>
  </si>
  <si>
    <t>Profit On - Bank Islami Pakistan Limited Dha Phase Iv</t>
  </si>
  <si>
    <t>(June 2018: 305,160 units)</t>
  </si>
  <si>
    <t>(June 2018: 289,051 units)</t>
  </si>
  <si>
    <t>(June 2018: 281,918 units)</t>
  </si>
  <si>
    <t>Year
 Ended June 30, 2018</t>
  </si>
  <si>
    <t xml:space="preserve">    Pakistan Limited - Trustee</t>
  </si>
  <si>
    <t xml:space="preserve">    Investments Limited - </t>
  </si>
  <si>
    <t>December 31, 2018</t>
  </si>
  <si>
    <t>As at July 01,
2018</t>
  </si>
  <si>
    <t>Redeemed / conversion out / transfer out</t>
  </si>
  <si>
    <t>As at
December
31, 2018</t>
  </si>
  <si>
    <t>Issued for cash / conversion in / transferred in</t>
  </si>
  <si>
    <t>---------------------------------------- (Units) ------------------------------------------------</t>
  </si>
  <si>
    <t>--------------------------------------------- (Rupees ) -------------------------------------------</t>
  </si>
  <si>
    <t>Directors and executives
  of the Management Company</t>
  </si>
  <si>
    <t>Alhamra Islamic Pension Fund
-Equity</t>
  </si>
  <si>
    <t>Alhamra Islamic Pension Fund
-Debt</t>
  </si>
  <si>
    <t>Alhamra Islamic Pension Fund
-Money Market</t>
  </si>
  <si>
    <t>Movement in Related Party Units and Balances</t>
  </si>
  <si>
    <t>As at July 01,
2017</t>
  </si>
  <si>
    <t>As at
December
31, 2017</t>
  </si>
  <si>
    <t>Carrying amount</t>
  </si>
  <si>
    <t>Fair value</t>
  </si>
  <si>
    <t>At fair value through profit or loss' - held-for-trading</t>
  </si>
  <si>
    <t>At FVTOCI</t>
  </si>
  <si>
    <t>Loans and receivable</t>
  </si>
  <si>
    <t xml:space="preserve">Cash and Cash Equivalent </t>
  </si>
  <si>
    <t xml:space="preserve">Other Financial Liabilities </t>
  </si>
  <si>
    <t>Financial assets measured at fair value</t>
  </si>
  <si>
    <t>Financial assets not measured at fair value</t>
  </si>
  <si>
    <t>Bank balances</t>
  </si>
  <si>
    <t>Financial liabilities not measured at fair value</t>
  </si>
  <si>
    <t>Payable to the Management Company</t>
  </si>
  <si>
    <t>Remuneration payable to Trustee</t>
  </si>
  <si>
    <t>Annual fee payable to SECP</t>
  </si>
  <si>
    <t>Cash and Cash Equivalent</t>
  </si>
  <si>
    <t>Financial Liabilities  not measured at fair value</t>
  </si>
  <si>
    <t>During the period ended December 31, 2018, there were no transfers between level 1 and level 2 fair value measurements, and no transfer into and out of level 3 fair value measurements.</t>
  </si>
  <si>
    <t>16</t>
  </si>
  <si>
    <t>FAIR VALUE OF FINANCIAL INSTRUMENTS</t>
  </si>
  <si>
    <t>IFRS 13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</si>
  <si>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</si>
  <si>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recognized at fair value, analyzed between those whose fair value is based on:</t>
  </si>
  <si>
    <t>quoted prices in active markets for identical assets or liabilities;</t>
  </si>
  <si>
    <t>those involving inputs other than quoted prices included in Level 1 that are observable for the asset or liability, either directly (as prices) or indirectly (derived from prices); and</t>
  </si>
  <si>
    <t>those with inputs for the asset or liability that are not based on observable market data (unobservable inputs).</t>
  </si>
  <si>
    <t>Islamic Pension Fund- Equity Sub fund</t>
  </si>
  <si>
    <t>Islamic Pension Fund- Debt Sub fund</t>
  </si>
  <si>
    <t>Islamic Pension Fund- Money Market Sub fund</t>
  </si>
  <si>
    <t xml:space="preserve">    statement of investments by category)</t>
  </si>
  <si>
    <t>Market value as % of net assets of sub-funds</t>
  </si>
  <si>
    <t>Carrying Value</t>
  </si>
  <si>
    <t>Abbott Laboratories Pakistan limited</t>
  </si>
  <si>
    <t>The annexed notes 1 to 21 form an integral part of these financial statements.</t>
  </si>
  <si>
    <t xml:space="preserve">K-Electric Limited </t>
  </si>
  <si>
    <t>PPF Money Market Sub-Fund</t>
  </si>
  <si>
    <t>PPF Debt Sub-Fund</t>
  </si>
  <si>
    <t>-------------------------------------------------%-------------------------------------------------</t>
  </si>
  <si>
    <t xml:space="preserve">(Rupees) </t>
  </si>
  <si>
    <t>Carrying value as a percentage
of total investments</t>
  </si>
  <si>
    <t>Carrying value as a percentage of net assets</t>
  </si>
  <si>
    <t>At December 31, 2018</t>
  </si>
  <si>
    <t xml:space="preserve">At Amortised Cost </t>
  </si>
  <si>
    <t>There were no contingencies and  commitments outstanding as at December 31, 2018 (June 30, 2018: Nil) except as disclosed in note 7.1 and 7.2 respectively.</t>
  </si>
  <si>
    <t xml:space="preserve">There is no change in the status of the SWWF as reported in note 11 to the annual financial statements of the Fund for the year ended June 30, 2018. Had the provision not been made, the net assets value per unit of the Fund would have been higher by Rs.2.43 per unit in respect of equity sub fund, Re.0.49 per unit in respect of debt sub fund and Re.1.14 per unit in respect of money market sub fund as at December 31, 2018 (June 30, 2018: Rs.2.65 per unit in respect of equity sub fund, Re.0.40 per unit in respect of debt sub fund and Re.0.31 per unit in respect of money market sub fund. </t>
  </si>
  <si>
    <t>There is no change in the status of the FED as reported in note 11 to the annual financial statements of the Fund for the year ended June 30, 2018. Had the provision not been made, the net assets value per unit of the Fund would have been higher by Rs.1.5 per unit in respect of equity sub fund, Re.0.84 per unit in respect of debt sub fund and Re.1.05 per unit in respect of money market sub fund December 31, 2018 (June 30, 2018: Rs.1.64 per unit in respect of equity sub fund, Re.0.90 per unit in respect of debt sub fund and Re.1.10 per unit in respect of money market sub fund.</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</si>
  <si>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</si>
  <si>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 xml:space="preserve">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 </t>
  </si>
  <si>
    <t>Remuneration payable to the Management Company and the Trustee is determined in accordance with the provision of the NBFC Regulations and  constitutive documents of the Fund respectively.</t>
  </si>
  <si>
    <t>Details of transactions and balances at year end with related parties / connected persons, other than those which have been disclosed elsewhere in these financial statements, are as follows:</t>
  </si>
  <si>
    <t>The Fund has not disclosed the fair values for these financial assets and financial liabilities, as these are either short term in nature or repriced periodically. Therefore, their carrying amounts are a reasonable approximation of fair value.</t>
  </si>
  <si>
    <t xml:space="preserve">At
 Amortised cost </t>
  </si>
  <si>
    <t>13</t>
  </si>
  <si>
    <t>Valuation techniques used in determination of fair values within level 2</t>
  </si>
  <si>
    <t>Investments in term finance certificates, issued by a company or a body corporate for the purpose of raising funds in the form of redeemable capital, are valued on the basis of the rates announced by the Mutual Funds Association of Pakistan (MUFAP) in accordance with the methodology prescribed by the Securities and Exchange Commission of Pakistan.</t>
  </si>
  <si>
    <t>Fair values of GoP Ijarah are derived using PKRV rates (Reuters page).</t>
  </si>
  <si>
    <t>16.1.1</t>
  </si>
  <si>
    <t>16.1.2</t>
  </si>
  <si>
    <t>Investment</t>
  </si>
  <si>
    <t>Fair value through profit or loss</t>
  </si>
  <si>
    <t>Available for sale</t>
  </si>
  <si>
    <t>Loans and receivables</t>
  </si>
  <si>
    <t>Other financial assets</t>
  </si>
  <si>
    <t>------------------------------------------------ (Rupees in '000') ------------------------------------------------</t>
  </si>
  <si>
    <t>--------------------------------- (Rupees in '000') ---------------------------------</t>
  </si>
  <si>
    <t>Quoted Equity Securities</t>
  </si>
  <si>
    <t>Government Securities - Treasury Bills</t>
  </si>
  <si>
    <t xml:space="preserve">Bank balances </t>
  </si>
  <si>
    <t>Other financial liabilities</t>
  </si>
  <si>
    <t>Remuneration payable to the Trustee</t>
  </si>
  <si>
    <t xml:space="preserve">Other financial assets  </t>
  </si>
  <si>
    <t>------------------------------------------------ (Rupees  in '000') ------------------------------------------------</t>
  </si>
  <si>
    <t>Government Securities - Ijarha Sukuks</t>
  </si>
  <si>
    <t>Sukuks Certificate</t>
  </si>
  <si>
    <t xml:space="preserve">      Investment</t>
  </si>
  <si>
    <t>SECP annual fee</t>
  </si>
  <si>
    <t>June 30, 2018 (Un-audited)</t>
  </si>
  <si>
    <t xml:space="preserve">       Dividends receivable</t>
  </si>
  <si>
    <t xml:space="preserve">       Profits receivable </t>
  </si>
  <si>
    <t xml:space="preserve">      Advances, deposits and other receivables</t>
  </si>
  <si>
    <t>Effective from July 01, 2018, the Fund has adopted IFRS 9: "Financial Instruments" which has replaced IAS 39: “Financial Instruments: Recognition and Measurement”. The standard prescribes accounting and reporting requirements for recognition, classification, measurement and derecognition of financial assets and financial liabilities.</t>
  </si>
  <si>
    <t>The IFRS 9 has replaced current categories of financial assets (Fair Value Through Profit or Loss (FVPL), Available For Sale (AFS), held-to-maturity and amortised cost) by the following classifications of Financial Assets:
1) Debt instruments at amortised cost
2) Debt instruments at Fair Value Through Other Comprehensive Income (FVOCI), with gains or losses recycled to profit or loss on derecognition
3) Equity instruments at FVOCI, with no recycling of gains or losses to profit or loss on derecognition
4) Financial assets at Fair Value through Profit or Loss
The accounting for financial liabilities remains largely the same as it was under IAS 39.</t>
  </si>
  <si>
    <t>While the SECP vide its letter dated November 21, 2017, has deferred the applicability of requirements relating to impairment for debt securities on mutual funds till further instructions, the management has made an assessment of impairment under expected credit loss model of IFRS 9 for financial assets other than debt securities i.e. Balances with banks and concluded that impact is not material to the interim financial statements.</t>
  </si>
  <si>
    <t>3.2</t>
  </si>
  <si>
    <t>New / Revised Standards, Interpretations and Amendments</t>
  </si>
  <si>
    <t>The Fund has adopted the following standards and amendment to IFRSs which became effective for the current period:</t>
  </si>
  <si>
    <t>Standard or Interpretation</t>
  </si>
  <si>
    <t>IAS 40 Investment Property: Transfers of Investment Property (Amendments)</t>
  </si>
  <si>
    <t>IFRIC 22 Foreign Currency Transactions and Advance Consideration</t>
  </si>
  <si>
    <t>Improvements to Accounting Standards Issued by the IASB in December 2016</t>
  </si>
  <si>
    <t>IFRS 1 First-time Adoption of International Financial Reporting Standards - Deletion of short-term</t>
  </si>
  <si>
    <t>exemptions for first-time adopters</t>
  </si>
  <si>
    <t>The adoption of the above amendments, improvements to accounting standards and interpretations did not have any effect on the interim financial statements, other than IFRS 9, the impact of which has been disclosed in note 3.1 above.</t>
  </si>
  <si>
    <t>3.3</t>
  </si>
  <si>
    <t>NOTES TO THE INTERIM FINANCIAL STATEMENTS (UN-AUDITED)</t>
  </si>
  <si>
    <t>BASIS OF PREPARATION</t>
  </si>
  <si>
    <t xml:space="preserve">At fair value through profit or loss </t>
  </si>
  <si>
    <t>4.</t>
  </si>
  <si>
    <t>5.</t>
  </si>
  <si>
    <t>As at 
June 30, 2018 
(Audited)</t>
  </si>
  <si>
    <t xml:space="preserve"> ----------------------------------- (Rupees) -----------------------------------</t>
  </si>
  <si>
    <t xml:space="preserve">
Debt 
sub fund</t>
  </si>
  <si>
    <t>As at 31 December 2018 and 30 June 2018, the Fund held the following instruments measured at fair values:</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</si>
  <si>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</si>
  <si>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Financial assets which are tradable in an open market are revalued at the market prices prevailing on the balance sheet date. The estimated fair value of all other financial assets and liabilities is considered not significantly different from book value.</t>
  </si>
  <si>
    <t>------------------------------ (Rupees in '000) ------------------------------</t>
  </si>
  <si>
    <t>At fair value through profit or loss</t>
  </si>
  <si>
    <t>_____________________</t>
  </si>
  <si>
    <t xml:space="preserve"> Chief Executive Officer</t>
  </si>
  <si>
    <t>____________</t>
  </si>
  <si>
    <t>Equity</t>
  </si>
  <si>
    <t>Sub-Fund</t>
  </si>
  <si>
    <t>Money</t>
  </si>
  <si>
    <t>Market</t>
  </si>
  <si>
    <t>(Audited)</t>
  </si>
  <si>
    <t>Investments at fair value through profit or loss:</t>
  </si>
  <si>
    <t xml:space="preserve">- Dividend income on shares </t>
  </si>
  <si>
    <t>- Income on Commercial Papers</t>
  </si>
  <si>
    <t>- Unrealised loss on revaluation of investments - net</t>
  </si>
  <si>
    <t>______________________</t>
  </si>
  <si>
    <t>__________</t>
  </si>
  <si>
    <t>at fair value through profit or loss</t>
  </si>
  <si>
    <t>Unrealised loss on revaluation of investments -</t>
  </si>
  <si>
    <t>at fair value through profit or loss - net</t>
  </si>
  <si>
    <t>The income of Pakistan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</si>
  <si>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CONTRIBUTION TABLE</t>
  </si>
  <si>
    <t>(Rupees)</t>
  </si>
  <si>
    <t>NUMBER OF UNITS IN ISSUE</t>
  </si>
  <si>
    <t xml:space="preserve">Equity </t>
  </si>
  <si>
    <t xml:space="preserve">Debt </t>
  </si>
  <si>
    <t xml:space="preserve">Market  </t>
  </si>
  <si>
    <t>------------ (Number of units) ------------</t>
  </si>
  <si>
    <t>Total units outstanding at beginning of the period</t>
  </si>
  <si>
    <t>Units redeemed during the period</t>
  </si>
  <si>
    <t>Total units in issue at end of the period</t>
  </si>
  <si>
    <t>Statement of compliance</t>
  </si>
  <si>
    <t>IFRS 2 Share-based Payments – Classification and Measurement of Share-based Payments Transactions</t>
  </si>
  <si>
    <t>– (Amendments)</t>
  </si>
  <si>
    <t>IFRS 4 Insurance Contracts: Applying IFRS 9 Financial Instruments with IFRS 4 Insurance Contracts</t>
  </si>
  <si>
    <t>IFRS 28 Investments in Associates and Joint Ventures - Clarification that measuring investees at fair</t>
  </si>
  <si>
    <t>value through profit or loss is an investment - by - investment choice</t>
  </si>
  <si>
    <t>The Fund's risk management objectives and policies are consistent with those objectives and policies which were disclosed in the annual audited financial statements of the Fund for the year ended June 30, 2018.</t>
  </si>
  <si>
    <t>BALANCES WITH BANKS</t>
  </si>
  <si>
    <t>Saving accounts carry a rate of return ranging from 6.2% to 10.8% per annum (June 30, 2017: 5% to 6.25% per annum).</t>
  </si>
  <si>
    <t xml:space="preserve">Money </t>
  </si>
  <si>
    <t>June 30, 2018</t>
  </si>
  <si>
    <t>--------------------------------------- (Rupees) ---------------------------------------</t>
  </si>
  <si>
    <t>6.</t>
  </si>
  <si>
    <t>--------------- (Number of units) ---------------</t>
  </si>
  <si>
    <t>Movement in Participants' Sub-Funds)</t>
  </si>
  <si>
    <t>Annual fee payable to the Securities and</t>
  </si>
  <si>
    <t>Exchange Commission of Pakistan</t>
  </si>
  <si>
    <t>Element of income and capital gains</t>
  </si>
  <si>
    <t>prices of units sold less those in units redeemed - net</t>
  </si>
  <si>
    <t>Total (loss) / income</t>
  </si>
  <si>
    <t>Net capital loss on sale of investments</t>
  </si>
  <si>
    <t>in prices of units issued less those redeemed</t>
  </si>
  <si>
    <t>Annual fee payable to the Securities and Exchange</t>
  </si>
  <si>
    <t>Commission of Pakistan</t>
  </si>
  <si>
    <t>CASH FLOWS FROM FINANCING ACTIVITIES</t>
  </si>
  <si>
    <t>Receipt from issuance of units</t>
  </si>
  <si>
    <t>Payments on redemption of units</t>
  </si>
  <si>
    <t>those in units redeemed - net</t>
  </si>
  <si>
    <t xml:space="preserve">included in prices of units issued less </t>
  </si>
  <si>
    <t>The Fund is an open-end pension fund consisting of three sub-funds namely; Equity Sub-Fund, Debt Sub-Fund and Money Market Sub-Fund. Units are offered for public subscription on a continuous basis. The number of units of any sub-fund purchased out of contributions depends on the Allocation Scheme selected by the respective Participant out of the allocation schemes offered by the Pension Fund Manager.</t>
  </si>
  <si>
    <t>Title to the assets of the Fund is held in the name of Central Depository Company of Pakistan Limited as Trustee of the Fund.</t>
  </si>
  <si>
    <t>remuneration of Pension Fund Manager</t>
  </si>
  <si>
    <t>Provision for Federal Excise Duty on</t>
  </si>
  <si>
    <t>Donation / charity payable</t>
  </si>
  <si>
    <t>Provision for Federal Excise Duty on remuneration of Pension Fund Manager</t>
  </si>
  <si>
    <t>13.</t>
  </si>
  <si>
    <t>Listed equity securities - at fair value through profit or loss</t>
  </si>
  <si>
    <t>-------------- (%) -------------</t>
  </si>
  <si>
    <t>Purchased during the period</t>
  </si>
  <si>
    <t>Sold during the period</t>
  </si>
  <si>
    <t>Unrealised (loss) / gain</t>
  </si>
  <si>
    <t>International Industries Limited</t>
  </si>
  <si>
    <t>June 30,</t>
  </si>
  <si>
    <t>Name of security</t>
  </si>
  <si>
    <t>Sold / matured during the period</t>
  </si>
  <si>
    <t>------- % -------</t>
  </si>
  <si>
    <t xml:space="preserve">Debt securities - Sukuks </t>
  </si>
  <si>
    <t>Debt securities - Sukuks - at fair value through profit or loss</t>
  </si>
  <si>
    <t>Number of certificates</t>
  </si>
  <si>
    <t>Unrealised gain / (loss)</t>
  </si>
  <si>
    <t>------ % ------</t>
  </si>
  <si>
    <t xml:space="preserve">Aspin Pharma (Pvt) Limited </t>
  </si>
  <si>
    <t>5.3.1</t>
  </si>
  <si>
    <t>Significant terms and conditions of sukuks outstanding at the period end are as follows:</t>
  </si>
  <si>
    <t>Face / redemption value
(Rupees)</t>
  </si>
  <si>
    <t>Interest rate per annum</t>
  </si>
  <si>
    <t>Maturity</t>
  </si>
  <si>
    <t>Secured / unsecured</t>
  </si>
  <si>
    <t>Rating</t>
  </si>
  <si>
    <t>Per certificate</t>
  </si>
  <si>
    <t>3M KIBOR + 1.50%</t>
  </si>
  <si>
    <t>6M KIBOR + 0.50%</t>
  </si>
  <si>
    <t>3M KIBOR + 1.00%</t>
  </si>
  <si>
    <t>12M KIBOR + 0.50%</t>
  </si>
  <si>
    <t>Secured</t>
  </si>
  <si>
    <t xml:space="preserve">Unsecured </t>
  </si>
  <si>
    <t>A</t>
  </si>
  <si>
    <t>AA</t>
  </si>
  <si>
    <t>Shares of listed companies - fully paid ordinary shares of Rs.10 each unless stated otherwise</t>
  </si>
  <si>
    <t xml:space="preserve">Listed equity securities </t>
  </si>
  <si>
    <t>Investments in GoP Ijarah sukuk bonds and sukuks, issued by Government of Pakistan or a company or a body corporate for the purpose of raising funds in the form of redeemable capital, are valued on the basis of the rates announced by the Mutual Funds Association of Pakistan (MUFAP) in accordance with the methodology prescribed by the Securities and Exchange Commission of Pakistan.</t>
  </si>
  <si>
    <t>GoP Ijarah Sukuk Bonds</t>
  </si>
  <si>
    <t>GoP Ijarah Sukuk Bonds - at fair value through profit or loss</t>
  </si>
  <si>
    <t>13.1</t>
  </si>
  <si>
    <t>Figures have been rounded off to the nearest thousand rupee unless otherwise stated.</t>
  </si>
  <si>
    <t xml:space="preserve">MCB Arif Habib Savings and Investments Limited - </t>
  </si>
  <si>
    <t>Central Depository Company of Pakistan Limited - Trustee</t>
  </si>
  <si>
    <t>Arif Habib Limited - Brokerage House</t>
  </si>
  <si>
    <t>Brokerage expense*</t>
  </si>
  <si>
    <t>Balances outstanding at period end:</t>
  </si>
  <si>
    <t>Transactions during the period:</t>
  </si>
  <si>
    <t>Sindh sales tax payable on remuneration</t>
  </si>
  <si>
    <t>Investment in seed capital of</t>
  </si>
  <si>
    <t>MCB Islamic Bank Limited</t>
  </si>
  <si>
    <t>Unit Holders' Fund</t>
  </si>
  <si>
    <t>Issued for cash</t>
  </si>
  <si>
    <t>Key management personnel</t>
  </si>
  <si>
    <t>Redeemed</t>
  </si>
  <si>
    <t>------------------------------- (Units) -------------------------------</t>
  </si>
  <si>
    <t>------------------------------- (Rupees) -------------------------------</t>
  </si>
  <si>
    <t xml:space="preserve">Sindh sales tax on remuneration </t>
  </si>
  <si>
    <t>of Pension Fund Manager</t>
  </si>
  <si>
    <t xml:space="preserve">Net (loss) / income for the </t>
  </si>
  <si>
    <t>period after taxation</t>
  </si>
  <si>
    <t xml:space="preserve">Other comprehensive (loss) / </t>
  </si>
  <si>
    <t>income for the period</t>
  </si>
  <si>
    <t xml:space="preserve">Total comprehensive (loss) / </t>
  </si>
  <si>
    <t xml:space="preserve">Net cash (used in) / generated </t>
  </si>
  <si>
    <t>from operating activities</t>
  </si>
  <si>
    <t xml:space="preserve">Net (decrease) / increase in </t>
  </si>
  <si>
    <t>cash and cash equivalents</t>
  </si>
  <si>
    <t>As at December 31, 2018 and June 30, 2018, the Fund held the following instruments measured at fair values:</t>
  </si>
  <si>
    <t>Listed</t>
  </si>
  <si>
    <t>Un-listed</t>
  </si>
  <si>
    <t>Pak Elektron Limited</t>
  </si>
  <si>
    <t>Dubai Islamic Bank Pakistan Limited</t>
  </si>
  <si>
    <t>International Brand (Private) Limited</t>
  </si>
  <si>
    <t>Not available</t>
  </si>
  <si>
    <t>The Fund has not disclosed the fair values of other financial assets and financial liabilities, as these are either short term in nature or repriced periodically. Therefore, their carrying amounts are a reasonable approximation of their fair values.</t>
  </si>
  <si>
    <t>GoP Ijarah Sukuk XVIII - 3 years</t>
  </si>
  <si>
    <t>GoP Ijarah Sukuk XXX - 3 years</t>
  </si>
  <si>
    <t>* 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</si>
  <si>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Pension Fund Manager *</t>
  </si>
  <si>
    <t>Individuals:</t>
  </si>
  <si>
    <t>Issuance of units</t>
  </si>
  <si>
    <t>Redemption of units</t>
  </si>
  <si>
    <t>Bank balance</t>
  </si>
  <si>
    <t>Element of income and capital gains included</t>
  </si>
  <si>
    <t xml:space="preserve">Net unrealized (loss) / gain during the period in the </t>
  </si>
  <si>
    <t xml:space="preserve">     market value of investments classified as </t>
  </si>
  <si>
    <t xml:space="preserve">     available-for-sale </t>
  </si>
  <si>
    <t>Element of  income / (loss) and capital (losses) / gains</t>
  </si>
  <si>
    <t>included in prices of units issued less those in units</t>
  </si>
  <si>
    <t>redeemed - amount representing unrealised</t>
  </si>
  <si>
    <t>(diminution) / appreciation - net</t>
  </si>
  <si>
    <t>Settlement charges</t>
  </si>
  <si>
    <t>010601500001</t>
  </si>
  <si>
    <t>ACCRUED PROFIT ON SUKKUK  PRE IPO</t>
  </si>
  <si>
    <t>010700200001</t>
  </si>
  <si>
    <t>ADVANCES AGAINST IPO SUBSCRIPTION DEBT SECURITY</t>
  </si>
  <si>
    <t>Dr</t>
  </si>
  <si>
    <t>Cr</t>
  </si>
  <si>
    <t>Advance against subscription of Pre-IPO</t>
  </si>
  <si>
    <t>Archroma Pakistan Limited</t>
  </si>
  <si>
    <t>Engro Polymer and Chemicals Limited</t>
  </si>
  <si>
    <t>Engro Fertilizer Limited</t>
  </si>
  <si>
    <t>Bata Pakistan Limited</t>
  </si>
  <si>
    <t>Shifa International Hospitals</t>
  </si>
  <si>
    <t>Hub Power Company Limited</t>
  </si>
  <si>
    <t>Kohinoor Textile Mills Limited</t>
  </si>
  <si>
    <t>This condensed interim financial statements have been prepared in accordance with the accounting and reporting standards as applicable in Pakistan which comprises of:</t>
  </si>
  <si>
    <t>The disclosures made in this condensed interim financial information have, however, been limited based on the requirements of the International Accounting Standard 34: 'Interim Financial Reporting'. This condensed interim financial information is unaudited.</t>
  </si>
  <si>
    <t>This condensed interim financial information is presented in Pak Rupees which is the functional and presentation currency of the Fund.</t>
  </si>
  <si>
    <t>Earnings/(Loss) per unit based on cumulative weighted average units for the period has not been disclosed as in the opinion of the Management Company, the determination of the same is not practicable.</t>
  </si>
  <si>
    <t>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t>
  </si>
  <si>
    <t>The Alhamra Islamic Pension Fund (the Fund)  was established under a Trust Deed executed between MCB-Arif Habib Savings and Investments Limited as Pension Fund Manager and Muslim Commercial Financial Services (Private) Limited (MCFSL) as Trustee. The Trust Deed was approved by the Securities and Exchange Commission of Pakistan (SECP) on May 24, 2007 and was executed on June 04, 2007 under the Voluntary Pension System Rules, 2005 (the VPS Rules). Habib Metropolitan Bank Limited (HMBL) was appointed as the new Trustee in place of MCFSL through a revised Trust Deed dated June 16, 2011 which was approved by SECP on July 07, 2011. Central Depository Company of Pakistan Limited was appointed as the new Trustee in place of HMBL through a revised Trust Deed dated July 21, 2014 which was approved by SECP on July 23, 2014.</t>
  </si>
  <si>
    <t>International Accounting Standard (IAS) 34, Interim Financial Reporting, issued by  the International Accounting Standards Board (IASB) as notified under the Companies Act, 2017 (the Act);</t>
  </si>
  <si>
    <t>The income of Alhamra Islamic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</si>
  <si>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 Net capital (loss) / gain on sale of investments</t>
  </si>
  <si>
    <t>Element of (loss) / income and capital (loss) / gains included in the</t>
  </si>
  <si>
    <t>(Decrease) / Increase in liabilities</t>
  </si>
  <si>
    <t>Voluntary Pension System rules, 2005 (The VPS Rules), and requirements of the Trust Deed</t>
  </si>
  <si>
    <t>Connected persons include MCB-Arif Habib Savings and Investments Limited being the Pension Fund Manager and MCB Bank Limited being the Holding Company of MCB-Arif Habib Savings and Investments Limited, Central Depository Company Limited being the Trustee, other collective investment schemes managed by the Pension Fund Manger as Management Company and directors and executives of the Pension Fund Manager.</t>
  </si>
  <si>
    <t>The transactions with connected persons are in the normal course of business and are carried out on agreed terms.</t>
  </si>
  <si>
    <t>Remuneration payable to the Pension Fund Manager and the Trustee is determined in accordance with the provisions of the VPS Rules 2005 and the Trust Deed respectively.</t>
  </si>
  <si>
    <t xml:space="preserve">September </t>
  </si>
  <si>
    <t>- Income from sukuk certificates</t>
  </si>
  <si>
    <t>Mark-up on bank accounts and other deposits</t>
  </si>
  <si>
    <t>- Income from Government Ijarah Sukuk</t>
  </si>
  <si>
    <t>- Income from Term Deposit Receipts</t>
  </si>
  <si>
    <t>Amortization / Discount on Debt and Govt. Securites</t>
  </si>
  <si>
    <t>CONDENSED INTERIM STATEMENT OF OTHER COMPREHENSIVE INCOME (UN-AUDITED)</t>
  </si>
  <si>
    <t>September</t>
  </si>
  <si>
    <t>031200100001</t>
  </si>
  <si>
    <t>Back Office Operation Payable</t>
  </si>
  <si>
    <t>010300900012</t>
  </si>
  <si>
    <t>PROVISION AGAINST NON PERFORMING SECURITY  GHANI GASES HFT</t>
  </si>
  <si>
    <t>010302400001</t>
  </si>
  <si>
    <t>INVESTMENT IN TERM DEPOSIT RECEIPTS</t>
  </si>
  <si>
    <t>010600500001</t>
  </si>
  <si>
    <t>PROFIT ON PLACEMENT</t>
  </si>
  <si>
    <t>031001900001</t>
  </si>
  <si>
    <t>OTHER PAYABLE</t>
  </si>
  <si>
    <t>Purchased during the year</t>
  </si>
  <si>
    <t>Sold / matured during the year</t>
  </si>
  <si>
    <t>Provision Against Debt Securities</t>
  </si>
  <si>
    <t>Estimates and Judgements</t>
  </si>
  <si>
    <t xml:space="preserve">Financial Risk Management </t>
  </si>
  <si>
    <t>SIGNIFICANT ACCOUNTING POLICIES</t>
  </si>
  <si>
    <t>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t>
  </si>
  <si>
    <t>7.1</t>
  </si>
  <si>
    <t>7.2</t>
  </si>
  <si>
    <t xml:space="preserve">For the </t>
  </si>
  <si>
    <t>Quarter ended</t>
  </si>
  <si>
    <t>June 30, 2020</t>
  </si>
  <si>
    <t>MCB-Arif Habib Savings and Investments Limited has been licensed to act as a Pension Fund Manager under the VPS Rules through a certificate of registration issued by the SECP. The registered office of the Management Company has been changed from 24th Floor, Centre Point, Off Shaheed-e-Millat Expressway, Near KPT Interchange, Karachi to 2nd Floor, Adamjee House, I.I. Chundrigar Road, Karachi, Pakistan.</t>
  </si>
  <si>
    <t>As at July 01, 2020</t>
  </si>
  <si>
    <t>September 30, 2020 (Unaudited)</t>
  </si>
  <si>
    <t>Other Payable</t>
  </si>
  <si>
    <t>MCB Bank Limited</t>
  </si>
  <si>
    <t>For the Quarter ended September 30, 2020 (Un-Audited)</t>
  </si>
  <si>
    <t>As at
September 30, 2020</t>
  </si>
  <si>
    <t>010100100023</t>
  </si>
  <si>
    <t>BANK BALANCES - MCB BANK LIMITED ISLAMIC BANKING - SHAHRA-E-FAISAL BRANCH</t>
  </si>
  <si>
    <t>010100100054</t>
  </si>
  <si>
    <t>Bank Balances - Mcb Bank Limited - Shaheen Complex Branch</t>
  </si>
  <si>
    <t>011500100002</t>
  </si>
  <si>
    <t>Other Receivable Against Collection Account- Faysal Bank</t>
  </si>
  <si>
    <t>010100100118</t>
  </si>
  <si>
    <t>Bank Balances -Allied Bank Limited Islamic Corporate Saddar Branch</t>
  </si>
  <si>
    <t>010601100023</t>
  </si>
  <si>
    <t>PROFIT RECEIVABLE - MCB BANK LIMITED ISLAMIC BANKING - SHAHRA-E-FAISAL BRANCH</t>
  </si>
  <si>
    <t>010601200002</t>
  </si>
  <si>
    <t>010100100121</t>
  </si>
  <si>
    <t>BANK BALANCES - FAYSAL BANK LIMITED-ISLAMIC</t>
  </si>
  <si>
    <t>010601100112</t>
  </si>
  <si>
    <t>Profit Receivable - Faysal Bank Limited -Islamic</t>
  </si>
  <si>
    <t>040200100113</t>
  </si>
  <si>
    <t>Profit On - Faysal Bank Limited - Islamic</t>
  </si>
  <si>
    <t>------------------------------------------------- (000) -------------------------------------------------</t>
  </si>
  <si>
    <t>Cherat Cement Company Limited</t>
  </si>
  <si>
    <t>Fauji Cement Company Limited</t>
  </si>
  <si>
    <t>Sui Northern Gas Pipelines Limited</t>
  </si>
  <si>
    <t>Interloop Limited</t>
  </si>
  <si>
    <t>050100500002</t>
  </si>
  <si>
    <t>SST on Back Office Operation Expenses</t>
  </si>
  <si>
    <t>051000100010</t>
  </si>
  <si>
    <t>BANK CHARGES - MCB BANK LIMITED</t>
  </si>
  <si>
    <t>These interim financial statements were authorised for issue on _____________ by the Board of Directors of the Pension Fund Manager.</t>
  </si>
  <si>
    <t>GoP Ijarah Sukuk  - 5 years</t>
  </si>
  <si>
    <t>Commercial paper*</t>
  </si>
  <si>
    <t>Profit receivable on bank deposit and Term Deposit Receipt</t>
  </si>
  <si>
    <t>7.1 to 7.3</t>
  </si>
  <si>
    <t>The Fund's financial risk management objectives and policies are consistent with that disclosed in the financial statements as at and for the year ended 30 June 2020.</t>
  </si>
  <si>
    <t>Pakistan Credit Rating Agency (PACRA) Limited has assigned Management quality rating of 'AM1' dated October 06, 2020.</t>
  </si>
  <si>
    <t>8</t>
  </si>
  <si>
    <t>9</t>
  </si>
  <si>
    <t>10</t>
  </si>
  <si>
    <t>The annexed notes from 1 to 16 form an integral part of these interim financial statements.</t>
  </si>
  <si>
    <t>For the</t>
  </si>
  <si>
    <t>Net cash (used in) / generated from financing activities</t>
  </si>
  <si>
    <t>Net Income / (loss) from operating activities</t>
  </si>
  <si>
    <t>Net Income / (loss) for the period before taxation</t>
  </si>
  <si>
    <t>Net Income / (loss) for the period</t>
  </si>
  <si>
    <t>Earnings / (Loss) per unit</t>
  </si>
  <si>
    <t>Net Income / (loss)before taxation</t>
  </si>
  <si>
    <t>Net income / (Loss) for the period</t>
  </si>
  <si>
    <t>Provisions of and directives issued under the Companies Act, 2017 along with part VIIIA of the repealed Companies Ordinance, 1984; and</t>
  </si>
  <si>
    <t>Wherever the requirements of the Trust Deed, the VPS Rules or the directives issued by the SECP differ with the requirements of IFRS. The requirements of the Trust Deed, the VPS Rules (2005) or the requirements of the said directives prevail.</t>
  </si>
  <si>
    <t>EARNINGS / (LOSSES) PER UNIT</t>
  </si>
  <si>
    <t>Figures have been rounded off to the nearest thousand rupees unless otherwise stated.</t>
  </si>
  <si>
    <t>September 30, 2021 (Un-Audited)</t>
  </si>
  <si>
    <t>June 30, 2021</t>
  </si>
  <si>
    <t>For the Quarter ended September 30, 2021</t>
  </si>
  <si>
    <t>30, 2020</t>
  </si>
  <si>
    <t>2021</t>
  </si>
  <si>
    <t>BANK BALANCES - MCB ISLAMIC BANK LIMITED - SHAHRA-E-FAISAL BRANCH</t>
  </si>
  <si>
    <t>011400100001</t>
  </si>
  <si>
    <t>Advance Against Bookbuilding</t>
  </si>
  <si>
    <t>01190010001</t>
  </si>
  <si>
    <t>Recievable Against Bonus Shares Withheld</t>
  </si>
  <si>
    <t>050500100002</t>
  </si>
  <si>
    <t>Taxationworkers Welfare Fund (Wwf) - Reversal</t>
  </si>
  <si>
    <t>010100100127</t>
  </si>
  <si>
    <t>BANK BALANCES -Soneri Bank Islamic-Cloth Market Branch</t>
  </si>
  <si>
    <t>010100100128</t>
  </si>
  <si>
    <t>Bank Balances - National Bank Of Pakistan  Islamic-Tariq Road Branch</t>
  </si>
  <si>
    <t>010100100131</t>
  </si>
  <si>
    <t>BANK BALANCES  - ASKARI BANK LIMITED- CLOTH MARKET BRANCH</t>
  </si>
  <si>
    <t>010601100119</t>
  </si>
  <si>
    <t>Profit Receivable -National Bank Of Pakistan Islamic-Tariq Road Branch</t>
  </si>
  <si>
    <t>010601100120</t>
  </si>
  <si>
    <t>Profit Receivable -Allied Bank Limited (Islamic)-Saddar Branch</t>
  </si>
  <si>
    <t>040100200001</t>
  </si>
  <si>
    <t>CAPITAL GAIN / (LOSS) ON SALE OF DEBT SECURITIES</t>
  </si>
  <si>
    <t>040200100099</t>
  </si>
  <si>
    <t>Profit On - Silk Bank Limited - Main Branch</t>
  </si>
  <si>
    <t>040200100110</t>
  </si>
  <si>
    <t>Profit On - Faysal Bank Limited Lahore Branch</t>
  </si>
  <si>
    <t>040200100119</t>
  </si>
  <si>
    <t>Profit on -Soneri Bank Islamic-Cloth Market Branch</t>
  </si>
  <si>
    <t>040200100120</t>
  </si>
  <si>
    <t>Profit On -National Bank Of Pakistan Islamic-Tariq Road Branch</t>
  </si>
  <si>
    <t>040200100121</t>
  </si>
  <si>
    <t>Profit on -Allied Bank Limited (Islamic)-Saddar Branch</t>
  </si>
  <si>
    <t>040200100124</t>
  </si>
  <si>
    <t>Profit On - ASKARI BANK LIMITED- CLOTH MARKET BRANCH</t>
  </si>
  <si>
    <t>050200300003</t>
  </si>
  <si>
    <t>SETT CHG  NCCPL  DEBT SECURITY TRANSACTIONS</t>
  </si>
  <si>
    <t>051000100001</t>
  </si>
  <si>
    <t>BANK CHARGES - ALLIED BANK LIMITED</t>
  </si>
  <si>
    <t>051000100007</t>
  </si>
  <si>
    <t>BANK CHARGES - FAYSAL BANK LIMITED</t>
  </si>
  <si>
    <t>050100500001</t>
  </si>
  <si>
    <t>Back Office Operation Expenses</t>
  </si>
  <si>
    <t>As at July 01, 2021</t>
  </si>
  <si>
    <t>As at September 30, 2021</t>
  </si>
  <si>
    <t>Investmrent</t>
  </si>
  <si>
    <t>PROFIT ON SAVINGS DEPOSITS</t>
  </si>
  <si>
    <t>30, 2021</t>
  </si>
  <si>
    <t>Honda Atlas Cars(Pakistan) Limited</t>
  </si>
  <si>
    <t>Pak Suzuki Motors Company Limited</t>
  </si>
  <si>
    <t>Atlas Battery Limited</t>
  </si>
  <si>
    <t>D.G. Khan Cement Company Limited</t>
  </si>
  <si>
    <t>Gharibwal Cement Ltd</t>
  </si>
  <si>
    <t>Kohat Cement Company Limited</t>
  </si>
  <si>
    <t>Dynea Pakistan Limited</t>
  </si>
  <si>
    <t>Bankislami Pakistan Limited</t>
  </si>
  <si>
    <t>AGHA STEEL IND. LTD</t>
  </si>
  <si>
    <t>Mughal Iron &amp; Steel Industries Limited</t>
  </si>
  <si>
    <t>Al Shaheer Corporation</t>
  </si>
  <si>
    <t>The Organic Meat Company Limited</t>
  </si>
  <si>
    <t>Unity Foods Limited</t>
  </si>
  <si>
    <t>Shabbir Tiles &amp; Ceramics Limited</t>
  </si>
  <si>
    <t>Service Global Footwear Limited</t>
  </si>
  <si>
    <t>Cherat Packaging Limited</t>
  </si>
  <si>
    <t>Highnoon Laboratories Limited</t>
  </si>
  <si>
    <t>Image Pakistan Limited</t>
  </si>
  <si>
    <t>TRG Pakistan Limited</t>
  </si>
  <si>
    <t>Balance as at Septemeber 30, 2021</t>
  </si>
  <si>
    <t>As at  September 30, 2021</t>
  </si>
  <si>
    <t>Balance as at  September 30, 2021</t>
  </si>
  <si>
    <t>International Brands Limited</t>
  </si>
  <si>
    <t>Total as at Septemeber 30, 2021 (Un-Audited)</t>
  </si>
  <si>
    <t>Total as at June 30, 2021 (Audited)</t>
  </si>
  <si>
    <t>Ghani Gases Limted</t>
  </si>
  <si>
    <t>September 30, 2021 (Unaudited)</t>
  </si>
  <si>
    <t>For the Quarter ended September 30, 2021 (Un-Audited)</t>
  </si>
  <si>
    <t>As at
September 30, 2021</t>
  </si>
  <si>
    <t>MCB Bank</t>
  </si>
  <si>
    <t>Mcb Bank</t>
  </si>
  <si>
    <t>Markup receivable</t>
  </si>
  <si>
    <t>Markup receivable on bank deposit and Investments</t>
  </si>
  <si>
    <t>AS AT SEPTEMBER 30, 2021</t>
  </si>
  <si>
    <t>FOR THE QUARTER ENDED SEPTEMBER 30, 2021</t>
  </si>
  <si>
    <t>These carry profit at the rates ranging between 5.75% to 7.25% (2020: 5.5% to 7.00%) per annum  and include Rs. 0.010 million in respect of Equity Sub fund maintained with MCB Islamic Bank Limited, (a related party).</t>
  </si>
  <si>
    <t xml:space="preserve"> *This represent K-Electric ICP 21 which will mature on March 23, 2022 carrying markup rate of 8.21%</t>
  </si>
  <si>
    <t>Term deposit receipt</t>
  </si>
  <si>
    <t>Automobile Assembler</t>
  </si>
  <si>
    <t>Ghandhara Nissan Limited</t>
  </si>
  <si>
    <t>Automobile Parts &amp; Accessories</t>
  </si>
  <si>
    <t>Agriauto Industires Limited</t>
  </si>
  <si>
    <t>Panther Tyres Limited</t>
  </si>
  <si>
    <t>Cable &amp; Electrical Goods</t>
  </si>
  <si>
    <t>Cement</t>
  </si>
  <si>
    <t>Attock Cement Pakistan Limited</t>
  </si>
  <si>
    <t>Chemicals</t>
  </si>
  <si>
    <t>Commercial Banks</t>
  </si>
  <si>
    <t>Engineering</t>
  </si>
  <si>
    <t>Fertilizer</t>
  </si>
  <si>
    <t>Food &amp; Personal Care Products</t>
  </si>
  <si>
    <t>Glass &amp; Ceramics</t>
  </si>
  <si>
    <t>Leather &amp; Tanneries</t>
  </si>
  <si>
    <t>Miscellaneous</t>
  </si>
  <si>
    <t>Pakistan Aluminium Beverage Cans Limited</t>
  </si>
  <si>
    <t>Tri-Pak Films</t>
  </si>
  <si>
    <t>OIL &amp; GAS EXPLORATION COMPANIES</t>
  </si>
  <si>
    <t>Oil And Gas Marketing Companies</t>
  </si>
  <si>
    <t>Hi-Tech Lubricants Limited</t>
  </si>
  <si>
    <t>Paper And Board</t>
  </si>
  <si>
    <t>Glaxosmithkline Consumer Healthcare Pakistan Limited</t>
  </si>
  <si>
    <t>Ibl Healthcare Limited</t>
  </si>
  <si>
    <t>Power Generation &amp; Distribution</t>
  </si>
  <si>
    <t>Synthetic &amp; Rayon</t>
  </si>
  <si>
    <t>Image Pakistan Limited (R)</t>
  </si>
  <si>
    <t>Technology &amp; Communications</t>
  </si>
  <si>
    <t>Pakistan Telecommunication Company Limited</t>
  </si>
  <si>
    <t>Textile Composite</t>
  </si>
  <si>
    <t>% of paid-up capital of the investment</t>
  </si>
  <si>
    <t>Total as at June 30, 2021</t>
  </si>
  <si>
    <t>Total as at September 30, 2021</t>
  </si>
  <si>
    <t>GoP Ijarah Sukuk - 5 years</t>
  </si>
  <si>
    <t>Aspin Pharma (Private) Limited</t>
  </si>
  <si>
    <t>Dubai Islamic Bank Pakistan Limited - Tier II</t>
  </si>
  <si>
    <t>Meezan Bank Limited - Tier II</t>
  </si>
  <si>
    <t>Meezan Bank Limited - Tier II (2nd Issue)</t>
  </si>
  <si>
    <t>Pak Energy Sukuk - II</t>
  </si>
  <si>
    <t>The Hub Power Company limited</t>
  </si>
  <si>
    <t>There were no contingencies and commitments outstanding as at September 30, 2021 and June 30, 2021.</t>
  </si>
  <si>
    <t>There is no change in the status of the appeal filed by the Federal Board of Revenue in the Honorable Supreme Court of Pakistan in respect of levy of Federal Excise Duty as reported in the annual financial statements of the Fund for the year ended June 30, 2021. Had the said provision for FED not been recorded in the condensed interim financial information of the Fund, the net assets value per unit of the Fund would have been higher by Rs.1.28 per unit in respect of Equity Sub-Fund, Re.0.70 per unit in respect of Debt Sub-Fund and Rs.0.42 per unit in respect of Money Market Sub-Fund as at September 30, 2021 (June 30, 2021: Rs.1.28 per unit in respect of Equity Sub-Fund, Re.0.72 per unit in respect of Debt Sub-Fund and Rs. 0.42  per unit in respect of Money Market Sub-Fund).</t>
  </si>
  <si>
    <t>For the Quarter ended September 30, 2021           (UnAudited)</t>
  </si>
  <si>
    <t>Quarter ended September 30, 2020
(Un-Audited)</t>
  </si>
  <si>
    <t>The accounting policies adopted for the preparation of these condensed interim financial statements are the same as those applied in the preparation of the annual published financial statements of the Fund for the period ended June 30, 2021.</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</si>
  <si>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</si>
  <si>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</si>
  <si>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This condensed interim financial information does not include all the information and disclosures required for full annual financial statements and should be read in conjunction with the financial statements for the year ended 30 June 2021.</t>
  </si>
  <si>
    <t>- Equity Sub-Fund: 305,160 (June 2021: 305,160) units</t>
  </si>
  <si>
    <t>- Debt Sub-Fund: 289,051 (June 2021: 289,051) units</t>
  </si>
  <si>
    <t>- Money Market Sub-Fund: 281,918 (June 2021: 281,918) units</t>
  </si>
  <si>
    <t>EXPENSE RATIO</t>
  </si>
  <si>
    <t>Equity Sub Fund</t>
  </si>
  <si>
    <t>The Total Expense Ratio (TER) of the Fund as at September 30, 2021 is 2.06%  which includes 0.23% representing government levies on the Fund such as provision for Sindh Workers' Welfare Fund, sales taxes, annual fee to the SECP, etc. The prescribed limit for the ratio is 2.5%  (excluding government levies) under the NBFC Regulations for a collective investment scheme categorised as a "Income" scheme.</t>
  </si>
  <si>
    <t>Money Sub Fund</t>
  </si>
  <si>
    <t>14.</t>
  </si>
  <si>
    <t>The Total Expense Ratio (TER) of the Fund as at September 30, 2021 is 2.5% which includes 0.24%  representing government levies on the Fund such as provision for Sindh Workers' Welfare Fund, sales taxes, annual fee to the SECP, etc. The prescribed limit for the ratio is 4.5%  (excluding government levies) under the NBFC Regulations for a collective investment scheme categorised as a "Equity " scheme.</t>
  </si>
  <si>
    <t>The Total Expense Ratio (TER) of the Fund as at September 30, 2021 is 1.90% which includes 0.23%  representing government levies on the Fund such as provision for Sindh Workers' Welfare Fund, sales taxes, annual fee to the SECP, etc. The prescribed limit for the ratio is 2%  (excluding government levies) under the NBFC Regulations for a collective investment scheme categorised as a "Money Market" scheme.</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</si>
  <si>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</si>
  <si>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</si>
  <si>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</si>
  <si>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Net Income / (loss) from Operating activites</t>
  </si>
  <si>
    <t>Reversal of Provision against Sindh Workers' Welfare Fund</t>
  </si>
  <si>
    <t>Following shares have been pledged with National Clearing Company of Pakistan Limited (NCCPL) as security against settlement of the Sub-Fund's trades in terms of Circular No. 11 dated October 23, 2007 issued by SECP:</t>
  </si>
  <si>
    <t>(Un-Audited)</t>
  </si>
  <si>
    <t>September 30,</t>
  </si>
  <si>
    <t>----- (Number of shares) -----</t>
  </si>
  <si>
    <t>--------- (Rupees'000') -------</t>
  </si>
  <si>
    <t>7.1.1</t>
  </si>
  <si>
    <t>7.1.2</t>
  </si>
  <si>
    <t>As at Septmber 30, 2021, the bonus shares of the Equity Sub - Fund withheld by certain companies at the time of declaration of bonus shares amounted to Rs.0.439 million.</t>
  </si>
  <si>
    <t>FAIR VALUE MEASUREMENTS</t>
  </si>
  <si>
    <t xml:space="preserve">Fair value is the price that would be received to sell an asset or paid to transfer a liability in an orderly transaction between market participants at the measurement date. Consequently, differences can arise between carrying values and the fair value estimates.
</t>
  </si>
  <si>
    <t xml:space="preserve">Underlying the definition of fair value is the presumption that the Fund is a going concern without any intention or requirement to curtail materially the scale of its operations or to undertake a transaction on adverse terms.
</t>
  </si>
  <si>
    <t xml:space="preserve">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
</t>
  </si>
  <si>
    <t xml:space="preserve">Fair value hierarchy
</t>
  </si>
  <si>
    <t xml:space="preserve">International Financial Reporting Standard 13, 'Fair Value Measurement' requires the Fund to classify assets using a fair value hierarchy that reflects the significance of the inputs used in making the measurements. The fair value hierarchy has the following levels:
</t>
  </si>
  <si>
    <t xml:space="preserve">Level 1: quoted prices (unadjusted) in active markets for identical assets or liabilities;
</t>
  </si>
  <si>
    <t xml:space="preserve">Level 2: inputs other than quoted prices included within level 1 that are observable for the asset or liability either directly (i.e. as prices) or indirectly (i.e. derived from prices); and
</t>
  </si>
  <si>
    <t xml:space="preserve">Level 3: inputs for the asset or liability that are not based on observable market data (i.e. unobservable inputs).
</t>
  </si>
  <si>
    <t>Impact of COVID-19</t>
  </si>
  <si>
    <t xml:space="preserve">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
</t>
  </si>
  <si>
    <t>The annexed notes from 1 to 19 form an integral part of these interim financial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</si>
</sst>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 #,##0.00;[Red]&quot;$&quot;\ \-#,##0.00"/>
    <numFmt numFmtId="167" formatCode="_ * #,##0.00_ ;_ * \-#,##0.00_ ;_ * &quot;-&quot;??_ ;_ @_ "/>
    <numFmt numFmtId="168" formatCode="_ * #,##0_ ;_ * \-#,##0_ ;_ * &quot;-&quot;??_ ;_ @_ "/>
    <numFmt numFmtId="169" formatCode="_(* 0.0%_);_(* 0.0%_);_(* &quot;-&quot;_);_(@_)"/>
    <numFmt numFmtId="170" formatCode="_(* #,##0_);_(* \(##,##0\);_(* &quot;-&quot;_);_(@_)"/>
    <numFmt numFmtId="171" formatCode="_(* \+#,##0.0%_);_(* \-#,##0.0%_);_(* &quot;-&quot;_);_(@_)"/>
    <numFmt numFmtId="172" formatCode="_(* #,##0_);_(* \(#,##0\);_(* &quot;-&quot;??_);_(@_)"/>
    <numFmt numFmtId="173" formatCode="0.0"/>
    <numFmt numFmtId="174" formatCode="#,##0_ ;\-#,##0\ "/>
    <numFmt numFmtId="175" formatCode="_-* #,##0_-;\-* #,##0_-;_-* &quot;-&quot;??_-;_-@_-"/>
    <numFmt numFmtId="176" formatCode="_(* #,##0.0000_);_(* \(#,##0.0000\);_(* &quot;-&quot;??_);_(@_)"/>
    <numFmt numFmtId="177" formatCode="_(* #,##0.000_);_(* \(#,##0.000\);_(* &quot;-&quot;_);_(@_)"/>
    <numFmt numFmtId="178" formatCode="_(* #,##0.00000_);_(* \(#,##0.00000\);_(* &quot;-&quot;??_);_(@_)"/>
    <numFmt numFmtId="179" formatCode="0.00_);\(0.00\)"/>
    <numFmt numFmtId="180" formatCode="0.0%"/>
    <numFmt numFmtId="181" formatCode="\£\ #,##0_);[Red]\(\£\ #,##0\)"/>
    <numFmt numFmtId="182" formatCode="\¥\ #,##0_);[Red]\(\¥\ #,##0\)"/>
    <numFmt numFmtId="183" formatCode="_(* #,##0.0_);_(* \(#,##0.0\);_(* &quot;-&quot;?_);@_)"/>
    <numFmt numFmtId="184" formatCode="\•\ \ @"/>
    <numFmt numFmtId="185" formatCode="_ * #,##0.00_)&quot;F&quot;_ ;_ * \(#,##0.00\)&quot;F&quot;_ ;_ * &quot;-&quot;??_)&quot;F&quot;_ ;_ @_ "/>
    <numFmt numFmtId="186" formatCode="_(* #,##0.00_);_(* \(#,##0.00\);_(* \-??_);_(@_)"/>
    <numFmt numFmtId="187" formatCode="#,##0;\(#,##0\);0"/>
    <numFmt numFmtId="188" formatCode="General_)"/>
    <numFmt numFmtId="189" formatCode="\ \ _•\–\ \ \ \ @"/>
    <numFmt numFmtId="190" formatCode="&quot; $&quot;* #,##0.00_ ;"/>
    <numFmt numFmtId="191" formatCode="&quot;$&quot;##,##0_);[Red]\(&quot;$&quot;#,##0\)"/>
    <numFmt numFmtId="192" formatCode="\I\n\t\i\a\l\ \c\a\p"/>
    <numFmt numFmtId="193" formatCode="_-* #,##0\ _P_t_s_-;\-* #,##0\ _P_t_s_-;_-* &quot;-&quot;\ _P_t_s_-;_-@_-"/>
    <numFmt numFmtId="194" formatCode="_-* #,##0.00\ _P_t_s_-;\-* #,##0.00\ _P_t_s_-;_-* &quot;-&quot;??\ _P_t_s_-;_-@_-"/>
    <numFmt numFmtId="195" formatCode="[&gt;1]\ &quot;Pk of &quot;\ #;[=1]\ &quot;Each&quot;;\ 0.000\ &quot; km&quot;"/>
    <numFmt numFmtId="196" formatCode="0%_);\(0%\)"/>
    <numFmt numFmtId="197" formatCode="#,##0.000"/>
    <numFmt numFmtId="198" formatCode="&quot;$&quot;\ #,##0.00;&quot;$&quot;\ \-#,##0.00"/>
    <numFmt numFmtId="199" formatCode="0.000"/>
    <numFmt numFmtId="200" formatCode="[$-409]d\-mmm\-yy;@"/>
    <numFmt numFmtId="201" formatCode="&quot;$&quot;#,##0.00"/>
    <numFmt numFmtId="202" formatCode="_(* #,##0.000_);_(* \(#,##0.000\);_(* &quot;-&quot;??_);_(@_)"/>
    <numFmt numFmtId="203" formatCode="0.000%"/>
    <numFmt numFmtId="204" formatCode="0%;\(0\)%"/>
    <numFmt numFmtId="205" formatCode="&quot;$&quot;##,##0_);[Red]&quot;$&quot;\(#,##0\)"/>
    <numFmt numFmtId="206" formatCode="_-&quot;$&quot;* #,##0_-;\-&quot;$&quot;* #,##0_-;_-&quot;$&quot;* &quot;-&quot;_-;_-@_-"/>
    <numFmt numFmtId="207" formatCode="_-&quot;$&quot;* #,##0.00_-;\-&quot;$&quot;* #,##0.00_-;_-&quot;$&quot;* &quot;-&quot;??_-;_-@_-"/>
    <numFmt numFmtId="208" formatCode="\$#,;&quot;($&quot;#,\)"/>
    <numFmt numFmtId="209" formatCode="_-* #,##0\ _F_-;\-* #,##0\ _F_-;_-* &quot;- &quot;_F_-;_-@_-"/>
    <numFmt numFmtId="210" formatCode="_-* #,##0.00\ _F_-;\-* #,##0.00\ _F_-;_-* \-??\ _F_-;_-@_-"/>
    <numFmt numFmtId="211" formatCode="#,##0.000_);\(#,##0.000\)"/>
    <numFmt numFmtId="212" formatCode="\$#,\);&quot;($&quot;#,\)"/>
    <numFmt numFmtId="213" formatCode="_-* #,##0&quot; F&quot;_-;\-* #,##0&quot; F&quot;_-;_-* &quot;- F&quot;_-;_-@_-"/>
    <numFmt numFmtId="214" formatCode="_-* #,##0.00&quot; F&quot;_-;\-* #,##0.00&quot; F&quot;_-;_-* \-??&quot; F&quot;_-;_-@_-"/>
    <numFmt numFmtId="215" formatCode="&quot;$&quot;#,;\(&quot;$&quot;#,\)"/>
    <numFmt numFmtId="216" formatCode="#,##0.0000000_);[Red]\(#,##0.0000000\)"/>
    <numFmt numFmtId="217" formatCode="#."/>
    <numFmt numFmtId="218" formatCode="#,##0.00;[Red]\(#,##0.00\)"/>
    <numFmt numFmtId="219" formatCode="#,##0.0_);\(#,##0.0\)"/>
    <numFmt numFmtId="220" formatCode="0.0%;\(0.0%\)"/>
    <numFmt numFmtId="221" formatCode="* \(#,##0\);* #,##0_);&quot;-&quot;??_);@"/>
    <numFmt numFmtId="222" formatCode="_-* #,##0\ &quot;F&quot;_-;\-* #,##0\ &quot;F&quot;_-;_-* &quot;-&quot;\ &quot;F&quot;_-;_-@_-"/>
    <numFmt numFmtId="223" formatCode="* #,##0_);* \(#,##0\);&quot;-&quot;??_);@"/>
    <numFmt numFmtId="224" formatCode="[$-409]d\-mmm\-yyyy;@"/>
    <numFmt numFmtId="225" formatCode="d\.mmm"/>
    <numFmt numFmtId="226" formatCode="_(* #,##0.0_);_(* \(#,##0.0\);_(* &quot;-&quot;??_);_(@_)"/>
    <numFmt numFmtId="227" formatCode="_([$€-2]* #,##0.00_);_([$€-2]* \(#,##0.00\);_([$€-2]* &quot;-&quot;??_)"/>
    <numFmt numFmtId="228" formatCode="#,##0;[Red]#,##0"/>
    <numFmt numFmtId="229" formatCode="[$-409]mmmm\ d\,\ yyyy;@"/>
    <numFmt numFmtId="230" formatCode="#,##0."/>
    <numFmt numFmtId="231" formatCode="#,##0_);\(#,##0\);_(* &quot;-&quot;?_);_(@_)"/>
    <numFmt numFmtId="232" formatCode="0."/>
    <numFmt numFmtId="233" formatCode="_ &quot;$&quot;\ * #,##0.00_ ;_ &quot;$&quot;\ * \-#,##0.00_ ;_ &quot;$&quot;\ * &quot;-&quot;??_ ;_ @_ "/>
    <numFmt numFmtId="234" formatCode="[$-409]dd\-mmm\-yy;@"/>
  </numFmts>
  <fonts count="21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60"/>
      <name val="Arial"/>
      <family val="2"/>
    </font>
    <font>
      <sz val="10"/>
      <color indexed="60"/>
      <name val="Arial"/>
      <family val="2"/>
    </font>
    <font>
      <sz val="11"/>
      <color indexed="8"/>
      <name val="Calibri"/>
      <family val="2"/>
    </font>
    <font>
      <sz val="10"/>
      <color indexed="8"/>
      <name val="Arial"/>
      <family val="2"/>
    </font>
    <font>
      <sz val="12"/>
      <name val="Times New Roman"/>
      <family val="1"/>
    </font>
    <font>
      <b/>
      <sz val="10"/>
      <name val="Arial"/>
      <family val="2"/>
    </font>
    <font>
      <b/>
      <sz val="10"/>
      <color indexed="10"/>
      <name val="Arial"/>
      <family val="2"/>
    </font>
    <font>
      <sz val="10"/>
      <name val="Times New Roman"/>
      <family val="1"/>
    </font>
    <font>
      <sz val="11"/>
      <name val="Times New Roman"/>
      <family val="1"/>
    </font>
    <font>
      <b/>
      <sz val="10"/>
      <name val="Times New Roman"/>
      <family val="1"/>
    </font>
    <font>
      <b/>
      <i/>
      <sz val="10"/>
      <color indexed="8"/>
      <name val="Arial"/>
      <family val="2"/>
    </font>
    <font>
      <sz val="11"/>
      <name val="Arial"/>
      <family val="2"/>
    </font>
    <font>
      <sz val="9"/>
      <name val="Times New Roman"/>
      <family val="1"/>
    </font>
    <font>
      <sz val="8"/>
      <name val="Arial"/>
      <family val="2"/>
    </font>
    <font>
      <sz val="10"/>
      <color indexed="8"/>
      <name val="Times New Roman"/>
      <family val="1"/>
    </font>
    <font>
      <b/>
      <sz val="11"/>
      <name val="Arial"/>
      <family val="2"/>
    </font>
    <font>
      <b/>
      <sz val="12"/>
      <name val="Arial"/>
      <family val="2"/>
    </font>
    <font>
      <b/>
      <vertAlign val="superscript"/>
      <sz val="10"/>
      <name val="Arial"/>
      <family val="2"/>
    </font>
    <font>
      <sz val="12"/>
      <name val="Arial"/>
      <family val="2"/>
    </font>
    <font>
      <b/>
      <sz val="12"/>
      <name val="Times New Roman"/>
      <family val="1"/>
    </font>
    <font>
      <b/>
      <sz val="8"/>
      <color indexed="24"/>
      <name val="Arial"/>
      <family val="2"/>
    </font>
    <font>
      <sz val="9"/>
      <name val="Arial"/>
      <family val="2"/>
    </font>
    <font>
      <b/>
      <sz val="9"/>
      <color indexed="24"/>
      <name val="Arial"/>
      <family val="2"/>
    </font>
    <font>
      <b/>
      <sz val="11"/>
      <color indexed="24"/>
      <name val="Arial"/>
      <family val="2"/>
    </font>
    <font>
      <sz val="12"/>
      <name val="Helv"/>
    </font>
    <font>
      <i/>
      <sz val="10"/>
      <name val="CG Omega"/>
      <family val="2"/>
    </font>
    <font>
      <sz val="10"/>
      <name val="CG Omega"/>
      <family val="2"/>
    </font>
    <font>
      <b/>
      <sz val="11"/>
      <name val="Times New Roman"/>
      <family val="1"/>
    </font>
    <font>
      <b/>
      <sz val="12"/>
      <name val="Albertus Medium"/>
      <family val="2"/>
    </font>
    <font>
      <b/>
      <vertAlign val="superscript"/>
      <sz val="11"/>
      <name val="Calibri"/>
      <family val="2"/>
    </font>
    <font>
      <b/>
      <sz val="11"/>
      <name val="Calibri"/>
      <family val="2"/>
    </font>
    <font>
      <sz val="10"/>
      <color indexed="10"/>
      <name val="Arial"/>
      <family val="2"/>
    </font>
    <font>
      <sz val="11"/>
      <color theme="1"/>
      <name val="Calibri"/>
      <family val="2"/>
      <scheme val="minor"/>
    </font>
    <font>
      <sz val="11"/>
      <color theme="0"/>
      <name val="Calibri"/>
      <family val="2"/>
      <scheme val="minor"/>
    </font>
    <font>
      <b/>
      <sz val="11"/>
      <color theme="1"/>
      <name val="Calibri"/>
      <family val="2"/>
      <scheme val="minor"/>
    </font>
    <font>
      <b/>
      <sz val="10"/>
      <color rgb="FF0000FF"/>
      <name val="Arial"/>
      <family val="2"/>
    </font>
    <font>
      <sz val="10"/>
      <color rgb="FF0000FF"/>
      <name val="Arial"/>
      <family val="2"/>
    </font>
    <font>
      <sz val="10"/>
      <color rgb="FF000000"/>
      <name val="Arial"/>
      <family val="2"/>
    </font>
    <font>
      <b/>
      <sz val="10"/>
      <color rgb="FF000000"/>
      <name val="Arial"/>
      <family val="2"/>
    </font>
    <font>
      <sz val="8"/>
      <color rgb="FF000000"/>
      <name val="Times New Roman"/>
      <family val="1"/>
    </font>
    <font>
      <sz val="11"/>
      <color indexed="8"/>
      <name val="Calibri"/>
      <family val="2"/>
      <scheme val="minor"/>
    </font>
    <font>
      <b/>
      <sz val="11"/>
      <name val="Calibri"/>
      <family val="2"/>
      <scheme val="minor"/>
    </font>
    <font>
      <sz val="11"/>
      <name val="Calibri"/>
      <family val="2"/>
      <scheme val="minor"/>
    </font>
    <font>
      <sz val="11"/>
      <color rgb="FF000000"/>
      <name val="Calibri"/>
      <family val="2"/>
      <scheme val="minor"/>
    </font>
    <font>
      <sz val="10"/>
      <color theme="0"/>
      <name val="Arial"/>
      <family val="2"/>
    </font>
    <font>
      <sz val="10"/>
      <color indexed="8"/>
      <name val="Times New Roman"/>
      <family val="2"/>
    </font>
    <font>
      <b/>
      <sz val="10"/>
      <color indexed="8"/>
      <name val="Times New Roman"/>
      <family val="1"/>
    </font>
    <font>
      <b/>
      <sz val="10"/>
      <color indexed="8"/>
      <name val="Times New Roman"/>
      <family val="2"/>
    </font>
    <font>
      <b/>
      <u/>
      <sz val="10"/>
      <color indexed="8"/>
      <name val="Times New Roman"/>
      <family val="1"/>
    </font>
    <font>
      <sz val="10"/>
      <color theme="1"/>
      <name val="Arial"/>
      <family val="2"/>
    </font>
    <font>
      <sz val="12"/>
      <name val="DTMLetterRegular"/>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indexed="8"/>
      <name val="Times New Roman"/>
      <family val="1"/>
    </font>
    <font>
      <sz val="10"/>
      <color indexed="8"/>
      <name val="MS Sans Serif"/>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b/>
      <sz val="9.9"/>
      <color indexed="8"/>
      <name val="Times New Roman"/>
      <family val="1"/>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2"/>
      <name val="times new romam"/>
    </font>
    <font>
      <b/>
      <sz val="10"/>
      <color indexed="63"/>
      <name val="Arial"/>
      <family val="2"/>
    </font>
    <font>
      <b/>
      <sz val="11"/>
      <color indexed="16"/>
      <name val="Times New Roman"/>
      <family val="1"/>
    </font>
    <font>
      <sz val="14.15"/>
      <color indexed="12"/>
      <name val="Times New Roman"/>
      <family val="1"/>
    </font>
    <font>
      <sz val="12"/>
      <color indexed="9"/>
      <name val="Arial"/>
      <family val="2"/>
    </font>
    <font>
      <b/>
      <sz val="12"/>
      <color indexed="8"/>
      <name val="Times New Roman"/>
      <family val="1"/>
    </font>
    <font>
      <b/>
      <sz val="18"/>
      <color indexed="56"/>
      <name val="Cambria"/>
      <family val="2"/>
    </font>
    <font>
      <sz val="9.9499999999999993"/>
      <color indexed="8"/>
      <name val="Verdana"/>
      <family val="2"/>
    </font>
    <font>
      <u/>
      <sz val="10"/>
      <color indexed="12"/>
      <name val="Arial"/>
      <family val="2"/>
    </font>
    <font>
      <sz val="11"/>
      <color theme="1"/>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u/>
      <sz val="8.5"/>
      <color indexed="12"/>
      <name val="Arial"/>
      <family val="2"/>
    </font>
    <font>
      <sz val="11"/>
      <name val="Tms Rmn"/>
    </font>
    <font>
      <sz val="12"/>
      <color indexed="8"/>
      <name val="Times New Roman"/>
      <family val="2"/>
    </font>
    <font>
      <b/>
      <sz val="11"/>
      <name val="Book Antiqua"/>
      <family val="1"/>
    </font>
    <font>
      <sz val="14"/>
      <name val="EucrosiaUPC"/>
      <family val="1"/>
    </font>
    <font>
      <sz val="10"/>
      <color indexed="0"/>
      <name val="MS Sans Serif"/>
      <family val="2"/>
    </font>
    <font>
      <sz val="1"/>
      <color indexed="16"/>
      <name val="Courier"/>
      <family val="3"/>
    </font>
    <font>
      <u/>
      <sz val="10"/>
      <color indexed="36"/>
      <name val="Arial"/>
      <family val="2"/>
    </font>
    <font>
      <b/>
      <i/>
      <sz val="16"/>
      <name val="Helv"/>
    </font>
    <font>
      <b/>
      <sz val="14"/>
      <name val="Tms Rmn"/>
    </font>
    <font>
      <sz val="12"/>
      <color theme="1"/>
      <name val="Times New Roman"/>
      <family val="2"/>
    </font>
    <font>
      <sz val="12"/>
      <name val="Tms Rmn"/>
    </font>
    <font>
      <sz val="10"/>
      <name val="Helv"/>
    </font>
    <font>
      <sz val="10"/>
      <color indexed="8"/>
      <name val="Book Antiqua"/>
      <family val="2"/>
    </font>
    <font>
      <b/>
      <sz val="9"/>
      <color indexed="12"/>
      <name val="Arial"/>
      <family val="2"/>
    </font>
    <font>
      <sz val="10"/>
      <name val="MS Serif"/>
      <family val="1"/>
    </font>
    <font>
      <sz val="10"/>
      <name val="Courier"/>
      <family val="3"/>
    </font>
    <font>
      <i/>
      <sz val="9"/>
      <color indexed="8"/>
      <name val="Arial"/>
      <family val="2"/>
    </font>
    <font>
      <sz val="24"/>
      <color indexed="13"/>
      <name val="SWISS"/>
      <family val="2"/>
    </font>
    <font>
      <sz val="10"/>
      <color indexed="16"/>
      <name val="MS Serif"/>
      <family val="1"/>
    </font>
    <font>
      <b/>
      <sz val="9"/>
      <color indexed="20"/>
      <name val="Arial"/>
      <family val="2"/>
    </font>
    <font>
      <b/>
      <sz val="14"/>
      <name val="SWISS"/>
      <family val="2"/>
    </font>
    <font>
      <b/>
      <sz val="14"/>
      <name val="Helv"/>
    </font>
    <font>
      <u/>
      <sz val="6.6"/>
      <color indexed="12"/>
      <name val="Times New Roman"/>
      <family val="1"/>
    </font>
    <font>
      <u/>
      <sz val="10"/>
      <color indexed="14"/>
      <name val="MS Sans Serif"/>
      <family val="2"/>
    </font>
    <font>
      <u/>
      <sz val="8"/>
      <color indexed="12"/>
      <name val="Times New Roman"/>
      <family val="1"/>
    </font>
    <font>
      <sz val="8"/>
      <color indexed="18"/>
      <name val="Arial"/>
      <family val="2"/>
    </font>
    <font>
      <b/>
      <i/>
      <sz val="11"/>
      <color indexed="8"/>
      <name val="Times New Roman"/>
      <family val="1"/>
    </font>
    <font>
      <b/>
      <sz val="10"/>
      <color indexed="17"/>
      <name val="Arial"/>
      <family val="2"/>
    </font>
    <font>
      <b/>
      <sz val="16"/>
      <color indexed="13"/>
      <name val="Arial"/>
      <family val="2"/>
    </font>
    <font>
      <b/>
      <sz val="22"/>
      <color indexed="8"/>
      <name val="Times New Roman"/>
      <family val="1"/>
    </font>
    <font>
      <sz val="8"/>
      <name val="Helv"/>
    </font>
    <font>
      <b/>
      <sz val="8"/>
      <color indexed="8"/>
      <name val="Helv"/>
    </font>
    <font>
      <sz val="24"/>
      <color indexed="13"/>
      <name val="Helv"/>
    </font>
    <font>
      <sz val="11"/>
      <color rgb="FF000000"/>
      <name val="Times New Roman"/>
      <family val="1"/>
    </font>
    <font>
      <u/>
      <sz val="11"/>
      <name val="Times New Roman"/>
      <family val="1"/>
    </font>
    <font>
      <b/>
      <i/>
      <u val="singleAccounting"/>
      <sz val="11"/>
      <name val="Times New Roman"/>
      <family val="1"/>
    </font>
    <font>
      <sz val="11"/>
      <color rgb="FFFF0000"/>
      <name val="Times New Roman"/>
      <family val="1"/>
    </font>
    <font>
      <i/>
      <sz val="11"/>
      <name val="Times New Roman"/>
      <family val="1"/>
    </font>
    <font>
      <b/>
      <sz val="11"/>
      <color rgb="FFFF0000"/>
      <name val="Times New Roman"/>
      <family val="1"/>
    </font>
    <font>
      <sz val="11"/>
      <color indexed="12"/>
      <name val="Times New Roman"/>
      <family val="1"/>
    </font>
    <font>
      <sz val="10"/>
      <color indexed="8"/>
      <name val="匠牥晩††††††††††"/>
    </font>
    <font>
      <b/>
      <sz val="10"/>
      <color rgb="FFFF0000"/>
      <name val="Arial"/>
      <family val="2"/>
    </font>
    <font>
      <sz val="10"/>
      <color theme="1"/>
      <name val="Calibri"/>
      <family val="2"/>
      <scheme val="minor"/>
    </font>
    <font>
      <sz val="12"/>
      <name val="Times New Roman "/>
    </font>
    <font>
      <b/>
      <sz val="11"/>
      <color theme="1"/>
      <name val="Arial"/>
      <family val="2"/>
    </font>
    <font>
      <sz val="11"/>
      <color theme="1"/>
      <name val="Arial"/>
      <family val="2"/>
    </font>
    <font>
      <sz val="12"/>
      <color theme="1"/>
      <name val="Times New Roman"/>
      <family val="1"/>
    </font>
    <font>
      <b/>
      <sz val="11"/>
      <color rgb="FFFF0000"/>
      <name val="Arial"/>
      <family val="2"/>
    </font>
    <font>
      <sz val="11"/>
      <color rgb="FF000000"/>
      <name val="Arial"/>
      <family val="2"/>
    </font>
    <font>
      <b/>
      <sz val="11"/>
      <color indexed="8"/>
      <name val="Arial"/>
      <family val="2"/>
    </font>
    <font>
      <sz val="11"/>
      <color indexed="10"/>
      <name val="Arial"/>
      <family val="2"/>
    </font>
    <font>
      <sz val="11"/>
      <color indexed="8"/>
      <name val="Arial"/>
      <family val="2"/>
    </font>
    <font>
      <u/>
      <sz val="11"/>
      <name val="Arial"/>
      <family val="2"/>
    </font>
    <font>
      <b/>
      <sz val="11"/>
      <color indexed="10"/>
      <name val="Arial"/>
      <family val="2"/>
    </font>
    <font>
      <sz val="11"/>
      <color theme="0"/>
      <name val="Arial"/>
      <family val="2"/>
    </font>
    <font>
      <b/>
      <sz val="11"/>
      <color theme="0"/>
      <name val="Arial"/>
      <family val="2"/>
    </font>
    <font>
      <b/>
      <sz val="11"/>
      <color indexed="9"/>
      <name val="Arial"/>
      <family val="2"/>
    </font>
    <font>
      <sz val="11"/>
      <color indexed="9"/>
      <name val="Arial"/>
      <family val="2"/>
    </font>
    <font>
      <sz val="11"/>
      <color rgb="FFFF0000"/>
      <name val="Arial"/>
      <family val="2"/>
    </font>
    <font>
      <b/>
      <u/>
      <sz val="11"/>
      <color theme="1"/>
      <name val="Arial"/>
      <family val="2"/>
    </font>
    <font>
      <b/>
      <i/>
      <u val="singleAccounting"/>
      <sz val="11"/>
      <name val="Arial"/>
      <family val="2"/>
    </font>
    <font>
      <i/>
      <sz val="11"/>
      <name val="Arial"/>
      <family val="2"/>
    </font>
    <font>
      <b/>
      <sz val="11"/>
      <name val="Arial Black"/>
      <family val="2"/>
    </font>
    <font>
      <sz val="11"/>
      <name val="Arial "/>
    </font>
    <font>
      <b/>
      <sz val="11"/>
      <name val="Arial "/>
    </font>
    <font>
      <b/>
      <u/>
      <sz val="11"/>
      <name val="Arial"/>
      <family val="2"/>
    </font>
    <font>
      <b/>
      <sz val="11"/>
      <color indexed="8"/>
      <name val="Arial "/>
    </font>
    <font>
      <sz val="11"/>
      <name val="Calibri"/>
      <family val="2"/>
    </font>
    <font>
      <b/>
      <sz val="11"/>
      <color rgb="FF000000"/>
      <name val="Calibri"/>
      <family val="2"/>
    </font>
    <font>
      <sz val="12"/>
      <color indexed="8"/>
      <name val="Times New Roman"/>
      <family val="1"/>
    </font>
    <font>
      <b/>
      <i/>
      <u/>
      <sz val="11"/>
      <name val="Arial "/>
    </font>
    <font>
      <b/>
      <sz val="11"/>
      <color theme="1" tint="0.14999847407452621"/>
      <name val="Arial"/>
      <family val="2"/>
    </font>
  </fonts>
  <fills count="90">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3"/>
        <bgColor indexed="64"/>
      </patternFill>
    </fill>
    <fill>
      <patternFill patternType="solid">
        <fgColor theme="4" tint="0.79998168889431442"/>
        <bgColor indexed="64"/>
      </patternFill>
    </fill>
    <fill>
      <patternFill patternType="solid">
        <fgColor theme="9"/>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bgColor indexed="64"/>
      </patternFill>
    </fill>
    <fill>
      <patternFill patternType="solid">
        <fgColor rgb="FF00206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CC"/>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42"/>
        <bgColor indexed="64"/>
      </patternFill>
    </fill>
    <fill>
      <patternFill patternType="solid">
        <fgColor indexed="12"/>
        <bgColor indexed="12"/>
      </patternFill>
    </fill>
    <fill>
      <patternFill patternType="solid">
        <fgColor indexed="13"/>
        <bgColor indexed="13"/>
      </patternFill>
    </fill>
    <fill>
      <patternFill patternType="solid">
        <fgColor indexed="13"/>
      </patternFill>
    </fill>
    <fill>
      <patternFill patternType="solid">
        <fgColor indexed="17"/>
      </patternFill>
    </fill>
    <fill>
      <patternFill patternType="solid">
        <fgColor indexed="12"/>
      </patternFill>
    </fill>
    <fill>
      <patternFill patternType="solid">
        <fgColor theme="0"/>
        <bgColor indexed="64"/>
      </patternFill>
    </fill>
    <fill>
      <patternFill patternType="solid">
        <fgColor rgb="FF00B050"/>
        <bgColor indexed="64"/>
      </patternFill>
    </fill>
    <fill>
      <patternFill patternType="solid">
        <fgColor theme="5"/>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C00000"/>
        <bgColor indexed="64"/>
      </patternFill>
    </fill>
  </fills>
  <borders count="73">
    <border>
      <left/>
      <right/>
      <top/>
      <bottom/>
      <diagonal/>
    </border>
    <border>
      <left/>
      <right/>
      <top/>
      <bottom style="thin">
        <color indexed="64"/>
      </bottom>
      <diagonal/>
    </border>
    <border>
      <left/>
      <right/>
      <top/>
      <bottom style="medium">
        <color indexed="2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0"/>
      </bottom>
      <diagonal/>
    </border>
    <border>
      <left/>
      <right/>
      <top style="thin">
        <color indexed="64"/>
      </top>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style="thin">
        <color auto="1"/>
      </left>
      <right style="thin">
        <color auto="1"/>
      </right>
      <top style="thin">
        <color auto="1"/>
      </top>
      <bottom/>
      <diagonal/>
    </border>
    <border>
      <left/>
      <right/>
      <top style="thin">
        <color indexed="64"/>
      </top>
      <bottom/>
      <diagonal/>
    </border>
    <border>
      <left style="thin">
        <color indexed="64"/>
      </left>
      <right/>
      <top style="thin">
        <color indexed="64"/>
      </top>
      <bottom/>
      <diagonal/>
    </border>
    <border>
      <left/>
      <right style="thin">
        <color indexed="64"/>
      </right>
      <top style="thin">
        <color auto="1"/>
      </top>
      <bottom/>
      <diagonal/>
    </border>
    <border>
      <left style="hair">
        <color indexed="64"/>
      </left>
      <right style="hair">
        <color indexed="64"/>
      </right>
      <top style="hair">
        <color indexed="64"/>
      </top>
      <bottom style="hair">
        <color indexed="64"/>
      </bottom>
      <diagonal/>
    </border>
    <border>
      <left/>
      <right/>
      <top/>
      <bottom style="thin">
        <color theme="4" tint="0.39997558519241921"/>
      </bottom>
      <diagonal/>
    </border>
  </borders>
  <cellStyleXfs count="3597">
    <xf numFmtId="224" fontId="0" fillId="0" borderId="0"/>
    <xf numFmtId="224" fontId="27" fillId="0" borderId="0"/>
    <xf numFmtId="224" fontId="27" fillId="0" borderId="0"/>
    <xf numFmtId="224" fontId="27" fillId="0" borderId="0"/>
    <xf numFmtId="224" fontId="27" fillId="0" borderId="0"/>
    <xf numFmtId="224" fontId="27" fillId="0" borderId="0"/>
    <xf numFmtId="224" fontId="32" fillId="0" borderId="0"/>
    <xf numFmtId="224" fontId="32" fillId="0" borderId="0"/>
    <xf numFmtId="224" fontId="27" fillId="0" borderId="0"/>
    <xf numFmtId="181" fontId="32" fillId="0" borderId="0" applyFont="0" applyFill="0" applyBorder="0" applyAlignment="0" applyProtection="0"/>
    <xf numFmtId="181"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224" fontId="47" fillId="0" borderId="1" applyNumberFormat="0" applyFill="0" applyAlignment="0" applyProtection="0"/>
    <xf numFmtId="49" fontId="48" fillId="0" borderId="0" applyFont="0" applyFill="0" applyBorder="0" applyAlignment="0" applyProtection="0">
      <alignment horizontal="left"/>
    </xf>
    <xf numFmtId="183" fontId="49" fillId="0" borderId="0" applyAlignment="0" applyProtection="0"/>
    <xf numFmtId="180" fontId="41" fillId="0" borderId="0" applyFill="0" applyBorder="0" applyAlignment="0" applyProtection="0"/>
    <xf numFmtId="49" fontId="41" fillId="0" borderId="0" applyNumberFormat="0" applyAlignment="0" applyProtection="0">
      <alignment horizontal="left"/>
    </xf>
    <xf numFmtId="49" fontId="50" fillId="0" borderId="2" applyNumberFormat="0" applyAlignment="0" applyProtection="0">
      <alignment horizontal="left" wrapText="1"/>
    </xf>
    <xf numFmtId="49" fontId="50" fillId="0" borderId="0" applyNumberFormat="0" applyAlignment="0" applyProtection="0">
      <alignment horizontal="left" wrapText="1"/>
    </xf>
    <xf numFmtId="49" fontId="51" fillId="0" borderId="0" applyAlignment="0" applyProtection="0">
      <alignment horizontal="left"/>
    </xf>
    <xf numFmtId="184" fontId="32" fillId="0" borderId="0" applyFont="0" applyFill="0" applyBorder="0" applyAlignment="0" applyProtection="0"/>
    <xf numFmtId="184" fontId="32" fillId="0" borderId="0" applyFont="0" applyFill="0" applyBorder="0" applyAlignment="0" applyProtection="0"/>
    <xf numFmtId="185" fontId="41" fillId="0" borderId="0" applyFill="0" applyBorder="0" applyAlignment="0"/>
    <xf numFmtId="43" fontId="27" fillId="0" borderId="0" applyFont="0" applyFill="0" applyBorder="0" applyAlignment="0" applyProtection="0"/>
    <xf numFmtId="224" fontId="52"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43" fontId="27" fillId="0" borderId="0" applyFont="0" applyFill="0" applyBorder="0" applyAlignment="0" applyProtection="0"/>
    <xf numFmtId="186" fontId="27" fillId="0" borderId="0" applyFill="0" applyBorder="0" applyAlignment="0" applyProtection="0"/>
    <xf numFmtId="43" fontId="3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43" fontId="53"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186" fontId="27" fillId="0" borderId="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172" fontId="54"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43" fontId="27" fillId="0" borderId="0" applyFont="0" applyFill="0" applyBorder="0" applyAlignment="0" applyProtection="0"/>
    <xf numFmtId="166" fontId="3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2" fontId="54" fillId="0" borderId="0" applyFont="0" applyFill="0" applyBorder="0" applyAlignment="0" applyProtection="0"/>
    <xf numFmtId="43" fontId="27" fillId="0" borderId="0" applyFont="0" applyFill="0" applyBorder="0" applyAlignment="0" applyProtection="0"/>
    <xf numFmtId="167" fontId="35" fillId="0" borderId="0" applyFont="0" applyFill="0" applyBorder="0" applyAlignment="0" applyProtection="0"/>
    <xf numFmtId="165" fontId="54" fillId="0" borderId="0" applyFont="0" applyFill="0" applyBorder="0" applyAlignment="0" applyProtection="0"/>
    <xf numFmtId="43" fontId="32" fillId="0" borderId="0" applyFont="0" applyFill="0" applyBorder="0" applyAlignment="0" applyProtection="0"/>
    <xf numFmtId="165" fontId="54" fillId="0" borderId="0" applyFont="0" applyFill="0" applyBorder="0" applyAlignment="0" applyProtection="0"/>
    <xf numFmtId="43" fontId="32" fillId="0" borderId="0" applyFont="0" applyFill="0" applyBorder="0" applyAlignment="0" applyProtection="0"/>
    <xf numFmtId="198" fontId="27" fillId="0" borderId="0" applyFont="0" applyFill="0" applyBorder="0" applyAlignment="0" applyProtection="0"/>
    <xf numFmtId="188" fontId="55" fillId="0" borderId="0" applyFill="0" applyBorder="0">
      <alignment horizontal="left"/>
    </xf>
    <xf numFmtId="188" fontId="55" fillId="0" borderId="0" applyFill="0" applyBorder="0">
      <alignment horizontal="left"/>
    </xf>
    <xf numFmtId="44" fontId="27" fillId="0" borderId="0" applyFont="0" applyFill="0" applyBorder="0" applyAlignment="0" applyProtection="0"/>
    <xf numFmtId="44" fontId="27"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90" fontId="46" fillId="0" borderId="0" applyFont="0" applyFill="0" applyBorder="0" applyAlignment="0" applyProtection="0"/>
    <xf numFmtId="224" fontId="27" fillId="0" borderId="0" applyFont="0" applyFill="0" applyBorder="0" applyAlignment="0" applyProtection="0"/>
    <xf numFmtId="224" fontId="27" fillId="0" borderId="0"/>
    <xf numFmtId="224" fontId="27" fillId="0" borderId="0"/>
    <xf numFmtId="38" fontId="41" fillId="2" borderId="0" applyNumberFormat="0" applyBorder="0" applyAlignment="0" applyProtection="0"/>
    <xf numFmtId="224" fontId="44" fillId="0" borderId="3" applyNumberFormat="0" applyAlignment="0" applyProtection="0">
      <alignment horizontal="left" vertical="center"/>
    </xf>
    <xf numFmtId="224" fontId="44" fillId="0" borderId="4">
      <alignment horizontal="left" vertical="center"/>
    </xf>
    <xf numFmtId="14" fontId="33" fillId="3" borderId="5">
      <alignment horizontal="center" vertical="center" wrapText="1"/>
    </xf>
    <xf numFmtId="10" fontId="41" fillId="4" borderId="6" applyNumberFormat="0" applyBorder="0" applyAlignment="0" applyProtection="0"/>
    <xf numFmtId="191" fontId="27" fillId="0" borderId="0"/>
    <xf numFmtId="191" fontId="27" fillId="0" borderId="0"/>
    <xf numFmtId="192" fontId="40" fillId="0" borderId="0"/>
    <xf numFmtId="193" fontId="27" fillId="0" borderId="0" applyFont="0" applyFill="0" applyBorder="0" applyAlignment="0" applyProtection="0"/>
    <xf numFmtId="194" fontId="27" fillId="0" borderId="0" applyFont="0" applyFill="0" applyBorder="0" applyAlignment="0" applyProtection="0"/>
    <xf numFmtId="195" fontId="35" fillId="0" borderId="0" applyFill="0" applyBorder="0">
      <alignment horizontal="center" vertical="top"/>
    </xf>
    <xf numFmtId="224" fontId="27" fillId="0" borderId="0"/>
    <xf numFmtId="224" fontId="27" fillId="0" borderId="0"/>
    <xf numFmtId="224" fontId="27" fillId="0" borderId="0"/>
    <xf numFmtId="224" fontId="27" fillId="0" borderId="0"/>
    <xf numFmtId="224" fontId="30" fillId="0" borderId="0"/>
    <xf numFmtId="224" fontId="27" fillId="0" borderId="0"/>
    <xf numFmtId="224" fontId="32" fillId="0" borderId="0"/>
    <xf numFmtId="224" fontId="32" fillId="0" borderId="0"/>
    <xf numFmtId="224" fontId="27"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32" fillId="0" borderId="0"/>
    <xf numFmtId="224" fontId="32" fillId="0" borderId="0"/>
    <xf numFmtId="224" fontId="27" fillId="0" borderId="0"/>
    <xf numFmtId="224" fontId="32" fillId="0" borderId="0"/>
    <xf numFmtId="224" fontId="27" fillId="0" borderId="0"/>
    <xf numFmtId="224" fontId="32" fillId="0" borderId="0"/>
    <xf numFmtId="224" fontId="27" fillId="0" borderId="0"/>
    <xf numFmtId="224" fontId="32"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60" fillId="0" borderId="0"/>
    <xf numFmtId="224" fontId="27" fillId="0" borderId="0"/>
    <xf numFmtId="224" fontId="60" fillId="0" borderId="0"/>
    <xf numFmtId="224" fontId="27" fillId="0" borderId="0"/>
    <xf numFmtId="224" fontId="60" fillId="0" borderId="0"/>
    <xf numFmtId="224" fontId="60" fillId="0" borderId="0"/>
    <xf numFmtId="224" fontId="60" fillId="0" borderId="0"/>
    <xf numFmtId="224" fontId="60" fillId="0" borderId="0"/>
    <xf numFmtId="224" fontId="32" fillId="0" borderId="0"/>
    <xf numFmtId="224" fontId="27" fillId="0" borderId="0"/>
    <xf numFmtId="224" fontId="27" fillId="0" borderId="0"/>
    <xf numFmtId="224" fontId="60" fillId="0" borderId="0"/>
    <xf numFmtId="224" fontId="27" fillId="0" borderId="0"/>
    <xf numFmtId="224" fontId="27" fillId="0" borderId="0"/>
    <xf numFmtId="224" fontId="27" fillId="0" borderId="0"/>
    <xf numFmtId="224" fontId="32" fillId="0" borderId="0">
      <alignment vertical="top"/>
    </xf>
    <xf numFmtId="224" fontId="31" fillId="0" borderId="0">
      <alignment vertical="top"/>
    </xf>
    <xf numFmtId="224" fontId="27" fillId="0" borderId="0"/>
    <xf numFmtId="224" fontId="27" fillId="0" borderId="0"/>
    <xf numFmtId="224" fontId="36" fillId="0" borderId="0"/>
    <xf numFmtId="224" fontId="32" fillId="0" borderId="0"/>
    <xf numFmtId="224" fontId="35" fillId="0" borderId="0"/>
    <xf numFmtId="224" fontId="35" fillId="0" borderId="0"/>
    <xf numFmtId="224" fontId="35" fillId="0" borderId="0"/>
    <xf numFmtId="224" fontId="27" fillId="0" borderId="0"/>
    <xf numFmtId="224" fontId="27" fillId="0" borderId="0"/>
    <xf numFmtId="9" fontId="27" fillId="0" borderId="0" applyFont="0" applyFill="0" applyBorder="0" applyAlignment="0" applyProtection="0"/>
    <xf numFmtId="196"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224" fontId="27" fillId="0" borderId="0"/>
    <xf numFmtId="224" fontId="27" fillId="0" borderId="0"/>
    <xf numFmtId="224" fontId="31" fillId="0" borderId="0">
      <alignment vertical="top"/>
    </xf>
    <xf numFmtId="224" fontId="56" fillId="0" borderId="0">
      <alignment horizontal="left" vertical="center"/>
    </xf>
    <xf numFmtId="224" fontId="37" fillId="0" borderId="0" applyNumberFormat="0" applyFill="0" applyBorder="0" applyProtection="0">
      <alignment vertical="center"/>
    </xf>
    <xf numFmtId="224" fontId="34" fillId="0" borderId="0" applyFill="0" applyBorder="0" applyProtection="0">
      <alignment horizontal="left" vertical="top"/>
    </xf>
    <xf numFmtId="224" fontId="77" fillId="0" borderId="0"/>
    <xf numFmtId="14" fontId="26" fillId="3" borderId="5">
      <alignment horizontal="center" vertical="center" wrapText="1"/>
    </xf>
    <xf numFmtId="224" fontId="25" fillId="0" borderId="0"/>
    <xf numFmtId="224" fontId="25" fillId="0" borderId="0"/>
    <xf numFmtId="224" fontId="27" fillId="0" borderId="0"/>
    <xf numFmtId="224" fontId="27" fillId="0" borderId="0"/>
    <xf numFmtId="43" fontId="27" fillId="0" borderId="0" applyFont="0" applyFill="0" applyBorder="0" applyAlignment="0" applyProtection="0"/>
    <xf numFmtId="22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224" fontId="27" fillId="0" borderId="0"/>
    <xf numFmtId="224" fontId="27" fillId="0" borderId="0"/>
    <xf numFmtId="9" fontId="27" fillId="0" borderId="0" applyFont="0" applyFill="0" applyBorder="0" applyAlignment="0" applyProtection="0"/>
    <xf numFmtId="224" fontId="25" fillId="0" borderId="0"/>
    <xf numFmtId="43" fontId="25" fillId="0" borderId="0" applyFont="0" applyFill="0" applyBorder="0" applyAlignment="0" applyProtection="0"/>
    <xf numFmtId="224" fontId="25" fillId="28" borderId="38" applyNumberFormat="0" applyFont="0" applyAlignment="0" applyProtection="0"/>
    <xf numFmtId="37" fontId="46" fillId="0" borderId="0"/>
    <xf numFmtId="224" fontId="27" fillId="0" borderId="0"/>
    <xf numFmtId="224" fontId="27" fillId="0" borderId="0"/>
    <xf numFmtId="224" fontId="31" fillId="0" borderId="0">
      <alignment vertical="top"/>
    </xf>
    <xf numFmtId="224" fontId="31" fillId="0" borderId="0">
      <alignment vertical="top"/>
    </xf>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49" fontId="27" fillId="0" borderId="0" applyNumberFormat="0" applyFont="0" applyFill="0" applyBorder="0" applyAlignment="0" applyProtection="0"/>
    <xf numFmtId="224" fontId="31" fillId="0" borderId="0">
      <alignment vertical="top"/>
    </xf>
    <xf numFmtId="224" fontId="31" fillId="0" borderId="0">
      <alignment vertical="top"/>
    </xf>
    <xf numFmtId="224" fontId="78" fillId="0" borderId="0"/>
    <xf numFmtId="224" fontId="78" fillId="0" borderId="0"/>
    <xf numFmtId="224" fontId="78" fillId="0" borderId="0"/>
    <xf numFmtId="224" fontId="78" fillId="0" borderId="0"/>
    <xf numFmtId="224" fontId="78" fillId="0" borderId="0"/>
    <xf numFmtId="224" fontId="27" fillId="0" borderId="0"/>
    <xf numFmtId="224" fontId="78" fillId="0" borderId="0"/>
    <xf numFmtId="224" fontId="27" fillId="0" borderId="0"/>
    <xf numFmtId="224" fontId="27" fillId="0" borderId="0"/>
    <xf numFmtId="224" fontId="78" fillId="0" borderId="0"/>
    <xf numFmtId="224" fontId="27" fillId="0" borderId="0"/>
    <xf numFmtId="49" fontId="27" fillId="0" borderId="0" applyNumberFormat="0" applyFont="0" applyFill="0" applyBorder="0" applyAlignment="0" applyProtection="0"/>
    <xf numFmtId="224" fontId="27" fillId="0" borderId="0"/>
    <xf numFmtId="224" fontId="27" fillId="0" borderId="0"/>
    <xf numFmtId="49" fontId="27" fillId="0" borderId="0" applyNumberFormat="0" applyFont="0" applyFill="0" applyBorder="0" applyAlignment="0" applyProtection="0"/>
    <xf numFmtId="224" fontId="27" fillId="0" borderId="0"/>
    <xf numFmtId="224" fontId="27" fillId="0" borderId="0"/>
    <xf numFmtId="224" fontId="27" fillId="0" borderId="0"/>
    <xf numFmtId="224" fontId="32" fillId="0" borderId="0"/>
    <xf numFmtId="49" fontId="27" fillId="0" borderId="0" applyNumberFormat="0" applyFont="0" applyFill="0" applyBorder="0" applyAlignment="0" applyProtection="0"/>
    <xf numFmtId="49" fontId="27" fillId="0" borderId="0" applyNumberFormat="0" applyFont="0" applyFill="0" applyBorder="0" applyAlignment="0" applyProtection="0"/>
    <xf numFmtId="49" fontId="27" fillId="0" borderId="0" applyNumberFormat="0" applyFont="0" applyFill="0" applyBorder="0" applyAlignment="0" applyProtection="0"/>
    <xf numFmtId="49" fontId="27" fillId="0" borderId="0" applyNumberFormat="0" applyFont="0" applyFill="0" applyBorder="0" applyAlignment="0" applyProtection="0"/>
    <xf numFmtId="49" fontId="27" fillId="0" borderId="0" applyNumberFormat="0" applyFont="0" applyFill="0" applyBorder="0" applyAlignment="0" applyProtection="0"/>
    <xf numFmtId="49" fontId="27" fillId="0" borderId="0" applyNumberFormat="0" applyFont="0" applyFill="0" applyBorder="0" applyAlignment="0" applyProtection="0"/>
    <xf numFmtId="49" fontId="27" fillId="0" borderId="0" applyNumberFormat="0" applyFont="0" applyFill="0" applyBorder="0" applyAlignment="0" applyProtection="0"/>
    <xf numFmtId="224" fontId="32" fillId="0" borderId="0"/>
    <xf numFmtId="224" fontId="30" fillId="29" borderId="0" applyNumberFormat="0" applyBorder="0" applyAlignment="0" applyProtection="0"/>
    <xf numFmtId="224" fontId="30" fillId="30" borderId="0" applyNumberFormat="0" applyBorder="0" applyAlignment="0" applyProtection="0"/>
    <xf numFmtId="224" fontId="30" fillId="31" borderId="0" applyNumberFormat="0" applyBorder="0" applyAlignment="0" applyProtection="0"/>
    <xf numFmtId="224" fontId="30" fillId="32" borderId="0" applyNumberFormat="0" applyBorder="0" applyAlignment="0" applyProtection="0"/>
    <xf numFmtId="224" fontId="30" fillId="33" borderId="0" applyNumberFormat="0" applyBorder="0" applyAlignment="0" applyProtection="0"/>
    <xf numFmtId="224" fontId="30" fillId="31" borderId="0" applyNumberFormat="0" applyBorder="0" applyAlignment="0" applyProtection="0"/>
    <xf numFmtId="224" fontId="30" fillId="33" borderId="0" applyNumberFormat="0" applyBorder="0" applyAlignment="0" applyProtection="0"/>
    <xf numFmtId="224" fontId="30" fillId="30" borderId="0" applyNumberFormat="0" applyBorder="0" applyAlignment="0" applyProtection="0"/>
    <xf numFmtId="224" fontId="30" fillId="34" borderId="0" applyNumberFormat="0" applyBorder="0" applyAlignment="0" applyProtection="0"/>
    <xf numFmtId="224" fontId="30" fillId="35" borderId="0" applyNumberFormat="0" applyBorder="0" applyAlignment="0" applyProtection="0"/>
    <xf numFmtId="224" fontId="30" fillId="33" borderId="0" applyNumberFormat="0" applyBorder="0" applyAlignment="0" applyProtection="0"/>
    <xf numFmtId="224" fontId="30" fillId="31" borderId="0" applyNumberFormat="0" applyBorder="0" applyAlignment="0" applyProtection="0"/>
    <xf numFmtId="224" fontId="79" fillId="33" borderId="0" applyNumberFormat="0" applyBorder="0" applyAlignment="0" applyProtection="0"/>
    <xf numFmtId="224" fontId="79" fillId="36" borderId="0" applyNumberFormat="0" applyBorder="0" applyAlignment="0" applyProtection="0"/>
    <xf numFmtId="224" fontId="79" fillId="37" borderId="0" applyNumberFormat="0" applyBorder="0" applyAlignment="0" applyProtection="0"/>
    <xf numFmtId="224" fontId="79" fillId="35" borderId="0" applyNumberFormat="0" applyBorder="0" applyAlignment="0" applyProtection="0"/>
    <xf numFmtId="224" fontId="79" fillId="33" borderId="0" applyNumberFormat="0" applyBorder="0" applyAlignment="0" applyProtection="0"/>
    <xf numFmtId="224" fontId="79" fillId="30" borderId="0" applyNumberFormat="0" applyBorder="0" applyAlignment="0" applyProtection="0"/>
    <xf numFmtId="224" fontId="79" fillId="38" borderId="0" applyNumberFormat="0" applyBorder="0" applyAlignment="0" applyProtection="0"/>
    <xf numFmtId="224" fontId="79" fillId="36" borderId="0" applyNumberFormat="0" applyBorder="0" applyAlignment="0" applyProtection="0"/>
    <xf numFmtId="224" fontId="79" fillId="37" borderId="0" applyNumberFormat="0" applyBorder="0" applyAlignment="0" applyProtection="0"/>
    <xf numFmtId="224" fontId="79" fillId="39" borderId="0" applyNumberFormat="0" applyBorder="0" applyAlignment="0" applyProtection="0"/>
    <xf numFmtId="224" fontId="79" fillId="40" borderId="0" applyNumberFormat="0" applyBorder="0" applyAlignment="0" applyProtection="0"/>
    <xf numFmtId="224" fontId="79" fillId="41" borderId="0" applyNumberFormat="0" applyBorder="0" applyAlignment="0" applyProtection="0"/>
    <xf numFmtId="224" fontId="80" fillId="42" borderId="0" applyNumberFormat="0" applyBorder="0" applyAlignment="0" applyProtection="0"/>
    <xf numFmtId="224" fontId="81" fillId="43" borderId="39" applyNumberFormat="0" applyAlignment="0" applyProtection="0"/>
    <xf numFmtId="224" fontId="82" fillId="44" borderId="40"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204" fontId="27" fillId="0" borderId="0" applyFont="0" applyFill="0" applyBorder="0" applyAlignment="0" applyProtection="0"/>
    <xf numFmtId="205" fontId="27" fillId="0" borderId="0" applyFont="0" applyFill="0" applyBorder="0" applyAlignment="0" applyProtection="0"/>
    <xf numFmtId="224" fontId="27" fillId="0" borderId="0" applyFont="0" applyFill="0" applyBorder="0" applyAlignment="0" applyProtection="0"/>
    <xf numFmtId="224" fontId="83" fillId="0" borderId="0" applyNumberFormat="0" applyFill="0" applyBorder="0" applyAlignment="0" applyProtection="0"/>
    <xf numFmtId="224" fontId="84" fillId="33" borderId="0" applyNumberFormat="0" applyBorder="0" applyAlignment="0" applyProtection="0"/>
    <xf numFmtId="38" fontId="41" fillId="2" borderId="0" applyNumberFormat="0" applyBorder="0" applyAlignment="0" applyProtection="0"/>
    <xf numFmtId="224" fontId="85" fillId="0" borderId="41" applyNumberFormat="0" applyFill="0" applyAlignment="0" applyProtection="0"/>
    <xf numFmtId="224" fontId="86" fillId="0" borderId="42" applyNumberFormat="0" applyFill="0" applyAlignment="0" applyProtection="0"/>
    <xf numFmtId="224" fontId="87" fillId="0" borderId="43" applyNumberFormat="0" applyFill="0" applyAlignment="0" applyProtection="0"/>
    <xf numFmtId="224" fontId="87" fillId="0" borderId="0" applyNumberFormat="0" applyFill="0" applyBorder="0" applyAlignment="0" applyProtection="0"/>
    <xf numFmtId="10" fontId="41" fillId="4" borderId="6" applyNumberFormat="0" applyBorder="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8" fillId="34" borderId="39" applyNumberFormat="0" applyAlignment="0" applyProtection="0"/>
    <xf numFmtId="224" fontId="89" fillId="0" borderId="44" applyNumberFormat="0" applyFill="0" applyAlignment="0" applyProtection="0"/>
    <xf numFmtId="224" fontId="90" fillId="34" borderId="0" applyNumberFormat="0" applyBorder="0" applyAlignment="0" applyProtection="0"/>
    <xf numFmtId="224" fontId="27"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applyNumberFormat="0" applyFont="0" applyFill="0" applyBorder="0" applyAlignment="0" applyProtection="0"/>
    <xf numFmtId="224" fontId="30" fillId="28" borderId="38" applyNumberFormat="0" applyFont="0" applyAlignment="0" applyProtection="0"/>
    <xf numFmtId="224" fontId="30" fillId="28" borderId="38" applyNumberFormat="0" applyFont="0" applyAlignment="0" applyProtection="0"/>
    <xf numFmtId="224" fontId="27" fillId="31" borderId="45" applyNumberFormat="0" applyFont="0" applyAlignment="0" applyProtection="0"/>
    <xf numFmtId="224" fontId="91" fillId="43" borderId="46"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224" fontId="27" fillId="0" borderId="0"/>
    <xf numFmtId="224" fontId="92" fillId="0" borderId="0" applyNumberFormat="0" applyFill="0" applyBorder="0" applyAlignment="0" applyProtection="0"/>
    <xf numFmtId="224" fontId="93" fillId="0" borderId="47" applyNumberFormat="0" applyFill="0" applyAlignment="0" applyProtection="0"/>
    <xf numFmtId="164" fontId="27" fillId="0" borderId="0" applyFont="0" applyFill="0" applyBorder="0" applyAlignment="0" applyProtection="0"/>
    <xf numFmtId="165" fontId="27" fillId="0" borderId="0" applyFont="0" applyFill="0" applyBorder="0" applyAlignment="0" applyProtection="0"/>
    <xf numFmtId="206" fontId="27" fillId="0" borderId="0" applyFont="0" applyFill="0" applyBorder="0" applyAlignment="0" applyProtection="0"/>
    <xf numFmtId="207" fontId="27" fillId="0" borderId="0" applyFont="0" applyFill="0" applyBorder="0" applyAlignment="0" applyProtection="0"/>
    <xf numFmtId="224" fontId="89" fillId="0" borderId="0" applyNumberFormat="0" applyFill="0" applyBorder="0" applyAlignment="0" applyProtection="0"/>
    <xf numFmtId="49" fontId="32" fillId="0" borderId="0" applyNumberFormat="0" applyFont="0" applyFill="0" applyBorder="0" applyAlignment="0" applyProtection="0"/>
    <xf numFmtId="224" fontId="27" fillId="0" borderId="0">
      <alignment vertical="top"/>
    </xf>
    <xf numFmtId="224" fontId="108" fillId="0" borderId="0"/>
    <xf numFmtId="224" fontId="31" fillId="0" borderId="0">
      <alignment vertical="top"/>
    </xf>
    <xf numFmtId="224" fontId="31" fillId="0" borderId="0">
      <alignment vertical="top"/>
    </xf>
    <xf numFmtId="224" fontId="78" fillId="0" borderId="0"/>
    <xf numFmtId="224" fontId="78" fillId="0" borderId="0"/>
    <xf numFmtId="224" fontId="78" fillId="0" borderId="0"/>
    <xf numFmtId="224" fontId="78" fillId="0" borderId="0"/>
    <xf numFmtId="224" fontId="78" fillId="0" borderId="0"/>
    <xf numFmtId="224" fontId="78" fillId="0" borderId="0"/>
    <xf numFmtId="224" fontId="78" fillId="0" borderId="0"/>
    <xf numFmtId="224" fontId="78" fillId="0" borderId="0"/>
    <xf numFmtId="224" fontId="31" fillId="0" borderId="0">
      <alignment vertical="top"/>
    </xf>
    <xf numFmtId="224" fontId="78" fillId="0" borderId="0"/>
    <xf numFmtId="224" fontId="31" fillId="67" borderId="0" applyNumberFormat="0" applyBorder="0" applyAlignment="0" applyProtection="0"/>
    <xf numFmtId="224" fontId="31" fillId="35" borderId="0" applyNumberFormat="0" applyBorder="0" applyAlignment="0" applyProtection="0"/>
    <xf numFmtId="224" fontId="31" fillId="68" borderId="0" applyNumberFormat="0" applyBorder="0" applyAlignment="0" applyProtection="0"/>
    <xf numFmtId="224" fontId="31" fillId="42" borderId="0" applyNumberFormat="0" applyBorder="0" applyAlignment="0" applyProtection="0"/>
    <xf numFmtId="224" fontId="31" fillId="33" borderId="0" applyNumberFormat="0" applyBorder="0" applyAlignment="0" applyProtection="0"/>
    <xf numFmtId="224" fontId="31" fillId="32" borderId="0" applyNumberFormat="0" applyBorder="0" applyAlignment="0" applyProtection="0"/>
    <xf numFmtId="224" fontId="31" fillId="29" borderId="0" applyNumberFormat="0" applyBorder="0" applyAlignment="0" applyProtection="0"/>
    <xf numFmtId="224" fontId="31" fillId="30" borderId="0" applyNumberFormat="0" applyBorder="0" applyAlignment="0" applyProtection="0"/>
    <xf numFmtId="224" fontId="31" fillId="69" borderId="0" applyNumberFormat="0" applyBorder="0" applyAlignment="0" applyProtection="0"/>
    <xf numFmtId="224" fontId="31" fillId="42" borderId="0" applyNumberFormat="0" applyBorder="0" applyAlignment="0" applyProtection="0"/>
    <xf numFmtId="224" fontId="31" fillId="29" borderId="0" applyNumberFormat="0" applyBorder="0" applyAlignment="0" applyProtection="0"/>
    <xf numFmtId="224" fontId="31" fillId="37" borderId="0" applyNumberFormat="0" applyBorder="0" applyAlignment="0" applyProtection="0"/>
    <xf numFmtId="224" fontId="111" fillId="70" borderId="0" applyNumberFormat="0" applyBorder="0" applyAlignment="0" applyProtection="0"/>
    <xf numFmtId="224" fontId="111" fillId="30" borderId="0" applyNumberFormat="0" applyBorder="0" applyAlignment="0" applyProtection="0"/>
    <xf numFmtId="224" fontId="111" fillId="69" borderId="0" applyNumberFormat="0" applyBorder="0" applyAlignment="0" applyProtection="0"/>
    <xf numFmtId="224" fontId="111" fillId="71" borderId="0" applyNumberFormat="0" applyBorder="0" applyAlignment="0" applyProtection="0"/>
    <xf numFmtId="224" fontId="111" fillId="40" borderId="0" applyNumberFormat="0" applyBorder="0" applyAlignment="0" applyProtection="0"/>
    <xf numFmtId="224" fontId="111" fillId="72" borderId="0" applyNumberFormat="0" applyBorder="0" applyAlignment="0" applyProtection="0"/>
    <xf numFmtId="224" fontId="111" fillId="73" borderId="0" applyNumberFormat="0" applyBorder="0" applyAlignment="0" applyProtection="0"/>
    <xf numFmtId="224" fontId="111" fillId="41" borderId="0" applyNumberFormat="0" applyBorder="0" applyAlignment="0" applyProtection="0"/>
    <xf numFmtId="224" fontId="111" fillId="74" borderId="0" applyNumberFormat="0" applyBorder="0" applyAlignment="0" applyProtection="0"/>
    <xf numFmtId="224" fontId="111" fillId="71" borderId="0" applyNumberFormat="0" applyBorder="0" applyAlignment="0" applyProtection="0"/>
    <xf numFmtId="224" fontId="111" fillId="40" borderId="0" applyNumberFormat="0" applyBorder="0" applyAlignment="0" applyProtection="0"/>
    <xf numFmtId="224" fontId="111" fillId="36" borderId="0" applyNumberFormat="0" applyBorder="0" applyAlignment="0" applyProtection="0"/>
    <xf numFmtId="224" fontId="112" fillId="35" borderId="0" applyNumberFormat="0" applyBorder="0" applyAlignment="0" applyProtection="0"/>
    <xf numFmtId="180" fontId="27" fillId="0" borderId="0" applyFill="0" applyBorder="0" applyAlignment="0"/>
    <xf numFmtId="208" fontId="27" fillId="0" borderId="0" applyFill="0" applyBorder="0" applyAlignment="0"/>
    <xf numFmtId="224" fontId="113" fillId="75" borderId="39" applyNumberFormat="0" applyAlignment="0" applyProtection="0"/>
    <xf numFmtId="224" fontId="114" fillId="44" borderId="40" applyNumberFormat="0" applyAlignment="0" applyProtection="0"/>
    <xf numFmtId="43" fontId="31" fillId="0" borderId="0" applyFont="0" applyFill="0" applyBorder="0" applyAlignment="0" applyProtection="0"/>
    <xf numFmtId="224" fontId="27"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186" fontId="27" fillId="0" borderId="0" applyFill="0" applyBorder="0" applyAlignment="0" applyProtection="0"/>
    <xf numFmtId="43" fontId="31" fillId="0" borderId="0" applyFont="0" applyFill="0" applyBorder="0" applyAlignment="0" applyProtection="0">
      <alignment vertical="top"/>
    </xf>
    <xf numFmtId="180" fontId="27" fillId="0" borderId="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30" fillId="0" borderId="0" applyFont="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1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86" fontId="27" fillId="0" borderId="0" applyFill="0" applyBorder="0" applyAlignment="0" applyProtection="0"/>
    <xf numFmtId="202" fontId="27" fillId="0" borderId="0" applyFont="0" applyFill="0" applyBorder="0" applyAlignment="0" applyProtection="0"/>
    <xf numFmtId="43" fontId="31" fillId="0" borderId="0" applyFont="0" applyFill="0" applyBorder="0" applyAlignment="0" applyProtection="0">
      <alignment vertical="top"/>
    </xf>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224" fontId="109" fillId="0" borderId="0" applyNumberForma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32" fillId="0" borderId="0" applyFont="0" applyFill="0" applyBorder="0" applyAlignment="0" applyProtection="0"/>
    <xf numFmtId="224" fontId="109" fillId="0" borderId="0" applyNumberFormat="0" applyFill="0" applyBorder="0" applyAlignment="0" applyProtection="0"/>
    <xf numFmtId="208" fontId="27" fillId="0" borderId="0" applyFill="0" applyBorder="0" applyAlignment="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116" fillId="0" borderId="0" applyNumberFormat="0" applyFill="0" applyBorder="0" applyAlignment="0" applyProtection="0"/>
    <xf numFmtId="224" fontId="117" fillId="68" borderId="0" applyNumberFormat="0" applyBorder="0" applyAlignment="0" applyProtection="0"/>
    <xf numFmtId="224" fontId="118" fillId="0" borderId="56" applyNumberFormat="0" applyFill="0" applyAlignment="0" applyProtection="0"/>
    <xf numFmtId="224" fontId="119" fillId="0" borderId="57" applyNumberFormat="0" applyFill="0" applyAlignment="0" applyProtection="0"/>
    <xf numFmtId="224" fontId="120" fillId="0" borderId="58" applyNumberFormat="0" applyFill="0" applyAlignment="0" applyProtection="0"/>
    <xf numFmtId="224" fontId="120" fillId="0" borderId="0" applyNumberFormat="0" applyFill="0" applyBorder="0" applyAlignment="0" applyProtection="0"/>
    <xf numFmtId="224" fontId="131" fillId="0" borderId="0" applyNumberFormat="0" applyFill="0" applyBorder="0" applyAlignment="0" applyProtection="0">
      <alignment vertical="top"/>
      <protection locked="0"/>
    </xf>
    <xf numFmtId="224" fontId="121" fillId="32" borderId="39" applyNumberFormat="0" applyAlignment="0" applyProtection="0"/>
    <xf numFmtId="208" fontId="27" fillId="0" borderId="0" applyFill="0" applyBorder="0" applyAlignment="0"/>
    <xf numFmtId="224" fontId="122" fillId="0" borderId="59" applyNumberFormat="0" applyFill="0" applyAlignment="0" applyProtection="0"/>
    <xf numFmtId="209" fontId="27" fillId="0" borderId="0" applyFill="0" applyBorder="0" applyAlignment="0" applyProtection="0"/>
    <xf numFmtId="210" fontId="27" fillId="0" borderId="0" applyFill="0" applyBorder="0" applyAlignment="0" applyProtection="0"/>
    <xf numFmtId="211" fontId="27" fillId="0" borderId="0" applyFill="0" applyBorder="0" applyAlignment="0" applyProtection="0"/>
    <xf numFmtId="212" fontId="27" fillId="0" borderId="0" applyFill="0" applyBorder="0" applyAlignment="0" applyProtection="0"/>
    <xf numFmtId="213" fontId="27" fillId="0" borderId="0" applyFill="0" applyBorder="0" applyAlignment="0" applyProtection="0"/>
    <xf numFmtId="214" fontId="27" fillId="0" borderId="0" applyFill="0" applyBorder="0" applyAlignment="0" applyProtection="0"/>
    <xf numFmtId="224" fontId="29" fillId="34" borderId="0" applyNumberFormat="0" applyBorder="0" applyAlignment="0" applyProtection="0"/>
    <xf numFmtId="224" fontId="35" fillId="0" borderId="0"/>
    <xf numFmtId="224" fontId="27" fillId="0" borderId="0"/>
    <xf numFmtId="224" fontId="27" fillId="0" borderId="0"/>
    <xf numFmtId="224" fontId="31" fillId="0" borderId="0"/>
    <xf numFmtId="224" fontId="123" fillId="0" borderId="0"/>
    <xf numFmtId="224" fontId="27" fillId="0" borderId="0"/>
    <xf numFmtId="224" fontId="109" fillId="0" borderId="0"/>
    <xf numFmtId="224" fontId="31" fillId="0" borderId="0">
      <alignment vertical="top"/>
    </xf>
    <xf numFmtId="224" fontId="27" fillId="0" borderId="0">
      <alignment vertical="top"/>
    </xf>
    <xf numFmtId="224" fontId="32" fillId="0" borderId="0"/>
    <xf numFmtId="224" fontId="109" fillId="0" borderId="0"/>
    <xf numFmtId="224" fontId="32" fillId="0" borderId="0"/>
    <xf numFmtId="224" fontId="30" fillId="0" borderId="0"/>
    <xf numFmtId="224" fontId="27" fillId="0" borderId="0"/>
    <xf numFmtId="224" fontId="31" fillId="0" borderId="0">
      <alignment vertical="top"/>
    </xf>
    <xf numFmtId="224" fontId="32" fillId="0" borderId="0"/>
    <xf numFmtId="224" fontId="27" fillId="0" borderId="0">
      <alignment vertical="top"/>
    </xf>
    <xf numFmtId="224" fontId="27" fillId="0" borderId="0"/>
    <xf numFmtId="224" fontId="27" fillId="0" borderId="0"/>
    <xf numFmtId="224" fontId="27" fillId="0" borderId="0"/>
    <xf numFmtId="224" fontId="109" fillId="0" borderId="0"/>
    <xf numFmtId="224" fontId="30" fillId="0" borderId="0"/>
    <xf numFmtId="224" fontId="109" fillId="0" borderId="0"/>
    <xf numFmtId="224" fontId="30" fillId="0" borderId="0"/>
    <xf numFmtId="224" fontId="32" fillId="0" borderId="0"/>
    <xf numFmtId="224" fontId="27" fillId="0" borderId="0"/>
    <xf numFmtId="224" fontId="27" fillId="0" borderId="0">
      <alignment vertical="top"/>
    </xf>
    <xf numFmtId="224" fontId="32" fillId="0" borderId="0"/>
    <xf numFmtId="224" fontId="32" fillId="0" borderId="0"/>
    <xf numFmtId="224" fontId="32" fillId="0" borderId="0"/>
    <xf numFmtId="224" fontId="31" fillId="0" borderId="0">
      <alignment vertical="top"/>
    </xf>
    <xf numFmtId="224" fontId="32" fillId="0" borderId="0">
      <alignment vertical="top"/>
    </xf>
    <xf numFmtId="224" fontId="27" fillId="0" borderId="0"/>
    <xf numFmtId="224" fontId="30" fillId="0" borderId="0"/>
    <xf numFmtId="224" fontId="27" fillId="31" borderId="45" applyNumberFormat="0" applyFont="0" applyAlignment="0" applyProtection="0"/>
    <xf numFmtId="224" fontId="124" fillId="75" borderId="46" applyNumberFormat="0" applyAlignment="0" applyProtection="0"/>
    <xf numFmtId="40" fontId="108" fillId="76" borderId="0">
      <alignment horizontal="right"/>
    </xf>
    <xf numFmtId="224" fontId="125" fillId="76" borderId="25"/>
    <xf numFmtId="224" fontId="125" fillId="76" borderId="25"/>
    <xf numFmtId="224" fontId="41" fillId="0" borderId="0" applyFill="0" applyBorder="0" applyProtection="0">
      <alignment horizontal="center" vertical="center"/>
    </xf>
    <xf numFmtId="10" fontId="27" fillId="0" borderId="0" applyFont="0" applyFill="0" applyBorder="0" applyAlignment="0" applyProtection="0"/>
    <xf numFmtId="10" fontId="27" fillId="0" borderId="0" applyFont="0" applyFill="0" applyBorder="0" applyAlignment="0" applyProtection="0"/>
    <xf numFmtId="9" fontId="32" fillId="0" borderId="0" applyFont="0" applyFill="0" applyBorder="0" applyAlignment="0" applyProtection="0"/>
    <xf numFmtId="9" fontId="27" fillId="0" borderId="0" applyFill="0" applyBorder="0" applyProtection="0">
      <alignment vertical="top"/>
    </xf>
    <xf numFmtId="9" fontId="126" fillId="0" borderId="0" applyFont="0" applyFill="0" applyBorder="0" applyAlignment="0" applyProtection="0"/>
    <xf numFmtId="9" fontId="27" fillId="0" borderId="0" applyFill="0" applyBorder="0" applyAlignment="0" applyProtection="0"/>
    <xf numFmtId="9" fontId="31" fillId="0" borderId="0" applyFont="0" applyFill="0" applyBorder="0" applyAlignment="0" applyProtection="0">
      <alignment vertical="top"/>
    </xf>
    <xf numFmtId="9" fontId="32" fillId="0" borderId="0" applyFont="0" applyFill="0" applyBorder="0" applyAlignment="0" applyProtection="0"/>
    <xf numFmtId="9" fontId="27" fillId="0" borderId="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126"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130" fillId="0" borderId="0" applyFont="0" applyFill="0" applyBorder="0" applyAlignment="0" applyProtection="0"/>
    <xf numFmtId="208" fontId="27" fillId="0" borderId="0" applyFill="0" applyBorder="0" applyAlignment="0"/>
    <xf numFmtId="224" fontId="127" fillId="0" borderId="0" applyNumberFormat="0" applyBorder="0" applyAlignment="0"/>
    <xf numFmtId="44" fontId="27" fillId="0" borderId="0" applyFont="0" applyFill="0" applyBorder="0" applyAlignment="0" applyProtection="0"/>
    <xf numFmtId="44" fontId="27" fillId="0" borderId="0" applyFont="0" applyFill="0" applyBorder="0" applyAlignment="0" applyProtection="0"/>
    <xf numFmtId="224" fontId="31" fillId="0" borderId="0">
      <alignment vertical="top"/>
    </xf>
    <xf numFmtId="224" fontId="27" fillId="0" borderId="0"/>
    <xf numFmtId="224" fontId="31" fillId="0" borderId="0">
      <alignment vertical="top"/>
    </xf>
    <xf numFmtId="224" fontId="27" fillId="0" borderId="0"/>
    <xf numFmtId="224" fontId="128" fillId="0" borderId="0"/>
    <xf numFmtId="224" fontId="27" fillId="0" borderId="0" applyNumberFormat="0" applyBorder="0" applyAlignment="0" applyProtection="0"/>
    <xf numFmtId="49" fontId="31" fillId="0" borderId="0" applyFill="0" applyBorder="0" applyAlignment="0"/>
    <xf numFmtId="208" fontId="27" fillId="0" borderId="0" applyFill="0" applyBorder="0" applyAlignment="0"/>
    <xf numFmtId="224" fontId="129" fillId="0" borderId="0" applyNumberFormat="0" applyFill="0" applyBorder="0" applyAlignment="0" applyProtection="0"/>
    <xf numFmtId="224" fontId="110" fillId="0" borderId="60" applyNumberFormat="0" applyFill="0" applyAlignment="0" applyProtection="0"/>
    <xf numFmtId="224" fontId="59" fillId="0" borderId="0" applyNumberFormat="0" applyFill="0" applyBorder="0" applyAlignment="0" applyProtection="0"/>
    <xf numFmtId="224" fontId="132" fillId="0" borderId="0">
      <alignment vertical="top"/>
    </xf>
    <xf numFmtId="224" fontId="27" fillId="0" borderId="0"/>
    <xf numFmtId="43" fontId="27" fillId="0" borderId="0" applyFont="0" applyFill="0" applyBorder="0" applyAlignment="0" applyProtection="0"/>
    <xf numFmtId="224" fontId="108" fillId="0" borderId="0"/>
    <xf numFmtId="43" fontId="130" fillId="0" borderId="0" applyFont="0" applyFill="0" applyBorder="0" applyAlignment="0" applyProtection="0"/>
    <xf numFmtId="224" fontId="123" fillId="0" borderId="0"/>
    <xf numFmtId="224" fontId="108" fillId="0" borderId="0"/>
    <xf numFmtId="224" fontId="24" fillId="0" borderId="0"/>
    <xf numFmtId="43" fontId="24" fillId="0" borderId="0" applyFont="0" applyFill="0" applyBorder="0" applyAlignment="0" applyProtection="0"/>
    <xf numFmtId="43" fontId="27" fillId="0" borderId="0" applyFont="0" applyFill="0" applyBorder="0" applyAlignment="0" applyProtection="0"/>
    <xf numFmtId="224" fontId="123" fillId="0" borderId="0"/>
    <xf numFmtId="224" fontId="30" fillId="0" borderId="0"/>
    <xf numFmtId="224" fontId="30" fillId="0" borderId="0"/>
    <xf numFmtId="224" fontId="123" fillId="0" borderId="0"/>
    <xf numFmtId="43" fontId="27" fillId="0" borderId="0" applyFont="0" applyFill="0" applyBorder="0" applyAlignment="0" applyProtection="0"/>
    <xf numFmtId="224" fontId="108" fillId="0" borderId="0"/>
    <xf numFmtId="224" fontId="27" fillId="0" borderId="0"/>
    <xf numFmtId="49" fontId="32" fillId="0" borderId="0" applyNumberFormat="0" applyFont="0" applyFill="0" applyBorder="0" applyAlignment="0" applyProtection="0"/>
    <xf numFmtId="224" fontId="30" fillId="67" borderId="0" applyNumberFormat="0" applyBorder="0" applyAlignment="0" applyProtection="0"/>
    <xf numFmtId="224" fontId="30" fillId="35" borderId="0" applyNumberFormat="0" applyBorder="0" applyAlignment="0" applyProtection="0"/>
    <xf numFmtId="224" fontId="30" fillId="68" borderId="0" applyNumberFormat="0" applyBorder="0" applyAlignment="0" applyProtection="0"/>
    <xf numFmtId="224" fontId="30" fillId="42" borderId="0" applyNumberFormat="0" applyBorder="0" applyAlignment="0" applyProtection="0"/>
    <xf numFmtId="224" fontId="30" fillId="33" borderId="0" applyNumberFormat="0" applyBorder="0" applyAlignment="0" applyProtection="0"/>
    <xf numFmtId="224" fontId="30" fillId="32" borderId="0" applyNumberFormat="0" applyBorder="0" applyAlignment="0" applyProtection="0"/>
    <xf numFmtId="224" fontId="30" fillId="29" borderId="0" applyNumberFormat="0" applyBorder="0" applyAlignment="0" applyProtection="0"/>
    <xf numFmtId="224" fontId="30" fillId="30" borderId="0" applyNumberFormat="0" applyBorder="0" applyAlignment="0" applyProtection="0"/>
    <xf numFmtId="224" fontId="30" fillId="69" borderId="0" applyNumberFormat="0" applyBorder="0" applyAlignment="0" applyProtection="0"/>
    <xf numFmtId="224" fontId="30" fillId="42" borderId="0" applyNumberFormat="0" applyBorder="0" applyAlignment="0" applyProtection="0"/>
    <xf numFmtId="224" fontId="30" fillId="29" borderId="0" applyNumberFormat="0" applyBorder="0" applyAlignment="0" applyProtection="0"/>
    <xf numFmtId="224" fontId="30" fillId="37" borderId="0" applyNumberFormat="0" applyBorder="0" applyAlignment="0" applyProtection="0"/>
    <xf numFmtId="224" fontId="79" fillId="70" borderId="0" applyNumberFormat="0" applyBorder="0" applyAlignment="0" applyProtection="0"/>
    <xf numFmtId="224" fontId="79" fillId="30" borderId="0" applyNumberFormat="0" applyBorder="0" applyAlignment="0" applyProtection="0"/>
    <xf numFmtId="224" fontId="79" fillId="69" borderId="0" applyNumberFormat="0" applyBorder="0" applyAlignment="0" applyProtection="0"/>
    <xf numFmtId="224" fontId="79" fillId="71" borderId="0" applyNumberFormat="0" applyBorder="0" applyAlignment="0" applyProtection="0"/>
    <xf numFmtId="224" fontId="79" fillId="40" borderId="0" applyNumberFormat="0" applyBorder="0" applyAlignment="0" applyProtection="0"/>
    <xf numFmtId="224" fontId="79" fillId="72" borderId="0" applyNumberFormat="0" applyBorder="0" applyAlignment="0" applyProtection="0"/>
    <xf numFmtId="224" fontId="79" fillId="73" borderId="0" applyNumberFormat="0" applyBorder="0" applyAlignment="0" applyProtection="0"/>
    <xf numFmtId="224" fontId="79" fillId="41" borderId="0" applyNumberFormat="0" applyBorder="0" applyAlignment="0" applyProtection="0"/>
    <xf numFmtId="224" fontId="79" fillId="74" borderId="0" applyNumberFormat="0" applyBorder="0" applyAlignment="0" applyProtection="0"/>
    <xf numFmtId="224" fontId="79" fillId="71" borderId="0" applyNumberFormat="0" applyBorder="0" applyAlignment="0" applyProtection="0"/>
    <xf numFmtId="224" fontId="79" fillId="40" borderId="0" applyNumberFormat="0" applyBorder="0" applyAlignment="0" applyProtection="0"/>
    <xf numFmtId="224" fontId="79" fillId="36" borderId="0" applyNumberFormat="0" applyBorder="0" applyAlignment="0" applyProtection="0"/>
    <xf numFmtId="224" fontId="80" fillId="35" borderId="0" applyNumberFormat="0" applyBorder="0" applyAlignment="0" applyProtection="0"/>
    <xf numFmtId="224" fontId="133" fillId="75" borderId="39" applyNumberFormat="0" applyAlignment="0" applyProtection="0"/>
    <xf numFmtId="224" fontId="82" fillId="44" borderId="40" applyNumberFormat="0" applyAlignment="0" applyProtection="0"/>
    <xf numFmtId="43" fontId="130"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30" fillId="0" borderId="0" applyFont="0" applyFill="0" applyBorder="0" applyAlignment="0" applyProtection="0"/>
    <xf numFmtId="165" fontId="30" fillId="0" borderId="0" applyFont="0" applyFill="0" applyBorder="0" applyAlignment="0" applyProtection="0"/>
    <xf numFmtId="224" fontId="32" fillId="0" borderId="0" applyFont="0" applyFill="0" applyBorder="0" applyAlignment="0" applyProtection="0"/>
    <xf numFmtId="224" fontId="83" fillId="0" borderId="0" applyNumberFormat="0" applyFill="0" applyBorder="0" applyAlignment="0" applyProtection="0"/>
    <xf numFmtId="224" fontId="84" fillId="68" borderId="0" applyNumberFormat="0" applyBorder="0" applyAlignment="0" applyProtection="0"/>
    <xf numFmtId="224" fontId="134" fillId="0" borderId="56" applyNumberFormat="0" applyFill="0" applyAlignment="0" applyProtection="0"/>
    <xf numFmtId="224" fontId="135" fillId="0" borderId="57" applyNumberFormat="0" applyFill="0" applyAlignment="0" applyProtection="0"/>
    <xf numFmtId="224" fontId="136" fillId="0" borderId="58" applyNumberFormat="0" applyFill="0" applyAlignment="0" applyProtection="0"/>
    <xf numFmtId="224" fontId="136" fillId="0" borderId="0" applyNumberFormat="0" applyFill="0" applyBorder="0" applyAlignment="0" applyProtection="0"/>
    <xf numFmtId="224" fontId="88" fillId="32" borderId="39" applyNumberFormat="0" applyAlignment="0" applyProtection="0"/>
    <xf numFmtId="224" fontId="137" fillId="0" borderId="59" applyNumberFormat="0" applyFill="0" applyAlignment="0" applyProtection="0"/>
    <xf numFmtId="224" fontId="138" fillId="34" borderId="0" applyNumberFormat="0" applyBorder="0" applyAlignment="0" applyProtection="0"/>
    <xf numFmtId="224" fontId="108" fillId="0" borderId="0">
      <alignment vertical="top"/>
    </xf>
    <xf numFmtId="224" fontId="108" fillId="0" borderId="0">
      <alignment vertical="top"/>
    </xf>
    <xf numFmtId="224" fontId="123" fillId="0" borderId="0"/>
    <xf numFmtId="224" fontId="123" fillId="0" borderId="0"/>
    <xf numFmtId="224" fontId="123" fillId="0" borderId="0"/>
    <xf numFmtId="224" fontId="32" fillId="0" borderId="0"/>
    <xf numFmtId="224" fontId="32" fillId="0" borderId="0"/>
    <xf numFmtId="224" fontId="108" fillId="0" borderId="0"/>
    <xf numFmtId="224" fontId="108" fillId="0" borderId="0"/>
    <xf numFmtId="224" fontId="108" fillId="0" borderId="0"/>
    <xf numFmtId="224" fontId="32" fillId="31" borderId="45" applyNumberFormat="0" applyFont="0" applyAlignment="0" applyProtection="0"/>
    <xf numFmtId="224" fontId="91" fillId="75" borderId="46"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224" fontId="93" fillId="0" borderId="60" applyNumberFormat="0" applyFill="0" applyAlignment="0" applyProtection="0"/>
    <xf numFmtId="224" fontId="89" fillId="0" borderId="0" applyNumberFormat="0" applyFill="0" applyBorder="0" applyAlignment="0" applyProtection="0"/>
    <xf numFmtId="224" fontId="108" fillId="0" borderId="0"/>
    <xf numFmtId="43" fontId="130" fillId="0" borderId="0" applyFont="0" applyFill="0" applyBorder="0" applyAlignment="0" applyProtection="0"/>
    <xf numFmtId="43" fontId="130"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224" fontId="108" fillId="0" borderId="0"/>
    <xf numFmtId="224" fontId="108" fillId="0" borderId="0"/>
    <xf numFmtId="224" fontId="108" fillId="0" borderId="0"/>
    <xf numFmtId="224" fontId="108" fillId="0" borderId="0"/>
    <xf numFmtId="43" fontId="130" fillId="0" borderId="0" applyFont="0" applyFill="0" applyBorder="0" applyAlignment="0" applyProtection="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4" fillId="0" borderId="0"/>
    <xf numFmtId="43" fontId="24"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224" fontId="32" fillId="0" borderId="0"/>
    <xf numFmtId="224" fontId="27" fillId="0" borderId="0"/>
    <xf numFmtId="191" fontId="27" fillId="0" borderId="0"/>
    <xf numFmtId="224" fontId="24" fillId="0" borderId="0"/>
    <xf numFmtId="224" fontId="109" fillId="0" borderId="0"/>
    <xf numFmtId="224" fontId="32" fillId="0" borderId="0"/>
    <xf numFmtId="9" fontId="27" fillId="0" borderId="0" applyFont="0" applyFill="0" applyBorder="0" applyAlignment="0" applyProtection="0"/>
    <xf numFmtId="49" fontId="27" fillId="0" borderId="0" applyNumberFormat="0" applyFont="0" applyFill="0" applyBorder="0" applyAlignment="0" applyProtection="0"/>
    <xf numFmtId="49" fontId="32" fillId="0" borderId="0" applyNumberFormat="0" applyFont="0" applyFill="0" applyBorder="0" applyAlignment="0" applyProtection="0"/>
    <xf numFmtId="180" fontId="27" fillId="0" borderId="0" applyFill="0" applyBorder="0" applyAlignment="0"/>
    <xf numFmtId="208" fontId="27" fillId="0" borderId="0" applyFill="0" applyBorder="0" applyAlignment="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186" fontId="27" fillId="0" borderId="0" applyFill="0" applyBorder="0" applyAlignment="0" applyProtection="0"/>
    <xf numFmtId="180" fontId="27" fillId="0" borderId="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86" fontId="27" fillId="0" borderId="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208" fontId="27" fillId="0" borderId="0" applyFill="0" applyBorder="0" applyAlignment="0"/>
    <xf numFmtId="224" fontId="27" fillId="0" borderId="0" applyFont="0" applyFill="0" applyBorder="0" applyAlignment="0" applyProtection="0"/>
    <xf numFmtId="224" fontId="27" fillId="0" borderId="0"/>
    <xf numFmtId="224" fontId="27" fillId="0" borderId="0"/>
    <xf numFmtId="191" fontId="27" fillId="0" borderId="0"/>
    <xf numFmtId="191" fontId="27" fillId="0" borderId="0"/>
    <xf numFmtId="208" fontId="27" fillId="0" borderId="0" applyFill="0" applyBorder="0" applyAlignment="0"/>
    <xf numFmtId="224" fontId="27" fillId="0" borderId="0"/>
    <xf numFmtId="224" fontId="24" fillId="0" borderId="0"/>
    <xf numFmtId="224" fontId="27" fillId="0" borderId="0">
      <alignment vertical="top"/>
    </xf>
    <xf numFmtId="224" fontId="27" fillId="0" borderId="0"/>
    <xf numFmtId="224" fontId="27" fillId="0" borderId="0"/>
    <xf numFmtId="224" fontId="27" fillId="0" borderId="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08" fontId="27" fillId="0" borderId="0" applyFill="0" applyBorder="0" applyAlignment="0"/>
    <xf numFmtId="224" fontId="27" fillId="0" borderId="0"/>
    <xf numFmtId="224" fontId="27" fillId="0" borderId="0" applyNumberFormat="0" applyBorder="0" applyAlignment="0" applyProtection="0"/>
    <xf numFmtId="208" fontId="27" fillId="0" borderId="0" applyFill="0" applyBorder="0" applyAlignment="0"/>
    <xf numFmtId="224" fontId="123" fillId="0" borderId="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30" fillId="0" borderId="0" applyFont="0" applyFill="0" applyBorder="0" applyAlignment="0" applyProtection="0"/>
    <xf numFmtId="224" fontId="27"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24" fillId="0" borderId="0" applyFont="0" applyFill="0" applyBorder="0" applyAlignment="0" applyProtection="0"/>
    <xf numFmtId="224" fontId="27" fillId="0" borderId="0"/>
    <xf numFmtId="224" fontId="27" fillId="0" borderId="0"/>
    <xf numFmtId="224" fontId="27" fillId="0" borderId="0"/>
    <xf numFmtId="224" fontId="27" fillId="0" borderId="0"/>
    <xf numFmtId="224" fontId="24"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alignment vertical="top"/>
    </xf>
    <xf numFmtId="224" fontId="32" fillId="0" borderId="0"/>
    <xf numFmtId="224" fontId="27" fillId="0" borderId="0">
      <alignment vertical="top"/>
    </xf>
    <xf numFmtId="224" fontId="27" fillId="0" borderId="0">
      <alignment vertical="top"/>
    </xf>
    <xf numFmtId="224" fontId="27" fillId="0" borderId="0">
      <alignment vertical="top"/>
    </xf>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108" fillId="0" borderId="0"/>
    <xf numFmtId="224" fontId="108" fillId="0" borderId="0"/>
    <xf numFmtId="224" fontId="108" fillId="0" borderId="0"/>
    <xf numFmtId="224" fontId="108" fillId="0" borderId="0"/>
    <xf numFmtId="224" fontId="108" fillId="0" borderId="0"/>
    <xf numFmtId="224" fontId="108" fillId="0" borderId="0"/>
    <xf numFmtId="224" fontId="108" fillId="0" borderId="0"/>
    <xf numFmtId="224" fontId="108" fillId="0" borderId="0"/>
    <xf numFmtId="224" fontId="24" fillId="0" borderId="0"/>
    <xf numFmtId="224"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24" fontId="123" fillId="0" borderId="0"/>
    <xf numFmtId="43" fontId="24" fillId="0" borderId="0" applyFont="0" applyFill="0" applyBorder="0" applyAlignment="0" applyProtection="0"/>
    <xf numFmtId="224" fontId="123" fillId="0" borderId="0"/>
    <xf numFmtId="224" fontId="123" fillId="0" borderId="0"/>
    <xf numFmtId="9" fontId="32" fillId="0" borderId="0" applyFont="0" applyFill="0" applyBorder="0" applyAlignment="0" applyProtection="0"/>
    <xf numFmtId="224" fontId="123" fillId="0" borderId="0"/>
    <xf numFmtId="224" fontId="123" fillId="0" borderId="0"/>
    <xf numFmtId="224" fontId="123" fillId="0" borderId="0"/>
    <xf numFmtId="224" fontId="108" fillId="0" borderId="0"/>
    <xf numFmtId="224" fontId="27" fillId="0" borderId="0" applyFont="0" applyFill="0" applyBorder="0" applyAlignment="0" applyProtection="0"/>
    <xf numFmtId="224" fontId="123" fillId="0" borderId="0"/>
    <xf numFmtId="224" fontId="24" fillId="0" borderId="0"/>
    <xf numFmtId="224" fontId="123" fillId="0" borderId="0"/>
    <xf numFmtId="224" fontId="123" fillId="0" borderId="0"/>
    <xf numFmtId="224" fontId="32" fillId="0" borderId="0"/>
    <xf numFmtId="9" fontId="130" fillId="0" borderId="0" applyFont="0" applyFill="0" applyBorder="0" applyAlignment="0" applyProtection="0"/>
    <xf numFmtId="224" fontId="123" fillId="0" borderId="0"/>
    <xf numFmtId="224" fontId="108"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224" fontId="108" fillId="0" borderId="0"/>
    <xf numFmtId="224" fontId="108" fillId="0" borderId="0"/>
    <xf numFmtId="224" fontId="108" fillId="0" borderId="0"/>
    <xf numFmtId="224" fontId="108" fillId="0" borderId="0"/>
    <xf numFmtId="43" fontId="130" fillId="0" borderId="0" applyFont="0" applyFill="0" applyBorder="0" applyAlignment="0" applyProtection="0"/>
    <xf numFmtId="9" fontId="130" fillId="0" borderId="0" applyFont="0" applyFill="0" applyBorder="0" applyAlignment="0" applyProtection="0"/>
    <xf numFmtId="224" fontId="108" fillId="0" borderId="0"/>
    <xf numFmtId="43" fontId="130" fillId="0" borderId="0" applyFont="0" applyFill="0" applyBorder="0" applyAlignment="0" applyProtection="0"/>
    <xf numFmtId="9" fontId="130" fillId="0" borderId="0" applyFont="0" applyFill="0" applyBorder="0" applyAlignment="0" applyProtection="0"/>
    <xf numFmtId="224" fontId="24" fillId="0" borderId="0"/>
    <xf numFmtId="43" fontId="2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224" fontId="123" fillId="0" borderId="0"/>
    <xf numFmtId="224" fontId="123" fillId="0" borderId="0"/>
    <xf numFmtId="224" fontId="123" fillId="0" borderId="0"/>
    <xf numFmtId="224" fontId="27" fillId="0" borderId="0"/>
    <xf numFmtId="224" fontId="123" fillId="0" borderId="0"/>
    <xf numFmtId="224" fontId="123" fillId="0" borderId="0"/>
    <xf numFmtId="43" fontId="24" fillId="0" borderId="0" applyFont="0" applyFill="0" applyBorder="0" applyAlignment="0" applyProtection="0"/>
    <xf numFmtId="224" fontId="27" fillId="0" borderId="0"/>
    <xf numFmtId="224" fontId="123" fillId="0" borderId="0"/>
    <xf numFmtId="224" fontId="123" fillId="0" borderId="0"/>
    <xf numFmtId="224" fontId="123" fillId="0" borderId="0"/>
    <xf numFmtId="224" fontId="24"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49" fontId="32" fillId="0" borderId="0" applyNumberFormat="0" applyFont="0" applyFill="0" applyBorder="0" applyAlignment="0" applyProtection="0"/>
    <xf numFmtId="180" fontId="27" fillId="0" borderId="0" applyFill="0" applyBorder="0" applyAlignment="0"/>
    <xf numFmtId="208" fontId="27" fillId="0" borderId="0" applyFill="0" applyBorder="0" applyAlignment="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186" fontId="27" fillId="0" borderId="0" applyFill="0" applyBorder="0" applyAlignment="0" applyProtection="0"/>
    <xf numFmtId="43" fontId="27" fillId="0" borderId="0" applyFont="0" applyFill="0" applyBorder="0" applyAlignment="0" applyProtection="0"/>
    <xf numFmtId="180" fontId="27" fillId="0" borderId="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224" fontId="27" fillId="0" borderId="0" applyFont="0" applyFill="0" applyBorder="0" applyAlignment="0" applyProtection="0"/>
    <xf numFmtId="186" fontId="27" fillId="0" borderId="0" applyFill="0" applyBorder="0" applyAlignment="0" applyProtection="0"/>
    <xf numFmtId="43" fontId="27" fillId="0" borderId="0" applyFont="0" applyFill="0" applyBorder="0" applyAlignment="0" applyProtection="0"/>
    <xf numFmtId="186" fontId="27" fillId="0" borderId="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208" fontId="27" fillId="0" borderId="0" applyFill="0" applyBorder="0" applyAlignment="0"/>
    <xf numFmtId="224" fontId="27" fillId="0" borderId="0" applyFont="0" applyFill="0" applyBorder="0" applyAlignment="0" applyProtection="0"/>
    <xf numFmtId="224" fontId="27" fillId="0" borderId="0"/>
    <xf numFmtId="224" fontId="27" fillId="0" borderId="0"/>
    <xf numFmtId="191" fontId="27" fillId="0" borderId="0"/>
    <xf numFmtId="191" fontId="27" fillId="0" borderId="0"/>
    <xf numFmtId="208" fontId="27" fillId="0" borderId="0" applyFill="0" applyBorder="0" applyAlignment="0"/>
    <xf numFmtId="224" fontId="27" fillId="0" borderId="0"/>
    <xf numFmtId="224" fontId="27" fillId="0" borderId="0"/>
    <xf numFmtId="224" fontId="27" fillId="0" borderId="0">
      <alignment vertical="top"/>
    </xf>
    <xf numFmtId="224" fontId="27" fillId="0" borderId="0"/>
    <xf numFmtId="224" fontId="27" fillId="0" borderId="0"/>
    <xf numFmtId="224" fontId="27" fillId="0" borderId="0"/>
    <xf numFmtId="224" fontId="27" fillId="0" borderId="0"/>
    <xf numFmtId="224" fontId="27" fillId="0" borderId="0"/>
    <xf numFmtId="224" fontId="30" fillId="0" borderId="0"/>
    <xf numFmtId="224" fontId="27" fillId="0" borderId="0"/>
    <xf numFmtId="224" fontId="32" fillId="0" borderId="0"/>
    <xf numFmtId="224" fontId="27" fillId="0" borderId="0">
      <alignment vertical="top"/>
    </xf>
    <xf numFmtId="224" fontId="32" fillId="0" borderId="0"/>
    <xf numFmtId="224" fontId="32" fillId="0" borderId="0">
      <alignment vertical="top"/>
    </xf>
    <xf numFmtId="224" fontId="27" fillId="0" borderId="0"/>
    <xf numFmtId="10"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27" fillId="0" borderId="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08" fontId="27" fillId="0" borderId="0" applyFill="0" applyBorder="0" applyAlignment="0"/>
    <xf numFmtId="224" fontId="27" fillId="0" borderId="0"/>
    <xf numFmtId="224" fontId="27" fillId="0" borderId="0"/>
    <xf numFmtId="224" fontId="27" fillId="0" borderId="0" applyNumberFormat="0" applyBorder="0" applyAlignment="0" applyProtection="0"/>
    <xf numFmtId="208" fontId="27" fillId="0" borderId="0" applyFill="0" applyBorder="0" applyAlignment="0"/>
    <xf numFmtId="224" fontId="123" fillId="0" borderId="0"/>
    <xf numFmtId="224" fontId="108" fillId="0" borderId="0"/>
    <xf numFmtId="49" fontId="27" fillId="0" borderId="0" applyNumberFormat="0" applyFont="0" applyFill="0" applyBorder="0" applyAlignment="0" applyProtection="0"/>
    <xf numFmtId="224" fontId="27" fillId="0" borderId="0"/>
    <xf numFmtId="43" fontId="130"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224" fontId="27" fillId="0" borderId="0" applyFont="0" applyFill="0" applyBorder="0" applyAlignment="0" applyProtection="0"/>
    <xf numFmtId="224" fontId="123" fillId="0" borderId="0"/>
    <xf numFmtId="224" fontId="123" fillId="0" borderId="0"/>
    <xf numFmtId="224" fontId="123" fillId="0" borderId="0"/>
    <xf numFmtId="224" fontId="32" fillId="0" borderId="0"/>
    <xf numFmtId="9" fontId="130" fillId="0" borderId="0" applyFont="0" applyFill="0" applyBorder="0" applyAlignment="0" applyProtection="0"/>
    <xf numFmtId="9" fontId="30" fillId="0" borderId="0" applyFont="0" applyFill="0" applyBorder="0" applyAlignment="0" applyProtection="0"/>
    <xf numFmtId="224" fontId="108"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108" fillId="0" borderId="0"/>
    <xf numFmtId="224" fontId="108" fillId="0" borderId="0"/>
    <xf numFmtId="224" fontId="108" fillId="0" borderId="0"/>
    <xf numFmtId="224" fontId="108" fillId="0" borderId="0"/>
    <xf numFmtId="224" fontId="108" fillId="0" borderId="0"/>
    <xf numFmtId="43" fontId="130" fillId="0" borderId="0" applyFont="0" applyFill="0" applyBorder="0" applyAlignment="0" applyProtection="0"/>
    <xf numFmtId="9" fontId="130" fillId="0" borderId="0" applyFont="0" applyFill="0" applyBorder="0" applyAlignment="0" applyProtection="0"/>
    <xf numFmtId="224" fontId="108" fillId="0" borderId="0"/>
    <xf numFmtId="43" fontId="130" fillId="0" borderId="0" applyFont="0" applyFill="0" applyBorder="0" applyAlignment="0" applyProtection="0"/>
    <xf numFmtId="9" fontId="130" fillId="0" borderId="0" applyFont="0" applyFill="0" applyBorder="0" applyAlignment="0" applyProtection="0"/>
    <xf numFmtId="224" fontId="24" fillId="0" borderId="0"/>
    <xf numFmtId="43" fontId="2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43" fontId="130" fillId="0" borderId="0" applyFont="0" applyFill="0" applyBorder="0" applyAlignment="0" applyProtection="0"/>
    <xf numFmtId="9" fontId="130"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9"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224" fontId="123" fillId="0" borderId="0"/>
    <xf numFmtId="224" fontId="24" fillId="0" borderId="0"/>
    <xf numFmtId="43" fontId="24" fillId="0" borderId="0" applyFont="0" applyFill="0" applyBorder="0" applyAlignment="0" applyProtection="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7" fillId="0" borderId="0"/>
    <xf numFmtId="224" fontId="27" fillId="0" borderId="0"/>
    <xf numFmtId="224" fontId="27" fillId="0" borderId="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61" fillId="53" borderId="0" applyNumberFormat="0" applyBorder="0" applyAlignment="0" applyProtection="0"/>
    <xf numFmtId="224" fontId="61" fillId="56" borderId="0" applyNumberFormat="0" applyBorder="0" applyAlignment="0" applyProtection="0"/>
    <xf numFmtId="224" fontId="61" fillId="69" borderId="0" applyNumberFormat="0" applyBorder="0" applyAlignment="0" applyProtection="0"/>
    <xf numFmtId="224" fontId="61" fillId="71" borderId="0" applyNumberFormat="0" applyBorder="0" applyAlignment="0" applyProtection="0"/>
    <xf numFmtId="224" fontId="61" fillId="63" borderId="0" applyNumberFormat="0" applyBorder="0" applyAlignment="0" applyProtection="0"/>
    <xf numFmtId="224" fontId="61" fillId="72" borderId="0" applyNumberFormat="0" applyBorder="0" applyAlignment="0" applyProtection="0"/>
    <xf numFmtId="224" fontId="61" fillId="51" borderId="0" applyNumberFormat="0" applyBorder="0" applyAlignment="0" applyProtection="0"/>
    <xf numFmtId="224" fontId="61" fillId="54" borderId="0" applyNumberFormat="0" applyBorder="0" applyAlignment="0" applyProtection="0"/>
    <xf numFmtId="224" fontId="61" fillId="57" borderId="0" applyNumberFormat="0" applyBorder="0" applyAlignment="0" applyProtection="0"/>
    <xf numFmtId="224" fontId="61" fillId="58" borderId="0" applyNumberFormat="0" applyBorder="0" applyAlignment="0" applyProtection="0"/>
    <xf numFmtId="224" fontId="61" fillId="60" borderId="0" applyNumberFormat="0" applyBorder="0" applyAlignment="0" applyProtection="0"/>
    <xf numFmtId="224" fontId="61" fillId="64" borderId="0" applyNumberFormat="0" applyBorder="0" applyAlignment="0" applyProtection="0"/>
    <xf numFmtId="224" fontId="99" fillId="46" borderId="0" applyNumberFormat="0" applyBorder="0" applyAlignment="0" applyProtection="0"/>
    <xf numFmtId="224" fontId="103" fillId="49" borderId="51" applyNumberFormat="0" applyAlignment="0" applyProtection="0"/>
    <xf numFmtId="224" fontId="105" fillId="50" borderId="54"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xf numFmtId="224" fontId="107" fillId="0" borderId="0" applyNumberFormat="0" applyFill="0" applyBorder="0" applyAlignment="0" applyProtection="0"/>
    <xf numFmtId="224" fontId="98" fillId="45" borderId="0" applyNumberFormat="0" applyBorder="0" applyAlignment="0" applyProtection="0"/>
    <xf numFmtId="224" fontId="95" fillId="0" borderId="48" applyNumberFormat="0" applyFill="0" applyAlignment="0" applyProtection="0"/>
    <xf numFmtId="224" fontId="96" fillId="0" borderId="49" applyNumberFormat="0" applyFill="0" applyAlignment="0" applyProtection="0"/>
    <xf numFmtId="224" fontId="97" fillId="0" borderId="50" applyNumberFormat="0" applyFill="0" applyAlignment="0" applyProtection="0"/>
    <xf numFmtId="224" fontId="97" fillId="0" borderId="0" applyNumberFormat="0" applyFill="0" applyBorder="0" applyAlignment="0" applyProtection="0"/>
    <xf numFmtId="224" fontId="139" fillId="0" borderId="0" applyNumberFormat="0" applyFill="0" applyBorder="0" applyAlignment="0" applyProtection="0">
      <alignment vertical="top"/>
      <protection locked="0"/>
    </xf>
    <xf numFmtId="224" fontId="139" fillId="0" borderId="0" applyNumberFormat="0" applyFill="0" applyBorder="0" applyAlignment="0" applyProtection="0">
      <alignment vertical="top"/>
      <protection locked="0"/>
    </xf>
    <xf numFmtId="224" fontId="101" fillId="48" borderId="51" applyNumberFormat="0" applyAlignment="0" applyProtection="0"/>
    <xf numFmtId="224" fontId="104" fillId="0" borderId="53" applyNumberFormat="0" applyFill="0" applyAlignment="0" applyProtection="0"/>
    <xf numFmtId="224" fontId="100" fillId="47" borderId="0" applyNumberFormat="0" applyBorder="0" applyAlignment="0" applyProtection="0"/>
    <xf numFmtId="224" fontId="24" fillId="0" borderId="0"/>
    <xf numFmtId="224" fontId="30" fillId="28" borderId="38" applyNumberFormat="0" applyFont="0" applyAlignment="0" applyProtection="0"/>
    <xf numFmtId="224" fontId="30" fillId="31" borderId="45" applyNumberFormat="0" applyFont="0" applyAlignment="0" applyProtection="0"/>
    <xf numFmtId="224" fontId="102" fillId="49" borderId="52" applyNumberFormat="0" applyAlignment="0" applyProtection="0"/>
    <xf numFmtId="9" fontId="27" fillId="0" borderId="0" applyFont="0" applyFill="0" applyBorder="0" applyAlignment="0" applyProtection="0"/>
    <xf numFmtId="224" fontId="27" fillId="0" borderId="0"/>
    <xf numFmtId="224" fontId="27" fillId="0" borderId="0"/>
    <xf numFmtId="224" fontId="27" fillId="0" borderId="0"/>
    <xf numFmtId="224" fontId="94" fillId="0" borderId="0" applyNumberFormat="0" applyFill="0" applyBorder="0" applyAlignment="0" applyProtection="0"/>
    <xf numFmtId="224" fontId="62" fillId="0" borderId="55" applyNumberFormat="0" applyFill="0" applyAlignment="0" applyProtection="0"/>
    <xf numFmtId="224" fontId="106" fillId="0" borderId="0" applyNumberFormat="0" applyFill="0" applyBorder="0" applyAlignment="0" applyProtection="0"/>
    <xf numFmtId="224" fontId="27" fillId="0" borderId="0"/>
    <xf numFmtId="224" fontId="27" fillId="0" borderId="0"/>
    <xf numFmtId="224"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27" fillId="0" borderId="0"/>
    <xf numFmtId="10" fontId="41" fillId="4" borderId="6"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224" fontId="101" fillId="48" borderId="51"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24" fontId="27" fillId="0" borderId="0"/>
    <xf numFmtId="224" fontId="27" fillId="0" borderId="0"/>
    <xf numFmtId="224" fontId="27" fillId="0" borderId="0"/>
    <xf numFmtId="224"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38" fontId="41" fillId="2" borderId="0" applyNumberFormat="0" applyBorder="0" applyAlignment="0" applyProtection="0"/>
    <xf numFmtId="224" fontId="101" fillId="48" borderId="51" applyNumberFormat="0" applyAlignment="0" applyProtection="0"/>
    <xf numFmtId="43" fontId="27" fillId="0" borderId="0" applyFont="0" applyFill="0" applyBorder="0" applyAlignment="0" applyProtection="0"/>
    <xf numFmtId="224" fontId="123" fillId="0" borderId="0"/>
    <xf numFmtId="224" fontId="123" fillId="0" borderId="0"/>
    <xf numFmtId="224" fontId="30" fillId="0" borderId="0"/>
    <xf numFmtId="9" fontId="27" fillId="0" borderId="0" applyFont="0" applyFill="0" applyBorder="0" applyAlignment="0" applyProtection="0"/>
    <xf numFmtId="224" fontId="123" fillId="0" borderId="0"/>
    <xf numFmtId="224" fontId="108" fillId="0" borderId="0"/>
    <xf numFmtId="224" fontId="123" fillId="0" borderId="0"/>
    <xf numFmtId="224" fontId="27" fillId="0" borderId="0">
      <alignment vertical="top"/>
    </xf>
    <xf numFmtId="224" fontId="30" fillId="0" borderId="0"/>
    <xf numFmtId="9" fontId="130" fillId="0" borderId="0" applyFont="0" applyFill="0" applyBorder="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88" fillId="32" borderId="39" applyNumberFormat="0" applyAlignment="0" applyProtection="0"/>
    <xf numFmtId="224" fontId="108" fillId="0" borderId="0"/>
    <xf numFmtId="224" fontId="108" fillId="0" borderId="0"/>
    <xf numFmtId="224" fontId="108" fillId="0" borderId="0"/>
    <xf numFmtId="224" fontId="108" fillId="0" borderId="0"/>
    <xf numFmtId="224" fontId="108" fillId="0" borderId="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88" fillId="32" borderId="39" applyNumberFormat="0" applyAlignment="0" applyProtection="0"/>
    <xf numFmtId="224" fontId="24" fillId="0" borderId="0"/>
    <xf numFmtId="43" fontId="24" fillId="0" borderId="0" applyFont="0" applyFill="0" applyBorder="0" applyAlignment="0" applyProtection="0"/>
    <xf numFmtId="9" fontId="27" fillId="0" borderId="0" applyFont="0" applyFill="0" applyBorder="0" applyAlignment="0" applyProtection="0"/>
    <xf numFmtId="224" fontId="27" fillId="0" borderId="0"/>
    <xf numFmtId="224" fontId="31" fillId="0" borderId="0">
      <alignment vertical="top"/>
    </xf>
    <xf numFmtId="224" fontId="31" fillId="0" borderId="0">
      <alignment vertical="top"/>
    </xf>
    <xf numFmtId="224" fontId="78" fillId="0" borderId="0"/>
    <xf numFmtId="224" fontId="27" fillId="0" borderId="0"/>
    <xf numFmtId="224" fontId="27" fillId="0" borderId="0"/>
    <xf numFmtId="224" fontId="27" fillId="0" borderId="0"/>
    <xf numFmtId="224" fontId="32" fillId="0" borderId="0"/>
    <xf numFmtId="224" fontId="78" fillId="0" borderId="0"/>
    <xf numFmtId="224" fontId="142" fillId="0" borderId="0">
      <alignment horizontal="centerContinuous"/>
    </xf>
    <xf numFmtId="224" fontId="30" fillId="29" borderId="0" applyNumberFormat="0" applyBorder="0" applyAlignment="0" applyProtection="0"/>
    <xf numFmtId="224" fontId="30" fillId="29" borderId="0" applyNumberFormat="0" applyBorder="0" applyAlignment="0" applyProtection="0"/>
    <xf numFmtId="224" fontId="30" fillId="67" borderId="0" applyNumberFormat="0" applyBorder="0" applyAlignment="0" applyProtection="0"/>
    <xf numFmtId="224" fontId="30" fillId="30" borderId="0" applyNumberFormat="0" applyBorder="0" applyAlignment="0" applyProtection="0"/>
    <xf numFmtId="224" fontId="30" fillId="30" borderId="0" applyNumberFormat="0" applyBorder="0" applyAlignment="0" applyProtection="0"/>
    <xf numFmtId="224" fontId="30" fillId="35" borderId="0" applyNumberFormat="0" applyBorder="0" applyAlignment="0" applyProtection="0"/>
    <xf numFmtId="224" fontId="30" fillId="31" borderId="0" applyNumberFormat="0" applyBorder="0" applyAlignment="0" applyProtection="0"/>
    <xf numFmtId="224" fontId="30" fillId="31" borderId="0" applyNumberFormat="0" applyBorder="0" applyAlignment="0" applyProtection="0"/>
    <xf numFmtId="224" fontId="30" fillId="68" borderId="0" applyNumberFormat="0" applyBorder="0" applyAlignment="0" applyProtection="0"/>
    <xf numFmtId="224" fontId="30" fillId="32" borderId="0" applyNumberFormat="0" applyBorder="0" applyAlignment="0" applyProtection="0"/>
    <xf numFmtId="224" fontId="30" fillId="32" borderId="0" applyNumberFormat="0" applyBorder="0" applyAlignment="0" applyProtection="0"/>
    <xf numFmtId="224" fontId="30" fillId="42" borderId="0" applyNumberFormat="0" applyBorder="0" applyAlignment="0" applyProtection="0"/>
    <xf numFmtId="224" fontId="30" fillId="31" borderId="0" applyNumberFormat="0" applyBorder="0" applyAlignment="0" applyProtection="0"/>
    <xf numFmtId="224" fontId="30" fillId="31" borderId="0" applyNumberFormat="0" applyBorder="0" applyAlignment="0" applyProtection="0"/>
    <xf numFmtId="224" fontId="30" fillId="32" borderId="0" applyNumberFormat="0" applyBorder="0" applyAlignment="0" applyProtection="0"/>
    <xf numFmtId="224" fontId="30" fillId="33" borderId="0" applyNumberFormat="0" applyBorder="0" applyAlignment="0" applyProtection="0"/>
    <xf numFmtId="224" fontId="30" fillId="33" borderId="0" applyNumberFormat="0" applyBorder="0" applyAlignment="0" applyProtection="0"/>
    <xf numFmtId="224" fontId="30" fillId="29" borderId="0" applyNumberFormat="0" applyBorder="0" applyAlignment="0" applyProtection="0"/>
    <xf numFmtId="224" fontId="30" fillId="34" borderId="0" applyNumberFormat="0" applyBorder="0" applyAlignment="0" applyProtection="0"/>
    <xf numFmtId="224" fontId="30" fillId="34" borderId="0" applyNumberFormat="0" applyBorder="0" applyAlignment="0" applyProtection="0"/>
    <xf numFmtId="224" fontId="30" fillId="69" borderId="0" applyNumberFormat="0" applyBorder="0" applyAlignment="0" applyProtection="0"/>
    <xf numFmtId="224" fontId="30" fillId="35" borderId="0" applyNumberFormat="0" applyBorder="0" applyAlignment="0" applyProtection="0"/>
    <xf numFmtId="224" fontId="30" fillId="35" borderId="0" applyNumberFormat="0" applyBorder="0" applyAlignment="0" applyProtection="0"/>
    <xf numFmtId="224" fontId="30" fillId="42" borderId="0" applyNumberFormat="0" applyBorder="0" applyAlignment="0" applyProtection="0"/>
    <xf numFmtId="224" fontId="30" fillId="33" borderId="0" applyNumberFormat="0" applyBorder="0" applyAlignment="0" applyProtection="0"/>
    <xf numFmtId="224" fontId="30" fillId="33" borderId="0" applyNumberFormat="0" applyBorder="0" applyAlignment="0" applyProtection="0"/>
    <xf numFmtId="224" fontId="30" fillId="29" borderId="0" applyNumberFormat="0" applyBorder="0" applyAlignment="0" applyProtection="0"/>
    <xf numFmtId="224" fontId="30" fillId="31" borderId="0" applyNumberFormat="0" applyBorder="0" applyAlignment="0" applyProtection="0"/>
    <xf numFmtId="224" fontId="30" fillId="31" borderId="0" applyNumberFormat="0" applyBorder="0" applyAlignment="0" applyProtection="0"/>
    <xf numFmtId="224" fontId="30" fillId="37" borderId="0" applyNumberFormat="0" applyBorder="0" applyAlignment="0" applyProtection="0"/>
    <xf numFmtId="224" fontId="79" fillId="33" borderId="0" applyNumberFormat="0" applyBorder="0" applyAlignment="0" applyProtection="0"/>
    <xf numFmtId="224" fontId="79" fillId="33" borderId="0" applyNumberFormat="0" applyBorder="0" applyAlignment="0" applyProtection="0"/>
    <xf numFmtId="224" fontId="79" fillId="36" borderId="0" applyNumberFormat="0" applyBorder="0" applyAlignment="0" applyProtection="0"/>
    <xf numFmtId="224" fontId="79" fillId="36" borderId="0" applyNumberFormat="0" applyBorder="0" applyAlignment="0" applyProtection="0"/>
    <xf numFmtId="224" fontId="79" fillId="37" borderId="0" applyNumberFormat="0" applyBorder="0" applyAlignment="0" applyProtection="0"/>
    <xf numFmtId="224" fontId="79" fillId="37" borderId="0" applyNumberFormat="0" applyBorder="0" applyAlignment="0" applyProtection="0"/>
    <xf numFmtId="224" fontId="79" fillId="35" borderId="0" applyNumberFormat="0" applyBorder="0" applyAlignment="0" applyProtection="0"/>
    <xf numFmtId="224" fontId="79" fillId="35" borderId="0" applyNumberFormat="0" applyBorder="0" applyAlignment="0" applyProtection="0"/>
    <xf numFmtId="224" fontId="79" fillId="33" borderId="0" applyNumberFormat="0" applyBorder="0" applyAlignment="0" applyProtection="0"/>
    <xf numFmtId="224" fontId="79" fillId="33" borderId="0" applyNumberFormat="0" applyBorder="0" applyAlignment="0" applyProtection="0"/>
    <xf numFmtId="224" fontId="79" fillId="30" borderId="0" applyNumberFormat="0" applyBorder="0" applyAlignment="0" applyProtection="0"/>
    <xf numFmtId="224" fontId="79" fillId="30" borderId="0" applyNumberFormat="0" applyBorder="0" applyAlignment="0" applyProtection="0"/>
    <xf numFmtId="224" fontId="79" fillId="38" borderId="0" applyNumberFormat="0" applyBorder="0" applyAlignment="0" applyProtection="0"/>
    <xf numFmtId="224" fontId="79" fillId="38" borderId="0" applyNumberFormat="0" applyBorder="0" applyAlignment="0" applyProtection="0"/>
    <xf numFmtId="224" fontId="79" fillId="36" borderId="0" applyNumberFormat="0" applyBorder="0" applyAlignment="0" applyProtection="0"/>
    <xf numFmtId="224" fontId="79" fillId="36" borderId="0" applyNumberFormat="0" applyBorder="0" applyAlignment="0" applyProtection="0"/>
    <xf numFmtId="224" fontId="79" fillId="37" borderId="0" applyNumberFormat="0" applyBorder="0" applyAlignment="0" applyProtection="0"/>
    <xf numFmtId="224" fontId="79" fillId="37" borderId="0" applyNumberFormat="0" applyBorder="0" applyAlignment="0" applyProtection="0"/>
    <xf numFmtId="224" fontId="79" fillId="39" borderId="0" applyNumberFormat="0" applyBorder="0" applyAlignment="0" applyProtection="0"/>
    <xf numFmtId="224" fontId="79" fillId="39" borderId="0" applyNumberFormat="0" applyBorder="0" applyAlignment="0" applyProtection="0"/>
    <xf numFmtId="224" fontId="79" fillId="41" borderId="0" applyNumberFormat="0" applyBorder="0" applyAlignment="0" applyProtection="0"/>
    <xf numFmtId="224" fontId="79" fillId="41" borderId="0" applyNumberFormat="0" applyBorder="0" applyAlignment="0" applyProtection="0"/>
    <xf numFmtId="224" fontId="80" fillId="42" borderId="0" applyNumberFormat="0" applyBorder="0" applyAlignment="0" applyProtection="0"/>
    <xf numFmtId="224" fontId="80" fillId="42" borderId="0" applyNumberFormat="0" applyBorder="0" applyAlignment="0" applyProtection="0"/>
    <xf numFmtId="215" fontId="27" fillId="0" borderId="0" applyFill="0" applyBorder="0" applyAlignment="0"/>
    <xf numFmtId="215" fontId="27" fillId="0" borderId="0" applyFill="0" applyBorder="0" applyAlignment="0"/>
    <xf numFmtId="224" fontId="81" fillId="43" borderId="39" applyNumberFormat="0" applyAlignment="0" applyProtection="0"/>
    <xf numFmtId="224" fontId="81" fillId="43" borderId="39" applyNumberFormat="0" applyAlignment="0" applyProtection="0"/>
    <xf numFmtId="43" fontId="27" fillId="0" borderId="0" applyFont="0" applyFill="0" applyBorder="0" applyAlignment="0" applyProtection="0"/>
    <xf numFmtId="224" fontId="140" fillId="0" borderId="0"/>
    <xf numFmtId="216" fontId="143" fillId="0" borderId="0"/>
    <xf numFmtId="224" fontId="140" fillId="0" borderId="0"/>
    <xf numFmtId="216" fontId="143" fillId="0" borderId="0"/>
    <xf numFmtId="224" fontId="140" fillId="0" borderId="0"/>
    <xf numFmtId="216" fontId="143" fillId="0" borderId="0"/>
    <xf numFmtId="224" fontId="140" fillId="0" borderId="0"/>
    <xf numFmtId="216" fontId="143" fillId="0" borderId="0"/>
    <xf numFmtId="224" fontId="140" fillId="0" borderId="0"/>
    <xf numFmtId="216" fontId="143" fillId="0" borderId="0"/>
    <xf numFmtId="224" fontId="140" fillId="0" borderId="0"/>
    <xf numFmtId="216" fontId="143" fillId="0" borderId="0"/>
    <xf numFmtId="224" fontId="140" fillId="0" borderId="0"/>
    <xf numFmtId="216" fontId="143" fillId="0" borderId="0"/>
    <xf numFmtId="224" fontId="140" fillId="0" borderId="0"/>
    <xf numFmtId="216" fontId="143" fillId="0" borderId="0"/>
    <xf numFmtId="43" fontId="14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5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24" fontId="144" fillId="0" borderId="0" applyNumberFormat="0" applyFill="0" applyBorder="0" applyAlignment="0" applyProtection="0"/>
    <xf numFmtId="224" fontId="144" fillId="0" borderId="0" applyNumberFormat="0" applyFill="0" applyBorder="0" applyAlignment="0" applyProtection="0"/>
    <xf numFmtId="217" fontId="145" fillId="0" borderId="0">
      <protection locked="0"/>
    </xf>
    <xf numFmtId="197" fontId="35" fillId="0" borderId="0"/>
    <xf numFmtId="215" fontId="27" fillId="0" borderId="0" applyFill="0" applyBorder="0" applyAlignment="0"/>
    <xf numFmtId="224" fontId="84" fillId="33" borderId="0" applyNumberFormat="0" applyBorder="0" applyAlignment="0" applyProtection="0"/>
    <xf numFmtId="224" fontId="84" fillId="33" borderId="0" applyNumberFormat="0" applyBorder="0" applyAlignment="0" applyProtection="0"/>
    <xf numFmtId="224" fontId="85" fillId="0" borderId="41" applyNumberFormat="0" applyFill="0" applyAlignment="0" applyProtection="0"/>
    <xf numFmtId="224" fontId="85" fillId="0" borderId="41" applyNumberFormat="0" applyFill="0" applyAlignment="0" applyProtection="0"/>
    <xf numFmtId="224" fontId="86" fillId="0" borderId="42" applyNumberFormat="0" applyFill="0" applyAlignment="0" applyProtection="0"/>
    <xf numFmtId="224" fontId="86" fillId="0" borderId="42" applyNumberFormat="0" applyFill="0" applyAlignment="0" applyProtection="0"/>
    <xf numFmtId="224" fontId="87" fillId="0" borderId="43" applyNumberFormat="0" applyFill="0" applyAlignment="0" applyProtection="0"/>
    <xf numFmtId="224" fontId="87" fillId="0" borderId="43" applyNumberFormat="0" applyFill="0" applyAlignment="0" applyProtection="0"/>
    <xf numFmtId="224" fontId="87" fillId="0" borderId="0" applyNumberFormat="0" applyFill="0" applyBorder="0" applyAlignment="0" applyProtection="0"/>
    <xf numFmtId="224" fontId="87" fillId="0" borderId="0" applyNumberFormat="0" applyFill="0" applyBorder="0" applyAlignment="0" applyProtection="0"/>
    <xf numFmtId="203" fontId="27" fillId="0" borderId="0">
      <protection locked="0"/>
    </xf>
    <xf numFmtId="203" fontId="27" fillId="0" borderId="0">
      <protection locked="0"/>
    </xf>
    <xf numFmtId="224" fontId="146" fillId="0" borderId="0" applyNumberFormat="0" applyFill="0" applyBorder="0" applyAlignment="0" applyProtection="0">
      <alignment vertical="top"/>
      <protection locked="0"/>
    </xf>
    <xf numFmtId="224" fontId="88" fillId="34" borderId="39" applyNumberFormat="0" applyAlignment="0" applyProtection="0"/>
    <xf numFmtId="43" fontId="27" fillId="0" borderId="0" applyFont="0" applyFill="0" applyBorder="0" applyAlignment="0" applyProtection="0"/>
    <xf numFmtId="215" fontId="27" fillId="0" borderId="0" applyFill="0" applyBorder="0" applyAlignment="0"/>
    <xf numFmtId="224" fontId="89" fillId="0" borderId="44" applyNumberFormat="0" applyFill="0" applyAlignment="0" applyProtection="0"/>
    <xf numFmtId="224" fontId="89" fillId="0" borderId="44" applyNumberFormat="0" applyFill="0" applyAlignment="0" applyProtection="0"/>
    <xf numFmtId="42" fontId="27" fillId="0" borderId="0" applyFont="0" applyFill="0" applyBorder="0" applyAlignment="0" applyProtection="0"/>
    <xf numFmtId="44" fontId="27" fillId="0" borderId="0" applyFont="0" applyFill="0" applyBorder="0" applyAlignment="0" applyProtection="0"/>
    <xf numFmtId="224" fontId="90" fillId="34" borderId="0" applyNumberFormat="0" applyBorder="0" applyAlignment="0" applyProtection="0"/>
    <xf numFmtId="224" fontId="90" fillId="34" borderId="0" applyNumberFormat="0" applyBorder="0" applyAlignment="0" applyProtection="0"/>
    <xf numFmtId="224" fontId="147" fillId="0" borderId="0"/>
    <xf numFmtId="43" fontId="27" fillId="0" borderId="0" applyFont="0" applyFill="0" applyBorder="0" applyAlignment="0" applyProtection="0"/>
    <xf numFmtId="224" fontId="27" fillId="0" borderId="0"/>
    <xf numFmtId="224" fontId="27" fillId="0" borderId="0"/>
    <xf numFmtId="224" fontId="27" fillId="0" borderId="0"/>
    <xf numFmtId="224" fontId="108" fillId="0" borderId="0"/>
    <xf numFmtId="224" fontId="149" fillId="0" borderId="0"/>
    <xf numFmtId="224" fontId="108" fillId="0" borderId="0"/>
    <xf numFmtId="224" fontId="24" fillId="0" borderId="0"/>
    <xf numFmtId="224" fontId="24" fillId="0" borderId="0"/>
    <xf numFmtId="224" fontId="24" fillId="0" borderId="0"/>
    <xf numFmtId="224" fontId="108" fillId="0" borderId="0"/>
    <xf numFmtId="224" fontId="27" fillId="0" borderId="0"/>
    <xf numFmtId="224" fontId="27" fillId="0" borderId="0"/>
    <xf numFmtId="224" fontId="108" fillId="0" borderId="0"/>
    <xf numFmtId="224" fontId="27" fillId="0" borderId="0"/>
    <xf numFmtId="224" fontId="27" fillId="0" borderId="0"/>
    <xf numFmtId="224" fontId="24" fillId="0" borderId="0"/>
    <xf numFmtId="224" fontId="24" fillId="0" borderId="0"/>
    <xf numFmtId="224" fontId="108" fillId="0" borderId="0"/>
    <xf numFmtId="224" fontId="27" fillId="0" borderId="0"/>
    <xf numFmtId="224" fontId="27" fillId="0" borderId="0"/>
    <xf numFmtId="224" fontId="108" fillId="0" borderId="0"/>
    <xf numFmtId="224" fontId="27" fillId="0" borderId="0"/>
    <xf numFmtId="224" fontId="27" fillId="0" borderId="0"/>
    <xf numFmtId="224" fontId="27" fillId="0" borderId="0"/>
    <xf numFmtId="224" fontId="27" fillId="0" borderId="0"/>
    <xf numFmtId="224" fontId="109" fillId="0" borderId="0"/>
    <xf numFmtId="224" fontId="27" fillId="0" borderId="0">
      <alignment vertical="top"/>
    </xf>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108" fillId="0" borderId="0"/>
    <xf numFmtId="224" fontId="108" fillId="0" borderId="0"/>
    <xf numFmtId="224" fontId="108" fillId="0" borderId="0"/>
    <xf numFmtId="224" fontId="27" fillId="0" borderId="0" applyNumberFormat="0" applyFont="0" applyFill="0" applyBorder="0" applyAlignment="0" applyProtection="0"/>
    <xf numFmtId="224" fontId="27" fillId="0" borderId="0" applyNumberFormat="0" applyFont="0" applyFill="0" applyBorder="0" applyAlignment="0" applyProtection="0"/>
    <xf numFmtId="224" fontId="27" fillId="0" borderId="0"/>
    <xf numFmtId="224" fontId="24" fillId="0" borderId="0"/>
    <xf numFmtId="224" fontId="109" fillId="0" borderId="0"/>
    <xf numFmtId="224" fontId="24" fillId="0" borderId="0"/>
    <xf numFmtId="224" fontId="24" fillId="0" borderId="0"/>
    <xf numFmtId="224" fontId="149" fillId="0" borderId="0"/>
    <xf numFmtId="224" fontId="32" fillId="0" borderId="0"/>
    <xf numFmtId="224" fontId="149" fillId="0" borderId="0"/>
    <xf numFmtId="224" fontId="108" fillId="0" borderId="0"/>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32" fillId="0" borderId="0"/>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132" fillId="0" borderId="0">
      <alignment vertical="top"/>
    </xf>
    <xf numFmtId="224" fontId="27" fillId="31" borderId="45" applyNumberFormat="0" applyFont="0" applyAlignment="0" applyProtection="0"/>
    <xf numFmtId="224" fontId="27" fillId="31" borderId="45" applyNumberFormat="0" applyFont="0" applyAlignment="0" applyProtection="0"/>
    <xf numFmtId="224" fontId="91" fillId="43" borderId="46" applyNumberFormat="0" applyAlignment="0" applyProtection="0"/>
    <xf numFmtId="224" fontId="91" fillId="43" borderId="46" applyNumberFormat="0" applyAlignment="0" applyProtection="0"/>
    <xf numFmtId="218" fontId="31" fillId="43" borderId="0">
      <alignment horizontal="right"/>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30"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15" fontId="27" fillId="0" borderId="0" applyFill="0" applyBorder="0" applyAlignment="0"/>
    <xf numFmtId="224" fontId="127" fillId="0" borderId="27" applyNumberFormat="0" applyBorder="0" applyAlignment="0"/>
    <xf numFmtId="224" fontId="27" fillId="0" borderId="0"/>
    <xf numFmtId="224" fontId="31" fillId="0" borderId="0">
      <alignment vertical="top"/>
    </xf>
    <xf numFmtId="37" fontId="148" fillId="0" borderId="61" applyNumberFormat="0" applyFont="0" applyBorder="0" applyAlignment="0" applyProtection="0">
      <alignment horizontal="centerContinuous"/>
    </xf>
    <xf numFmtId="215" fontId="27" fillId="0" borderId="0" applyFill="0" applyBorder="0" applyAlignment="0"/>
    <xf numFmtId="224" fontId="92" fillId="0" borderId="0" applyNumberFormat="0" applyFill="0" applyBorder="0" applyAlignment="0" applyProtection="0"/>
    <xf numFmtId="224" fontId="92" fillId="0" borderId="0" applyNumberFormat="0" applyFill="0" applyBorder="0" applyAlignment="0" applyProtection="0"/>
    <xf numFmtId="224" fontId="93" fillId="0" borderId="47" applyNumberFormat="0" applyFill="0" applyAlignment="0" applyProtection="0"/>
    <xf numFmtId="224" fontId="93" fillId="0" borderId="47" applyNumberFormat="0" applyFill="0" applyAlignment="0" applyProtection="0"/>
    <xf numFmtId="224" fontId="27" fillId="0" borderId="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xf numFmtId="224" fontId="27" fillId="0" borderId="0"/>
    <xf numFmtId="224" fontId="27" fillId="0" borderId="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108" fillId="0" borderId="0"/>
    <xf numFmtId="224" fontId="88" fillId="32" borderId="39" applyNumberFormat="0" applyAlignment="0" applyProtection="0"/>
    <xf numFmtId="9" fontId="130" fillId="0" borderId="0" applyFont="0" applyFill="0" applyBorder="0" applyAlignment="0" applyProtection="0"/>
    <xf numFmtId="224" fontId="88" fillId="32" borderId="39" applyNumberFormat="0" applyAlignment="0" applyProtection="0"/>
    <xf numFmtId="43" fontId="130" fillId="0" borderId="0" applyFont="0" applyFill="0" applyBorder="0" applyAlignment="0" applyProtection="0"/>
    <xf numFmtId="9" fontId="130" fillId="0" borderId="0" applyFont="0" applyFill="0" applyBorder="0" applyAlignment="0" applyProtection="0"/>
    <xf numFmtId="224" fontId="108" fillId="0" borderId="0"/>
    <xf numFmtId="43" fontId="130" fillId="0" borderId="0" applyFont="0" applyFill="0" applyBorder="0" applyAlignment="0" applyProtection="0"/>
    <xf numFmtId="224" fontId="108" fillId="0" borderId="0"/>
    <xf numFmtId="224" fontId="88" fillId="32" borderId="39"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9" fontId="130" fillId="0" borderId="0" applyFont="0" applyFill="0" applyBorder="0" applyAlignment="0" applyProtection="0"/>
    <xf numFmtId="224" fontId="108" fillId="0" borderId="0"/>
    <xf numFmtId="224" fontId="88" fillId="32" borderId="39" applyNumberFormat="0" applyAlignment="0" applyProtection="0"/>
    <xf numFmtId="224" fontId="108" fillId="0" borderId="0"/>
    <xf numFmtId="224" fontId="24" fillId="0" borderId="0"/>
    <xf numFmtId="43" fontId="24" fillId="0" borderId="0" applyFont="0" applyFill="0" applyBorder="0" applyAlignment="0" applyProtection="0"/>
    <xf numFmtId="224" fontId="88" fillId="32" borderId="39" applyNumberFormat="0" applyAlignment="0" applyProtection="0"/>
    <xf numFmtId="224" fontId="88" fillId="32" borderId="39" applyNumberFormat="0" applyAlignment="0" applyProtection="0"/>
    <xf numFmtId="9" fontId="130" fillId="0" borderId="0" applyFont="0" applyFill="0" applyBorder="0" applyAlignment="0" applyProtection="0"/>
    <xf numFmtId="224" fontId="108" fillId="0" borderId="0"/>
    <xf numFmtId="43" fontId="130" fillId="0" borderId="0" applyFont="0" applyFill="0" applyBorder="0" applyAlignment="0" applyProtection="0"/>
    <xf numFmtId="224" fontId="108" fillId="0" borderId="0"/>
    <xf numFmtId="224" fontId="88" fillId="32" borderId="39" applyNumberFormat="0" applyAlignment="0" applyProtection="0"/>
    <xf numFmtId="224" fontId="24" fillId="0" borderId="0"/>
    <xf numFmtId="224" fontId="24" fillId="0" borderId="0"/>
    <xf numFmtId="224" fontId="24" fillId="0" borderId="0"/>
    <xf numFmtId="43" fontId="130"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9" fontId="130" fillId="0" borderId="0" applyFont="0" applyFill="0" applyBorder="0" applyAlignment="0" applyProtection="0"/>
    <xf numFmtId="43" fontId="130" fillId="0" borderId="0" applyFont="0" applyFill="0" applyBorder="0" applyAlignment="0" applyProtection="0"/>
    <xf numFmtId="224" fontId="88" fillId="32" borderId="39" applyNumberFormat="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24" fontId="108" fillId="0" borderId="0"/>
    <xf numFmtId="224" fontId="132" fillId="0" borderId="0">
      <alignment vertical="top"/>
    </xf>
    <xf numFmtId="43" fontId="24" fillId="0" borderId="0" applyFont="0" applyFill="0" applyBorder="0" applyAlignment="0" applyProtection="0"/>
    <xf numFmtId="224" fontId="27" fillId="0" borderId="0"/>
    <xf numFmtId="224" fontId="109" fillId="0" borderId="0"/>
    <xf numFmtId="9" fontId="132" fillId="0" borderId="0" applyFont="0" applyFill="0" applyBorder="0" applyAlignment="0" applyProtection="0"/>
    <xf numFmtId="43" fontId="14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6" fontId="27" fillId="0" borderId="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9" fontId="24" fillId="0" borderId="0" applyFont="0" applyFill="0" applyBorder="0" applyAlignment="0" applyProtection="0"/>
    <xf numFmtId="224" fontId="27" fillId="0" borderId="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23" fillId="0" borderId="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7" fillId="0" borderId="0"/>
    <xf numFmtId="224" fontId="78" fillId="0" borderId="0"/>
    <xf numFmtId="224" fontId="108" fillId="0" borderId="0"/>
    <xf numFmtId="43" fontId="130" fillId="0" borderId="0" applyFont="0" applyFill="0" applyBorder="0" applyAlignment="0" applyProtection="0"/>
    <xf numFmtId="224" fontId="88" fillId="32" borderId="39" applyNumberFormat="0" applyAlignment="0" applyProtection="0"/>
    <xf numFmtId="9" fontId="130"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43" fontId="24" fillId="0" borderId="0" applyFont="0" applyFill="0" applyBorder="0" applyAlignment="0" applyProtection="0"/>
    <xf numFmtId="224" fontId="27" fillId="0" borderId="0"/>
    <xf numFmtId="49" fontId="32" fillId="0" borderId="0" applyNumberFormat="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224" fontId="78" fillId="0" borderId="0"/>
    <xf numFmtId="224" fontId="31" fillId="67" borderId="0" applyNumberFormat="0" applyBorder="0" applyAlignment="0" applyProtection="0"/>
    <xf numFmtId="224" fontId="31" fillId="35" borderId="0" applyNumberFormat="0" applyBorder="0" applyAlignment="0" applyProtection="0"/>
    <xf numFmtId="224" fontId="31" fillId="68" borderId="0" applyNumberFormat="0" applyBorder="0" applyAlignment="0" applyProtection="0"/>
    <xf numFmtId="224" fontId="31" fillId="42" borderId="0" applyNumberFormat="0" applyBorder="0" applyAlignment="0" applyProtection="0"/>
    <xf numFmtId="224" fontId="31" fillId="33" borderId="0" applyNumberFormat="0" applyBorder="0" applyAlignment="0" applyProtection="0"/>
    <xf numFmtId="224" fontId="31" fillId="32" borderId="0" applyNumberFormat="0" applyBorder="0" applyAlignment="0" applyProtection="0"/>
    <xf numFmtId="224" fontId="31" fillId="29" borderId="0" applyNumberFormat="0" applyBorder="0" applyAlignment="0" applyProtection="0"/>
    <xf numFmtId="224" fontId="31" fillId="30" borderId="0" applyNumberFormat="0" applyBorder="0" applyAlignment="0" applyProtection="0"/>
    <xf numFmtId="224" fontId="31" fillId="69" borderId="0" applyNumberFormat="0" applyBorder="0" applyAlignment="0" applyProtection="0"/>
    <xf numFmtId="224" fontId="31" fillId="42" borderId="0" applyNumberFormat="0" applyBorder="0" applyAlignment="0" applyProtection="0"/>
    <xf numFmtId="224" fontId="31" fillId="29" borderId="0" applyNumberFormat="0" applyBorder="0" applyAlignment="0" applyProtection="0"/>
    <xf numFmtId="224" fontId="31" fillId="37" borderId="0" applyNumberFormat="0" applyBorder="0" applyAlignment="0" applyProtection="0"/>
    <xf numFmtId="224" fontId="111" fillId="70" borderId="0" applyNumberFormat="0" applyBorder="0" applyAlignment="0" applyProtection="0"/>
    <xf numFmtId="224" fontId="111" fillId="30" borderId="0" applyNumberFormat="0" applyBorder="0" applyAlignment="0" applyProtection="0"/>
    <xf numFmtId="224" fontId="111" fillId="69" borderId="0" applyNumberFormat="0" applyBorder="0" applyAlignment="0" applyProtection="0"/>
    <xf numFmtId="224" fontId="111" fillId="71" borderId="0" applyNumberFormat="0" applyBorder="0" applyAlignment="0" applyProtection="0"/>
    <xf numFmtId="224" fontId="111" fillId="40" borderId="0" applyNumberFormat="0" applyBorder="0" applyAlignment="0" applyProtection="0"/>
    <xf numFmtId="224" fontId="111" fillId="72" borderId="0" applyNumberFormat="0" applyBorder="0" applyAlignment="0" applyProtection="0"/>
    <xf numFmtId="224" fontId="111" fillId="73" borderId="0" applyNumberFormat="0" applyBorder="0" applyAlignment="0" applyProtection="0"/>
    <xf numFmtId="224" fontId="111" fillId="41" borderId="0" applyNumberFormat="0" applyBorder="0" applyAlignment="0" applyProtection="0"/>
    <xf numFmtId="224" fontId="111" fillId="74" borderId="0" applyNumberFormat="0" applyBorder="0" applyAlignment="0" applyProtection="0"/>
    <xf numFmtId="224" fontId="111" fillId="71" borderId="0" applyNumberFormat="0" applyBorder="0" applyAlignment="0" applyProtection="0"/>
    <xf numFmtId="224" fontId="111" fillId="40" borderId="0" applyNumberFormat="0" applyBorder="0" applyAlignment="0" applyProtection="0"/>
    <xf numFmtId="224" fontId="111" fillId="36" borderId="0" applyNumberFormat="0" applyBorder="0" applyAlignment="0" applyProtection="0"/>
    <xf numFmtId="224" fontId="112" fillId="35" borderId="0" applyNumberFormat="0" applyBorder="0" applyAlignment="0" applyProtection="0"/>
    <xf numFmtId="224" fontId="113" fillId="75" borderId="39" applyNumberFormat="0" applyAlignment="0" applyProtection="0"/>
    <xf numFmtId="224" fontId="114" fillId="44" borderId="40" applyNumberFormat="0" applyAlignment="0" applyProtection="0"/>
    <xf numFmtId="43" fontId="30"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alignment vertical="top"/>
    </xf>
    <xf numFmtId="43" fontId="130"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115"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alignment vertical="top"/>
    </xf>
    <xf numFmtId="43" fontId="30" fillId="0" borderId="0" applyFont="0" applyFill="0" applyBorder="0" applyAlignment="0" applyProtection="0"/>
    <xf numFmtId="224" fontId="27" fillId="0" borderId="0" applyFont="0" applyFill="0" applyBorder="0" applyAlignment="0" applyProtection="0"/>
    <xf numFmtId="224" fontId="116" fillId="0" borderId="0" applyNumberFormat="0" applyFill="0" applyBorder="0" applyAlignment="0" applyProtection="0"/>
    <xf numFmtId="224" fontId="117" fillId="68" borderId="0" applyNumberFormat="0" applyBorder="0" applyAlignment="0" applyProtection="0"/>
    <xf numFmtId="224" fontId="118" fillId="0" borderId="56" applyNumberFormat="0" applyFill="0" applyAlignment="0" applyProtection="0"/>
    <xf numFmtId="224" fontId="119" fillId="0" borderId="57" applyNumberFormat="0" applyFill="0" applyAlignment="0" applyProtection="0"/>
    <xf numFmtId="224" fontId="120" fillId="0" borderId="58" applyNumberFormat="0" applyFill="0" applyAlignment="0" applyProtection="0"/>
    <xf numFmtId="224" fontId="120" fillId="0" borderId="0" applyNumberFormat="0" applyFill="0" applyBorder="0" applyAlignment="0" applyProtection="0"/>
    <xf numFmtId="224" fontId="131" fillId="0" borderId="0" applyNumberFormat="0" applyFill="0" applyBorder="0" applyAlignment="0" applyProtection="0">
      <alignment vertical="top"/>
      <protection locked="0"/>
    </xf>
    <xf numFmtId="224" fontId="121" fillId="32" borderId="39" applyNumberFormat="0" applyAlignment="0" applyProtection="0"/>
    <xf numFmtId="224" fontId="122" fillId="0" borderId="59" applyNumberFormat="0" applyFill="0" applyAlignment="0" applyProtection="0"/>
    <xf numFmtId="224" fontId="29" fillId="34" borderId="0" applyNumberFormat="0" applyBorder="0" applyAlignment="0" applyProtection="0"/>
    <xf numFmtId="224" fontId="31" fillId="0" borderId="0"/>
    <xf numFmtId="224" fontId="109" fillId="0" borderId="0"/>
    <xf numFmtId="224" fontId="27" fillId="0" borderId="0"/>
    <xf numFmtId="224" fontId="31" fillId="0" borderId="0">
      <alignment vertical="top"/>
    </xf>
    <xf numFmtId="224" fontId="109" fillId="0" borderId="0"/>
    <xf numFmtId="224" fontId="32" fillId="0" borderId="0"/>
    <xf numFmtId="224" fontId="30" fillId="0" borderId="0"/>
    <xf numFmtId="224" fontId="31" fillId="0" borderId="0">
      <alignment vertical="top"/>
    </xf>
    <xf numFmtId="224" fontId="109" fillId="0" borderId="0"/>
    <xf numFmtId="224" fontId="32" fillId="0" borderId="0"/>
    <xf numFmtId="224" fontId="109" fillId="0" borderId="0"/>
    <xf numFmtId="224" fontId="27" fillId="0" borderId="0"/>
    <xf numFmtId="224" fontId="31" fillId="0" borderId="0">
      <alignment vertical="top"/>
    </xf>
    <xf numFmtId="224" fontId="27" fillId="0" borderId="0"/>
    <xf numFmtId="224" fontId="124" fillId="75" borderId="46" applyNumberFormat="0" applyAlignment="0" applyProtection="0"/>
    <xf numFmtId="224" fontId="125" fillId="76" borderId="25"/>
    <xf numFmtId="9" fontId="32" fillId="0" borderId="0" applyFont="0" applyFill="0" applyBorder="0" applyAlignment="0" applyProtection="0"/>
    <xf numFmtId="9" fontId="126" fillId="0" borderId="0" applyFont="0" applyFill="0" applyBorder="0" applyAlignment="0" applyProtection="0"/>
    <xf numFmtId="9" fontId="31" fillId="0" borderId="0" applyFont="0" applyFill="0" applyBorder="0" applyAlignment="0" applyProtection="0">
      <alignment vertical="top"/>
    </xf>
    <xf numFmtId="9" fontId="126" fillId="0" borderId="0" applyFont="0" applyFill="0" applyBorder="0" applyAlignment="0" applyProtection="0"/>
    <xf numFmtId="9" fontId="30" fillId="0" borderId="0" applyFont="0" applyFill="0" applyBorder="0" applyAlignment="0" applyProtection="0"/>
    <xf numFmtId="224" fontId="31" fillId="0" borderId="0">
      <alignment vertical="top"/>
    </xf>
    <xf numFmtId="224" fontId="110" fillId="0" borderId="60" applyNumberFormat="0" applyFill="0" applyAlignment="0" applyProtection="0"/>
    <xf numFmtId="224" fontId="59" fillId="0" borderId="0" applyNumberFormat="0" applyFill="0" applyBorder="0" applyAlignment="0" applyProtection="0"/>
    <xf numFmtId="224" fontId="27" fillId="0" borderId="0"/>
    <xf numFmtId="224" fontId="24" fillId="0" borderId="0"/>
    <xf numFmtId="43" fontId="24" fillId="0" borderId="0" applyFont="0" applyFill="0" applyBorder="0" applyAlignment="0" applyProtection="0"/>
    <xf numFmtId="224" fontId="123" fillId="0" borderId="0"/>
    <xf numFmtId="224" fontId="30" fillId="0" borderId="0"/>
    <xf numFmtId="224" fontId="123" fillId="0" borderId="0"/>
    <xf numFmtId="49" fontId="32" fillId="0" borderId="0" applyNumberFormat="0" applyFont="0" applyFill="0" applyBorder="0" applyAlignment="0" applyProtection="0"/>
    <xf numFmtId="224" fontId="30" fillId="67" borderId="0" applyNumberFormat="0" applyBorder="0" applyAlignment="0" applyProtection="0"/>
    <xf numFmtId="224" fontId="30" fillId="35" borderId="0" applyNumberFormat="0" applyBorder="0" applyAlignment="0" applyProtection="0"/>
    <xf numFmtId="224" fontId="30" fillId="68" borderId="0" applyNumberFormat="0" applyBorder="0" applyAlignment="0" applyProtection="0"/>
    <xf numFmtId="224" fontId="30" fillId="42" borderId="0" applyNumberFormat="0" applyBorder="0" applyAlignment="0" applyProtection="0"/>
    <xf numFmtId="224" fontId="30" fillId="32" borderId="0" applyNumberFormat="0" applyBorder="0" applyAlignment="0" applyProtection="0"/>
    <xf numFmtId="224" fontId="30" fillId="29" borderId="0" applyNumberFormat="0" applyBorder="0" applyAlignment="0" applyProtection="0"/>
    <xf numFmtId="224" fontId="30" fillId="69" borderId="0" applyNumberFormat="0" applyBorder="0" applyAlignment="0" applyProtection="0"/>
    <xf numFmtId="224" fontId="30" fillId="42" borderId="0" applyNumberFormat="0" applyBorder="0" applyAlignment="0" applyProtection="0"/>
    <xf numFmtId="224" fontId="30" fillId="29" borderId="0" applyNumberFormat="0" applyBorder="0" applyAlignment="0" applyProtection="0"/>
    <xf numFmtId="224" fontId="30" fillId="37" borderId="0" applyNumberFormat="0" applyBorder="0" applyAlignment="0" applyProtection="0"/>
    <xf numFmtId="224" fontId="79" fillId="70" borderId="0" applyNumberFormat="0" applyBorder="0" applyAlignment="0" applyProtection="0"/>
    <xf numFmtId="224" fontId="79" fillId="30" borderId="0" applyNumberFormat="0" applyBorder="0" applyAlignment="0" applyProtection="0"/>
    <xf numFmtId="224" fontId="79" fillId="69" borderId="0" applyNumberFormat="0" applyBorder="0" applyAlignment="0" applyProtection="0"/>
    <xf numFmtId="224" fontId="79" fillId="71" borderId="0" applyNumberFormat="0" applyBorder="0" applyAlignment="0" applyProtection="0"/>
    <xf numFmtId="224" fontId="79" fillId="40" borderId="0" applyNumberFormat="0" applyBorder="0" applyAlignment="0" applyProtection="0"/>
    <xf numFmtId="224" fontId="79" fillId="72" borderId="0" applyNumberFormat="0" applyBorder="0" applyAlignment="0" applyProtection="0"/>
    <xf numFmtId="224" fontId="79" fillId="73" borderId="0" applyNumberFormat="0" applyBorder="0" applyAlignment="0" applyProtection="0"/>
    <xf numFmtId="224" fontId="79" fillId="41" borderId="0" applyNumberFormat="0" applyBorder="0" applyAlignment="0" applyProtection="0"/>
    <xf numFmtId="224" fontId="79" fillId="74" borderId="0" applyNumberFormat="0" applyBorder="0" applyAlignment="0" applyProtection="0"/>
    <xf numFmtId="224" fontId="79" fillId="71" borderId="0" applyNumberFormat="0" applyBorder="0" applyAlignment="0" applyProtection="0"/>
    <xf numFmtId="224" fontId="79" fillId="36" borderId="0" applyNumberFormat="0" applyBorder="0" applyAlignment="0" applyProtection="0"/>
    <xf numFmtId="224" fontId="80" fillId="35" borderId="0" applyNumberFormat="0" applyBorder="0" applyAlignment="0" applyProtection="0"/>
    <xf numFmtId="224" fontId="133" fillId="75" borderId="39" applyNumberFormat="0" applyAlignment="0" applyProtection="0"/>
    <xf numFmtId="224" fontId="84" fillId="68" borderId="0" applyNumberFormat="0" applyBorder="0" applyAlignment="0" applyProtection="0"/>
    <xf numFmtId="224" fontId="134" fillId="0" borderId="56" applyNumberFormat="0" applyFill="0" applyAlignment="0" applyProtection="0"/>
    <xf numFmtId="224" fontId="135" fillId="0" borderId="57" applyNumberFormat="0" applyFill="0" applyAlignment="0" applyProtection="0"/>
    <xf numFmtId="224" fontId="136" fillId="0" borderId="58" applyNumberFormat="0" applyFill="0" applyAlignment="0" applyProtection="0"/>
    <xf numFmtId="224" fontId="136" fillId="0" borderId="0" applyNumberFormat="0" applyFill="0" applyBorder="0" applyAlignment="0" applyProtection="0"/>
    <xf numFmtId="224" fontId="88" fillId="32" borderId="39" applyNumberFormat="0" applyAlignment="0" applyProtection="0"/>
    <xf numFmtId="224" fontId="137" fillId="0" borderId="59" applyNumberFormat="0" applyFill="0" applyAlignment="0" applyProtection="0"/>
    <xf numFmtId="224" fontId="138" fillId="34" borderId="0" applyNumberFormat="0" applyBorder="0" applyAlignment="0" applyProtection="0"/>
    <xf numFmtId="224" fontId="91" fillId="75" borderId="46" applyNumberFormat="0" applyAlignment="0" applyProtection="0"/>
    <xf numFmtId="224" fontId="93" fillId="0" borderId="60" applyNumberFormat="0" applyFill="0" applyAlignment="0" applyProtection="0"/>
    <xf numFmtId="224" fontId="24" fillId="0" borderId="0"/>
    <xf numFmtId="43" fontId="24"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9"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43" fontId="24" fillId="0" borderId="0" applyFont="0" applyFill="0" applyBorder="0" applyAlignment="0" applyProtection="0"/>
    <xf numFmtId="224" fontId="24" fillId="0" borderId="0"/>
    <xf numFmtId="186" fontId="27" fillId="0" borderId="0" applyFill="0" applyBorder="0" applyAlignment="0" applyProtection="0"/>
    <xf numFmtId="224" fontId="24" fillId="0" borderId="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9"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43" fontId="24"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9" fontId="24" fillId="0" borderId="0" applyFont="0" applyFill="0" applyBorder="0" applyAlignment="0" applyProtection="0"/>
    <xf numFmtId="224" fontId="24" fillId="67" borderId="0" applyNumberFormat="0" applyBorder="0" applyAlignment="0" applyProtection="0"/>
    <xf numFmtId="224" fontId="24" fillId="35" borderId="0" applyNumberFormat="0" applyBorder="0" applyAlignment="0" applyProtection="0"/>
    <xf numFmtId="224" fontId="24" fillId="68" borderId="0" applyNumberFormat="0" applyBorder="0" applyAlignment="0" applyProtection="0"/>
    <xf numFmtId="224" fontId="24" fillId="42" borderId="0" applyNumberFormat="0" applyBorder="0" applyAlignment="0" applyProtection="0"/>
    <xf numFmtId="224" fontId="24" fillId="61" borderId="0" applyNumberFormat="0" applyBorder="0" applyAlignment="0" applyProtection="0"/>
    <xf numFmtId="224" fontId="24" fillId="65" borderId="0" applyNumberFormat="0" applyBorder="0" applyAlignment="0" applyProtection="0"/>
    <xf numFmtId="224" fontId="24" fillId="52" borderId="0" applyNumberFormat="0" applyBorder="0" applyAlignment="0" applyProtection="0"/>
    <xf numFmtId="224" fontId="24" fillId="55" borderId="0" applyNumberFormat="0" applyBorder="0" applyAlignment="0" applyProtection="0"/>
    <xf numFmtId="224" fontId="24" fillId="69" borderId="0" applyNumberFormat="0" applyBorder="0" applyAlignment="0" applyProtection="0"/>
    <xf numFmtId="224" fontId="24" fillId="59" borderId="0" applyNumberFormat="0" applyBorder="0" applyAlignment="0" applyProtection="0"/>
    <xf numFmtId="224" fontId="24" fillId="62" borderId="0" applyNumberFormat="0" applyBorder="0" applyAlignment="0" applyProtection="0"/>
    <xf numFmtId="224" fontId="24" fillId="66" borderId="0" applyNumberFormat="0" applyBorder="0" applyAlignment="0" applyProtection="0"/>
    <xf numFmtId="224" fontId="24" fillId="0" borderId="0"/>
    <xf numFmtId="224" fontId="24" fillId="0" borderId="0"/>
    <xf numFmtId="43" fontId="24" fillId="0" borderId="0" applyFont="0" applyFill="0" applyBorder="0" applyAlignment="0" applyProtection="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4" fillId="0" borderId="0"/>
    <xf numFmtId="224" fontId="23" fillId="0" borderId="0"/>
    <xf numFmtId="224" fontId="32" fillId="0" borderId="0"/>
    <xf numFmtId="224" fontId="32"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9" fontId="27" fillId="77" borderId="0"/>
    <xf numFmtId="224" fontId="27" fillId="0" borderId="0"/>
    <xf numFmtId="224" fontId="32" fillId="0" borderId="0"/>
    <xf numFmtId="224" fontId="27" fillId="0" borderId="0"/>
    <xf numFmtId="224" fontId="27" fillId="0" borderId="0"/>
    <xf numFmtId="224" fontId="32" fillId="0" borderId="0"/>
    <xf numFmtId="224" fontId="27" fillId="0" borderId="0"/>
    <xf numFmtId="224" fontId="30" fillId="67" borderId="0" applyNumberFormat="0" applyBorder="0" applyAlignment="0" applyProtection="0"/>
    <xf numFmtId="224" fontId="30" fillId="35" borderId="0" applyNumberFormat="0" applyBorder="0" applyAlignment="0" applyProtection="0"/>
    <xf numFmtId="224" fontId="30" fillId="68" borderId="0" applyNumberFormat="0" applyBorder="0" applyAlignment="0" applyProtection="0"/>
    <xf numFmtId="224" fontId="30" fillId="42" borderId="0" applyNumberFormat="0" applyBorder="0" applyAlignment="0" applyProtection="0"/>
    <xf numFmtId="224" fontId="30" fillId="33" borderId="0" applyNumberFormat="0" applyBorder="0" applyAlignment="0" applyProtection="0"/>
    <xf numFmtId="224" fontId="30" fillId="33" borderId="0" applyNumberFormat="0" applyBorder="0" applyAlignment="0" applyProtection="0"/>
    <xf numFmtId="224" fontId="30" fillId="32" borderId="0" applyNumberFormat="0" applyBorder="0" applyAlignment="0" applyProtection="0"/>
    <xf numFmtId="224" fontId="30" fillId="29" borderId="0" applyNumberFormat="0" applyBorder="0" applyAlignment="0" applyProtection="0"/>
    <xf numFmtId="224" fontId="30" fillId="30" borderId="0" applyNumberFormat="0" applyBorder="0" applyAlignment="0" applyProtection="0"/>
    <xf numFmtId="224" fontId="30" fillId="30" borderId="0" applyNumberFormat="0" applyBorder="0" applyAlignment="0" applyProtection="0"/>
    <xf numFmtId="224" fontId="30" fillId="69" borderId="0" applyNumberFormat="0" applyBorder="0" applyAlignment="0" applyProtection="0"/>
    <xf numFmtId="224" fontId="30" fillId="42" borderId="0" applyNumberFormat="0" applyBorder="0" applyAlignment="0" applyProtection="0"/>
    <xf numFmtId="224" fontId="30" fillId="29" borderId="0" applyNumberFormat="0" applyBorder="0" applyAlignment="0" applyProtection="0"/>
    <xf numFmtId="224" fontId="30" fillId="37" borderId="0" applyNumberFormat="0" applyBorder="0" applyAlignment="0" applyProtection="0"/>
    <xf numFmtId="224" fontId="79" fillId="40" borderId="0" applyNumberFormat="0" applyBorder="0" applyAlignment="0" applyProtection="0"/>
    <xf numFmtId="224" fontId="27" fillId="0" borderId="0"/>
    <xf numFmtId="224" fontId="150" fillId="0" borderId="0" applyNumberFormat="0" applyFill="0" applyBorder="0" applyAlignment="0" applyProtection="0"/>
    <xf numFmtId="219" fontId="151" fillId="0" borderId="0" applyFill="0" applyBorder="0" applyAlignment="0"/>
    <xf numFmtId="224" fontId="27" fillId="0" borderId="0" applyFill="0" applyBorder="0" applyAlignment="0"/>
    <xf numFmtId="44" fontId="151" fillId="0" borderId="0" applyFill="0" applyBorder="0" applyAlignment="0"/>
    <xf numFmtId="220" fontId="151" fillId="0" borderId="0" applyFill="0" applyBorder="0" applyAlignment="0"/>
    <xf numFmtId="219" fontId="151" fillId="0" borderId="0" applyFill="0" applyBorder="0" applyAlignment="0"/>
    <xf numFmtId="224" fontId="82" fillId="44" borderId="40" applyNumberFormat="0" applyAlignment="0" applyProtection="0"/>
    <xf numFmtId="41" fontId="27" fillId="0" borderId="0" applyFont="0" applyFill="0" applyBorder="0" applyAlignment="0" applyProtection="0"/>
    <xf numFmtId="44" fontId="15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4" fontId="27" fillId="0" borderId="0" applyFont="0" applyFill="0" applyBorder="0" applyAlignment="0" applyProtection="0"/>
    <xf numFmtId="165" fontId="27" fillId="0" borderId="0" applyFont="0" applyFill="0" applyBorder="0" applyAlignment="0" applyProtection="0"/>
    <xf numFmtId="43" fontId="15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202" fontId="36" fillId="0" borderId="0" applyFont="0" applyFill="0" applyBorder="0" applyAlignment="0" applyProtection="0"/>
    <xf numFmtId="224" fontId="153" fillId="2" borderId="0" applyFill="0" applyBorder="0"/>
    <xf numFmtId="224" fontId="153" fillId="2" borderId="0" applyFill="0" applyBorder="0"/>
    <xf numFmtId="224" fontId="153" fillId="2" borderId="0" applyFill="0" applyBorder="0"/>
    <xf numFmtId="224" fontId="154" fillId="0" borderId="0" applyNumberFormat="0" applyAlignment="0">
      <alignment horizontal="left"/>
    </xf>
    <xf numFmtId="221" fontId="35" fillId="0" borderId="0" applyFill="0" applyBorder="0" applyProtection="0"/>
    <xf numFmtId="221" fontId="35" fillId="0" borderId="9" applyFill="0" applyProtection="0"/>
    <xf numFmtId="221" fontId="35" fillId="0" borderId="7" applyFill="0" applyProtection="0"/>
    <xf numFmtId="221" fontId="35" fillId="0" borderId="0" applyFill="0" applyBorder="0" applyProtection="0"/>
    <xf numFmtId="222" fontId="27" fillId="0" borderId="0" applyFont="0" applyFill="0" applyBorder="0" applyAlignment="0" applyProtection="0"/>
    <xf numFmtId="219" fontId="151" fillId="0" borderId="0" applyFont="0" applyFill="0" applyBorder="0" applyAlignment="0" applyProtection="0"/>
    <xf numFmtId="224" fontId="52" fillId="0" borderId="0"/>
    <xf numFmtId="224" fontId="52" fillId="0" borderId="62"/>
    <xf numFmtId="14" fontId="31" fillId="0" borderId="0" applyFill="0" applyBorder="0" applyAlignment="0"/>
    <xf numFmtId="223" fontId="35" fillId="0" borderId="0" applyFill="0" applyBorder="0" applyProtection="0"/>
    <xf numFmtId="223" fontId="35" fillId="0" borderId="9" applyFill="0" applyProtection="0"/>
    <xf numFmtId="223" fontId="35" fillId="0" borderId="7" applyFill="0" applyProtection="0"/>
    <xf numFmtId="223" fontId="35" fillId="0" borderId="0" applyFill="0" applyBorder="0" applyProtection="0"/>
    <xf numFmtId="224" fontId="155" fillId="0" borderId="0"/>
    <xf numFmtId="224" fontId="156" fillId="2" borderId="0"/>
    <xf numFmtId="224" fontId="155" fillId="0" borderId="62"/>
    <xf numFmtId="224" fontId="155" fillId="0" borderId="62"/>
    <xf numFmtId="224" fontId="157" fillId="78" borderId="0"/>
    <xf numFmtId="219" fontId="151" fillId="0" borderId="0" applyFill="0" applyBorder="0" applyAlignment="0"/>
    <xf numFmtId="44" fontId="151" fillId="0" borderId="0" applyFill="0" applyBorder="0" applyAlignment="0"/>
    <xf numFmtId="220" fontId="151" fillId="0" borderId="0" applyFill="0" applyBorder="0" applyAlignment="0"/>
    <xf numFmtId="219" fontId="151" fillId="0" borderId="0" applyFill="0" applyBorder="0" applyAlignment="0"/>
    <xf numFmtId="224" fontId="158" fillId="0" borderId="0" applyNumberFormat="0" applyAlignment="0">
      <alignment horizontal="left"/>
    </xf>
    <xf numFmtId="224" fontId="83" fillId="0" borderId="0" applyNumberFormat="0" applyFill="0" applyBorder="0" applyAlignment="0" applyProtection="0"/>
    <xf numFmtId="224" fontId="159" fillId="0" borderId="0" applyFill="0" applyAlignment="0"/>
    <xf numFmtId="224" fontId="160" fillId="0" borderId="63"/>
    <xf numFmtId="224" fontId="160" fillId="0" borderId="62"/>
    <xf numFmtId="224" fontId="160" fillId="79" borderId="62"/>
    <xf numFmtId="224" fontId="44" fillId="0" borderId="3" applyNumberFormat="0" applyAlignment="0" applyProtection="0">
      <alignment horizontal="left" vertical="center"/>
    </xf>
    <xf numFmtId="224" fontId="44" fillId="0" borderId="4">
      <alignment horizontal="left" vertical="center"/>
    </xf>
    <xf numFmtId="224" fontId="52" fillId="0" borderId="0" applyBorder="0"/>
    <xf numFmtId="224" fontId="161" fillId="80" borderId="62"/>
    <xf numFmtId="224" fontId="162" fillId="0" borderId="0" applyNumberFormat="0" applyFill="0" applyBorder="0" applyAlignment="0" applyProtection="0">
      <alignment vertical="top"/>
      <protection locked="0"/>
    </xf>
    <xf numFmtId="224" fontId="163" fillId="0" borderId="0" applyNumberFormat="0" applyFill="0" applyBorder="0" applyAlignment="0" applyProtection="0"/>
    <xf numFmtId="224" fontId="164" fillId="0" borderId="0" applyNumberFormat="0" applyFill="0" applyBorder="0" applyAlignment="0" applyProtection="0">
      <alignment vertical="top"/>
      <protection locked="0"/>
    </xf>
    <xf numFmtId="219" fontId="151" fillId="0" borderId="0" applyFill="0" applyBorder="0" applyAlignment="0"/>
    <xf numFmtId="44" fontId="151" fillId="0" borderId="0" applyFill="0" applyBorder="0" applyAlignment="0"/>
    <xf numFmtId="220" fontId="151" fillId="0" borderId="0" applyFill="0" applyBorder="0" applyAlignment="0"/>
    <xf numFmtId="219" fontId="151" fillId="0" borderId="0" applyFill="0" applyBorder="0" applyAlignment="0"/>
    <xf numFmtId="184" fontId="27" fillId="0" borderId="0"/>
    <xf numFmtId="184" fontId="27" fillId="0" borderId="0"/>
    <xf numFmtId="184" fontId="27" fillId="0" borderId="0"/>
    <xf numFmtId="184" fontId="27" fillId="0" borderId="0"/>
    <xf numFmtId="224" fontId="27" fillId="0" borderId="0"/>
    <xf numFmtId="224" fontId="27" fillId="0" borderId="0"/>
    <xf numFmtId="184" fontId="27" fillId="0" borderId="0"/>
    <xf numFmtId="184" fontId="27" fillId="0" borderId="0"/>
    <xf numFmtId="184" fontId="27"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224" fontId="52" fillId="0" borderId="0"/>
    <xf numFmtId="224" fontId="31" fillId="0" borderId="0">
      <alignment vertical="top"/>
    </xf>
    <xf numFmtId="224" fontId="31" fillId="0" borderId="0">
      <alignment vertical="top"/>
    </xf>
    <xf numFmtId="222" fontId="31" fillId="0" borderId="0">
      <alignment vertical="top"/>
    </xf>
    <xf numFmtId="224" fontId="31" fillId="0" borderId="0">
      <alignment vertical="top"/>
    </xf>
    <xf numFmtId="224" fontId="31" fillId="0" borderId="0">
      <alignment vertical="top"/>
    </xf>
    <xf numFmtId="224" fontId="27" fillId="0" borderId="0"/>
    <xf numFmtId="224" fontId="31" fillId="0" borderId="0">
      <alignment vertical="top"/>
    </xf>
    <xf numFmtId="224" fontId="22" fillId="0" borderId="0"/>
    <xf numFmtId="224" fontId="22" fillId="0" borderId="0"/>
    <xf numFmtId="224" fontId="31" fillId="0" borderId="0"/>
    <xf numFmtId="224" fontId="31" fillId="0" borderId="0"/>
    <xf numFmtId="184" fontId="77" fillId="0" borderId="0"/>
    <xf numFmtId="184" fontId="77" fillId="0" borderId="0"/>
    <xf numFmtId="184" fontId="77" fillId="0" borderId="0"/>
    <xf numFmtId="184" fontId="77" fillId="0" borderId="0"/>
    <xf numFmtId="184" fontId="77" fillId="0" borderId="0"/>
    <xf numFmtId="184" fontId="77" fillId="0" borderId="0"/>
    <xf numFmtId="224" fontId="31" fillId="0" borderId="0"/>
    <xf numFmtId="224" fontId="22" fillId="0" borderId="0"/>
    <xf numFmtId="224" fontId="22" fillId="0" borderId="0"/>
    <xf numFmtId="224" fontId="22" fillId="0" borderId="0"/>
    <xf numFmtId="224" fontId="22" fillId="0" borderId="0"/>
    <xf numFmtId="224" fontId="77" fillId="0" borderId="0"/>
    <xf numFmtId="224" fontId="31" fillId="0" borderId="0"/>
    <xf numFmtId="224" fontId="22" fillId="0" borderId="0"/>
    <xf numFmtId="224" fontId="22" fillId="0" borderId="0"/>
    <xf numFmtId="224" fontId="31" fillId="0" borderId="0"/>
    <xf numFmtId="224" fontId="31" fillId="0" borderId="0"/>
    <xf numFmtId="224" fontId="27" fillId="0" borderId="0"/>
    <xf numFmtId="224" fontId="27" fillId="0" borderId="0"/>
    <xf numFmtId="224" fontId="27" fillId="0" borderId="0"/>
    <xf numFmtId="224" fontId="27" fillId="0" borderId="0"/>
    <xf numFmtId="224" fontId="27" fillId="0" borderId="0"/>
    <xf numFmtId="224" fontId="27" fillId="0" borderId="0"/>
    <xf numFmtId="172" fontId="31" fillId="0" borderId="0">
      <alignment vertical="top"/>
    </xf>
    <xf numFmtId="172" fontId="31" fillId="0" borderId="0">
      <alignment vertical="top"/>
    </xf>
    <xf numFmtId="224" fontId="27" fillId="0" borderId="0"/>
    <xf numFmtId="224" fontId="31" fillId="0" borderId="0">
      <alignment vertical="top"/>
    </xf>
    <xf numFmtId="222" fontId="31" fillId="0" borderId="0">
      <alignment vertical="top"/>
    </xf>
    <xf numFmtId="224" fontId="31" fillId="0" borderId="0">
      <alignment vertical="top"/>
    </xf>
    <xf numFmtId="222" fontId="27" fillId="0" borderId="0"/>
    <xf numFmtId="224" fontId="27" fillId="0" borderId="0"/>
    <xf numFmtId="184" fontId="27" fillId="0" borderId="0"/>
    <xf numFmtId="184" fontId="27" fillId="0" borderId="0"/>
    <xf numFmtId="224" fontId="31" fillId="0" borderId="0">
      <alignment vertical="top"/>
    </xf>
    <xf numFmtId="224" fontId="30" fillId="0" borderId="0"/>
    <xf numFmtId="224" fontId="22" fillId="0" borderId="0"/>
    <xf numFmtId="224" fontId="22" fillId="0" borderId="0"/>
    <xf numFmtId="224" fontId="22" fillId="0" borderId="0"/>
    <xf numFmtId="224" fontId="22" fillId="0" borderId="0"/>
    <xf numFmtId="224" fontId="30" fillId="0" borderId="0"/>
    <xf numFmtId="224" fontId="30" fillId="0" borderId="0"/>
    <xf numFmtId="224" fontId="109" fillId="0" borderId="0"/>
    <xf numFmtId="224" fontId="27" fillId="0" borderId="0"/>
    <xf numFmtId="224" fontId="31" fillId="0" borderId="0">
      <alignment vertical="top"/>
    </xf>
    <xf numFmtId="224" fontId="27" fillId="0" borderId="0"/>
    <xf numFmtId="39" fontId="155" fillId="0" borderId="0"/>
    <xf numFmtId="224" fontId="30" fillId="0" borderId="0"/>
    <xf numFmtId="224" fontId="32" fillId="0" borderId="0"/>
    <xf numFmtId="224" fontId="31" fillId="0" borderId="0">
      <alignment vertical="top"/>
    </xf>
    <xf numFmtId="224" fontId="27" fillId="31" borderId="45" applyNumberFormat="0" applyFont="0" applyAlignment="0" applyProtection="0"/>
    <xf numFmtId="224" fontId="27" fillId="0" borderId="0" applyFont="0" applyFill="0" applyBorder="0" applyAlignment="0" applyProtection="0"/>
    <xf numFmtId="224" fontId="27" fillId="0" borderId="0" applyFont="0" applyFill="0" applyBorder="0" applyAlignment="0" applyProtection="0"/>
    <xf numFmtId="224" fontId="165" fillId="0" borderId="0">
      <alignment wrapText="1"/>
    </xf>
    <xf numFmtId="40" fontId="108" fillId="76" borderId="0">
      <alignment horizontal="right"/>
    </xf>
    <xf numFmtId="224" fontId="38" fillId="80" borderId="0">
      <alignment horizontal="center"/>
    </xf>
    <xf numFmtId="224" fontId="166" fillId="76" borderId="0">
      <alignment horizontal="right"/>
    </xf>
    <xf numFmtId="224" fontId="166" fillId="76" borderId="0">
      <alignment horizontal="right"/>
    </xf>
    <xf numFmtId="224" fontId="114" fillId="81" borderId="25"/>
    <xf numFmtId="224" fontId="167" fillId="43" borderId="0" applyBorder="0">
      <alignment horizontal="centerContinuous"/>
    </xf>
    <xf numFmtId="224" fontId="125" fillId="0" borderId="0" applyBorder="0">
      <alignment horizontal="centerContinuous"/>
    </xf>
    <xf numFmtId="224" fontId="125" fillId="0" borderId="0" applyBorder="0">
      <alignment horizontal="centerContinuous"/>
    </xf>
    <xf numFmtId="224" fontId="168" fillId="81" borderId="0" applyBorder="0">
      <alignment horizontal="centerContinuous"/>
    </xf>
    <xf numFmtId="224" fontId="169" fillId="0" borderId="0" applyBorder="0">
      <alignment horizontal="centerContinuous"/>
    </xf>
    <xf numFmtId="224" fontId="169" fillId="0" borderId="0" applyBorder="0">
      <alignment horizontal="centerContinuous"/>
    </xf>
    <xf numFmtId="224" fontId="27" fillId="0" borderId="0" applyFont="0" applyFill="0" applyBorder="0" applyAlignment="0" applyProtection="0"/>
    <xf numFmtId="225"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alignment vertical="top"/>
    </xf>
    <xf numFmtId="9" fontId="152" fillId="0" borderId="0" applyFont="0" applyFill="0" applyBorder="0" applyAlignment="0" applyProtection="0"/>
    <xf numFmtId="219" fontId="151" fillId="0" borderId="0" applyFill="0" applyBorder="0" applyAlignment="0"/>
    <xf numFmtId="44" fontId="151" fillId="0" borderId="0" applyFill="0" applyBorder="0" applyAlignment="0"/>
    <xf numFmtId="220" fontId="151" fillId="0" borderId="0" applyFill="0" applyBorder="0" applyAlignment="0"/>
    <xf numFmtId="219" fontId="151" fillId="0" borderId="0" applyFill="0" applyBorder="0" applyAlignment="0"/>
    <xf numFmtId="224" fontId="52" fillId="0" borderId="0"/>
    <xf numFmtId="224" fontId="155" fillId="0" borderId="0"/>
    <xf numFmtId="14" fontId="170" fillId="0" borderId="0" applyNumberFormat="0" applyFill="0" applyBorder="0" applyAlignment="0" applyProtection="0">
      <alignment horizontal="left"/>
    </xf>
    <xf numFmtId="224" fontId="27" fillId="0" borderId="0"/>
    <xf numFmtId="224" fontId="27" fillId="0" borderId="0"/>
    <xf numFmtId="224" fontId="27" fillId="0" borderId="0"/>
    <xf numFmtId="224" fontId="56" fillId="0" borderId="0">
      <alignment horizontal="left" vertical="center"/>
    </xf>
    <xf numFmtId="224" fontId="37" fillId="0" borderId="0" applyNumberFormat="0" applyFill="0" applyBorder="0" applyProtection="0">
      <alignment vertical="center"/>
    </xf>
    <xf numFmtId="40" fontId="171" fillId="0" borderId="0" applyBorder="0">
      <alignment horizontal="right"/>
    </xf>
    <xf numFmtId="224" fontId="52" fillId="0" borderId="62"/>
    <xf numFmtId="224" fontId="27" fillId="0" borderId="0" applyFill="0" applyBorder="0" applyAlignment="0"/>
    <xf numFmtId="224" fontId="172" fillId="82" borderId="0"/>
    <xf numFmtId="224" fontId="161" fillId="0" borderId="63"/>
    <xf numFmtId="224" fontId="161" fillId="0" borderId="62"/>
    <xf numFmtId="224" fontId="49" fillId="2" borderId="0" applyFont="0" applyFill="0">
      <alignment horizontal="center"/>
    </xf>
    <xf numFmtId="224" fontId="49" fillId="2" borderId="0" applyFont="0" applyFill="0">
      <alignment horizontal="center"/>
    </xf>
    <xf numFmtId="224" fontId="89" fillId="0" borderId="0" applyNumberFormat="0" applyFill="0" applyBorder="0" applyAlignment="0" applyProtection="0"/>
    <xf numFmtId="43" fontId="21" fillId="0" borderId="0" applyFont="0" applyFill="0" applyBorder="0" applyAlignment="0" applyProtection="0"/>
    <xf numFmtId="167" fontId="35" fillId="0" borderId="0" applyFont="0" applyFill="0" applyBorder="0" applyAlignment="0" applyProtection="0"/>
    <xf numFmtId="224" fontId="21" fillId="0" borderId="0"/>
    <xf numFmtId="224" fontId="21" fillId="0" borderId="0"/>
    <xf numFmtId="224" fontId="21" fillId="0" borderId="0"/>
    <xf numFmtId="224" fontId="21" fillId="0" borderId="0"/>
    <xf numFmtId="0" fontId="27" fillId="0" borderId="0"/>
    <xf numFmtId="0" fontId="20" fillId="0" borderId="0"/>
    <xf numFmtId="43" fontId="20" fillId="0" borderId="0" applyFont="0" applyFill="0" applyBorder="0" applyAlignment="0" applyProtection="0"/>
    <xf numFmtId="224" fontId="27" fillId="0" borderId="0"/>
    <xf numFmtId="43" fontId="27" fillId="0" borderId="0" applyFont="0" applyFill="0" applyBorder="0" applyAlignment="0" applyProtection="0"/>
    <xf numFmtId="44" fontId="27"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9" fontId="27" fillId="0" borderId="0" applyFont="0" applyFill="0" applyBorder="0" applyAlignment="0" applyProtection="0"/>
    <xf numFmtId="224" fontId="20" fillId="0" borderId="0"/>
    <xf numFmtId="224" fontId="20" fillId="0" borderId="0"/>
    <xf numFmtId="224" fontId="20" fillId="0" borderId="0"/>
    <xf numFmtId="43" fontId="20" fillId="0" borderId="0" applyFont="0" applyFill="0" applyBorder="0" applyAlignment="0" applyProtection="0"/>
    <xf numFmtId="224" fontId="20" fillId="28" borderId="38" applyNumberFormat="0" applyFont="0" applyAlignment="0" applyProtection="0"/>
    <xf numFmtId="43" fontId="20" fillId="0" borderId="0" applyFont="0" applyFill="0" applyBorder="0" applyAlignment="0" applyProtection="0"/>
    <xf numFmtId="0" fontId="20" fillId="0" borderId="0"/>
    <xf numFmtId="224" fontId="20" fillId="0" borderId="0"/>
    <xf numFmtId="43" fontId="20" fillId="0" borderId="0" applyFont="0" applyFill="0" applyBorder="0" applyAlignment="0" applyProtection="0"/>
    <xf numFmtId="224" fontId="20" fillId="0" borderId="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9"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9"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43" fontId="20" fillId="0" borderId="0" applyFont="0" applyFill="0" applyBorder="0" applyAlignment="0" applyProtection="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9" fontId="20" fillId="0" borderId="0" applyFont="0" applyFill="0" applyBorder="0" applyAlignment="0" applyProtection="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43" fontId="20" fillId="0" borderId="0" applyFont="0" applyFill="0" applyBorder="0" applyAlignment="0" applyProtection="0"/>
    <xf numFmtId="224" fontId="20" fillId="0" borderId="0"/>
    <xf numFmtId="43" fontId="20" fillId="0" borderId="0" applyFont="0" applyFill="0" applyBorder="0" applyAlignment="0" applyProtection="0"/>
    <xf numFmtId="224" fontId="20" fillId="0" borderId="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9"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9"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43" fontId="20" fillId="0" borderId="0" applyFont="0" applyFill="0" applyBorder="0" applyAlignment="0" applyProtection="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9" fontId="20" fillId="0" borderId="0" applyFont="0" applyFill="0" applyBorder="0" applyAlignment="0" applyProtection="0"/>
    <xf numFmtId="224" fontId="20" fillId="67" borderId="0" applyNumberFormat="0" applyBorder="0" applyAlignment="0" applyProtection="0"/>
    <xf numFmtId="224" fontId="20" fillId="35" borderId="0" applyNumberFormat="0" applyBorder="0" applyAlignment="0" applyProtection="0"/>
    <xf numFmtId="224" fontId="20" fillId="68" borderId="0" applyNumberFormat="0" applyBorder="0" applyAlignment="0" applyProtection="0"/>
    <xf numFmtId="224" fontId="20" fillId="42" borderId="0" applyNumberFormat="0" applyBorder="0" applyAlignment="0" applyProtection="0"/>
    <xf numFmtId="224" fontId="20" fillId="61" borderId="0" applyNumberFormat="0" applyBorder="0" applyAlignment="0" applyProtection="0"/>
    <xf numFmtId="224" fontId="20" fillId="65" borderId="0" applyNumberFormat="0" applyBorder="0" applyAlignment="0" applyProtection="0"/>
    <xf numFmtId="224" fontId="20" fillId="52" borderId="0" applyNumberFormat="0" applyBorder="0" applyAlignment="0" applyProtection="0"/>
    <xf numFmtId="224" fontId="20" fillId="55" borderId="0" applyNumberFormat="0" applyBorder="0" applyAlignment="0" applyProtection="0"/>
    <xf numFmtId="224" fontId="20" fillId="69" borderId="0" applyNumberFormat="0" applyBorder="0" applyAlignment="0" applyProtection="0"/>
    <xf numFmtId="224" fontId="20" fillId="59" borderId="0" applyNumberFormat="0" applyBorder="0" applyAlignment="0" applyProtection="0"/>
    <xf numFmtId="224" fontId="20" fillId="62" borderId="0" applyNumberFormat="0" applyBorder="0" applyAlignment="0" applyProtection="0"/>
    <xf numFmtId="224" fontId="20" fillId="66" borderId="0" applyNumberFormat="0" applyBorder="0" applyAlignment="0" applyProtection="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43" fontId="20" fillId="0" borderId="0" applyFont="0" applyFill="0" applyBorder="0" applyAlignment="0" applyProtection="0"/>
    <xf numFmtId="221" fontId="35" fillId="0" borderId="66" applyFill="0" applyProtection="0"/>
    <xf numFmtId="223" fontId="35" fillId="0" borderId="66" applyFill="0" applyProtection="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224" fontId="20" fillId="0" borderId="0"/>
    <xf numFmtId="43" fontId="20" fillId="0" borderId="0" applyFont="0" applyFill="0" applyBorder="0" applyAlignment="0" applyProtection="0"/>
    <xf numFmtId="224" fontId="20" fillId="0" borderId="0"/>
    <xf numFmtId="224" fontId="20" fillId="0" borderId="0"/>
    <xf numFmtId="224" fontId="20" fillId="0" borderId="0"/>
    <xf numFmtId="224" fontId="20" fillId="0" borderId="0"/>
    <xf numFmtId="224"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9" fillId="0" borderId="0"/>
    <xf numFmtId="43" fontId="19" fillId="0" borderId="0" applyFont="0" applyFill="0" applyBorder="0" applyAlignment="0" applyProtection="0"/>
    <xf numFmtId="0" fontId="27" fillId="0" borderId="0"/>
    <xf numFmtId="0" fontId="32" fillId="0" borderId="0"/>
    <xf numFmtId="0" fontId="36" fillId="0" borderId="0"/>
    <xf numFmtId="0" fontId="27" fillId="0" borderId="0"/>
    <xf numFmtId="0" fontId="27" fillId="0" borderId="0"/>
    <xf numFmtId="0" fontId="27" fillId="0" borderId="0"/>
    <xf numFmtId="0" fontId="27" fillId="0" borderId="0"/>
    <xf numFmtId="0" fontId="18" fillId="0" borderId="0"/>
    <xf numFmtId="0" fontId="27" fillId="0" borderId="0"/>
    <xf numFmtId="0" fontId="30" fillId="0" borderId="0"/>
    <xf numFmtId="0" fontId="31" fillId="0" borderId="0">
      <alignment vertical="top"/>
    </xf>
    <xf numFmtId="0" fontId="18" fillId="0" borderId="0"/>
    <xf numFmtId="0" fontId="27" fillId="0" borderId="0"/>
    <xf numFmtId="0" fontId="31" fillId="0" borderId="0">
      <alignment vertical="top"/>
    </xf>
    <xf numFmtId="0" fontId="18" fillId="0" borderId="0"/>
    <xf numFmtId="0" fontId="27" fillId="0" borderId="0"/>
    <xf numFmtId="0" fontId="31" fillId="0" borderId="0">
      <alignment vertical="top"/>
    </xf>
    <xf numFmtId="0" fontId="18" fillId="0" borderId="0"/>
    <xf numFmtId="0" fontId="27" fillId="0" borderId="0"/>
    <xf numFmtId="0" fontId="31" fillId="0" borderId="0">
      <alignment vertical="top"/>
    </xf>
    <xf numFmtId="0" fontId="18" fillId="0" borderId="0"/>
    <xf numFmtId="0" fontId="18" fillId="0" borderId="0"/>
    <xf numFmtId="0" fontId="18" fillId="0" borderId="0"/>
    <xf numFmtId="0" fontId="31" fillId="0" borderId="0">
      <alignment vertical="top"/>
    </xf>
    <xf numFmtId="0" fontId="18" fillId="0" borderId="0"/>
    <xf numFmtId="0" fontId="18" fillId="0" borderId="0"/>
    <xf numFmtId="0" fontId="18" fillId="0" borderId="0"/>
    <xf numFmtId="0" fontId="18" fillId="0" borderId="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67"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35"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68"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42"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1"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65"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2"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55"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6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59"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2"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224" fontId="17" fillId="66"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3" fontId="35" fillId="0" borderId="9"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1" fontId="35" fillId="0" borderId="9"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1" fontId="35" fillId="0" borderId="68" applyFill="0" applyProtection="0"/>
    <xf numFmtId="221" fontId="35" fillId="0" borderId="68" applyFill="0" applyProtection="0"/>
    <xf numFmtId="223" fontId="35" fillId="0" borderId="68" applyFill="0" applyProtection="0"/>
    <xf numFmtId="223" fontId="35" fillId="0" borderId="68" applyFill="0" applyProtection="0"/>
    <xf numFmtId="224" fontId="17" fillId="0" borderId="0"/>
    <xf numFmtId="224" fontId="17" fillId="0" borderId="0"/>
    <xf numFmtId="0" fontId="17" fillId="0" borderId="0"/>
    <xf numFmtId="0" fontId="17" fillId="0" borderId="0"/>
    <xf numFmtId="0"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0" borderId="0"/>
    <xf numFmtId="224" fontId="17" fillId="28" borderId="38" applyNumberFormat="0" applyFont="0" applyAlignment="0" applyProtection="0"/>
    <xf numFmtId="224" fontId="17" fillId="28" borderId="3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 fillId="0" borderId="0"/>
    <xf numFmtId="0" fontId="32" fillId="0" borderId="0"/>
    <xf numFmtId="0" fontId="32" fillId="0" borderId="0"/>
    <xf numFmtId="0" fontId="27"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165" fontId="36" fillId="0" borderId="0" applyFill="0" applyBorder="0" applyAlignment="0">
      <protection locked="0"/>
    </xf>
    <xf numFmtId="43" fontId="32" fillId="0" borderId="0" applyFont="0" applyFill="0" applyBorder="0" applyAlignment="0" applyProtection="0"/>
    <xf numFmtId="165" fontId="27" fillId="0" borderId="0" applyFont="0" applyFill="0" applyBorder="0" applyAlignment="0" applyProtection="0"/>
    <xf numFmtId="43" fontId="32" fillId="0" borderId="0" applyFont="0" applyFill="0" applyBorder="0" applyAlignment="0" applyProtection="0"/>
    <xf numFmtId="0" fontId="27" fillId="0" borderId="0"/>
    <xf numFmtId="0" fontId="27" fillId="0" borderId="0"/>
    <xf numFmtId="0" fontId="36" fillId="0" borderId="0">
      <alignment vertical="top"/>
    </xf>
    <xf numFmtId="0" fontId="180" fillId="0" borderId="0"/>
    <xf numFmtId="0" fontId="36"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9" fontId="54" fillId="0" borderId="0" applyFont="0" applyFill="0" applyBorder="0" applyAlignment="0" applyProtection="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27" fillId="0" borderId="0"/>
    <xf numFmtId="0" fontId="27" fillId="0" borderId="0"/>
    <xf numFmtId="43" fontId="13" fillId="0" borderId="0" applyFont="0" applyFill="0" applyBorder="0" applyAlignment="0" applyProtection="0"/>
    <xf numFmtId="43" fontId="130" fillId="0" borderId="0" applyFont="0" applyFill="0" applyBorder="0" applyAlignment="0" applyProtection="0"/>
    <xf numFmtId="0" fontId="27" fillId="0" borderId="0"/>
    <xf numFmtId="0" fontId="108" fillId="0" borderId="0"/>
    <xf numFmtId="0" fontId="183" fillId="0" borderId="0"/>
    <xf numFmtId="0" fontId="27" fillId="0" borderId="0"/>
    <xf numFmtId="43" fontId="12" fillId="0" borderId="0" applyFont="0" applyFill="0" applyBorder="0" applyAlignment="0" applyProtection="0"/>
    <xf numFmtId="43" fontId="11" fillId="0" borderId="0" applyFont="0" applyFill="0" applyBorder="0" applyAlignment="0" applyProtection="0"/>
    <xf numFmtId="0" fontId="35" fillId="0" borderId="0"/>
    <xf numFmtId="227" fontId="27" fillId="0" borderId="0"/>
    <xf numFmtId="0" fontId="27" fillId="0" borderId="0"/>
    <xf numFmtId="0" fontId="27" fillId="0" borderId="0" applyFont="0" applyFill="0" applyBorder="0" applyAlignment="0" applyProtection="0"/>
    <xf numFmtId="0" fontId="32" fillId="0" borderId="0"/>
    <xf numFmtId="0" fontId="36" fillId="0" borderId="0"/>
    <xf numFmtId="0" fontId="27" fillId="0" borderId="0"/>
    <xf numFmtId="0" fontId="186" fillId="0" borderId="0"/>
    <xf numFmtId="43" fontId="10" fillId="0" borderId="0" applyFont="0" applyFill="0" applyBorder="0" applyAlignment="0" applyProtection="0"/>
    <xf numFmtId="0" fontId="27" fillId="0" borderId="0"/>
    <xf numFmtId="0" fontId="123" fillId="0" borderId="0"/>
    <xf numFmtId="43" fontId="9" fillId="0" borderId="0" applyFont="0" applyFill="0" applyBorder="0" applyAlignment="0" applyProtection="0"/>
    <xf numFmtId="43" fontId="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32" fillId="0" borderId="0"/>
    <xf numFmtId="0" fontId="47" fillId="0" borderId="1" applyNumberFormat="0" applyFill="0" applyAlignment="0" applyProtection="0"/>
    <xf numFmtId="233" fontId="35" fillId="0" borderId="0" applyFont="0" applyFill="0" applyBorder="0" applyAlignment="0" applyProtection="0"/>
    <xf numFmtId="167" fontId="35"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2"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233" fontId="35" fillId="0" borderId="0" applyFont="0" applyFill="0" applyBorder="0" applyAlignment="0" applyProtection="0"/>
    <xf numFmtId="227" fontId="27" fillId="0" borderId="0" applyFont="0" applyFill="0" applyBorder="0" applyAlignment="0" applyProtection="0"/>
    <xf numFmtId="0" fontId="27" fillId="0" borderId="0"/>
    <xf numFmtId="0" fontId="27" fillId="0" borderId="0"/>
    <xf numFmtId="0" fontId="44" fillId="0" borderId="3" applyNumberFormat="0" applyAlignment="0" applyProtection="0">
      <alignment horizontal="left" vertical="center"/>
    </xf>
    <xf numFmtId="0" fontId="44" fillId="0" borderId="4">
      <alignment horizontal="left" vertical="center"/>
    </xf>
    <xf numFmtId="9" fontId="35" fillId="0" borderId="0" applyFont="0" applyFill="0" applyBorder="0" applyAlignment="0" applyProtection="0"/>
    <xf numFmtId="167" fontId="35" fillId="0" borderId="0" applyFont="0" applyFill="0" applyBorder="0" applyAlignment="0" applyProtection="0"/>
    <xf numFmtId="195" fontId="35" fillId="0" borderId="0" applyFill="0" applyBorder="0">
      <alignment horizontal="center" vertical="top"/>
    </xf>
    <xf numFmtId="0" fontId="27" fillId="0" borderId="0"/>
    <xf numFmtId="0" fontId="27" fillId="0" borderId="0"/>
    <xf numFmtId="0" fontId="27" fillId="0" borderId="0"/>
    <xf numFmtId="0" fontId="27" fillId="0" borderId="0"/>
    <xf numFmtId="0" fontId="32" fillId="0" borderId="0"/>
    <xf numFmtId="0" fontId="32" fillId="0" borderId="0"/>
    <xf numFmtId="0" fontId="27" fillId="0" borderId="0"/>
    <xf numFmtId="0" fontId="7" fillId="0" borderId="0"/>
    <xf numFmtId="0" fontId="7" fillId="0" borderId="0"/>
    <xf numFmtId="0" fontId="7" fillId="0" borderId="0"/>
    <xf numFmtId="0" fontId="7" fillId="0" borderId="0"/>
    <xf numFmtId="0" fontId="27" fillId="0" borderId="0"/>
    <xf numFmtId="0" fontId="7" fillId="0" borderId="0"/>
    <xf numFmtId="0" fontId="7" fillId="0" borderId="0"/>
    <xf numFmtId="0" fontId="27" fillId="0" borderId="0"/>
    <xf numFmtId="0" fontId="7" fillId="0" borderId="0"/>
    <xf numFmtId="0" fontId="7" fillId="0" borderId="0"/>
    <xf numFmtId="0" fontId="27" fillId="0" borderId="0"/>
    <xf numFmtId="0" fontId="32" fillId="0" borderId="0"/>
    <xf numFmtId="0" fontId="27" fillId="0" borderId="0"/>
    <xf numFmtId="0" fontId="32" fillId="0" borderId="0"/>
    <xf numFmtId="0" fontId="27" fillId="0" borderId="0"/>
    <xf numFmtId="0" fontId="32" fillId="0" borderId="0"/>
    <xf numFmtId="0" fontId="7" fillId="0" borderId="0"/>
    <xf numFmtId="0" fontId="27" fillId="0" borderId="0"/>
    <xf numFmtId="0" fontId="7" fillId="0" borderId="0"/>
    <xf numFmtId="0" fontId="27" fillId="0" borderId="0"/>
    <xf numFmtId="0" fontId="27" fillId="0" borderId="0"/>
    <xf numFmtId="0" fontId="7" fillId="0" borderId="0"/>
    <xf numFmtId="0" fontId="7" fillId="0" borderId="0"/>
    <xf numFmtId="0" fontId="32" fillId="0" borderId="0"/>
    <xf numFmtId="0" fontId="27" fillId="0" borderId="0"/>
    <xf numFmtId="0" fontId="27" fillId="0" borderId="0"/>
    <xf numFmtId="0" fontId="27" fillId="0" borderId="0"/>
    <xf numFmtId="0" fontId="31" fillId="0" borderId="0">
      <alignment vertical="top"/>
    </xf>
    <xf numFmtId="0" fontId="27" fillId="0" borderId="0"/>
    <xf numFmtId="0" fontId="27" fillId="0" borderId="0"/>
    <xf numFmtId="0" fontId="31" fillId="0" borderId="0">
      <alignment vertical="top"/>
    </xf>
    <xf numFmtId="0" fontId="27" fillId="0" borderId="0"/>
    <xf numFmtId="9" fontId="35" fillId="0" borderId="0" applyFont="0" applyFill="0" applyBorder="0" applyAlignment="0" applyProtection="0"/>
    <xf numFmtId="0" fontId="32" fillId="0" borderId="0"/>
    <xf numFmtId="0" fontId="27" fillId="0" borderId="0"/>
    <xf numFmtId="9" fontId="35" fillId="0" borderId="0" applyFont="0" applyFill="0" applyBorder="0" applyAlignment="0" applyProtection="0"/>
    <xf numFmtId="0" fontId="27" fillId="0" borderId="0"/>
    <xf numFmtId="0" fontId="31" fillId="0" borderId="0">
      <alignment vertical="top"/>
    </xf>
    <xf numFmtId="0" fontId="56" fillId="0" borderId="0">
      <alignment horizontal="left" vertical="center"/>
    </xf>
    <xf numFmtId="0" fontId="37" fillId="0" borderId="0" applyNumberFormat="0" applyFill="0" applyBorder="0" applyProtection="0">
      <alignment vertical="center"/>
    </xf>
    <xf numFmtId="0" fontId="34" fillId="0" borderId="0" applyFill="0" applyBorder="0" applyProtection="0">
      <alignment horizontal="left" vertical="top"/>
    </xf>
    <xf numFmtId="167"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2" fillId="0" borderId="0"/>
    <xf numFmtId="0" fontId="27" fillId="0" borderId="0"/>
    <xf numFmtId="43" fontId="27" fillId="0" borderId="0" applyFont="0" applyFill="0" applyBorder="0" applyAlignment="0" applyProtection="0"/>
    <xf numFmtId="0" fontId="7" fillId="0" borderId="0"/>
    <xf numFmtId="234" fontId="109" fillId="0" borderId="0"/>
    <xf numFmtId="43" fontId="31" fillId="0" borderId="0" applyFont="0" applyFill="0" applyBorder="0" applyAlignment="0" applyProtection="0">
      <alignment vertical="top"/>
    </xf>
    <xf numFmtId="233" fontId="35" fillId="0" borderId="0" applyFont="0" applyFill="0" applyBorder="0" applyAlignment="0" applyProtection="0"/>
    <xf numFmtId="0" fontId="27" fillId="0" borderId="0"/>
    <xf numFmtId="0" fontId="27" fillId="0" borderId="0"/>
    <xf numFmtId="0" fontId="7" fillId="0" borderId="0"/>
    <xf numFmtId="167" fontId="35" fillId="0" borderId="0" applyFont="0" applyFill="0" applyBorder="0" applyAlignment="0" applyProtection="0"/>
    <xf numFmtId="0" fontId="36" fillId="0" borderId="0">
      <alignment vertical="top"/>
    </xf>
    <xf numFmtId="0" fontId="30" fillId="0" borderId="0"/>
    <xf numFmtId="233" fontId="35" fillId="0" borderId="0" applyFont="0" applyFill="0" applyBorder="0" applyAlignment="0" applyProtection="0"/>
    <xf numFmtId="0" fontId="27" fillId="0" borderId="0"/>
    <xf numFmtId="0" fontId="27" fillId="0" borderId="0"/>
    <xf numFmtId="0" fontId="32"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2" fillId="0" borderId="0"/>
    <xf numFmtId="0" fontId="27" fillId="0" borderId="0"/>
    <xf numFmtId="0" fontId="32" fillId="0" borderId="0"/>
    <xf numFmtId="0" fontId="27" fillId="0" borderId="0"/>
    <xf numFmtId="167"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9"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227" fontId="32" fillId="0" borderId="0"/>
    <xf numFmtId="0" fontId="27" fillId="0" borderId="0"/>
    <xf numFmtId="0" fontId="31" fillId="0" borderId="0"/>
    <xf numFmtId="227" fontId="78" fillId="0" borderId="0"/>
    <xf numFmtId="227" fontId="32" fillId="0" borderId="0"/>
    <xf numFmtId="227" fontId="78" fillId="0" borderId="0"/>
    <xf numFmtId="43" fontId="32" fillId="0" borderId="0" applyFont="0" applyFill="0" applyBorder="0" applyAlignment="0" applyProtection="0"/>
    <xf numFmtId="0" fontId="27" fillId="0" borderId="0"/>
    <xf numFmtId="0" fontId="30" fillId="0" borderId="0"/>
    <xf numFmtId="0" fontId="31" fillId="0" borderId="0">
      <alignment vertical="top"/>
    </xf>
    <xf numFmtId="0" fontId="209" fillId="0" borderId="0"/>
    <xf numFmtId="0" fontId="31" fillId="0" borderId="0">
      <alignment vertical="top"/>
    </xf>
    <xf numFmtId="0" fontId="27" fillId="0" borderId="0"/>
    <xf numFmtId="0" fontId="30" fillId="0" borderId="0"/>
    <xf numFmtId="43" fontId="32" fillId="0" borderId="0" applyFont="0" applyFill="0" applyBorder="0" applyAlignment="0" applyProtection="0"/>
    <xf numFmtId="0" fontId="32" fillId="0" borderId="0"/>
    <xf numFmtId="0" fontId="32" fillId="0" borderId="0"/>
    <xf numFmtId="0" fontId="3" fillId="0" borderId="0"/>
    <xf numFmtId="0" fontId="3" fillId="0" borderId="0"/>
    <xf numFmtId="0" fontId="71" fillId="0" borderId="0"/>
    <xf numFmtId="0" fontId="71" fillId="0" borderId="0"/>
    <xf numFmtId="0" fontId="71" fillId="0" borderId="0"/>
    <xf numFmtId="0" fontId="27" fillId="0" borderId="0"/>
    <xf numFmtId="227" fontId="27" fillId="0" borderId="0">
      <alignment vertical="top"/>
    </xf>
    <xf numFmtId="0" fontId="32" fillId="0" borderId="0"/>
  </cellStyleXfs>
  <cellXfs count="3031">
    <xf numFmtId="224" fontId="0" fillId="0" borderId="0" xfId="0"/>
    <xf numFmtId="224" fontId="26" fillId="0" borderId="0" xfId="0" applyFont="1" applyAlignment="1">
      <alignment horizontal="centerContinuous" vertical="top"/>
    </xf>
    <xf numFmtId="224" fontId="0" fillId="0" borderId="0" xfId="0" applyAlignment="1">
      <alignment horizontal="centerContinuous"/>
    </xf>
    <xf numFmtId="224" fontId="26" fillId="0" borderId="0" xfId="0" applyFont="1" applyAlignment="1">
      <alignment horizontal="center" vertical="top"/>
    </xf>
    <xf numFmtId="49" fontId="63" fillId="0" borderId="1" xfId="0" quotePrefix="1" applyNumberFormat="1" applyFont="1" applyBorder="1" applyAlignment="1">
      <alignment horizontal="center"/>
    </xf>
    <xf numFmtId="49" fontId="63" fillId="0" borderId="1" xfId="0" quotePrefix="1" applyNumberFormat="1" applyFont="1" applyBorder="1" applyAlignment="1">
      <alignment horizontal="left"/>
    </xf>
    <xf numFmtId="37" fontId="63" fillId="0" borderId="1" xfId="0" quotePrefix="1" applyNumberFormat="1" applyFont="1" applyBorder="1" applyAlignment="1">
      <alignment horizontal="center"/>
    </xf>
    <xf numFmtId="224" fontId="64" fillId="0" borderId="0" xfId="0" applyFont="1"/>
    <xf numFmtId="49" fontId="64" fillId="0" borderId="0" xfId="0" applyNumberFormat="1" applyFont="1" applyAlignment="1">
      <alignment horizontal="left"/>
    </xf>
    <xf numFmtId="49" fontId="64" fillId="0" borderId="0" xfId="0" applyNumberFormat="1" applyFont="1"/>
    <xf numFmtId="37" fontId="64" fillId="0" borderId="0" xfId="0" applyNumberFormat="1" applyFont="1" applyAlignment="1">
      <alignment horizontal="right"/>
    </xf>
    <xf numFmtId="49" fontId="63" fillId="0" borderId="0" xfId="0" applyNumberFormat="1" applyFont="1" applyAlignment="1">
      <alignment horizontal="left"/>
    </xf>
    <xf numFmtId="37" fontId="64" fillId="0" borderId="7" xfId="0" applyNumberFormat="1" applyFont="1" applyBorder="1" applyAlignment="1">
      <alignment horizontal="right"/>
    </xf>
    <xf numFmtId="49" fontId="63" fillId="0" borderId="0" xfId="0" applyNumberFormat="1" applyFont="1"/>
    <xf numFmtId="224" fontId="28" fillId="0" borderId="1" xfId="0" applyFont="1" applyBorder="1" applyAlignment="1">
      <alignment wrapText="1"/>
    </xf>
    <xf numFmtId="224" fontId="29" fillId="0" borderId="0" xfId="0" applyFont="1"/>
    <xf numFmtId="37" fontId="65" fillId="0" borderId="0" xfId="0" applyNumberFormat="1" applyFont="1"/>
    <xf numFmtId="224" fontId="65" fillId="0" borderId="0" xfId="0" applyFont="1"/>
    <xf numFmtId="49" fontId="65" fillId="0" borderId="0" xfId="0" applyNumberFormat="1" applyFont="1" applyAlignment="1">
      <alignment horizontal="left"/>
    </xf>
    <xf numFmtId="49" fontId="65" fillId="0" borderId="0" xfId="0" applyNumberFormat="1" applyFont="1"/>
    <xf numFmtId="37" fontId="65" fillId="0" borderId="0" xfId="0" applyNumberFormat="1" applyFont="1" applyAlignment="1">
      <alignment horizontal="right"/>
    </xf>
    <xf numFmtId="49" fontId="66" fillId="0" borderId="0" xfId="0" applyNumberFormat="1" applyFont="1" applyAlignment="1">
      <alignment horizontal="left"/>
    </xf>
    <xf numFmtId="37" fontId="65" fillId="0" borderId="7" xfId="0" applyNumberFormat="1" applyFont="1" applyBorder="1" applyAlignment="1">
      <alignment horizontal="right"/>
    </xf>
    <xf numFmtId="49" fontId="66" fillId="0" borderId="0" xfId="0" applyNumberFormat="1" applyFont="1"/>
    <xf numFmtId="37" fontId="66" fillId="0" borderId="0" xfId="0" applyNumberFormat="1" applyFont="1" applyAlignment="1">
      <alignment horizontal="center" wrapText="1"/>
    </xf>
    <xf numFmtId="169" fontId="66" fillId="0" borderId="8" xfId="0" applyNumberFormat="1" applyFont="1" applyBorder="1" applyAlignment="1">
      <alignment horizontal="center" wrapText="1"/>
    </xf>
    <xf numFmtId="170" fontId="66" fillId="0" borderId="8" xfId="0" applyNumberFormat="1" applyFont="1" applyBorder="1" applyAlignment="1">
      <alignment horizontal="center" wrapText="1"/>
    </xf>
    <xf numFmtId="171" fontId="65" fillId="0" borderId="0" xfId="0" applyNumberFormat="1" applyFont="1"/>
    <xf numFmtId="170" fontId="65" fillId="0" borderId="0" xfId="0" applyNumberFormat="1" applyFont="1"/>
    <xf numFmtId="49" fontId="66" fillId="0" borderId="8" xfId="0" applyNumberFormat="1" applyFont="1" applyBorder="1" applyAlignment="1">
      <alignment horizontal="center" wrapText="1"/>
    </xf>
    <xf numFmtId="49" fontId="66" fillId="0" borderId="8" xfId="0" applyNumberFormat="1" applyFont="1" applyBorder="1" applyAlignment="1">
      <alignment horizontal="left" wrapText="1"/>
    </xf>
    <xf numFmtId="37" fontId="66" fillId="0" borderId="8" xfId="0" applyNumberFormat="1" applyFont="1" applyBorder="1" applyAlignment="1">
      <alignment horizontal="center" wrapText="1"/>
    </xf>
    <xf numFmtId="37" fontId="65" fillId="6" borderId="0" xfId="0" applyNumberFormat="1" applyFont="1" applyFill="1" applyAlignment="1">
      <alignment horizontal="right"/>
    </xf>
    <xf numFmtId="224" fontId="29" fillId="7" borderId="0" xfId="0" applyFont="1" applyFill="1"/>
    <xf numFmtId="49" fontId="65" fillId="7" borderId="0" xfId="0" applyNumberFormat="1" applyFont="1" applyFill="1" applyAlignment="1">
      <alignment horizontal="left"/>
    </xf>
    <xf numFmtId="49" fontId="65" fillId="7" borderId="0" xfId="0" applyNumberFormat="1" applyFont="1" applyFill="1"/>
    <xf numFmtId="37" fontId="65" fillId="7" borderId="0" xfId="0" applyNumberFormat="1" applyFont="1" applyFill="1" applyAlignment="1">
      <alignment horizontal="right"/>
    </xf>
    <xf numFmtId="171" fontId="65" fillId="7" borderId="0" xfId="0" applyNumberFormat="1" applyFont="1" applyFill="1"/>
    <xf numFmtId="170" fontId="65" fillId="7" borderId="0" xfId="0" applyNumberFormat="1" applyFont="1" applyFill="1"/>
    <xf numFmtId="37" fontId="65" fillId="7" borderId="0" xfId="0" applyNumberFormat="1" applyFont="1" applyFill="1"/>
    <xf numFmtId="224" fontId="65" fillId="7" borderId="0" xfId="0" applyFont="1" applyFill="1"/>
    <xf numFmtId="37" fontId="65" fillId="8" borderId="0" xfId="0" applyNumberFormat="1" applyFont="1" applyFill="1" applyAlignment="1">
      <alignment horizontal="right"/>
    </xf>
    <xf numFmtId="37" fontId="65" fillId="0" borderId="7" xfId="0" applyNumberFormat="1" applyFont="1" applyFill="1" applyBorder="1" applyAlignment="1">
      <alignment horizontal="right"/>
    </xf>
    <xf numFmtId="37" fontId="65" fillId="9" borderId="7" xfId="0" applyNumberFormat="1" applyFont="1" applyFill="1" applyBorder="1" applyAlignment="1">
      <alignment horizontal="right"/>
    </xf>
    <xf numFmtId="224" fontId="29" fillId="0" borderId="0" xfId="0" applyFont="1" applyAlignment="1">
      <alignment horizontal="left"/>
    </xf>
    <xf numFmtId="49" fontId="65" fillId="0" borderId="0" xfId="0" applyNumberFormat="1" applyFont="1" applyFill="1" applyAlignment="1">
      <alignment horizontal="left"/>
    </xf>
    <xf numFmtId="37" fontId="65" fillId="0" borderId="0" xfId="0" applyNumberFormat="1" applyFont="1" applyFill="1" applyBorder="1" applyAlignment="1">
      <alignment horizontal="right"/>
    </xf>
    <xf numFmtId="171" fontId="65" fillId="0" borderId="0" xfId="0" applyNumberFormat="1" applyFont="1" applyFill="1" applyAlignment="1"/>
    <xf numFmtId="170" fontId="65" fillId="0" borderId="0" xfId="0" applyNumberFormat="1" applyFont="1" applyFill="1" applyAlignment="1"/>
    <xf numFmtId="37" fontId="65" fillId="0" borderId="0" xfId="0" applyNumberFormat="1" applyFont="1" applyAlignment="1"/>
    <xf numFmtId="224" fontId="65" fillId="0" borderId="0" xfId="0" applyFont="1" applyAlignment="1"/>
    <xf numFmtId="37" fontId="65" fillId="10" borderId="0" xfId="0" applyNumberFormat="1" applyFont="1" applyFill="1" applyAlignment="1">
      <alignment horizontal="right"/>
    </xf>
    <xf numFmtId="37" fontId="65" fillId="0" borderId="0" xfId="0" applyNumberFormat="1" applyFont="1" applyFill="1" applyAlignment="1">
      <alignment horizontal="right"/>
    </xf>
    <xf numFmtId="224" fontId="29" fillId="11" borderId="0" xfId="0" applyFont="1" applyFill="1" applyAlignment="1">
      <alignment horizontal="left"/>
    </xf>
    <xf numFmtId="49" fontId="65" fillId="11" borderId="0" xfId="0" applyNumberFormat="1" applyFont="1" applyFill="1" applyAlignment="1">
      <alignment horizontal="left"/>
    </xf>
    <xf numFmtId="37" fontId="65" fillId="11" borderId="0" xfId="0" applyNumberFormat="1" applyFont="1" applyFill="1" applyBorder="1" applyAlignment="1">
      <alignment horizontal="right"/>
    </xf>
    <xf numFmtId="37" fontId="65" fillId="11" borderId="0" xfId="0" applyNumberFormat="1" applyFont="1" applyFill="1" applyAlignment="1">
      <alignment horizontal="right"/>
    </xf>
    <xf numFmtId="171" fontId="65" fillId="11" borderId="0" xfId="0" applyNumberFormat="1" applyFont="1" applyFill="1" applyAlignment="1"/>
    <xf numFmtId="170" fontId="65" fillId="11" borderId="0" xfId="0" applyNumberFormat="1" applyFont="1" applyFill="1" applyAlignment="1"/>
    <xf numFmtId="37" fontId="65" fillId="11" borderId="0" xfId="0" applyNumberFormat="1" applyFont="1" applyFill="1" applyAlignment="1"/>
    <xf numFmtId="224" fontId="65" fillId="11" borderId="0" xfId="0" applyFont="1" applyFill="1" applyAlignment="1"/>
    <xf numFmtId="224" fontId="29" fillId="7" borderId="0" xfId="0" applyFont="1" applyFill="1" applyAlignment="1">
      <alignment horizontal="left"/>
    </xf>
    <xf numFmtId="37" fontId="65" fillId="7" borderId="0" xfId="0" applyNumberFormat="1" applyFont="1" applyFill="1" applyBorder="1" applyAlignment="1">
      <alignment horizontal="right"/>
    </xf>
    <xf numFmtId="171" fontId="65" fillId="7" borderId="0" xfId="0" applyNumberFormat="1" applyFont="1" applyFill="1" applyAlignment="1"/>
    <xf numFmtId="170" fontId="65" fillId="7" borderId="0" xfId="0" applyNumberFormat="1" applyFont="1" applyFill="1" applyAlignment="1"/>
    <xf numFmtId="37" fontId="65" fillId="7" borderId="0" xfId="0" applyNumberFormat="1" applyFont="1" applyFill="1" applyAlignment="1"/>
    <xf numFmtId="224" fontId="65" fillId="7" borderId="0" xfId="0" applyFont="1" applyFill="1" applyAlignment="1"/>
    <xf numFmtId="224" fontId="29" fillId="12" borderId="0" xfId="0" applyFont="1" applyFill="1" applyAlignment="1">
      <alignment horizontal="left"/>
    </xf>
    <xf numFmtId="49" fontId="65" fillId="12" borderId="0" xfId="0" applyNumberFormat="1" applyFont="1" applyFill="1" applyAlignment="1">
      <alignment horizontal="left"/>
    </xf>
    <xf numFmtId="37" fontId="65" fillId="12" borderId="0" xfId="0" applyNumberFormat="1" applyFont="1" applyFill="1" applyBorder="1" applyAlignment="1">
      <alignment horizontal="right"/>
    </xf>
    <xf numFmtId="171" fontId="65" fillId="12" borderId="0" xfId="0" applyNumberFormat="1" applyFont="1" applyFill="1" applyAlignment="1"/>
    <xf numFmtId="170" fontId="65" fillId="12" borderId="0" xfId="0" applyNumberFormat="1" applyFont="1" applyFill="1" applyAlignment="1"/>
    <xf numFmtId="37" fontId="65" fillId="12" borderId="0" xfId="0" applyNumberFormat="1" applyFont="1" applyFill="1" applyAlignment="1"/>
    <xf numFmtId="224" fontId="65" fillId="12" borderId="0" xfId="0" applyFont="1" applyFill="1" applyAlignment="1"/>
    <xf numFmtId="37" fontId="65" fillId="6" borderId="7" xfId="0" applyNumberFormat="1" applyFont="1" applyFill="1" applyBorder="1" applyAlignment="1">
      <alignment horizontal="right"/>
    </xf>
    <xf numFmtId="37" fontId="65" fillId="13" borderId="0" xfId="0" applyNumberFormat="1" applyFont="1" applyFill="1" applyAlignment="1">
      <alignment horizontal="right"/>
    </xf>
    <xf numFmtId="37" fontId="65" fillId="9" borderId="0" xfId="0" applyNumberFormat="1" applyFont="1" applyFill="1" applyAlignment="1">
      <alignment horizontal="right"/>
    </xf>
    <xf numFmtId="37" fontId="65" fillId="14" borderId="0" xfId="0" applyNumberFormat="1" applyFont="1" applyFill="1" applyAlignment="1">
      <alignment horizontal="right"/>
    </xf>
    <xf numFmtId="37" fontId="65" fillId="10" borderId="0" xfId="0" applyNumberFormat="1" applyFont="1" applyFill="1" applyBorder="1" applyAlignment="1">
      <alignment horizontal="right"/>
    </xf>
    <xf numFmtId="37" fontId="65" fillId="9" borderId="0" xfId="0" applyNumberFormat="1" applyFont="1" applyFill="1" applyBorder="1" applyAlignment="1">
      <alignment horizontal="right"/>
    </xf>
    <xf numFmtId="49" fontId="65" fillId="15" borderId="0" xfId="0" applyNumberFormat="1" applyFont="1" applyFill="1" applyAlignment="1">
      <alignment horizontal="left"/>
    </xf>
    <xf numFmtId="37" fontId="65" fillId="16" borderId="0" xfId="0" applyNumberFormat="1" applyFont="1" applyFill="1" applyAlignment="1">
      <alignment horizontal="right"/>
    </xf>
    <xf numFmtId="37" fontId="65" fillId="13" borderId="0" xfId="0" applyNumberFormat="1" applyFont="1" applyFill="1" applyBorder="1" applyAlignment="1">
      <alignment horizontal="right"/>
    </xf>
    <xf numFmtId="37" fontId="65" fillId="13" borderId="7" xfId="0" applyNumberFormat="1" applyFont="1" applyFill="1" applyBorder="1" applyAlignment="1">
      <alignment horizontal="right"/>
    </xf>
    <xf numFmtId="37" fontId="65" fillId="12" borderId="0" xfId="0" applyNumberFormat="1" applyFont="1" applyFill="1" applyAlignment="1">
      <alignment horizontal="right"/>
    </xf>
    <xf numFmtId="37" fontId="65" fillId="0" borderId="0" xfId="0" quotePrefix="1" applyNumberFormat="1" applyFont="1"/>
    <xf numFmtId="170" fontId="65" fillId="0" borderId="7" xfId="0" applyNumberFormat="1" applyFont="1" applyBorder="1"/>
    <xf numFmtId="37" fontId="65" fillId="0" borderId="7" xfId="0" applyNumberFormat="1" applyFont="1" applyBorder="1"/>
    <xf numFmtId="172" fontId="65" fillId="0" borderId="0" xfId="24" applyNumberFormat="1" applyFont="1"/>
    <xf numFmtId="172" fontId="65" fillId="0" borderId="7" xfId="24" applyNumberFormat="1" applyFont="1" applyBorder="1"/>
    <xf numFmtId="224" fontId="33" fillId="0" borderId="0" xfId="131" applyFont="1" applyFill="1" applyBorder="1" applyAlignment="1"/>
    <xf numFmtId="224" fontId="35" fillId="0" borderId="0" xfId="131" applyFont="1" applyFill="1"/>
    <xf numFmtId="224" fontId="27" fillId="0" borderId="0" xfId="131" applyFont="1" applyFill="1" applyAlignment="1">
      <alignment vertical="center"/>
    </xf>
    <xf numFmtId="224" fontId="35" fillId="0" borderId="0" xfId="131" applyFont="1" applyFill="1" applyAlignment="1">
      <alignment vertical="center"/>
    </xf>
    <xf numFmtId="224" fontId="33" fillId="0" borderId="0" xfId="131" quotePrefix="1" applyFont="1" applyFill="1" applyBorder="1" applyAlignment="1">
      <alignment horizontal="center"/>
    </xf>
    <xf numFmtId="172" fontId="35" fillId="0" borderId="0" xfId="131" applyNumberFormat="1" applyFont="1" applyFill="1" applyAlignment="1">
      <alignment vertical="center"/>
    </xf>
    <xf numFmtId="224" fontId="27" fillId="0" borderId="0" xfId="131" applyFont="1" applyFill="1"/>
    <xf numFmtId="224" fontId="27" fillId="0" borderId="0" xfId="131" applyFont="1" applyFill="1" applyBorder="1"/>
    <xf numFmtId="224" fontId="33" fillId="0" borderId="0" xfId="131" applyFont="1" applyFill="1" applyBorder="1" applyAlignment="1">
      <alignment horizontal="center"/>
    </xf>
    <xf numFmtId="172" fontId="27" fillId="0" borderId="0" xfId="24" applyNumberFormat="1" applyFont="1" applyFill="1" applyBorder="1" applyAlignment="1">
      <alignment horizontal="right" vertical="center"/>
    </xf>
    <xf numFmtId="224" fontId="33" fillId="0" borderId="0" xfId="131" applyFont="1" applyFill="1" applyAlignment="1">
      <alignment horizontal="center"/>
    </xf>
    <xf numFmtId="172" fontId="27" fillId="0" borderId="0" xfId="24" applyNumberFormat="1" applyFont="1" applyFill="1" applyAlignment="1"/>
    <xf numFmtId="224" fontId="35" fillId="14" borderId="0" xfId="131" applyFont="1" applyFill="1"/>
    <xf numFmtId="224" fontId="33" fillId="0" borderId="0" xfId="131" applyFont="1" applyFill="1" applyAlignment="1" applyProtection="1">
      <alignment horizontal="centerContinuous"/>
    </xf>
    <xf numFmtId="224" fontId="35" fillId="5" borderId="0" xfId="131" applyFont="1" applyFill="1" applyProtection="1"/>
    <xf numFmtId="224" fontId="35" fillId="0" borderId="0" xfId="131" applyFont="1" applyFill="1" applyProtection="1"/>
    <xf numFmtId="224" fontId="33" fillId="0" borderId="0" xfId="131" applyFont="1" applyFill="1" applyAlignment="1" applyProtection="1"/>
    <xf numFmtId="224" fontId="27" fillId="0" borderId="0" xfId="131" applyFont="1" applyFill="1" applyProtection="1"/>
    <xf numFmtId="224" fontId="35" fillId="0" borderId="0" xfId="131" applyFont="1" applyFill="1" applyAlignment="1"/>
    <xf numFmtId="224" fontId="33" fillId="0" borderId="0" xfId="131" applyFont="1" applyFill="1" applyAlignment="1"/>
    <xf numFmtId="224" fontId="27" fillId="0" borderId="0" xfId="131" applyFont="1" applyFill="1" applyAlignment="1"/>
    <xf numFmtId="172" fontId="27" fillId="0" borderId="0" xfId="45" applyNumberFormat="1" applyFont="1" applyFill="1" applyBorder="1" applyAlignment="1"/>
    <xf numFmtId="224" fontId="33" fillId="0" borderId="0" xfId="131" applyFont="1" applyFill="1" applyAlignment="1">
      <alignment horizontal="right"/>
    </xf>
    <xf numFmtId="172" fontId="35" fillId="0" borderId="0" xfId="45" applyNumberFormat="1" applyFont="1" applyFill="1" applyBorder="1" applyAlignment="1"/>
    <xf numFmtId="224" fontId="33" fillId="0" borderId="0" xfId="131" quotePrefix="1" applyFont="1" applyFill="1" applyAlignment="1" applyProtection="1">
      <alignment horizontal="left"/>
    </xf>
    <xf numFmtId="224" fontId="33" fillId="0" borderId="0" xfId="131" quotePrefix="1" applyFont="1" applyFill="1" applyBorder="1" applyAlignment="1">
      <alignment horizontal="centerContinuous"/>
    </xf>
    <xf numFmtId="224" fontId="37" fillId="0" borderId="0" xfId="131" applyNumberFormat="1" applyFont="1" applyFill="1" applyAlignment="1" applyProtection="1"/>
    <xf numFmtId="224" fontId="37" fillId="0" borderId="0" xfId="131" applyNumberFormat="1" applyFont="1" applyFill="1" applyProtection="1"/>
    <xf numFmtId="224" fontId="27" fillId="0" borderId="0" xfId="171" applyFont="1" applyFill="1" applyAlignment="1">
      <alignment vertical="center"/>
    </xf>
    <xf numFmtId="224" fontId="43" fillId="0" borderId="0" xfId="152" applyNumberFormat="1" applyFont="1" applyFill="1" applyBorder="1"/>
    <xf numFmtId="224" fontId="43" fillId="0" borderId="0" xfId="173" applyFont="1" applyFill="1" applyAlignment="1">
      <alignment vertical="center"/>
    </xf>
    <xf numFmtId="224" fontId="33" fillId="0" borderId="0" xfId="173" applyFont="1" applyFill="1" applyAlignment="1">
      <alignment vertical="center"/>
    </xf>
    <xf numFmtId="168" fontId="33" fillId="0" borderId="0" xfId="89" applyNumberFormat="1" applyFont="1" applyFill="1" applyAlignment="1">
      <alignment vertical="center"/>
    </xf>
    <xf numFmtId="172" fontId="33" fillId="0" borderId="0" xfId="35" applyNumberFormat="1" applyFont="1" applyFill="1" applyAlignment="1">
      <alignment vertical="center"/>
    </xf>
    <xf numFmtId="224" fontId="37" fillId="0" borderId="0" xfId="173" applyFont="1" applyFill="1" applyAlignment="1">
      <alignment vertical="center"/>
    </xf>
    <xf numFmtId="172" fontId="35" fillId="0" borderId="0" xfId="86" applyNumberFormat="1" applyFont="1" applyFill="1" applyBorder="1" applyAlignment="1">
      <alignment vertical="center"/>
    </xf>
    <xf numFmtId="224" fontId="35" fillId="14" borderId="0" xfId="131" applyFont="1" applyFill="1" applyAlignment="1">
      <alignment vertical="center"/>
    </xf>
    <xf numFmtId="224" fontId="43" fillId="0" borderId="0" xfId="131" applyFont="1" applyAlignment="1"/>
    <xf numFmtId="172" fontId="35" fillId="0" borderId="0" xfId="52" applyNumberFormat="1" applyFont="1" applyFill="1" applyBorder="1"/>
    <xf numFmtId="172" fontId="35" fillId="0" borderId="0" xfId="52" applyNumberFormat="1" applyFont="1" applyFill="1" applyBorder="1" applyAlignment="1"/>
    <xf numFmtId="224" fontId="43" fillId="0" borderId="0" xfId="131" applyFont="1" applyFill="1" applyAlignment="1"/>
    <xf numFmtId="224" fontId="43" fillId="0" borderId="0" xfId="162" applyFont="1" applyFill="1" applyAlignment="1">
      <alignment vertical="center"/>
    </xf>
    <xf numFmtId="224" fontId="33" fillId="0" borderId="0" xfId="162" applyFont="1" applyFill="1" applyAlignment="1">
      <alignment vertical="center"/>
    </xf>
    <xf numFmtId="224" fontId="37" fillId="0" borderId="0" xfId="162" applyFont="1" applyFill="1" applyAlignment="1">
      <alignment vertical="center"/>
    </xf>
    <xf numFmtId="224" fontId="39" fillId="0" borderId="0" xfId="162" applyFont="1" applyFill="1" applyAlignment="1">
      <alignment vertical="center"/>
    </xf>
    <xf numFmtId="224" fontId="27" fillId="0" borderId="0" xfId="162" applyFont="1" applyFill="1" applyAlignment="1">
      <alignment vertical="center"/>
    </xf>
    <xf numFmtId="168" fontId="27" fillId="0" borderId="0" xfId="89" applyNumberFormat="1" applyFont="1" applyFill="1" applyAlignment="1">
      <alignment vertical="center"/>
    </xf>
    <xf numFmtId="172" fontId="27" fillId="0" borderId="0" xfId="35" applyNumberFormat="1" applyFont="1" applyFill="1" applyAlignment="1">
      <alignment vertical="center"/>
    </xf>
    <xf numFmtId="224" fontId="35" fillId="0" borderId="0" xfId="162" applyFont="1" applyFill="1" applyAlignment="1">
      <alignment vertical="center"/>
    </xf>
    <xf numFmtId="175" fontId="35" fillId="0" borderId="0" xfId="79" applyNumberFormat="1" applyFont="1" applyFill="1" applyBorder="1" applyAlignment="1"/>
    <xf numFmtId="224" fontId="44" fillId="0" borderId="0" xfId="131" applyFont="1" applyFill="1" applyAlignment="1"/>
    <xf numFmtId="3" fontId="67" fillId="0" borderId="0" xfId="0" applyNumberFormat="1" applyFont="1"/>
    <xf numFmtId="224" fontId="37" fillId="0" borderId="0" xfId="173" applyFont="1" applyFill="1" applyBorder="1" applyAlignment="1">
      <alignment horizontal="center" vertical="center" wrapText="1"/>
    </xf>
    <xf numFmtId="224" fontId="33" fillId="0" borderId="0" xfId="173" applyFont="1" applyFill="1" applyBorder="1" applyAlignment="1">
      <alignment horizontal="center" vertical="center"/>
    </xf>
    <xf numFmtId="224" fontId="33" fillId="0" borderId="0" xfId="173" applyFont="1" applyFill="1" applyBorder="1" applyAlignment="1">
      <alignment horizontal="center" vertical="center" wrapText="1"/>
    </xf>
    <xf numFmtId="224" fontId="33" fillId="0" borderId="0" xfId="172" applyNumberFormat="1" applyFont="1" applyFill="1" applyBorder="1" applyAlignment="1">
      <alignment vertical="center"/>
    </xf>
    <xf numFmtId="168" fontId="33" fillId="0" borderId="0" xfId="89" quotePrefix="1" applyNumberFormat="1" applyFont="1" applyFill="1" applyBorder="1" applyAlignment="1">
      <alignment horizontal="center" vertical="center" wrapText="1"/>
    </xf>
    <xf numFmtId="172" fontId="33" fillId="0" borderId="0" xfId="35" applyNumberFormat="1" applyFont="1" applyFill="1" applyBorder="1" applyAlignment="1">
      <alignment horizontal="center" vertical="center" wrapText="1"/>
    </xf>
    <xf numFmtId="224" fontId="27" fillId="0" borderId="0" xfId="173" applyFont="1" applyFill="1" applyBorder="1" applyAlignment="1">
      <alignment horizontal="left" vertical="center"/>
    </xf>
    <xf numFmtId="172" fontId="27" fillId="0" borderId="0" xfId="86" applyNumberFormat="1" applyFont="1" applyFill="1" applyBorder="1" applyAlignment="1">
      <alignment vertical="center"/>
    </xf>
    <xf numFmtId="168" fontId="27" fillId="0" borderId="0" xfId="89" applyNumberFormat="1" applyFont="1" applyFill="1" applyBorder="1" applyAlignment="1">
      <alignment vertical="center"/>
    </xf>
    <xf numFmtId="172" fontId="27" fillId="0" borderId="0" xfId="35" applyNumberFormat="1" applyFont="1" applyFill="1" applyBorder="1" applyAlignment="1">
      <alignment vertical="center"/>
    </xf>
    <xf numFmtId="43" fontId="27" fillId="0" borderId="0" xfId="35" applyFont="1" applyFill="1" applyBorder="1" applyAlignment="1">
      <alignment vertical="center"/>
    </xf>
    <xf numFmtId="176" fontId="27" fillId="0" borderId="0" xfId="86" applyNumberFormat="1" applyFont="1" applyFill="1" applyBorder="1" applyAlignment="1">
      <alignment vertical="center"/>
    </xf>
    <xf numFmtId="37" fontId="68" fillId="0" borderId="6" xfId="89" applyNumberFormat="1" applyFont="1" applyFill="1" applyBorder="1" applyAlignment="1">
      <alignment vertical="top" wrapText="1"/>
    </xf>
    <xf numFmtId="41" fontId="36" fillId="6" borderId="0" xfId="168" applyNumberFormat="1" applyFont="1" applyFill="1" applyAlignment="1"/>
    <xf numFmtId="41" fontId="36" fillId="0" borderId="0" xfId="168" applyNumberFormat="1" applyFont="1" applyFill="1" applyAlignment="1"/>
    <xf numFmtId="172" fontId="35" fillId="14" borderId="0" xfId="131" applyNumberFormat="1" applyFont="1" applyFill="1" applyAlignment="1">
      <alignment vertical="center"/>
    </xf>
    <xf numFmtId="224" fontId="27" fillId="0" borderId="0" xfId="173" applyFont="1" applyFill="1" applyBorder="1" applyAlignment="1">
      <alignment vertical="center"/>
    </xf>
    <xf numFmtId="172" fontId="33" fillId="0" borderId="0" xfId="86" applyNumberFormat="1" applyFont="1" applyFill="1" applyBorder="1" applyAlignment="1">
      <alignment vertical="center"/>
    </xf>
    <xf numFmtId="168" fontId="33" fillId="0" borderId="9" xfId="89" applyNumberFormat="1" applyFont="1" applyFill="1" applyBorder="1" applyAlignment="1">
      <alignment vertical="center"/>
    </xf>
    <xf numFmtId="172" fontId="33" fillId="0" borderId="9" xfId="86" applyNumberFormat="1" applyFont="1" applyFill="1" applyBorder="1" applyAlignment="1">
      <alignment vertical="center"/>
    </xf>
    <xf numFmtId="43" fontId="33" fillId="0" borderId="9" xfId="35" applyFont="1" applyFill="1" applyBorder="1" applyAlignment="1">
      <alignment vertical="center"/>
    </xf>
    <xf numFmtId="176" fontId="27" fillId="0" borderId="0" xfId="86" applyNumberFormat="1" applyFont="1" applyFill="1" applyBorder="1" applyAlignment="1">
      <alignment horizontal="center" vertical="center"/>
    </xf>
    <xf numFmtId="176" fontId="35" fillId="0" borderId="0" xfId="86" applyNumberFormat="1" applyFont="1" applyFill="1" applyBorder="1" applyAlignment="1">
      <alignment horizontal="center" vertical="center"/>
    </xf>
    <xf numFmtId="9" fontId="35" fillId="14" borderId="0" xfId="185" applyFont="1" applyFill="1" applyAlignment="1">
      <alignment vertical="center"/>
    </xf>
    <xf numFmtId="224" fontId="33" fillId="0" borderId="0" xfId="135" applyNumberFormat="1" applyFont="1" applyFill="1" applyAlignment="1">
      <alignment vertical="top"/>
    </xf>
    <xf numFmtId="176" fontId="35" fillId="0" borderId="0" xfId="86" applyNumberFormat="1" applyFont="1" applyFill="1" applyBorder="1" applyAlignment="1">
      <alignment vertical="center"/>
    </xf>
    <xf numFmtId="172" fontId="33" fillId="0" borderId="9" xfId="35" applyNumberFormat="1" applyFont="1" applyFill="1" applyBorder="1" applyAlignment="1">
      <alignment vertical="center"/>
    </xf>
    <xf numFmtId="168" fontId="33" fillId="0" borderId="0" xfId="89" applyNumberFormat="1" applyFont="1" applyFill="1" applyBorder="1" applyAlignment="1">
      <alignment vertical="center"/>
    </xf>
    <xf numFmtId="172" fontId="33" fillId="0" borderId="0" xfId="35" applyNumberFormat="1" applyFont="1" applyFill="1" applyBorder="1" applyAlignment="1">
      <alignment vertical="center"/>
    </xf>
    <xf numFmtId="43" fontId="33" fillId="0" borderId="0" xfId="35" applyFont="1" applyFill="1" applyBorder="1" applyAlignment="1">
      <alignment vertical="center"/>
    </xf>
    <xf numFmtId="224" fontId="33" fillId="0" borderId="0" xfId="171" applyNumberFormat="1" applyFont="1" applyFill="1" applyBorder="1" applyAlignment="1">
      <alignment vertical="top"/>
    </xf>
    <xf numFmtId="177" fontId="68" fillId="0" borderId="6" xfId="89" applyNumberFormat="1" applyFont="1" applyFill="1" applyBorder="1" applyAlignment="1">
      <alignment vertical="top" wrapText="1"/>
    </xf>
    <xf numFmtId="224" fontId="27" fillId="0" borderId="0" xfId="173" applyFont="1" applyFill="1" applyAlignment="1">
      <alignment vertical="center"/>
    </xf>
    <xf numFmtId="172" fontId="27" fillId="0" borderId="0" xfId="86" applyNumberFormat="1" applyFont="1" applyFill="1" applyAlignment="1">
      <alignment vertical="center"/>
    </xf>
    <xf numFmtId="37" fontId="68" fillId="0" borderId="10" xfId="89" applyNumberFormat="1" applyFont="1" applyFill="1" applyBorder="1" applyAlignment="1">
      <alignment vertical="top" wrapText="1"/>
    </xf>
    <xf numFmtId="41" fontId="36" fillId="6" borderId="0" xfId="168" applyNumberFormat="1" applyFont="1" applyFill="1" applyAlignment="1">
      <alignment horizontal="center"/>
    </xf>
    <xf numFmtId="41" fontId="36" fillId="0" borderId="0" xfId="168" applyNumberFormat="1" applyFont="1" applyFill="1" applyAlignment="1">
      <alignment horizontal="center"/>
    </xf>
    <xf numFmtId="176" fontId="33" fillId="0" borderId="0" xfId="86" applyNumberFormat="1" applyFont="1" applyFill="1" applyBorder="1" applyAlignment="1">
      <alignment vertical="center"/>
    </xf>
    <xf numFmtId="176" fontId="37" fillId="0" borderId="0" xfId="86" applyNumberFormat="1" applyFont="1" applyFill="1" applyBorder="1" applyAlignment="1">
      <alignment vertical="center"/>
    </xf>
    <xf numFmtId="172" fontId="37" fillId="0" borderId="0" xfId="86" applyNumberFormat="1" applyFont="1" applyFill="1" applyBorder="1" applyAlignment="1">
      <alignment vertical="center"/>
    </xf>
    <xf numFmtId="2" fontId="27" fillId="0" borderId="0" xfId="86" applyNumberFormat="1" applyFont="1" applyFill="1" applyBorder="1" applyAlignment="1">
      <alignment horizontal="center" vertical="center"/>
    </xf>
    <xf numFmtId="2" fontId="35" fillId="0" borderId="0" xfId="86" applyNumberFormat="1" applyFont="1" applyFill="1" applyBorder="1" applyAlignment="1">
      <alignment horizontal="center" vertical="center"/>
    </xf>
    <xf numFmtId="172" fontId="33" fillId="0" borderId="0" xfId="86" applyNumberFormat="1" applyFont="1" applyFill="1" applyAlignment="1">
      <alignment vertical="center"/>
    </xf>
    <xf numFmtId="43" fontId="33" fillId="0" borderId="0" xfId="86" applyNumberFormat="1" applyFont="1" applyFill="1" applyAlignment="1">
      <alignment vertical="center"/>
    </xf>
    <xf numFmtId="43" fontId="37" fillId="0" borderId="0" xfId="86" applyNumberFormat="1" applyFont="1" applyFill="1" applyAlignment="1">
      <alignment vertical="center"/>
    </xf>
    <xf numFmtId="43" fontId="33" fillId="0" borderId="0" xfId="35" applyFont="1" applyFill="1" applyAlignment="1">
      <alignment vertical="center"/>
    </xf>
    <xf numFmtId="168" fontId="33" fillId="0" borderId="7" xfId="89" applyNumberFormat="1" applyFont="1" applyFill="1" applyBorder="1" applyAlignment="1">
      <alignment vertical="center"/>
    </xf>
    <xf numFmtId="167" fontId="33" fillId="0" borderId="7" xfId="89" applyNumberFormat="1" applyFont="1" applyFill="1" applyBorder="1" applyAlignment="1">
      <alignment vertical="center"/>
    </xf>
    <xf numFmtId="168" fontId="35" fillId="0" borderId="0" xfId="131" applyNumberFormat="1" applyFont="1" applyFill="1" applyAlignment="1">
      <alignment vertical="center"/>
    </xf>
    <xf numFmtId="224" fontId="33" fillId="0" borderId="0" xfId="171" applyNumberFormat="1" applyFont="1" applyFill="1" applyBorder="1" applyAlignment="1"/>
    <xf numFmtId="224" fontId="27" fillId="0" borderId="0" xfId="171" applyFont="1" applyFill="1" applyAlignment="1"/>
    <xf numFmtId="168" fontId="27" fillId="0" borderId="0" xfId="171" applyNumberFormat="1" applyFont="1" applyFill="1" applyAlignment="1"/>
    <xf numFmtId="168" fontId="35" fillId="0" borderId="0" xfId="162" applyNumberFormat="1" applyFont="1" applyFill="1" applyAlignment="1">
      <alignment vertical="center"/>
    </xf>
    <xf numFmtId="9" fontId="33" fillId="0" borderId="0" xfId="185" applyFont="1" applyFill="1" applyBorder="1" applyAlignment="1">
      <alignment horizontal="center" vertical="center" wrapText="1"/>
    </xf>
    <xf numFmtId="17" fontId="33" fillId="0" borderId="0" xfId="171" applyNumberFormat="1" applyFont="1" applyFill="1" applyBorder="1" applyAlignment="1">
      <alignment horizontal="center" vertical="center" wrapText="1"/>
    </xf>
    <xf numFmtId="224" fontId="33" fillId="0" borderId="0" xfId="171" quotePrefix="1" applyFont="1" applyFill="1" applyBorder="1" applyAlignment="1"/>
    <xf numFmtId="9" fontId="33" fillId="0" borderId="0" xfId="185" applyFont="1" applyFill="1" applyAlignment="1">
      <alignment horizontal="center"/>
    </xf>
    <xf numFmtId="224" fontId="33" fillId="0" borderId="0" xfId="171" applyFont="1" applyFill="1" applyAlignment="1">
      <alignment horizontal="center"/>
    </xf>
    <xf numFmtId="175" fontId="27" fillId="0" borderId="11" xfId="171" applyNumberFormat="1" applyFont="1" applyFill="1" applyBorder="1" applyAlignment="1"/>
    <xf numFmtId="224" fontId="27" fillId="0" borderId="0" xfId="173" applyFont="1" applyFill="1" applyAlignment="1">
      <alignment horizontal="center" vertical="center"/>
    </xf>
    <xf numFmtId="224" fontId="35" fillId="0" borderId="0" xfId="173" applyFont="1" applyFill="1" applyAlignment="1">
      <alignment horizontal="center" vertical="center"/>
    </xf>
    <xf numFmtId="168" fontId="27" fillId="0" borderId="0" xfId="89" applyNumberFormat="1" applyFont="1" applyFill="1" applyAlignment="1">
      <alignment horizontal="center" vertical="center"/>
    </xf>
    <xf numFmtId="172" fontId="27" fillId="0" borderId="0" xfId="35" applyNumberFormat="1" applyFont="1" applyFill="1" applyAlignment="1">
      <alignment horizontal="center" vertical="center"/>
    </xf>
    <xf numFmtId="43" fontId="27" fillId="0" borderId="0" xfId="86" applyNumberFormat="1" applyFont="1" applyFill="1" applyBorder="1" applyAlignment="1">
      <alignment vertical="center"/>
    </xf>
    <xf numFmtId="224" fontId="27" fillId="0" borderId="0" xfId="173" applyFont="1" applyFill="1" applyAlignment="1">
      <alignment horizontal="left" vertical="center"/>
    </xf>
    <xf numFmtId="224" fontId="27" fillId="0" borderId="0" xfId="173" applyFont="1" applyFill="1" applyAlignment="1">
      <alignment horizontal="centerContinuous" vertical="center"/>
    </xf>
    <xf numFmtId="172" fontId="27" fillId="0" borderId="0" xfId="86" applyNumberFormat="1" applyFont="1" applyFill="1" applyAlignment="1">
      <alignment horizontal="centerContinuous" vertical="center"/>
    </xf>
    <xf numFmtId="172" fontId="27" fillId="0" borderId="0" xfId="86" applyNumberFormat="1" applyFont="1" applyFill="1" applyBorder="1" applyAlignment="1">
      <alignment horizontal="centerContinuous" vertical="center"/>
    </xf>
    <xf numFmtId="168" fontId="27" fillId="0" borderId="0" xfId="89" applyNumberFormat="1" applyFont="1" applyFill="1" applyBorder="1" applyAlignment="1">
      <alignment horizontal="centerContinuous" vertical="center"/>
    </xf>
    <xf numFmtId="172" fontId="27" fillId="0" borderId="0" xfId="35" applyNumberFormat="1" applyFont="1" applyFill="1" applyBorder="1" applyAlignment="1">
      <alignment horizontal="center" vertical="center"/>
    </xf>
    <xf numFmtId="43" fontId="27" fillId="0" borderId="0" xfId="86" applyNumberFormat="1" applyFont="1" applyFill="1" applyBorder="1" applyAlignment="1">
      <alignment horizontal="centerContinuous" vertical="center"/>
    </xf>
    <xf numFmtId="224" fontId="27" fillId="0" borderId="0" xfId="131" applyFont="1" applyFill="1" applyAlignment="1">
      <alignment horizontal="centerContinuous" vertical="center"/>
    </xf>
    <xf numFmtId="224" fontId="35" fillId="0" borderId="0" xfId="131" applyFont="1" applyFill="1" applyAlignment="1">
      <alignment horizontal="centerContinuous" vertical="center"/>
    </xf>
    <xf numFmtId="224" fontId="32" fillId="0" borderId="0" xfId="131" applyFont="1" applyFill="1" applyAlignment="1">
      <alignment horizontal="centerContinuous"/>
    </xf>
    <xf numFmtId="224" fontId="46" fillId="0" borderId="0" xfId="131" applyFont="1" applyFill="1"/>
    <xf numFmtId="168" fontId="46" fillId="0" borderId="0" xfId="89" applyNumberFormat="1" applyFont="1" applyFill="1"/>
    <xf numFmtId="172" fontId="46" fillId="0" borderId="0" xfId="35" applyNumberFormat="1" applyFont="1" applyFill="1"/>
    <xf numFmtId="224" fontId="46" fillId="0" borderId="0" xfId="131" applyFont="1" applyFill="1" applyProtection="1"/>
    <xf numFmtId="224" fontId="32" fillId="0" borderId="0" xfId="131" applyFont="1" applyFill="1" applyProtection="1"/>
    <xf numFmtId="224" fontId="32" fillId="0" borderId="0" xfId="131" applyFont="1" applyFill="1"/>
    <xf numFmtId="224" fontId="44" fillId="0" borderId="0" xfId="131" quotePrefix="1" applyFont="1" applyFill="1" applyAlignment="1" applyProtection="1">
      <alignment horizontal="left" indent="7"/>
    </xf>
    <xf numFmtId="224" fontId="44" fillId="0" borderId="0" xfId="131" applyFont="1" applyFill="1" applyAlignment="1" applyProtection="1">
      <alignment horizontal="centerContinuous"/>
    </xf>
    <xf numFmtId="168" fontId="44" fillId="0" borderId="0" xfId="89" applyNumberFormat="1" applyFont="1" applyFill="1" applyAlignment="1" applyProtection="1">
      <alignment horizontal="centerContinuous"/>
    </xf>
    <xf numFmtId="172" fontId="46" fillId="0" borderId="0" xfId="35" applyNumberFormat="1" applyFont="1" applyFill="1" applyAlignment="1" applyProtection="1">
      <alignment horizontal="center"/>
    </xf>
    <xf numFmtId="224" fontId="44" fillId="0" borderId="0" xfId="131" quotePrefix="1" applyFont="1" applyFill="1" applyAlignment="1" applyProtection="1">
      <alignment horizontal="left"/>
    </xf>
    <xf numFmtId="224" fontId="46" fillId="0" borderId="0" xfId="131" applyFont="1" applyFill="1" applyAlignment="1" applyProtection="1">
      <alignment horizontal="centerContinuous"/>
    </xf>
    <xf numFmtId="224" fontId="46" fillId="0" borderId="0" xfId="131" applyFont="1" applyFill="1" applyAlignment="1">
      <alignment horizontal="centerContinuous"/>
    </xf>
    <xf numFmtId="168" fontId="35" fillId="14" borderId="0" xfId="89" applyNumberFormat="1" applyFont="1" applyFill="1" applyAlignment="1">
      <alignment vertical="center"/>
    </xf>
    <xf numFmtId="172" fontId="35" fillId="14" borderId="0" xfId="35" applyNumberFormat="1" applyFont="1" applyFill="1" applyAlignment="1">
      <alignment vertical="center"/>
    </xf>
    <xf numFmtId="224" fontId="27" fillId="0" borderId="0" xfId="171" applyNumberFormat="1" applyFont="1" applyFill="1" applyAlignment="1"/>
    <xf numFmtId="172" fontId="27" fillId="0" borderId="0" xfId="171" applyNumberFormat="1" applyFont="1" applyFill="1" applyAlignment="1"/>
    <xf numFmtId="224" fontId="35" fillId="0" borderId="0" xfId="171" applyFont="1" applyFill="1" applyAlignment="1"/>
    <xf numFmtId="224" fontId="33" fillId="0" borderId="0" xfId="152" applyNumberFormat="1" applyFont="1" applyFill="1" applyBorder="1"/>
    <xf numFmtId="224" fontId="31" fillId="0" borderId="0" xfId="152" applyFont="1" applyFill="1"/>
    <xf numFmtId="224" fontId="33" fillId="0" borderId="0" xfId="152" applyFont="1" applyFill="1" applyAlignment="1">
      <alignment horizontal="right"/>
    </xf>
    <xf numFmtId="224" fontId="38" fillId="0" borderId="0" xfId="152" quotePrefix="1" applyFont="1" applyFill="1" applyBorder="1"/>
    <xf numFmtId="224" fontId="27" fillId="0" borderId="0" xfId="171" applyFont="1" applyFill="1" applyBorder="1" applyAlignment="1"/>
    <xf numFmtId="172" fontId="27" fillId="0" borderId="0" xfId="171" applyNumberFormat="1" applyFont="1" applyFill="1" applyBorder="1" applyAlignment="1"/>
    <xf numFmtId="224" fontId="35" fillId="0" borderId="0" xfId="171" applyFont="1" applyFill="1" applyBorder="1" applyAlignment="1"/>
    <xf numFmtId="224" fontId="33" fillId="0" borderId="0" xfId="171" applyNumberFormat="1" applyFont="1" applyFill="1"/>
    <xf numFmtId="224" fontId="27" fillId="0" borderId="0" xfId="171" applyFont="1" applyFill="1"/>
    <xf numFmtId="172" fontId="27" fillId="0" borderId="0" xfId="171" applyNumberFormat="1" applyFont="1" applyFill="1"/>
    <xf numFmtId="224" fontId="35" fillId="0" borderId="0" xfId="171" applyFont="1" applyFill="1"/>
    <xf numFmtId="224" fontId="33" fillId="0" borderId="0" xfId="171" applyNumberFormat="1" applyFont="1" applyFill="1" applyBorder="1" applyAlignment="1">
      <alignment horizontal="center"/>
    </xf>
    <xf numFmtId="224" fontId="27" fillId="0" borderId="0" xfId="171" applyNumberFormat="1" applyFont="1" applyFill="1"/>
    <xf numFmtId="224" fontId="35" fillId="0" borderId="0" xfId="171" applyNumberFormat="1" applyFont="1" applyFill="1"/>
    <xf numFmtId="224" fontId="33" fillId="0" borderId="12" xfId="171" applyNumberFormat="1" applyFont="1" applyFill="1" applyBorder="1" applyAlignment="1">
      <alignment horizontal="center" vertical="center" wrapText="1"/>
    </xf>
    <xf numFmtId="224" fontId="27" fillId="0" borderId="0" xfId="157" applyNumberFormat="1" applyFont="1" applyFill="1" applyBorder="1" applyAlignment="1">
      <alignment horizontal="center" vertical="center" wrapText="1"/>
    </xf>
    <xf numFmtId="224" fontId="33" fillId="0" borderId="0" xfId="171" applyNumberFormat="1" applyFont="1" applyFill="1" applyBorder="1" applyAlignment="1">
      <alignment horizontal="center" vertical="center" wrapText="1"/>
    </xf>
    <xf numFmtId="224" fontId="37" fillId="0" borderId="0" xfId="171" applyNumberFormat="1" applyFont="1" applyFill="1" applyBorder="1" applyAlignment="1">
      <alignment horizontal="center" vertical="center" wrapText="1"/>
    </xf>
    <xf numFmtId="224" fontId="27" fillId="0" borderId="0" xfId="171" applyNumberFormat="1" applyFont="1" applyFill="1" applyBorder="1" applyAlignment="1">
      <alignment horizontal="center" vertical="center" wrapText="1"/>
    </xf>
    <xf numFmtId="224" fontId="27" fillId="0" borderId="0" xfId="62" applyNumberFormat="1" applyFont="1" applyFill="1" applyAlignment="1">
      <alignment horizontal="left" vertical="center" wrapText="1"/>
    </xf>
    <xf numFmtId="172" fontId="27" fillId="0" borderId="0" xfId="61" applyNumberFormat="1" applyFont="1" applyFill="1" applyAlignment="1"/>
    <xf numFmtId="175" fontId="27" fillId="0" borderId="0" xfId="79" applyNumberFormat="1" applyFont="1" applyFill="1" applyBorder="1" applyAlignment="1"/>
    <xf numFmtId="43" fontId="27" fillId="0" borderId="0" xfId="34" applyFont="1" applyFill="1" applyBorder="1" applyAlignment="1"/>
    <xf numFmtId="165" fontId="27" fillId="0" borderId="0" xfId="79" applyNumberFormat="1" applyFont="1" applyFill="1" applyBorder="1" applyAlignment="1"/>
    <xf numFmtId="10" fontId="27" fillId="0" borderId="0" xfId="187" applyNumberFormat="1" applyFont="1" applyFill="1" applyBorder="1" applyAlignment="1">
      <alignment vertical="center"/>
    </xf>
    <xf numFmtId="175" fontId="27" fillId="0" borderId="0" xfId="171" applyNumberFormat="1" applyFont="1" applyFill="1" applyAlignment="1">
      <alignment vertical="center"/>
    </xf>
    <xf numFmtId="175" fontId="35" fillId="0" borderId="0" xfId="171" applyNumberFormat="1" applyFont="1" applyFill="1" applyAlignment="1">
      <alignment vertical="center"/>
    </xf>
    <xf numFmtId="224" fontId="27" fillId="0" borderId="0" xfId="61" applyNumberFormat="1" applyFont="1" applyFill="1" applyAlignment="1">
      <alignment horizontal="left" vertical="top" indent="1"/>
    </xf>
    <xf numFmtId="224" fontId="27" fillId="0" borderId="0" xfId="171" applyNumberFormat="1" applyFont="1" applyFill="1" applyBorder="1" applyAlignment="1">
      <alignment horizontal="left"/>
    </xf>
    <xf numFmtId="172" fontId="27" fillId="0" borderId="7" xfId="171" applyNumberFormat="1" applyFont="1" applyFill="1" applyBorder="1" applyAlignment="1">
      <alignment horizontal="center"/>
    </xf>
    <xf numFmtId="224" fontId="27" fillId="0" borderId="0" xfId="171" applyNumberFormat="1" applyFont="1" applyFill="1" applyBorder="1" applyAlignment="1">
      <alignment horizontal="center"/>
    </xf>
    <xf numFmtId="43" fontId="27" fillId="0" borderId="0" xfId="45" applyFont="1" applyFill="1" applyBorder="1" applyAlignment="1"/>
    <xf numFmtId="10" fontId="27" fillId="0" borderId="0" xfId="187" applyNumberFormat="1" applyFont="1" applyFill="1" applyBorder="1" applyAlignment="1"/>
    <xf numFmtId="175" fontId="27" fillId="0" borderId="11" xfId="171" applyNumberFormat="1" applyFont="1" applyFill="1" applyBorder="1" applyAlignment="1">
      <alignment vertical="top"/>
    </xf>
    <xf numFmtId="37" fontId="35" fillId="0" borderId="0" xfId="171" applyNumberFormat="1" applyFont="1" applyFill="1" applyBorder="1" applyAlignment="1"/>
    <xf numFmtId="172" fontId="27" fillId="0" borderId="0" xfId="34" applyNumberFormat="1" applyFont="1" applyFill="1" applyAlignment="1">
      <alignment vertical="center"/>
    </xf>
    <xf numFmtId="224" fontId="27" fillId="0" borderId="0" xfId="170" applyNumberFormat="1" applyFont="1" applyFill="1" applyBorder="1" applyAlignment="1">
      <alignment horizontal="center" vertical="center" wrapText="1"/>
    </xf>
    <xf numFmtId="224" fontId="27" fillId="0" borderId="0" xfId="170" applyFont="1" applyFill="1" applyBorder="1" applyAlignment="1">
      <alignment horizontal="center" vertical="center" wrapText="1"/>
    </xf>
    <xf numFmtId="224" fontId="33" fillId="0" borderId="0" xfId="157" applyFont="1" applyFill="1" applyBorder="1" applyAlignment="1">
      <alignment horizontal="center"/>
    </xf>
    <xf numFmtId="224" fontId="33" fillId="0" borderId="0" xfId="157" quotePrefix="1" applyFont="1" applyFill="1" applyBorder="1" applyAlignment="1">
      <alignment horizontal="center"/>
    </xf>
    <xf numFmtId="224" fontId="33" fillId="0" borderId="0" xfId="170" applyNumberFormat="1" applyFont="1" applyFill="1" applyBorder="1" applyAlignment="1">
      <alignment horizontal="center" vertical="center" wrapText="1"/>
    </xf>
    <xf numFmtId="224" fontId="33" fillId="0" borderId="0" xfId="170" applyNumberFormat="1" applyFont="1" applyFill="1" applyBorder="1" applyAlignment="1">
      <alignment vertical="center"/>
    </xf>
    <xf numFmtId="224" fontId="27" fillId="0" borderId="0" xfId="157" applyFont="1" applyFill="1" applyAlignment="1">
      <alignment vertical="center"/>
    </xf>
    <xf numFmtId="224" fontId="27" fillId="0" borderId="0" xfId="170" applyFont="1" applyFill="1" applyAlignment="1"/>
    <xf numFmtId="224" fontId="27" fillId="0" borderId="0" xfId="62" applyNumberFormat="1" applyFont="1" applyFill="1"/>
    <xf numFmtId="224" fontId="27" fillId="0" borderId="0" xfId="157" applyFont="1" applyFill="1" applyAlignment="1">
      <alignment horizontal="right" vertical="center"/>
    </xf>
    <xf numFmtId="43" fontId="27" fillId="0" borderId="0" xfId="34" applyFont="1" applyFill="1" applyAlignment="1"/>
    <xf numFmtId="224" fontId="35" fillId="0" borderId="0" xfId="170" applyFont="1" applyFill="1" applyAlignment="1"/>
    <xf numFmtId="43" fontId="35" fillId="0" borderId="0" xfId="35" applyFont="1" applyFill="1" applyAlignment="1"/>
    <xf numFmtId="172" fontId="27" fillId="0" borderId="0" xfId="62" applyNumberFormat="1" applyFont="1" applyFill="1" applyAlignment="1"/>
    <xf numFmtId="175" fontId="27" fillId="0" borderId="0" xfId="74" applyNumberFormat="1" applyFont="1" applyFill="1" applyBorder="1" applyAlignment="1"/>
    <xf numFmtId="172" fontId="27" fillId="0" borderId="0" xfId="62" applyNumberFormat="1" applyFont="1" applyFill="1" applyBorder="1" applyAlignment="1"/>
    <xf numFmtId="172" fontId="27" fillId="0" borderId="0" xfId="74" applyNumberFormat="1" applyFont="1" applyFill="1" applyBorder="1" applyAlignment="1"/>
    <xf numFmtId="43" fontId="27" fillId="0" borderId="0" xfId="24" applyNumberFormat="1" applyFont="1" applyFill="1" applyBorder="1" applyAlignment="1">
      <alignment horizontal="right" vertical="center"/>
    </xf>
    <xf numFmtId="172" fontId="27" fillId="0" borderId="0" xfId="24" applyNumberFormat="1" applyFont="1" applyFill="1" applyBorder="1" applyAlignment="1">
      <alignment horizontal="center" vertical="center"/>
    </xf>
    <xf numFmtId="43" fontId="27" fillId="0" borderId="0" xfId="24" applyNumberFormat="1" applyFont="1" applyFill="1" applyAlignment="1"/>
    <xf numFmtId="172" fontId="27" fillId="0" borderId="0" xfId="62" applyNumberFormat="1" applyFont="1" applyFill="1" applyBorder="1" applyAlignment="1">
      <alignment wrapText="1"/>
    </xf>
    <xf numFmtId="176" fontId="27" fillId="0" borderId="0" xfId="74" applyNumberFormat="1" applyFont="1" applyFill="1" applyBorder="1" applyAlignment="1">
      <alignment horizontal="right" vertical="center"/>
    </xf>
    <xf numFmtId="178" fontId="27" fillId="0" borderId="0" xfId="62" applyNumberFormat="1" applyFont="1" applyFill="1" applyBorder="1" applyAlignment="1"/>
    <xf numFmtId="175" fontId="33" fillId="0" borderId="7" xfId="170" applyNumberFormat="1" applyFont="1" applyFill="1" applyBorder="1" applyAlignment="1">
      <alignment horizontal="center" vertical="top" wrapText="1"/>
    </xf>
    <xf numFmtId="172" fontId="33" fillId="0" borderId="7" xfId="74" applyNumberFormat="1" applyFont="1" applyFill="1" applyBorder="1" applyAlignment="1"/>
    <xf numFmtId="2" fontId="27" fillId="0" borderId="0" xfId="189" applyNumberFormat="1" applyFont="1" applyFill="1" applyBorder="1" applyAlignment="1">
      <alignment horizontal="right" vertical="center"/>
    </xf>
    <xf numFmtId="224" fontId="27" fillId="0" borderId="0" xfId="170" applyNumberFormat="1" applyFont="1" applyFill="1" applyBorder="1" applyAlignment="1">
      <alignment horizontal="center" vertical="top" wrapText="1"/>
    </xf>
    <xf numFmtId="224" fontId="33" fillId="0" borderId="0" xfId="152" applyFont="1" applyFill="1" applyAlignment="1">
      <alignment horizontal="left" vertical="center"/>
    </xf>
    <xf numFmtId="224" fontId="27" fillId="0" borderId="0" xfId="152" applyFont="1" applyFill="1" applyAlignment="1">
      <alignment horizontal="center" vertical="center"/>
    </xf>
    <xf numFmtId="175" fontId="33" fillId="0" borderId="0" xfId="166" applyNumberFormat="1" applyFont="1" applyFill="1" applyBorder="1" applyAlignment="1">
      <alignment vertical="center"/>
    </xf>
    <xf numFmtId="224" fontId="27" fillId="0" borderId="0" xfId="152" applyFont="1" applyFill="1" applyAlignment="1">
      <alignment horizontal="left" vertical="center"/>
    </xf>
    <xf numFmtId="175" fontId="33" fillId="0" borderId="11" xfId="166" applyNumberFormat="1" applyFont="1" applyFill="1" applyBorder="1" applyAlignment="1">
      <alignment vertical="center"/>
    </xf>
    <xf numFmtId="175" fontId="33" fillId="0" borderId="11" xfId="170" applyNumberFormat="1" applyFont="1" applyFill="1" applyBorder="1" applyAlignment="1"/>
    <xf numFmtId="224" fontId="33" fillId="0" borderId="0" xfId="171" applyNumberFormat="1" applyFont="1" applyFill="1" applyBorder="1" applyAlignment="1">
      <alignment horizontal="left" vertical="center"/>
    </xf>
    <xf numFmtId="172" fontId="33" fillId="0" borderId="0" xfId="171" applyNumberFormat="1" applyFont="1" applyFill="1" applyBorder="1" applyAlignment="1"/>
    <xf numFmtId="224" fontId="33" fillId="0" borderId="0" xfId="171" applyFont="1" applyFill="1" applyBorder="1" applyAlignment="1"/>
    <xf numFmtId="172" fontId="33" fillId="0" borderId="7" xfId="171" applyNumberFormat="1" applyFont="1" applyFill="1" applyBorder="1" applyAlignment="1"/>
    <xf numFmtId="224" fontId="37" fillId="0" borderId="0" xfId="171" applyFont="1" applyFill="1" applyBorder="1" applyAlignment="1"/>
    <xf numFmtId="43" fontId="37" fillId="0" borderId="0" xfId="171" applyNumberFormat="1" applyFont="1" applyFill="1" applyBorder="1" applyAlignment="1"/>
    <xf numFmtId="224" fontId="27" fillId="0" borderId="0" xfId="61" applyNumberFormat="1" applyFont="1" applyFill="1" applyBorder="1"/>
    <xf numFmtId="224" fontId="27" fillId="0" borderId="0" xfId="61" applyNumberFormat="1" applyFont="1" applyFill="1" applyBorder="1" applyAlignment="1">
      <alignment vertical="top" wrapText="1"/>
    </xf>
    <xf numFmtId="165" fontId="27" fillId="0" borderId="0" xfId="79" applyNumberFormat="1" applyFont="1" applyFill="1" applyBorder="1" applyAlignment="1">
      <alignment vertical="center"/>
    </xf>
    <xf numFmtId="224" fontId="27" fillId="0" borderId="0" xfId="171" applyFont="1" applyFill="1" applyBorder="1" applyAlignment="1">
      <alignment vertical="center"/>
    </xf>
    <xf numFmtId="224" fontId="33" fillId="0" borderId="0" xfId="131" quotePrefix="1" applyFont="1" applyFill="1" applyAlignment="1" applyProtection="1">
      <alignment horizontal="center"/>
    </xf>
    <xf numFmtId="224" fontId="33" fillId="0" borderId="0" xfId="131" applyFont="1" applyFill="1" applyAlignment="1" applyProtection="1">
      <alignment horizontal="center"/>
    </xf>
    <xf numFmtId="224" fontId="33" fillId="0" borderId="0" xfId="131" applyNumberFormat="1" applyFont="1" applyFill="1" applyAlignment="1" applyProtection="1"/>
    <xf numFmtId="224" fontId="37" fillId="0" borderId="0" xfId="131" applyFont="1" applyFill="1" applyAlignment="1" applyProtection="1">
      <alignment horizontal="center"/>
    </xf>
    <xf numFmtId="10" fontId="27" fillId="0" borderId="0" xfId="185" applyNumberFormat="1" applyFont="1" applyFill="1" applyBorder="1" applyAlignment="1"/>
    <xf numFmtId="175" fontId="27" fillId="0" borderId="0" xfId="171" applyNumberFormat="1" applyFont="1" applyFill="1" applyBorder="1" applyAlignment="1">
      <alignment horizontal="center" vertical="top" wrapText="1"/>
    </xf>
    <xf numFmtId="10" fontId="27" fillId="0" borderId="0" xfId="185" applyNumberFormat="1" applyFont="1" applyFill="1" applyBorder="1" applyAlignment="1">
      <alignment horizontal="right" vertical="top" wrapText="1"/>
    </xf>
    <xf numFmtId="224" fontId="27" fillId="0" borderId="0" xfId="171" applyNumberFormat="1" applyFont="1" applyFill="1" applyBorder="1" applyAlignment="1"/>
    <xf numFmtId="224" fontId="33" fillId="0" borderId="0" xfId="171" applyFont="1" applyFill="1" applyBorder="1" applyAlignment="1">
      <alignment horizontal="center"/>
    </xf>
    <xf numFmtId="224" fontId="27" fillId="0" borderId="0" xfId="171" applyFont="1" applyFill="1" applyBorder="1" applyAlignment="1">
      <alignment horizontal="center"/>
    </xf>
    <xf numFmtId="175" fontId="27" fillId="0" borderId="0" xfId="171" applyNumberFormat="1" applyFont="1" applyFill="1" applyBorder="1" applyAlignment="1">
      <alignment vertical="center"/>
    </xf>
    <xf numFmtId="175" fontId="35" fillId="0" borderId="0" xfId="171" applyNumberFormat="1" applyFont="1" applyFill="1" applyBorder="1" applyAlignment="1">
      <alignment vertical="center"/>
    </xf>
    <xf numFmtId="172" fontId="35" fillId="0" borderId="0" xfId="79" applyNumberFormat="1" applyFont="1" applyFill="1" applyBorder="1" applyAlignment="1"/>
    <xf numFmtId="224" fontId="35" fillId="0" borderId="0" xfId="171" applyNumberFormat="1" applyFont="1" applyFill="1" applyAlignment="1"/>
    <xf numFmtId="165" fontId="35" fillId="0" borderId="0" xfId="79" applyNumberFormat="1" applyFont="1" applyFill="1" applyBorder="1" applyAlignment="1"/>
    <xf numFmtId="165" fontId="35" fillId="0" borderId="0" xfId="79" applyNumberFormat="1" applyFont="1" applyFill="1" applyBorder="1" applyAlignment="1">
      <alignment vertical="center"/>
    </xf>
    <xf numFmtId="224" fontId="35" fillId="0" borderId="0" xfId="171" applyFont="1" applyFill="1" applyBorder="1" applyAlignment="1">
      <alignment vertical="center"/>
    </xf>
    <xf numFmtId="10" fontId="35" fillId="0" borderId="0" xfId="171" applyNumberFormat="1" applyFont="1" applyFill="1"/>
    <xf numFmtId="10" fontId="35" fillId="0" borderId="0" xfId="171" applyNumberFormat="1" applyFont="1" applyFill="1" applyAlignment="1">
      <alignment vertical="center"/>
    </xf>
    <xf numFmtId="175" fontId="35" fillId="0" borderId="0" xfId="79" applyNumberFormat="1" applyFont="1" applyFill="1" applyBorder="1" applyAlignment="1">
      <alignment horizontal="center"/>
    </xf>
    <xf numFmtId="224" fontId="35" fillId="0" borderId="0" xfId="157" applyNumberFormat="1" applyFont="1" applyFill="1" applyBorder="1" applyAlignment="1">
      <alignment horizontal="center" vertical="top" wrapText="1"/>
    </xf>
    <xf numFmtId="224" fontId="35" fillId="0" borderId="0" xfId="171" applyFont="1" applyFill="1" applyBorder="1"/>
    <xf numFmtId="172" fontId="35" fillId="0" borderId="0" xfId="171" applyNumberFormat="1" applyFont="1" applyFill="1" applyBorder="1" applyAlignment="1"/>
    <xf numFmtId="172" fontId="35" fillId="0" borderId="0" xfId="171" applyNumberFormat="1" applyFont="1" applyFill="1" applyAlignment="1"/>
    <xf numFmtId="175" fontId="35" fillId="0" borderId="0" xfId="171" applyNumberFormat="1" applyFont="1" applyFill="1" applyBorder="1" applyAlignment="1"/>
    <xf numFmtId="224" fontId="37" fillId="0" borderId="0" xfId="171" applyNumberFormat="1" applyFont="1" applyFill="1" applyBorder="1" applyAlignment="1"/>
    <xf numFmtId="224" fontId="37" fillId="0" borderId="0" xfId="131" applyFont="1" applyFill="1" applyAlignment="1"/>
    <xf numFmtId="224" fontId="33" fillId="0" borderId="0" xfId="171" applyNumberFormat="1" applyFont="1" applyFill="1" applyBorder="1"/>
    <xf numFmtId="172" fontId="35" fillId="0" borderId="0" xfId="171" applyNumberFormat="1" applyFont="1" applyFill="1"/>
    <xf numFmtId="224" fontId="37" fillId="0" borderId="0" xfId="171" applyNumberFormat="1" applyFont="1" applyFill="1" applyBorder="1" applyAlignment="1">
      <alignment horizontal="center"/>
    </xf>
    <xf numFmtId="224" fontId="33" fillId="0" borderId="0" xfId="131" quotePrefix="1" applyFont="1" applyFill="1" applyBorder="1" applyAlignment="1"/>
    <xf numFmtId="165" fontId="35" fillId="0" borderId="0" xfId="74" applyNumberFormat="1" applyFont="1" applyFill="1" applyBorder="1" applyAlignment="1"/>
    <xf numFmtId="165" fontId="35" fillId="0" borderId="0" xfId="74" applyNumberFormat="1" applyFont="1" applyFill="1" applyBorder="1" applyAlignment="1">
      <alignment vertical="center"/>
    </xf>
    <xf numFmtId="224" fontId="35" fillId="0" borderId="0" xfId="171" applyFont="1" applyFill="1" applyAlignment="1">
      <alignment vertical="center"/>
    </xf>
    <xf numFmtId="224" fontId="27" fillId="0" borderId="0" xfId="61" applyNumberFormat="1" applyFont="1" applyFill="1" applyBorder="1" applyAlignment="1">
      <alignment horizontal="left" vertical="top" indent="1"/>
    </xf>
    <xf numFmtId="43" fontId="35" fillId="0" borderId="0" xfId="34" applyFont="1" applyFill="1" applyBorder="1" applyAlignment="1"/>
    <xf numFmtId="43" fontId="35" fillId="0" borderId="0" xfId="34" applyFont="1" applyFill="1" applyBorder="1" applyAlignment="1">
      <alignment vertical="center"/>
    </xf>
    <xf numFmtId="43" fontId="35" fillId="0" borderId="0" xfId="34" applyFont="1" applyFill="1" applyAlignment="1">
      <alignment vertical="center"/>
    </xf>
    <xf numFmtId="224" fontId="27" fillId="0" borderId="0" xfId="61" applyNumberFormat="1" applyFont="1" applyFill="1" applyAlignment="1">
      <alignment horizontal="left" vertical="top"/>
    </xf>
    <xf numFmtId="179" fontId="27" fillId="0" borderId="0" xfId="187" applyNumberFormat="1" applyFont="1" applyFill="1" applyBorder="1" applyAlignment="1"/>
    <xf numFmtId="10" fontId="35" fillId="0" borderId="0" xfId="187" applyNumberFormat="1" applyFont="1" applyFill="1" applyBorder="1" applyAlignment="1">
      <alignment vertical="center"/>
    </xf>
    <xf numFmtId="224" fontId="33" fillId="0" borderId="0" xfId="171" applyNumberFormat="1" applyFont="1" applyFill="1" applyBorder="1" applyAlignment="1">
      <alignment horizontal="left"/>
    </xf>
    <xf numFmtId="175" fontId="27" fillId="0" borderId="11" xfId="171" applyNumberFormat="1" applyFont="1" applyFill="1" applyBorder="1" applyAlignment="1">
      <alignment horizontal="center" vertical="center"/>
    </xf>
    <xf numFmtId="175" fontId="27" fillId="0" borderId="0" xfId="170" applyNumberFormat="1" applyFont="1" applyFill="1" applyBorder="1" applyAlignment="1">
      <alignment horizontal="center" vertical="top" wrapText="1"/>
    </xf>
    <xf numFmtId="174" fontId="27" fillId="0" borderId="0" xfId="170" applyNumberFormat="1" applyFont="1" applyFill="1" applyBorder="1" applyAlignment="1">
      <alignment horizontal="center" vertical="top" wrapText="1"/>
    </xf>
    <xf numFmtId="175" fontId="27" fillId="0" borderId="0" xfId="171" applyNumberFormat="1" applyFont="1" applyFill="1" applyBorder="1" applyAlignment="1">
      <alignment horizontal="center" vertical="center"/>
    </xf>
    <xf numFmtId="172" fontId="33" fillId="0" borderId="7" xfId="45" applyNumberFormat="1" applyFont="1" applyFill="1" applyBorder="1" applyAlignment="1"/>
    <xf numFmtId="224" fontId="27" fillId="0" borderId="0" xfId="62" applyNumberFormat="1" applyFont="1" applyFill="1" applyAlignment="1">
      <alignment horizontal="left" vertical="top" wrapText="1"/>
    </xf>
    <xf numFmtId="175" fontId="35" fillId="0" borderId="0" xfId="74" applyNumberFormat="1" applyFont="1" applyFill="1" applyBorder="1" applyAlignment="1"/>
    <xf numFmtId="224" fontId="27" fillId="0" borderId="0" xfId="61" applyNumberFormat="1" applyFont="1" applyBorder="1"/>
    <xf numFmtId="224" fontId="33" fillId="0" borderId="0" xfId="131" applyFont="1" applyAlignment="1">
      <alignment horizontal="centerContinuous"/>
    </xf>
    <xf numFmtId="224" fontId="33" fillId="0" borderId="0" xfId="131" applyFont="1" applyBorder="1" applyAlignment="1">
      <alignment horizontal="centerContinuous"/>
    </xf>
    <xf numFmtId="224" fontId="27" fillId="0" borderId="0" xfId="131" applyFont="1"/>
    <xf numFmtId="224" fontId="27" fillId="0" borderId="0" xfId="131" applyFont="1" applyBorder="1"/>
    <xf numFmtId="224" fontId="35" fillId="0" borderId="0" xfId="131" applyFont="1"/>
    <xf numFmtId="224" fontId="33" fillId="0" borderId="0" xfId="131" applyFont="1" applyFill="1" applyBorder="1" applyAlignment="1" applyProtection="1"/>
    <xf numFmtId="224" fontId="35" fillId="0" borderId="0" xfId="61" applyNumberFormat="1" applyFont="1" applyBorder="1"/>
    <xf numFmtId="10" fontId="35" fillId="0" borderId="0" xfId="187" applyNumberFormat="1" applyFont="1" applyFill="1" applyBorder="1" applyAlignment="1"/>
    <xf numFmtId="172" fontId="35" fillId="0" borderId="0" xfId="74" applyNumberFormat="1" applyFont="1" applyFill="1" applyBorder="1" applyAlignment="1"/>
    <xf numFmtId="43" fontId="35" fillId="0" borderId="0" xfId="45" applyFont="1" applyFill="1" applyBorder="1" applyAlignment="1"/>
    <xf numFmtId="10" fontId="35" fillId="0" borderId="0" xfId="185" applyNumberFormat="1" applyFont="1" applyFill="1" applyBorder="1" applyAlignment="1"/>
    <xf numFmtId="224" fontId="35" fillId="0" borderId="0" xfId="61" applyNumberFormat="1" applyFont="1" applyFill="1" applyBorder="1"/>
    <xf numFmtId="175" fontId="35" fillId="0" borderId="0" xfId="171" applyNumberFormat="1" applyFont="1" applyFill="1" applyBorder="1" applyAlignment="1">
      <alignment horizontal="center" vertical="top" wrapText="1"/>
    </xf>
    <xf numFmtId="10" fontId="35" fillId="0" borderId="0" xfId="185" applyNumberFormat="1" applyFont="1" applyFill="1" applyBorder="1" applyAlignment="1">
      <alignment horizontal="right" vertical="top" wrapText="1"/>
    </xf>
    <xf numFmtId="224" fontId="35" fillId="0" borderId="0" xfId="157" applyNumberFormat="1" applyFont="1" applyBorder="1" applyAlignment="1">
      <alignment horizontal="center" vertical="top" wrapText="1"/>
    </xf>
    <xf numFmtId="224" fontId="35" fillId="0" borderId="0" xfId="171" applyNumberFormat="1" applyFont="1" applyFill="1" applyBorder="1" applyAlignment="1"/>
    <xf numFmtId="224" fontId="37" fillId="0" borderId="0" xfId="171" applyFont="1" applyFill="1" applyBorder="1" applyAlignment="1">
      <alignment horizontal="center"/>
    </xf>
    <xf numFmtId="224" fontId="35" fillId="0" borderId="0" xfId="171" applyFont="1" applyFill="1" applyBorder="1" applyAlignment="1">
      <alignment horizontal="center"/>
    </xf>
    <xf numFmtId="224" fontId="37" fillId="0" borderId="0" xfId="131" applyFont="1" applyAlignment="1"/>
    <xf numFmtId="224" fontId="37" fillId="0" borderId="0" xfId="131" applyFont="1" applyBorder="1" applyAlignment="1"/>
    <xf numFmtId="175" fontId="35" fillId="0" borderId="0" xfId="74" applyNumberFormat="1" applyFont="1" applyFill="1" applyBorder="1" applyAlignment="1">
      <alignment horizontal="center"/>
    </xf>
    <xf numFmtId="224" fontId="43" fillId="17" borderId="0" xfId="131" applyFont="1" applyFill="1" applyAlignment="1"/>
    <xf numFmtId="9" fontId="33" fillId="17" borderId="0" xfId="185" applyFont="1" applyFill="1" applyBorder="1" applyAlignment="1">
      <alignment horizontal="center" vertical="center" wrapText="1"/>
    </xf>
    <xf numFmtId="17" fontId="33" fillId="17" borderId="0" xfId="171" applyNumberFormat="1" applyFont="1" applyFill="1" applyBorder="1" applyAlignment="1">
      <alignment horizontal="center" vertical="center" wrapText="1"/>
    </xf>
    <xf numFmtId="175" fontId="27" fillId="14" borderId="11" xfId="171" applyNumberFormat="1" applyFont="1" applyFill="1" applyBorder="1" applyAlignment="1"/>
    <xf numFmtId="224" fontId="33" fillId="0" borderId="0" xfId="150" applyFont="1" applyFill="1" applyAlignment="1">
      <alignment vertical="center"/>
    </xf>
    <xf numFmtId="224" fontId="33" fillId="0" borderId="0" xfId="150" quotePrefix="1" applyFont="1" applyFill="1" applyAlignment="1">
      <alignment horizontal="left" vertical="center"/>
    </xf>
    <xf numFmtId="224" fontId="33" fillId="0" borderId="0" xfId="150" quotePrefix="1" applyFont="1" applyFill="1" applyAlignment="1">
      <alignment vertical="center"/>
    </xf>
    <xf numFmtId="224" fontId="33" fillId="0" borderId="0" xfId="150" quotePrefix="1" applyFont="1" applyFill="1" applyAlignment="1">
      <alignment horizontal="left" vertical="center" wrapText="1"/>
    </xf>
    <xf numFmtId="224" fontId="33" fillId="0" borderId="0" xfId="150" applyFont="1" applyFill="1" applyAlignment="1">
      <alignment horizontal="left" vertical="center"/>
    </xf>
    <xf numFmtId="224" fontId="69" fillId="0" borderId="0" xfId="152" applyNumberFormat="1" applyFont="1" applyFill="1" applyBorder="1"/>
    <xf numFmtId="224" fontId="69" fillId="0" borderId="0" xfId="173" applyFont="1" applyFill="1" applyAlignment="1">
      <alignment vertical="center"/>
    </xf>
    <xf numFmtId="168" fontId="69" fillId="0" borderId="0" xfId="89" applyNumberFormat="1" applyFont="1" applyFill="1" applyAlignment="1">
      <alignment vertical="center"/>
    </xf>
    <xf numFmtId="172" fontId="69" fillId="0" borderId="0" xfId="35" applyNumberFormat="1" applyFont="1" applyFill="1" applyAlignment="1">
      <alignment vertical="center"/>
    </xf>
    <xf numFmtId="224" fontId="70" fillId="14" borderId="0" xfId="131" applyFont="1" applyFill="1" applyAlignment="1">
      <alignment vertical="center"/>
    </xf>
    <xf numFmtId="172" fontId="70" fillId="0" borderId="0" xfId="52" applyNumberFormat="1" applyFont="1" applyFill="1" applyBorder="1" applyAlignment="1"/>
    <xf numFmtId="224" fontId="69" fillId="0" borderId="0" xfId="162" applyFont="1" applyFill="1" applyAlignment="1">
      <alignment vertical="center"/>
    </xf>
    <xf numFmtId="224" fontId="70" fillId="0" borderId="0" xfId="162" applyFont="1" applyFill="1" applyAlignment="1">
      <alignment vertical="center"/>
    </xf>
    <xf numFmtId="168" fontId="70" fillId="0" borderId="0" xfId="89" applyNumberFormat="1" applyFont="1" applyFill="1" applyAlignment="1">
      <alignment vertical="center"/>
    </xf>
    <xf numFmtId="172" fontId="70" fillId="0" borderId="0" xfId="35" applyNumberFormat="1" applyFont="1" applyFill="1" applyAlignment="1">
      <alignment vertical="center"/>
    </xf>
    <xf numFmtId="175" fontId="70" fillId="0" borderId="0" xfId="79" applyNumberFormat="1" applyFont="1" applyFill="1" applyBorder="1" applyAlignment="1"/>
    <xf numFmtId="3" fontId="71" fillId="0" borderId="0" xfId="0" applyNumberFormat="1" applyFont="1"/>
    <xf numFmtId="224" fontId="70" fillId="0" borderId="0" xfId="131" applyFont="1" applyFill="1" applyAlignment="1">
      <alignment vertical="center"/>
    </xf>
    <xf numFmtId="224" fontId="70" fillId="14" borderId="0" xfId="131" applyFont="1" applyFill="1" applyAlignment="1">
      <alignment horizontal="center" vertical="center" wrapText="1"/>
    </xf>
    <xf numFmtId="224" fontId="69" fillId="0" borderId="0" xfId="173" applyFont="1" applyFill="1" applyBorder="1" applyAlignment="1">
      <alignment horizontal="center" vertical="center"/>
    </xf>
    <xf numFmtId="224" fontId="69" fillId="0" borderId="0" xfId="173" applyFont="1" applyFill="1" applyBorder="1" applyAlignment="1">
      <alignment horizontal="center" vertical="center" wrapText="1"/>
    </xf>
    <xf numFmtId="224" fontId="69" fillId="0" borderId="0" xfId="172" applyNumberFormat="1" applyFont="1" applyFill="1" applyBorder="1" applyAlignment="1">
      <alignment vertical="center"/>
    </xf>
    <xf numFmtId="168" fontId="69" fillId="0" borderId="0" xfId="89" quotePrefix="1" applyNumberFormat="1" applyFont="1" applyFill="1" applyBorder="1" applyAlignment="1">
      <alignment horizontal="center" vertical="center" wrapText="1"/>
    </xf>
    <xf numFmtId="172" fontId="69" fillId="0" borderId="0" xfId="35" applyNumberFormat="1" applyFont="1" applyFill="1" applyBorder="1" applyAlignment="1">
      <alignment horizontal="center" vertical="center" wrapText="1"/>
    </xf>
    <xf numFmtId="224" fontId="70" fillId="0" borderId="0" xfId="173" applyFont="1" applyFill="1" applyBorder="1" applyAlignment="1">
      <alignment horizontal="left" vertical="center"/>
    </xf>
    <xf numFmtId="172" fontId="70" fillId="0" borderId="0" xfId="86" applyNumberFormat="1" applyFont="1" applyFill="1" applyBorder="1" applyAlignment="1">
      <alignment vertical="center"/>
    </xf>
    <xf numFmtId="168" fontId="70" fillId="0" borderId="0" xfId="89" applyNumberFormat="1" applyFont="1" applyFill="1" applyBorder="1" applyAlignment="1">
      <alignment vertical="center"/>
    </xf>
    <xf numFmtId="172" fontId="70" fillId="0" borderId="0" xfId="35" applyNumberFormat="1" applyFont="1" applyFill="1" applyBorder="1" applyAlignment="1">
      <alignment vertical="center"/>
    </xf>
    <xf numFmtId="43" fontId="70" fillId="0" borderId="0" xfId="35" applyFont="1" applyFill="1" applyBorder="1" applyAlignment="1">
      <alignment vertical="center"/>
    </xf>
    <xf numFmtId="176" fontId="70" fillId="0" borderId="0" xfId="86" applyNumberFormat="1" applyFont="1" applyFill="1" applyBorder="1" applyAlignment="1">
      <alignment vertical="center"/>
    </xf>
    <xf numFmtId="43" fontId="70" fillId="0" borderId="0" xfId="185" applyNumberFormat="1" applyFont="1" applyFill="1" applyAlignment="1"/>
    <xf numFmtId="172" fontId="70" fillId="0" borderId="0" xfId="170" applyNumberFormat="1" applyFont="1" applyFill="1" applyAlignment="1"/>
    <xf numFmtId="224" fontId="70" fillId="0" borderId="0" xfId="170" applyFont="1" applyFill="1" applyAlignment="1"/>
    <xf numFmtId="224" fontId="70" fillId="0" borderId="0" xfId="173" applyFont="1" applyFill="1" applyBorder="1" applyAlignment="1">
      <alignment vertical="center"/>
    </xf>
    <xf numFmtId="172" fontId="70" fillId="14" borderId="0" xfId="131" applyNumberFormat="1" applyFont="1" applyFill="1" applyAlignment="1">
      <alignment vertical="center"/>
    </xf>
    <xf numFmtId="172" fontId="69" fillId="0" borderId="0" xfId="86" applyNumberFormat="1" applyFont="1" applyFill="1" applyBorder="1" applyAlignment="1">
      <alignment vertical="center"/>
    </xf>
    <xf numFmtId="168" fontId="69" fillId="0" borderId="9" xfId="89" applyNumberFormat="1" applyFont="1" applyFill="1" applyBorder="1" applyAlignment="1">
      <alignment vertical="center"/>
    </xf>
    <xf numFmtId="172" fontId="69" fillId="0" borderId="9" xfId="86" applyNumberFormat="1" applyFont="1" applyFill="1" applyBorder="1" applyAlignment="1">
      <alignment vertical="center"/>
    </xf>
    <xf numFmtId="43" fontId="69" fillId="0" borderId="9" xfId="35" applyFont="1" applyFill="1" applyBorder="1" applyAlignment="1">
      <alignment vertical="center"/>
    </xf>
    <xf numFmtId="176" fontId="70" fillId="0" borderId="0" xfId="86" applyNumberFormat="1" applyFont="1" applyFill="1" applyBorder="1" applyAlignment="1">
      <alignment horizontal="center" vertical="center"/>
    </xf>
    <xf numFmtId="9" fontId="70" fillId="14" borderId="0" xfId="185" applyFont="1" applyFill="1" applyAlignment="1">
      <alignment vertical="center"/>
    </xf>
    <xf numFmtId="224" fontId="69" fillId="0" borderId="0" xfId="135" applyNumberFormat="1" applyFont="1" applyFill="1" applyAlignment="1">
      <alignment vertical="top"/>
    </xf>
    <xf numFmtId="172" fontId="61" fillId="18" borderId="0" xfId="131" applyNumberFormat="1" applyFont="1" applyFill="1" applyAlignment="1">
      <alignment vertical="center"/>
    </xf>
    <xf numFmtId="172" fontId="69" fillId="0" borderId="9" xfId="35" applyNumberFormat="1" applyFont="1" applyFill="1" applyBorder="1" applyAlignment="1">
      <alignment vertical="center"/>
    </xf>
    <xf numFmtId="168" fontId="69" fillId="0" borderId="0" xfId="89" applyNumberFormat="1" applyFont="1" applyFill="1" applyBorder="1" applyAlignment="1">
      <alignment vertical="center"/>
    </xf>
    <xf numFmtId="172" fontId="69" fillId="0" borderId="0" xfId="35" applyNumberFormat="1" applyFont="1" applyFill="1" applyBorder="1" applyAlignment="1">
      <alignment vertical="center"/>
    </xf>
    <xf numFmtId="43" fontId="69" fillId="0" borderId="0" xfId="35" applyFont="1" applyFill="1" applyBorder="1" applyAlignment="1">
      <alignment vertical="center"/>
    </xf>
    <xf numFmtId="168" fontId="70" fillId="0" borderId="9" xfId="89" applyNumberFormat="1" applyFont="1" applyFill="1" applyBorder="1" applyAlignment="1">
      <alignment vertical="center"/>
    </xf>
    <xf numFmtId="172" fontId="70" fillId="0" borderId="9" xfId="35" applyNumberFormat="1" applyFont="1" applyFill="1" applyBorder="1" applyAlignment="1">
      <alignment vertical="center"/>
    </xf>
    <xf numFmtId="172" fontId="70" fillId="0" borderId="9" xfId="86" applyNumberFormat="1" applyFont="1" applyFill="1" applyBorder="1" applyAlignment="1">
      <alignment vertical="center"/>
    </xf>
    <xf numFmtId="43" fontId="70" fillId="0" borderId="9" xfId="35" applyFont="1" applyFill="1" applyBorder="1" applyAlignment="1">
      <alignment vertical="center"/>
    </xf>
    <xf numFmtId="224" fontId="69" fillId="0" borderId="0" xfId="171" applyNumberFormat="1" applyFont="1" applyFill="1" applyBorder="1" applyAlignment="1">
      <alignment vertical="top"/>
    </xf>
    <xf numFmtId="224" fontId="70" fillId="0" borderId="0" xfId="173" applyFont="1" applyFill="1" applyAlignment="1">
      <alignment vertical="center"/>
    </xf>
    <xf numFmtId="172" fontId="70" fillId="0" borderId="0" xfId="86" applyNumberFormat="1" applyFont="1" applyFill="1" applyAlignment="1">
      <alignment vertical="center"/>
    </xf>
    <xf numFmtId="176" fontId="69" fillId="0" borderId="0" xfId="86" applyNumberFormat="1" applyFont="1" applyFill="1" applyBorder="1" applyAlignment="1">
      <alignment vertical="center"/>
    </xf>
    <xf numFmtId="2" fontId="70" fillId="0" borderId="0" xfId="86" applyNumberFormat="1" applyFont="1" applyFill="1" applyBorder="1" applyAlignment="1">
      <alignment horizontal="center" vertical="center"/>
    </xf>
    <xf numFmtId="43" fontId="70" fillId="0" borderId="0" xfId="185" applyNumberFormat="1" applyFont="1" applyFill="1" applyBorder="1" applyAlignment="1"/>
    <xf numFmtId="43" fontId="70" fillId="0" borderId="0" xfId="86" applyNumberFormat="1" applyFont="1" applyFill="1" applyAlignment="1">
      <alignment vertical="center"/>
    </xf>
    <xf numFmtId="172" fontId="70" fillId="0" borderId="0" xfId="185" applyNumberFormat="1" applyFont="1" applyFill="1" applyBorder="1" applyAlignment="1"/>
    <xf numFmtId="224" fontId="69" fillId="0" borderId="0" xfId="131" applyFont="1" applyFill="1" applyAlignment="1">
      <alignment vertical="center"/>
    </xf>
    <xf numFmtId="172" fontId="69" fillId="0" borderId="0" xfId="86" applyNumberFormat="1" applyFont="1" applyFill="1" applyAlignment="1">
      <alignment vertical="center"/>
    </xf>
    <xf numFmtId="43" fontId="69" fillId="0" borderId="0" xfId="35" applyFont="1" applyFill="1" applyAlignment="1">
      <alignment vertical="center"/>
    </xf>
    <xf numFmtId="43" fontId="69" fillId="0" borderId="0" xfId="86" applyNumberFormat="1" applyFont="1" applyFill="1" applyAlignment="1">
      <alignment vertical="center"/>
    </xf>
    <xf numFmtId="168" fontId="69" fillId="0" borderId="7" xfId="89" applyNumberFormat="1" applyFont="1" applyFill="1" applyBorder="1" applyAlignment="1">
      <alignment vertical="center"/>
    </xf>
    <xf numFmtId="167" fontId="69" fillId="0" borderId="7" xfId="89" applyNumberFormat="1" applyFont="1" applyFill="1" applyBorder="1" applyAlignment="1">
      <alignment vertical="center"/>
    </xf>
    <xf numFmtId="224" fontId="69" fillId="0" borderId="0" xfId="171" applyNumberFormat="1" applyFont="1" applyFill="1" applyBorder="1" applyAlignment="1"/>
    <xf numFmtId="224" fontId="70" fillId="0" borderId="0" xfId="171" applyFont="1" applyFill="1" applyAlignment="1"/>
    <xf numFmtId="168" fontId="70" fillId="0" borderId="0" xfId="171" applyNumberFormat="1" applyFont="1" applyFill="1" applyAlignment="1"/>
    <xf numFmtId="9" fontId="69" fillId="0" borderId="0" xfId="185" applyFont="1" applyFill="1" applyBorder="1" applyAlignment="1">
      <alignment horizontal="center" vertical="center" wrapText="1"/>
    </xf>
    <xf numFmtId="17" fontId="69" fillId="0" borderId="0" xfId="171" applyNumberFormat="1" applyFont="1" applyFill="1" applyBorder="1" applyAlignment="1">
      <alignment horizontal="center" vertical="center" wrapText="1"/>
    </xf>
    <xf numFmtId="224" fontId="69" fillId="0" borderId="0" xfId="171" quotePrefix="1" applyFont="1" applyFill="1" applyBorder="1" applyAlignment="1"/>
    <xf numFmtId="9" fontId="69" fillId="0" borderId="0" xfId="185" applyFont="1" applyFill="1" applyAlignment="1">
      <alignment horizontal="center"/>
    </xf>
    <xf numFmtId="224" fontId="69" fillId="0" borderId="0" xfId="171" applyFont="1" applyFill="1" applyAlignment="1">
      <alignment horizontal="center"/>
    </xf>
    <xf numFmtId="175" fontId="70" fillId="0" borderId="11" xfId="171" applyNumberFormat="1" applyFont="1" applyFill="1" applyBorder="1" applyAlignment="1"/>
    <xf numFmtId="224" fontId="70" fillId="0" borderId="0" xfId="131" applyFont="1" applyFill="1"/>
    <xf numFmtId="168" fontId="70" fillId="0" borderId="0" xfId="89" applyNumberFormat="1" applyFont="1" applyFill="1" applyAlignment="1">
      <alignment horizontal="center" vertical="center"/>
    </xf>
    <xf numFmtId="172" fontId="70" fillId="0" borderId="0" xfId="35" applyNumberFormat="1" applyFont="1" applyFill="1" applyAlignment="1">
      <alignment horizontal="center" vertical="center"/>
    </xf>
    <xf numFmtId="43" fontId="70" fillId="0" borderId="0" xfId="86" applyNumberFormat="1" applyFont="1" applyFill="1" applyBorder="1" applyAlignment="1">
      <alignment vertical="center"/>
    </xf>
    <xf numFmtId="224" fontId="70" fillId="0" borderId="0" xfId="173" applyFont="1" applyFill="1" applyAlignment="1">
      <alignment horizontal="left" vertical="center"/>
    </xf>
    <xf numFmtId="224" fontId="70" fillId="0" borderId="0" xfId="173" applyFont="1" applyFill="1" applyAlignment="1">
      <alignment horizontal="centerContinuous" vertical="center"/>
    </xf>
    <xf numFmtId="172" fontId="70" fillId="0" borderId="0" xfId="86" applyNumberFormat="1" applyFont="1" applyFill="1" applyAlignment="1">
      <alignment horizontal="centerContinuous" vertical="center"/>
    </xf>
    <xf numFmtId="172" fontId="70" fillId="0" borderId="0" xfId="86" applyNumberFormat="1" applyFont="1" applyFill="1" applyBorder="1" applyAlignment="1">
      <alignment horizontal="centerContinuous" vertical="center"/>
    </xf>
    <xf numFmtId="168" fontId="70" fillId="0" borderId="0" xfId="89" applyNumberFormat="1" applyFont="1" applyFill="1" applyBorder="1" applyAlignment="1">
      <alignment horizontal="centerContinuous" vertical="center"/>
    </xf>
    <xf numFmtId="172" fontId="70" fillId="0" borderId="0" xfId="35" applyNumberFormat="1" applyFont="1" applyFill="1" applyBorder="1" applyAlignment="1">
      <alignment horizontal="center" vertical="center"/>
    </xf>
    <xf numFmtId="43" fontId="70" fillId="0" borderId="0" xfId="86" applyNumberFormat="1" applyFont="1" applyFill="1" applyBorder="1" applyAlignment="1">
      <alignment horizontal="centerContinuous" vertical="center"/>
    </xf>
    <xf numFmtId="224" fontId="70" fillId="0" borderId="0" xfId="131" applyFont="1" applyFill="1" applyAlignment="1">
      <alignment horizontal="centerContinuous" vertical="center"/>
    </xf>
    <xf numFmtId="224" fontId="70" fillId="5" borderId="0" xfId="131" applyFont="1" applyFill="1" applyProtection="1"/>
    <xf numFmtId="168" fontId="70" fillId="0" borderId="0" xfId="89" applyNumberFormat="1" applyFont="1" applyFill="1"/>
    <xf numFmtId="172" fontId="70" fillId="0" borderId="0" xfId="35" applyNumberFormat="1" applyFont="1" applyFill="1"/>
    <xf numFmtId="224" fontId="70" fillId="0" borderId="0" xfId="131" applyFont="1" applyFill="1" applyProtection="1"/>
    <xf numFmtId="224" fontId="70" fillId="14" borderId="0" xfId="131" applyFont="1" applyFill="1"/>
    <xf numFmtId="224" fontId="69" fillId="0" borderId="0" xfId="131" quotePrefix="1" applyFont="1" applyFill="1" applyAlignment="1" applyProtection="1">
      <alignment horizontal="left" indent="7"/>
    </xf>
    <xf numFmtId="224" fontId="69" fillId="0" borderId="0" xfId="131" applyFont="1" applyFill="1" applyAlignment="1" applyProtection="1">
      <alignment horizontal="centerContinuous"/>
    </xf>
    <xf numFmtId="168" fontId="69" fillId="0" borderId="0" xfId="89" applyNumberFormat="1" applyFont="1" applyFill="1" applyAlignment="1" applyProtection="1">
      <alignment horizontal="centerContinuous"/>
    </xf>
    <xf numFmtId="172" fontId="70" fillId="0" borderId="0" xfId="35" applyNumberFormat="1" applyFont="1" applyFill="1" applyAlignment="1" applyProtection="1">
      <alignment horizontal="center"/>
    </xf>
    <xf numFmtId="224" fontId="69" fillId="0" borderId="0" xfId="131" quotePrefix="1" applyFont="1" applyFill="1" applyAlignment="1" applyProtection="1">
      <alignment horizontal="left"/>
    </xf>
    <xf numFmtId="224" fontId="70" fillId="0" borderId="0" xfId="131" applyFont="1" applyFill="1" applyAlignment="1" applyProtection="1">
      <alignment horizontal="centerContinuous"/>
    </xf>
    <xf numFmtId="224" fontId="70" fillId="0" borderId="0" xfId="131" applyFont="1" applyFill="1" applyAlignment="1">
      <alignment horizontal="centerContinuous"/>
    </xf>
    <xf numFmtId="41" fontId="70" fillId="0" borderId="0" xfId="171" applyNumberFormat="1" applyFont="1" applyFill="1" applyAlignment="1"/>
    <xf numFmtId="172" fontId="70" fillId="0" borderId="0" xfId="171" applyNumberFormat="1" applyFont="1" applyFill="1" applyAlignment="1"/>
    <xf numFmtId="224" fontId="33" fillId="0" borderId="0" xfId="170" quotePrefix="1" applyNumberFormat="1" applyFont="1" applyFill="1" applyBorder="1" applyAlignment="1"/>
    <xf numFmtId="172" fontId="27" fillId="0" borderId="0" xfId="24" applyNumberFormat="1" applyFont="1" applyFill="1" applyBorder="1" applyAlignment="1"/>
    <xf numFmtId="3" fontId="33" fillId="0" borderId="0" xfId="131" applyNumberFormat="1" applyFont="1" applyFill="1" applyBorder="1" applyAlignment="1"/>
    <xf numFmtId="224" fontId="70" fillId="0" borderId="0" xfId="173" applyFont="1" applyFill="1" applyAlignment="1">
      <alignment horizontal="center" vertical="center"/>
    </xf>
    <xf numFmtId="224" fontId="69" fillId="0" borderId="0" xfId="131" applyFont="1" applyFill="1" applyAlignment="1"/>
    <xf numFmtId="224" fontId="33" fillId="0" borderId="13" xfId="171" applyNumberFormat="1" applyFont="1" applyFill="1" applyBorder="1" applyAlignment="1">
      <alignment horizontal="center" vertical="center" wrapText="1"/>
    </xf>
    <xf numFmtId="224" fontId="33" fillId="0" borderId="15" xfId="171" applyNumberFormat="1" applyFont="1" applyFill="1" applyBorder="1" applyAlignment="1">
      <alignment horizontal="center" vertical="center" wrapText="1"/>
    </xf>
    <xf numFmtId="224" fontId="33" fillId="0" borderId="16" xfId="170" applyNumberFormat="1" applyFont="1" applyFill="1" applyBorder="1" applyAlignment="1">
      <alignment horizontal="center" vertical="center" wrapText="1"/>
    </xf>
    <xf numFmtId="224" fontId="33" fillId="0" borderId="12" xfId="170" applyNumberFormat="1" applyFont="1" applyFill="1" applyBorder="1" applyAlignment="1">
      <alignment horizontal="center" vertical="center" wrapText="1"/>
    </xf>
    <xf numFmtId="224" fontId="33" fillId="0" borderId="17" xfId="170" applyNumberFormat="1" applyFont="1" applyFill="1" applyBorder="1" applyAlignment="1">
      <alignment horizontal="center" vertical="center" wrapText="1"/>
    </xf>
    <xf numFmtId="175" fontId="27" fillId="0" borderId="0" xfId="171" applyNumberFormat="1" applyFont="1" applyFill="1" applyBorder="1" applyAlignment="1">
      <alignment vertical="top"/>
    </xf>
    <xf numFmtId="172" fontId="33" fillId="0" borderId="0" xfId="45" applyNumberFormat="1" applyFont="1" applyFill="1" applyBorder="1" applyAlignment="1"/>
    <xf numFmtId="172" fontId="27" fillId="0" borderId="0" xfId="171" applyNumberFormat="1" applyFont="1" applyFill="1" applyAlignment="1">
      <alignment horizontal="center"/>
    </xf>
    <xf numFmtId="10" fontId="27" fillId="0" borderId="7" xfId="171" applyNumberFormat="1" applyFont="1" applyFill="1" applyBorder="1" applyAlignment="1">
      <alignment horizontal="center"/>
    </xf>
    <xf numFmtId="175" fontId="27" fillId="0" borderId="0" xfId="171" applyNumberFormat="1" applyFont="1" applyFill="1" applyAlignment="1">
      <alignment horizontal="center"/>
    </xf>
    <xf numFmtId="224" fontId="33" fillId="0" borderId="0" xfId="170" quotePrefix="1" applyNumberFormat="1" applyFont="1" applyFill="1" applyBorder="1" applyAlignment="1">
      <alignment vertical="center"/>
    </xf>
    <xf numFmtId="224" fontId="27" fillId="0" borderId="0" xfId="62" applyNumberFormat="1" applyFont="1" applyFill="1" applyAlignment="1">
      <alignment horizontal="left" indent="1"/>
    </xf>
    <xf numFmtId="15" fontId="27" fillId="0" borderId="0" xfId="62" applyNumberFormat="1" applyFont="1" applyFill="1" applyAlignment="1">
      <alignment horizontal="center" vertical="center"/>
    </xf>
    <xf numFmtId="172" fontId="27" fillId="0" borderId="0" xfId="34" applyNumberFormat="1" applyFont="1" applyFill="1" applyBorder="1" applyAlignment="1"/>
    <xf numFmtId="43" fontId="27" fillId="0" borderId="0" xfId="24" applyFont="1" applyFill="1" applyBorder="1" applyAlignment="1">
      <alignment horizontal="center" vertical="center"/>
    </xf>
    <xf numFmtId="224" fontId="33" fillId="0" borderId="18" xfId="171" applyNumberFormat="1" applyFont="1" applyFill="1" applyBorder="1" applyAlignment="1">
      <alignment horizontal="center" vertical="center" wrapText="1"/>
    </xf>
    <xf numFmtId="224" fontId="35" fillId="0" borderId="0" xfId="157" applyNumberFormat="1" applyFont="1" applyFill="1" applyBorder="1" applyAlignment="1">
      <alignment horizontal="center" vertical="center" wrapText="1"/>
    </xf>
    <xf numFmtId="10" fontId="27" fillId="0" borderId="0" xfId="175" applyNumberFormat="1" applyFont="1" applyFill="1" applyBorder="1" applyAlignment="1"/>
    <xf numFmtId="224" fontId="60" fillId="0" borderId="0" xfId="125" applyFont="1" applyFill="1" applyBorder="1"/>
    <xf numFmtId="224" fontId="33" fillId="0" borderId="19" xfId="133" applyFont="1" applyFill="1" applyBorder="1" applyAlignment="1">
      <alignment horizontal="center"/>
    </xf>
    <xf numFmtId="172" fontId="33" fillId="0" borderId="19" xfId="45" applyNumberFormat="1" applyFont="1" applyFill="1" applyBorder="1" applyAlignment="1">
      <alignment horizontal="right"/>
    </xf>
    <xf numFmtId="176" fontId="33" fillId="0" borderId="19" xfId="45" applyNumberFormat="1" applyFont="1" applyFill="1" applyBorder="1" applyAlignment="1">
      <alignment horizontal="center"/>
    </xf>
    <xf numFmtId="43" fontId="33" fillId="0" borderId="19" xfId="45" applyFont="1" applyFill="1" applyBorder="1" applyAlignment="1">
      <alignment horizontal="center"/>
    </xf>
    <xf numFmtId="43" fontId="33" fillId="0" borderId="20" xfId="45" applyFont="1" applyFill="1" applyBorder="1" applyAlignment="1">
      <alignment horizontal="center"/>
    </xf>
    <xf numFmtId="3" fontId="27" fillId="0" borderId="6" xfId="45" applyNumberFormat="1" applyFont="1" applyFill="1" applyBorder="1" applyAlignment="1">
      <alignment horizontal="center"/>
    </xf>
    <xf numFmtId="3" fontId="60" fillId="0" borderId="0" xfId="125" applyNumberFormat="1" applyFont="1" applyFill="1" applyBorder="1"/>
    <xf numFmtId="3" fontId="60" fillId="0" borderId="6" xfId="125" applyNumberFormat="1" applyFont="1" applyFill="1" applyBorder="1" applyAlignment="1">
      <alignment horizontal="center"/>
    </xf>
    <xf numFmtId="15" fontId="27" fillId="0" borderId="6" xfId="133" applyNumberFormat="1" applyFont="1" applyFill="1" applyBorder="1" applyAlignment="1">
      <alignment horizontal="center"/>
    </xf>
    <xf numFmtId="15" fontId="60" fillId="0" borderId="6" xfId="125" applyNumberFormat="1" applyFont="1" applyFill="1" applyBorder="1" applyAlignment="1">
      <alignment horizontal="center"/>
    </xf>
    <xf numFmtId="224" fontId="62" fillId="0" borderId="0" xfId="125" applyFont="1" applyFill="1" applyBorder="1"/>
    <xf numFmtId="3" fontId="62" fillId="0" borderId="7" xfId="125" applyNumberFormat="1" applyFont="1" applyFill="1" applyBorder="1"/>
    <xf numFmtId="3" fontId="62" fillId="0" borderId="0" xfId="125" applyNumberFormat="1" applyFont="1" applyFill="1" applyBorder="1"/>
    <xf numFmtId="175" fontId="27" fillId="0" borderId="0" xfId="171" applyNumberFormat="1" applyFont="1" applyFill="1" applyBorder="1" applyAlignment="1"/>
    <xf numFmtId="224" fontId="0" fillId="0" borderId="0" xfId="0" applyFont="1" applyFill="1"/>
    <xf numFmtId="224" fontId="72" fillId="0" borderId="0" xfId="0" applyFont="1" applyFill="1"/>
    <xf numFmtId="224" fontId="29" fillId="0" borderId="0" xfId="0" applyFont="1" applyFill="1"/>
    <xf numFmtId="49" fontId="65" fillId="0" borderId="0" xfId="0" applyNumberFormat="1" applyFont="1" applyFill="1"/>
    <xf numFmtId="37" fontId="66" fillId="0" borderId="0" xfId="0" applyNumberFormat="1" applyFont="1" applyFill="1" applyAlignment="1">
      <alignment horizontal="center" wrapText="1"/>
    </xf>
    <xf numFmtId="37" fontId="0" fillId="0" borderId="0" xfId="0" applyNumberFormat="1" applyFont="1" applyFill="1"/>
    <xf numFmtId="224" fontId="65" fillId="0" borderId="0" xfId="0" applyFont="1" applyFill="1"/>
    <xf numFmtId="224" fontId="28" fillId="0" borderId="1" xfId="0" applyFont="1" applyFill="1" applyBorder="1" applyAlignment="1">
      <alignment wrapText="1"/>
    </xf>
    <xf numFmtId="49" fontId="66" fillId="0" borderId="8" xfId="0" quotePrefix="1" applyNumberFormat="1" applyFont="1" applyFill="1" applyBorder="1" applyAlignment="1">
      <alignment horizontal="center" wrapText="1"/>
    </xf>
    <xf numFmtId="49" fontId="66" fillId="0" borderId="8" xfId="0" quotePrefix="1" applyNumberFormat="1" applyFont="1" applyFill="1" applyBorder="1" applyAlignment="1">
      <alignment horizontal="left" wrapText="1"/>
    </xf>
    <xf numFmtId="37" fontId="66" fillId="0" borderId="8" xfId="0" quotePrefix="1" applyNumberFormat="1" applyFont="1" applyFill="1" applyBorder="1" applyAlignment="1">
      <alignment horizontal="center" wrapText="1"/>
    </xf>
    <xf numFmtId="169" fontId="66" fillId="0" borderId="8" xfId="0" applyNumberFormat="1" applyFont="1" applyFill="1" applyBorder="1" applyAlignment="1">
      <alignment horizontal="center" wrapText="1"/>
    </xf>
    <xf numFmtId="170" fontId="66" fillId="0" borderId="8" xfId="0" applyNumberFormat="1" applyFont="1" applyFill="1" applyBorder="1" applyAlignment="1">
      <alignment horizontal="center" wrapText="1"/>
    </xf>
    <xf numFmtId="171" fontId="65" fillId="0" borderId="0" xfId="0" applyNumberFormat="1" applyFont="1" applyFill="1"/>
    <xf numFmtId="170" fontId="65" fillId="0" borderId="0" xfId="0" applyNumberFormat="1" applyFont="1" applyFill="1"/>
    <xf numFmtId="49" fontId="66" fillId="0" borderId="0" xfId="0" applyNumberFormat="1" applyFont="1" applyFill="1" applyAlignment="1">
      <alignment horizontal="left"/>
    </xf>
    <xf numFmtId="224" fontId="29" fillId="0" borderId="0" xfId="0" applyFont="1" applyFill="1" applyAlignment="1">
      <alignment horizontal="left"/>
    </xf>
    <xf numFmtId="37" fontId="0" fillId="0" borderId="0" xfId="0" applyNumberFormat="1" applyFont="1" applyFill="1" applyAlignment="1"/>
    <xf numFmtId="224" fontId="0" fillId="0" borderId="0" xfId="0" applyFont="1" applyFill="1" applyAlignment="1"/>
    <xf numFmtId="224" fontId="72" fillId="0" borderId="0" xfId="0" applyFont="1" applyFill="1" applyAlignment="1"/>
    <xf numFmtId="224" fontId="65" fillId="0" borderId="0" xfId="0" applyFont="1" applyFill="1" applyAlignment="1"/>
    <xf numFmtId="49" fontId="66" fillId="0" borderId="0" xfId="0" applyNumberFormat="1" applyFont="1" applyFill="1"/>
    <xf numFmtId="37" fontId="65" fillId="0" borderId="0" xfId="0" applyNumberFormat="1" applyFont="1" applyFill="1"/>
    <xf numFmtId="224" fontId="33" fillId="0" borderId="0" xfId="152" applyFont="1" applyFill="1" applyAlignment="1">
      <alignment vertical="center"/>
    </xf>
    <xf numFmtId="224" fontId="33" fillId="17" borderId="0" xfId="131" applyFont="1" applyFill="1" applyAlignment="1"/>
    <xf numFmtId="224" fontId="0" fillId="0" borderId="0" xfId="0" applyFill="1"/>
    <xf numFmtId="3" fontId="0" fillId="0" borderId="0" xfId="0" applyNumberFormat="1" applyFill="1" applyAlignment="1">
      <alignment horizontal="right"/>
    </xf>
    <xf numFmtId="224" fontId="0" fillId="0" borderId="0" xfId="0" applyFill="1" applyAlignment="1">
      <alignment horizontal="center"/>
    </xf>
    <xf numFmtId="224" fontId="0" fillId="0" borderId="21" xfId="0" applyFill="1" applyBorder="1" applyAlignment="1">
      <alignment horizontal="center"/>
    </xf>
    <xf numFmtId="3" fontId="0" fillId="0" borderId="21" xfId="0" applyNumberFormat="1" applyFill="1" applyBorder="1" applyAlignment="1">
      <alignment horizontal="center"/>
    </xf>
    <xf numFmtId="15" fontId="0" fillId="0" borderId="22" xfId="0" applyNumberFormat="1" applyFill="1" applyBorder="1"/>
    <xf numFmtId="224" fontId="0" fillId="0" borderId="23" xfId="0" applyFill="1" applyBorder="1"/>
    <xf numFmtId="172" fontId="0" fillId="0" borderId="21" xfId="24" applyNumberFormat="1" applyFont="1" applyFill="1" applyBorder="1"/>
    <xf numFmtId="172" fontId="0" fillId="0" borderId="0" xfId="24" applyNumberFormat="1" applyFont="1" applyFill="1"/>
    <xf numFmtId="3" fontId="0" fillId="0" borderId="21" xfId="24" applyNumberFormat="1" applyFont="1" applyFill="1" applyBorder="1" applyAlignment="1">
      <alignment horizontal="right"/>
    </xf>
    <xf numFmtId="197" fontId="0" fillId="0" borderId="0" xfId="0" applyNumberFormat="1" applyFill="1" applyAlignment="1">
      <alignment horizontal="right"/>
    </xf>
    <xf numFmtId="197" fontId="0" fillId="0" borderId="0" xfId="24" applyNumberFormat="1" applyFont="1" applyFill="1" applyAlignment="1">
      <alignment horizontal="right"/>
    </xf>
    <xf numFmtId="3" fontId="0" fillId="0" borderId="0" xfId="24" applyNumberFormat="1" applyFont="1" applyFill="1" applyAlignment="1">
      <alignment horizontal="right"/>
    </xf>
    <xf numFmtId="197" fontId="0" fillId="0" borderId="7" xfId="0" applyNumberFormat="1" applyFill="1" applyBorder="1" applyAlignment="1">
      <alignment horizontal="right"/>
    </xf>
    <xf numFmtId="197" fontId="0" fillId="0" borderId="0" xfId="0" applyNumberFormat="1" applyFill="1"/>
    <xf numFmtId="197" fontId="0" fillId="0" borderId="0" xfId="0" applyNumberFormat="1" applyFill="1" applyBorder="1" applyAlignment="1">
      <alignment horizontal="right"/>
    </xf>
    <xf numFmtId="3" fontId="0" fillId="0" borderId="0" xfId="0" applyNumberFormat="1" applyFill="1" applyBorder="1" applyAlignment="1">
      <alignment horizontal="right"/>
    </xf>
    <xf numFmtId="15" fontId="0" fillId="0" borderId="21" xfId="0" applyNumberFormat="1" applyFill="1" applyBorder="1"/>
    <xf numFmtId="224" fontId="0" fillId="0" borderId="21" xfId="0" applyFill="1" applyBorder="1"/>
    <xf numFmtId="3" fontId="0" fillId="0" borderId="21" xfId="0" applyNumberFormat="1" applyFill="1" applyBorder="1"/>
    <xf numFmtId="3" fontId="0" fillId="0" borderId="0" xfId="0" applyNumberFormat="1" applyFill="1"/>
    <xf numFmtId="3" fontId="0" fillId="0" borderId="21" xfId="0" applyNumberFormat="1" applyFill="1" applyBorder="1" applyAlignment="1">
      <alignment horizontal="right"/>
    </xf>
    <xf numFmtId="15" fontId="0" fillId="0" borderId="0" xfId="0" applyNumberFormat="1" applyFill="1"/>
    <xf numFmtId="199" fontId="0" fillId="0" borderId="0" xfId="0" applyNumberFormat="1" applyFill="1"/>
    <xf numFmtId="200" fontId="62" fillId="0" borderId="0" xfId="0" applyNumberFormat="1" applyFont="1" applyFill="1" applyAlignment="1">
      <alignment horizontal="left" wrapText="1"/>
    </xf>
    <xf numFmtId="49" fontId="73" fillId="0" borderId="0" xfId="0" applyNumberFormat="1" applyFont="1" applyAlignment="1">
      <alignment horizontal="left" vertical="top" wrapText="1"/>
    </xf>
    <xf numFmtId="49" fontId="73" fillId="0" borderId="0" xfId="0" applyNumberFormat="1" applyFont="1" applyAlignment="1">
      <alignment horizontal="right" vertical="top" wrapText="1"/>
    </xf>
    <xf numFmtId="49" fontId="75" fillId="0" borderId="0" xfId="0" applyNumberFormat="1" applyFont="1" applyAlignment="1">
      <alignment horizontal="left" vertical="top" wrapText="1"/>
    </xf>
    <xf numFmtId="224" fontId="27" fillId="0" borderId="0" xfId="133"/>
    <xf numFmtId="49" fontId="73" fillId="0" borderId="0" xfId="133" applyNumberFormat="1" applyFont="1" applyAlignment="1">
      <alignment horizontal="right" vertical="top" wrapText="1"/>
    </xf>
    <xf numFmtId="49" fontId="73" fillId="0" borderId="0" xfId="133" applyNumberFormat="1" applyFont="1" applyAlignment="1">
      <alignment horizontal="left" vertical="top" wrapText="1"/>
    </xf>
    <xf numFmtId="49" fontId="75" fillId="0" borderId="0" xfId="133" applyNumberFormat="1" applyFont="1" applyAlignment="1">
      <alignment horizontal="left" vertical="top" wrapText="1"/>
    </xf>
    <xf numFmtId="172" fontId="73" fillId="0" borderId="0" xfId="24" applyNumberFormat="1" applyFont="1" applyAlignment="1">
      <alignment horizontal="right" vertical="top" wrapText="1"/>
    </xf>
    <xf numFmtId="172" fontId="75" fillId="0" borderId="0" xfId="24" applyNumberFormat="1" applyFont="1" applyAlignment="1">
      <alignment horizontal="right" vertical="top" wrapText="1"/>
    </xf>
    <xf numFmtId="224" fontId="0" fillId="0" borderId="0" xfId="0" quotePrefix="1"/>
    <xf numFmtId="224" fontId="0" fillId="19" borderId="0" xfId="0" quotePrefix="1" applyFill="1"/>
    <xf numFmtId="224" fontId="0" fillId="20" borderId="0" xfId="0" quotePrefix="1" applyFill="1"/>
    <xf numFmtId="224" fontId="0" fillId="21" borderId="0" xfId="0" quotePrefix="1" applyFill="1"/>
    <xf numFmtId="224" fontId="0" fillId="22" borderId="0" xfId="0" quotePrefix="1" applyFill="1"/>
    <xf numFmtId="224" fontId="0" fillId="23" borderId="0" xfId="0" quotePrefix="1" applyFill="1"/>
    <xf numFmtId="224" fontId="0" fillId="24" borderId="0" xfId="0" quotePrefix="1" applyFill="1"/>
    <xf numFmtId="224" fontId="0" fillId="25" borderId="0" xfId="0" quotePrefix="1" applyFill="1"/>
    <xf numFmtId="224" fontId="0" fillId="26" borderId="0" xfId="0" quotePrefix="1" applyFill="1"/>
    <xf numFmtId="224" fontId="0" fillId="27" borderId="0" xfId="0" quotePrefix="1" applyFill="1"/>
    <xf numFmtId="172" fontId="0" fillId="0" borderId="0" xfId="24" applyNumberFormat="1" applyFont="1"/>
    <xf numFmtId="172" fontId="26" fillId="0" borderId="0" xfId="24" applyNumberFormat="1" applyFont="1"/>
    <xf numFmtId="224" fontId="0" fillId="14" borderId="0" xfId="0" applyFill="1"/>
    <xf numFmtId="224" fontId="36" fillId="0" borderId="0" xfId="131" applyFont="1" applyFill="1" applyAlignment="1">
      <alignment vertical="center"/>
    </xf>
    <xf numFmtId="224" fontId="36" fillId="0" borderId="0" xfId="162" applyFont="1" applyFill="1" applyAlignment="1">
      <alignment vertical="center"/>
    </xf>
    <xf numFmtId="168" fontId="36" fillId="0" borderId="0" xfId="89" applyNumberFormat="1" applyFont="1" applyFill="1" applyAlignment="1">
      <alignment vertical="center"/>
    </xf>
    <xf numFmtId="172" fontId="36" fillId="0" borderId="0" xfId="35" applyNumberFormat="1" applyFont="1" applyFill="1" applyAlignment="1">
      <alignment vertical="center"/>
    </xf>
    <xf numFmtId="224" fontId="55" fillId="0" borderId="0" xfId="171" applyNumberFormat="1" applyFont="1" applyFill="1" applyBorder="1" applyAlignment="1"/>
    <xf numFmtId="172" fontId="36" fillId="0" borderId="0" xfId="86" applyNumberFormat="1" applyFont="1" applyFill="1" applyBorder="1" applyAlignment="1">
      <alignment vertical="center"/>
    </xf>
    <xf numFmtId="168" fontId="55" fillId="0" borderId="0" xfId="89" applyNumberFormat="1" applyFont="1" applyFill="1" applyBorder="1" applyAlignment="1">
      <alignment vertical="center"/>
    </xf>
    <xf numFmtId="172" fontId="55" fillId="0" borderId="0" xfId="35" applyNumberFormat="1" applyFont="1" applyFill="1" applyBorder="1" applyAlignment="1">
      <alignment vertical="center"/>
    </xf>
    <xf numFmtId="172" fontId="55" fillId="0" borderId="0" xfId="86" applyNumberFormat="1" applyFont="1" applyFill="1" applyBorder="1" applyAlignment="1">
      <alignment vertical="center"/>
    </xf>
    <xf numFmtId="172" fontId="36" fillId="0" borderId="0" xfId="170" applyNumberFormat="1" applyFont="1" applyFill="1" applyAlignment="1"/>
    <xf numFmtId="224" fontId="36" fillId="0" borderId="0" xfId="170" applyFont="1" applyFill="1" applyAlignment="1"/>
    <xf numFmtId="224" fontId="55" fillId="0" borderId="0" xfId="173" applyFont="1" applyFill="1" applyAlignment="1">
      <alignment vertical="center"/>
    </xf>
    <xf numFmtId="172" fontId="36" fillId="0" borderId="0" xfId="86" applyNumberFormat="1" applyFont="1" applyFill="1" applyAlignment="1">
      <alignment vertical="center"/>
    </xf>
    <xf numFmtId="172" fontId="55" fillId="0" borderId="0" xfId="86" applyNumberFormat="1" applyFont="1" applyFill="1" applyAlignment="1">
      <alignment vertical="center"/>
    </xf>
    <xf numFmtId="168" fontId="55" fillId="0" borderId="0" xfId="89" applyNumberFormat="1" applyFont="1" applyFill="1" applyAlignment="1">
      <alignment vertical="center"/>
    </xf>
    <xf numFmtId="172" fontId="55" fillId="0" borderId="0" xfId="35" applyNumberFormat="1" applyFont="1" applyFill="1" applyAlignment="1">
      <alignment vertical="center"/>
    </xf>
    <xf numFmtId="43" fontId="55" fillId="0" borderId="0" xfId="86" applyNumberFormat="1" applyFont="1" applyFill="1" applyAlignment="1">
      <alignment vertical="center"/>
    </xf>
    <xf numFmtId="224" fontId="36" fillId="0" borderId="0" xfId="171" applyFont="1" applyFill="1" applyAlignment="1"/>
    <xf numFmtId="168" fontId="36" fillId="0" borderId="0" xfId="171" applyNumberFormat="1" applyFont="1" applyFill="1" applyAlignment="1"/>
    <xf numFmtId="172" fontId="36" fillId="0" borderId="0" xfId="24" applyNumberFormat="1" applyFont="1" applyFill="1" applyAlignment="1">
      <alignment vertical="center"/>
    </xf>
    <xf numFmtId="224" fontId="36" fillId="0" borderId="0" xfId="131" applyFont="1" applyFill="1"/>
    <xf numFmtId="168" fontId="36" fillId="0" borderId="0" xfId="89" applyNumberFormat="1" applyFont="1" applyFill="1" applyAlignment="1">
      <alignment horizontal="center" vertical="center"/>
    </xf>
    <xf numFmtId="172" fontId="36" fillId="0" borderId="0" xfId="35" applyNumberFormat="1" applyFont="1" applyFill="1" applyAlignment="1">
      <alignment horizontal="center" vertical="center"/>
    </xf>
    <xf numFmtId="172" fontId="36" fillId="0" borderId="0" xfId="35" applyNumberFormat="1" applyFont="1" applyFill="1" applyBorder="1" applyAlignment="1">
      <alignment vertical="center"/>
    </xf>
    <xf numFmtId="43" fontId="36" fillId="0" borderId="0" xfId="86" applyNumberFormat="1" applyFont="1" applyFill="1" applyBorder="1" applyAlignment="1">
      <alignment vertical="center"/>
    </xf>
    <xf numFmtId="224" fontId="36" fillId="0" borderId="0" xfId="173" applyFont="1" applyFill="1" applyAlignment="1">
      <alignment horizontal="left" vertical="center"/>
    </xf>
    <xf numFmtId="168" fontId="36" fillId="0" borderId="0" xfId="89" applyNumberFormat="1" applyFont="1" applyFill="1" applyBorder="1" applyAlignment="1">
      <alignment vertical="center"/>
    </xf>
    <xf numFmtId="224" fontId="36" fillId="0" borderId="0" xfId="131" applyFont="1" applyFill="1" applyProtection="1"/>
    <xf numFmtId="224" fontId="55" fillId="0" borderId="0" xfId="131" applyFont="1" applyFill="1" applyAlignment="1" applyProtection="1">
      <alignment horizontal="centerContinuous"/>
    </xf>
    <xf numFmtId="172" fontId="55" fillId="0" borderId="0" xfId="34" applyNumberFormat="1" applyFont="1" applyFill="1" applyAlignment="1" applyProtection="1">
      <alignment horizontal="centerContinuous"/>
    </xf>
    <xf numFmtId="224" fontId="132" fillId="0" borderId="0" xfId="1980" applyFont="1"/>
    <xf numFmtId="224" fontId="132" fillId="0" borderId="0" xfId="1980" quotePrefix="1" applyFont="1"/>
    <xf numFmtId="1" fontId="132" fillId="0" borderId="0" xfId="1980" applyNumberFormat="1" applyFont="1"/>
    <xf numFmtId="224" fontId="36" fillId="0" borderId="0" xfId="131" applyFont="1" applyFill="1" applyBorder="1"/>
    <xf numFmtId="172" fontId="36" fillId="0" borderId="0" xfId="24" applyNumberFormat="1" applyFont="1" applyFill="1" applyBorder="1"/>
    <xf numFmtId="172" fontId="36" fillId="0" borderId="0" xfId="24" applyNumberFormat="1" applyFont="1" applyFill="1"/>
    <xf numFmtId="172" fontId="36" fillId="0" borderId="0" xfId="24" applyNumberFormat="1" applyFont="1" applyFill="1" applyProtection="1"/>
    <xf numFmtId="224" fontId="55" fillId="0" borderId="0" xfId="131" applyFont="1" applyFill="1"/>
    <xf numFmtId="172" fontId="36" fillId="0" borderId="0" xfId="24" applyNumberFormat="1" applyFont="1" applyFill="1" applyBorder="1" applyAlignment="1">
      <alignment horizontal="center"/>
    </xf>
    <xf numFmtId="172" fontId="36" fillId="0" borderId="0" xfId="24" applyNumberFormat="1" applyFont="1" applyFill="1" applyBorder="1" applyAlignment="1"/>
    <xf numFmtId="224" fontId="55" fillId="0" borderId="0" xfId="131" applyFont="1" applyFill="1" applyBorder="1"/>
    <xf numFmtId="224" fontId="36" fillId="0" borderId="0" xfId="131" applyFont="1" applyFill="1" applyAlignment="1"/>
    <xf numFmtId="224" fontId="36" fillId="0" borderId="0" xfId="1981" applyFont="1" applyFill="1" applyAlignment="1"/>
    <xf numFmtId="172" fontId="55" fillId="0" borderId="0" xfId="24" applyNumberFormat="1" applyFont="1" applyFill="1" applyAlignment="1">
      <alignment horizontal="right" vertical="center"/>
    </xf>
    <xf numFmtId="224" fontId="36" fillId="0" borderId="0" xfId="0" applyFont="1"/>
    <xf numFmtId="172" fontId="55" fillId="0" borderId="0" xfId="24" applyNumberFormat="1" applyFont="1" applyFill="1" applyAlignment="1">
      <alignment vertical="center"/>
    </xf>
    <xf numFmtId="172" fontId="55" fillId="0" borderId="0" xfId="24" applyNumberFormat="1" applyFont="1" applyFill="1"/>
    <xf numFmtId="224" fontId="55" fillId="0" borderId="0" xfId="131" applyFont="1" applyFill="1" applyAlignment="1"/>
    <xf numFmtId="172" fontId="36" fillId="0" borderId="0" xfId="131" applyNumberFormat="1" applyFont="1" applyFill="1"/>
    <xf numFmtId="172" fontId="36" fillId="0" borderId="9" xfId="24" applyNumberFormat="1" applyFont="1" applyFill="1" applyBorder="1"/>
    <xf numFmtId="172" fontId="55" fillId="0" borderId="15" xfId="24" applyNumberFormat="1" applyFont="1" applyFill="1" applyBorder="1" applyAlignment="1">
      <alignment horizontal="center"/>
    </xf>
    <xf numFmtId="172" fontId="55" fillId="0" borderId="0" xfId="24" applyNumberFormat="1" applyFont="1" applyFill="1" applyBorder="1" applyAlignment="1">
      <alignment vertical="center"/>
    </xf>
    <xf numFmtId="172" fontId="55" fillId="0" borderId="0" xfId="24" applyNumberFormat="1" applyFont="1" applyFill="1" applyBorder="1" applyAlignment="1"/>
    <xf numFmtId="172" fontId="55" fillId="0" borderId="0" xfId="24" applyNumberFormat="1" applyFont="1" applyFill="1" applyAlignment="1"/>
    <xf numFmtId="172" fontId="55" fillId="0" borderId="0" xfId="24" applyNumberFormat="1" applyFont="1" applyFill="1" applyBorder="1"/>
    <xf numFmtId="224" fontId="55" fillId="0" borderId="0" xfId="131" applyNumberFormat="1" applyFont="1" applyFill="1" applyProtection="1"/>
    <xf numFmtId="172" fontId="55" fillId="0" borderId="14" xfId="24" applyNumberFormat="1" applyFont="1" applyFill="1" applyBorder="1"/>
    <xf numFmtId="172" fontId="55" fillId="0" borderId="13" xfId="24" applyNumberFormat="1" applyFont="1" applyFill="1" applyBorder="1"/>
    <xf numFmtId="172" fontId="36" fillId="0" borderId="13" xfId="24" applyNumberFormat="1" applyFont="1" applyFill="1" applyBorder="1"/>
    <xf numFmtId="172" fontId="55" fillId="0" borderId="15" xfId="24" applyNumberFormat="1" applyFont="1" applyFill="1" applyBorder="1"/>
    <xf numFmtId="172" fontId="36" fillId="0" borderId="15" xfId="24" applyNumberFormat="1" applyFont="1" applyFill="1" applyBorder="1"/>
    <xf numFmtId="224" fontId="36" fillId="0" borderId="0" xfId="0" applyFont="1" applyFill="1" applyAlignment="1">
      <alignment wrapText="1"/>
    </xf>
    <xf numFmtId="224" fontId="55" fillId="0" borderId="0" xfId="0" applyFont="1" applyFill="1" applyAlignment="1">
      <alignment vertical="center"/>
    </xf>
    <xf numFmtId="3" fontId="36" fillId="0" borderId="0" xfId="0" applyNumberFormat="1" applyFont="1" applyFill="1" applyAlignment="1">
      <alignment wrapText="1"/>
    </xf>
    <xf numFmtId="172" fontId="55" fillId="0" borderId="9" xfId="24" applyNumberFormat="1" applyFont="1" applyFill="1" applyBorder="1" applyAlignment="1"/>
    <xf numFmtId="172" fontId="36" fillId="0" borderId="0" xfId="24" applyNumberFormat="1" applyFont="1" applyFill="1" applyAlignment="1">
      <alignment wrapText="1"/>
    </xf>
    <xf numFmtId="224" fontId="55" fillId="0" borderId="0" xfId="0" applyFont="1" applyFill="1" applyAlignment="1">
      <alignment wrapText="1"/>
    </xf>
    <xf numFmtId="172" fontId="36" fillId="0" borderId="0" xfId="24" applyNumberFormat="1" applyFont="1" applyFill="1" applyBorder="1" applyAlignment="1">
      <alignment vertical="center"/>
    </xf>
    <xf numFmtId="172" fontId="55" fillId="0" borderId="7" xfId="24" applyNumberFormat="1" applyFont="1" applyFill="1" applyBorder="1" applyAlignment="1">
      <alignment vertical="center"/>
    </xf>
    <xf numFmtId="43" fontId="36" fillId="0" borderId="0" xfId="185" applyNumberFormat="1" applyFont="1" applyFill="1" applyBorder="1" applyAlignment="1"/>
    <xf numFmtId="172" fontId="36" fillId="0" borderId="0" xfId="185" applyNumberFormat="1" applyFont="1" applyFill="1" applyBorder="1" applyAlignment="1"/>
    <xf numFmtId="172" fontId="175" fillId="0" borderId="0" xfId="131" applyNumberFormat="1" applyFont="1" applyFill="1" applyBorder="1"/>
    <xf numFmtId="172" fontId="36" fillId="0" borderId="0" xfId="45" applyNumberFormat="1" applyFont="1" applyFill="1"/>
    <xf numFmtId="224" fontId="55" fillId="0" borderId="0" xfId="131" quotePrefix="1" applyFont="1" applyFill="1" applyAlignment="1" applyProtection="1">
      <alignment horizontal="left"/>
    </xf>
    <xf numFmtId="224" fontId="55" fillId="0" borderId="0" xfId="171" applyFont="1" applyFill="1" applyAlignment="1">
      <alignment horizontal="left" vertical="top"/>
    </xf>
    <xf numFmtId="172" fontId="55" fillId="0" borderId="14" xfId="24" applyNumberFormat="1" applyFont="1" applyFill="1" applyBorder="1" applyAlignment="1"/>
    <xf numFmtId="172" fontId="55" fillId="0" borderId="15" xfId="24" applyNumberFormat="1" applyFont="1" applyFill="1" applyBorder="1" applyAlignment="1"/>
    <xf numFmtId="172" fontId="55" fillId="0" borderId="13" xfId="24" applyNumberFormat="1" applyFont="1" applyFill="1" applyBorder="1" applyAlignment="1"/>
    <xf numFmtId="224" fontId="36" fillId="0" borderId="13" xfId="131" applyFont="1" applyFill="1" applyBorder="1"/>
    <xf numFmtId="224" fontId="55" fillId="0" borderId="0" xfId="131" applyFont="1" applyFill="1" applyAlignment="1" applyProtection="1">
      <alignment horizontal="center"/>
    </xf>
    <xf numFmtId="172" fontId="36" fillId="0" borderId="0" xfId="45" applyNumberFormat="1" applyFont="1" applyFill="1" applyBorder="1" applyAlignment="1"/>
    <xf numFmtId="172" fontId="36" fillId="0" borderId="0" xfId="45" applyNumberFormat="1" applyFont="1" applyFill="1" applyAlignment="1"/>
    <xf numFmtId="224" fontId="36" fillId="0" borderId="0" xfId="131" applyFont="1" applyFill="1" applyBorder="1" applyAlignment="1">
      <alignment vertical="center"/>
    </xf>
    <xf numFmtId="172" fontId="36" fillId="0" borderId="1" xfId="45" applyNumberFormat="1" applyFont="1" applyFill="1" applyBorder="1" applyAlignment="1"/>
    <xf numFmtId="224" fontId="36" fillId="14" borderId="0" xfId="131" applyFont="1" applyFill="1"/>
    <xf numFmtId="224" fontId="55" fillId="0" borderId="0" xfId="131" applyFont="1" applyFill="1" applyBorder="1" applyAlignment="1">
      <alignment horizontal="center" vertical="top"/>
    </xf>
    <xf numFmtId="226" fontId="55" fillId="0" borderId="0" xfId="24" applyNumberFormat="1" applyFont="1" applyFill="1" applyAlignment="1">
      <alignment horizontal="left"/>
    </xf>
    <xf numFmtId="226" fontId="55" fillId="0" borderId="0" xfId="24" applyNumberFormat="1" applyFont="1" applyFill="1" applyAlignment="1">
      <alignment horizontal="left" vertical="center"/>
    </xf>
    <xf numFmtId="226" fontId="36" fillId="0" borderId="0" xfId="24" applyNumberFormat="1" applyFont="1"/>
    <xf numFmtId="172" fontId="36" fillId="0" borderId="0" xfId="24" applyNumberFormat="1" applyFont="1"/>
    <xf numFmtId="167" fontId="55" fillId="0" borderId="0" xfId="35" applyNumberFormat="1" applyFont="1" applyFill="1" applyBorder="1" applyAlignment="1">
      <alignment vertical="center"/>
    </xf>
    <xf numFmtId="172" fontId="132" fillId="14" borderId="0" xfId="24" applyNumberFormat="1" applyFont="1" applyFill="1" applyBorder="1"/>
    <xf numFmtId="172" fontId="132" fillId="83" borderId="0" xfId="24" applyNumberFormat="1" applyFont="1" applyFill="1" applyBorder="1"/>
    <xf numFmtId="43" fontId="36" fillId="0" borderId="0" xfId="24" applyFont="1" applyFill="1" applyBorder="1"/>
    <xf numFmtId="164" fontId="36" fillId="0" borderId="0" xfId="131" applyNumberFormat="1" applyFont="1" applyFill="1" applyBorder="1" applyAlignment="1"/>
    <xf numFmtId="41" fontId="36" fillId="0" borderId="0" xfId="45" applyNumberFormat="1" applyFont="1" applyFill="1" applyBorder="1"/>
    <xf numFmtId="224" fontId="36" fillId="0" borderId="0" xfId="1982" quotePrefix="1" applyFont="1" applyFill="1" applyAlignment="1">
      <alignment vertical="top"/>
    </xf>
    <xf numFmtId="224" fontId="36" fillId="0" borderId="0" xfId="0" applyFont="1" applyFill="1" applyAlignment="1">
      <alignment horizontal="justify" vertical="top" wrapText="1"/>
    </xf>
    <xf numFmtId="224" fontId="36" fillId="0" borderId="0" xfId="1982" applyFont="1" applyFill="1" applyAlignment="1">
      <alignment vertical="top" wrapText="1"/>
    </xf>
    <xf numFmtId="224" fontId="36" fillId="0" borderId="0" xfId="1981" applyFont="1" applyFill="1" applyAlignment="1">
      <alignment vertical="top" wrapText="1"/>
    </xf>
    <xf numFmtId="226" fontId="55" fillId="0" borderId="0" xfId="24" quotePrefix="1" applyNumberFormat="1" applyFont="1" applyFill="1" applyAlignment="1">
      <alignment horizontal="left"/>
    </xf>
    <xf numFmtId="224" fontId="55" fillId="0" borderId="0" xfId="196" applyNumberFormat="1" applyFont="1" applyFill="1" applyAlignment="1">
      <alignment vertical="top"/>
    </xf>
    <xf numFmtId="224" fontId="55" fillId="0" borderId="0" xfId="1982" quotePrefix="1" applyFont="1" applyFill="1" applyBorder="1" applyAlignment="1">
      <alignment horizontal="center" vertical="top"/>
    </xf>
    <xf numFmtId="224" fontId="36" fillId="0" borderId="0" xfId="1982" applyFont="1" applyFill="1" applyAlignment="1">
      <alignment horizontal="justify" vertical="top"/>
    </xf>
    <xf numFmtId="175" fontId="55" fillId="0" borderId="0" xfId="45" applyNumberFormat="1" applyFont="1" applyFill="1" applyAlignment="1">
      <alignment horizontal="right" vertical="center"/>
    </xf>
    <xf numFmtId="175" fontId="36" fillId="0" borderId="0" xfId="45" applyNumberFormat="1" applyFont="1" applyFill="1" applyAlignment="1">
      <alignment horizontal="justify" vertical="top"/>
    </xf>
    <xf numFmtId="43" fontId="55" fillId="0" borderId="0" xfId="24" applyFont="1" applyFill="1" applyBorder="1"/>
    <xf numFmtId="172" fontId="36" fillId="0" borderId="65" xfId="24" applyNumberFormat="1" applyFont="1" applyFill="1" applyBorder="1"/>
    <xf numFmtId="172" fontId="178" fillId="0" borderId="0" xfId="24" applyNumberFormat="1" applyFont="1" applyFill="1"/>
    <xf numFmtId="172" fontId="36" fillId="0" borderId="0" xfId="131" applyNumberFormat="1" applyFont="1" applyFill="1" applyBorder="1" applyAlignment="1">
      <alignment vertical="center"/>
    </xf>
    <xf numFmtId="172" fontId="36" fillId="0" borderId="6" xfId="24" applyNumberFormat="1" applyFont="1" applyFill="1" applyBorder="1"/>
    <xf numFmtId="172" fontId="55" fillId="0" borderId="6" xfId="24" applyNumberFormat="1" applyFont="1" applyFill="1" applyBorder="1"/>
    <xf numFmtId="172" fontId="132" fillId="14" borderId="6" xfId="24" applyNumberFormat="1" applyFont="1" applyFill="1" applyBorder="1"/>
    <xf numFmtId="172" fontId="132" fillId="83" borderId="6" xfId="24" applyNumberFormat="1" applyFont="1" applyFill="1" applyBorder="1"/>
    <xf numFmtId="172" fontId="176" fillId="14" borderId="0" xfId="24" applyNumberFormat="1" applyFont="1" applyFill="1" applyBorder="1"/>
    <xf numFmtId="172" fontId="55" fillId="0" borderId="0" xfId="24" quotePrefix="1" applyNumberFormat="1" applyFont="1" applyFill="1" applyBorder="1" applyAlignment="1">
      <alignment horizontal="left" vertical="center" indent="1"/>
    </xf>
    <xf numFmtId="172" fontId="55" fillId="0" borderId="65" xfId="24" applyNumberFormat="1" applyFont="1" applyFill="1" applyBorder="1"/>
    <xf numFmtId="172" fontId="55" fillId="0" borderId="68" xfId="24" applyNumberFormat="1" applyFont="1" applyFill="1" applyBorder="1"/>
    <xf numFmtId="9" fontId="36" fillId="0" borderId="0" xfId="175" applyFont="1" applyFill="1" applyAlignment="1">
      <alignment vertical="center"/>
    </xf>
    <xf numFmtId="10" fontId="36" fillId="0" borderId="0" xfId="175" applyNumberFormat="1" applyFont="1" applyFill="1" applyAlignment="1"/>
    <xf numFmtId="2" fontId="55" fillId="0" borderId="0" xfId="24" applyNumberFormat="1" applyFont="1" applyFill="1" applyBorder="1" applyAlignment="1">
      <alignment vertical="center"/>
    </xf>
    <xf numFmtId="172" fontId="55" fillId="0" borderId="1" xfId="24" applyNumberFormat="1" applyFont="1" applyFill="1" applyBorder="1" applyAlignment="1">
      <alignment vertical="center"/>
    </xf>
    <xf numFmtId="0" fontId="55" fillId="0" borderId="0" xfId="24" applyNumberFormat="1" applyFont="1" applyFill="1" applyBorder="1" applyAlignment="1">
      <alignment vertical="center"/>
    </xf>
    <xf numFmtId="224" fontId="55" fillId="0" borderId="0" xfId="157" quotePrefix="1" applyFont="1" applyFill="1" applyBorder="1" applyAlignment="1">
      <alignment horizontal="center"/>
    </xf>
    <xf numFmtId="0" fontId="36" fillId="0" borderId="0" xfId="170" applyNumberFormat="1" applyFont="1" applyFill="1" applyBorder="1" applyAlignment="1">
      <alignment horizontal="center" vertical="center" wrapText="1"/>
    </xf>
    <xf numFmtId="0" fontId="55" fillId="0" borderId="0" xfId="24" applyNumberFormat="1" applyFont="1" applyFill="1" applyBorder="1" applyAlignment="1">
      <alignment vertical="center" wrapText="1"/>
    </xf>
    <xf numFmtId="168" fontId="36" fillId="0" borderId="7" xfId="171" applyNumberFormat="1" applyFont="1" applyFill="1" applyBorder="1" applyAlignment="1"/>
    <xf numFmtId="172" fontId="36" fillId="0" borderId="7" xfId="24" applyNumberFormat="1" applyFont="1" applyFill="1" applyBorder="1" applyAlignment="1">
      <alignment vertical="center"/>
    </xf>
    <xf numFmtId="172" fontId="55" fillId="0" borderId="67" xfId="24" applyNumberFormat="1" applyFont="1" applyFill="1" applyBorder="1"/>
    <xf numFmtId="224" fontId="36" fillId="0" borderId="0" xfId="0" applyFont="1" applyFill="1" applyAlignment="1">
      <alignment vertical="center" wrapText="1"/>
    </xf>
    <xf numFmtId="0" fontId="36" fillId="0" borderId="0" xfId="2629" applyFont="1"/>
    <xf numFmtId="224" fontId="36" fillId="0" borderId="0" xfId="170" applyFont="1" applyFill="1" applyBorder="1" applyAlignment="1">
      <alignment horizontal="center" vertical="center" wrapText="1"/>
    </xf>
    <xf numFmtId="0" fontId="55" fillId="0" borderId="0" xfId="170" applyNumberFormat="1" applyFont="1" applyFill="1" applyBorder="1" applyAlignment="1">
      <alignment horizontal="center" vertical="center" wrapText="1"/>
    </xf>
    <xf numFmtId="224" fontId="55" fillId="0" borderId="0" xfId="157" applyFont="1" applyFill="1" applyBorder="1" applyAlignment="1">
      <alignment horizontal="center"/>
    </xf>
    <xf numFmtId="172" fontId="36" fillId="14" borderId="0" xfId="24" applyNumberFormat="1" applyFont="1" applyFill="1" applyBorder="1"/>
    <xf numFmtId="224" fontId="55" fillId="0" borderId="0" xfId="131" applyFont="1" applyFill="1" applyAlignment="1">
      <alignment horizontal="center" vertical="center"/>
    </xf>
    <xf numFmtId="224" fontId="36" fillId="0" borderId="0" xfId="131" applyFont="1" applyFill="1" applyBorder="1" applyAlignment="1"/>
    <xf numFmtId="172" fontId="36" fillId="0" borderId="0" xfId="24" applyNumberFormat="1" applyFont="1" applyFill="1" applyAlignment="1"/>
    <xf numFmtId="0" fontId="55" fillId="0" borderId="0" xfId="24" quotePrefix="1" applyNumberFormat="1" applyFont="1" applyFill="1" applyBorder="1" applyAlignment="1">
      <alignment horizontal="center" vertical="center"/>
    </xf>
    <xf numFmtId="0" fontId="55" fillId="0" borderId="0" xfId="24" applyNumberFormat="1" applyFont="1" applyFill="1" applyBorder="1" applyAlignment="1">
      <alignment horizontal="center" vertical="center" wrapText="1"/>
    </xf>
    <xf numFmtId="224" fontId="55" fillId="0" borderId="0" xfId="0" applyFont="1" applyFill="1" applyBorder="1" applyAlignment="1" applyProtection="1">
      <alignment horizontal="center"/>
    </xf>
    <xf numFmtId="172" fontId="175" fillId="0" borderId="0" xfId="45" applyNumberFormat="1" applyFont="1" applyFill="1" applyBorder="1" applyAlignment="1">
      <alignment vertical="center"/>
    </xf>
    <xf numFmtId="175" fontId="55" fillId="0" borderId="7" xfId="45" applyNumberFormat="1" applyFont="1" applyFill="1" applyBorder="1" applyAlignment="1">
      <alignment horizontal="justify" vertical="center"/>
    </xf>
    <xf numFmtId="224" fontId="36" fillId="0" borderId="0" xfId="1981" applyFont="1" applyFill="1" applyAlignment="1">
      <alignment vertical="center"/>
    </xf>
    <xf numFmtId="0" fontId="36" fillId="0" borderId="0" xfId="1982" applyNumberFormat="1" applyFont="1" applyFill="1" applyAlignment="1">
      <alignment horizontal="justify" vertical="top"/>
    </xf>
    <xf numFmtId="0" fontId="55" fillId="0" borderId="6" xfId="1982" applyNumberFormat="1" applyFont="1" applyFill="1" applyBorder="1" applyAlignment="1">
      <alignment horizontal="center"/>
    </xf>
    <xf numFmtId="0" fontId="55" fillId="0" borderId="0" xfId="1982" quotePrefix="1" applyNumberFormat="1" applyFont="1" applyFill="1" applyBorder="1" applyAlignment="1">
      <alignment horizontal="center" vertical="top"/>
    </xf>
    <xf numFmtId="0" fontId="55" fillId="0" borderId="6" xfId="1982" applyNumberFormat="1" applyFont="1" applyFill="1" applyBorder="1" applyAlignment="1">
      <alignment horizontal="center" vertical="top"/>
    </xf>
    <xf numFmtId="0" fontId="36" fillId="0" borderId="0" xfId="196" applyNumberFormat="1" applyFont="1" applyFill="1" applyAlignment="1">
      <alignment vertical="center"/>
    </xf>
    <xf numFmtId="0" fontId="36" fillId="0" borderId="0" xfId="1981" applyNumberFormat="1" applyFont="1" applyFill="1" applyAlignment="1"/>
    <xf numFmtId="0" fontId="36" fillId="0" borderId="0" xfId="196" applyNumberFormat="1" applyFont="1" applyFill="1" applyAlignment="1">
      <alignment horizontal="left" vertical="top" indent="1"/>
    </xf>
    <xf numFmtId="0" fontId="36" fillId="0" borderId="0" xfId="196" quotePrefix="1" applyNumberFormat="1" applyFont="1" applyFill="1" applyAlignment="1">
      <alignment horizontal="left" vertical="top" indent="1"/>
    </xf>
    <xf numFmtId="0" fontId="36" fillId="0" borderId="0" xfId="196" applyNumberFormat="1" applyFont="1" applyFill="1" applyAlignment="1">
      <alignment vertical="top"/>
    </xf>
    <xf numFmtId="0" fontId="55" fillId="0" borderId="0" xfId="196" applyNumberFormat="1" applyFont="1" applyFill="1" applyAlignment="1">
      <alignment vertical="top"/>
    </xf>
    <xf numFmtId="0" fontId="55" fillId="0" borderId="0" xfId="1981" applyNumberFormat="1" applyFont="1" applyFill="1" applyAlignment="1"/>
    <xf numFmtId="0" fontId="36" fillId="0" borderId="0" xfId="1982" quotePrefix="1" applyNumberFormat="1" applyFont="1" applyFill="1" applyAlignment="1">
      <alignment horizontal="left" vertical="top"/>
    </xf>
    <xf numFmtId="49" fontId="36" fillId="0" borderId="0" xfId="24" applyNumberFormat="1" applyFont="1" applyFill="1" applyAlignment="1">
      <alignment wrapText="1"/>
    </xf>
    <xf numFmtId="49" fontId="55" fillId="0" borderId="9" xfId="131" quotePrefix="1" applyNumberFormat="1" applyFont="1" applyFill="1" applyBorder="1" applyAlignment="1"/>
    <xf numFmtId="49" fontId="36" fillId="0" borderId="0" xfId="2629" applyNumberFormat="1" applyFont="1"/>
    <xf numFmtId="49" fontId="55" fillId="0" borderId="0" xfId="0" applyNumberFormat="1" applyFont="1" applyFill="1" applyAlignment="1">
      <alignment vertical="center"/>
    </xf>
    <xf numFmtId="49" fontId="36" fillId="0" borderId="0" xfId="157" applyNumberFormat="1" applyFont="1" applyFill="1" applyAlignment="1">
      <alignment vertical="center"/>
    </xf>
    <xf numFmtId="49" fontId="36" fillId="0" borderId="0" xfId="171" applyNumberFormat="1" applyFont="1" applyFill="1" applyBorder="1" applyAlignment="1">
      <alignment horizontal="center" vertical="center" wrapText="1"/>
    </xf>
    <xf numFmtId="49" fontId="173" fillId="0" borderId="0" xfId="0" applyNumberFormat="1" applyFont="1" applyFill="1"/>
    <xf numFmtId="49" fontId="36" fillId="0" borderId="0" xfId="0" applyNumberFormat="1" applyFont="1" applyFill="1" applyAlignment="1">
      <alignment wrapText="1"/>
    </xf>
    <xf numFmtId="49" fontId="55" fillId="0" borderId="0" xfId="24" applyNumberFormat="1" applyFont="1" applyFill="1" applyBorder="1" applyAlignment="1">
      <alignment vertical="center" wrapText="1"/>
    </xf>
    <xf numFmtId="49" fontId="55" fillId="0" borderId="0" xfId="24" applyNumberFormat="1" applyFont="1" applyFill="1" applyBorder="1" applyAlignment="1">
      <alignment vertical="center"/>
    </xf>
    <xf numFmtId="49" fontId="55" fillId="0" borderId="0" xfId="157" quotePrefix="1" applyNumberFormat="1" applyFont="1" applyFill="1" applyBorder="1" applyAlignment="1">
      <alignment horizontal="center"/>
    </xf>
    <xf numFmtId="49" fontId="36" fillId="0" borderId="0" xfId="131" applyNumberFormat="1" applyFont="1" applyFill="1" applyProtection="1"/>
    <xf numFmtId="49" fontId="55" fillId="0" borderId="0" xfId="157" applyNumberFormat="1" applyFont="1" applyFill="1" applyAlignment="1">
      <alignment horizontal="center" vertical="center"/>
    </xf>
    <xf numFmtId="49" fontId="55" fillId="0" borderId="0" xfId="34" applyNumberFormat="1" applyFont="1" applyFill="1" applyAlignment="1">
      <alignment horizontal="center" vertical="center"/>
    </xf>
    <xf numFmtId="49" fontId="36" fillId="0" borderId="0" xfId="170" applyNumberFormat="1" applyFont="1" applyFill="1" applyBorder="1" applyAlignment="1">
      <alignment horizontal="center" vertical="center" wrapText="1"/>
    </xf>
    <xf numFmtId="49" fontId="55" fillId="0" borderId="0" xfId="170" quotePrefix="1" applyNumberFormat="1" applyFont="1" applyFill="1" applyBorder="1" applyAlignment="1"/>
    <xf numFmtId="49" fontId="55" fillId="0" borderId="0" xfId="170" applyNumberFormat="1" applyFont="1" applyFill="1" applyBorder="1" applyAlignment="1"/>
    <xf numFmtId="49" fontId="36" fillId="0" borderId="0" xfId="35" applyNumberFormat="1" applyFont="1" applyFill="1"/>
    <xf numFmtId="49" fontId="36" fillId="0" borderId="0" xfId="131" applyNumberFormat="1" applyFont="1" applyFill="1" applyAlignment="1">
      <alignment horizontal="centerContinuous" vertical="center"/>
    </xf>
    <xf numFmtId="49" fontId="36" fillId="0" borderId="0" xfId="35" applyNumberFormat="1" applyFont="1" applyFill="1" applyBorder="1" applyAlignment="1">
      <alignment horizontal="center" vertical="center"/>
    </xf>
    <xf numFmtId="49" fontId="36" fillId="0" borderId="0" xfId="89" applyNumberFormat="1" applyFont="1" applyFill="1" applyBorder="1" applyAlignment="1">
      <alignment horizontal="centerContinuous" vertical="center"/>
    </xf>
    <xf numFmtId="49" fontId="36" fillId="0" borderId="0" xfId="86" applyNumberFormat="1" applyFont="1" applyFill="1" applyBorder="1" applyAlignment="1">
      <alignment horizontal="centerContinuous" vertical="center"/>
    </xf>
    <xf numFmtId="49" fontId="36" fillId="0" borderId="0" xfId="86" applyNumberFormat="1" applyFont="1" applyFill="1" applyAlignment="1">
      <alignment horizontal="centerContinuous" vertical="center"/>
    </xf>
    <xf numFmtId="49" fontId="36" fillId="0" borderId="0" xfId="173" applyNumberFormat="1" applyFont="1" applyFill="1" applyAlignment="1">
      <alignment horizontal="centerContinuous" vertical="center"/>
    </xf>
    <xf numFmtId="49" fontId="55" fillId="0" borderId="0" xfId="173" applyNumberFormat="1" applyFont="1" applyFill="1" applyAlignment="1">
      <alignment vertical="center"/>
    </xf>
    <xf numFmtId="49" fontId="36" fillId="0" borderId="0" xfId="173" applyNumberFormat="1" applyFont="1" applyFill="1" applyAlignment="1">
      <alignment vertical="center"/>
    </xf>
    <xf numFmtId="49" fontId="55" fillId="0" borderId="0" xfId="171" quotePrefix="1" applyNumberFormat="1" applyFont="1" applyFill="1" applyBorder="1" applyAlignment="1">
      <alignment horizontal="left" indent="1"/>
    </xf>
    <xf numFmtId="49" fontId="55" fillId="0" borderId="0" xfId="173" applyNumberFormat="1" applyFont="1" applyFill="1" applyBorder="1" applyAlignment="1">
      <alignment horizontal="center" vertical="center"/>
    </xf>
    <xf numFmtId="49" fontId="55" fillId="0" borderId="0" xfId="171" quotePrefix="1" applyNumberFormat="1" applyFont="1" applyFill="1" applyBorder="1" applyAlignment="1"/>
    <xf numFmtId="49" fontId="36" fillId="0" borderId="0" xfId="35" applyNumberFormat="1" applyFont="1" applyFill="1" applyAlignment="1">
      <alignment vertical="center"/>
    </xf>
    <xf numFmtId="49" fontId="36" fillId="0" borderId="0" xfId="162" applyNumberFormat="1" applyFont="1" applyFill="1" applyAlignment="1">
      <alignment vertical="center"/>
    </xf>
    <xf numFmtId="49" fontId="55" fillId="0" borderId="0" xfId="171" applyNumberFormat="1" applyFont="1" applyFill="1" applyBorder="1" applyAlignment="1"/>
    <xf numFmtId="49" fontId="36" fillId="0" borderId="0" xfId="171" applyNumberFormat="1" applyFont="1" applyFill="1" applyAlignment="1">
      <alignment horizontal="left" vertical="center"/>
    </xf>
    <xf numFmtId="49" fontId="36" fillId="0" borderId="0" xfId="131" applyNumberFormat="1" applyFont="1" applyFill="1" applyAlignment="1">
      <alignment horizontal="left" vertical="center"/>
    </xf>
    <xf numFmtId="49" fontId="36" fillId="0" borderId="0" xfId="131" quotePrefix="1" applyNumberFormat="1" applyFont="1" applyFill="1" applyBorder="1" applyAlignment="1">
      <alignment horizontal="left" indent="2"/>
    </xf>
    <xf numFmtId="49" fontId="55" fillId="0" borderId="0" xfId="131" quotePrefix="1" applyNumberFormat="1" applyFont="1" applyFill="1" applyAlignment="1">
      <alignment horizontal="left" vertical="center"/>
    </xf>
    <xf numFmtId="49" fontId="55" fillId="0" borderId="0" xfId="131" applyNumberFormat="1" applyFont="1" applyFill="1" applyAlignment="1">
      <alignment horizontal="left" indent="1"/>
    </xf>
    <xf numFmtId="49" fontId="36" fillId="0" borderId="0" xfId="131" quotePrefix="1" applyNumberFormat="1" applyFont="1" applyFill="1" applyAlignment="1">
      <alignment horizontal="left" indent="2"/>
    </xf>
    <xf numFmtId="49" fontId="36" fillId="0" borderId="0" xfId="131" quotePrefix="1" applyNumberFormat="1" applyFont="1" applyFill="1" applyAlignment="1">
      <alignment horizontal="left"/>
    </xf>
    <xf numFmtId="49" fontId="36" fillId="0" borderId="0" xfId="131" quotePrefix="1" applyNumberFormat="1" applyFont="1" applyFill="1" applyAlignment="1">
      <alignment horizontal="left" indent="1"/>
    </xf>
    <xf numFmtId="49" fontId="36" fillId="0" borderId="0" xfId="131" applyNumberFormat="1" applyFont="1" applyFill="1" applyBorder="1" applyAlignment="1">
      <alignment vertical="center"/>
    </xf>
    <xf numFmtId="49" fontId="36" fillId="0" borderId="0" xfId="131" applyNumberFormat="1" applyFont="1" applyFill="1" applyBorder="1" applyAlignment="1">
      <alignment vertical="center" wrapText="1"/>
    </xf>
    <xf numFmtId="49" fontId="55" fillId="0" borderId="0" xfId="131" applyNumberFormat="1" applyFont="1" applyFill="1" applyBorder="1" applyAlignment="1">
      <alignment vertical="center"/>
    </xf>
    <xf numFmtId="0" fontId="36" fillId="0" borderId="0" xfId="0" applyNumberFormat="1" applyFont="1"/>
    <xf numFmtId="49" fontId="36" fillId="0" borderId="0" xfId="864" quotePrefix="1" applyNumberFormat="1" applyFont="1" applyFill="1" applyAlignment="1"/>
    <xf numFmtId="49" fontId="55" fillId="0" borderId="0" xfId="131" applyNumberFormat="1" applyFont="1" applyFill="1" applyAlignment="1">
      <alignment horizontal="left" vertical="center" indent="1"/>
    </xf>
    <xf numFmtId="49" fontId="36" fillId="0" borderId="0" xfId="131" applyNumberFormat="1" applyFont="1" applyFill="1" applyAlignment="1" applyProtection="1">
      <alignment horizontal="centerContinuous"/>
    </xf>
    <xf numFmtId="49" fontId="55" fillId="0" borderId="0" xfId="131" applyNumberFormat="1" applyFont="1" applyFill="1" applyAlignment="1">
      <alignment horizontal="centerContinuous"/>
    </xf>
    <xf numFmtId="49" fontId="36" fillId="0" borderId="0" xfId="24" applyNumberFormat="1" applyFont="1" applyFill="1"/>
    <xf numFmtId="49" fontId="36" fillId="0" borderId="0" xfId="131" applyNumberFormat="1" applyFont="1" applyFill="1" applyAlignment="1">
      <alignment horizontal="left"/>
    </xf>
    <xf numFmtId="49" fontId="36" fillId="0" borderId="0" xfId="131" applyNumberFormat="1" applyFont="1" applyFill="1" applyAlignment="1">
      <alignment wrapText="1"/>
    </xf>
    <xf numFmtId="49" fontId="36" fillId="0" borderId="0" xfId="131" applyNumberFormat="1" applyFont="1" applyFill="1" applyAlignment="1">
      <alignment horizontal="left" vertical="center" indent="1"/>
    </xf>
    <xf numFmtId="49" fontId="55" fillId="0" borderId="0" xfId="0" applyNumberFormat="1" applyFont="1" applyFill="1" applyAlignment="1"/>
    <xf numFmtId="49" fontId="36" fillId="0" borderId="0" xfId="34" applyNumberFormat="1" applyFont="1" applyFill="1"/>
    <xf numFmtId="49" fontId="55" fillId="0" borderId="0" xfId="131" applyNumberFormat="1" applyFont="1" applyFill="1" applyAlignment="1" applyProtection="1"/>
    <xf numFmtId="49" fontId="36" fillId="0" borderId="0" xfId="0" applyNumberFormat="1" applyFont="1" applyFill="1" applyAlignment="1" applyProtection="1">
      <alignment horizontal="center"/>
    </xf>
    <xf numFmtId="49" fontId="55" fillId="0" borderId="0" xfId="34" applyNumberFormat="1" applyFont="1" applyFill="1" applyAlignment="1" applyProtection="1">
      <alignment horizontal="centerContinuous"/>
    </xf>
    <xf numFmtId="49" fontId="55" fillId="0" borderId="0" xfId="131" applyNumberFormat="1" applyFont="1" applyFill="1" applyAlignment="1" applyProtection="1">
      <alignment horizontal="centerContinuous"/>
    </xf>
    <xf numFmtId="49" fontId="36" fillId="0" borderId="0" xfId="89" applyNumberFormat="1" applyFont="1" applyFill="1" applyAlignment="1">
      <alignment vertical="center"/>
    </xf>
    <xf numFmtId="49" fontId="36" fillId="0" borderId="0" xfId="89" applyNumberFormat="1" applyFont="1" applyFill="1"/>
    <xf numFmtId="49" fontId="36" fillId="0" borderId="0" xfId="131" quotePrefix="1" applyNumberFormat="1" applyFont="1" applyFill="1" applyAlignment="1">
      <alignment horizontal="left" vertical="center" indent="1"/>
    </xf>
    <xf numFmtId="49" fontId="36" fillId="0" borderId="0" xfId="131" applyNumberFormat="1" applyFont="1" applyFill="1" applyAlignment="1">
      <alignment vertical="center"/>
    </xf>
    <xf numFmtId="49" fontId="55" fillId="0" borderId="0" xfId="131" applyNumberFormat="1" applyFont="1" applyFill="1" applyAlignment="1">
      <alignment vertical="center"/>
    </xf>
    <xf numFmtId="49" fontId="36" fillId="0" borderId="0" xfId="0" applyNumberFormat="1" applyFont="1" applyAlignment="1">
      <alignment horizontal="left" indent="1"/>
    </xf>
    <xf numFmtId="49" fontId="36" fillId="0" borderId="0" xfId="0" applyNumberFormat="1" applyFont="1"/>
    <xf numFmtId="49" fontId="55" fillId="0" borderId="0" xfId="131" applyNumberFormat="1" applyFont="1" applyFill="1"/>
    <xf numFmtId="49" fontId="36" fillId="0" borderId="0" xfId="131" applyNumberFormat="1" applyFont="1" applyFill="1" applyAlignment="1">
      <alignment horizontal="left" indent="1"/>
    </xf>
    <xf numFmtId="49" fontId="36" fillId="0" borderId="0" xfId="131" applyNumberFormat="1" applyFont="1" applyFill="1"/>
    <xf numFmtId="49" fontId="36" fillId="0" borderId="0" xfId="131" applyNumberFormat="1" applyFont="1" applyFill="1" applyAlignment="1">
      <alignment horizontal="left" vertical="top"/>
    </xf>
    <xf numFmtId="49" fontId="36" fillId="0" borderId="0" xfId="131" applyNumberFormat="1" applyFont="1" applyFill="1" applyAlignment="1">
      <alignment horizontal="left" vertical="top" indent="1"/>
    </xf>
    <xf numFmtId="49" fontId="36" fillId="0" borderId="0" xfId="131" applyNumberFormat="1" applyFont="1" applyFill="1" applyBorder="1" applyAlignment="1">
      <alignment horizontal="center"/>
    </xf>
    <xf numFmtId="49" fontId="36" fillId="0" borderId="0" xfId="131" applyNumberFormat="1" applyFont="1" applyFill="1" applyBorder="1"/>
    <xf numFmtId="0" fontId="36" fillId="0" borderId="0" xfId="131" applyNumberFormat="1" applyFont="1" applyFill="1"/>
    <xf numFmtId="49" fontId="36" fillId="0" borderId="0" xfId="131" applyNumberFormat="1" applyFont="1" applyFill="1" applyAlignment="1"/>
    <xf numFmtId="49" fontId="55" fillId="0" borderId="0" xfId="131" applyNumberFormat="1" applyFont="1" applyFill="1" applyAlignment="1"/>
    <xf numFmtId="224" fontId="55" fillId="0" borderId="0" xfId="131" quotePrefix="1" applyFont="1" applyFill="1" applyBorder="1" applyAlignment="1">
      <alignment horizontal="center"/>
    </xf>
    <xf numFmtId="224" fontId="55" fillId="0" borderId="0" xfId="131" applyFont="1" applyFill="1" applyBorder="1" applyAlignment="1">
      <alignment horizontal="center"/>
    </xf>
    <xf numFmtId="49" fontId="55" fillId="0" borderId="0" xfId="0" applyNumberFormat="1" applyFont="1" applyFill="1" applyBorder="1" applyAlignment="1" applyProtection="1">
      <alignment horizontal="center"/>
    </xf>
    <xf numFmtId="49" fontId="55" fillId="0" borderId="0" xfId="131" applyNumberFormat="1" applyFont="1" applyFill="1" applyAlignment="1">
      <alignment horizontal="center" vertical="center"/>
    </xf>
    <xf numFmtId="49" fontId="36" fillId="0" borderId="0" xfId="131" applyNumberFormat="1" applyFont="1" applyFill="1" applyBorder="1" applyAlignment="1"/>
    <xf numFmtId="4" fontId="55" fillId="0" borderId="21" xfId="24" applyNumberFormat="1" applyFont="1" applyFill="1" applyBorder="1" applyAlignment="1">
      <alignment horizontal="center"/>
    </xf>
    <xf numFmtId="49" fontId="55" fillId="0" borderId="0" xfId="24" applyNumberFormat="1" applyFont="1" applyFill="1" applyBorder="1" applyAlignment="1">
      <alignment horizontal="center" vertical="center" wrapText="1"/>
    </xf>
    <xf numFmtId="224" fontId="36" fillId="0" borderId="0" xfId="173" applyFont="1" applyFill="1" applyAlignment="1">
      <alignment horizontal="center" vertical="center"/>
    </xf>
    <xf numFmtId="226" fontId="36" fillId="0" borderId="0" xfId="24" applyNumberFormat="1" applyFont="1" applyFill="1"/>
    <xf numFmtId="224" fontId="36" fillId="0" borderId="0" xfId="0" applyFont="1" applyFill="1"/>
    <xf numFmtId="49" fontId="55" fillId="0" borderId="0" xfId="150" applyNumberFormat="1" applyFont="1" applyFill="1" applyAlignment="1">
      <alignment horizontal="left" vertical="center"/>
    </xf>
    <xf numFmtId="49" fontId="36" fillId="0" borderId="0" xfId="150" applyNumberFormat="1" applyFont="1" applyFill="1" applyAlignment="1">
      <alignment horizontal="center" vertical="center"/>
    </xf>
    <xf numFmtId="49" fontId="55" fillId="0" borderId="0" xfId="2624" applyNumberFormat="1" applyFont="1" applyFill="1" applyBorder="1" applyAlignment="1"/>
    <xf numFmtId="49" fontId="55" fillId="0" borderId="0" xfId="166" applyNumberFormat="1" applyFont="1" applyFill="1" applyBorder="1" applyAlignment="1">
      <alignment vertical="center"/>
    </xf>
    <xf numFmtId="49" fontId="36" fillId="0" borderId="0" xfId="2624" applyNumberFormat="1" applyFont="1" applyFill="1" applyAlignment="1">
      <alignment vertical="center"/>
    </xf>
    <xf numFmtId="0" fontId="179" fillId="84" borderId="0" xfId="2252" applyFont="1" applyFill="1"/>
    <xf numFmtId="172" fontId="179" fillId="84" borderId="0" xfId="24" applyNumberFormat="1" applyFont="1" applyFill="1"/>
    <xf numFmtId="0" fontId="179" fillId="0" borderId="0" xfId="2252" applyFont="1"/>
    <xf numFmtId="172" fontId="36" fillId="0" borderId="0" xfId="2252" applyNumberFormat="1" applyFont="1"/>
    <xf numFmtId="0" fontId="36" fillId="0" borderId="0" xfId="2252" applyFont="1"/>
    <xf numFmtId="0" fontId="179" fillId="85" borderId="0" xfId="2252" applyFont="1" applyFill="1"/>
    <xf numFmtId="172" fontId="179" fillId="85" borderId="0" xfId="24" applyNumberFormat="1" applyFont="1" applyFill="1"/>
    <xf numFmtId="0" fontId="179" fillId="0" borderId="0" xfId="2252" applyFont="1" applyFill="1"/>
    <xf numFmtId="172" fontId="179" fillId="0" borderId="0" xfId="24" applyNumberFormat="1" applyFont="1" applyFill="1"/>
    <xf numFmtId="0" fontId="179" fillId="12" borderId="0" xfId="2252" applyFont="1" applyFill="1"/>
    <xf numFmtId="172" fontId="179" fillId="12" borderId="0" xfId="24" applyNumberFormat="1" applyFont="1" applyFill="1"/>
    <xf numFmtId="0" fontId="179" fillId="86" borderId="0" xfId="2252" applyFont="1" applyFill="1"/>
    <xf numFmtId="172" fontId="179" fillId="86" borderId="0" xfId="24" applyNumberFormat="1" applyFont="1" applyFill="1"/>
    <xf numFmtId="49" fontId="36" fillId="0" borderId="0" xfId="0" applyNumberFormat="1" applyFont="1" applyAlignment="1" applyProtection="1">
      <alignment vertical="top"/>
    </xf>
    <xf numFmtId="224" fontId="36" fillId="0" borderId="0" xfId="150" applyFont="1" applyFill="1" applyAlignment="1">
      <alignment horizontal="center" vertical="center"/>
    </xf>
    <xf numFmtId="0" fontId="55" fillId="0" borderId="0" xfId="2624" applyFont="1" applyFill="1" applyBorder="1" applyAlignment="1"/>
    <xf numFmtId="224" fontId="55" fillId="0" borderId="0" xfId="150" applyFont="1" applyFill="1" applyAlignment="1">
      <alignment horizontal="left" vertical="center"/>
    </xf>
    <xf numFmtId="175" fontId="55" fillId="0" borderId="0" xfId="166" applyNumberFormat="1" applyFont="1" applyFill="1" applyBorder="1" applyAlignment="1">
      <alignment vertical="center"/>
    </xf>
    <xf numFmtId="49" fontId="36" fillId="0" borderId="0" xfId="0" applyNumberFormat="1" applyFont="1" applyAlignment="1">
      <alignment vertical="top"/>
    </xf>
    <xf numFmtId="0" fontId="36" fillId="0" borderId="0" xfId="2628" applyFont="1"/>
    <xf numFmtId="49" fontId="36" fillId="0" borderId="0" xfId="2628" applyNumberFormat="1" applyFont="1"/>
    <xf numFmtId="0" fontId="36" fillId="0" borderId="0" xfId="2628" applyFont="1" applyBorder="1"/>
    <xf numFmtId="49" fontId="36" fillId="0" borderId="0" xfId="2628" quotePrefix="1" applyNumberFormat="1" applyFont="1"/>
    <xf numFmtId="172" fontId="36" fillId="0" borderId="13" xfId="24" applyNumberFormat="1" applyFont="1" applyBorder="1"/>
    <xf numFmtId="224" fontId="55" fillId="0" borderId="0" xfId="131" applyFont="1" applyFill="1" applyAlignment="1">
      <alignment horizontal="center" vertical="center" wrapText="1"/>
    </xf>
    <xf numFmtId="0" fontId="36" fillId="0" borderId="0" xfId="2628" applyFont="1" applyFill="1"/>
    <xf numFmtId="172" fontId="55" fillId="0" borderId="67" xfId="24" applyNumberFormat="1" applyFont="1" applyFill="1" applyBorder="1" applyAlignment="1"/>
    <xf numFmtId="224" fontId="36" fillId="0" borderId="70" xfId="131" applyFont="1" applyFill="1" applyBorder="1"/>
    <xf numFmtId="172" fontId="36" fillId="0" borderId="68" xfId="24" applyNumberFormat="1" applyFont="1" applyFill="1" applyBorder="1"/>
    <xf numFmtId="172" fontId="36" fillId="0" borderId="68" xfId="24" applyNumberFormat="1" applyFont="1" applyFill="1" applyBorder="1" applyAlignment="1"/>
    <xf numFmtId="0" fontId="26" fillId="0" borderId="0" xfId="3396" applyFont="1" applyFill="1" applyAlignment="1">
      <alignment horizontal="center" vertical="center"/>
    </xf>
    <xf numFmtId="0" fontId="27" fillId="0" borderId="0" xfId="3396" applyFont="1" applyFill="1" applyAlignment="1">
      <alignment horizontal="left" vertical="top"/>
    </xf>
    <xf numFmtId="172" fontId="36" fillId="0" borderId="0" xfId="2628" applyNumberFormat="1" applyFont="1"/>
    <xf numFmtId="0" fontId="0" fillId="0" borderId="0" xfId="3396" applyFont="1" applyFill="1" applyAlignment="1">
      <alignment horizontal="justify" vertical="top" wrapText="1"/>
    </xf>
    <xf numFmtId="224" fontId="27" fillId="0" borderId="0" xfId="0" applyFont="1" applyFill="1" applyAlignment="1">
      <alignment horizontal="justify" vertical="top" wrapText="1"/>
    </xf>
    <xf numFmtId="0" fontId="27" fillId="0" borderId="0" xfId="3397"/>
    <xf numFmtId="4" fontId="27" fillId="0" borderId="0" xfId="3397" applyNumberFormat="1"/>
    <xf numFmtId="0" fontId="27" fillId="87" borderId="0" xfId="3397" applyFill="1"/>
    <xf numFmtId="172" fontId="36" fillId="83" borderId="0" xfId="24" applyNumberFormat="1" applyFont="1" applyFill="1" applyAlignment="1">
      <alignment vertical="center"/>
    </xf>
    <xf numFmtId="224" fontId="36" fillId="83" borderId="0" xfId="131" applyFont="1" applyFill="1" applyAlignment="1">
      <alignment vertical="center"/>
    </xf>
    <xf numFmtId="224" fontId="36" fillId="87" borderId="0" xfId="0" applyFont="1" applyFill="1" applyAlignment="1">
      <alignment wrapText="1"/>
    </xf>
    <xf numFmtId="0" fontId="36" fillId="87" borderId="0" xfId="2629" applyFont="1" applyFill="1"/>
    <xf numFmtId="0" fontId="36" fillId="87" borderId="0" xfId="2629" applyFont="1" applyFill="1" applyAlignment="1">
      <alignment vertical="center"/>
    </xf>
    <xf numFmtId="0" fontId="27" fillId="0" borderId="0" xfId="3398"/>
    <xf numFmtId="0" fontId="27" fillId="0" borderId="0" xfId="3388" applyFont="1" applyFill="1" applyAlignment="1">
      <alignment vertical="center"/>
    </xf>
    <xf numFmtId="0" fontId="27" fillId="0" borderId="0" xfId="3388" applyFont="1" applyFill="1" applyBorder="1" applyAlignment="1">
      <alignment vertical="center"/>
    </xf>
    <xf numFmtId="172" fontId="36" fillId="83" borderId="0" xfId="24" applyNumberFormat="1" applyFont="1" applyFill="1" applyAlignment="1">
      <alignment horizontal="right" vertical="center"/>
    </xf>
    <xf numFmtId="224" fontId="36" fillId="83" borderId="0" xfId="0" applyFont="1" applyFill="1"/>
    <xf numFmtId="0" fontId="55" fillId="0" borderId="0" xfId="196" quotePrefix="1" applyNumberFormat="1" applyFont="1" applyFill="1" applyAlignment="1">
      <alignment horizontal="left" vertical="top" indent="1"/>
    </xf>
    <xf numFmtId="0" fontId="36" fillId="0" borderId="0" xfId="131" applyNumberFormat="1" applyFont="1" applyFill="1" applyAlignment="1">
      <alignment horizontal="left" vertical="center"/>
    </xf>
    <xf numFmtId="224" fontId="36" fillId="14" borderId="0" xfId="0" applyFont="1" applyFill="1" applyAlignment="1">
      <alignment wrapText="1"/>
    </xf>
    <xf numFmtId="224" fontId="36" fillId="83" borderId="0" xfId="0" applyFont="1" applyFill="1" applyAlignment="1">
      <alignment horizontal="justify" vertical="top"/>
    </xf>
    <xf numFmtId="224" fontId="36" fillId="83" borderId="0" xfId="0" applyFont="1" applyFill="1" applyAlignment="1">
      <alignment wrapText="1"/>
    </xf>
    <xf numFmtId="224" fontId="55" fillId="83" borderId="0" xfId="0" applyFont="1" applyFill="1" applyAlignment="1" applyProtection="1">
      <alignment vertical="top"/>
    </xf>
    <xf numFmtId="224" fontId="55" fillId="0" borderId="0" xfId="0" applyFont="1" applyFill="1" applyAlignment="1"/>
    <xf numFmtId="172" fontId="178" fillId="0" borderId="0" xfId="24" applyNumberFormat="1" applyFont="1" applyFill="1" applyBorder="1"/>
    <xf numFmtId="0" fontId="26" fillId="0" borderId="0" xfId="3387" quotePrefix="1" applyFont="1" applyFill="1" applyBorder="1" applyAlignment="1">
      <alignment horizontal="center"/>
    </xf>
    <xf numFmtId="0" fontId="26" fillId="0" borderId="0" xfId="3387" quotePrefix="1" applyNumberFormat="1" applyFont="1" applyFill="1" applyBorder="1" applyAlignment="1">
      <alignment horizontal="center"/>
    </xf>
    <xf numFmtId="10" fontId="36" fillId="0" borderId="0" xfId="0" applyNumberFormat="1" applyFont="1" applyFill="1" applyAlignment="1">
      <alignment wrapText="1"/>
    </xf>
    <xf numFmtId="172" fontId="36" fillId="83" borderId="0" xfId="24" applyNumberFormat="1" applyFont="1" applyFill="1" applyAlignment="1">
      <alignment wrapText="1"/>
    </xf>
    <xf numFmtId="10" fontId="36" fillId="0" borderId="0" xfId="0" applyNumberFormat="1" applyFont="1" applyFill="1" applyAlignment="1">
      <alignment horizontal="center" wrapText="1"/>
    </xf>
    <xf numFmtId="172" fontId="55" fillId="83" borderId="7" xfId="24" applyNumberFormat="1" applyFont="1" applyFill="1" applyBorder="1" applyAlignment="1">
      <alignment wrapText="1"/>
    </xf>
    <xf numFmtId="172" fontId="55" fillId="83" borderId="0" xfId="24" applyNumberFormat="1" applyFont="1" applyFill="1" applyBorder="1" applyAlignment="1">
      <alignment wrapText="1"/>
    </xf>
    <xf numFmtId="224" fontId="36" fillId="14" borderId="0" xfId="131" applyFont="1" applyFill="1" applyBorder="1"/>
    <xf numFmtId="0" fontId="27" fillId="0" borderId="0" xfId="3399"/>
    <xf numFmtId="0" fontId="0" fillId="0" borderId="0" xfId="3399" applyFont="1"/>
    <xf numFmtId="0" fontId="26" fillId="0" borderId="0" xfId="3388" applyFont="1" applyFill="1" applyAlignment="1">
      <alignment horizontal="left" vertical="top"/>
    </xf>
    <xf numFmtId="0" fontId="26" fillId="0" borderId="0" xfId="3388" applyFont="1" applyFill="1" applyAlignment="1">
      <alignment vertical="center"/>
    </xf>
    <xf numFmtId="0" fontId="27" fillId="0" borderId="0" xfId="3388" applyFont="1" applyFill="1" applyAlignment="1">
      <alignment horizontal="right" vertical="center"/>
    </xf>
    <xf numFmtId="168" fontId="27" fillId="0" borderId="0" xfId="35" applyNumberFormat="1" applyFont="1" applyFill="1" applyBorder="1" applyAlignment="1">
      <alignment vertical="center"/>
    </xf>
    <xf numFmtId="168" fontId="27" fillId="0" borderId="0" xfId="3388" applyNumberFormat="1" applyFont="1" applyFill="1" applyBorder="1" applyAlignment="1">
      <alignment vertical="center"/>
    </xf>
    <xf numFmtId="43" fontId="27" fillId="0" borderId="0" xfId="33" applyFont="1" applyFill="1" applyAlignment="1">
      <alignment vertical="center"/>
    </xf>
    <xf numFmtId="202" fontId="27" fillId="0" borderId="0" xfId="33" applyNumberFormat="1" applyFont="1" applyFill="1" applyAlignment="1">
      <alignment vertical="center"/>
    </xf>
    <xf numFmtId="176" fontId="27" fillId="0" borderId="0" xfId="3388" applyNumberFormat="1" applyFont="1" applyFill="1" applyBorder="1" applyAlignment="1">
      <alignment vertical="center"/>
    </xf>
    <xf numFmtId="227" fontId="77" fillId="0" borderId="0" xfId="36" applyNumberFormat="1" applyFont="1" applyFill="1" applyAlignment="1">
      <alignment vertical="center"/>
    </xf>
    <xf numFmtId="0" fontId="26" fillId="0" borderId="6" xfId="90" applyNumberFormat="1" applyFont="1" applyFill="1" applyBorder="1" applyAlignment="1">
      <alignment horizontal="center" vertical="center" wrapText="1"/>
    </xf>
    <xf numFmtId="0" fontId="26" fillId="0" borderId="6" xfId="3392" applyFont="1" applyFill="1" applyBorder="1" applyAlignment="1">
      <alignment horizontal="center" vertical="center" wrapText="1"/>
    </xf>
    <xf numFmtId="224" fontId="181" fillId="0" borderId="0" xfId="150" applyFont="1" applyFill="1"/>
    <xf numFmtId="224" fontId="27" fillId="0" borderId="0" xfId="150" applyFont="1" applyFill="1"/>
    <xf numFmtId="10" fontId="27" fillId="0" borderId="0" xfId="3388" applyNumberFormat="1" applyFont="1" applyFill="1" applyAlignment="1">
      <alignment horizontal="center" vertical="center"/>
    </xf>
    <xf numFmtId="15" fontId="27" fillId="0" borderId="0" xfId="3388" applyNumberFormat="1" applyFont="1" applyFill="1" applyAlignment="1">
      <alignment horizontal="center" vertical="center"/>
    </xf>
    <xf numFmtId="172" fontId="27" fillId="0" borderId="0" xfId="24" applyNumberFormat="1" applyFont="1" applyFill="1" applyAlignment="1">
      <alignment horizontal="center" vertical="center"/>
    </xf>
    <xf numFmtId="2" fontId="27" fillId="0" borderId="0" xfId="35" applyNumberFormat="1" applyFont="1" applyFill="1" applyBorder="1" applyAlignment="1">
      <alignment horizontal="center" vertical="center"/>
    </xf>
    <xf numFmtId="2" fontId="27" fillId="0" borderId="0" xfId="33" applyNumberFormat="1" applyFont="1" applyFill="1" applyAlignment="1">
      <alignment horizontal="center" vertical="center"/>
    </xf>
    <xf numFmtId="172" fontId="27" fillId="0" borderId="0" xfId="24" applyNumberFormat="1" applyFont="1" applyFill="1" applyAlignment="1">
      <alignment vertical="center"/>
    </xf>
    <xf numFmtId="172" fontId="55" fillId="83" borderId="0" xfId="24" applyNumberFormat="1" applyFont="1" applyFill="1" applyAlignment="1">
      <alignment vertical="top"/>
    </xf>
    <xf numFmtId="172" fontId="55" fillId="83" borderId="0" xfId="24" applyNumberFormat="1" applyFont="1" applyFill="1" applyBorder="1"/>
    <xf numFmtId="49" fontId="55" fillId="0" borderId="0" xfId="0" applyNumberFormat="1" applyFont="1" applyFill="1" applyBorder="1" applyAlignment="1" applyProtection="1">
      <alignment horizontal="center"/>
    </xf>
    <xf numFmtId="172" fontId="36" fillId="83" borderId="0" xfId="24" applyNumberFormat="1" applyFont="1" applyFill="1"/>
    <xf numFmtId="172" fontId="36" fillId="83" borderId="0" xfId="24" applyNumberFormat="1" applyFont="1" applyFill="1" applyBorder="1"/>
    <xf numFmtId="224" fontId="36" fillId="83" borderId="13" xfId="131" applyFont="1" applyFill="1" applyBorder="1"/>
    <xf numFmtId="172" fontId="36" fillId="83" borderId="12" xfId="24" applyNumberFormat="1" applyFont="1" applyFill="1" applyBorder="1"/>
    <xf numFmtId="49" fontId="36" fillId="83" borderId="0" xfId="131" applyNumberFormat="1" applyFont="1" applyFill="1"/>
    <xf numFmtId="172" fontId="36" fillId="83" borderId="13" xfId="24" applyNumberFormat="1" applyFont="1" applyFill="1" applyBorder="1"/>
    <xf numFmtId="172" fontId="36" fillId="83" borderId="15" xfId="24" applyNumberFormat="1" applyFont="1" applyFill="1" applyBorder="1"/>
    <xf numFmtId="172" fontId="36" fillId="83" borderId="67" xfId="24" applyNumberFormat="1" applyFont="1" applyFill="1" applyBorder="1"/>
    <xf numFmtId="172" fontId="36" fillId="83" borderId="7" xfId="24" applyNumberFormat="1" applyFont="1" applyFill="1" applyBorder="1" applyAlignment="1">
      <alignment vertical="center"/>
    </xf>
    <xf numFmtId="224" fontId="36" fillId="83" borderId="0" xfId="131" applyFont="1" applyFill="1" applyBorder="1"/>
    <xf numFmtId="224" fontId="36" fillId="83" borderId="0" xfId="131" applyFont="1" applyFill="1"/>
    <xf numFmtId="172" fontId="55" fillId="83" borderId="13" xfId="24" applyNumberFormat="1" applyFont="1" applyFill="1" applyBorder="1"/>
    <xf numFmtId="172" fontId="55" fillId="83" borderId="15" xfId="24" applyNumberFormat="1" applyFont="1" applyFill="1" applyBorder="1"/>
    <xf numFmtId="172" fontId="55" fillId="83" borderId="0" xfId="24" applyNumberFormat="1" applyFont="1" applyFill="1"/>
    <xf numFmtId="172" fontId="36" fillId="83" borderId="14" xfId="24" applyNumberFormat="1" applyFont="1" applyFill="1" applyBorder="1"/>
    <xf numFmtId="172" fontId="36" fillId="83" borderId="0" xfId="45" applyNumberFormat="1" applyFont="1" applyFill="1" applyBorder="1"/>
    <xf numFmtId="49" fontId="36" fillId="83" borderId="0" xfId="131" applyNumberFormat="1" applyFont="1" applyFill="1" applyAlignment="1" applyProtection="1">
      <alignment horizontal="centerContinuous"/>
    </xf>
    <xf numFmtId="172" fontId="55" fillId="83" borderId="14" xfId="24" applyNumberFormat="1" applyFont="1" applyFill="1" applyBorder="1"/>
    <xf numFmtId="49" fontId="36" fillId="83" borderId="0" xfId="131" applyNumberFormat="1" applyFont="1" applyFill="1" applyAlignment="1">
      <alignment vertical="center"/>
    </xf>
    <xf numFmtId="224" fontId="55" fillId="83" borderId="0" xfId="131" applyFont="1" applyFill="1" applyBorder="1" applyAlignment="1">
      <alignment horizontal="center"/>
    </xf>
    <xf numFmtId="49" fontId="36" fillId="83" borderId="0" xfId="131" applyNumberFormat="1" applyFont="1" applyFill="1" applyAlignment="1"/>
    <xf numFmtId="49" fontId="36" fillId="83" borderId="0" xfId="0" applyNumberFormat="1" applyFont="1" applyFill="1" applyAlignment="1"/>
    <xf numFmtId="49" fontId="36" fillId="83" borderId="0" xfId="131" applyNumberFormat="1" applyFont="1" applyFill="1" applyAlignment="1">
      <alignment horizontal="left"/>
    </xf>
    <xf numFmtId="49" fontId="36" fillId="83" borderId="0" xfId="131" applyNumberFormat="1" applyFont="1" applyFill="1" applyAlignment="1">
      <alignment horizontal="left" indent="1"/>
    </xf>
    <xf numFmtId="172" fontId="36" fillId="83" borderId="0" xfId="45" applyNumberFormat="1" applyFont="1" applyFill="1" applyBorder="1" applyAlignment="1">
      <alignment vertical="center"/>
    </xf>
    <xf numFmtId="172" fontId="36" fillId="83" borderId="7" xfId="45" applyNumberFormat="1" applyFont="1" applyFill="1" applyBorder="1" applyAlignment="1">
      <alignment vertical="center"/>
    </xf>
    <xf numFmtId="172" fontId="55" fillId="83" borderId="13" xfId="24" applyNumberFormat="1" applyFont="1" applyFill="1" applyBorder="1" applyAlignment="1"/>
    <xf numFmtId="172" fontId="55" fillId="83" borderId="15" xfId="24" applyNumberFormat="1" applyFont="1" applyFill="1" applyBorder="1" applyAlignment="1"/>
    <xf numFmtId="172" fontId="55" fillId="83" borderId="0" xfId="24" applyNumberFormat="1" applyFont="1" applyFill="1" applyBorder="1" applyAlignment="1"/>
    <xf numFmtId="172" fontId="55" fillId="83" borderId="0" xfId="24" applyNumberFormat="1" applyFont="1" applyFill="1" applyAlignment="1"/>
    <xf numFmtId="172" fontId="55" fillId="83" borderId="14" xfId="24" applyNumberFormat="1" applyFont="1" applyFill="1" applyBorder="1" applyAlignment="1"/>
    <xf numFmtId="172" fontId="36" fillId="83" borderId="0" xfId="24" applyNumberFormat="1" applyFont="1" applyFill="1" applyAlignment="1"/>
    <xf numFmtId="172" fontId="36" fillId="83" borderId="0" xfId="24" applyNumberFormat="1" applyFont="1" applyFill="1" applyBorder="1" applyAlignment="1"/>
    <xf numFmtId="172" fontId="36" fillId="83" borderId="9" xfId="24" applyNumberFormat="1" applyFont="1" applyFill="1" applyBorder="1" applyAlignment="1"/>
    <xf numFmtId="49" fontId="36" fillId="83" borderId="0" xfId="24" applyNumberFormat="1" applyFont="1" applyFill="1"/>
    <xf numFmtId="172" fontId="36" fillId="83" borderId="14" xfId="24" applyNumberFormat="1" applyFont="1" applyFill="1" applyBorder="1" applyAlignment="1"/>
    <xf numFmtId="172" fontId="36" fillId="83" borderId="15" xfId="24" applyNumberFormat="1" applyFont="1" applyFill="1" applyBorder="1" applyAlignment="1"/>
    <xf numFmtId="172" fontId="36" fillId="83" borderId="13" xfId="24" applyNumberFormat="1" applyFont="1" applyFill="1" applyBorder="1" applyAlignment="1"/>
    <xf numFmtId="172" fontId="36" fillId="83" borderId="0" xfId="131" applyNumberFormat="1" applyFont="1" applyFill="1" applyBorder="1"/>
    <xf numFmtId="49" fontId="36" fillId="83" borderId="0" xfId="131" applyNumberFormat="1" applyFont="1" applyFill="1" applyBorder="1"/>
    <xf numFmtId="172" fontId="55" fillId="14" borderId="0" xfId="24" applyNumberFormat="1" applyFont="1" applyFill="1" applyBorder="1" applyAlignment="1"/>
    <xf numFmtId="172" fontId="55" fillId="14" borderId="7" xfId="24" applyNumberFormat="1" applyFont="1" applyFill="1" applyBorder="1" applyAlignment="1">
      <alignment vertical="center"/>
    </xf>
    <xf numFmtId="172" fontId="55" fillId="14" borderId="0" xfId="24" applyNumberFormat="1" applyFont="1" applyFill="1" applyBorder="1" applyAlignment="1">
      <alignment vertical="center"/>
    </xf>
    <xf numFmtId="49" fontId="55" fillId="83" borderId="0" xfId="131" applyNumberFormat="1" applyFont="1" applyFill="1" applyAlignment="1"/>
    <xf numFmtId="49" fontId="55" fillId="83" borderId="0" xfId="131" applyNumberFormat="1" applyFont="1" applyFill="1" applyAlignment="1">
      <alignment horizontal="right"/>
    </xf>
    <xf numFmtId="49" fontId="55" fillId="83" borderId="0" xfId="131" quotePrefix="1" applyNumberFormat="1" applyFont="1" applyFill="1" applyBorder="1" applyAlignment="1"/>
    <xf numFmtId="49" fontId="36" fillId="83" borderId="0" xfId="131" applyNumberFormat="1" applyFont="1" applyFill="1" applyBorder="1" applyAlignment="1">
      <alignment vertical="center" wrapText="1"/>
    </xf>
    <xf numFmtId="49" fontId="36" fillId="83" borderId="0" xfId="131" applyNumberFormat="1" applyFont="1" applyFill="1" applyBorder="1" applyAlignment="1"/>
    <xf numFmtId="224" fontId="55" fillId="83" borderId="0" xfId="131" quotePrefix="1" applyFont="1" applyFill="1" applyBorder="1" applyAlignment="1">
      <alignment horizontal="center"/>
    </xf>
    <xf numFmtId="224" fontId="36" fillId="83" borderId="0" xfId="131" applyFont="1" applyFill="1" applyAlignment="1">
      <alignment horizontal="center"/>
    </xf>
    <xf numFmtId="49" fontId="55" fillId="83" borderId="0" xfId="131" applyNumberFormat="1" applyFont="1" applyFill="1" applyAlignment="1">
      <alignment horizontal="left"/>
    </xf>
    <xf numFmtId="49" fontId="55" fillId="83" borderId="0" xfId="131" applyNumberFormat="1" applyFont="1" applyFill="1"/>
    <xf numFmtId="172" fontId="55" fillId="83" borderId="68" xfId="24" applyNumberFormat="1" applyFont="1" applyFill="1" applyBorder="1" applyAlignment="1"/>
    <xf numFmtId="49" fontId="55" fillId="83" borderId="0" xfId="89" applyNumberFormat="1" applyFont="1" applyFill="1"/>
    <xf numFmtId="49" fontId="55" fillId="83" borderId="0" xfId="89" applyNumberFormat="1" applyFont="1" applyFill="1" applyAlignment="1">
      <alignment horizontal="left" indent="1"/>
    </xf>
    <xf numFmtId="49" fontId="36" fillId="83" borderId="0" xfId="131" applyNumberFormat="1" applyFont="1" applyFill="1" applyAlignment="1">
      <alignment horizontal="left" indent="2"/>
    </xf>
    <xf numFmtId="172" fontId="55" fillId="83" borderId="7" xfId="45" applyNumberFormat="1" applyFont="1" applyFill="1" applyBorder="1" applyAlignment="1">
      <alignment vertical="center"/>
    </xf>
    <xf numFmtId="49" fontId="36" fillId="83" borderId="0" xfId="0" applyNumberFormat="1" applyFont="1" applyFill="1" applyAlignment="1" applyProtection="1">
      <alignment horizontal="center"/>
    </xf>
    <xf numFmtId="172" fontId="36" fillId="83" borderId="0" xfId="24" applyNumberFormat="1" applyFont="1" applyFill="1" applyBorder="1" applyAlignment="1">
      <alignment vertical="center"/>
    </xf>
    <xf numFmtId="168" fontId="36" fillId="83" borderId="0" xfId="89" applyNumberFormat="1" applyFont="1" applyFill="1" applyAlignment="1">
      <alignment vertical="center"/>
    </xf>
    <xf numFmtId="172" fontId="36" fillId="83" borderId="0" xfId="35" applyNumberFormat="1" applyFont="1" applyFill="1" applyAlignment="1">
      <alignment vertical="center"/>
    </xf>
    <xf numFmtId="49" fontId="55" fillId="83" borderId="0" xfId="131" applyNumberFormat="1" applyFont="1" applyFill="1" applyAlignment="1">
      <alignment vertical="center"/>
    </xf>
    <xf numFmtId="43" fontId="55" fillId="83" borderId="0" xfId="24" quotePrefix="1" applyFont="1" applyFill="1" applyBorder="1" applyAlignment="1">
      <alignment vertical="center"/>
    </xf>
    <xf numFmtId="224" fontId="36" fillId="83" borderId="0" xfId="131" applyFont="1" applyFill="1" applyProtection="1"/>
    <xf numFmtId="49" fontId="55" fillId="83" borderId="0" xfId="131" applyNumberFormat="1" applyFont="1" applyFill="1" applyAlignment="1" applyProtection="1">
      <alignment horizontal="centerContinuous"/>
    </xf>
    <xf numFmtId="49" fontId="55" fillId="83" borderId="0" xfId="34" applyNumberFormat="1" applyFont="1" applyFill="1" applyAlignment="1" applyProtection="1">
      <alignment horizontal="centerContinuous"/>
    </xf>
    <xf numFmtId="49" fontId="55" fillId="83" borderId="0" xfId="131" applyNumberFormat="1" applyFont="1" applyFill="1" applyAlignment="1" applyProtection="1"/>
    <xf numFmtId="49" fontId="36" fillId="83" borderId="0" xfId="34" applyNumberFormat="1" applyFont="1" applyFill="1"/>
    <xf numFmtId="172" fontId="55" fillId="83" borderId="7" xfId="24" applyNumberFormat="1" applyFont="1" applyFill="1" applyBorder="1" applyAlignment="1">
      <alignment vertical="center"/>
    </xf>
    <xf numFmtId="224" fontId="36" fillId="83" borderId="0" xfId="131" applyFont="1" applyFill="1" applyBorder="1" applyAlignment="1">
      <alignment vertical="center"/>
    </xf>
    <xf numFmtId="49" fontId="36" fillId="83" borderId="0" xfId="0" applyNumberFormat="1" applyFont="1" applyFill="1" applyAlignment="1">
      <alignment wrapText="1"/>
    </xf>
    <xf numFmtId="15" fontId="36" fillId="83" borderId="0" xfId="0" applyNumberFormat="1" applyFont="1" applyFill="1" applyAlignment="1">
      <alignment horizontal="center" wrapText="1"/>
    </xf>
    <xf numFmtId="3" fontId="36" fillId="83" borderId="0" xfId="0" applyNumberFormat="1" applyFont="1" applyFill="1" applyAlignment="1">
      <alignment wrapText="1"/>
    </xf>
    <xf numFmtId="175" fontId="36" fillId="83" borderId="0" xfId="74" applyNumberFormat="1" applyFont="1" applyFill="1" applyBorder="1" applyAlignment="1"/>
    <xf numFmtId="3" fontId="55" fillId="83" borderId="0" xfId="0" applyNumberFormat="1" applyFont="1" applyFill="1" applyAlignment="1">
      <alignment wrapText="1"/>
    </xf>
    <xf numFmtId="10" fontId="36" fillId="83" borderId="0" xfId="175" applyNumberFormat="1" applyFont="1" applyFill="1" applyBorder="1" applyAlignment="1">
      <alignment horizontal="center" vertical="center"/>
    </xf>
    <xf numFmtId="49" fontId="36" fillId="83" borderId="0" xfId="0" applyNumberFormat="1" applyFont="1" applyFill="1" applyAlignment="1">
      <alignment vertical="center" wrapText="1"/>
    </xf>
    <xf numFmtId="224" fontId="36" fillId="83" borderId="0" xfId="0" applyFont="1" applyFill="1" applyAlignment="1">
      <alignment vertical="center" wrapText="1"/>
    </xf>
    <xf numFmtId="224" fontId="36" fillId="83" borderId="0" xfId="0" applyFont="1" applyFill="1" applyBorder="1" applyAlignment="1">
      <alignment vertical="center" wrapText="1"/>
    </xf>
    <xf numFmtId="224" fontId="55" fillId="83" borderId="0" xfId="171" quotePrefix="1" applyFont="1" applyFill="1" applyBorder="1" applyAlignment="1"/>
    <xf numFmtId="224" fontId="55" fillId="83" borderId="0" xfId="171" quotePrefix="1" applyFont="1" applyFill="1" applyBorder="1" applyAlignment="1">
      <alignment horizontal="center"/>
    </xf>
    <xf numFmtId="3" fontId="36" fillId="83" borderId="0" xfId="0" applyNumberFormat="1" applyFont="1" applyFill="1" applyAlignment="1">
      <alignment vertical="center" wrapText="1"/>
    </xf>
    <xf numFmtId="3" fontId="36" fillId="83" borderId="7" xfId="0" applyNumberFormat="1" applyFont="1" applyFill="1" applyBorder="1" applyAlignment="1">
      <alignment vertical="center" wrapText="1"/>
    </xf>
    <xf numFmtId="172" fontId="36" fillId="83" borderId="7" xfId="24" applyNumberFormat="1" applyFont="1" applyFill="1" applyBorder="1" applyAlignment="1">
      <alignment vertical="center" wrapText="1"/>
    </xf>
    <xf numFmtId="172" fontId="36" fillId="83" borderId="7" xfId="24" quotePrefix="1" applyNumberFormat="1" applyFont="1" applyFill="1" applyBorder="1" applyAlignment="1">
      <alignment horizontal="center" vertical="center"/>
    </xf>
    <xf numFmtId="224" fontId="55" fillId="83" borderId="0" xfId="131" quotePrefix="1" applyFont="1" applyFill="1" applyBorder="1" applyAlignment="1">
      <alignment horizontal="center" vertical="center"/>
    </xf>
    <xf numFmtId="17" fontId="55" fillId="83" borderId="0" xfId="171" applyNumberFormat="1" applyFont="1" applyFill="1" applyBorder="1" applyAlignment="1">
      <alignment horizontal="center" vertical="center" wrapText="1"/>
    </xf>
    <xf numFmtId="49" fontId="55" fillId="83" borderId="0" xfId="131" applyNumberFormat="1" applyFont="1" applyFill="1" applyBorder="1" applyAlignment="1"/>
    <xf numFmtId="49" fontId="55" fillId="83" borderId="6" xfId="131" applyNumberFormat="1" applyFont="1" applyFill="1" applyBorder="1" applyAlignment="1">
      <alignment horizontal="center" vertical="center"/>
    </xf>
    <xf numFmtId="224" fontId="55" fillId="83" borderId="0" xfId="131" applyFont="1" applyFill="1" applyBorder="1" applyAlignment="1"/>
    <xf numFmtId="224" fontId="36" fillId="83" borderId="0" xfId="131" applyFont="1" applyFill="1" applyBorder="1" applyAlignment="1"/>
    <xf numFmtId="49" fontId="36" fillId="83" borderId="0" xfId="131" quotePrefix="1" applyNumberFormat="1" applyFont="1" applyFill="1" applyBorder="1" applyAlignment="1">
      <alignment horizontal="left" indent="1"/>
    </xf>
    <xf numFmtId="49" fontId="36" fillId="83" borderId="0" xfId="131" applyNumberFormat="1" applyFont="1" applyFill="1" applyBorder="1" applyAlignment="1">
      <alignment horizontal="left" indent="1"/>
    </xf>
    <xf numFmtId="49" fontId="36" fillId="83" borderId="0" xfId="131" applyNumberFormat="1" applyFont="1" applyFill="1" applyBorder="1" applyAlignment="1">
      <alignment vertical="center"/>
    </xf>
    <xf numFmtId="172" fontId="55" fillId="83" borderId="0" xfId="131" applyNumberFormat="1" applyFont="1" applyFill="1" applyBorder="1"/>
    <xf numFmtId="49" fontId="55" fillId="83" borderId="0" xfId="131" applyNumberFormat="1" applyFont="1" applyFill="1" applyAlignment="1">
      <alignment horizontal="center" vertical="center"/>
    </xf>
    <xf numFmtId="49" fontId="55" fillId="83" borderId="0" xfId="0" applyNumberFormat="1" applyFont="1" applyFill="1" applyBorder="1" applyAlignment="1" applyProtection="1">
      <alignment horizontal="center"/>
    </xf>
    <xf numFmtId="49" fontId="55" fillId="83" borderId="0" xfId="131" applyNumberFormat="1" applyFont="1" applyFill="1" applyBorder="1" applyAlignment="1">
      <alignment horizontal="center" vertical="center" wrapText="1"/>
    </xf>
    <xf numFmtId="49" fontId="55" fillId="83" borderId="0" xfId="131" applyNumberFormat="1" applyFont="1" applyFill="1" applyBorder="1" applyAlignment="1">
      <alignment horizontal="center" vertical="center"/>
    </xf>
    <xf numFmtId="3" fontId="36" fillId="83" borderId="0" xfId="0" applyNumberFormat="1" applyFont="1" applyFill="1"/>
    <xf numFmtId="3" fontId="36" fillId="83" borderId="16" xfId="0" applyNumberFormat="1" applyFont="1" applyFill="1" applyBorder="1"/>
    <xf numFmtId="172" fontId="36" fillId="83" borderId="17" xfId="0" applyNumberFormat="1" applyFont="1" applyFill="1" applyBorder="1"/>
    <xf numFmtId="49" fontId="55" fillId="83" borderId="0" xfId="131" applyNumberFormat="1" applyFont="1" applyFill="1" applyBorder="1"/>
    <xf numFmtId="172" fontId="36" fillId="83" borderId="0" xfId="24" applyNumberFormat="1" applyFont="1" applyFill="1" applyProtection="1"/>
    <xf numFmtId="49" fontId="36" fillId="83" borderId="0" xfId="864" quotePrefix="1" applyNumberFormat="1" applyFont="1" applyFill="1" applyAlignment="1"/>
    <xf numFmtId="49" fontId="36" fillId="83" borderId="0" xfId="0" applyNumberFormat="1" applyFont="1" applyFill="1" applyAlignment="1" applyProtection="1">
      <alignment vertical="top"/>
    </xf>
    <xf numFmtId="49" fontId="55" fillId="83" borderId="0" xfId="131" applyNumberFormat="1" applyFont="1" applyFill="1" applyBorder="1" applyAlignment="1">
      <alignment horizontal="center"/>
    </xf>
    <xf numFmtId="49" fontId="55" fillId="83" borderId="0" xfId="131" applyNumberFormat="1" applyFont="1" applyFill="1" applyBorder="1" applyAlignment="1">
      <alignment horizontal="center" wrapText="1"/>
    </xf>
    <xf numFmtId="49" fontId="36" fillId="83" borderId="0" xfId="0" applyNumberFormat="1" applyFont="1" applyFill="1" applyBorder="1" applyAlignment="1">
      <alignment horizontal="center" wrapText="1"/>
    </xf>
    <xf numFmtId="224" fontId="174" fillId="83" borderId="0" xfId="131" applyFont="1" applyFill="1" applyBorder="1" applyAlignment="1"/>
    <xf numFmtId="224" fontId="55" fillId="83" borderId="0" xfId="131" applyFont="1" applyFill="1" applyBorder="1" applyAlignment="1">
      <alignment horizontal="right"/>
    </xf>
    <xf numFmtId="49" fontId="55" fillId="83" borderId="0" xfId="131" quotePrefix="1" applyNumberFormat="1" applyFont="1" applyFill="1" applyBorder="1" applyAlignment="1">
      <alignment horizontal="center" vertical="center"/>
    </xf>
    <xf numFmtId="224" fontId="55" fillId="83" borderId="0" xfId="131" applyFont="1" applyFill="1" applyBorder="1" applyAlignment="1">
      <alignment horizontal="center" vertical="center" wrapText="1"/>
    </xf>
    <xf numFmtId="224" fontId="55" fillId="83" borderId="0" xfId="131" quotePrefix="1" applyFont="1" applyFill="1" applyBorder="1" applyAlignment="1">
      <alignment horizontal="centerContinuous"/>
    </xf>
    <xf numFmtId="224" fontId="55" fillId="83" borderId="0" xfId="131" applyFont="1" applyFill="1" applyBorder="1" applyAlignment="1">
      <alignment horizontal="centerContinuous"/>
    </xf>
    <xf numFmtId="172" fontId="55" fillId="83" borderId="0" xfId="45" applyNumberFormat="1" applyFont="1" applyFill="1" applyBorder="1"/>
    <xf numFmtId="172" fontId="0" fillId="83" borderId="0" xfId="24" applyNumberFormat="1" applyFont="1" applyFill="1"/>
    <xf numFmtId="172" fontId="55" fillId="83" borderId="0" xfId="45" applyNumberFormat="1" applyFont="1" applyFill="1" applyBorder="1" applyAlignment="1">
      <alignment vertical="center"/>
    </xf>
    <xf numFmtId="224" fontId="55" fillId="83" borderId="0" xfId="131" applyFont="1" applyFill="1" applyAlignment="1" applyProtection="1">
      <alignment horizontal="centerContinuous"/>
    </xf>
    <xf numFmtId="224" fontId="36" fillId="83" borderId="0" xfId="0" applyFont="1" applyFill="1" applyAlignment="1">
      <alignment vertical="top"/>
    </xf>
    <xf numFmtId="172" fontId="36" fillId="83" borderId="0" xfId="24" applyNumberFormat="1" applyFont="1" applyFill="1" applyBorder="1" applyAlignment="1">
      <alignment horizontal="center" vertical="center"/>
    </xf>
    <xf numFmtId="226" fontId="55" fillId="83" borderId="0" xfId="24" applyNumberFormat="1" applyFont="1" applyFill="1" applyAlignment="1">
      <alignment horizontal="left"/>
    </xf>
    <xf numFmtId="0" fontId="36" fillId="83" borderId="0" xfId="196" applyNumberFormat="1" applyFont="1" applyFill="1" applyAlignment="1">
      <alignment horizontal="left" vertical="top" indent="1"/>
    </xf>
    <xf numFmtId="0" fontId="55" fillId="83" borderId="0" xfId="196" applyNumberFormat="1" applyFont="1" applyFill="1" applyAlignment="1">
      <alignment vertical="top"/>
    </xf>
    <xf numFmtId="224" fontId="36" fillId="83" borderId="0" xfId="1981" applyFont="1" applyFill="1" applyAlignment="1"/>
    <xf numFmtId="0" fontId="36" fillId="83" borderId="0" xfId="196" quotePrefix="1" applyNumberFormat="1" applyFont="1" applyFill="1" applyAlignment="1">
      <alignment horizontal="left" vertical="top" indent="1"/>
    </xf>
    <xf numFmtId="0" fontId="36" fillId="83" borderId="0" xfId="196" applyNumberFormat="1" applyFont="1" applyFill="1" applyAlignment="1">
      <alignment vertical="top"/>
    </xf>
    <xf numFmtId="175" fontId="36" fillId="83" borderId="0" xfId="45" applyNumberFormat="1" applyFont="1" applyFill="1" applyAlignment="1">
      <alignment horizontal="right" vertical="center"/>
    </xf>
    <xf numFmtId="202" fontId="36" fillId="83" borderId="0" xfId="24" applyNumberFormat="1" applyFont="1" applyFill="1" applyAlignment="1"/>
    <xf numFmtId="226" fontId="55" fillId="83" borderId="0" xfId="24" applyNumberFormat="1" applyFont="1" applyFill="1" applyAlignment="1">
      <alignment horizontal="left" vertical="center"/>
    </xf>
    <xf numFmtId="0" fontId="36" fillId="83" borderId="0" xfId="196" applyNumberFormat="1" applyFont="1" applyFill="1" applyAlignment="1">
      <alignment vertical="center"/>
    </xf>
    <xf numFmtId="224" fontId="36" fillId="83" borderId="0" xfId="1981" applyFont="1" applyFill="1" applyAlignment="1">
      <alignment vertical="center"/>
    </xf>
    <xf numFmtId="226" fontId="36" fillId="83" borderId="0" xfId="24" applyNumberFormat="1" applyFont="1" applyFill="1"/>
    <xf numFmtId="0" fontId="36" fillId="83" borderId="0" xfId="0" applyNumberFormat="1" applyFont="1" applyFill="1"/>
    <xf numFmtId="175" fontId="36" fillId="83" borderId="7" xfId="45" applyNumberFormat="1" applyFont="1" applyFill="1" applyBorder="1" applyAlignment="1">
      <alignment horizontal="center" vertical="center"/>
    </xf>
    <xf numFmtId="49" fontId="36" fillId="83" borderId="0" xfId="62" applyNumberFormat="1" applyFont="1" applyFill="1"/>
    <xf numFmtId="15" fontId="36" fillId="83" borderId="0" xfId="62" applyNumberFormat="1" applyFont="1" applyFill="1" applyAlignment="1">
      <alignment horizontal="center" vertical="center"/>
    </xf>
    <xf numFmtId="0" fontId="36" fillId="83" borderId="0" xfId="74" applyNumberFormat="1" applyFont="1" applyFill="1" applyBorder="1" applyAlignment="1">
      <alignment horizontal="center" vertical="center"/>
    </xf>
    <xf numFmtId="172" fontId="36" fillId="83" borderId="0" xfId="62" applyNumberFormat="1" applyFont="1" applyFill="1" applyBorder="1" applyAlignment="1"/>
    <xf numFmtId="0" fontId="36" fillId="83" borderId="0" xfId="74" applyNumberFormat="1" applyFont="1" applyFill="1" applyBorder="1" applyAlignment="1">
      <alignment horizontal="center"/>
    </xf>
    <xf numFmtId="172" fontId="36" fillId="83" borderId="0" xfId="74" applyNumberFormat="1" applyFont="1" applyFill="1" applyBorder="1" applyAlignment="1"/>
    <xf numFmtId="10" fontId="36" fillId="83" borderId="0" xfId="157" applyNumberFormat="1" applyFont="1" applyFill="1" applyAlignment="1">
      <alignment horizontal="right" vertical="center"/>
    </xf>
    <xf numFmtId="49" fontId="36" fillId="83" borderId="0" xfId="2629" applyNumberFormat="1" applyFont="1" applyFill="1"/>
    <xf numFmtId="172" fontId="36" fillId="83" borderId="0" xfId="62" applyNumberFormat="1" applyFont="1" applyFill="1" applyBorder="1" applyAlignment="1">
      <alignment horizontal="center" vertical="center"/>
    </xf>
    <xf numFmtId="172" fontId="36" fillId="83" borderId="0" xfId="74" applyNumberFormat="1" applyFont="1" applyFill="1" applyBorder="1" applyAlignment="1">
      <alignment horizontal="center" vertical="center"/>
    </xf>
    <xf numFmtId="49" fontId="55" fillId="83" borderId="0" xfId="150" applyNumberFormat="1" applyFont="1" applyFill="1" applyAlignment="1">
      <alignment horizontal="left" vertical="center"/>
    </xf>
    <xf numFmtId="224" fontId="36" fillId="83" borderId="0" xfId="150" applyFont="1" applyFill="1" applyAlignment="1">
      <alignment horizontal="center" vertical="center"/>
    </xf>
    <xf numFmtId="0" fontId="55" fillId="83" borderId="0" xfId="2624" applyFont="1" applyFill="1" applyBorder="1" applyAlignment="1">
      <alignment vertical="center"/>
    </xf>
    <xf numFmtId="0" fontId="36" fillId="83" borderId="0" xfId="2624" applyFont="1" applyFill="1" applyAlignment="1">
      <alignment vertical="center"/>
    </xf>
    <xf numFmtId="0" fontId="55" fillId="83" borderId="0" xfId="2624" applyFont="1" applyFill="1" applyBorder="1" applyAlignment="1"/>
    <xf numFmtId="224" fontId="36" fillId="83" borderId="0" xfId="162" applyFont="1" applyFill="1" applyAlignment="1">
      <alignment vertical="center"/>
    </xf>
    <xf numFmtId="168" fontId="36" fillId="83" borderId="7" xfId="171" applyNumberFormat="1" applyFont="1" applyFill="1" applyBorder="1" applyAlignment="1">
      <alignment vertical="center"/>
    </xf>
    <xf numFmtId="0" fontId="55" fillId="83" borderId="0" xfId="2624" applyFont="1" applyFill="1" applyBorder="1" applyAlignment="1">
      <alignment horizontal="center" vertical="center"/>
    </xf>
    <xf numFmtId="0" fontId="36" fillId="83" borderId="0" xfId="2629" applyFont="1" applyFill="1" applyAlignment="1">
      <alignment vertical="center"/>
    </xf>
    <xf numFmtId="0" fontId="36" fillId="83" borderId="0" xfId="2629" applyFont="1" applyFill="1"/>
    <xf numFmtId="15" fontId="36" fillId="83" borderId="0" xfId="0" applyNumberFormat="1" applyFont="1" applyFill="1" applyAlignment="1"/>
    <xf numFmtId="3" fontId="36" fillId="83" borderId="0" xfId="0" applyNumberFormat="1" applyFont="1" applyFill="1" applyBorder="1" applyAlignment="1">
      <alignment vertical="center" wrapText="1"/>
    </xf>
    <xf numFmtId="224" fontId="55" fillId="83" borderId="0" xfId="0" applyFont="1" applyFill="1" applyAlignment="1"/>
    <xf numFmtId="224" fontId="55" fillId="83" borderId="0" xfId="0" applyFont="1" applyFill="1" applyAlignment="1">
      <alignment wrapText="1"/>
    </xf>
    <xf numFmtId="0" fontId="55" fillId="83" borderId="0" xfId="0" applyNumberFormat="1" applyFont="1" applyFill="1" applyAlignment="1">
      <alignment horizontal="left" wrapText="1"/>
    </xf>
    <xf numFmtId="172" fontId="178" fillId="0" borderId="6" xfId="24" applyNumberFormat="1" applyFont="1" applyFill="1" applyBorder="1"/>
    <xf numFmtId="224" fontId="55" fillId="0" borderId="27" xfId="131" applyFont="1" applyFill="1" applyBorder="1" applyAlignment="1"/>
    <xf numFmtId="172" fontId="36" fillId="0" borderId="3" xfId="24" applyNumberFormat="1" applyFont="1" applyFill="1" applyBorder="1"/>
    <xf numFmtId="172" fontId="55" fillId="0" borderId="28" xfId="24" applyNumberFormat="1" applyFont="1" applyFill="1" applyBorder="1"/>
    <xf numFmtId="10" fontId="55" fillId="0" borderId="0" xfId="131" applyNumberFormat="1" applyFont="1" applyFill="1" applyBorder="1"/>
    <xf numFmtId="224" fontId="36" fillId="0" borderId="0" xfId="0" applyFont="1" applyFill="1" applyAlignment="1">
      <alignment horizontal="center" wrapText="1"/>
    </xf>
    <xf numFmtId="10" fontId="36" fillId="0" borderId="0" xfId="0" applyNumberFormat="1" applyFont="1" applyFill="1" applyAlignment="1">
      <alignment horizontal="center" wrapText="1"/>
    </xf>
    <xf numFmtId="172" fontId="36" fillId="83" borderId="68" xfId="24" applyNumberFormat="1" applyFont="1" applyFill="1" applyBorder="1" applyAlignment="1">
      <alignment wrapText="1"/>
    </xf>
    <xf numFmtId="172" fontId="55" fillId="83" borderId="68" xfId="24" applyNumberFormat="1" applyFont="1" applyFill="1" applyBorder="1" applyAlignment="1">
      <alignment wrapText="1"/>
    </xf>
    <xf numFmtId="0" fontId="36" fillId="0" borderId="0" xfId="0" applyNumberFormat="1" applyFont="1" applyFill="1" applyAlignment="1">
      <alignment wrapText="1"/>
    </xf>
    <xf numFmtId="172" fontId="36" fillId="0" borderId="0" xfId="0" applyNumberFormat="1" applyFont="1" applyFill="1" applyAlignment="1">
      <alignment wrapText="1"/>
    </xf>
    <xf numFmtId="49" fontId="55" fillId="0" borderId="0" xfId="157" applyNumberFormat="1" applyFont="1" applyFill="1" applyBorder="1" applyAlignment="1"/>
    <xf numFmtId="224" fontId="36" fillId="0" borderId="0" xfId="0" applyFont="1" applyFill="1" applyAlignment="1"/>
    <xf numFmtId="0" fontId="26" fillId="0" borderId="68" xfId="3387" quotePrefix="1" applyFont="1" applyFill="1" applyBorder="1" applyAlignment="1"/>
    <xf numFmtId="0" fontId="26" fillId="0" borderId="68" xfId="3387" quotePrefix="1" applyFont="1" applyFill="1" applyBorder="1" applyAlignment="1">
      <alignment horizontal="center"/>
    </xf>
    <xf numFmtId="49" fontId="36" fillId="14" borderId="0" xfId="131" applyNumberFormat="1" applyFont="1" applyFill="1"/>
    <xf numFmtId="172" fontId="36" fillId="14" borderId="0" xfId="24" applyNumberFormat="1" applyFont="1" applyFill="1"/>
    <xf numFmtId="49" fontId="55" fillId="14" borderId="0" xfId="131" applyNumberFormat="1" applyFont="1" applyFill="1" applyAlignment="1" applyProtection="1"/>
    <xf numFmtId="49" fontId="36" fillId="14" borderId="0" xfId="34" applyNumberFormat="1" applyFont="1" applyFill="1"/>
    <xf numFmtId="49" fontId="55" fillId="0" borderId="0" xfId="0" applyNumberFormat="1" applyFont="1" applyFill="1" applyBorder="1" applyAlignment="1" applyProtection="1">
      <alignment horizontal="center"/>
    </xf>
    <xf numFmtId="49" fontId="55" fillId="0" borderId="0" xfId="170" applyNumberFormat="1" applyFont="1" applyFill="1" applyBorder="1" applyAlignment="1">
      <alignment horizontal="center" vertical="center" wrapText="1"/>
    </xf>
    <xf numFmtId="10" fontId="36" fillId="83" borderId="0" xfId="175" applyNumberFormat="1" applyFont="1" applyFill="1" applyBorder="1" applyAlignment="1">
      <alignment horizontal="center" vertical="center"/>
    </xf>
    <xf numFmtId="0" fontId="55" fillId="0" borderId="0" xfId="2624" quotePrefix="1" applyFont="1" applyFill="1" applyBorder="1" applyAlignment="1">
      <alignment horizontal="center"/>
    </xf>
    <xf numFmtId="10" fontId="36" fillId="0" borderId="0" xfId="0" applyNumberFormat="1" applyFont="1" applyFill="1" applyAlignment="1">
      <alignment horizontal="center" wrapText="1"/>
    </xf>
    <xf numFmtId="0" fontId="27" fillId="0" borderId="0" xfId="3401"/>
    <xf numFmtId="0" fontId="26" fillId="0" borderId="68" xfId="3387" quotePrefix="1" applyNumberFormat="1" applyFont="1" applyFill="1" applyBorder="1" applyAlignment="1"/>
    <xf numFmtId="172" fontId="182" fillId="0" borderId="71" xfId="47" applyNumberFormat="1" applyFont="1" applyFill="1" applyBorder="1" applyAlignment="1">
      <alignment horizontal="center"/>
    </xf>
    <xf numFmtId="43" fontId="36" fillId="87" borderId="0" xfId="24" applyFont="1" applyFill="1"/>
    <xf numFmtId="224" fontId="26" fillId="0" borderId="0" xfId="170" applyFont="1" applyFill="1" applyAlignment="1"/>
    <xf numFmtId="43" fontId="26" fillId="0" borderId="0" xfId="35" applyFont="1" applyFill="1" applyAlignment="1"/>
    <xf numFmtId="224" fontId="26" fillId="0" borderId="0" xfId="150" applyFont="1" applyFill="1" applyAlignment="1">
      <alignment wrapText="1"/>
    </xf>
    <xf numFmtId="224" fontId="26" fillId="0" borderId="0" xfId="150" applyFont="1" applyFill="1" applyAlignment="1"/>
    <xf numFmtId="172" fontId="27" fillId="0" borderId="0" xfId="33" applyNumberFormat="1" applyFont="1" applyFill="1" applyAlignment="1"/>
    <xf numFmtId="228" fontId="27" fillId="0" borderId="0" xfId="170" applyNumberFormat="1" applyFont="1" applyFill="1" applyAlignment="1"/>
    <xf numFmtId="15" fontId="27" fillId="0" borderId="0" xfId="150" applyNumberFormat="1" applyFont="1" applyFill="1" applyAlignment="1">
      <alignment wrapText="1"/>
    </xf>
    <xf numFmtId="10" fontId="36" fillId="83" borderId="0" xfId="175" applyNumberFormat="1" applyFont="1" applyFill="1" applyAlignment="1">
      <alignment horizontal="center"/>
    </xf>
    <xf numFmtId="0" fontId="36" fillId="83" borderId="0" xfId="2629" applyFont="1" applyFill="1" applyAlignment="1">
      <alignment horizontal="center" vertical="center"/>
    </xf>
    <xf numFmtId="0" fontId="36" fillId="83" borderId="0" xfId="2629" applyFont="1" applyFill="1" applyAlignment="1">
      <alignment horizontal="center"/>
    </xf>
    <xf numFmtId="10" fontId="55" fillId="83" borderId="7" xfId="2624" applyNumberFormat="1" applyFont="1" applyFill="1" applyBorder="1" applyAlignment="1">
      <alignment vertical="center"/>
    </xf>
    <xf numFmtId="0" fontId="55" fillId="14" borderId="0" xfId="0" applyNumberFormat="1" applyFont="1" applyFill="1" applyAlignment="1">
      <alignment horizontal="center" wrapText="1"/>
    </xf>
    <xf numFmtId="0" fontId="15" fillId="0" borderId="0" xfId="3403"/>
    <xf numFmtId="0" fontId="15" fillId="88" borderId="0" xfId="3403" applyFill="1"/>
    <xf numFmtId="0" fontId="62" fillId="0" borderId="0" xfId="3403" applyFont="1"/>
    <xf numFmtId="0" fontId="15" fillId="0" borderId="0" xfId="3403" quotePrefix="1"/>
    <xf numFmtId="0" fontId="15" fillId="22" borderId="0" xfId="3403" quotePrefix="1" applyFill="1"/>
    <xf numFmtId="0" fontId="15" fillId="22" borderId="0" xfId="3403" applyFill="1"/>
    <xf numFmtId="0" fontId="15" fillId="86" borderId="0" xfId="3403" quotePrefix="1" applyFill="1"/>
    <xf numFmtId="0" fontId="15" fillId="86" borderId="0" xfId="3403" applyFill="1"/>
    <xf numFmtId="0" fontId="15" fillId="20" borderId="0" xfId="3403" quotePrefix="1" applyFill="1"/>
    <xf numFmtId="0" fontId="15" fillId="20" borderId="0" xfId="3403" applyFill="1"/>
    <xf numFmtId="172" fontId="15" fillId="0" borderId="0" xfId="24" applyNumberFormat="1" applyFont="1"/>
    <xf numFmtId="172" fontId="15" fillId="0" borderId="0" xfId="3403" applyNumberFormat="1"/>
    <xf numFmtId="172" fontId="15" fillId="14" borderId="0" xfId="3403" applyNumberFormat="1" applyFill="1"/>
    <xf numFmtId="172" fontId="15" fillId="87" borderId="0" xfId="3403" applyNumberFormat="1" applyFill="1"/>
    <xf numFmtId="0" fontId="15" fillId="87" borderId="0" xfId="3403" applyFill="1"/>
    <xf numFmtId="0" fontId="15" fillId="14" borderId="0" xfId="3403" applyFill="1"/>
    <xf numFmtId="0" fontId="15" fillId="0" borderId="0" xfId="3403" applyFill="1"/>
    <xf numFmtId="0" fontId="15" fillId="89" borderId="0" xfId="3403" applyFill="1"/>
    <xf numFmtId="0" fontId="15" fillId="0" borderId="0" xfId="3403" quotePrefix="1" applyFill="1"/>
    <xf numFmtId="0" fontId="14" fillId="0" borderId="0" xfId="3403" applyFont="1"/>
    <xf numFmtId="1" fontId="55" fillId="0" borderId="0" xfId="131" quotePrefix="1" applyNumberFormat="1" applyFont="1" applyFill="1" applyAlignment="1">
      <alignment horizontal="left" vertical="top"/>
    </xf>
    <xf numFmtId="43" fontId="15" fillId="0" borderId="0" xfId="24" applyFont="1"/>
    <xf numFmtId="0" fontId="26" fillId="0" borderId="0" xfId="3404" applyFont="1" applyFill="1" applyBorder="1" applyAlignment="1">
      <alignment horizontal="center" vertical="center" wrapText="1"/>
    </xf>
    <xf numFmtId="172" fontId="26" fillId="0" borderId="0" xfId="3406" applyNumberFormat="1" applyFont="1" applyFill="1"/>
    <xf numFmtId="172" fontId="43" fillId="0" borderId="0" xfId="3407" applyNumberFormat="1" applyFont="1" applyFill="1" applyAlignment="1">
      <alignment horizontal="center"/>
    </xf>
    <xf numFmtId="0" fontId="39" fillId="0" borderId="0" xfId="3407" applyNumberFormat="1" applyFont="1" applyFill="1"/>
    <xf numFmtId="0" fontId="49" fillId="0" borderId="0" xfId="3408" applyFont="1" applyFill="1"/>
    <xf numFmtId="0" fontId="108" fillId="0" borderId="0" xfId="3409" applyNumberFormat="1" applyFill="1" applyBorder="1" applyAlignment="1" applyProtection="1">
      <alignment vertical="top"/>
    </xf>
    <xf numFmtId="172" fontId="39" fillId="0" borderId="0" xfId="3407" applyNumberFormat="1" applyFont="1" applyFill="1"/>
    <xf numFmtId="0" fontId="39" fillId="0" borderId="0" xfId="3408" applyFont="1" applyFill="1" applyAlignment="1">
      <alignment horizontal="center"/>
    </xf>
    <xf numFmtId="37" fontId="39" fillId="0" borderId="0" xfId="3402" applyNumberFormat="1" applyFont="1" applyFill="1" applyAlignment="1" applyProtection="1">
      <alignment vertical="top"/>
    </xf>
    <xf numFmtId="37" fontId="39" fillId="0" borderId="0" xfId="3409" applyNumberFormat="1" applyFont="1" applyFill="1" applyAlignment="1" applyProtection="1">
      <alignment vertical="top" wrapText="1"/>
    </xf>
    <xf numFmtId="229" fontId="43" fillId="0" borderId="0" xfId="3410" applyNumberFormat="1" applyFont="1" applyFill="1" applyBorder="1" applyAlignment="1">
      <alignment vertical="top" wrapText="1"/>
    </xf>
    <xf numFmtId="37" fontId="43" fillId="0" borderId="0" xfId="3409" applyNumberFormat="1" applyFont="1" applyFill="1" applyBorder="1" applyAlignment="1" applyProtection="1">
      <alignment vertical="top" wrapText="1"/>
    </xf>
    <xf numFmtId="37" fontId="39" fillId="0" borderId="0" xfId="3409" applyNumberFormat="1" applyFont="1" applyFill="1" applyAlignment="1" applyProtection="1">
      <alignment horizontal="left" vertical="top" wrapText="1"/>
    </xf>
    <xf numFmtId="0" fontId="43" fillId="0" borderId="0" xfId="3409" applyFont="1" applyFill="1" applyBorder="1" applyAlignment="1">
      <alignment horizontal="center" wrapText="1"/>
    </xf>
    <xf numFmtId="229" fontId="43" fillId="0" borderId="0" xfId="3410" applyNumberFormat="1" applyFont="1" applyFill="1" applyBorder="1" applyAlignment="1">
      <alignment horizontal="center" vertical="top" wrapText="1"/>
    </xf>
    <xf numFmtId="0" fontId="108" fillId="0" borderId="0" xfId="3409" applyFill="1" applyAlignment="1">
      <alignment horizontal="center" wrapText="1"/>
    </xf>
    <xf numFmtId="0" fontId="43" fillId="0" borderId="0" xfId="3409" applyFont="1" applyFill="1" applyAlignment="1">
      <alignment horizontal="center"/>
    </xf>
    <xf numFmtId="37" fontId="39" fillId="0" borderId="0" xfId="3409" applyNumberFormat="1" applyFont="1" applyFill="1" applyAlignment="1" applyProtection="1">
      <alignment horizontal="left" wrapText="1"/>
    </xf>
    <xf numFmtId="0" fontId="39" fillId="0" borderId="0" xfId="3409" applyNumberFormat="1" applyFont="1" applyFill="1" applyAlignment="1">
      <alignment horizontal="left" wrapText="1"/>
    </xf>
    <xf numFmtId="37" fontId="43" fillId="0" borderId="0" xfId="3409" quotePrefix="1" applyNumberFormat="1" applyFont="1" applyFill="1" applyAlignment="1" applyProtection="1">
      <alignment vertical="top" wrapText="1"/>
    </xf>
    <xf numFmtId="37" fontId="43" fillId="0" borderId="0" xfId="3410" applyNumberFormat="1" applyFont="1" applyFill="1" applyAlignment="1" applyProtection="1">
      <alignment horizontal="left"/>
    </xf>
    <xf numFmtId="0" fontId="43" fillId="0" borderId="0" xfId="3409" quotePrefix="1" applyFont="1" applyFill="1" applyAlignment="1">
      <alignment horizontal="center"/>
    </xf>
    <xf numFmtId="172" fontId="43" fillId="0" borderId="11" xfId="3407" applyNumberFormat="1" applyFont="1" applyFill="1" applyBorder="1" applyAlignment="1" applyProtection="1">
      <alignment vertical="top"/>
    </xf>
    <xf numFmtId="0" fontId="27" fillId="0" borderId="0" xfId="3402"/>
    <xf numFmtId="37" fontId="39" fillId="0" borderId="0" xfId="3409" applyNumberFormat="1" applyFont="1" applyFill="1" applyAlignment="1" applyProtection="1">
      <alignment horizontal="left" vertical="top" indent="2"/>
    </xf>
    <xf numFmtId="43" fontId="39" fillId="0" borderId="0" xfId="3407" applyFont="1" applyFill="1" applyAlignment="1" applyProtection="1">
      <alignment vertical="top" wrapText="1"/>
    </xf>
    <xf numFmtId="172" fontId="43" fillId="0" borderId="0" xfId="3407" applyNumberFormat="1" applyFont="1" applyFill="1" applyAlignment="1" applyProtection="1">
      <alignment vertical="top"/>
    </xf>
    <xf numFmtId="172" fontId="43" fillId="0" borderId="0" xfId="3407" applyNumberFormat="1" applyFont="1" applyFill="1" applyAlignment="1" applyProtection="1">
      <alignment horizontal="left" vertical="top"/>
    </xf>
    <xf numFmtId="172" fontId="43" fillId="0" borderId="0" xfId="3407" applyNumberFormat="1" applyFont="1" applyFill="1" applyBorder="1" applyAlignment="1" applyProtection="1">
      <alignment horizontal="left" vertical="top"/>
    </xf>
    <xf numFmtId="37" fontId="39" fillId="0" borderId="0" xfId="3409" applyNumberFormat="1" applyFont="1" applyFill="1" applyAlignment="1" applyProtection="1">
      <alignment horizontal="left" vertical="top"/>
    </xf>
    <xf numFmtId="172" fontId="43" fillId="0" borderId="0" xfId="3407" applyNumberFormat="1" applyFont="1" applyFill="1" applyBorder="1" applyAlignment="1">
      <alignment vertical="top"/>
    </xf>
    <xf numFmtId="0" fontId="39" fillId="0" borderId="0" xfId="3409" applyNumberFormat="1" applyFont="1" applyFill="1" applyAlignment="1">
      <alignment horizontal="left" vertical="justify"/>
    </xf>
    <xf numFmtId="172" fontId="43" fillId="0" borderId="0" xfId="3407" applyNumberFormat="1" applyFont="1" applyFill="1" applyAlignment="1">
      <alignment vertical="top"/>
    </xf>
    <xf numFmtId="37" fontId="39" fillId="0" borderId="0" xfId="3410" applyNumberFormat="1" applyFont="1" applyFill="1" applyAlignment="1" applyProtection="1">
      <alignment horizontal="left"/>
    </xf>
    <xf numFmtId="172" fontId="43" fillId="0" borderId="7" xfId="3410" applyNumberFormat="1" applyFont="1" applyFill="1" applyBorder="1"/>
    <xf numFmtId="0" fontId="39" fillId="0" borderId="0" xfId="3410" applyFont="1" applyFill="1" applyBorder="1"/>
    <xf numFmtId="37" fontId="43" fillId="0" borderId="0" xfId="3410" applyNumberFormat="1" applyFont="1" applyFill="1" applyBorder="1" applyProtection="1"/>
    <xf numFmtId="172" fontId="39" fillId="0" borderId="0" xfId="630" applyNumberFormat="1" applyFont="1" applyFill="1" applyBorder="1"/>
    <xf numFmtId="37" fontId="39" fillId="0" borderId="0" xfId="3410" applyNumberFormat="1" applyFont="1" applyFill="1" applyAlignment="1" applyProtection="1"/>
    <xf numFmtId="37" fontId="39" fillId="0" borderId="0" xfId="3409" applyNumberFormat="1" applyFont="1" applyFill="1" applyAlignment="1" applyProtection="1">
      <alignment horizontal="left" vertical="top" indent="1"/>
    </xf>
    <xf numFmtId="172" fontId="43" fillId="0" borderId="7" xfId="3407" applyNumberFormat="1" applyFont="1" applyFill="1" applyBorder="1" applyAlignment="1">
      <alignment vertical="top"/>
    </xf>
    <xf numFmtId="0" fontId="108" fillId="0" borderId="0" xfId="3409" applyNumberFormat="1" applyFill="1" applyBorder="1" applyAlignment="1" applyProtection="1"/>
    <xf numFmtId="172" fontId="49" fillId="0" borderId="0" xfId="3408" applyNumberFormat="1" applyFont="1" applyFill="1"/>
    <xf numFmtId="0" fontId="39" fillId="0" borderId="0" xfId="3409" applyNumberFormat="1" applyFont="1" applyFill="1" applyAlignment="1">
      <alignment horizontal="left" vertical="justify" wrapText="1"/>
    </xf>
    <xf numFmtId="0" fontId="49" fillId="0" borderId="0" xfId="3410" applyFont="1" applyFill="1"/>
    <xf numFmtId="172" fontId="39" fillId="0" borderId="0" xfId="3407" applyNumberFormat="1" applyFont="1" applyFill="1" applyAlignment="1" applyProtection="1">
      <alignment vertical="top"/>
    </xf>
    <xf numFmtId="172" fontId="39" fillId="0" borderId="0" xfId="3407" applyNumberFormat="1" applyFont="1" applyFill="1" applyAlignment="1">
      <alignment vertical="top"/>
    </xf>
    <xf numFmtId="172" fontId="39" fillId="0" borderId="7" xfId="3410" applyNumberFormat="1" applyFont="1" applyFill="1" applyBorder="1"/>
    <xf numFmtId="0" fontId="108" fillId="0" borderId="0" xfId="3409" applyNumberFormat="1" applyFont="1" applyFill="1" applyBorder="1" applyAlignment="1" applyProtection="1"/>
    <xf numFmtId="172" fontId="39" fillId="0" borderId="0" xfId="3407" applyNumberFormat="1" applyFont="1" applyFill="1" applyAlignment="1" applyProtection="1">
      <alignment horizontal="left" vertical="top"/>
    </xf>
    <xf numFmtId="172" fontId="39" fillId="0" borderId="0" xfId="3407" applyNumberFormat="1" applyFont="1" applyFill="1" applyAlignment="1">
      <alignment horizontal="left" vertical="justify"/>
    </xf>
    <xf numFmtId="172" fontId="39" fillId="0" borderId="0" xfId="3407" applyNumberFormat="1" applyFont="1" applyFill="1" applyBorder="1" applyAlignment="1" applyProtection="1">
      <alignment horizontal="left" vertical="top"/>
    </xf>
    <xf numFmtId="172" fontId="39" fillId="0" borderId="0" xfId="3407" applyNumberFormat="1" applyFont="1" applyFill="1" applyBorder="1" applyAlignment="1">
      <alignment vertical="top"/>
    </xf>
    <xf numFmtId="0" fontId="39" fillId="0" borderId="0" xfId="3407" applyNumberFormat="1" applyFont="1" applyFill="1" applyAlignment="1"/>
    <xf numFmtId="172" fontId="39" fillId="0" borderId="0" xfId="3407" applyNumberFormat="1" applyFont="1" applyFill="1" applyAlignment="1"/>
    <xf numFmtId="230" fontId="43" fillId="0" borderId="0" xfId="3411" quotePrefix="1" applyNumberFormat="1" applyFont="1" applyFill="1" applyAlignment="1">
      <alignment horizontal="left" vertical="top"/>
    </xf>
    <xf numFmtId="0" fontId="43" fillId="0" borderId="0" xfId="3402" applyFont="1" applyFill="1" applyAlignment="1">
      <alignment vertical="top"/>
    </xf>
    <xf numFmtId="224" fontId="184" fillId="0" borderId="0" xfId="687" applyFont="1" applyFill="1" applyAlignment="1">
      <alignment vertical="top"/>
    </xf>
    <xf numFmtId="224" fontId="185" fillId="0" borderId="0" xfId="687" applyFont="1" applyFill="1"/>
    <xf numFmtId="224" fontId="185" fillId="0" borderId="0" xfId="687" applyFont="1" applyFill="1" applyBorder="1" applyAlignment="1"/>
    <xf numFmtId="37" fontId="39" fillId="0" borderId="0" xfId="3409" applyNumberFormat="1" applyFont="1" applyFill="1" applyAlignment="1" applyProtection="1">
      <alignment vertical="top"/>
    </xf>
    <xf numFmtId="37" fontId="39" fillId="0" borderId="0" xfId="3410" applyNumberFormat="1" applyFont="1" applyFill="1" applyAlignment="1" applyProtection="1">
      <alignment vertical="top"/>
    </xf>
    <xf numFmtId="172" fontId="43" fillId="0" borderId="0" xfId="3410" applyNumberFormat="1" applyFont="1" applyFill="1" applyBorder="1"/>
    <xf numFmtId="172" fontId="43" fillId="0" borderId="0" xfId="3407" applyNumberFormat="1" applyFont="1" applyFill="1" applyBorder="1" applyAlignment="1" applyProtection="1">
      <alignment vertical="top"/>
    </xf>
    <xf numFmtId="0" fontId="27" fillId="0" borderId="0" xfId="3402" applyBorder="1"/>
    <xf numFmtId="37" fontId="39" fillId="0" borderId="0" xfId="3409" applyNumberFormat="1" applyFont="1" applyFill="1" applyBorder="1" applyAlignment="1" applyProtection="1">
      <alignment horizontal="left" vertical="top"/>
    </xf>
    <xf numFmtId="0" fontId="39" fillId="0" borderId="0" xfId="3409" applyNumberFormat="1" applyFont="1" applyFill="1" applyBorder="1" applyAlignment="1">
      <alignment horizontal="left" vertical="justify"/>
    </xf>
    <xf numFmtId="172" fontId="43" fillId="0" borderId="11" xfId="3407" applyNumberFormat="1" applyFont="1" applyFill="1" applyBorder="1" applyAlignment="1" applyProtection="1">
      <alignment horizontal="left" vertical="top"/>
    </xf>
    <xf numFmtId="172" fontId="43" fillId="0" borderId="11" xfId="3407" applyNumberFormat="1" applyFont="1" applyFill="1" applyBorder="1" applyAlignment="1">
      <alignment vertical="top"/>
    </xf>
    <xf numFmtId="37" fontId="39" fillId="0" borderId="11" xfId="3409" applyNumberFormat="1" applyFont="1" applyFill="1" applyBorder="1" applyAlignment="1" applyProtection="1">
      <alignment vertical="top" wrapText="1"/>
    </xf>
    <xf numFmtId="172" fontId="39" fillId="0" borderId="11" xfId="3407" applyNumberFormat="1" applyFont="1" applyFill="1" applyBorder="1" applyAlignment="1" applyProtection="1">
      <alignment vertical="top"/>
    </xf>
    <xf numFmtId="172" fontId="39" fillId="0" borderId="11" xfId="3407" applyNumberFormat="1" applyFont="1" applyFill="1" applyBorder="1" applyAlignment="1">
      <alignment vertical="top"/>
    </xf>
    <xf numFmtId="43" fontId="39" fillId="0" borderId="11" xfId="24" applyFont="1" applyFill="1" applyBorder="1" applyAlignment="1" applyProtection="1">
      <alignment vertical="top" wrapText="1"/>
    </xf>
    <xf numFmtId="227" fontId="27" fillId="0" borderId="0" xfId="3415" applyNumberFormat="1" applyFont="1" applyFill="1" applyAlignment="1">
      <alignment vertical="top"/>
    </xf>
    <xf numFmtId="0" fontId="39" fillId="0" borderId="7" xfId="3410" applyFont="1" applyFill="1" applyBorder="1"/>
    <xf numFmtId="37" fontId="43" fillId="0" borderId="0" xfId="3409" quotePrefix="1" applyNumberFormat="1" applyFont="1" applyFill="1" applyAlignment="1" applyProtection="1">
      <alignment horizontal="center" wrapText="1"/>
    </xf>
    <xf numFmtId="0" fontId="39" fillId="0" borderId="0" xfId="3407" applyNumberFormat="1" applyFont="1" applyFill="1" applyAlignment="1" applyProtection="1">
      <alignment horizontal="right" vertical="center" wrapText="1"/>
    </xf>
    <xf numFmtId="43" fontId="39" fillId="0" borderId="0" xfId="3407" applyFont="1" applyFill="1" applyAlignment="1" applyProtection="1">
      <alignment horizontal="right" vertical="top" wrapText="1"/>
    </xf>
    <xf numFmtId="226" fontId="43" fillId="0" borderId="0" xfId="3407" applyNumberFormat="1" applyFont="1" applyFill="1" applyAlignment="1">
      <alignment horizontal="center"/>
    </xf>
    <xf numFmtId="172" fontId="43" fillId="0" borderId="0" xfId="24" applyNumberFormat="1" applyFont="1" applyFill="1"/>
    <xf numFmtId="172" fontId="43" fillId="0" borderId="7" xfId="3407" applyNumberFormat="1" applyFont="1" applyFill="1" applyBorder="1" applyAlignment="1" applyProtection="1">
      <alignment vertical="top"/>
    </xf>
    <xf numFmtId="37" fontId="39" fillId="0" borderId="7" xfId="3409" applyNumberFormat="1" applyFont="1" applyFill="1" applyBorder="1" applyAlignment="1" applyProtection="1">
      <alignment horizontal="left" vertical="top"/>
    </xf>
    <xf numFmtId="172" fontId="43" fillId="0" borderId="7" xfId="3407" applyNumberFormat="1" applyFont="1" applyFill="1" applyBorder="1" applyAlignment="1" applyProtection="1">
      <alignment horizontal="left" vertical="top"/>
    </xf>
    <xf numFmtId="172" fontId="43" fillId="0" borderId="0" xfId="24" applyNumberFormat="1" applyFont="1" applyFill="1" applyBorder="1" applyAlignment="1">
      <alignment vertical="top"/>
    </xf>
    <xf numFmtId="172" fontId="43" fillId="0" borderId="0" xfId="3408" applyNumberFormat="1" applyFont="1" applyFill="1"/>
    <xf numFmtId="37" fontId="39" fillId="0" borderId="7" xfId="3409" applyNumberFormat="1" applyFont="1" applyFill="1" applyBorder="1" applyAlignment="1" applyProtection="1">
      <alignment vertical="top" wrapText="1"/>
    </xf>
    <xf numFmtId="172" fontId="39" fillId="0" borderId="7" xfId="3407" applyNumberFormat="1" applyFont="1" applyFill="1" applyBorder="1" applyAlignment="1" applyProtection="1">
      <alignment vertical="top"/>
    </xf>
    <xf numFmtId="37" fontId="39" fillId="0" borderId="7" xfId="3409" applyNumberFormat="1" applyFont="1" applyFill="1" applyBorder="1" applyAlignment="1" applyProtection="1">
      <alignment horizontal="left" vertical="top" wrapText="1"/>
    </xf>
    <xf numFmtId="172" fontId="39" fillId="0" borderId="7" xfId="3407" applyNumberFormat="1" applyFont="1" applyFill="1" applyBorder="1" applyAlignment="1">
      <alignment vertical="top"/>
    </xf>
    <xf numFmtId="172" fontId="39" fillId="0" borderId="7" xfId="24" applyNumberFormat="1" applyFont="1" applyFill="1" applyBorder="1" applyAlignment="1" applyProtection="1">
      <alignment vertical="top" wrapText="1"/>
    </xf>
    <xf numFmtId="224" fontId="39" fillId="0" borderId="0" xfId="0" applyFont="1"/>
    <xf numFmtId="0" fontId="43" fillId="0" borderId="0" xfId="3419" applyFont="1" applyFill="1"/>
    <xf numFmtId="173" fontId="43" fillId="0" borderId="0" xfId="0" applyNumberFormat="1" applyFont="1" applyAlignment="1">
      <alignment horizontal="left"/>
    </xf>
    <xf numFmtId="224" fontId="43" fillId="0" borderId="0" xfId="0" quotePrefix="1" applyFont="1" applyAlignment="1">
      <alignment horizontal="left"/>
    </xf>
    <xf numFmtId="0" fontId="39" fillId="0" borderId="0" xfId="3402" applyFont="1" applyFill="1"/>
    <xf numFmtId="0" fontId="39" fillId="0" borderId="0" xfId="3402" applyFont="1" applyFill="1" applyAlignment="1">
      <alignment horizontal="left" indent="1"/>
    </xf>
    <xf numFmtId="0" fontId="43" fillId="0" borderId="0" xfId="3402" applyFont="1" applyFill="1"/>
    <xf numFmtId="0" fontId="39" fillId="0" borderId="0" xfId="3402" applyFont="1" applyFill="1" applyBorder="1"/>
    <xf numFmtId="0" fontId="43" fillId="0" borderId="0" xfId="3404" quotePrefix="1" applyNumberFormat="1" applyFont="1" applyFill="1" applyAlignment="1" applyProtection="1">
      <alignment vertical="top"/>
    </xf>
    <xf numFmtId="172" fontId="39" fillId="0" borderId="0" xfId="35" applyNumberFormat="1" applyFont="1" applyFill="1" applyBorder="1" applyProtection="1"/>
    <xf numFmtId="229" fontId="43" fillId="0" borderId="0" xfId="35" applyNumberFormat="1" applyFont="1" applyFill="1" applyBorder="1" applyAlignment="1">
      <alignment vertical="top"/>
    </xf>
    <xf numFmtId="0" fontId="43" fillId="0" borderId="0" xfId="3404" applyNumberFormat="1" applyFont="1" applyFill="1" applyAlignment="1" applyProtection="1">
      <alignment horizontal="left" vertical="top" indent="1"/>
    </xf>
    <xf numFmtId="0" fontId="39" fillId="0" borderId="0" xfId="3410" applyFont="1" applyFill="1"/>
    <xf numFmtId="37" fontId="43" fillId="0" borderId="0" xfId="3410" applyNumberFormat="1" applyFont="1" applyFill="1" applyProtection="1"/>
    <xf numFmtId="172" fontId="39" fillId="0" borderId="0" xfId="35" applyNumberFormat="1" applyFont="1" applyFill="1"/>
    <xf numFmtId="172" fontId="39" fillId="0" borderId="0" xfId="35" applyNumberFormat="1" applyFont="1" applyFill="1" applyBorder="1"/>
    <xf numFmtId="0" fontId="43" fillId="0" borderId="0" xfId="3402" applyFont="1" applyFill="1" applyAlignment="1">
      <alignment horizontal="center" vertical="top"/>
    </xf>
    <xf numFmtId="0" fontId="43" fillId="0" borderId="0" xfId="3421" applyFont="1" applyFill="1" applyAlignment="1">
      <alignment horizontal="center" vertical="top"/>
    </xf>
    <xf numFmtId="0" fontId="43" fillId="0" borderId="0" xfId="35" quotePrefix="1" applyNumberFormat="1" applyFont="1" applyFill="1" applyAlignment="1">
      <alignment horizontal="left" vertical="top" indent="1"/>
    </xf>
    <xf numFmtId="172" fontId="39" fillId="0" borderId="0" xfId="35" applyNumberFormat="1" applyFont="1" applyFill="1" applyAlignment="1" applyProtection="1">
      <alignment horizontal="left"/>
    </xf>
    <xf numFmtId="172" fontId="43" fillId="0" borderId="0" xfId="35" quotePrefix="1" applyNumberFormat="1" applyFont="1" applyFill="1" applyAlignment="1"/>
    <xf numFmtId="43" fontId="39" fillId="0" borderId="0" xfId="3402" applyNumberFormat="1" applyFont="1" applyFill="1" applyAlignment="1"/>
    <xf numFmtId="172" fontId="39" fillId="0" borderId="0" xfId="35" quotePrefix="1" applyNumberFormat="1" applyFont="1" applyFill="1" applyAlignment="1"/>
    <xf numFmtId="0" fontId="43" fillId="0" borderId="0" xfId="3421" applyFont="1" applyFill="1" applyAlignment="1">
      <alignment horizontal="left" vertical="top" indent="1"/>
    </xf>
    <xf numFmtId="0" fontId="39" fillId="0" borderId="0" xfId="3404" applyNumberFormat="1" applyFont="1" applyFill="1" applyAlignment="1" applyProtection="1">
      <alignment horizontal="left" vertical="top" indent="2"/>
    </xf>
    <xf numFmtId="172" fontId="43" fillId="0" borderId="0" xfId="35" applyNumberFormat="1" applyFont="1" applyFill="1" applyAlignment="1">
      <alignment vertical="top"/>
    </xf>
    <xf numFmtId="0" fontId="39" fillId="0" borderId="0" xfId="3404" applyNumberFormat="1" applyFont="1" applyFill="1" applyAlignment="1" applyProtection="1">
      <alignment vertical="top"/>
    </xf>
    <xf numFmtId="0" fontId="39" fillId="0" borderId="0" xfId="3404" applyNumberFormat="1" applyFont="1" applyFill="1" applyAlignment="1" applyProtection="1">
      <alignment horizontal="left" vertical="top" indent="1"/>
    </xf>
    <xf numFmtId="0" fontId="39" fillId="0" borderId="0" xfId="3402" applyFont="1" applyFill="1" applyAlignment="1">
      <alignment horizontal="center"/>
    </xf>
    <xf numFmtId="0" fontId="43" fillId="0" borderId="0" xfId="3404" applyNumberFormat="1" applyFont="1" applyFill="1" applyAlignment="1" applyProtection="1">
      <alignment vertical="top"/>
    </xf>
    <xf numFmtId="0" fontId="43" fillId="0" borderId="0" xfId="3421" applyFont="1" applyFill="1" applyAlignment="1">
      <alignment horizontal="left" indent="1"/>
    </xf>
    <xf numFmtId="0" fontId="39" fillId="0" borderId="0" xfId="3404" quotePrefix="1" applyNumberFormat="1" applyFont="1" applyFill="1" applyAlignment="1" applyProtection="1">
      <alignment horizontal="left" vertical="top" indent="2"/>
    </xf>
    <xf numFmtId="172" fontId="43" fillId="0" borderId="7" xfId="35" applyNumberFormat="1" applyFont="1" applyFill="1" applyBorder="1" applyAlignment="1">
      <alignment vertical="top"/>
    </xf>
    <xf numFmtId="0" fontId="39" fillId="0" borderId="0" xfId="3420" applyFont="1" applyFill="1" applyAlignment="1">
      <alignment horizontal="left" vertical="top" indent="2"/>
    </xf>
    <xf numFmtId="0" fontId="43" fillId="0" borderId="0" xfId="3402" applyFont="1" applyFill="1" applyAlignment="1">
      <alignment horizontal="center"/>
    </xf>
    <xf numFmtId="37" fontId="39" fillId="0" borderId="0" xfId="3410" applyNumberFormat="1" applyFont="1" applyFill="1" applyAlignment="1" applyProtection="1">
      <alignment horizontal="left" indent="2"/>
    </xf>
    <xf numFmtId="43" fontId="39" fillId="0" borderId="0" xfId="3422" applyFont="1" applyFill="1"/>
    <xf numFmtId="172" fontId="43" fillId="0" borderId="0" xfId="35" applyNumberFormat="1" applyFont="1" applyFill="1" applyBorder="1" applyAlignment="1">
      <alignment vertical="top"/>
    </xf>
    <xf numFmtId="43" fontId="39" fillId="0" borderId="0" xfId="3402" applyNumberFormat="1" applyFont="1" applyFill="1" applyBorder="1" applyAlignment="1"/>
    <xf numFmtId="172" fontId="43" fillId="0" borderId="7" xfId="3402" applyNumberFormat="1" applyFont="1" applyFill="1" applyBorder="1"/>
    <xf numFmtId="172" fontId="43" fillId="0" borderId="0" xfId="3402" applyNumberFormat="1" applyFont="1" applyFill="1" applyBorder="1"/>
    <xf numFmtId="37" fontId="39" fillId="0" borderId="0" xfId="3402" applyNumberFormat="1" applyFont="1" applyFill="1" applyAlignment="1">
      <alignment horizontal="left" indent="2"/>
    </xf>
    <xf numFmtId="37" fontId="39" fillId="0" borderId="0" xfId="3402" applyNumberFormat="1" applyFont="1" applyFill="1" applyAlignment="1">
      <alignment horizontal="left" indent="1"/>
    </xf>
    <xf numFmtId="172" fontId="39" fillId="0" borderId="0" xfId="35" applyNumberFormat="1" applyFont="1" applyFill="1" applyAlignment="1">
      <alignment vertical="top"/>
    </xf>
    <xf numFmtId="172" fontId="39" fillId="0" borderId="7" xfId="35" applyNumberFormat="1" applyFont="1" applyFill="1" applyBorder="1" applyAlignment="1">
      <alignment vertical="top"/>
    </xf>
    <xf numFmtId="172" fontId="39" fillId="0" borderId="0" xfId="35" applyNumberFormat="1" applyFont="1" applyFill="1" applyBorder="1" applyAlignment="1">
      <alignment vertical="top"/>
    </xf>
    <xf numFmtId="172" fontId="39" fillId="0" borderId="7" xfId="3402" applyNumberFormat="1" applyFont="1" applyFill="1" applyBorder="1"/>
    <xf numFmtId="172" fontId="39" fillId="0" borderId="0" xfId="3402" applyNumberFormat="1" applyFont="1" applyFill="1" applyBorder="1"/>
    <xf numFmtId="0" fontId="39" fillId="0" borderId="7" xfId="3402" applyFont="1" applyFill="1" applyBorder="1"/>
    <xf numFmtId="0" fontId="39" fillId="0" borderId="0" xfId="3421" applyFont="1" applyFill="1" applyAlignment="1"/>
    <xf numFmtId="43" fontId="39" fillId="0" borderId="0" xfId="24" applyFont="1" applyFill="1"/>
    <xf numFmtId="172" fontId="39" fillId="0" borderId="0" xfId="24" applyNumberFormat="1" applyFont="1" applyFill="1"/>
    <xf numFmtId="43" fontId="39" fillId="0" borderId="7" xfId="24" applyFont="1" applyFill="1" applyBorder="1"/>
    <xf numFmtId="172" fontId="26" fillId="0" borderId="0" xfId="3422" applyNumberFormat="1" applyFont="1" applyFill="1" applyAlignment="1">
      <alignment horizontal="left" vertical="center"/>
    </xf>
    <xf numFmtId="172" fontId="27" fillId="0" borderId="0" xfId="3422" applyNumberFormat="1" applyFont="1" applyFill="1" applyAlignment="1">
      <alignment horizontal="left" vertical="center"/>
    </xf>
    <xf numFmtId="172" fontId="26" fillId="0" borderId="0" xfId="3422" applyNumberFormat="1" applyFont="1" applyFill="1" applyAlignment="1">
      <alignment vertical="center"/>
    </xf>
    <xf numFmtId="0" fontId="43" fillId="0" borderId="0" xfId="3409" applyFont="1" applyFill="1" applyBorder="1" applyAlignment="1">
      <alignment horizontal="center" wrapText="1"/>
    </xf>
    <xf numFmtId="0" fontId="43" fillId="0" borderId="0" xfId="3410" quotePrefix="1" applyFont="1" applyFill="1" applyAlignment="1">
      <alignment horizontal="center"/>
    </xf>
    <xf numFmtId="0" fontId="43" fillId="0" borderId="0" xfId="3410" quotePrefix="1" applyFont="1" applyFill="1" applyAlignment="1">
      <alignment horizontal="center"/>
    </xf>
    <xf numFmtId="1" fontId="39" fillId="0" borderId="0" xfId="131" applyNumberFormat="1" applyFont="1" applyFill="1"/>
    <xf numFmtId="0" fontId="39" fillId="0" borderId="0" xfId="131" applyNumberFormat="1" applyFont="1" applyFill="1"/>
    <xf numFmtId="200" fontId="39" fillId="0" borderId="0" xfId="3414" applyNumberFormat="1" applyFont="1" applyFill="1" applyAlignment="1">
      <alignment horizontal="center"/>
    </xf>
    <xf numFmtId="172" fontId="39" fillId="0" borderId="0" xfId="24" applyNumberFormat="1" applyFont="1" applyFill="1" applyAlignment="1">
      <alignment vertical="center"/>
    </xf>
    <xf numFmtId="231" fontId="39" fillId="0" borderId="0" xfId="3417" applyNumberFormat="1" applyFont="1" applyFill="1" applyBorder="1" applyAlignment="1"/>
    <xf numFmtId="49" fontId="43" fillId="0" borderId="0" xfId="131" quotePrefix="1" applyNumberFormat="1" applyFont="1" applyFill="1" applyBorder="1" applyAlignment="1">
      <alignment horizontal="center"/>
    </xf>
    <xf numFmtId="49" fontId="39" fillId="0" borderId="0" xfId="131" applyNumberFormat="1" applyFont="1" applyFill="1" applyBorder="1"/>
    <xf numFmtId="172" fontId="43" fillId="83" borderId="13" xfId="24" applyNumberFormat="1" applyFont="1" applyFill="1" applyBorder="1"/>
    <xf numFmtId="49" fontId="39" fillId="0" borderId="0" xfId="131" applyNumberFormat="1" applyFont="1" applyFill="1"/>
    <xf numFmtId="49" fontId="39" fillId="0" borderId="0" xfId="131" applyNumberFormat="1" applyFont="1" applyFill="1" applyAlignment="1"/>
    <xf numFmtId="224" fontId="39" fillId="0" borderId="0" xfId="131" applyFont="1" applyFill="1" applyAlignment="1">
      <alignment horizontal="center"/>
    </xf>
    <xf numFmtId="172" fontId="39" fillId="0" borderId="0" xfId="24" applyNumberFormat="1" applyFont="1" applyFill="1" applyAlignment="1">
      <alignment horizontal="center"/>
    </xf>
    <xf numFmtId="0" fontId="39" fillId="0" borderId="0" xfId="131" applyNumberFormat="1" applyFont="1" applyFill="1" applyAlignment="1">
      <alignment horizontal="center"/>
    </xf>
    <xf numFmtId="0" fontId="39" fillId="0" borderId="0" xfId="24" applyNumberFormat="1" applyFont="1" applyFill="1" applyAlignment="1">
      <alignment horizontal="center"/>
    </xf>
    <xf numFmtId="43" fontId="39" fillId="0" borderId="0" xfId="24" applyFont="1" applyFill="1" applyAlignment="1">
      <alignment horizontal="center"/>
    </xf>
    <xf numFmtId="224" fontId="43" fillId="0" borderId="0" xfId="131" applyFont="1" applyFill="1"/>
    <xf numFmtId="224" fontId="39" fillId="0" borderId="0" xfId="131" applyFont="1" applyFill="1"/>
    <xf numFmtId="0" fontId="39" fillId="0" borderId="0" xfId="24" applyNumberFormat="1" applyFont="1" applyFill="1"/>
    <xf numFmtId="0" fontId="39" fillId="0" borderId="0" xfId="24" applyNumberFormat="1" applyFont="1" applyFill="1" applyBorder="1"/>
    <xf numFmtId="49" fontId="39" fillId="0" borderId="0" xfId="89" applyNumberFormat="1" applyFont="1" applyFill="1" applyBorder="1" applyAlignment="1">
      <alignment horizontal="center"/>
    </xf>
    <xf numFmtId="172" fontId="39" fillId="0" borderId="0" xfId="131" applyNumberFormat="1" applyFont="1" applyFill="1"/>
    <xf numFmtId="224" fontId="39" fillId="0" borderId="0" xfId="131" applyFont="1" applyFill="1" applyBorder="1"/>
    <xf numFmtId="49" fontId="43" fillId="0" borderId="0" xfId="131" applyNumberFormat="1" applyFont="1" applyFill="1" applyBorder="1" applyAlignment="1">
      <alignment horizontal="center"/>
    </xf>
    <xf numFmtId="172" fontId="39" fillId="0" borderId="0" xfId="24" applyNumberFormat="1" applyFont="1" applyFill="1" applyBorder="1"/>
    <xf numFmtId="0" fontId="39" fillId="0" borderId="0" xfId="131" applyNumberFormat="1" applyFont="1" applyFill="1" applyBorder="1"/>
    <xf numFmtId="43" fontId="39" fillId="0" borderId="0" xfId="24" applyFont="1" applyFill="1" applyBorder="1"/>
    <xf numFmtId="224" fontId="43" fillId="0" borderId="0" xfId="131" applyFont="1" applyFill="1" applyBorder="1"/>
    <xf numFmtId="49" fontId="43" fillId="0" borderId="0" xfId="0" applyNumberFormat="1" applyFont="1" applyFill="1" applyAlignment="1">
      <alignment horizontal="left"/>
    </xf>
    <xf numFmtId="224" fontId="43" fillId="0" borderId="0" xfId="131" quotePrefix="1" applyFont="1" applyFill="1" applyBorder="1" applyAlignment="1">
      <alignment horizontal="center"/>
    </xf>
    <xf numFmtId="224" fontId="43" fillId="0" borderId="0" xfId="131" applyFont="1" applyFill="1" applyBorder="1" applyAlignment="1">
      <alignment horizontal="center"/>
    </xf>
    <xf numFmtId="224" fontId="43" fillId="0" borderId="0" xfId="131" applyFont="1" applyFill="1" applyBorder="1" applyAlignment="1">
      <alignment horizontal="center" vertical="center"/>
    </xf>
    <xf numFmtId="49" fontId="39" fillId="0" borderId="0" xfId="131" applyNumberFormat="1" applyFont="1" applyFill="1" applyAlignment="1">
      <alignment vertical="top"/>
    </xf>
    <xf numFmtId="1" fontId="39" fillId="0" borderId="0" xfId="24" quotePrefix="1" applyNumberFormat="1" applyFont="1" applyFill="1" applyAlignment="1">
      <alignment horizontal="center" vertical="center" wrapText="1"/>
    </xf>
    <xf numFmtId="172" fontId="43" fillId="83" borderId="0" xfId="24" applyNumberFormat="1" applyFont="1" applyFill="1" applyBorder="1"/>
    <xf numFmtId="172" fontId="39" fillId="83" borderId="0" xfId="24" applyNumberFormat="1" applyFont="1" applyFill="1"/>
    <xf numFmtId="0" fontId="187" fillId="0" borderId="0" xfId="131" applyNumberFormat="1" applyFont="1" applyFill="1"/>
    <xf numFmtId="224" fontId="27" fillId="0" borderId="0" xfId="0" applyFont="1"/>
    <xf numFmtId="172" fontId="39" fillId="83" borderId="13" xfId="24" applyNumberFormat="1" applyFont="1" applyFill="1" applyBorder="1"/>
    <xf numFmtId="49" fontId="39" fillId="0" borderId="0" xfId="131" applyNumberFormat="1" applyFont="1" applyFill="1" applyAlignment="1">
      <alignment horizontal="left" vertical="top" indent="1"/>
    </xf>
    <xf numFmtId="49" fontId="39" fillId="0" borderId="0" xfId="131" applyNumberFormat="1" applyFont="1" applyFill="1" applyAlignment="1">
      <alignment horizontal="left" indent="1"/>
    </xf>
    <xf numFmtId="1" fontId="39" fillId="0" borderId="0" xfId="175" applyNumberFormat="1" applyFont="1" applyFill="1" applyAlignment="1">
      <alignment horizontal="center"/>
    </xf>
    <xf numFmtId="172" fontId="39" fillId="0" borderId="64" xfId="24" applyNumberFormat="1" applyFont="1" applyFill="1" applyBorder="1"/>
    <xf numFmtId="172" fontId="39" fillId="0" borderId="6" xfId="24" applyNumberFormat="1" applyFont="1" applyFill="1" applyBorder="1"/>
    <xf numFmtId="172" fontId="185" fillId="0" borderId="6" xfId="24" applyNumberFormat="1" applyFont="1" applyFill="1" applyBorder="1"/>
    <xf numFmtId="172" fontId="43" fillId="0" borderId="6" xfId="24" applyNumberFormat="1" applyFont="1" applyFill="1" applyBorder="1"/>
    <xf numFmtId="0" fontId="43" fillId="0" borderId="0" xfId="131" applyNumberFormat="1" applyFont="1" applyFill="1"/>
    <xf numFmtId="0" fontId="43" fillId="0" borderId="0" xfId="24" applyNumberFormat="1" applyFont="1" applyFill="1"/>
    <xf numFmtId="1" fontId="39" fillId="0" borderId="0" xfId="24" quotePrefix="1" applyNumberFormat="1" applyFont="1" applyFill="1" applyAlignment="1">
      <alignment horizontal="center"/>
    </xf>
    <xf numFmtId="172" fontId="43" fillId="83" borderId="15" xfId="24" applyNumberFormat="1" applyFont="1" applyFill="1" applyBorder="1"/>
    <xf numFmtId="172" fontId="39" fillId="83" borderId="0" xfId="24" applyNumberFormat="1" applyFont="1" applyFill="1" applyBorder="1"/>
    <xf numFmtId="49" fontId="43" fillId="0" borderId="0" xfId="131" applyNumberFormat="1" applyFont="1" applyFill="1"/>
    <xf numFmtId="1" fontId="43" fillId="0" borderId="0" xfId="131" applyNumberFormat="1" applyFont="1" applyFill="1"/>
    <xf numFmtId="172" fontId="43" fillId="0" borderId="0" xfId="24" applyNumberFormat="1" applyFont="1" applyFill="1" applyBorder="1"/>
    <xf numFmtId="49" fontId="39" fillId="0" borderId="0" xfId="131" applyNumberFormat="1" applyFont="1" applyFill="1" applyAlignment="1">
      <alignment horizontal="left" vertical="top"/>
    </xf>
    <xf numFmtId="49" fontId="43" fillId="0" borderId="0" xfId="131" applyNumberFormat="1" applyFont="1" applyFill="1" applyAlignment="1">
      <alignment horizontal="left" vertical="top"/>
    </xf>
    <xf numFmtId="1" fontId="43" fillId="0" borderId="0" xfId="131" applyNumberFormat="1" applyFont="1" applyFill="1" applyAlignment="1">
      <alignment vertical="top"/>
    </xf>
    <xf numFmtId="172" fontId="43" fillId="0" borderId="0" xfId="24" applyNumberFormat="1" applyFont="1" applyFill="1" applyAlignment="1">
      <alignment vertical="top"/>
    </xf>
    <xf numFmtId="172" fontId="39" fillId="0" borderId="0" xfId="24" applyNumberFormat="1" applyFont="1" applyFill="1" applyAlignment="1">
      <alignment vertical="top"/>
    </xf>
    <xf numFmtId="172" fontId="39" fillId="0" borderId="0" xfId="24" applyNumberFormat="1" applyFont="1" applyFill="1" applyBorder="1" applyAlignment="1">
      <alignment vertical="top"/>
    </xf>
    <xf numFmtId="1" fontId="39" fillId="0" borderId="0" xfId="131" quotePrefix="1" applyNumberFormat="1" applyFont="1" applyFill="1" applyAlignment="1">
      <alignment horizontal="center"/>
    </xf>
    <xf numFmtId="49" fontId="39" fillId="0" borderId="0" xfId="0" applyNumberFormat="1" applyFont="1"/>
    <xf numFmtId="224" fontId="39" fillId="0" borderId="0" xfId="131" applyFont="1" applyFill="1" applyAlignment="1">
      <alignment vertical="top"/>
    </xf>
    <xf numFmtId="49" fontId="39" fillId="0" borderId="0" xfId="0" applyNumberFormat="1" applyFont="1" applyAlignment="1">
      <alignment horizontal="left" indent="1"/>
    </xf>
    <xf numFmtId="172" fontId="39" fillId="0" borderId="64" xfId="24" applyNumberFormat="1" applyFont="1" applyFill="1" applyBorder="1" applyAlignment="1">
      <alignment vertical="top"/>
    </xf>
    <xf numFmtId="172" fontId="39" fillId="0" borderId="6" xfId="24" applyNumberFormat="1" applyFont="1" applyFill="1" applyBorder="1" applyAlignment="1">
      <alignment vertical="top"/>
    </xf>
    <xf numFmtId="1" fontId="39" fillId="0" borderId="0" xfId="131" applyNumberFormat="1" applyFont="1" applyFill="1" applyAlignment="1">
      <alignment horizontal="center" vertical="top"/>
    </xf>
    <xf numFmtId="49" fontId="43" fillId="0" borderId="0" xfId="0" applyNumberFormat="1" applyFont="1" applyFill="1" applyAlignment="1">
      <alignment horizontal="left" vertical="top"/>
    </xf>
    <xf numFmtId="224" fontId="43" fillId="0" borderId="0" xfId="131" applyFont="1" applyFill="1" applyAlignment="1">
      <alignment vertical="top"/>
    </xf>
    <xf numFmtId="49" fontId="43" fillId="0" borderId="0" xfId="0" applyNumberFormat="1" applyFont="1" applyFill="1" applyAlignment="1">
      <alignment horizontal="left" vertical="center"/>
    </xf>
    <xf numFmtId="49" fontId="43" fillId="0" borderId="0" xfId="131" applyNumberFormat="1" applyFont="1" applyFill="1" applyAlignment="1">
      <alignment vertical="center"/>
    </xf>
    <xf numFmtId="224" fontId="43" fillId="0" borderId="0" xfId="131" applyFont="1" applyFill="1" applyAlignment="1">
      <alignment vertical="center"/>
    </xf>
    <xf numFmtId="172" fontId="43" fillId="0" borderId="7" xfId="24" applyNumberFormat="1" applyFont="1" applyFill="1" applyBorder="1" applyAlignment="1">
      <alignment vertical="center"/>
    </xf>
    <xf numFmtId="172" fontId="43" fillId="0" borderId="0" xfId="24" applyNumberFormat="1" applyFont="1" applyFill="1" applyBorder="1" applyAlignment="1">
      <alignment vertical="center"/>
    </xf>
    <xf numFmtId="172" fontId="39" fillId="0" borderId="7" xfId="24" applyNumberFormat="1" applyFont="1" applyFill="1" applyBorder="1" applyAlignment="1">
      <alignment vertical="center"/>
    </xf>
    <xf numFmtId="224" fontId="39" fillId="0" borderId="0" xfId="131" applyFont="1" applyFill="1" applyAlignment="1">
      <alignment vertical="center"/>
    </xf>
    <xf numFmtId="172" fontId="39" fillId="0" borderId="0" xfId="131" applyNumberFormat="1" applyFont="1" applyFill="1" applyAlignment="1">
      <alignment vertical="center"/>
    </xf>
    <xf numFmtId="0" fontId="39" fillId="0" borderId="0" xfId="24" applyNumberFormat="1" applyFont="1" applyFill="1" applyAlignment="1">
      <alignment vertical="center"/>
    </xf>
    <xf numFmtId="43" fontId="39" fillId="0" borderId="0" xfId="24" applyFont="1" applyFill="1" applyAlignment="1">
      <alignment vertical="center"/>
    </xf>
    <xf numFmtId="224" fontId="43" fillId="0" borderId="0" xfId="131" applyFont="1" applyFill="1" applyAlignment="1">
      <alignment wrapText="1"/>
    </xf>
    <xf numFmtId="224" fontId="39" fillId="0" borderId="0" xfId="131" applyFont="1" applyFill="1" applyAlignment="1"/>
    <xf numFmtId="172" fontId="43" fillId="0" borderId="0" xfId="131" applyNumberFormat="1" applyFont="1" applyFill="1"/>
    <xf numFmtId="224" fontId="39" fillId="0" borderId="0" xfId="131" applyNumberFormat="1" applyFont="1" applyFill="1" applyAlignment="1">
      <alignment horizontal="left" indent="1"/>
    </xf>
    <xf numFmtId="4" fontId="188" fillId="0" borderId="0" xfId="2288" applyNumberFormat="1" applyFont="1"/>
    <xf numFmtId="172" fontId="188" fillId="0" borderId="0" xfId="24" applyNumberFormat="1" applyFont="1"/>
    <xf numFmtId="43" fontId="43" fillId="0" borderId="0" xfId="24" applyFont="1" applyFill="1"/>
    <xf numFmtId="43" fontId="43" fillId="0" borderId="11" xfId="45" applyNumberFormat="1" applyFont="1" applyFill="1" applyBorder="1"/>
    <xf numFmtId="43" fontId="43" fillId="0" borderId="0" xfId="45" applyNumberFormat="1" applyFont="1" applyFill="1" applyBorder="1"/>
    <xf numFmtId="49" fontId="43" fillId="0" borderId="0" xfId="194" applyNumberFormat="1" applyFont="1" applyFill="1" applyAlignment="1">
      <alignment vertical="top"/>
    </xf>
    <xf numFmtId="0" fontId="39" fillId="14" borderId="0" xfId="131" applyNumberFormat="1" applyFont="1" applyFill="1" applyAlignment="1">
      <alignment horizontal="justify" vertical="top"/>
    </xf>
    <xf numFmtId="224" fontId="39" fillId="83" borderId="0" xfId="131" applyFont="1" applyFill="1"/>
    <xf numFmtId="172" fontId="39" fillId="83" borderId="0" xfId="24" applyNumberFormat="1" applyFont="1" applyFill="1" applyAlignment="1">
      <alignment horizontal="justify" vertical="top"/>
    </xf>
    <xf numFmtId="0" fontId="39" fillId="83" borderId="0" xfId="131" applyNumberFormat="1" applyFont="1" applyFill="1" applyAlignment="1">
      <alignment horizontal="justify" vertical="top"/>
    </xf>
    <xf numFmtId="0" fontId="39" fillId="83" borderId="0" xfId="131" applyNumberFormat="1" applyFont="1" applyFill="1"/>
    <xf numFmtId="0" fontId="39" fillId="83" borderId="0" xfId="24" applyNumberFormat="1" applyFont="1" applyFill="1"/>
    <xf numFmtId="43" fontId="39" fillId="83" borderId="0" xfId="24" applyFont="1" applyFill="1"/>
    <xf numFmtId="10" fontId="39" fillId="0" borderId="0" xfId="175" applyNumberFormat="1" applyFont="1" applyFill="1"/>
    <xf numFmtId="224" fontId="39" fillId="0" borderId="0" xfId="131" applyFont="1" applyFill="1" applyProtection="1"/>
    <xf numFmtId="172" fontId="39" fillId="0" borderId="0" xfId="24" applyNumberFormat="1" applyFont="1" applyFill="1" applyProtection="1"/>
    <xf numFmtId="0" fontId="39" fillId="0" borderId="0" xfId="131" applyNumberFormat="1" applyFont="1" applyFill="1" applyProtection="1"/>
    <xf numFmtId="0" fontId="39" fillId="0" borderId="0" xfId="24" applyNumberFormat="1" applyFont="1" applyFill="1" applyProtection="1"/>
    <xf numFmtId="43" fontId="39" fillId="0" borderId="0" xfId="24" applyFont="1" applyFill="1" applyProtection="1"/>
    <xf numFmtId="43" fontId="39" fillId="14" borderId="0" xfId="24" applyNumberFormat="1" applyFont="1" applyFill="1" applyAlignment="1">
      <alignment horizontal="justify" vertical="top"/>
    </xf>
    <xf numFmtId="224" fontId="43" fillId="0" borderId="0" xfId="131" applyFont="1" applyFill="1" applyBorder="1" applyAlignment="1" applyProtection="1">
      <alignment horizontal="centerContinuous"/>
    </xf>
    <xf numFmtId="172" fontId="43" fillId="0" borderId="0" xfId="34" applyNumberFormat="1" applyFont="1" applyFill="1" applyBorder="1" applyAlignment="1" applyProtection="1">
      <alignment horizontal="centerContinuous"/>
    </xf>
    <xf numFmtId="224" fontId="39" fillId="0" borderId="0" xfId="0" applyFont="1" applyFill="1" applyBorder="1" applyAlignment="1" applyProtection="1">
      <alignment horizontal="center"/>
    </xf>
    <xf numFmtId="224" fontId="43" fillId="0" borderId="0" xfId="131" applyFont="1" applyFill="1" applyAlignment="1" applyProtection="1"/>
    <xf numFmtId="224" fontId="43" fillId="0" borderId="0" xfId="0" applyFont="1" applyFill="1" applyBorder="1" applyAlignment="1" applyProtection="1">
      <alignment horizontal="center"/>
    </xf>
    <xf numFmtId="172" fontId="39" fillId="0" borderId="0" xfId="34" applyNumberFormat="1" applyFont="1" applyFill="1"/>
    <xf numFmtId="224" fontId="43" fillId="83" borderId="0" xfId="0" applyFont="1" applyFill="1" applyBorder="1" applyAlignment="1" applyProtection="1"/>
    <xf numFmtId="224" fontId="39" fillId="0" borderId="0" xfId="0" applyFont="1" applyAlignment="1" applyProtection="1">
      <alignment vertical="top"/>
    </xf>
    <xf numFmtId="43" fontId="39" fillId="0" borderId="0" xfId="45" applyFont="1" applyFill="1"/>
    <xf numFmtId="1" fontId="43" fillId="0" borderId="0" xfId="131" quotePrefix="1" applyNumberFormat="1" applyFont="1" applyFill="1" applyAlignment="1">
      <alignment horizontal="left" vertical="top"/>
    </xf>
    <xf numFmtId="0" fontId="189" fillId="0" borderId="0" xfId="131" applyNumberFormat="1" applyFont="1" applyFill="1" applyAlignment="1"/>
    <xf numFmtId="0" fontId="190" fillId="0" borderId="0" xfId="131" applyNumberFormat="1" applyFont="1" applyFill="1" applyAlignment="1">
      <alignment vertical="top"/>
    </xf>
    <xf numFmtId="0" fontId="190" fillId="0" borderId="0" xfId="131" applyNumberFormat="1" applyFont="1" applyFill="1" applyBorder="1" applyAlignment="1">
      <alignment vertical="top"/>
    </xf>
    <xf numFmtId="0" fontId="39" fillId="0" borderId="0" xfId="131" applyNumberFormat="1" applyFont="1" applyFill="1" applyAlignment="1">
      <alignment vertical="top"/>
    </xf>
    <xf numFmtId="0" fontId="39" fillId="0" borderId="0" xfId="24" applyNumberFormat="1" applyFont="1" applyFill="1" applyBorder="1" applyAlignment="1">
      <alignment vertical="top"/>
    </xf>
    <xf numFmtId="0" fontId="39" fillId="0" borderId="0" xfId="24" applyNumberFormat="1" applyFont="1" applyFill="1" applyAlignment="1">
      <alignment vertical="top"/>
    </xf>
    <xf numFmtId="1" fontId="39" fillId="0" borderId="0" xfId="131" applyNumberFormat="1" applyFont="1" applyFill="1" applyAlignment="1">
      <alignment horizontal="left" vertical="top"/>
    </xf>
    <xf numFmtId="172" fontId="191" fillId="0" borderId="0" xfId="24" applyNumberFormat="1" applyFont="1" applyFill="1" applyAlignment="1">
      <alignment horizontal="justify"/>
    </xf>
    <xf numFmtId="49" fontId="191" fillId="0" borderId="0" xfId="131" applyNumberFormat="1" applyFont="1" applyFill="1" applyAlignment="1">
      <alignment horizontal="justify"/>
    </xf>
    <xf numFmtId="0" fontId="43" fillId="0" borderId="0" xfId="131" quotePrefix="1" applyNumberFormat="1" applyFont="1" applyFill="1" applyAlignment="1">
      <alignment horizontal="left" vertical="top"/>
    </xf>
    <xf numFmtId="224" fontId="190" fillId="0" borderId="0" xfId="131" applyFont="1" applyFill="1" applyAlignment="1">
      <alignment vertical="top"/>
    </xf>
    <xf numFmtId="224" fontId="190" fillId="0" borderId="0" xfId="131" applyFont="1" applyFill="1" applyBorder="1" applyAlignment="1">
      <alignment vertical="top"/>
    </xf>
    <xf numFmtId="224" fontId="39" fillId="0" borderId="0" xfId="0" applyFont="1" applyFill="1" applyAlignment="1">
      <alignment vertical="top"/>
    </xf>
    <xf numFmtId="224" fontId="39" fillId="0" borderId="0" xfId="0" applyFont="1" applyFill="1" applyAlignment="1">
      <alignment horizontal="left" vertical="top" wrapText="1"/>
    </xf>
    <xf numFmtId="172" fontId="39" fillId="0" borderId="0" xfId="24" applyNumberFormat="1" applyFont="1" applyFill="1" applyAlignment="1" applyProtection="1">
      <alignment horizontal="centerContinuous"/>
    </xf>
    <xf numFmtId="224" fontId="39" fillId="0" borderId="0" xfId="131" applyFont="1" applyFill="1" applyAlignment="1" applyProtection="1">
      <alignment horizontal="centerContinuous"/>
    </xf>
    <xf numFmtId="172" fontId="189" fillId="0" borderId="0" xfId="24" applyNumberFormat="1" applyFont="1" applyFill="1" applyAlignment="1"/>
    <xf numFmtId="172" fontId="190" fillId="0" borderId="0" xfId="24" applyNumberFormat="1" applyFont="1" applyFill="1" applyAlignment="1">
      <alignment vertical="top"/>
    </xf>
    <xf numFmtId="172" fontId="190" fillId="0" borderId="0" xfId="24" applyNumberFormat="1" applyFont="1" applyFill="1" applyBorder="1" applyAlignment="1">
      <alignment vertical="top"/>
    </xf>
    <xf numFmtId="224" fontId="39" fillId="0" borderId="0" xfId="131" applyFont="1" applyFill="1" applyBorder="1" applyAlignment="1">
      <alignment vertical="top"/>
    </xf>
    <xf numFmtId="172" fontId="39" fillId="0" borderId="0" xfId="24" applyNumberFormat="1" applyFont="1" applyFill="1" applyAlignment="1">
      <alignment horizontal="justify" vertical="top"/>
    </xf>
    <xf numFmtId="0" fontId="43" fillId="0" borderId="0" xfId="34" applyNumberFormat="1" applyFont="1" applyFill="1" applyAlignment="1" applyProtection="1">
      <alignment horizontal="centerContinuous"/>
    </xf>
    <xf numFmtId="0" fontId="43" fillId="0" borderId="0" xfId="131" applyNumberFormat="1" applyFont="1" applyFill="1" applyAlignment="1" applyProtection="1"/>
    <xf numFmtId="224" fontId="43" fillId="0" borderId="0" xfId="0" applyFont="1" applyFill="1" applyBorder="1" applyAlignment="1" applyProtection="1"/>
    <xf numFmtId="0" fontId="39" fillId="0" borderId="0" xfId="131" applyNumberFormat="1" applyFont="1" applyFill="1" applyAlignment="1">
      <alignment vertical="center"/>
    </xf>
    <xf numFmtId="0" fontId="43" fillId="0" borderId="0" xfId="131" applyNumberFormat="1" applyFont="1" applyFill="1" applyAlignment="1">
      <alignment horizontal="center" vertical="center"/>
    </xf>
    <xf numFmtId="224" fontId="39" fillId="0" borderId="0" xfId="131" applyFont="1" applyFill="1" applyBorder="1" applyAlignment="1">
      <alignment horizontal="left" vertical="top"/>
    </xf>
    <xf numFmtId="224" fontId="43" fillId="0" borderId="0" xfId="131" applyFont="1" applyFill="1" applyBorder="1" applyAlignment="1">
      <alignment horizontal="left"/>
    </xf>
    <xf numFmtId="49" fontId="43" fillId="0" borderId="0" xfId="131" applyNumberFormat="1" applyFont="1" applyFill="1" applyBorder="1" applyAlignment="1"/>
    <xf numFmtId="224" fontId="190" fillId="0" borderId="0" xfId="131" applyFont="1" applyFill="1" applyBorder="1"/>
    <xf numFmtId="172" fontId="43" fillId="0" borderId="0" xfId="24" quotePrefix="1" applyNumberFormat="1" applyFont="1" applyFill="1" applyBorder="1" applyAlignment="1">
      <alignment horizontal="centerContinuous" vertical="top"/>
    </xf>
    <xf numFmtId="172" fontId="39" fillId="0" borderId="0" xfId="24" applyNumberFormat="1" applyFont="1" applyFill="1" applyBorder="1" applyAlignment="1">
      <alignment horizontal="centerContinuous" vertical="top"/>
    </xf>
    <xf numFmtId="172" fontId="43" fillId="0" borderId="0" xfId="24" applyNumberFormat="1" applyFont="1" applyFill="1" applyBorder="1" applyAlignment="1">
      <alignment horizontal="center" vertical="center" wrapText="1"/>
    </xf>
    <xf numFmtId="224" fontId="43" fillId="0" borderId="0" xfId="131" applyFont="1" applyFill="1" applyBorder="1" applyAlignment="1">
      <alignment horizontal="center" vertical="center" wrapText="1"/>
    </xf>
    <xf numFmtId="224" fontId="43" fillId="0" borderId="0" xfId="131" applyFont="1" applyFill="1" applyBorder="1" applyAlignment="1">
      <alignment vertical="top"/>
    </xf>
    <xf numFmtId="224" fontId="43" fillId="0" borderId="0" xfId="131" applyFont="1" applyFill="1" applyBorder="1" applyAlignment="1">
      <alignment horizontal="left" vertical="top" indent="1"/>
    </xf>
    <xf numFmtId="172" fontId="39" fillId="0" borderId="0" xfId="24" applyNumberFormat="1" applyFont="1" applyFill="1" applyBorder="1" applyAlignment="1">
      <alignment horizontal="center" vertical="center" wrapText="1"/>
    </xf>
    <xf numFmtId="224" fontId="39" fillId="0" borderId="0" xfId="131" applyFont="1" applyFill="1" applyBorder="1" applyAlignment="1">
      <alignment horizontal="center" vertical="center" wrapText="1"/>
    </xf>
    <xf numFmtId="224" fontId="43" fillId="0" borderId="0" xfId="131" applyFont="1" applyFill="1" applyBorder="1" applyAlignment="1">
      <alignment horizontal="left" vertical="top"/>
    </xf>
    <xf numFmtId="224" fontId="39" fillId="0" borderId="0" xfId="131" applyFont="1" applyFill="1" applyBorder="1" applyAlignment="1">
      <alignment horizontal="center"/>
    </xf>
    <xf numFmtId="224" fontId="190" fillId="0" borderId="0" xfId="131" applyFont="1" applyFill="1" applyBorder="1" applyAlignment="1">
      <alignment horizontal="center"/>
    </xf>
    <xf numFmtId="172" fontId="39" fillId="0" borderId="0" xfId="24" applyNumberFormat="1" applyFont="1" applyFill="1" applyBorder="1" applyAlignment="1">
      <alignment horizontal="center"/>
    </xf>
    <xf numFmtId="172" fontId="43" fillId="0" borderId="0" xfId="24" applyNumberFormat="1" applyFont="1" applyFill="1" applyBorder="1" applyAlignment="1">
      <alignment horizontal="center"/>
    </xf>
    <xf numFmtId="49" fontId="191" fillId="0" borderId="0" xfId="131" applyNumberFormat="1" applyFont="1" applyFill="1" applyBorder="1" applyAlignment="1"/>
    <xf numFmtId="172" fontId="39" fillId="0" borderId="0" xfId="24" applyNumberFormat="1" applyFont="1" applyFill="1" applyBorder="1" applyAlignment="1"/>
    <xf numFmtId="172" fontId="39" fillId="0" borderId="0" xfId="61" applyNumberFormat="1" applyFont="1" applyFill="1" applyBorder="1" applyAlignment="1">
      <alignment vertical="top"/>
    </xf>
    <xf numFmtId="172" fontId="39" fillId="0" borderId="0" xfId="61" applyNumberFormat="1" applyFont="1" applyFill="1" applyBorder="1" applyAlignment="1"/>
    <xf numFmtId="2" fontId="43" fillId="0" borderId="0" xfId="131" applyNumberFormat="1" applyFont="1" applyFill="1" applyBorder="1" applyAlignment="1">
      <alignment horizontal="left" vertical="top"/>
    </xf>
    <xf numFmtId="172" fontId="43" fillId="0" borderId="0" xfId="24" quotePrefix="1" applyNumberFormat="1" applyFont="1" applyFill="1" applyBorder="1" applyAlignment="1">
      <alignment horizontal="centerContinuous"/>
    </xf>
    <xf numFmtId="172" fontId="43" fillId="0" borderId="0" xfId="24" applyNumberFormat="1" applyFont="1" applyFill="1" applyBorder="1" applyAlignment="1">
      <alignment horizontal="centerContinuous"/>
    </xf>
    <xf numFmtId="172" fontId="39" fillId="0" borderId="0" xfId="24" applyNumberFormat="1" applyFont="1" applyFill="1" applyBorder="1" applyAlignment="1">
      <alignment horizontal="centerContinuous"/>
    </xf>
    <xf numFmtId="224" fontId="39" fillId="0" borderId="0" xfId="131" applyFont="1" applyFill="1" applyBorder="1" applyAlignment="1">
      <alignment horizontal="centerContinuous"/>
    </xf>
    <xf numFmtId="172" fontId="39" fillId="0" borderId="0" xfId="131" applyNumberFormat="1" applyFont="1" applyFill="1" applyBorder="1" applyAlignment="1">
      <alignment horizontal="center"/>
    </xf>
    <xf numFmtId="172" fontId="39" fillId="0" borderId="0" xfId="61" applyNumberFormat="1" applyFont="1" applyFill="1" applyBorder="1" applyAlignment="1">
      <alignment horizontal="center"/>
    </xf>
    <xf numFmtId="224" fontId="39" fillId="0" borderId="0" xfId="131" applyFont="1" applyFill="1" applyBorder="1" applyAlignment="1">
      <alignment horizontal="left"/>
    </xf>
    <xf numFmtId="224" fontId="39" fillId="0" borderId="0" xfId="131" applyFont="1" applyFill="1" applyBorder="1" applyAlignment="1">
      <alignment horizontal="justify" vertical="top"/>
    </xf>
    <xf numFmtId="172" fontId="39" fillId="0" borderId="0" xfId="24" applyNumberFormat="1" applyFont="1" applyFill="1" applyBorder="1" applyAlignment="1">
      <alignment horizontal="justify" vertical="top"/>
    </xf>
    <xf numFmtId="224" fontId="43" fillId="0" borderId="0" xfId="131" applyFont="1" applyFill="1" applyBorder="1" applyAlignment="1">
      <alignment horizontal="center" vertical="top"/>
    </xf>
    <xf numFmtId="224" fontId="39" fillId="0" borderId="0" xfId="131" applyFont="1" applyFill="1" applyBorder="1" applyAlignment="1"/>
    <xf numFmtId="173" fontId="39" fillId="0" borderId="0" xfId="131" applyNumberFormat="1" applyFont="1" applyFill="1" applyBorder="1" applyAlignment="1">
      <alignment horizontal="center" vertical="top"/>
    </xf>
    <xf numFmtId="224" fontId="39" fillId="0" borderId="0" xfId="131" applyFont="1" applyFill="1" applyAlignment="1">
      <alignment horizontal="left" vertical="top"/>
    </xf>
    <xf numFmtId="0" fontId="191" fillId="0" borderId="0" xfId="3409" applyNumberFormat="1" applyFont="1" applyFill="1" applyBorder="1" applyAlignment="1" applyProtection="1">
      <alignment vertical="top"/>
    </xf>
    <xf numFmtId="0" fontId="27" fillId="0" borderId="0" xfId="3388" applyFont="1" applyFill="1" applyAlignment="1">
      <alignment horizontal="left" vertical="center"/>
    </xf>
    <xf numFmtId="0" fontId="191" fillId="0" borderId="0" xfId="3409" applyFont="1" applyFill="1" applyAlignment="1">
      <alignment horizontal="center" wrapText="1"/>
    </xf>
    <xf numFmtId="49" fontId="27" fillId="0" borderId="0" xfId="131" applyNumberFormat="1" applyFont="1" applyFill="1" applyAlignment="1">
      <alignment horizontal="left"/>
    </xf>
    <xf numFmtId="49" fontId="27" fillId="83" borderId="0" xfId="131" applyNumberFormat="1" applyFont="1" applyFill="1" applyAlignment="1">
      <alignment horizontal="left"/>
    </xf>
    <xf numFmtId="49" fontId="39" fillId="83" borderId="0" xfId="131" applyNumberFormat="1" applyFont="1" applyFill="1" applyAlignment="1">
      <alignment horizontal="left"/>
    </xf>
    <xf numFmtId="0" fontId="191" fillId="0" borderId="0" xfId="3409" applyNumberFormat="1" applyFont="1" applyFill="1" applyBorder="1" applyAlignment="1" applyProtection="1"/>
    <xf numFmtId="0" fontId="43" fillId="0" borderId="0" xfId="3413" applyNumberFormat="1" applyFont="1" applyFill="1" applyBorder="1" applyAlignment="1">
      <alignment horizontal="left"/>
    </xf>
    <xf numFmtId="0" fontId="43" fillId="83" borderId="0" xfId="3414" quotePrefix="1" applyNumberFormat="1" applyFont="1" applyFill="1" applyBorder="1" applyAlignment="1"/>
    <xf numFmtId="0" fontId="39" fillId="0" borderId="0" xfId="3414" applyFont="1" applyFill="1" applyAlignment="1"/>
    <xf numFmtId="0" fontId="39" fillId="0" borderId="0" xfId="3414" applyFont="1" applyFill="1" applyAlignment="1">
      <alignment horizontal="center"/>
    </xf>
    <xf numFmtId="0" fontId="39" fillId="0" borderId="0" xfId="3414" applyNumberFormat="1" applyFont="1" applyFill="1" applyBorder="1" applyAlignment="1">
      <alignment horizontal="left"/>
    </xf>
    <xf numFmtId="0" fontId="39" fillId="0" borderId="0" xfId="3414" applyFont="1" applyFill="1" applyBorder="1" applyAlignment="1"/>
    <xf numFmtId="0" fontId="43" fillId="0" borderId="0" xfId="3414" quotePrefix="1" applyNumberFormat="1" applyFont="1" applyFill="1" applyBorder="1" applyAlignment="1"/>
    <xf numFmtId="0" fontId="43" fillId="0" borderId="0" xfId="3414" applyFont="1" applyFill="1"/>
    <xf numFmtId="0" fontId="39" fillId="0" borderId="0" xfId="3414" quotePrefix="1" applyFont="1" applyFill="1"/>
    <xf numFmtId="0" fontId="39" fillId="0" borderId="0" xfId="3414" applyFont="1" applyFill="1"/>
    <xf numFmtId="0" fontId="39" fillId="0" borderId="0" xfId="3414" applyFont="1" applyFill="1" applyBorder="1" applyAlignment="1">
      <alignment horizontal="center"/>
    </xf>
    <xf numFmtId="0" fontId="43" fillId="0" borderId="0" xfId="3414" applyNumberFormat="1" applyFont="1" applyFill="1" applyBorder="1" applyAlignment="1"/>
    <xf numFmtId="0" fontId="39" fillId="0" borderId="0" xfId="3414" applyNumberFormat="1" applyFont="1" applyFill="1" applyAlignment="1">
      <alignment horizontal="left"/>
    </xf>
    <xf numFmtId="0" fontId="43" fillId="0" borderId="6" xfId="3418" applyFont="1" applyFill="1" applyBorder="1" applyAlignment="1">
      <alignment horizontal="center" vertical="center"/>
    </xf>
    <xf numFmtId="0" fontId="43" fillId="0" borderId="6" xfId="90" applyNumberFormat="1" applyFont="1" applyFill="1" applyBorder="1" applyAlignment="1">
      <alignment horizontal="center" vertical="center" wrapText="1"/>
    </xf>
    <xf numFmtId="0" fontId="43" fillId="0" borderId="6" xfId="3418" applyFont="1" applyFill="1" applyBorder="1" applyAlignment="1">
      <alignment horizontal="center" vertical="center" wrapText="1"/>
    </xf>
    <xf numFmtId="0" fontId="27" fillId="0" borderId="0" xfId="3416" applyFont="1"/>
    <xf numFmtId="0" fontId="43" fillId="0" borderId="0" xfId="3388" applyFont="1" applyFill="1" applyAlignment="1">
      <alignment vertical="center"/>
    </xf>
    <xf numFmtId="0" fontId="39" fillId="0" borderId="0" xfId="3388" applyFont="1" applyFill="1" applyAlignment="1">
      <alignment vertical="center"/>
    </xf>
    <xf numFmtId="0" fontId="39" fillId="0" borderId="0" xfId="3388" applyFont="1" applyFill="1" applyAlignment="1">
      <alignment horizontal="right" vertical="center"/>
    </xf>
    <xf numFmtId="0" fontId="192" fillId="0" borderId="0" xfId="3414" quotePrefix="1" applyNumberFormat="1" applyFont="1" applyFill="1" applyBorder="1" applyAlignment="1"/>
    <xf numFmtId="175" fontId="39" fillId="0" borderId="0" xfId="3414" applyNumberFormat="1" applyFont="1" applyFill="1" applyBorder="1" applyAlignment="1"/>
    <xf numFmtId="175" fontId="39" fillId="0" borderId="0" xfId="3417" applyNumberFormat="1" applyFont="1" applyFill="1" applyBorder="1" applyAlignment="1"/>
    <xf numFmtId="0" fontId="39" fillId="0" borderId="0" xfId="3414" applyNumberFormat="1" applyFont="1" applyFill="1" applyAlignment="1"/>
    <xf numFmtId="10" fontId="39" fillId="83" borderId="0" xfId="3388" applyNumberFormat="1" applyFont="1" applyFill="1" applyBorder="1" applyAlignment="1">
      <alignment horizontal="center" vertical="center"/>
    </xf>
    <xf numFmtId="231" fontId="39" fillId="0" borderId="0" xfId="3414" applyNumberFormat="1" applyFont="1" applyFill="1" applyBorder="1" applyAlignment="1"/>
    <xf numFmtId="39" fontId="39" fillId="0" borderId="0" xfId="33" applyNumberFormat="1" applyFont="1" applyFill="1" applyBorder="1" applyAlignment="1">
      <alignment horizontal="center" vertical="center"/>
    </xf>
    <xf numFmtId="168" fontId="39" fillId="0" borderId="0" xfId="2247" applyNumberFormat="1" applyFont="1" applyFill="1" applyAlignment="1">
      <alignment horizontal="center"/>
    </xf>
    <xf numFmtId="231" fontId="39" fillId="0" borderId="0" xfId="3414" applyNumberFormat="1" applyFont="1" applyFill="1" applyBorder="1" applyAlignment="1">
      <alignment horizontal="center"/>
    </xf>
    <xf numFmtId="231" fontId="39" fillId="0" borderId="0" xfId="3417" applyNumberFormat="1" applyFont="1" applyFill="1" applyBorder="1" applyAlignment="1">
      <alignment horizontal="center"/>
    </xf>
    <xf numFmtId="0" fontId="43" fillId="0" borderId="0" xfId="62" applyNumberFormat="1" applyFont="1" applyFill="1" applyAlignment="1">
      <alignment vertical="center"/>
    </xf>
    <xf numFmtId="231" fontId="43" fillId="0" borderId="7" xfId="3414" applyNumberFormat="1" applyFont="1" applyFill="1" applyBorder="1" applyAlignment="1">
      <alignment horizontal="center"/>
    </xf>
    <xf numFmtId="231" fontId="43" fillId="0" borderId="7" xfId="3414" applyNumberFormat="1" applyFont="1" applyFill="1" applyBorder="1" applyAlignment="1"/>
    <xf numFmtId="167" fontId="39" fillId="0" borderId="11" xfId="2247" applyFont="1" applyFill="1" applyBorder="1" applyAlignment="1">
      <alignment horizontal="center" vertical="top"/>
    </xf>
    <xf numFmtId="0" fontId="39" fillId="0" borderId="11" xfId="3414" applyFont="1" applyFill="1" applyBorder="1" applyAlignment="1">
      <alignment horizontal="center"/>
    </xf>
    <xf numFmtId="167" fontId="39" fillId="0" borderId="11" xfId="2247" applyFont="1" applyFill="1" applyBorder="1" applyAlignment="1">
      <alignment horizontal="center"/>
    </xf>
    <xf numFmtId="172" fontId="39" fillId="0" borderId="0" xfId="3414" applyNumberFormat="1" applyFont="1" applyFill="1" applyBorder="1" applyAlignment="1"/>
    <xf numFmtId="0" fontId="43" fillId="0" borderId="0" xfId="3388" applyFont="1" applyFill="1" applyAlignment="1"/>
    <xf numFmtId="49" fontId="39" fillId="0" borderId="0" xfId="162" applyNumberFormat="1" applyFont="1" applyFill="1" applyAlignment="1">
      <alignment vertical="center"/>
    </xf>
    <xf numFmtId="49" fontId="39" fillId="0" borderId="0" xfId="89" applyNumberFormat="1" applyFont="1" applyFill="1" applyAlignment="1">
      <alignment vertical="center"/>
    </xf>
    <xf numFmtId="49" fontId="39" fillId="0" borderId="0" xfId="35" applyNumberFormat="1" applyFont="1" applyFill="1" applyAlignment="1">
      <alignment vertical="center"/>
    </xf>
    <xf numFmtId="49" fontId="43" fillId="0" borderId="0" xfId="171" quotePrefix="1" applyNumberFormat="1" applyFont="1" applyFill="1" applyBorder="1" applyAlignment="1"/>
    <xf numFmtId="3" fontId="188" fillId="0" borderId="0" xfId="0" applyNumberFormat="1" applyFont="1" applyFill="1"/>
    <xf numFmtId="9" fontId="39" fillId="0" borderId="0" xfId="175" applyFont="1" applyFill="1" applyAlignment="1">
      <alignment vertical="center"/>
    </xf>
    <xf numFmtId="224" fontId="43" fillId="0" borderId="0" xfId="157" quotePrefix="1" applyFont="1" applyFill="1" applyBorder="1" applyAlignment="1">
      <alignment horizontal="center"/>
    </xf>
    <xf numFmtId="49" fontId="43" fillId="0" borderId="0" xfId="173" applyNumberFormat="1" applyFont="1" applyFill="1" applyBorder="1" applyAlignment="1">
      <alignment horizontal="center" vertical="center"/>
    </xf>
    <xf numFmtId="49" fontId="43" fillId="0" borderId="0" xfId="171" quotePrefix="1" applyNumberFormat="1" applyFont="1" applyFill="1" applyBorder="1" applyAlignment="1">
      <alignment horizontal="left" indent="1"/>
    </xf>
    <xf numFmtId="172" fontId="39" fillId="0" borderId="0" xfId="24" applyNumberFormat="1" applyFont="1" applyFill="1" applyBorder="1" applyAlignment="1">
      <alignment vertical="center"/>
    </xf>
    <xf numFmtId="10" fontId="39" fillId="0" borderId="0" xfId="175" applyNumberFormat="1" applyFont="1" applyFill="1" applyAlignment="1">
      <alignment vertical="center"/>
    </xf>
    <xf numFmtId="224" fontId="27" fillId="0" borderId="0" xfId="0" applyFont="1" applyFill="1"/>
    <xf numFmtId="168" fontId="39" fillId="0" borderId="0" xfId="89" applyNumberFormat="1" applyFont="1" applyFill="1" applyAlignment="1">
      <alignment vertical="center"/>
    </xf>
    <xf numFmtId="172" fontId="39" fillId="0" borderId="0" xfId="35" applyNumberFormat="1" applyFont="1" applyFill="1" applyAlignment="1">
      <alignment vertical="center"/>
    </xf>
    <xf numFmtId="172" fontId="39" fillId="0" borderId="0" xfId="131" applyNumberFormat="1" applyFont="1" applyFill="1" applyBorder="1" applyAlignment="1">
      <alignment vertical="center"/>
    </xf>
    <xf numFmtId="224" fontId="43" fillId="0" borderId="0" xfId="131" quotePrefix="1" applyFont="1" applyFill="1" applyBorder="1" applyAlignment="1"/>
    <xf numFmtId="49" fontId="39" fillId="0" borderId="0" xfId="131" applyNumberFormat="1" applyFont="1" applyFill="1" applyAlignment="1">
      <alignment vertical="center"/>
    </xf>
    <xf numFmtId="49" fontId="43" fillId="0" borderId="0" xfId="171" applyNumberFormat="1" applyFont="1" applyFill="1" applyBorder="1" applyAlignment="1"/>
    <xf numFmtId="224" fontId="39" fillId="0" borderId="0" xfId="131" applyFont="1" applyFill="1" applyBorder="1" applyAlignment="1">
      <alignment vertical="center"/>
    </xf>
    <xf numFmtId="0" fontId="43" fillId="0" borderId="12" xfId="3414" applyNumberFormat="1" applyFont="1" applyFill="1" applyBorder="1" applyAlignment="1">
      <alignment wrapText="1"/>
    </xf>
    <xf numFmtId="0" fontId="43" fillId="0" borderId="0" xfId="3414" applyNumberFormat="1" applyFont="1" applyFill="1" applyBorder="1" applyAlignment="1">
      <alignment wrapText="1"/>
    </xf>
    <xf numFmtId="0" fontId="43" fillId="0" borderId="0" xfId="3393" quotePrefix="1" applyFont="1" applyFill="1" applyBorder="1" applyAlignment="1">
      <alignment horizontal="center"/>
    </xf>
    <xf numFmtId="0" fontId="43" fillId="0" borderId="0" xfId="3393" applyFont="1" applyFill="1" applyBorder="1" applyAlignment="1">
      <alignment horizontal="center" vertical="center"/>
    </xf>
    <xf numFmtId="172" fontId="39" fillId="0" borderId="0" xfId="3414" applyNumberFormat="1" applyFont="1" applyFill="1" applyBorder="1" applyAlignment="1">
      <alignment horizontal="center"/>
    </xf>
    <xf numFmtId="172" fontId="39" fillId="0" borderId="0" xfId="33" applyNumberFormat="1" applyFont="1" applyFill="1" applyAlignment="1"/>
    <xf numFmtId="0" fontId="39" fillId="0" borderId="0" xfId="3414" applyNumberFormat="1" applyFont="1" applyFill="1" applyAlignment="1">
      <alignment horizontal="left" vertical="center"/>
    </xf>
    <xf numFmtId="0" fontId="27" fillId="0" borderId="0" xfId="3383" applyFont="1"/>
    <xf numFmtId="231" fontId="43" fillId="0" borderId="7" xfId="45" applyNumberFormat="1" applyFont="1" applyFill="1" applyBorder="1" applyAlignment="1">
      <alignment horizontal="right" vertical="center"/>
    </xf>
    <xf numFmtId="231" fontId="43" fillId="0" borderId="0" xfId="3417" applyNumberFormat="1" applyFont="1" applyFill="1" applyBorder="1" applyAlignment="1">
      <alignment vertical="center"/>
    </xf>
    <xf numFmtId="172" fontId="39" fillId="0" borderId="0" xfId="33" applyNumberFormat="1" applyFont="1" applyFill="1" applyAlignment="1">
      <alignment vertical="center"/>
    </xf>
    <xf numFmtId="231" fontId="39" fillId="0" borderId="0" xfId="3414" applyNumberFormat="1" applyFont="1" applyFill="1" applyAlignment="1">
      <alignment horizontal="center" vertical="center"/>
    </xf>
    <xf numFmtId="172" fontId="39" fillId="0" borderId="0" xfId="33" applyNumberFormat="1" applyFont="1" applyFill="1" applyAlignment="1">
      <alignment horizontal="center" vertical="center"/>
    </xf>
    <xf numFmtId="172" fontId="39" fillId="0" borderId="0" xfId="3414" applyNumberFormat="1" applyFont="1" applyFill="1" applyAlignment="1">
      <alignment horizontal="center" vertical="center"/>
    </xf>
    <xf numFmtId="0" fontId="39" fillId="0" borderId="0" xfId="3414" applyFont="1" applyFill="1" applyAlignment="1">
      <alignment vertical="center"/>
    </xf>
    <xf numFmtId="43" fontId="39" fillId="0" borderId="0" xfId="3414" applyNumberFormat="1" applyFont="1" applyFill="1" applyAlignment="1">
      <alignment vertical="center"/>
    </xf>
    <xf numFmtId="0" fontId="39" fillId="0" borderId="0" xfId="62" applyNumberFormat="1" applyFont="1" applyFill="1" applyAlignment="1"/>
    <xf numFmtId="231" fontId="39" fillId="0" borderId="0" xfId="3414" applyNumberFormat="1" applyFont="1" applyFill="1" applyAlignment="1">
      <alignment horizontal="center"/>
    </xf>
    <xf numFmtId="172" fontId="39" fillId="0" borderId="0" xfId="33" applyNumberFormat="1" applyFont="1" applyFill="1" applyAlignment="1">
      <alignment horizontal="center"/>
    </xf>
    <xf numFmtId="172" fontId="39" fillId="0" borderId="0" xfId="3414" applyNumberFormat="1" applyFont="1" applyFill="1" applyAlignment="1">
      <alignment horizontal="center"/>
    </xf>
    <xf numFmtId="0" fontId="39" fillId="0" borderId="0" xfId="3388" applyNumberFormat="1" applyFont="1" applyFill="1" applyAlignment="1">
      <alignment horizontal="left"/>
    </xf>
    <xf numFmtId="0" fontId="39" fillId="0" borderId="0" xfId="3388" applyFont="1" applyFill="1"/>
    <xf numFmtId="0" fontId="39" fillId="0" borderId="0" xfId="3388" applyFont="1" applyFill="1" applyAlignment="1">
      <alignment horizontal="center"/>
    </xf>
    <xf numFmtId="49" fontId="39" fillId="0" borderId="0" xfId="0" applyNumberFormat="1" applyFont="1" applyFill="1" applyAlignment="1">
      <alignment wrapText="1"/>
    </xf>
    <xf numFmtId="224" fontId="39" fillId="0" borderId="0" xfId="0" applyFont="1" applyFill="1" applyAlignment="1">
      <alignment wrapText="1"/>
    </xf>
    <xf numFmtId="49" fontId="39" fillId="0" borderId="0" xfId="171" applyNumberFormat="1" applyFont="1" applyFill="1" applyBorder="1" applyAlignment="1">
      <alignment horizontal="center" vertical="center" wrapText="1"/>
    </xf>
    <xf numFmtId="224" fontId="43" fillId="0" borderId="0" xfId="0" applyFont="1" applyFill="1" applyAlignment="1"/>
    <xf numFmtId="49" fontId="43" fillId="0" borderId="0" xfId="0" applyNumberFormat="1" applyFont="1" applyFill="1" applyAlignment="1">
      <alignment vertical="center"/>
    </xf>
    <xf numFmtId="224" fontId="39" fillId="83" borderId="0" xfId="0" applyFont="1" applyFill="1" applyAlignment="1">
      <alignment wrapText="1"/>
    </xf>
    <xf numFmtId="224" fontId="43" fillId="0" borderId="0" xfId="131" applyFont="1" applyFill="1" applyAlignment="1">
      <alignment horizontal="center" vertical="center"/>
    </xf>
    <xf numFmtId="3" fontId="39" fillId="0" borderId="0" xfId="0" applyNumberFormat="1" applyFont="1" applyFill="1" applyAlignment="1">
      <alignment wrapText="1"/>
    </xf>
    <xf numFmtId="224" fontId="39" fillId="0" borderId="0" xfId="0" applyFont="1" applyFill="1" applyAlignment="1">
      <alignment vertical="center" wrapText="1"/>
    </xf>
    <xf numFmtId="172" fontId="39" fillId="0" borderId="0" xfId="24" applyNumberFormat="1" applyFont="1" applyFill="1" applyAlignment="1">
      <alignment vertical="center" wrapText="1"/>
    </xf>
    <xf numFmtId="172" fontId="39" fillId="0" borderId="0" xfId="3412" applyNumberFormat="1" applyFont="1" applyFill="1" applyAlignment="1">
      <alignment vertical="center" wrapText="1"/>
    </xf>
    <xf numFmtId="172" fontId="39" fillId="0" borderId="0" xfId="35" applyNumberFormat="1" applyFont="1" applyFill="1" applyAlignment="1">
      <alignment wrapText="1"/>
    </xf>
    <xf numFmtId="49" fontId="43" fillId="0" borderId="0" xfId="131" applyNumberFormat="1" applyFont="1" applyFill="1" applyAlignment="1" applyProtection="1"/>
    <xf numFmtId="49" fontId="43" fillId="0" borderId="0" xfId="0" applyNumberFormat="1" applyFont="1" applyFill="1" applyBorder="1" applyAlignment="1" applyProtection="1">
      <alignment horizontal="center"/>
    </xf>
    <xf numFmtId="49" fontId="39" fillId="0" borderId="0" xfId="35" applyNumberFormat="1" applyFont="1" applyFill="1"/>
    <xf numFmtId="0" fontId="39" fillId="87" borderId="0" xfId="2629" applyFont="1" applyFill="1" applyAlignment="1">
      <alignment vertical="center"/>
    </xf>
    <xf numFmtId="224" fontId="39" fillId="83" borderId="0" xfId="131" applyFont="1" applyFill="1" applyAlignment="1">
      <alignment vertical="center"/>
    </xf>
    <xf numFmtId="172" fontId="43" fillId="83" borderId="7" xfId="24" applyNumberFormat="1" applyFont="1" applyFill="1" applyBorder="1" applyAlignment="1">
      <alignment vertical="center"/>
    </xf>
    <xf numFmtId="172" fontId="39" fillId="83" borderId="7" xfId="24" applyNumberFormat="1" applyFont="1" applyFill="1" applyBorder="1" applyAlignment="1">
      <alignment vertical="center"/>
    </xf>
    <xf numFmtId="224" fontId="39" fillId="0" borderId="0" xfId="0" applyFont="1" applyFill="1"/>
    <xf numFmtId="0" fontId="43" fillId="0" borderId="0" xfId="131" applyNumberFormat="1" applyFont="1" applyFill="1" applyAlignment="1">
      <alignment horizontal="left" vertical="top"/>
    </xf>
    <xf numFmtId="0" fontId="39" fillId="0" borderId="0" xfId="169" applyNumberFormat="1" applyFont="1" applyFill="1" applyAlignment="1">
      <alignment horizontal="justify" vertical="top"/>
    </xf>
    <xf numFmtId="0" fontId="43" fillId="0" borderId="0" xfId="131" applyNumberFormat="1" applyFont="1" applyFill="1" applyAlignment="1">
      <alignment horizontal="left" vertical="center"/>
    </xf>
    <xf numFmtId="226" fontId="43" fillId="0" borderId="0" xfId="24" applyNumberFormat="1" applyFont="1" applyFill="1" applyAlignment="1">
      <alignment horizontal="left" vertical="center"/>
    </xf>
    <xf numFmtId="0" fontId="39" fillId="0" borderId="0" xfId="0" applyNumberFormat="1" applyFont="1" applyFill="1" applyAlignment="1">
      <alignment horizontal="justify" vertical="top"/>
    </xf>
    <xf numFmtId="49" fontId="43" fillId="0" borderId="0" xfId="131" applyNumberFormat="1" applyFont="1" applyFill="1" applyAlignment="1"/>
    <xf numFmtId="49" fontId="43" fillId="0" borderId="0" xfId="131" quotePrefix="1" applyNumberFormat="1" applyFont="1" applyFill="1" applyBorder="1" applyAlignment="1"/>
    <xf numFmtId="49" fontId="43" fillId="0" borderId="0" xfId="131" applyNumberFormat="1" applyFont="1" applyFill="1" applyBorder="1"/>
    <xf numFmtId="226" fontId="39" fillId="0" borderId="0" xfId="24" applyNumberFormat="1" applyFont="1" applyFill="1" applyAlignment="1">
      <alignment vertical="top"/>
    </xf>
    <xf numFmtId="49" fontId="43" fillId="0" borderId="0" xfId="131" applyNumberFormat="1" applyFont="1" applyFill="1" applyAlignment="1">
      <alignment horizontal="center"/>
    </xf>
    <xf numFmtId="0" fontId="39" fillId="0" borderId="0" xfId="131" applyNumberFormat="1" applyFont="1" applyFill="1" applyAlignment="1">
      <alignment horizontal="left" vertical="top"/>
    </xf>
    <xf numFmtId="49" fontId="39" fillId="0" borderId="0" xfId="131" applyNumberFormat="1" applyFont="1" applyFill="1" applyAlignment="1">
      <alignment horizontal="center" vertical="top"/>
    </xf>
    <xf numFmtId="49" fontId="39" fillId="0" borderId="0" xfId="131" applyNumberFormat="1" applyFont="1" applyFill="1" applyAlignment="1">
      <alignment horizontal="left"/>
    </xf>
    <xf numFmtId="0" fontId="39" fillId="0" borderId="0" xfId="131" quotePrefix="1" applyNumberFormat="1" applyFont="1" applyFill="1" applyAlignment="1">
      <alignment horizontal="center"/>
    </xf>
    <xf numFmtId="172" fontId="43" fillId="0" borderId="67" xfId="24" applyNumberFormat="1" applyFont="1" applyFill="1" applyBorder="1" applyAlignment="1">
      <alignment vertical="top"/>
    </xf>
    <xf numFmtId="172" fontId="43" fillId="0" borderId="13" xfId="24" applyNumberFormat="1" applyFont="1" applyFill="1" applyBorder="1" applyAlignment="1">
      <alignment vertical="top"/>
    </xf>
    <xf numFmtId="172" fontId="43" fillId="0" borderId="15" xfId="24" applyNumberFormat="1" applyFont="1" applyFill="1" applyBorder="1" applyAlignment="1">
      <alignment vertical="top"/>
    </xf>
    <xf numFmtId="224" fontId="43" fillId="0" borderId="0" xfId="131" applyFont="1" applyFill="1" applyAlignment="1">
      <alignment horizontal="center" vertical="top"/>
    </xf>
    <xf numFmtId="224" fontId="43" fillId="0" borderId="0" xfId="131" quotePrefix="1" applyFont="1" applyFill="1" applyBorder="1" applyAlignment="1">
      <alignment horizontal="center" vertical="top"/>
    </xf>
    <xf numFmtId="172" fontId="43" fillId="0" borderId="0" xfId="45" applyNumberFormat="1" applyFont="1" applyFill="1" applyBorder="1" applyAlignment="1">
      <alignment vertical="top"/>
    </xf>
    <xf numFmtId="172" fontId="43" fillId="0" borderId="0" xfId="131" applyNumberFormat="1" applyFont="1" applyFill="1" applyBorder="1" applyAlignment="1">
      <alignment horizontal="center" vertical="top"/>
    </xf>
    <xf numFmtId="49" fontId="39" fillId="0" borderId="0" xfId="131" quotePrefix="1" applyNumberFormat="1" applyFont="1" applyFill="1" applyAlignment="1">
      <alignment horizontal="left" indent="1"/>
    </xf>
    <xf numFmtId="0" fontId="39" fillId="0" borderId="0" xfId="0" applyNumberFormat="1" applyFont="1" applyFill="1" applyBorder="1" applyAlignment="1">
      <alignment horizontal="justify" vertical="top"/>
    </xf>
    <xf numFmtId="224" fontId="39" fillId="83" borderId="0" xfId="131" applyFont="1" applyFill="1" applyAlignment="1">
      <alignment vertical="top"/>
    </xf>
    <xf numFmtId="172" fontId="43" fillId="0" borderId="7" xfId="45" applyNumberFormat="1" applyFont="1" applyFill="1" applyBorder="1" applyAlignment="1">
      <alignment vertical="center"/>
    </xf>
    <xf numFmtId="172" fontId="43" fillId="0" borderId="0" xfId="45" applyNumberFormat="1" applyFont="1" applyFill="1" applyBorder="1" applyAlignment="1">
      <alignment vertical="center"/>
    </xf>
    <xf numFmtId="172" fontId="43" fillId="83" borderId="0" xfId="45" applyNumberFormat="1" applyFont="1" applyFill="1" applyBorder="1" applyAlignment="1">
      <alignment vertical="center"/>
    </xf>
    <xf numFmtId="226" fontId="43" fillId="0" borderId="0" xfId="24" applyNumberFormat="1" applyFont="1" applyFill="1" applyAlignment="1">
      <alignment vertical="top"/>
    </xf>
    <xf numFmtId="224" fontId="193" fillId="0" borderId="0" xfId="131" applyFont="1" applyFill="1" applyAlignment="1">
      <alignment horizontal="center" vertical="center"/>
    </xf>
    <xf numFmtId="226" fontId="43" fillId="0" borderId="0" xfId="24" applyNumberFormat="1" applyFont="1" applyFill="1" applyAlignment="1">
      <alignment horizontal="center" vertical="center"/>
    </xf>
    <xf numFmtId="224" fontId="39" fillId="0" borderId="0" xfId="131" applyFont="1" applyFill="1" applyBorder="1" applyAlignment="1">
      <alignment horizontal="centerContinuous" vertical="top"/>
    </xf>
    <xf numFmtId="226" fontId="189" fillId="0" borderId="0" xfId="24" applyNumberFormat="1" applyFont="1" applyFill="1" applyAlignment="1">
      <alignment horizontal="center" vertical="center"/>
    </xf>
    <xf numFmtId="226" fontId="39" fillId="0" borderId="0" xfId="24" applyNumberFormat="1" applyFont="1" applyFill="1" applyAlignment="1">
      <alignment horizontal="left" vertical="top"/>
    </xf>
    <xf numFmtId="224" fontId="190" fillId="0" borderId="0" xfId="131" applyFont="1" applyFill="1" applyAlignment="1">
      <alignment vertical="center"/>
    </xf>
    <xf numFmtId="172" fontId="43" fillId="0" borderId="0" xfId="24" applyNumberFormat="1" applyFont="1" applyFill="1" applyBorder="1" applyAlignment="1">
      <alignment horizontal="right"/>
    </xf>
    <xf numFmtId="172" fontId="39" fillId="0" borderId="0" xfId="24" applyNumberFormat="1" applyFont="1" applyFill="1" applyBorder="1" applyAlignment="1">
      <alignment horizontal="right"/>
    </xf>
    <xf numFmtId="172" fontId="39" fillId="0" borderId="0" xfId="61" applyNumberFormat="1" applyFont="1" applyFill="1" applyBorder="1" applyAlignment="1">
      <alignment horizontal="right"/>
    </xf>
    <xf numFmtId="226" fontId="39" fillId="0" borderId="0" xfId="24" applyNumberFormat="1" applyFont="1" applyFill="1" applyAlignment="1">
      <alignment horizontal="left" vertical="center"/>
    </xf>
    <xf numFmtId="172" fontId="43" fillId="0" borderId="7" xfId="24" applyNumberFormat="1" applyFont="1" applyFill="1" applyBorder="1" applyAlignment="1">
      <alignment horizontal="right" vertical="center"/>
    </xf>
    <xf numFmtId="172" fontId="43" fillId="0" borderId="0" xfId="24" applyNumberFormat="1" applyFont="1" applyFill="1" applyBorder="1" applyAlignment="1">
      <alignment horizontal="right" vertical="center"/>
    </xf>
    <xf numFmtId="172" fontId="39" fillId="0" borderId="0" xfId="24" applyNumberFormat="1" applyFont="1" applyFill="1" applyBorder="1" applyAlignment="1">
      <alignment horizontal="right" vertical="center"/>
    </xf>
    <xf numFmtId="172" fontId="39" fillId="0" borderId="7" xfId="24" applyNumberFormat="1" applyFont="1" applyFill="1" applyBorder="1" applyAlignment="1">
      <alignment horizontal="right" vertical="center"/>
    </xf>
    <xf numFmtId="224" fontId="39" fillId="0" borderId="0" xfId="0" applyFont="1" applyFill="1" applyAlignment="1">
      <alignment vertical="center"/>
    </xf>
    <xf numFmtId="226" fontId="39" fillId="0" borderId="0" xfId="24" applyNumberFormat="1" applyFont="1" applyFill="1" applyAlignment="1">
      <alignment horizontal="left" vertical="center" indent="1"/>
    </xf>
    <xf numFmtId="226" fontId="43" fillId="0" borderId="0" xfId="24" applyNumberFormat="1" applyFont="1" applyFill="1" applyAlignment="1">
      <alignment vertical="center"/>
    </xf>
    <xf numFmtId="224" fontId="43" fillId="0" borderId="0" xfId="131" applyFont="1" applyFill="1" applyAlignment="1">
      <alignment horizontal="center"/>
    </xf>
    <xf numFmtId="0" fontId="43" fillId="0" borderId="0" xfId="131" quotePrefix="1" applyNumberFormat="1" applyFont="1" applyFill="1" applyAlignment="1">
      <alignment horizontal="left" vertical="center"/>
    </xf>
    <xf numFmtId="226" fontId="43" fillId="0" borderId="0" xfId="24" applyNumberFormat="1" applyFont="1" applyFill="1" applyAlignment="1">
      <alignment horizontal="left" vertical="center" indent="1"/>
    </xf>
    <xf numFmtId="0" fontId="39" fillId="0" borderId="0" xfId="24" applyNumberFormat="1" applyFont="1" applyFill="1" applyAlignment="1">
      <alignment horizontal="center" vertical="center"/>
    </xf>
    <xf numFmtId="172" fontId="43" fillId="0" borderId="0" xfId="24" quotePrefix="1" applyNumberFormat="1" applyFont="1" applyFill="1" applyBorder="1" applyAlignment="1">
      <alignment horizontal="center"/>
    </xf>
    <xf numFmtId="172" fontId="43" fillId="0" borderId="0" xfId="24" applyNumberFormat="1" applyFont="1" applyFill="1" applyAlignment="1">
      <alignment horizontal="center"/>
    </xf>
    <xf numFmtId="172" fontId="43" fillId="0" borderId="7" xfId="24" applyNumberFormat="1" applyFont="1" applyFill="1" applyBorder="1" applyAlignment="1">
      <alignment horizontal="center" vertical="center"/>
    </xf>
    <xf numFmtId="172" fontId="43" fillId="0" borderId="0" xfId="24" applyNumberFormat="1" applyFont="1" applyFill="1" applyBorder="1" applyAlignment="1">
      <alignment horizontal="center" vertical="center"/>
    </xf>
    <xf numFmtId="172" fontId="39" fillId="0" borderId="0" xfId="24" applyNumberFormat="1" applyFont="1" applyFill="1" applyBorder="1" applyAlignment="1">
      <alignment horizontal="center" vertical="center"/>
    </xf>
    <xf numFmtId="172" fontId="39" fillId="0" borderId="7" xfId="24" applyNumberFormat="1" applyFont="1" applyFill="1" applyBorder="1" applyAlignment="1">
      <alignment horizontal="center" vertical="center"/>
    </xf>
    <xf numFmtId="0" fontId="39" fillId="0" borderId="0" xfId="131" applyNumberFormat="1" applyFont="1" applyFill="1" applyAlignment="1">
      <alignment horizontal="left" vertical="top" wrapText="1"/>
    </xf>
    <xf numFmtId="49" fontId="43" fillId="0" borderId="0" xfId="131" quotePrefix="1" applyNumberFormat="1" applyFont="1" applyFill="1" applyAlignment="1">
      <alignment horizontal="left" vertical="top"/>
    </xf>
    <xf numFmtId="0" fontId="39" fillId="0" borderId="0" xfId="131" applyNumberFormat="1" applyFont="1" applyFill="1" applyAlignment="1">
      <alignment horizontal="left" vertical="center"/>
    </xf>
    <xf numFmtId="226" fontId="39" fillId="0" borderId="0" xfId="24" applyNumberFormat="1" applyFont="1" applyFill="1" applyAlignment="1">
      <alignment vertical="center"/>
    </xf>
    <xf numFmtId="173" fontId="39" fillId="0" borderId="0" xfId="24" applyNumberFormat="1" applyFont="1" applyFill="1" applyAlignment="1">
      <alignment horizontal="center" vertical="center" wrapText="1"/>
    </xf>
    <xf numFmtId="172" fontId="43" fillId="0" borderId="0" xfId="24" applyNumberFormat="1" applyFont="1" applyFill="1" applyAlignment="1">
      <alignment vertical="center"/>
    </xf>
    <xf numFmtId="173" fontId="39" fillId="0" borderId="0" xfId="131" applyNumberFormat="1" applyFont="1" applyFill="1" applyAlignment="1">
      <alignment horizontal="center" vertical="center"/>
    </xf>
    <xf numFmtId="0" fontId="43" fillId="0" borderId="0" xfId="24" quotePrefix="1" applyNumberFormat="1" applyFont="1" applyFill="1" applyAlignment="1">
      <alignment horizontal="left" vertical="top" wrapText="1"/>
    </xf>
    <xf numFmtId="0" fontId="39" fillId="0" borderId="0" xfId="131" applyNumberFormat="1" applyFont="1" applyFill="1" applyAlignment="1">
      <alignment vertical="top" wrapText="1"/>
    </xf>
    <xf numFmtId="0" fontId="39" fillId="0" borderId="0" xfId="0" applyNumberFormat="1" applyFont="1" applyFill="1" applyAlignment="1">
      <alignment horizontal="justify" vertical="top" wrapText="1"/>
    </xf>
    <xf numFmtId="0" fontId="39" fillId="83" borderId="0" xfId="131" applyNumberFormat="1" applyFont="1" applyFill="1" applyAlignment="1">
      <alignment vertical="top" wrapText="1"/>
    </xf>
    <xf numFmtId="0" fontId="39" fillId="0" borderId="0" xfId="131" applyNumberFormat="1" applyFont="1" applyFill="1" applyAlignment="1">
      <alignment horizontal="justify" vertical="top" wrapText="1"/>
    </xf>
    <xf numFmtId="0" fontId="39" fillId="0" borderId="0" xfId="24" applyNumberFormat="1" applyFont="1" applyFill="1" applyBorder="1" applyAlignment="1">
      <alignment horizontal="center"/>
    </xf>
    <xf numFmtId="0" fontId="194" fillId="0" borderId="0" xfId="131" applyNumberFormat="1" applyFont="1" applyFill="1" applyAlignment="1">
      <alignment horizontal="left" vertical="center"/>
    </xf>
    <xf numFmtId="49" fontId="194" fillId="0" borderId="0" xfId="131" applyNumberFormat="1" applyFont="1" applyFill="1" applyAlignment="1">
      <alignment vertical="center"/>
    </xf>
    <xf numFmtId="49" fontId="195" fillId="0" borderId="0" xfId="24" applyNumberFormat="1" applyFont="1" applyFill="1" applyBorder="1" applyAlignment="1">
      <alignment horizontal="center"/>
    </xf>
    <xf numFmtId="49" fontId="194" fillId="0" borderId="0" xfId="24" applyNumberFormat="1" applyFont="1" applyFill="1" applyBorder="1" applyAlignment="1">
      <alignment horizontal="center"/>
    </xf>
    <xf numFmtId="224" fontId="194" fillId="0" borderId="0" xfId="131" applyFont="1" applyFill="1" applyAlignment="1">
      <alignment vertical="top"/>
    </xf>
    <xf numFmtId="172" fontId="194" fillId="0" borderId="0" xfId="24" applyNumberFormat="1" applyFont="1" applyFill="1"/>
    <xf numFmtId="172" fontId="194" fillId="0" borderId="0" xfId="24" applyNumberFormat="1" applyFont="1" applyFill="1" applyBorder="1"/>
    <xf numFmtId="224" fontId="194" fillId="0" borderId="0" xfId="0" applyFont="1" applyFill="1"/>
    <xf numFmtId="226" fontId="43" fillId="0" borderId="0" xfId="24" applyNumberFormat="1" applyFont="1" applyFill="1" applyAlignment="1"/>
    <xf numFmtId="201" fontId="39" fillId="0" borderId="0" xfId="170" applyNumberFormat="1" applyFont="1" applyFill="1" applyAlignment="1">
      <alignment vertical="top"/>
    </xf>
    <xf numFmtId="224" fontId="27" fillId="0" borderId="0" xfId="0" applyFont="1" applyBorder="1"/>
    <xf numFmtId="0" fontId="39" fillId="0" borderId="0" xfId="131" applyNumberFormat="1" applyFont="1" applyFill="1" applyAlignment="1">
      <alignment horizontal="justify" vertical="top"/>
    </xf>
    <xf numFmtId="0" fontId="43" fillId="0" borderId="0" xfId="131" applyNumberFormat="1" applyFont="1" applyFill="1" applyAlignment="1">
      <alignment horizontal="left"/>
    </xf>
    <xf numFmtId="226" fontId="39" fillId="0" borderId="0" xfId="24" applyNumberFormat="1" applyFont="1" applyFill="1" applyAlignment="1">
      <alignment horizontal="left"/>
    </xf>
    <xf numFmtId="224" fontId="190" fillId="0" borderId="0" xfId="131" applyFont="1" applyFill="1"/>
    <xf numFmtId="226" fontId="43" fillId="0" borderId="0" xfId="24" applyNumberFormat="1" applyFont="1" applyFill="1" applyAlignment="1">
      <alignment horizontal="left"/>
    </xf>
    <xf numFmtId="226" fontId="43" fillId="0" borderId="0" xfId="24" applyNumberFormat="1" applyFont="1" applyFill="1"/>
    <xf numFmtId="226" fontId="43" fillId="83" borderId="0" xfId="24" applyNumberFormat="1" applyFont="1" applyFill="1" applyAlignment="1">
      <alignment horizontal="left"/>
    </xf>
    <xf numFmtId="224" fontId="190" fillId="83" borderId="0" xfId="131" applyFont="1" applyFill="1"/>
    <xf numFmtId="224" fontId="193" fillId="0" borderId="0" xfId="131" applyFont="1" applyFill="1"/>
    <xf numFmtId="224" fontId="43" fillId="0" borderId="0" xfId="0" applyFont="1" applyFill="1"/>
    <xf numFmtId="0" fontId="43" fillId="0" borderId="0" xfId="131" applyNumberFormat="1" applyFont="1" applyFill="1" applyAlignment="1">
      <alignment vertical="center" wrapText="1"/>
    </xf>
    <xf numFmtId="172" fontId="43" fillId="83" borderId="0" xfId="24" applyNumberFormat="1" applyFont="1" applyFill="1" applyAlignment="1"/>
    <xf numFmtId="172" fontId="43" fillId="83" borderId="7" xfId="24" applyNumberFormat="1" applyFont="1" applyFill="1" applyBorder="1" applyAlignment="1">
      <alignment horizontal="center" vertical="center"/>
    </xf>
    <xf numFmtId="226" fontId="43" fillId="0" borderId="0" xfId="24" applyNumberFormat="1" applyFont="1" applyFill="1" applyAlignment="1">
      <alignment horizontal="left" indent="1"/>
    </xf>
    <xf numFmtId="224" fontId="43" fillId="0" borderId="0" xfId="131" applyFont="1" applyFill="1" applyBorder="1" applyAlignment="1">
      <alignment vertical="center" wrapText="1"/>
    </xf>
    <xf numFmtId="172" fontId="43" fillId="0" borderId="1" xfId="24" applyNumberFormat="1" applyFont="1" applyFill="1" applyBorder="1" applyAlignment="1">
      <alignment horizontal="center"/>
    </xf>
    <xf numFmtId="172" fontId="39" fillId="0" borderId="1" xfId="24" applyNumberFormat="1" applyFont="1" applyFill="1" applyBorder="1" applyAlignment="1">
      <alignment horizontal="center"/>
    </xf>
    <xf numFmtId="226" fontId="39" fillId="0" borderId="0" xfId="24" applyNumberFormat="1" applyFont="1" applyFill="1"/>
    <xf numFmtId="224" fontId="39" fillId="0" borderId="0" xfId="0" applyFont="1" applyFill="1" applyAlignment="1">
      <alignment horizontal="left" vertical="top" indent="1"/>
    </xf>
    <xf numFmtId="226" fontId="39" fillId="0" borderId="0" xfId="24" quotePrefix="1" applyNumberFormat="1" applyFont="1" applyFill="1" applyAlignment="1">
      <alignment horizontal="left" vertical="top" indent="1"/>
    </xf>
    <xf numFmtId="172" fontId="43" fillId="0" borderId="67" xfId="24" applyNumberFormat="1" applyFont="1" applyFill="1" applyBorder="1" applyAlignment="1">
      <alignment horizontal="right"/>
    </xf>
    <xf numFmtId="172" fontId="39" fillId="0" borderId="67" xfId="24" applyNumberFormat="1" applyFont="1" applyFill="1" applyBorder="1" applyAlignment="1">
      <alignment horizontal="center"/>
    </xf>
    <xf numFmtId="172" fontId="43" fillId="0" borderId="13" xfId="24" applyNumberFormat="1" applyFont="1" applyFill="1" applyBorder="1" applyAlignment="1">
      <alignment horizontal="center"/>
    </xf>
    <xf numFmtId="172" fontId="43" fillId="0" borderId="13" xfId="24" applyNumberFormat="1" applyFont="1" applyFill="1" applyBorder="1" applyAlignment="1">
      <alignment horizontal="right"/>
    </xf>
    <xf numFmtId="172" fontId="39" fillId="0" borderId="13" xfId="24" applyNumberFormat="1" applyFont="1" applyFill="1" applyBorder="1" applyAlignment="1">
      <alignment horizontal="center"/>
    </xf>
    <xf numFmtId="172" fontId="43" fillId="0" borderId="15" xfId="24" applyNumberFormat="1" applyFont="1" applyFill="1" applyBorder="1" applyAlignment="1">
      <alignment horizontal="center"/>
    </xf>
    <xf numFmtId="172" fontId="39" fillId="0" borderId="15" xfId="24" applyNumberFormat="1" applyFont="1" applyFill="1" applyBorder="1" applyAlignment="1">
      <alignment horizontal="right"/>
    </xf>
    <xf numFmtId="226" fontId="39" fillId="0" borderId="0" xfId="24" applyNumberFormat="1" applyFont="1" applyFill="1" applyAlignment="1">
      <alignment horizontal="left" vertical="top" indent="1"/>
    </xf>
    <xf numFmtId="226" fontId="39" fillId="0" borderId="0" xfId="24" applyNumberFormat="1" applyFont="1" applyFill="1" applyAlignment="1">
      <alignment horizontal="left" vertical="top" indent="3"/>
    </xf>
    <xf numFmtId="226" fontId="39" fillId="0" borderId="0" xfId="24" applyNumberFormat="1" applyFont="1" applyFill="1" applyAlignment="1">
      <alignment horizontal="left" indent="1"/>
    </xf>
    <xf numFmtId="49" fontId="43" fillId="0" borderId="0" xfId="3388" applyNumberFormat="1" applyFont="1" applyFill="1" applyAlignment="1"/>
    <xf numFmtId="226" fontId="39" fillId="0" borderId="0" xfId="24" quotePrefix="1" applyNumberFormat="1" applyFont="1" applyFill="1" applyAlignment="1">
      <alignment horizontal="left"/>
    </xf>
    <xf numFmtId="226" fontId="189" fillId="0" borderId="0" xfId="24" applyNumberFormat="1" applyFont="1" applyFill="1" applyAlignment="1"/>
    <xf numFmtId="0" fontId="31" fillId="0" borderId="0" xfId="24" quotePrefix="1" applyNumberFormat="1" applyFont="1" applyFill="1" applyAlignment="1">
      <alignment vertical="top" wrapText="1"/>
    </xf>
    <xf numFmtId="0" fontId="39" fillId="83" borderId="0" xfId="131" applyNumberFormat="1" applyFont="1" applyFill="1" applyAlignment="1">
      <alignment horizontal="left" vertical="top"/>
    </xf>
    <xf numFmtId="0" fontId="39" fillId="83" borderId="0" xfId="131" applyNumberFormat="1" applyFont="1" applyFill="1" applyAlignment="1">
      <alignment vertical="top"/>
    </xf>
    <xf numFmtId="224" fontId="39" fillId="83" borderId="0" xfId="0" applyFont="1" applyFill="1"/>
    <xf numFmtId="0" fontId="43" fillId="83" borderId="0" xfId="131" quotePrefix="1" applyNumberFormat="1" applyFont="1" applyFill="1" applyAlignment="1">
      <alignment horizontal="left" vertical="top"/>
    </xf>
    <xf numFmtId="172" fontId="27" fillId="83" borderId="0" xfId="24" applyNumberFormat="1" applyFont="1" applyFill="1"/>
    <xf numFmtId="172" fontId="27" fillId="83" borderId="0" xfId="24" applyNumberFormat="1" applyFont="1" applyFill="1" applyBorder="1"/>
    <xf numFmtId="224" fontId="27" fillId="83" borderId="0" xfId="0" applyFont="1" applyFill="1"/>
    <xf numFmtId="173" fontId="43" fillId="0" borderId="0" xfId="24" quotePrefix="1" applyNumberFormat="1" applyFont="1" applyFill="1" applyAlignment="1">
      <alignment horizontal="left" vertical="top"/>
    </xf>
    <xf numFmtId="49" fontId="189" fillId="0" borderId="0" xfId="131" applyNumberFormat="1" applyFont="1" applyFill="1" applyAlignment="1"/>
    <xf numFmtId="0" fontId="189" fillId="0" borderId="0" xfId="24" applyNumberFormat="1" applyFont="1" applyFill="1" applyAlignment="1">
      <alignment horizontal="left"/>
    </xf>
    <xf numFmtId="0" fontId="191" fillId="0" borderId="0" xfId="24" applyNumberFormat="1" applyFont="1" applyFill="1" applyAlignment="1">
      <alignment horizontal="left"/>
    </xf>
    <xf numFmtId="0" fontId="39" fillId="0" borderId="0" xfId="24" applyNumberFormat="1" applyFont="1" applyFill="1" applyAlignment="1">
      <alignment horizontal="left" vertical="top"/>
    </xf>
    <xf numFmtId="49" fontId="43" fillId="0" borderId="0" xfId="131" applyNumberFormat="1" applyFont="1" applyFill="1" applyBorder="1" applyAlignment="1">
      <alignment horizontal="center" vertical="center" wrapText="1"/>
    </xf>
    <xf numFmtId="49" fontId="189" fillId="0" borderId="0" xfId="131" applyNumberFormat="1" applyFont="1" applyFill="1" applyAlignment="1">
      <alignment horizontal="left" indent="1"/>
    </xf>
    <xf numFmtId="172" fontId="39" fillId="0" borderId="0" xfId="61" applyNumberFormat="1" applyFont="1" applyFill="1" applyAlignment="1">
      <alignment vertical="top"/>
    </xf>
    <xf numFmtId="49" fontId="191" fillId="0" borderId="0" xfId="131" applyNumberFormat="1" applyFont="1" applyFill="1" applyAlignment="1"/>
    <xf numFmtId="224" fontId="185" fillId="0" borderId="0" xfId="170" applyFont="1" applyFill="1" applyAlignment="1"/>
    <xf numFmtId="172" fontId="39" fillId="0" borderId="0" xfId="45" applyNumberFormat="1" applyFont="1" applyFill="1" applyAlignment="1">
      <alignment vertical="top"/>
    </xf>
    <xf numFmtId="172" fontId="43" fillId="0" borderId="0" xfId="45" applyNumberFormat="1" applyFont="1" applyFill="1" applyAlignment="1">
      <alignment vertical="top"/>
    </xf>
    <xf numFmtId="224" fontId="184" fillId="0" borderId="0" xfId="170" applyFont="1" applyFill="1" applyAlignment="1"/>
    <xf numFmtId="224" fontId="185" fillId="0" borderId="0" xfId="131" applyFont="1" applyFill="1" applyBorder="1" applyAlignment="1"/>
    <xf numFmtId="224" fontId="185" fillId="0" borderId="0" xfId="131" applyNumberFormat="1" applyFont="1" applyFill="1"/>
    <xf numFmtId="224" fontId="39" fillId="0" borderId="0" xfId="131" applyFont="1" applyFill="1" applyAlignment="1">
      <alignment horizontal="left"/>
    </xf>
    <xf numFmtId="226" fontId="39" fillId="0" borderId="0" xfId="24" quotePrefix="1" applyNumberFormat="1" applyFont="1" applyFill="1" applyAlignment="1" applyProtection="1">
      <alignment horizontal="right" vertical="top"/>
    </xf>
    <xf numFmtId="224" fontId="43" fillId="0" borderId="0" xfId="131" applyFont="1" applyFill="1" applyAlignment="1">
      <alignment vertical="top" wrapText="1"/>
    </xf>
    <xf numFmtId="49" fontId="191" fillId="83" borderId="0" xfId="131" applyNumberFormat="1" applyFont="1" applyFill="1" applyAlignment="1"/>
    <xf numFmtId="224" fontId="190" fillId="83" borderId="0" xfId="131" applyFont="1" applyFill="1" applyAlignment="1">
      <alignment vertical="top"/>
    </xf>
    <xf numFmtId="0" fontId="43" fillId="0" borderId="0" xfId="24" applyNumberFormat="1" applyFont="1" applyFill="1" applyAlignment="1">
      <alignment horizontal="left" vertical="top"/>
    </xf>
    <xf numFmtId="49" fontId="191" fillId="0" borderId="0" xfId="131" applyNumberFormat="1" applyFont="1" applyFill="1" applyAlignment="1">
      <alignment horizontal="left" indent="1"/>
    </xf>
    <xf numFmtId="43" fontId="189" fillId="0" borderId="0" xfId="97" applyNumberFormat="1" applyFont="1" applyFill="1" applyAlignment="1">
      <alignment horizontal="right" vertical="center"/>
    </xf>
    <xf numFmtId="172" fontId="43" fillId="0" borderId="0" xfId="24" applyNumberFormat="1" applyFont="1" applyFill="1" applyAlignment="1">
      <alignment horizontal="right" vertical="top"/>
    </xf>
    <xf numFmtId="172" fontId="39" fillId="0" borderId="0" xfId="24" applyNumberFormat="1" applyFont="1" applyFill="1" applyAlignment="1">
      <alignment horizontal="right"/>
    </xf>
    <xf numFmtId="49" fontId="189" fillId="0" borderId="0" xfId="131" applyNumberFormat="1" applyFont="1" applyFill="1" applyAlignment="1">
      <alignment horizontal="left"/>
    </xf>
    <xf numFmtId="226" fontId="39" fillId="0" borderId="0" xfId="24" applyNumberFormat="1" applyFont="1" applyFill="1" applyAlignment="1">
      <alignment horizontal="right" vertical="top"/>
    </xf>
    <xf numFmtId="172" fontId="43" fillId="0" borderId="0" xfId="24" applyNumberFormat="1" applyFont="1" applyFill="1" applyAlignment="1">
      <alignment horizontal="center" vertical="top"/>
    </xf>
    <xf numFmtId="172" fontId="39" fillId="0" borderId="0" xfId="24" applyNumberFormat="1" applyFont="1" applyFill="1" applyAlignment="1">
      <alignment horizontal="right" vertical="top"/>
    </xf>
    <xf numFmtId="172" fontId="39" fillId="0" borderId="0" xfId="61" applyNumberFormat="1" applyFont="1" applyFill="1" applyAlignment="1">
      <alignment horizontal="right" vertical="top"/>
    </xf>
    <xf numFmtId="49" fontId="191" fillId="0" borderId="0" xfId="131" applyNumberFormat="1" applyFont="1" applyFill="1" applyAlignment="1">
      <alignment horizontal="left"/>
    </xf>
    <xf numFmtId="43" fontId="43" fillId="0" borderId="0" xfId="24" applyNumberFormat="1" applyFont="1" applyFill="1" applyAlignment="1">
      <alignment horizontal="right" vertical="top"/>
    </xf>
    <xf numFmtId="224" fontId="39" fillId="0" borderId="0" xfId="0" applyFont="1" applyFill="1" applyAlignment="1">
      <alignment horizontal="right" vertical="top"/>
    </xf>
    <xf numFmtId="224" fontId="43" fillId="0" borderId="0" xfId="0" applyFont="1" applyFill="1" applyAlignment="1">
      <alignment horizontal="right" vertical="top"/>
    </xf>
    <xf numFmtId="0" fontId="39" fillId="0" borderId="0" xfId="0" applyNumberFormat="1" applyFont="1" applyFill="1" applyAlignment="1">
      <alignment horizontal="left"/>
    </xf>
    <xf numFmtId="0" fontId="191" fillId="0" borderId="0" xfId="131" applyNumberFormat="1" applyFont="1" applyFill="1" applyAlignment="1">
      <alignment horizontal="justify" vertical="justify"/>
    </xf>
    <xf numFmtId="0" fontId="189" fillId="0" borderId="0" xfId="131" applyNumberFormat="1" applyFont="1" applyFill="1" applyAlignment="1">
      <alignment horizontal="right" vertical="top"/>
    </xf>
    <xf numFmtId="3" fontId="189" fillId="0" borderId="0" xfId="131" applyNumberFormat="1" applyFont="1" applyFill="1" applyAlignment="1">
      <alignment horizontal="right" vertical="top"/>
    </xf>
    <xf numFmtId="0" fontId="191" fillId="0" borderId="0" xfId="131" applyNumberFormat="1" applyFont="1" applyFill="1" applyAlignment="1">
      <alignment horizontal="right" vertical="top"/>
    </xf>
    <xf numFmtId="3" fontId="191" fillId="0" borderId="0" xfId="131" applyNumberFormat="1" applyFont="1" applyFill="1" applyAlignment="1">
      <alignment horizontal="right" vertical="top"/>
    </xf>
    <xf numFmtId="224" fontId="39" fillId="0" borderId="0" xfId="0" applyFont="1" applyFill="1" applyBorder="1"/>
    <xf numFmtId="226" fontId="191" fillId="0" borderId="0" xfId="24" applyNumberFormat="1" applyFont="1" applyFill="1" applyAlignment="1">
      <alignment horizontal="right" vertical="top"/>
    </xf>
    <xf numFmtId="172" fontId="191" fillId="0" borderId="0" xfId="24" applyNumberFormat="1" applyFont="1" applyFill="1" applyAlignment="1">
      <alignment horizontal="right" vertical="top"/>
    </xf>
    <xf numFmtId="176" fontId="189" fillId="0" borderId="0" xfId="24" applyNumberFormat="1" applyFont="1" applyFill="1" applyAlignment="1">
      <alignment horizontal="right" vertical="top"/>
    </xf>
    <xf numFmtId="0" fontId="43" fillId="0" borderId="0" xfId="131" applyNumberFormat="1" applyFont="1" applyFill="1" applyAlignment="1">
      <alignment vertical="top"/>
    </xf>
    <xf numFmtId="172" fontId="189" fillId="0" borderId="0" xfId="24" applyNumberFormat="1" applyFont="1" applyFill="1" applyAlignment="1">
      <alignment horizontal="justify" vertical="justify"/>
    </xf>
    <xf numFmtId="172" fontId="191" fillId="83" borderId="0" xfId="24" applyNumberFormat="1" applyFont="1" applyFill="1" applyAlignment="1">
      <alignment horizontal="justify" vertical="justify"/>
    </xf>
    <xf numFmtId="173" fontId="43" fillId="0" borderId="0" xfId="24" quotePrefix="1" applyNumberFormat="1" applyFont="1" applyFill="1" applyBorder="1" applyAlignment="1">
      <alignment horizontal="left" vertical="top"/>
    </xf>
    <xf numFmtId="173" fontId="43" fillId="0" borderId="0" xfId="131" applyNumberFormat="1" applyFont="1" applyFill="1" applyBorder="1" applyAlignment="1">
      <alignment horizontal="left" vertical="top"/>
    </xf>
    <xf numFmtId="226" fontId="43" fillId="0" borderId="0" xfId="24" applyNumberFormat="1" applyFont="1" applyFill="1" applyBorder="1" applyAlignment="1"/>
    <xf numFmtId="15" fontId="43" fillId="0" borderId="0" xfId="131" applyNumberFormat="1" applyFont="1" applyFill="1" applyBorder="1" applyAlignment="1">
      <alignment wrapText="1"/>
    </xf>
    <xf numFmtId="226" fontId="189" fillId="0" borderId="0" xfId="24" applyNumberFormat="1" applyFont="1" applyFill="1" applyBorder="1" applyAlignment="1"/>
    <xf numFmtId="0" fontId="43" fillId="0" borderId="0" xfId="131" applyNumberFormat="1" applyFont="1" applyFill="1" applyBorder="1" applyAlignment="1">
      <alignment horizontal="left" vertical="top"/>
    </xf>
    <xf numFmtId="226" fontId="39" fillId="0" borderId="0" xfId="24" applyNumberFormat="1" applyFont="1" applyFill="1" applyBorder="1" applyAlignment="1">
      <alignment vertical="top"/>
    </xf>
    <xf numFmtId="0" fontId="39" fillId="0" borderId="0" xfId="131" applyNumberFormat="1" applyFont="1" applyFill="1" applyBorder="1" applyAlignment="1">
      <alignment horizontal="left" vertical="top"/>
    </xf>
    <xf numFmtId="172" fontId="43" fillId="0" borderId="0" xfId="24" applyNumberFormat="1" applyFont="1" applyFill="1" applyBorder="1" applyAlignment="1"/>
    <xf numFmtId="224" fontId="43" fillId="0" borderId="0" xfId="0" applyFont="1" applyFill="1" applyBorder="1"/>
    <xf numFmtId="224" fontId="43" fillId="0" borderId="0" xfId="0" applyFont="1" applyFill="1" applyBorder="1" applyAlignment="1"/>
    <xf numFmtId="172" fontId="43" fillId="0" borderId="0" xfId="24" applyNumberFormat="1" applyFont="1" applyFill="1" applyBorder="1" applyAlignment="1">
      <alignment horizontal="center"/>
    </xf>
    <xf numFmtId="224" fontId="39" fillId="0" borderId="0" xfId="131" applyFont="1" applyFill="1" applyBorder="1" applyAlignment="1">
      <alignment horizontal="left" vertical="top" indent="1"/>
    </xf>
    <xf numFmtId="49" fontId="189" fillId="0" borderId="0" xfId="131" applyNumberFormat="1" applyFont="1" applyFill="1" applyBorder="1" applyAlignment="1"/>
    <xf numFmtId="49" fontId="189" fillId="0" borderId="0" xfId="131" applyNumberFormat="1" applyFont="1" applyFill="1" applyBorder="1" applyAlignment="1">
      <alignment horizontal="left" indent="1"/>
    </xf>
    <xf numFmtId="0" fontId="39" fillId="0" borderId="0" xfId="24" applyNumberFormat="1" applyFont="1" applyFill="1" applyBorder="1" applyAlignment="1">
      <alignment horizontal="left" vertical="top"/>
    </xf>
    <xf numFmtId="172" fontId="39" fillId="0" borderId="0" xfId="45" applyNumberFormat="1" applyFont="1" applyFill="1" applyBorder="1" applyAlignment="1">
      <alignment vertical="top"/>
    </xf>
    <xf numFmtId="172" fontId="39" fillId="0" borderId="0" xfId="45" applyNumberFormat="1" applyFont="1" applyFill="1" applyBorder="1" applyAlignment="1">
      <alignment horizontal="right"/>
    </xf>
    <xf numFmtId="224" fontId="39" fillId="0" borderId="0" xfId="0" applyFont="1" applyFill="1" applyBorder="1" applyAlignment="1">
      <alignment horizontal="right"/>
    </xf>
    <xf numFmtId="224" fontId="39" fillId="0" borderId="0" xfId="131" applyFont="1" applyFill="1" applyBorder="1" applyAlignment="1">
      <alignment horizontal="left" vertical="top" wrapText="1"/>
    </xf>
    <xf numFmtId="172" fontId="39" fillId="0" borderId="0" xfId="24" applyNumberFormat="1" applyFont="1" applyFill="1" applyBorder="1" applyAlignment="1">
      <alignment horizontal="center"/>
    </xf>
    <xf numFmtId="172" fontId="39" fillId="0" borderId="0" xfId="24" applyNumberFormat="1" applyFont="1" applyFill="1" applyBorder="1" applyAlignment="1">
      <alignment horizontal="right" vertical="top"/>
    </xf>
    <xf numFmtId="172" fontId="43" fillId="0" borderId="0" xfId="24" applyNumberFormat="1" applyFont="1" applyFill="1" applyBorder="1" applyAlignment="1">
      <alignment horizontal="right" vertical="top"/>
    </xf>
    <xf numFmtId="224" fontId="39" fillId="0" borderId="0" xfId="131" applyFont="1" applyFill="1" applyAlignment="1">
      <alignment horizontal="right" vertical="top"/>
    </xf>
    <xf numFmtId="226" fontId="43" fillId="0" borderId="0" xfId="24" applyNumberFormat="1" applyFont="1" applyFill="1" applyBorder="1" applyAlignment="1">
      <alignment horizontal="left" vertical="top" indent="1"/>
    </xf>
    <xf numFmtId="0" fontId="43" fillId="0" borderId="0" xfId="131" applyNumberFormat="1" applyFont="1" applyFill="1" applyBorder="1" applyAlignment="1">
      <alignment horizontal="left"/>
    </xf>
    <xf numFmtId="226" fontId="39" fillId="0" borderId="0" xfId="24" applyNumberFormat="1" applyFont="1" applyFill="1" applyBorder="1" applyAlignment="1">
      <alignment horizontal="left" vertical="top"/>
    </xf>
    <xf numFmtId="226" fontId="39" fillId="0" borderId="0" xfId="24" applyNumberFormat="1" applyFont="1" applyFill="1" applyBorder="1" applyAlignment="1">
      <alignment horizontal="center"/>
    </xf>
    <xf numFmtId="226" fontId="43" fillId="0" borderId="0" xfId="24" applyNumberFormat="1" applyFont="1" applyFill="1" applyBorder="1"/>
    <xf numFmtId="226" fontId="191" fillId="0" borderId="0" xfId="24" applyNumberFormat="1" applyFont="1" applyFill="1" applyBorder="1" applyAlignment="1"/>
    <xf numFmtId="226" fontId="43" fillId="0" borderId="0" xfId="24" applyNumberFormat="1" applyFont="1" applyFill="1" applyBorder="1" applyAlignment="1">
      <alignment vertical="top"/>
    </xf>
    <xf numFmtId="226" fontId="39" fillId="0" borderId="0" xfId="24" applyNumberFormat="1" applyFont="1" applyFill="1" applyBorder="1"/>
    <xf numFmtId="226" fontId="39" fillId="0" borderId="0" xfId="24" applyNumberFormat="1" applyFont="1" applyFill="1" applyBorder="1" applyAlignment="1">
      <alignment horizontal="left"/>
    </xf>
    <xf numFmtId="226" fontId="43" fillId="0" borderId="0" xfId="24" applyNumberFormat="1" applyFont="1" applyFill="1" applyBorder="1" applyAlignment="1">
      <alignment horizontal="left"/>
    </xf>
    <xf numFmtId="226" fontId="39" fillId="0" borderId="0" xfId="24" applyNumberFormat="1" applyFont="1" applyFill="1" applyBorder="1" applyAlignment="1"/>
    <xf numFmtId="0" fontId="39" fillId="0" borderId="0" xfId="24" applyNumberFormat="1" applyFont="1" applyAlignment="1"/>
    <xf numFmtId="0" fontId="39" fillId="0" borderId="0" xfId="0" applyNumberFormat="1" applyFont="1"/>
    <xf numFmtId="0" fontId="193" fillId="0" borderId="0" xfId="131" applyNumberFormat="1" applyFont="1" applyFill="1" applyAlignment="1">
      <alignment vertical="top"/>
    </xf>
    <xf numFmtId="0" fontId="193" fillId="0" borderId="0" xfId="131" applyNumberFormat="1" applyFont="1" applyFill="1" applyAlignment="1">
      <alignment horizontal="justify" vertical="top"/>
    </xf>
    <xf numFmtId="0" fontId="43" fillId="0" borderId="0" xfId="24" quotePrefix="1" applyNumberFormat="1" applyFont="1" applyFill="1" applyAlignment="1">
      <alignment horizontal="left" vertical="top"/>
    </xf>
    <xf numFmtId="0" fontId="39" fillId="0" borderId="0" xfId="131" applyNumberFormat="1" applyFont="1" applyFill="1" applyAlignment="1">
      <alignment horizontal="justify" vertical="justify" wrapText="1"/>
    </xf>
    <xf numFmtId="0" fontId="39" fillId="0" borderId="0" xfId="24" applyNumberFormat="1" applyFont="1" applyFill="1" applyAlignment="1" applyProtection="1">
      <alignment horizontal="left" vertical="top" wrapText="1"/>
    </xf>
    <xf numFmtId="0" fontId="39" fillId="0" borderId="0" xfId="24" applyNumberFormat="1" applyFont="1" applyBorder="1" applyAlignment="1"/>
    <xf numFmtId="0" fontId="39" fillId="0" borderId="0" xfId="0" applyNumberFormat="1" applyFont="1" applyBorder="1"/>
    <xf numFmtId="0" fontId="39" fillId="0" borderId="0" xfId="24" applyNumberFormat="1" applyFont="1" applyFill="1" applyBorder="1" applyAlignment="1">
      <alignment horizontal="left"/>
    </xf>
    <xf numFmtId="0" fontId="190" fillId="0" borderId="0" xfId="131" applyNumberFormat="1" applyFont="1" applyFill="1" applyBorder="1"/>
    <xf numFmtId="0" fontId="39" fillId="0" borderId="0" xfId="24" applyNumberFormat="1" applyFont="1" applyFill="1" applyBorder="1" applyAlignment="1"/>
    <xf numFmtId="0" fontId="39" fillId="0" borderId="0" xfId="131" applyNumberFormat="1" applyFont="1" applyFill="1" applyBorder="1" applyAlignment="1">
      <alignment horizontal="center"/>
    </xf>
    <xf numFmtId="0" fontId="39" fillId="0" borderId="0" xfId="131" applyNumberFormat="1" applyFont="1" applyFill="1" applyBorder="1" applyAlignment="1">
      <alignment vertical="top"/>
    </xf>
    <xf numFmtId="0" fontId="39" fillId="0" borderId="0" xfId="61" applyNumberFormat="1" applyFont="1" applyFill="1" applyBorder="1" applyAlignment="1">
      <alignment horizontal="center"/>
    </xf>
    <xf numFmtId="0" fontId="39" fillId="0" borderId="0" xfId="131" applyNumberFormat="1" applyFont="1" applyFill="1" applyBorder="1" applyAlignment="1">
      <alignment horizontal="justify" vertical="top"/>
    </xf>
    <xf numFmtId="172" fontId="39" fillId="0" borderId="0" xfId="24" applyNumberFormat="1" applyFont="1" applyBorder="1" applyAlignment="1"/>
    <xf numFmtId="224" fontId="39" fillId="0" borderId="0" xfId="0" applyFont="1" applyBorder="1"/>
    <xf numFmtId="172" fontId="39" fillId="0" borderId="0" xfId="24" applyNumberFormat="1" applyFont="1" applyFill="1" applyAlignment="1"/>
    <xf numFmtId="172" fontId="39" fillId="0" borderId="0" xfId="24" applyNumberFormat="1" applyFont="1" applyAlignment="1"/>
    <xf numFmtId="49" fontId="43" fillId="0" borderId="0" xfId="131" applyNumberFormat="1" applyFont="1" applyFill="1" applyAlignment="1">
      <alignment horizontal="right"/>
    </xf>
    <xf numFmtId="49" fontId="43" fillId="0" borderId="0" xfId="131" applyNumberFormat="1" applyFont="1" applyFill="1" applyBorder="1" applyAlignment="1">
      <alignment horizontal="center" vertical="center"/>
    </xf>
    <xf numFmtId="49" fontId="43" fillId="0" borderId="0" xfId="131" applyNumberFormat="1" applyFont="1" applyFill="1" applyBorder="1" applyAlignment="1">
      <alignment horizontal="center" wrapText="1"/>
    </xf>
    <xf numFmtId="49" fontId="39" fillId="0" borderId="0" xfId="0" applyNumberFormat="1" applyFont="1" applyFill="1" applyBorder="1" applyAlignment="1">
      <alignment horizontal="center" wrapText="1"/>
    </xf>
    <xf numFmtId="49" fontId="39" fillId="0" borderId="0" xfId="131" applyNumberFormat="1" applyFont="1" applyFill="1" applyBorder="1" applyAlignment="1">
      <alignment horizontal="left" indent="1"/>
    </xf>
    <xf numFmtId="172" fontId="196" fillId="0" borderId="0" xfId="24" applyNumberFormat="1" applyFont="1" applyFill="1" applyBorder="1"/>
    <xf numFmtId="172" fontId="197" fillId="0" borderId="0" xfId="24" applyNumberFormat="1" applyFont="1" applyFill="1" applyBorder="1"/>
    <xf numFmtId="49" fontId="39" fillId="0" borderId="0" xfId="131" applyNumberFormat="1" applyFont="1" applyFill="1" applyBorder="1" applyAlignment="1">
      <alignment vertical="center"/>
    </xf>
    <xf numFmtId="49" fontId="39" fillId="0" borderId="0" xfId="131" quotePrefix="1" applyNumberFormat="1" applyFont="1" applyFill="1" applyBorder="1"/>
    <xf numFmtId="172" fontId="39" fillId="0" borderId="0" xfId="131" applyNumberFormat="1" applyFont="1" applyFill="1" applyBorder="1"/>
    <xf numFmtId="49" fontId="43" fillId="0" borderId="0" xfId="131" applyNumberFormat="1" applyFont="1" applyFill="1" applyAlignment="1" applyProtection="1">
      <alignment horizontal="centerContinuous"/>
    </xf>
    <xf numFmtId="49" fontId="43" fillId="0" borderId="0" xfId="34" applyNumberFormat="1" applyFont="1" applyFill="1" applyAlignment="1" applyProtection="1">
      <alignment horizontal="centerContinuous"/>
    </xf>
    <xf numFmtId="49" fontId="39" fillId="0" borderId="0" xfId="0" applyNumberFormat="1" applyFont="1" applyFill="1" applyAlignment="1" applyProtection="1">
      <alignment horizontal="center"/>
    </xf>
    <xf numFmtId="49" fontId="39" fillId="0" borderId="0" xfId="24" applyNumberFormat="1" applyFont="1" applyFill="1"/>
    <xf numFmtId="49" fontId="39" fillId="0" borderId="0" xfId="34" applyNumberFormat="1" applyFont="1" applyFill="1"/>
    <xf numFmtId="49" fontId="43" fillId="0" borderId="0" xfId="131" applyNumberFormat="1" applyFont="1" applyFill="1" applyAlignment="1">
      <alignment horizontal="center" vertical="center"/>
    </xf>
    <xf numFmtId="49" fontId="43" fillId="83" borderId="0" xfId="131" applyNumberFormat="1" applyFont="1" applyFill="1" applyBorder="1" applyAlignment="1"/>
    <xf numFmtId="49" fontId="43" fillId="83" borderId="0" xfId="131" applyNumberFormat="1" applyFont="1" applyFill="1" applyAlignment="1">
      <alignment horizontal="right"/>
    </xf>
    <xf numFmtId="49" fontId="43" fillId="83" borderId="6" xfId="131" applyNumberFormat="1" applyFont="1" applyFill="1" applyBorder="1" applyAlignment="1">
      <alignment horizontal="center" vertical="center"/>
    </xf>
    <xf numFmtId="49" fontId="39" fillId="83" borderId="0" xfId="131" applyNumberFormat="1" applyFont="1" applyFill="1" applyBorder="1" applyAlignment="1"/>
    <xf numFmtId="224" fontId="43" fillId="83" borderId="0" xfId="131" applyFont="1" applyFill="1" applyBorder="1" applyAlignment="1"/>
    <xf numFmtId="224" fontId="39" fillId="83" borderId="0" xfId="131" applyFont="1" applyFill="1" applyBorder="1" applyAlignment="1"/>
    <xf numFmtId="224" fontId="39" fillId="83" borderId="0" xfId="131" applyFont="1" applyFill="1" applyBorder="1"/>
    <xf numFmtId="172" fontId="43" fillId="83" borderId="0" xfId="24" applyNumberFormat="1" applyFont="1" applyFill="1" applyBorder="1" applyAlignment="1"/>
    <xf numFmtId="49" fontId="39" fillId="83" borderId="0" xfId="131" applyNumberFormat="1" applyFont="1" applyFill="1" applyBorder="1"/>
    <xf numFmtId="49" fontId="39" fillId="83" borderId="0" xfId="131" quotePrefix="1" applyNumberFormat="1" applyFont="1" applyFill="1" applyBorder="1" applyAlignment="1">
      <alignment horizontal="left" indent="1"/>
    </xf>
    <xf numFmtId="49" fontId="39" fillId="83" borderId="0" xfId="131" applyNumberFormat="1" applyFont="1" applyFill="1" applyBorder="1" applyAlignment="1">
      <alignment horizontal="left" indent="1"/>
    </xf>
    <xf numFmtId="172" fontId="43" fillId="83" borderId="14" xfId="24" applyNumberFormat="1" applyFont="1" applyFill="1" applyBorder="1"/>
    <xf numFmtId="172" fontId="43" fillId="83" borderId="18" xfId="24" applyNumberFormat="1" applyFont="1" applyFill="1" applyBorder="1"/>
    <xf numFmtId="172" fontId="39" fillId="0" borderId="14" xfId="24" applyNumberFormat="1" applyFont="1" applyFill="1" applyBorder="1"/>
    <xf numFmtId="172" fontId="43" fillId="83" borderId="25" xfId="24" applyNumberFormat="1" applyFont="1" applyFill="1" applyBorder="1"/>
    <xf numFmtId="172" fontId="39" fillId="0" borderId="13" xfId="24" applyNumberFormat="1" applyFont="1" applyFill="1" applyBorder="1"/>
    <xf numFmtId="172" fontId="43" fillId="83" borderId="26" xfId="24" applyNumberFormat="1" applyFont="1" applyFill="1" applyBorder="1"/>
    <xf numFmtId="172" fontId="39" fillId="0" borderId="15" xfId="24" applyNumberFormat="1" applyFont="1" applyFill="1" applyBorder="1"/>
    <xf numFmtId="49" fontId="39" fillId="83" borderId="0" xfId="131" applyNumberFormat="1" applyFont="1" applyFill="1" applyBorder="1" applyAlignment="1">
      <alignment vertical="center"/>
    </xf>
    <xf numFmtId="172" fontId="43" fillId="83" borderId="0" xfId="131" applyNumberFormat="1" applyFont="1" applyFill="1" applyBorder="1"/>
    <xf numFmtId="172" fontId="43" fillId="0" borderId="0" xfId="24" applyNumberFormat="1" applyFont="1" applyFill="1" applyAlignment="1" applyProtection="1"/>
    <xf numFmtId="224" fontId="43" fillId="0" borderId="0" xfId="131" applyNumberFormat="1" applyFont="1" applyFill="1" applyAlignment="1" applyProtection="1"/>
    <xf numFmtId="49" fontId="39" fillId="83" borderId="0" xfId="131" applyNumberFormat="1" applyFont="1" applyFill="1"/>
    <xf numFmtId="49" fontId="43" fillId="0" borderId="0" xfId="131" applyNumberFormat="1" applyFont="1" applyFill="1" applyAlignment="1" applyProtection="1">
      <alignment horizontal="center"/>
    </xf>
    <xf numFmtId="49" fontId="43" fillId="0" borderId="0" xfId="34" applyNumberFormat="1" applyFont="1" applyFill="1" applyAlignment="1" applyProtection="1">
      <alignment horizontal="center"/>
    </xf>
    <xf numFmtId="49" fontId="43" fillId="0" borderId="0" xfId="0" applyNumberFormat="1" applyFont="1" applyFill="1" applyBorder="1" applyAlignment="1" applyProtection="1"/>
    <xf numFmtId="49" fontId="43" fillId="83" borderId="0" xfId="131" applyNumberFormat="1" applyFont="1" applyFill="1" applyAlignment="1" applyProtection="1"/>
    <xf numFmtId="49" fontId="43" fillId="83" borderId="0" xfId="0" applyNumberFormat="1" applyFont="1" applyFill="1" applyBorder="1" applyAlignment="1" applyProtection="1">
      <alignment horizontal="center"/>
    </xf>
    <xf numFmtId="224" fontId="43" fillId="83" borderId="0" xfId="131" applyFont="1" applyFill="1" applyAlignment="1" applyProtection="1"/>
    <xf numFmtId="224" fontId="43" fillId="83" borderId="0" xfId="0" applyFont="1" applyFill="1" applyBorder="1" applyAlignment="1" applyProtection="1">
      <alignment horizontal="center"/>
    </xf>
    <xf numFmtId="224" fontId="43" fillId="0" borderId="0" xfId="131" applyNumberFormat="1" applyFont="1" applyFill="1" applyProtection="1"/>
    <xf numFmtId="172" fontId="39" fillId="0" borderId="0" xfId="24" applyNumberFormat="1" applyFont="1" applyAlignment="1">
      <alignment vertical="top"/>
    </xf>
    <xf numFmtId="172" fontId="43" fillId="0" borderId="0" xfId="24" applyNumberFormat="1" applyFont="1" applyFill="1" applyProtection="1"/>
    <xf numFmtId="1" fontId="39" fillId="83" borderId="0" xfId="131" applyNumberFormat="1" applyFont="1" applyFill="1" applyBorder="1"/>
    <xf numFmtId="172" fontId="39" fillId="83" borderId="0" xfId="131" applyNumberFormat="1" applyFont="1" applyFill="1" applyBorder="1"/>
    <xf numFmtId="172" fontId="39" fillId="83" borderId="0" xfId="0" applyNumberFormat="1" applyFont="1" applyFill="1" applyBorder="1"/>
    <xf numFmtId="172" fontId="39" fillId="83" borderId="0" xfId="34" applyNumberFormat="1" applyFont="1" applyFill="1" applyBorder="1"/>
    <xf numFmtId="224" fontId="43" fillId="0" borderId="0" xfId="131" applyFont="1" applyFill="1" applyBorder="1" applyAlignment="1"/>
    <xf numFmtId="0" fontId="39" fillId="0" borderId="0" xfId="131" applyNumberFormat="1" applyFont="1" applyFill="1" applyAlignment="1"/>
    <xf numFmtId="0" fontId="39" fillId="0" borderId="0" xfId="24" applyNumberFormat="1" applyFont="1" applyFill="1" applyAlignment="1"/>
    <xf numFmtId="224" fontId="43" fillId="0" borderId="0" xfId="131" applyFont="1" applyFill="1" applyAlignment="1">
      <alignment vertical="justify"/>
    </xf>
    <xf numFmtId="49" fontId="39" fillId="0" borderId="0" xfId="131" applyNumberFormat="1" applyFont="1" applyFill="1" applyBorder="1" applyAlignment="1"/>
    <xf numFmtId="0" fontId="39" fillId="0" borderId="0" xfId="131" applyNumberFormat="1" applyFont="1" applyFill="1" applyBorder="1" applyAlignment="1"/>
    <xf numFmtId="224" fontId="43" fillId="0" borderId="0" xfId="131" applyFont="1" applyFill="1" applyAlignment="1">
      <alignment horizontal="centerContinuous"/>
    </xf>
    <xf numFmtId="172" fontId="43" fillId="0" borderId="0" xfId="24" applyNumberFormat="1" applyFont="1" applyFill="1" applyAlignment="1"/>
    <xf numFmtId="172" fontId="43" fillId="83" borderId="0" xfId="24" applyNumberFormat="1" applyFont="1" applyFill="1"/>
    <xf numFmtId="172" fontId="43" fillId="0" borderId="14" xfId="24" applyNumberFormat="1" applyFont="1" applyFill="1" applyBorder="1" applyAlignment="1"/>
    <xf numFmtId="172" fontId="39" fillId="0" borderId="0" xfId="45" applyNumberFormat="1" applyFont="1" applyFill="1" applyBorder="1" applyAlignment="1"/>
    <xf numFmtId="172" fontId="43" fillId="0" borderId="13" xfId="24" applyNumberFormat="1" applyFont="1" applyFill="1" applyBorder="1" applyAlignment="1"/>
    <xf numFmtId="172" fontId="43" fillId="0" borderId="15" xfId="24" applyNumberFormat="1" applyFont="1" applyFill="1" applyBorder="1" applyAlignment="1"/>
    <xf numFmtId="2" fontId="39" fillId="0" borderId="0" xfId="131" applyNumberFormat="1" applyFont="1" applyFill="1"/>
    <xf numFmtId="172" fontId="198" fillId="86" borderId="0" xfId="24" applyNumberFormat="1" applyFont="1" applyFill="1"/>
    <xf numFmtId="0" fontId="198" fillId="0" borderId="0" xfId="24" applyNumberFormat="1" applyFont="1" applyFill="1"/>
    <xf numFmtId="172" fontId="39" fillId="0" borderId="0" xfId="45" applyNumberFormat="1" applyFont="1" applyFill="1" applyAlignment="1"/>
    <xf numFmtId="49" fontId="43" fillId="0" borderId="0" xfId="89" applyNumberFormat="1" applyFont="1" applyFill="1"/>
    <xf numFmtId="49" fontId="43" fillId="0" borderId="0" xfId="89" applyNumberFormat="1" applyFont="1" applyFill="1" applyAlignment="1">
      <alignment horizontal="left" indent="1"/>
    </xf>
    <xf numFmtId="172" fontId="198" fillId="0" borderId="0" xfId="131" applyNumberFormat="1" applyFont="1" applyFill="1"/>
    <xf numFmtId="172" fontId="39" fillId="0" borderId="0" xfId="45" applyNumberFormat="1" applyFont="1" applyFill="1" applyBorder="1" applyAlignment="1">
      <alignment vertical="center"/>
    </xf>
    <xf numFmtId="224" fontId="198" fillId="0" borderId="0" xfId="131" applyFont="1" applyFill="1"/>
    <xf numFmtId="43" fontId="39" fillId="0" borderId="0" xfId="24" applyNumberFormat="1" applyFont="1" applyFill="1"/>
    <xf numFmtId="172" fontId="198" fillId="0" borderId="0" xfId="24" applyNumberFormat="1" applyFont="1" applyFill="1"/>
    <xf numFmtId="0" fontId="198" fillId="0" borderId="0" xfId="131" applyNumberFormat="1" applyFont="1" applyFill="1"/>
    <xf numFmtId="224" fontId="185" fillId="0" borderId="0" xfId="131" applyFont="1" applyFill="1"/>
    <xf numFmtId="172" fontId="185" fillId="0" borderId="0" xfId="24" applyNumberFormat="1" applyFont="1" applyFill="1"/>
    <xf numFmtId="224" fontId="43" fillId="0" borderId="0" xfId="131" applyFont="1" applyFill="1" applyAlignment="1">
      <alignment horizontal="center" vertical="justify"/>
    </xf>
    <xf numFmtId="224" fontId="185" fillId="0" borderId="0" xfId="131" applyFont="1" applyFill="1" applyBorder="1"/>
    <xf numFmtId="224" fontId="184" fillId="0" borderId="0" xfId="131" applyFont="1" applyFill="1" applyBorder="1" applyAlignment="1">
      <alignment horizontal="center"/>
    </xf>
    <xf numFmtId="49" fontId="43" fillId="0" borderId="0" xfId="0" applyNumberFormat="1" applyFont="1" applyFill="1"/>
    <xf numFmtId="172" fontId="43" fillId="0" borderId="67" xfId="24" applyNumberFormat="1" applyFont="1" applyFill="1" applyBorder="1" applyAlignment="1"/>
    <xf numFmtId="172" fontId="43" fillId="0" borderId="67" xfId="24" applyNumberFormat="1" applyFont="1" applyFill="1" applyBorder="1"/>
    <xf numFmtId="49" fontId="39" fillId="0" borderId="0" xfId="131" quotePrefix="1" applyNumberFormat="1" applyFont="1" applyFill="1" applyAlignment="1">
      <alignment horizontal="left" vertical="center" indent="1"/>
    </xf>
    <xf numFmtId="172" fontId="43" fillId="0" borderId="13" xfId="24" applyNumberFormat="1" applyFont="1" applyFill="1" applyBorder="1"/>
    <xf numFmtId="224" fontId="184" fillId="0" borderId="0" xfId="131" applyFont="1" applyFill="1"/>
    <xf numFmtId="43" fontId="39" fillId="0" borderId="0" xfId="24" applyFont="1" applyFill="1" applyAlignment="1">
      <alignment wrapText="1"/>
    </xf>
    <xf numFmtId="172" fontId="39" fillId="0" borderId="10" xfId="24" applyNumberFormat="1" applyFont="1" applyFill="1" applyBorder="1"/>
    <xf numFmtId="172" fontId="43" fillId="0" borderId="15" xfId="24" applyNumberFormat="1" applyFont="1" applyFill="1" applyBorder="1"/>
    <xf numFmtId="172" fontId="185" fillId="0" borderId="0" xfId="45" applyNumberFormat="1" applyFont="1" applyFill="1"/>
    <xf numFmtId="172" fontId="185" fillId="0" borderId="0" xfId="131" applyNumberFormat="1" applyFont="1" applyFill="1"/>
    <xf numFmtId="224" fontId="199" fillId="0" borderId="0" xfId="131" applyFont="1" applyFill="1"/>
    <xf numFmtId="224" fontId="184" fillId="0" borderId="21" xfId="131" applyFont="1" applyFill="1" applyBorder="1" applyAlignment="1">
      <alignment horizontal="center" vertical="center"/>
    </xf>
    <xf numFmtId="172" fontId="184" fillId="0" borderId="7" xfId="24" applyNumberFormat="1" applyFont="1" applyFill="1" applyBorder="1"/>
    <xf numFmtId="172" fontId="39" fillId="0" borderId="26" xfId="24" applyNumberFormat="1" applyFont="1" applyFill="1" applyBorder="1"/>
    <xf numFmtId="224" fontId="39" fillId="0" borderId="13" xfId="131" applyFont="1" applyFill="1" applyBorder="1"/>
    <xf numFmtId="172" fontId="185" fillId="0" borderId="0" xfId="45" applyNumberFormat="1" applyFont="1" applyFill="1" applyAlignment="1"/>
    <xf numFmtId="172" fontId="43" fillId="0" borderId="1" xfId="24" applyNumberFormat="1" applyFont="1" applyFill="1" applyBorder="1" applyAlignment="1"/>
    <xf numFmtId="172" fontId="43" fillId="0" borderId="1" xfId="24" applyNumberFormat="1" applyFont="1" applyFill="1" applyBorder="1"/>
    <xf numFmtId="43" fontId="185" fillId="0" borderId="0" xfId="131" applyNumberFormat="1" applyFont="1" applyFill="1"/>
    <xf numFmtId="49" fontId="43" fillId="0" borderId="0" xfId="131" applyNumberFormat="1" applyFont="1" applyFill="1" applyAlignment="1">
      <alignment horizontal="left" vertical="center" indent="1"/>
    </xf>
    <xf numFmtId="172" fontId="39" fillId="0" borderId="21" xfId="24" applyNumberFormat="1" applyFont="1" applyFill="1" applyBorder="1"/>
    <xf numFmtId="172" fontId="185" fillId="0" borderId="0" xfId="45" applyNumberFormat="1" applyFont="1" applyFill="1" applyBorder="1" applyAlignment="1"/>
    <xf numFmtId="49" fontId="43" fillId="0" borderId="0" xfId="131" applyNumberFormat="1" applyFont="1" applyFill="1" applyAlignment="1">
      <alignment horizontal="left" indent="1"/>
    </xf>
    <xf numFmtId="172" fontId="43" fillId="0" borderId="9" xfId="24" applyNumberFormat="1" applyFont="1" applyFill="1" applyBorder="1" applyAlignment="1"/>
    <xf numFmtId="49" fontId="39" fillId="0" borderId="0" xfId="131" quotePrefix="1" applyNumberFormat="1" applyFont="1" applyFill="1" applyAlignment="1">
      <alignment horizontal="left"/>
    </xf>
    <xf numFmtId="49" fontId="43" fillId="0" borderId="0" xfId="131" quotePrefix="1" applyNumberFormat="1" applyFont="1" applyFill="1" applyAlignment="1">
      <alignment horizontal="left" vertical="center"/>
    </xf>
    <xf numFmtId="172" fontId="39" fillId="0" borderId="3" xfId="24" applyNumberFormat="1" applyFont="1" applyFill="1" applyBorder="1" applyAlignment="1">
      <alignment vertical="center"/>
    </xf>
    <xf numFmtId="172" fontId="184" fillId="0" borderId="7" xfId="131" applyNumberFormat="1" applyFont="1" applyFill="1" applyBorder="1" applyAlignment="1">
      <alignment vertical="center"/>
    </xf>
    <xf numFmtId="43" fontId="184" fillId="0" borderId="0" xfId="24" applyFont="1" applyFill="1" applyAlignment="1">
      <alignment vertical="center"/>
    </xf>
    <xf numFmtId="43" fontId="185" fillId="0" borderId="0" xfId="24" applyFont="1" applyFill="1" applyAlignment="1">
      <alignment vertical="center"/>
    </xf>
    <xf numFmtId="0" fontId="185" fillId="0" borderId="0" xfId="45" applyNumberFormat="1" applyFont="1" applyFill="1" applyBorder="1" applyAlignment="1"/>
    <xf numFmtId="0" fontId="39" fillId="0" borderId="0" xfId="45" applyNumberFormat="1" applyFont="1" applyFill="1" applyAlignment="1"/>
    <xf numFmtId="43" fontId="185" fillId="0" borderId="0" xfId="24" applyFont="1" applyFill="1"/>
    <xf numFmtId="224" fontId="43" fillId="0" borderId="0" xfId="131" quotePrefix="1" applyFont="1" applyFill="1" applyAlignment="1" applyProtection="1">
      <alignment horizontal="left"/>
    </xf>
    <xf numFmtId="224" fontId="43" fillId="0" borderId="0" xfId="0" applyFont="1" applyFill="1" applyAlignment="1">
      <alignment horizontal="center" vertical="center"/>
    </xf>
    <xf numFmtId="224" fontId="43" fillId="0" borderId="0" xfId="131" applyFont="1" applyFill="1" applyAlignment="1" applyProtection="1">
      <alignment horizontal="centerContinuous"/>
    </xf>
    <xf numFmtId="172" fontId="43" fillId="0" borderId="0" xfId="131" applyNumberFormat="1" applyFont="1" applyFill="1" applyBorder="1"/>
    <xf numFmtId="172" fontId="200" fillId="0" borderId="0" xfId="131" applyNumberFormat="1" applyFont="1" applyFill="1" applyBorder="1"/>
    <xf numFmtId="224" fontId="200" fillId="0" borderId="0" xfId="131" applyFont="1" applyFill="1" applyBorder="1"/>
    <xf numFmtId="224" fontId="43" fillId="0" borderId="0" xfId="131" quotePrefix="1" applyFont="1" applyFill="1" applyBorder="1" applyAlignment="1">
      <alignment horizontal="center" vertical="center"/>
    </xf>
    <xf numFmtId="172" fontId="39" fillId="0" borderId="0" xfId="24" applyNumberFormat="1" applyFont="1"/>
    <xf numFmtId="37" fontId="201" fillId="0" borderId="0" xfId="217" applyFont="1" applyFill="1" applyAlignment="1">
      <alignment vertical="top"/>
    </xf>
    <xf numFmtId="172" fontId="39" fillId="0" borderId="7" xfId="45" applyNumberFormat="1" applyFont="1" applyFill="1" applyBorder="1" applyAlignment="1">
      <alignment vertical="center"/>
    </xf>
    <xf numFmtId="172" fontId="43" fillId="0" borderId="0" xfId="131" applyNumberFormat="1" applyFont="1" applyFill="1" applyAlignment="1">
      <alignment vertical="center"/>
    </xf>
    <xf numFmtId="224" fontId="198" fillId="0" borderId="0" xfId="131" applyFont="1" applyFill="1" applyAlignment="1">
      <alignment vertical="center"/>
    </xf>
    <xf numFmtId="172" fontId="43" fillId="0" borderId="9" xfId="24" applyNumberFormat="1" applyFont="1" applyFill="1" applyBorder="1"/>
    <xf numFmtId="49" fontId="39" fillId="0" borderId="0" xfId="89" applyNumberFormat="1" applyFont="1" applyFill="1" applyAlignment="1">
      <alignment horizontal="left" vertical="center" indent="1"/>
    </xf>
    <xf numFmtId="49" fontId="43" fillId="0" borderId="0" xfId="89" applyNumberFormat="1" applyFont="1" applyFill="1" applyBorder="1" applyAlignment="1">
      <alignment vertical="center"/>
    </xf>
    <xf numFmtId="172" fontId="43" fillId="0" borderId="0" xfId="45" applyNumberFormat="1" applyFont="1" applyFill="1" applyBorder="1"/>
    <xf numFmtId="49" fontId="43" fillId="0" borderId="0" xfId="131" applyNumberFormat="1" applyFont="1" applyFill="1" applyAlignment="1">
      <alignment horizontal="center" vertical="justify"/>
    </xf>
    <xf numFmtId="49" fontId="39" fillId="0" borderId="0" xfId="89" applyNumberFormat="1" applyFont="1" applyFill="1" applyBorder="1" applyAlignment="1">
      <alignment horizontal="right"/>
    </xf>
    <xf numFmtId="49" fontId="43" fillId="0" borderId="0" xfId="89" applyNumberFormat="1" applyFont="1" applyFill="1" applyBorder="1" applyAlignment="1">
      <alignment horizontal="center"/>
    </xf>
    <xf numFmtId="43" fontId="43" fillId="0" borderId="0" xfId="24" applyFont="1" applyFill="1" applyBorder="1"/>
    <xf numFmtId="224" fontId="39" fillId="0" borderId="0" xfId="131" quotePrefix="1" applyFont="1" applyFill="1" applyAlignment="1">
      <alignment horizontal="left" vertical="center" indent="1"/>
    </xf>
    <xf numFmtId="43" fontId="198" fillId="0" borderId="0" xfId="24" applyFont="1" applyFill="1"/>
    <xf numFmtId="224" fontId="39" fillId="0" borderId="0" xfId="131" applyFont="1" applyFill="1" applyAlignment="1">
      <alignment wrapText="1"/>
    </xf>
    <xf numFmtId="172" fontId="39" fillId="0" borderId="67" xfId="24" applyNumberFormat="1" applyFont="1" applyFill="1" applyBorder="1"/>
    <xf numFmtId="49" fontId="39" fillId="0" borderId="0" xfId="89" applyNumberFormat="1" applyFont="1" applyFill="1"/>
    <xf numFmtId="224" fontId="39" fillId="0" borderId="0" xfId="89" applyNumberFormat="1" applyFont="1" applyFill="1"/>
    <xf numFmtId="49" fontId="39" fillId="0" borderId="0" xfId="0" applyNumberFormat="1" applyFont="1" applyFill="1"/>
    <xf numFmtId="1" fontId="39" fillId="0" borderId="0" xfId="131" applyNumberFormat="1" applyFont="1" applyFill="1" applyAlignment="1">
      <alignment horizontal="center"/>
    </xf>
    <xf numFmtId="224" fontId="39" fillId="0" borderId="0" xfId="89" applyNumberFormat="1" applyFont="1" applyFill="1" applyAlignment="1">
      <alignment horizontal="left" vertical="center" indent="1"/>
    </xf>
    <xf numFmtId="224" fontId="39" fillId="0" borderId="0" xfId="89" applyNumberFormat="1" applyFont="1" applyFill="1" applyAlignment="1">
      <alignment vertical="center"/>
    </xf>
    <xf numFmtId="49" fontId="39" fillId="0" borderId="0" xfId="89" applyNumberFormat="1" applyFont="1" applyFill="1" applyAlignment="1"/>
    <xf numFmtId="224" fontId="39" fillId="0" borderId="0" xfId="89" applyNumberFormat="1" applyFont="1" applyFill="1" applyAlignment="1"/>
    <xf numFmtId="224" fontId="39" fillId="0" borderId="0" xfId="131" applyFont="1" applyFill="1" applyAlignment="1">
      <alignment horizontal="left" vertical="center"/>
    </xf>
    <xf numFmtId="1" fontId="39" fillId="0" borderId="0" xfId="131" applyNumberFormat="1" applyFont="1" applyFill="1" applyAlignment="1">
      <alignment horizontal="left" indent="1"/>
    </xf>
    <xf numFmtId="172" fontId="43" fillId="0" borderId="13" xfId="24" applyNumberFormat="1" applyFont="1" applyFill="1" applyBorder="1" applyAlignment="1">
      <alignment horizontal="center" vertical="top"/>
    </xf>
    <xf numFmtId="172" fontId="39" fillId="0" borderId="13" xfId="24" applyNumberFormat="1" applyFont="1" applyFill="1" applyBorder="1" applyAlignment="1">
      <alignment horizontal="center" vertical="top"/>
    </xf>
    <xf numFmtId="224" fontId="39" fillId="0" borderId="0" xfId="131" applyFont="1" applyFill="1" applyAlignment="1">
      <alignment horizontal="left" indent="1"/>
    </xf>
    <xf numFmtId="168" fontId="39" fillId="0" borderId="0" xfId="89" applyNumberFormat="1" applyFont="1" applyFill="1" applyAlignment="1">
      <alignment vertical="center" wrapText="1"/>
    </xf>
    <xf numFmtId="1" fontId="43" fillId="0" borderId="0" xfId="131" applyNumberFormat="1" applyFont="1" applyFill="1" applyAlignment="1">
      <alignment vertical="center" wrapText="1"/>
    </xf>
    <xf numFmtId="49" fontId="43" fillId="0" borderId="0" xfId="0" applyNumberFormat="1" applyFont="1" applyFill="1" applyAlignment="1" applyProtection="1">
      <alignment horizontal="left" vertical="top"/>
    </xf>
    <xf numFmtId="168" fontId="43" fillId="0" borderId="0" xfId="89" applyNumberFormat="1" applyFont="1" applyFill="1" applyAlignment="1">
      <alignment vertical="center" wrapText="1"/>
    </xf>
    <xf numFmtId="168" fontId="39" fillId="0" borderId="0" xfId="89" applyNumberFormat="1" applyFont="1" applyFill="1" applyAlignment="1">
      <alignment horizontal="left" vertical="center" wrapText="1" indent="1"/>
    </xf>
    <xf numFmtId="168" fontId="43" fillId="0" borderId="0" xfId="89" applyNumberFormat="1" applyFont="1" applyFill="1" applyBorder="1" applyAlignment="1">
      <alignment vertical="center" wrapText="1"/>
    </xf>
    <xf numFmtId="172" fontId="43" fillId="0" borderId="68" xfId="24" applyNumberFormat="1" applyFont="1" applyFill="1" applyBorder="1"/>
    <xf numFmtId="172" fontId="39" fillId="0" borderId="9" xfId="24" applyNumberFormat="1" applyFont="1" applyFill="1" applyBorder="1"/>
    <xf numFmtId="224" fontId="39" fillId="0" borderId="0" xfId="131" applyNumberFormat="1" applyFont="1" applyFill="1"/>
    <xf numFmtId="224" fontId="39" fillId="0" borderId="0" xfId="131" applyFont="1" applyFill="1" applyAlignment="1">
      <alignment vertical="center" wrapText="1"/>
    </xf>
    <xf numFmtId="1" fontId="39" fillId="0" borderId="0" xfId="131" applyNumberFormat="1" applyFont="1" applyFill="1" applyAlignment="1">
      <alignment horizontal="center" vertical="center"/>
    </xf>
    <xf numFmtId="224" fontId="43" fillId="0" borderId="0" xfId="131" applyFont="1" applyFill="1" applyAlignment="1">
      <alignment vertical="center" wrapText="1"/>
    </xf>
    <xf numFmtId="1" fontId="39" fillId="0" borderId="0" xfId="131" quotePrefix="1" applyNumberFormat="1" applyFont="1" applyFill="1" applyBorder="1" applyAlignment="1">
      <alignment horizontal="center"/>
    </xf>
    <xf numFmtId="4" fontId="39" fillId="0" borderId="0" xfId="131" applyNumberFormat="1" applyFont="1" applyFill="1"/>
    <xf numFmtId="0" fontId="39" fillId="0" borderId="0" xfId="3388" applyFont="1" applyFill="1" applyBorder="1" applyAlignment="1">
      <alignment vertical="center"/>
    </xf>
    <xf numFmtId="0" fontId="39" fillId="0" borderId="0" xfId="3388" quotePrefix="1" applyFont="1" applyFill="1" applyAlignment="1">
      <alignment horizontal="left" vertical="center" indent="1"/>
    </xf>
    <xf numFmtId="226" fontId="31" fillId="0" borderId="0" xfId="24" quotePrefix="1" applyNumberFormat="1" applyFont="1" applyFill="1" applyAlignment="1">
      <alignment vertical="top" wrapText="1"/>
    </xf>
    <xf numFmtId="0" fontId="43" fillId="0" borderId="0" xfId="3416" quotePrefix="1" applyFont="1" applyFill="1" applyAlignment="1">
      <alignment horizontal="left" vertical="top"/>
    </xf>
    <xf numFmtId="0" fontId="39" fillId="0" borderId="0" xfId="3416" applyFont="1" applyFill="1"/>
    <xf numFmtId="0" fontId="43" fillId="0" borderId="0" xfId="3416" quotePrefix="1" applyFont="1" applyFill="1" applyAlignment="1">
      <alignment vertical="top"/>
    </xf>
    <xf numFmtId="224" fontId="39" fillId="0" borderId="0" xfId="6" quotePrefix="1" applyFont="1" applyFill="1" applyAlignment="1">
      <alignment vertical="top" wrapText="1"/>
    </xf>
    <xf numFmtId="224" fontId="39" fillId="0" borderId="0" xfId="6" quotePrefix="1" applyFont="1" applyFill="1" applyAlignment="1">
      <alignment horizontal="justify" vertical="top" wrapText="1"/>
    </xf>
    <xf numFmtId="224" fontId="43" fillId="0" borderId="0" xfId="0" applyFont="1" applyFill="1" applyAlignment="1" applyProtection="1">
      <alignment vertical="top"/>
    </xf>
    <xf numFmtId="0" fontId="39" fillId="0" borderId="0" xfId="3375" applyFont="1" applyFill="1" applyAlignment="1">
      <alignment vertical="center"/>
    </xf>
    <xf numFmtId="227" fontId="43" fillId="0" borderId="0" xfId="0" applyNumberFormat="1" applyFont="1" applyFill="1" applyAlignment="1" applyProtection="1">
      <alignment vertical="top"/>
    </xf>
    <xf numFmtId="224" fontId="39" fillId="0" borderId="0" xfId="0" applyFont="1" applyFill="1" applyAlignment="1">
      <alignment horizontal="left" vertical="top"/>
    </xf>
    <xf numFmtId="224" fontId="43" fillId="0" borderId="0" xfId="0" applyFont="1" applyFill="1" applyAlignment="1">
      <alignment vertical="top"/>
    </xf>
    <xf numFmtId="224" fontId="39" fillId="0" borderId="0" xfId="0" quotePrefix="1" applyFont="1" applyFill="1" applyAlignment="1">
      <alignment horizontal="left" vertical="top" indent="1"/>
    </xf>
    <xf numFmtId="0" fontId="43" fillId="0" borderId="0" xfId="3423" applyNumberFormat="1" applyFont="1" applyFill="1" applyBorder="1" applyAlignment="1">
      <alignment vertical="top"/>
    </xf>
    <xf numFmtId="0" fontId="202" fillId="0" borderId="0" xfId="131" applyNumberFormat="1" applyFont="1" applyFill="1" applyAlignment="1">
      <alignment vertical="top"/>
    </xf>
    <xf numFmtId="224" fontId="43" fillId="0" borderId="0" xfId="6" applyFont="1" applyFill="1" applyAlignment="1">
      <alignment vertical="top"/>
    </xf>
    <xf numFmtId="224" fontId="43" fillId="0" borderId="1" xfId="131" quotePrefix="1" applyFont="1" applyFill="1" applyBorder="1" applyAlignment="1">
      <alignment horizontal="center" vertical="center"/>
    </xf>
    <xf numFmtId="224" fontId="39" fillId="0" borderId="0" xfId="131" applyFont="1" applyFill="1" applyBorder="1" applyAlignment="1">
      <alignment horizontal="center" vertical="top"/>
    </xf>
    <xf numFmtId="224" fontId="43" fillId="0" borderId="68" xfId="131" applyFont="1" applyFill="1" applyBorder="1" applyAlignment="1">
      <alignment horizontal="center" wrapText="1"/>
    </xf>
    <xf numFmtId="224" fontId="43" fillId="0" borderId="0" xfId="131" applyFont="1" applyFill="1" applyBorder="1" applyAlignment="1">
      <alignment horizontal="center" wrapText="1"/>
    </xf>
    <xf numFmtId="224" fontId="39" fillId="0" borderId="0" xfId="174" applyFont="1" applyFill="1" applyAlignment="1">
      <alignment vertical="top" wrapText="1"/>
    </xf>
    <xf numFmtId="224" fontId="185" fillId="0" borderId="0" xfId="687" applyFont="1" applyFill="1" applyAlignment="1">
      <alignment vertical="top"/>
    </xf>
    <xf numFmtId="229" fontId="43" fillId="0" borderId="1" xfId="3410" quotePrefix="1" applyNumberFormat="1" applyFont="1" applyFill="1" applyBorder="1" applyAlignment="1">
      <alignment vertical="top" wrapText="1"/>
    </xf>
    <xf numFmtId="229" fontId="43" fillId="0" borderId="1" xfId="3410" applyNumberFormat="1" applyFont="1" applyFill="1" applyBorder="1" applyAlignment="1">
      <alignment vertical="top" wrapText="1"/>
    </xf>
    <xf numFmtId="0" fontId="184" fillId="0" borderId="0" xfId="3424" applyFont="1" applyFill="1" applyAlignment="1">
      <alignment vertical="top"/>
    </xf>
    <xf numFmtId="0" fontId="39" fillId="0" borderId="0" xfId="3408" applyFont="1" applyFill="1"/>
    <xf numFmtId="0" fontId="185" fillId="0" borderId="0" xfId="3424" applyFont="1" applyFill="1"/>
    <xf numFmtId="0" fontId="185" fillId="0" borderId="0" xfId="3424" applyFont="1" applyFill="1" applyBorder="1" applyAlignment="1"/>
    <xf numFmtId="37" fontId="43" fillId="0" borderId="0" xfId="3402" applyNumberFormat="1" applyFont="1" applyFill="1" applyAlignment="1" applyProtection="1">
      <alignment vertical="top"/>
    </xf>
    <xf numFmtId="37" fontId="39" fillId="0" borderId="0" xfId="3402" applyNumberFormat="1" applyFont="1" applyFill="1" applyAlignment="1" applyProtection="1">
      <alignment horizontal="left" vertical="top" indent="1"/>
    </xf>
    <xf numFmtId="37" fontId="39" fillId="0" borderId="0" xfId="3409" quotePrefix="1" applyNumberFormat="1" applyFont="1" applyFill="1" applyAlignment="1" applyProtection="1">
      <alignment horizontal="center" wrapText="1"/>
    </xf>
    <xf numFmtId="172" fontId="39" fillId="0" borderId="0" xfId="3425" quotePrefix="1" applyNumberFormat="1" applyFont="1" applyFill="1" applyAlignment="1" applyProtection="1">
      <alignment horizontal="center" vertical="center" wrapText="1"/>
    </xf>
    <xf numFmtId="0" fontId="43" fillId="0" borderId="0" xfId="3421" applyFont="1" applyFill="1" applyAlignment="1">
      <alignment horizontal="left" vertical="top"/>
    </xf>
    <xf numFmtId="0" fontId="43" fillId="0" borderId="0" xfId="3421" applyFont="1" applyFill="1" applyAlignment="1">
      <alignment horizontal="left"/>
    </xf>
    <xf numFmtId="172" fontId="39" fillId="0" borderId="0" xfId="3425" quotePrefix="1" applyNumberFormat="1" applyFont="1" applyFill="1" applyBorder="1" applyAlignment="1" applyProtection="1">
      <alignment horizontal="center" vertical="center" wrapText="1"/>
    </xf>
    <xf numFmtId="172" fontId="43" fillId="0" borderId="0" xfId="3402" applyNumberFormat="1" applyFont="1" applyFill="1"/>
    <xf numFmtId="0" fontId="39" fillId="0" borderId="0" xfId="3420" applyFont="1" applyFill="1" applyAlignment="1">
      <alignment vertical="top" wrapText="1"/>
    </xf>
    <xf numFmtId="49" fontId="43" fillId="0" borderId="0" xfId="131" applyNumberFormat="1" applyFont="1" applyFill="1" applyBorder="1" applyAlignment="1">
      <alignment horizontal="center"/>
    </xf>
    <xf numFmtId="224" fontId="43" fillId="0" borderId="0" xfId="131" quotePrefix="1" applyFont="1" applyFill="1" applyBorder="1" applyAlignment="1">
      <alignment horizontal="center"/>
    </xf>
    <xf numFmtId="43" fontId="43" fillId="0" borderId="0" xfId="24" applyFont="1" applyFill="1" applyAlignment="1">
      <alignment horizontal="center"/>
    </xf>
    <xf numFmtId="43" fontId="43" fillId="0" borderId="0" xfId="24" applyFont="1" applyFill="1" applyBorder="1" applyAlignment="1">
      <alignment horizontal="center"/>
    </xf>
    <xf numFmtId="49" fontId="43" fillId="0" borderId="0" xfId="131" applyNumberFormat="1" applyFont="1" applyFill="1" applyAlignment="1">
      <alignment horizontal="center"/>
    </xf>
    <xf numFmtId="49" fontId="43" fillId="0" borderId="0" xfId="0" applyNumberFormat="1" applyFont="1" applyFill="1" applyBorder="1" applyAlignment="1" applyProtection="1">
      <alignment horizontal="center"/>
    </xf>
    <xf numFmtId="224" fontId="39" fillId="0" borderId="0" xfId="6" applyFont="1" applyFill="1" applyAlignment="1">
      <alignment horizontal="justify" vertical="top" wrapText="1"/>
    </xf>
    <xf numFmtId="224" fontId="39" fillId="0" borderId="0" xfId="6" quotePrefix="1" applyFont="1" applyFill="1" applyAlignment="1">
      <alignment horizontal="justify" vertical="top" wrapText="1"/>
    </xf>
    <xf numFmtId="0" fontId="39" fillId="0" borderId="0" xfId="131" applyNumberFormat="1" applyFont="1" applyFill="1" applyAlignment="1">
      <alignment horizontal="justify" vertical="top" wrapText="1"/>
    </xf>
    <xf numFmtId="0" fontId="39" fillId="0" borderId="0" xfId="131" applyNumberFormat="1" applyFont="1" applyFill="1" applyAlignment="1">
      <alignment horizontal="justify" vertical="top"/>
    </xf>
    <xf numFmtId="172" fontId="39" fillId="0" borderId="0" xfId="24" applyNumberFormat="1" applyFont="1" applyFill="1" applyBorder="1" applyAlignment="1">
      <alignment horizontal="center"/>
    </xf>
    <xf numFmtId="172" fontId="43" fillId="0" borderId="0" xfId="24" applyNumberFormat="1" applyFont="1" applyFill="1" applyBorder="1" applyAlignment="1">
      <alignment horizontal="center"/>
    </xf>
    <xf numFmtId="224" fontId="39" fillId="0" borderId="0" xfId="0" applyFont="1" applyFill="1" applyAlignment="1">
      <alignment horizontal="justify" vertical="top"/>
    </xf>
    <xf numFmtId="224" fontId="39" fillId="0" borderId="0" xfId="131" applyFont="1" applyFill="1" applyBorder="1" applyAlignment="1">
      <alignment horizontal="center"/>
    </xf>
    <xf numFmtId="49" fontId="43" fillId="0" borderId="0" xfId="131" applyNumberFormat="1" applyFont="1" applyFill="1" applyBorder="1" applyAlignment="1">
      <alignment horizontal="center" vertical="center" wrapText="1"/>
    </xf>
    <xf numFmtId="224" fontId="39" fillId="0" borderId="0" xfId="0" applyFont="1" applyFill="1" applyAlignment="1">
      <alignment horizontal="justify" vertical="top" wrapText="1"/>
    </xf>
    <xf numFmtId="0" fontId="39" fillId="0" borderId="0" xfId="131" applyNumberFormat="1" applyFont="1" applyFill="1" applyAlignment="1">
      <alignment horizontal="justify" vertical="top"/>
    </xf>
    <xf numFmtId="0" fontId="203" fillId="0" borderId="0" xfId="3388" applyFont="1" applyFill="1"/>
    <xf numFmtId="0" fontId="204" fillId="0" borderId="0" xfId="3388" applyFont="1" applyFill="1" applyAlignment="1"/>
    <xf numFmtId="0" fontId="203" fillId="0" borderId="0" xfId="3388" applyFont="1" applyFill="1" applyAlignment="1">
      <alignment horizontal="center"/>
    </xf>
    <xf numFmtId="172" fontId="203" fillId="0" borderId="0" xfId="34" applyNumberFormat="1" applyFont="1" applyFill="1"/>
    <xf numFmtId="0" fontId="204" fillId="0" borderId="0" xfId="3388" applyFont="1" applyFill="1" applyAlignment="1">
      <alignment horizontal="center"/>
    </xf>
    <xf numFmtId="49" fontId="43" fillId="0" borderId="9" xfId="89" applyNumberFormat="1" applyFont="1" applyFill="1" applyBorder="1" applyAlignment="1">
      <alignment wrapText="1"/>
    </xf>
    <xf numFmtId="49" fontId="43" fillId="0" borderId="0" xfId="131" applyNumberFormat="1" applyFont="1" applyFill="1" applyBorder="1" applyAlignment="1">
      <alignment vertical="center" wrapText="1"/>
    </xf>
    <xf numFmtId="49" fontId="43" fillId="0" borderId="0" xfId="89" applyNumberFormat="1" applyFont="1" applyFill="1" applyBorder="1" applyAlignment="1">
      <alignment wrapText="1"/>
    </xf>
    <xf numFmtId="0" fontId="204" fillId="0" borderId="0" xfId="2247" applyNumberFormat="1" applyFont="1" applyFill="1" applyBorder="1" applyAlignment="1">
      <alignment horizontal="center" vertical="center" wrapText="1"/>
    </xf>
    <xf numFmtId="172" fontId="39" fillId="0" borderId="67" xfId="24" applyNumberFormat="1" applyFont="1" applyFill="1" applyBorder="1" applyAlignment="1">
      <alignment vertical="top"/>
    </xf>
    <xf numFmtId="172" fontId="39" fillId="0" borderId="13" xfId="24" applyNumberFormat="1" applyFont="1" applyFill="1" applyBorder="1" applyAlignment="1">
      <alignment vertical="top"/>
    </xf>
    <xf numFmtId="172" fontId="39" fillId="0" borderId="15" xfId="24" applyNumberFormat="1" applyFont="1" applyFill="1" applyBorder="1" applyAlignment="1">
      <alignment vertical="top"/>
    </xf>
    <xf numFmtId="172" fontId="43" fillId="0" borderId="9" xfId="24" applyNumberFormat="1" applyFont="1" applyFill="1" applyBorder="1" applyAlignment="1">
      <alignment vertical="top"/>
    </xf>
    <xf numFmtId="172" fontId="39" fillId="0" borderId="9" xfId="24" applyNumberFormat="1" applyFont="1" applyFill="1" applyBorder="1" applyAlignment="1">
      <alignment vertical="top"/>
    </xf>
    <xf numFmtId="172" fontId="43" fillId="0" borderId="11" xfId="24" applyNumberFormat="1" applyFont="1" applyFill="1" applyBorder="1" applyAlignment="1">
      <alignment vertical="center"/>
    </xf>
    <xf numFmtId="172" fontId="43" fillId="0" borderId="11" xfId="45" applyNumberFormat="1" applyFont="1" applyFill="1" applyBorder="1"/>
    <xf numFmtId="172" fontId="43" fillId="0" borderId="0" xfId="45" applyNumberFormat="1" applyFont="1" applyFill="1"/>
    <xf numFmtId="224" fontId="39" fillId="0" borderId="0" xfId="0" applyFont="1" applyFill="1" applyBorder="1" applyAlignment="1" applyProtection="1"/>
    <xf numFmtId="168" fontId="43" fillId="0" borderId="0" xfId="2247" applyNumberFormat="1" applyFont="1" applyFill="1" applyBorder="1" applyAlignment="1">
      <alignment horizontal="center" wrapText="1"/>
    </xf>
    <xf numFmtId="168" fontId="39" fillId="0" borderId="0" xfId="2247" applyNumberFormat="1" applyFont="1" applyFill="1" applyBorder="1" applyAlignment="1">
      <alignment horizontal="center"/>
    </xf>
    <xf numFmtId="0" fontId="43" fillId="0" borderId="0" xfId="2247" applyNumberFormat="1" applyFont="1" applyFill="1" applyBorder="1" applyAlignment="1">
      <alignment horizontal="center" wrapText="1"/>
    </xf>
    <xf numFmtId="49" fontId="39" fillId="0" borderId="67" xfId="131" applyNumberFormat="1" applyFont="1" applyFill="1" applyBorder="1"/>
    <xf numFmtId="0" fontId="39" fillId="0" borderId="0" xfId="2247" applyNumberFormat="1" applyFont="1" applyFill="1"/>
    <xf numFmtId="0" fontId="39" fillId="0" borderId="0" xfId="2247" quotePrefix="1" applyNumberFormat="1" applyFont="1" applyFill="1" applyAlignment="1">
      <alignment horizontal="left" indent="1"/>
    </xf>
    <xf numFmtId="0" fontId="39" fillId="0" borderId="0" xfId="2247" quotePrefix="1" applyNumberFormat="1" applyFont="1" applyFill="1" applyAlignment="1">
      <alignment horizontal="left" vertical="top" indent="1"/>
    </xf>
    <xf numFmtId="0" fontId="39" fillId="0" borderId="0" xfId="3388" quotePrefix="1" applyFont="1" applyFill="1" applyAlignment="1">
      <alignment horizontal="left" vertical="top" indent="1"/>
    </xf>
    <xf numFmtId="0" fontId="39" fillId="0" borderId="0" xfId="0" quotePrefix="1" applyNumberFormat="1" applyFont="1" applyFill="1" applyAlignment="1">
      <alignment horizontal="left" indent="1"/>
    </xf>
    <xf numFmtId="0" fontId="43" fillId="0" borderId="0" xfId="2247" applyNumberFormat="1" applyFont="1" applyFill="1" applyAlignment="1">
      <alignment vertical="center"/>
    </xf>
    <xf numFmtId="0" fontId="43" fillId="0" borderId="0" xfId="2247" applyNumberFormat="1" applyFont="1" applyFill="1" applyBorder="1" applyAlignment="1">
      <alignment vertical="center"/>
    </xf>
    <xf numFmtId="37" fontId="43" fillId="0" borderId="0" xfId="0" applyNumberFormat="1" applyFont="1" applyFill="1" applyAlignment="1" applyProtection="1">
      <alignment horizontal="left" vertical="top"/>
    </xf>
    <xf numFmtId="49" fontId="39" fillId="0" borderId="0" xfId="131" applyNumberFormat="1" applyFont="1" applyFill="1" applyAlignment="1">
      <alignment horizontal="left" vertical="center" indent="1"/>
    </xf>
    <xf numFmtId="0" fontId="39" fillId="0" borderId="0" xfId="2247" applyNumberFormat="1" applyFont="1" applyFill="1" applyBorder="1" applyAlignment="1">
      <alignment vertical="center"/>
    </xf>
    <xf numFmtId="0" fontId="39" fillId="0" borderId="0" xfId="2247" applyNumberFormat="1" applyFont="1" applyFill="1" applyAlignment="1">
      <alignment horizontal="left" vertical="center" indent="1"/>
    </xf>
    <xf numFmtId="0" fontId="43" fillId="0" borderId="0" xfId="3388" applyNumberFormat="1" applyFont="1" applyFill="1" applyAlignment="1">
      <alignment vertical="center"/>
    </xf>
    <xf numFmtId="224" fontId="43" fillId="0" borderId="0" xfId="131" applyFont="1" applyFill="1" applyBorder="1" applyAlignment="1">
      <alignment wrapText="1"/>
    </xf>
    <xf numFmtId="49" fontId="189" fillId="0" borderId="0" xfId="0" applyNumberFormat="1" applyFont="1" applyFill="1" applyBorder="1" applyAlignment="1"/>
    <xf numFmtId="224" fontId="189" fillId="0" borderId="0" xfId="0" applyFont="1" applyFill="1" applyBorder="1" applyAlignment="1"/>
    <xf numFmtId="43" fontId="27" fillId="0" borderId="0" xfId="24" applyFont="1" applyFill="1"/>
    <xf numFmtId="43" fontId="43" fillId="0" borderId="0" xfId="24" applyFont="1" applyFill="1" applyBorder="1" applyAlignment="1">
      <alignment wrapText="1"/>
    </xf>
    <xf numFmtId="37" fontId="39" fillId="0" borderId="0" xfId="217" applyFont="1" applyFill="1" applyAlignment="1">
      <alignment horizontal="left" indent="1"/>
    </xf>
    <xf numFmtId="0" fontId="203" fillId="0" borderId="0" xfId="3388" applyFont="1" applyFill="1" applyAlignment="1"/>
    <xf numFmtId="49" fontId="39" fillId="0" borderId="0" xfId="0" applyNumberFormat="1" applyFont="1" applyFill="1" applyAlignment="1" applyProtection="1"/>
    <xf numFmtId="0" fontId="43" fillId="0" borderId="0" xfId="3388" applyFont="1" applyFill="1" applyAlignment="1">
      <alignment horizontal="center"/>
    </xf>
    <xf numFmtId="0" fontId="43" fillId="0" borderId="0" xfId="3388" applyFont="1" applyFill="1" applyAlignment="1">
      <alignment horizontal="center" vertical="center"/>
    </xf>
    <xf numFmtId="172" fontId="39" fillId="0" borderId="0" xfId="34" applyNumberFormat="1" applyFont="1" applyFill="1" applyAlignment="1" applyProtection="1">
      <alignment horizontal="center"/>
    </xf>
    <xf numFmtId="0" fontId="39" fillId="0" borderId="0" xfId="3388" applyFont="1" applyFill="1" applyAlignment="1"/>
    <xf numFmtId="0" fontId="39" fillId="0" borderId="0" xfId="3388" applyFont="1" applyFill="1" applyAlignment="1">
      <alignment horizontal="left"/>
    </xf>
    <xf numFmtId="0" fontId="39" fillId="0" borderId="0" xfId="3388" applyFont="1" applyFill="1" applyAlignment="1">
      <alignment horizontal="left" indent="1"/>
    </xf>
    <xf numFmtId="224" fontId="39" fillId="0" borderId="67" xfId="131" applyFont="1" applyFill="1" applyBorder="1"/>
    <xf numFmtId="168" fontId="43" fillId="0" borderId="68" xfId="2247" applyNumberFormat="1" applyFont="1" applyFill="1" applyBorder="1" applyAlignment="1">
      <alignment wrapText="1"/>
    </xf>
    <xf numFmtId="0" fontId="43" fillId="0" borderId="68" xfId="2247" applyNumberFormat="1" applyFont="1" applyFill="1" applyBorder="1" applyAlignment="1">
      <alignment wrapText="1"/>
    </xf>
    <xf numFmtId="0" fontId="43" fillId="0" borderId="68" xfId="2247" applyNumberFormat="1" applyFont="1" applyFill="1" applyBorder="1" applyAlignment="1">
      <alignment horizontal="center" wrapText="1"/>
    </xf>
    <xf numFmtId="168" fontId="43" fillId="0" borderId="0" xfId="2247" applyNumberFormat="1" applyFont="1" applyFill="1" applyBorder="1" applyAlignment="1">
      <alignment horizontal="center" vertical="center" wrapText="1"/>
    </xf>
    <xf numFmtId="168" fontId="39" fillId="0" borderId="0" xfId="2247" applyNumberFormat="1" applyFont="1" applyFill="1" applyBorder="1" applyAlignment="1">
      <alignment horizontal="center" vertical="center" wrapText="1"/>
    </xf>
    <xf numFmtId="0" fontId="204" fillId="0" borderId="0" xfId="2247" applyNumberFormat="1" applyFont="1" applyFill="1" applyBorder="1" applyAlignment="1">
      <alignment horizontal="center" wrapText="1"/>
    </xf>
    <xf numFmtId="168" fontId="43" fillId="0" borderId="0" xfId="2247" applyNumberFormat="1" applyFont="1" applyFill="1" applyBorder="1" applyAlignment="1">
      <alignment horizontal="center"/>
    </xf>
    <xf numFmtId="172" fontId="39" fillId="0" borderId="15" xfId="24" applyNumberFormat="1" applyFont="1" applyFill="1" applyBorder="1" applyAlignment="1"/>
    <xf numFmtId="172" fontId="39" fillId="0" borderId="1" xfId="24" applyNumberFormat="1" applyFont="1" applyFill="1" applyBorder="1"/>
    <xf numFmtId="172" fontId="39" fillId="0" borderId="9" xfId="24" applyNumberFormat="1" applyFont="1" applyFill="1" applyBorder="1" applyAlignment="1"/>
    <xf numFmtId="0" fontId="43" fillId="0" borderId="0" xfId="3388" applyFont="1" applyFill="1" applyBorder="1" applyAlignment="1">
      <alignment horizontal="center" vertical="top" wrapText="1"/>
    </xf>
    <xf numFmtId="172" fontId="39" fillId="0" borderId="14" xfId="24" applyNumberFormat="1" applyFont="1" applyFill="1" applyBorder="1" applyAlignment="1"/>
    <xf numFmtId="172" fontId="39" fillId="0" borderId="13" xfId="24" applyNumberFormat="1" applyFont="1" applyFill="1" applyBorder="1" applyAlignment="1"/>
    <xf numFmtId="0" fontId="39" fillId="0" borderId="0" xfId="2247" applyNumberFormat="1" applyFont="1" applyFill="1" applyAlignment="1">
      <alignment horizontal="left" indent="1"/>
    </xf>
    <xf numFmtId="0" fontId="39" fillId="0" borderId="0" xfId="3388" applyNumberFormat="1" applyFont="1" applyFill="1" applyAlignment="1">
      <alignment horizontal="left" indent="1"/>
    </xf>
    <xf numFmtId="0" fontId="39" fillId="0" borderId="0" xfId="3388" applyNumberFormat="1" applyFont="1" applyFill="1"/>
    <xf numFmtId="0" fontId="203" fillId="0" borderId="0" xfId="3388" applyFont="1" applyFill="1" applyAlignment="1">
      <alignment horizontal="left" indent="1"/>
    </xf>
    <xf numFmtId="0" fontId="204" fillId="0" borderId="0" xfId="3388" applyFont="1" applyFill="1" applyAlignment="1">
      <alignment horizontal="left" indent="1"/>
    </xf>
    <xf numFmtId="0" fontId="43" fillId="0" borderId="0" xfId="3388" applyFont="1" applyFill="1" applyAlignment="1">
      <alignment horizontal="left" vertical="top"/>
    </xf>
    <xf numFmtId="0" fontId="39" fillId="0" borderId="0" xfId="3388" quotePrefix="1" applyFont="1" applyFill="1" applyAlignment="1">
      <alignment horizontal="right" vertical="top"/>
    </xf>
    <xf numFmtId="224" fontId="39" fillId="0" borderId="0" xfId="218" applyFont="1" applyFill="1" applyAlignment="1">
      <alignment vertical="top" wrapText="1"/>
    </xf>
    <xf numFmtId="224" fontId="39" fillId="0" borderId="0" xfId="218" applyFont="1" applyFill="1" applyAlignment="1">
      <alignment horizontal="justify" vertical="top" wrapText="1"/>
    </xf>
    <xf numFmtId="224" fontId="39" fillId="0" borderId="0" xfId="6" applyFont="1" applyFill="1" applyAlignment="1">
      <alignment vertical="top" wrapText="1"/>
    </xf>
    <xf numFmtId="0" fontId="39" fillId="0" borderId="0" xfId="3388" applyFont="1" applyFill="1" applyAlignment="1">
      <alignment horizontal="justify" vertical="top" wrapText="1"/>
    </xf>
    <xf numFmtId="224" fontId="43" fillId="0" borderId="0" xfId="196" applyFont="1" applyFill="1" applyAlignment="1">
      <alignment vertical="top"/>
    </xf>
    <xf numFmtId="0" fontId="39" fillId="0" borderId="0" xfId="3388" applyFont="1" applyFill="1" applyAlignment="1">
      <alignment vertical="top"/>
    </xf>
    <xf numFmtId="224" fontId="39" fillId="0" borderId="0" xfId="196" applyFont="1" applyFill="1" applyAlignment="1">
      <alignment vertical="top" wrapText="1"/>
    </xf>
    <xf numFmtId="0" fontId="39" fillId="0" borderId="0" xfId="3423" applyNumberFormat="1" applyFont="1" applyFill="1" applyBorder="1" applyAlignment="1">
      <alignment vertical="top" wrapText="1"/>
    </xf>
    <xf numFmtId="173" fontId="43" fillId="0" borderId="0" xfId="134" quotePrefix="1" applyNumberFormat="1" applyFont="1" applyFill="1" applyAlignment="1">
      <alignment horizontal="left" vertical="top"/>
    </xf>
    <xf numFmtId="0" fontId="39" fillId="0" borderId="0" xfId="3388" applyFont="1" applyFill="1" applyAlignment="1">
      <alignment vertical="top" wrapText="1"/>
    </xf>
    <xf numFmtId="0" fontId="43" fillId="0" borderId="0" xfId="3388" quotePrefix="1" applyFont="1" applyFill="1" applyAlignment="1">
      <alignment horizontal="left" vertical="top"/>
    </xf>
    <xf numFmtId="0" fontId="43" fillId="0" borderId="0" xfId="45" applyNumberFormat="1" applyFont="1" applyFill="1" applyAlignment="1">
      <alignment vertical="top"/>
    </xf>
    <xf numFmtId="0" fontId="43" fillId="0" borderId="0" xfId="3388" applyFont="1" applyFill="1" applyBorder="1" applyAlignment="1">
      <alignment horizontal="center" vertical="center"/>
    </xf>
    <xf numFmtId="0" fontId="39" fillId="0" borderId="0" xfId="3372" applyNumberFormat="1" applyFont="1" applyFill="1" applyBorder="1" applyAlignment="1">
      <alignment vertical="top"/>
    </xf>
    <xf numFmtId="0" fontId="43" fillId="0" borderId="0" xfId="3388" quotePrefix="1" applyFont="1" applyFill="1" applyBorder="1" applyAlignment="1">
      <alignment horizontal="center" vertical="top" wrapText="1"/>
    </xf>
    <xf numFmtId="224" fontId="43" fillId="0" borderId="0" xfId="134" quotePrefix="1" applyFont="1" applyFill="1" applyAlignment="1" applyProtection="1">
      <alignment vertical="top"/>
      <protection locked="0"/>
    </xf>
    <xf numFmtId="0" fontId="39" fillId="0" borderId="0" xfId="3416" applyFont="1" applyFill="1" applyAlignment="1">
      <alignment horizontal="left" vertical="center"/>
    </xf>
    <xf numFmtId="0" fontId="39" fillId="0" borderId="0" xfId="3388" quotePrefix="1" applyNumberFormat="1" applyFont="1" applyFill="1" applyAlignment="1">
      <alignment horizontal="left" vertical="center"/>
    </xf>
    <xf numFmtId="224" fontId="43" fillId="0" borderId="0" xfId="131" quotePrefix="1" applyFont="1" applyFill="1" applyBorder="1" applyAlignment="1">
      <alignment horizontal="center"/>
    </xf>
    <xf numFmtId="224" fontId="43" fillId="0" borderId="0" xfId="131" applyFont="1" applyFill="1" applyBorder="1" applyAlignment="1">
      <alignment horizontal="center"/>
    </xf>
    <xf numFmtId="49" fontId="43" fillId="0" borderId="0" xfId="131" applyNumberFormat="1" applyFont="1" applyFill="1" applyAlignment="1">
      <alignment horizontal="center"/>
    </xf>
    <xf numFmtId="224" fontId="43" fillId="0" borderId="29" xfId="131" applyFont="1" applyFill="1" applyBorder="1" applyAlignment="1">
      <alignment horizontal="center" vertical="center"/>
    </xf>
    <xf numFmtId="49" fontId="43" fillId="0" borderId="0" xfId="131" quotePrefix="1" applyNumberFormat="1" applyFont="1" applyFill="1" applyBorder="1" applyAlignment="1">
      <alignment horizontal="center"/>
    </xf>
    <xf numFmtId="49" fontId="43" fillId="0" borderId="0" xfId="131" applyNumberFormat="1" applyFont="1" applyFill="1" applyBorder="1" applyAlignment="1">
      <alignment horizontal="center"/>
    </xf>
    <xf numFmtId="49" fontId="43" fillId="0" borderId="0" xfId="0" applyNumberFormat="1" applyFont="1" applyFill="1" applyBorder="1" applyAlignment="1" applyProtection="1">
      <alignment horizontal="center"/>
    </xf>
    <xf numFmtId="224" fontId="39" fillId="0" borderId="0" xfId="6" quotePrefix="1" applyFont="1" applyFill="1" applyAlignment="1">
      <alignment horizontal="justify" vertical="top" wrapText="1"/>
    </xf>
    <xf numFmtId="0" fontId="39" fillId="0" borderId="0" xfId="131" applyNumberFormat="1" applyFont="1" applyFill="1" applyAlignment="1">
      <alignment horizontal="justify" vertical="top" wrapText="1"/>
    </xf>
    <xf numFmtId="0" fontId="202" fillId="0" borderId="0" xfId="131" applyNumberFormat="1" applyFont="1" applyFill="1" applyBorder="1" applyAlignment="1">
      <alignment horizontal="center"/>
    </xf>
    <xf numFmtId="224" fontId="39" fillId="0" borderId="0" xfId="0" applyFont="1" applyFill="1" applyAlignment="1">
      <alignment horizontal="justify" vertical="top" wrapText="1"/>
    </xf>
    <xf numFmtId="224" fontId="39" fillId="0" borderId="0" xfId="0" applyFont="1" applyFill="1" applyAlignment="1">
      <alignment horizontal="justify" vertical="top"/>
    </xf>
    <xf numFmtId="0" fontId="39" fillId="0" borderId="0" xfId="131" applyNumberFormat="1" applyFont="1" applyFill="1" applyAlignment="1">
      <alignment horizontal="justify" vertical="top"/>
    </xf>
    <xf numFmtId="224" fontId="43" fillId="0" borderId="0" xfId="131" applyFont="1" applyFill="1" applyBorder="1" applyAlignment="1">
      <alignment horizontal="center" wrapText="1"/>
    </xf>
    <xf numFmtId="172" fontId="39" fillId="0" borderId="0" xfId="24" applyNumberFormat="1" applyFont="1" applyFill="1" applyBorder="1" applyAlignment="1">
      <alignment horizontal="center"/>
    </xf>
    <xf numFmtId="172" fontId="43" fillId="0" borderId="0" xfId="24" applyNumberFormat="1" applyFont="1" applyFill="1" applyBorder="1" applyAlignment="1">
      <alignment horizontal="center"/>
    </xf>
    <xf numFmtId="172" fontId="43" fillId="0" borderId="0" xfId="24" applyNumberFormat="1" applyFont="1" applyFill="1" applyBorder="1" applyAlignment="1">
      <alignment horizontal="right"/>
    </xf>
    <xf numFmtId="224" fontId="43" fillId="0" borderId="0" xfId="131" applyFont="1" applyFill="1" applyBorder="1" applyAlignment="1">
      <alignment horizontal="center" vertical="center" wrapText="1"/>
    </xf>
    <xf numFmtId="172" fontId="43" fillId="0" borderId="0" xfId="24" applyNumberFormat="1" applyFont="1" applyFill="1" applyBorder="1" applyAlignment="1">
      <alignment horizontal="center" vertical="center" wrapText="1"/>
    </xf>
    <xf numFmtId="224" fontId="39" fillId="0" borderId="0" xfId="131" applyFont="1" applyFill="1" applyBorder="1" applyAlignment="1">
      <alignment horizontal="center" vertical="center" wrapText="1"/>
    </xf>
    <xf numFmtId="172" fontId="39" fillId="0" borderId="0" xfId="24" applyNumberFormat="1" applyFont="1" applyFill="1" applyBorder="1" applyAlignment="1">
      <alignment horizontal="center" vertical="center" wrapText="1"/>
    </xf>
    <xf numFmtId="224" fontId="43" fillId="0" borderId="0" xfId="131" applyFont="1" applyFill="1" applyBorder="1" applyAlignment="1">
      <alignment horizontal="center" vertical="top"/>
    </xf>
    <xf numFmtId="224" fontId="43" fillId="0" borderId="0" xfId="131" applyFont="1" applyFill="1" applyAlignment="1">
      <alignment horizontal="center" vertical="center" wrapText="1"/>
    </xf>
    <xf numFmtId="224" fontId="39" fillId="0" borderId="0" xfId="131" applyFont="1" applyFill="1" applyBorder="1" applyAlignment="1">
      <alignment horizontal="center"/>
    </xf>
    <xf numFmtId="0" fontId="39" fillId="0" borderId="0" xfId="3420" applyFont="1" applyFill="1" applyAlignment="1">
      <alignment horizontal="left" vertical="top"/>
    </xf>
    <xf numFmtId="37" fontId="43" fillId="0" borderId="0" xfId="3409" quotePrefix="1" applyNumberFormat="1" applyFont="1" applyFill="1" applyAlignment="1" applyProtection="1">
      <alignment horizontal="center" vertical="center" wrapText="1"/>
    </xf>
    <xf numFmtId="224" fontId="39" fillId="0" borderId="0" xfId="174" applyNumberFormat="1" applyFont="1" applyFill="1" applyAlignment="1">
      <alignment horizontal="justify" vertical="top"/>
    </xf>
    <xf numFmtId="0" fontId="39" fillId="0" borderId="0" xfId="0" applyNumberFormat="1" applyFont="1" applyAlignment="1">
      <alignment horizontal="justify" vertical="top"/>
    </xf>
    <xf numFmtId="0" fontId="39" fillId="0" borderId="0" xfId="0" applyNumberFormat="1" applyFont="1" applyFill="1" applyAlignment="1" applyProtection="1">
      <alignment horizontal="center"/>
    </xf>
    <xf numFmtId="0" fontId="191" fillId="0" borderId="0" xfId="3409" applyFont="1" applyFill="1" applyAlignment="1">
      <alignment horizontal="center" wrapText="1"/>
    </xf>
    <xf numFmtId="172" fontId="43" fillId="0" borderId="0" xfId="24" quotePrefix="1" applyNumberFormat="1" applyFont="1" applyFill="1" applyBorder="1" applyAlignment="1">
      <alignment vertical="top"/>
    </xf>
    <xf numFmtId="15" fontId="43" fillId="0" borderId="0" xfId="131" applyNumberFormat="1" applyFont="1" applyFill="1" applyBorder="1" applyAlignment="1">
      <alignment horizontal="center" vertical="top"/>
    </xf>
    <xf numFmtId="0" fontId="43" fillId="0" borderId="0" xfId="3388" quotePrefix="1" applyFont="1" applyFill="1" applyAlignment="1">
      <alignment horizontal="left" vertical="top"/>
    </xf>
    <xf numFmtId="0" fontId="43" fillId="0" borderId="0" xfId="45" applyNumberFormat="1" applyFont="1" applyFill="1" applyAlignment="1">
      <alignment vertical="top"/>
    </xf>
    <xf numFmtId="0" fontId="39" fillId="0" borderId="0" xfId="131" applyNumberFormat="1" applyFont="1" applyFill="1" applyBorder="1" applyAlignment="1">
      <alignment vertical="top" wrapText="1"/>
    </xf>
    <xf numFmtId="0" fontId="43" fillId="0" borderId="0" xfId="3526" applyFont="1" applyFill="1" applyBorder="1" applyAlignment="1">
      <alignment horizontal="center" vertical="center"/>
    </xf>
    <xf numFmtId="0" fontId="43" fillId="0" borderId="0" xfId="3526" applyFont="1" applyFill="1" applyBorder="1" applyAlignment="1">
      <alignment horizontal="center" vertical="top" wrapText="1"/>
    </xf>
    <xf numFmtId="0" fontId="43" fillId="0" borderId="0" xfId="3526" quotePrefix="1" applyFont="1" applyFill="1" applyBorder="1" applyAlignment="1">
      <alignment horizontal="center" vertical="top" wrapText="1"/>
    </xf>
    <xf numFmtId="49" fontId="43" fillId="0" borderId="0" xfId="131" applyNumberFormat="1" applyFont="1" applyFill="1" applyAlignment="1">
      <alignment horizontal="center"/>
    </xf>
    <xf numFmtId="49" fontId="43" fillId="0" borderId="0" xfId="131" quotePrefix="1" applyNumberFormat="1" applyFont="1" applyFill="1" applyBorder="1" applyAlignment="1">
      <alignment horizontal="center"/>
    </xf>
    <xf numFmtId="0" fontId="39" fillId="0" borderId="0" xfId="131" applyNumberFormat="1" applyFont="1" applyFill="1" applyAlignment="1">
      <alignment horizontal="justify" vertical="top"/>
    </xf>
    <xf numFmtId="0" fontId="43" fillId="0" borderId="68" xfId="2247" applyNumberFormat="1" applyFont="1" applyFill="1" applyBorder="1" applyAlignment="1">
      <alignment vertical="center" wrapText="1"/>
    </xf>
    <xf numFmtId="168" fontId="39" fillId="0" borderId="0" xfId="2247" applyNumberFormat="1" applyFont="1" applyFill="1" applyBorder="1" applyAlignment="1">
      <alignment horizontal="center" vertical="center"/>
    </xf>
    <xf numFmtId="0" fontId="43" fillId="0" borderId="68" xfId="2247" applyNumberFormat="1" applyFont="1" applyFill="1" applyBorder="1" applyAlignment="1">
      <alignment horizontal="center" vertical="center" wrapText="1"/>
    </xf>
    <xf numFmtId="0" fontId="39" fillId="0" borderId="0" xfId="3388" applyFont="1" applyFill="1" applyBorder="1" applyAlignment="1">
      <alignment horizontal="center"/>
    </xf>
    <xf numFmtId="0" fontId="43" fillId="0" borderId="68" xfId="3388" applyNumberFormat="1" applyFont="1" applyFill="1" applyBorder="1" applyAlignment="1">
      <alignment wrapText="1"/>
    </xf>
    <xf numFmtId="0" fontId="43" fillId="0" borderId="0" xfId="3388" applyFont="1" applyFill="1" applyBorder="1" applyAlignment="1">
      <alignment vertical="center" wrapText="1"/>
    </xf>
    <xf numFmtId="0" fontId="43" fillId="0" borderId="0" xfId="2247" applyNumberFormat="1" applyFont="1" applyFill="1" applyBorder="1" applyAlignment="1">
      <alignment horizontal="center" vertical="center" wrapText="1"/>
    </xf>
    <xf numFmtId="0" fontId="43" fillId="0" borderId="0" xfId="3388" applyNumberFormat="1" applyFont="1" applyFill="1" applyBorder="1" applyAlignment="1">
      <alignment wrapText="1"/>
    </xf>
    <xf numFmtId="0" fontId="43" fillId="0" borderId="0" xfId="3388" quotePrefix="1" applyFont="1" applyFill="1" applyBorder="1" applyAlignment="1">
      <alignment horizontal="center" vertical="center" wrapText="1"/>
    </xf>
    <xf numFmtId="0" fontId="43" fillId="0" borderId="0" xfId="3388" applyNumberFormat="1" applyFont="1" applyFill="1" applyBorder="1" applyAlignment="1">
      <alignment horizontal="center" wrapText="1"/>
    </xf>
    <xf numFmtId="49" fontId="39" fillId="0" borderId="0" xfId="131" applyNumberFormat="1" applyFont="1" applyFill="1" applyAlignment="1">
      <alignment horizontal="center" vertical="center"/>
    </xf>
    <xf numFmtId="0" fontId="202" fillId="0" borderId="0" xfId="131" applyNumberFormat="1" applyFont="1" applyFill="1" applyBorder="1" applyAlignment="1"/>
    <xf numFmtId="172" fontId="43" fillId="0" borderId="67" xfId="24" quotePrefix="1" applyNumberFormat="1" applyFont="1" applyFill="1" applyBorder="1" applyAlignment="1">
      <alignment vertical="top"/>
    </xf>
    <xf numFmtId="172" fontId="43" fillId="0" borderId="13" xfId="24" quotePrefix="1" applyNumberFormat="1" applyFont="1" applyFill="1" applyBorder="1" applyAlignment="1">
      <alignment vertical="top"/>
    </xf>
    <xf numFmtId="172" fontId="43" fillId="0" borderId="15" xfId="24" quotePrefix="1" applyNumberFormat="1" applyFont="1" applyFill="1" applyBorder="1" applyAlignment="1">
      <alignment vertical="top"/>
    </xf>
    <xf numFmtId="0" fontId="39" fillId="0" borderId="0" xfId="131" quotePrefix="1" applyNumberFormat="1" applyFont="1" applyFill="1" applyAlignment="1">
      <alignment horizontal="justify" vertical="top"/>
    </xf>
    <xf numFmtId="0" fontId="39" fillId="0" borderId="0" xfId="24" quotePrefix="1" applyNumberFormat="1" applyFont="1" applyFill="1" applyAlignment="1">
      <alignment vertical="top"/>
    </xf>
    <xf numFmtId="0" fontId="39" fillId="0" borderId="0" xfId="3416" applyFont="1" applyFill="1" applyAlignment="1"/>
    <xf numFmtId="224" fontId="39" fillId="0" borderId="0" xfId="0" applyNumberFormat="1" applyFont="1" applyFill="1" applyAlignment="1">
      <alignment horizontal="center" vertical="center"/>
    </xf>
    <xf numFmtId="172" fontId="39" fillId="0" borderId="0" xfId="24" applyNumberFormat="1" applyFont="1" applyFill="1" applyAlignment="1">
      <alignment horizontal="justify" vertical="top" wrapText="1"/>
    </xf>
    <xf numFmtId="172" fontId="43" fillId="0" borderId="0" xfId="24" applyNumberFormat="1" applyFont="1" applyFill="1" applyAlignment="1">
      <alignment horizontal="justify" vertical="top" wrapText="1"/>
    </xf>
    <xf numFmtId="172" fontId="43" fillId="0" borderId="7" xfId="24" applyNumberFormat="1" applyFont="1" applyFill="1" applyBorder="1" applyAlignment="1">
      <alignment horizontal="justify" vertical="top" wrapText="1"/>
    </xf>
    <xf numFmtId="172" fontId="39" fillId="0" borderId="7" xfId="24" applyNumberFormat="1" applyFont="1" applyFill="1" applyBorder="1" applyAlignment="1">
      <alignment horizontal="justify" vertical="top" wrapText="1"/>
    </xf>
    <xf numFmtId="232" fontId="43" fillId="0" borderId="0" xfId="3420" quotePrefix="1" applyNumberFormat="1" applyFont="1" applyFill="1" applyAlignment="1">
      <alignment horizontal="left" vertical="top"/>
    </xf>
    <xf numFmtId="0" fontId="43" fillId="0" borderId="0" xfId="3420" applyFont="1" applyFill="1" applyAlignment="1">
      <alignment horizontal="left" vertical="top"/>
    </xf>
    <xf numFmtId="0" fontId="39" fillId="0" borderId="0" xfId="3420" applyFont="1" applyFill="1" applyAlignment="1">
      <alignment vertical="top"/>
    </xf>
    <xf numFmtId="172" fontId="39" fillId="0" borderId="0" xfId="45" applyNumberFormat="1" applyFont="1" applyFill="1" applyAlignment="1">
      <alignment horizontal="right" vertical="top"/>
    </xf>
    <xf numFmtId="172" fontId="39" fillId="0" borderId="0" xfId="45" applyNumberFormat="1" applyFont="1" applyFill="1" applyAlignment="1">
      <alignment horizontal="left" vertical="top"/>
    </xf>
    <xf numFmtId="0" fontId="43" fillId="0" borderId="0" xfId="3420" quotePrefix="1" applyFont="1" applyFill="1" applyAlignment="1">
      <alignment horizontal="left" vertical="top"/>
    </xf>
    <xf numFmtId="0" fontId="43" fillId="0" borderId="0" xfId="3420" quotePrefix="1" applyNumberFormat="1" applyFont="1" applyFill="1" applyAlignment="1">
      <alignment horizontal="left" vertical="top"/>
    </xf>
    <xf numFmtId="0" fontId="43" fillId="0" borderId="0" xfId="3420" applyNumberFormat="1" applyFont="1" applyFill="1" applyAlignment="1">
      <alignment horizontal="left" vertical="top"/>
    </xf>
    <xf numFmtId="0" fontId="39" fillId="0" borderId="0" xfId="3420" applyNumberFormat="1" applyFont="1" applyFill="1" applyAlignment="1">
      <alignment vertical="top"/>
    </xf>
    <xf numFmtId="0" fontId="43" fillId="0" borderId="6" xfId="45" applyNumberFormat="1" applyFont="1" applyFill="1" applyBorder="1" applyAlignment="1">
      <alignment horizontal="center" vertical="top"/>
    </xf>
    <xf numFmtId="0" fontId="43" fillId="0" borderId="15" xfId="45" applyNumberFormat="1" applyFont="1" applyFill="1" applyBorder="1" applyAlignment="1">
      <alignment horizontal="center" vertical="top"/>
    </xf>
    <xf numFmtId="172" fontId="43" fillId="0" borderId="11" xfId="2247" applyNumberFormat="1" applyFont="1" applyFill="1" applyBorder="1" applyAlignment="1">
      <alignment vertical="top"/>
    </xf>
    <xf numFmtId="172" fontId="39" fillId="0" borderId="0" xfId="2247" applyNumberFormat="1" applyFont="1" applyFill="1" applyAlignment="1">
      <alignment vertical="top"/>
    </xf>
    <xf numFmtId="0" fontId="39" fillId="0" borderId="0" xfId="3388" applyFont="1" applyFill="1" applyAlignment="1">
      <alignment horizontal="left" vertical="top"/>
    </xf>
    <xf numFmtId="0" fontId="43" fillId="0" borderId="0" xfId="3420" applyFont="1" applyFill="1" applyAlignment="1">
      <alignment vertical="top"/>
    </xf>
    <xf numFmtId="172" fontId="39" fillId="0" borderId="0" xfId="2247" applyNumberFormat="1" applyFont="1" applyFill="1" applyBorder="1" applyAlignment="1">
      <alignment vertical="top"/>
    </xf>
    <xf numFmtId="37" fontId="43" fillId="0" borderId="0" xfId="3420" quotePrefix="1" applyNumberFormat="1" applyFont="1" applyFill="1" applyAlignment="1" applyProtection="1">
      <alignment horizontal="left" vertical="top"/>
    </xf>
    <xf numFmtId="0" fontId="39" fillId="0" borderId="0" xfId="3420" applyFont="1" applyFill="1" applyBorder="1" applyAlignment="1">
      <alignment vertical="top"/>
    </xf>
    <xf numFmtId="49" fontId="43" fillId="0" borderId="0" xfId="3420" quotePrefix="1" applyNumberFormat="1" applyFont="1" applyFill="1" applyBorder="1" applyAlignment="1">
      <alignment vertical="center"/>
    </xf>
    <xf numFmtId="49" fontId="43" fillId="0" borderId="0" xfId="3420" quotePrefix="1" applyNumberFormat="1" applyFont="1" applyFill="1" applyBorder="1" applyAlignment="1">
      <alignment vertical="center" wrapText="1"/>
    </xf>
    <xf numFmtId="49" fontId="43" fillId="0" borderId="0" xfId="3420" quotePrefix="1" applyNumberFormat="1" applyFont="1" applyFill="1" applyBorder="1" applyAlignment="1">
      <alignment horizontal="center" vertical="center" wrapText="1"/>
    </xf>
    <xf numFmtId="219" fontId="43" fillId="0" borderId="0" xfId="3420" quotePrefix="1" applyNumberFormat="1" applyFont="1" applyFill="1" applyAlignment="1" applyProtection="1">
      <alignment vertical="top"/>
    </xf>
    <xf numFmtId="0" fontId="43" fillId="0" borderId="0" xfId="3420" applyFont="1" applyFill="1" applyAlignment="1">
      <alignment horizontal="center" vertical="center" wrapText="1"/>
    </xf>
    <xf numFmtId="0" fontId="43" fillId="0" borderId="0" xfId="3420" applyFont="1" applyFill="1" applyBorder="1" applyAlignment="1">
      <alignment horizontal="center" wrapText="1"/>
    </xf>
    <xf numFmtId="172" fontId="43" fillId="0" borderId="0" xfId="45" applyNumberFormat="1" applyFont="1" applyFill="1" applyBorder="1" applyAlignment="1">
      <alignment horizontal="center" wrapText="1"/>
    </xf>
    <xf numFmtId="172" fontId="43" fillId="0" borderId="0" xfId="45" quotePrefix="1" applyNumberFormat="1" applyFont="1" applyFill="1" applyBorder="1" applyAlignment="1">
      <alignment vertical="top"/>
    </xf>
    <xf numFmtId="172" fontId="43" fillId="0" borderId="0" xfId="2247" applyNumberFormat="1" applyFont="1" applyFill="1" applyAlignment="1">
      <alignment vertical="top"/>
    </xf>
    <xf numFmtId="168" fontId="43" fillId="0" borderId="0" xfId="2247" applyNumberFormat="1" applyFont="1" applyFill="1"/>
    <xf numFmtId="172" fontId="43" fillId="0" borderId="7" xfId="45" applyNumberFormat="1" applyFont="1" applyFill="1" applyBorder="1" applyAlignment="1">
      <alignment horizontal="right" vertical="center"/>
    </xf>
    <xf numFmtId="172" fontId="43" fillId="0" borderId="0" xfId="45" applyNumberFormat="1" applyFont="1" applyFill="1" applyBorder="1" applyAlignment="1">
      <alignment horizontal="center" vertical="top"/>
    </xf>
    <xf numFmtId="172" fontId="39" fillId="0" borderId="7" xfId="45" applyNumberFormat="1" applyFont="1" applyFill="1" applyBorder="1" applyAlignment="1">
      <alignment horizontal="right" vertical="center"/>
    </xf>
    <xf numFmtId="224" fontId="39" fillId="0" borderId="0" xfId="0" applyFont="1" applyAlignment="1">
      <alignment horizontal="left" indent="1"/>
    </xf>
    <xf numFmtId="0" fontId="203" fillId="0" borderId="0" xfId="3526" applyFont="1" applyFill="1" applyAlignment="1">
      <alignment horizontal="center" vertical="top"/>
    </xf>
    <xf numFmtId="0" fontId="204" fillId="0" borderId="0" xfId="3526" applyFont="1" applyFill="1" applyAlignment="1">
      <alignment vertical="top"/>
    </xf>
    <xf numFmtId="172" fontId="39" fillId="0" borderId="11" xfId="2247" applyNumberFormat="1" applyFont="1" applyFill="1" applyBorder="1" applyAlignment="1">
      <alignment vertical="top"/>
    </xf>
    <xf numFmtId="3" fontId="39" fillId="0" borderId="11" xfId="2247" applyNumberFormat="1" applyFont="1" applyFill="1" applyBorder="1" applyAlignment="1">
      <alignment vertical="top"/>
    </xf>
    <xf numFmtId="172" fontId="191" fillId="0" borderId="0" xfId="24" applyNumberFormat="1" applyFont="1" applyFill="1" applyAlignment="1">
      <alignment horizontal="justify" vertical="justify"/>
    </xf>
    <xf numFmtId="0" fontId="205" fillId="0" borderId="0" xfId="3526" applyFont="1" applyFill="1" applyAlignment="1"/>
    <xf numFmtId="224" fontId="43" fillId="0" borderId="0" xfId="131" quotePrefix="1" applyFont="1" applyFill="1" applyAlignment="1">
      <alignment vertical="center"/>
    </xf>
    <xf numFmtId="49" fontId="43" fillId="0" borderId="9" xfId="157" quotePrefix="1" applyNumberFormat="1" applyFont="1" applyFill="1" applyBorder="1" applyAlignment="1"/>
    <xf numFmtId="49" fontId="39" fillId="0" borderId="9" xfId="131" applyNumberFormat="1" applyFont="1" applyFill="1" applyBorder="1" applyAlignment="1"/>
    <xf numFmtId="49" fontId="39" fillId="0" borderId="0" xfId="171" quotePrefix="1" applyNumberFormat="1" applyFont="1" applyFill="1" applyBorder="1" applyAlignment="1"/>
    <xf numFmtId="10" fontId="39" fillId="0" borderId="0" xfId="175" applyNumberFormat="1" applyFont="1" applyFill="1" applyBorder="1" applyAlignment="1">
      <alignment horizontal="right" vertical="center"/>
    </xf>
    <xf numFmtId="10" fontId="39" fillId="0" borderId="0" xfId="175" applyNumberFormat="1" applyFont="1" applyFill="1" applyBorder="1" applyAlignment="1">
      <alignment vertical="center"/>
    </xf>
    <xf numFmtId="49" fontId="205" fillId="0" borderId="0" xfId="171" quotePrefix="1" applyNumberFormat="1" applyFont="1" applyFill="1" applyBorder="1" applyAlignment="1"/>
    <xf numFmtId="49" fontId="39" fillId="0" borderId="0" xfId="0" applyNumberFormat="1" applyFont="1" applyFill="1" applyAlignment="1"/>
    <xf numFmtId="15" fontId="39" fillId="0" borderId="0" xfId="0" applyNumberFormat="1" applyFont="1" applyFill="1" applyAlignment="1">
      <alignment horizontal="center" wrapText="1"/>
    </xf>
    <xf numFmtId="172" fontId="39" fillId="0" borderId="0" xfId="35" applyNumberFormat="1" applyFont="1" applyFill="1" applyAlignment="1"/>
    <xf numFmtId="172" fontId="39" fillId="0" borderId="0" xfId="35" applyNumberFormat="1" applyFont="1" applyFill="1" applyBorder="1" applyAlignment="1"/>
    <xf numFmtId="172" fontId="43" fillId="0" borderId="0" xfId="35" applyNumberFormat="1" applyFont="1" applyFill="1" applyAlignment="1"/>
    <xf numFmtId="175" fontId="39" fillId="0" borderId="0" xfId="74" applyNumberFormat="1" applyFont="1" applyFill="1" applyBorder="1" applyAlignment="1"/>
    <xf numFmtId="3" fontId="43" fillId="0" borderId="0" xfId="0" applyNumberFormat="1" applyFont="1" applyFill="1" applyAlignment="1">
      <alignment wrapText="1"/>
    </xf>
    <xf numFmtId="172" fontId="39" fillId="0" borderId="0" xfId="3412" applyNumberFormat="1" applyFont="1" applyFill="1" applyAlignment="1">
      <alignment wrapText="1"/>
    </xf>
    <xf numFmtId="10" fontId="39" fillId="0" borderId="0" xfId="175" applyNumberFormat="1" applyFont="1" applyFill="1" applyBorder="1" applyAlignment="1">
      <alignment horizontal="center" vertical="center"/>
    </xf>
    <xf numFmtId="49" fontId="39" fillId="0" borderId="0" xfId="0" applyNumberFormat="1" applyFont="1" applyFill="1" applyAlignment="1">
      <alignment vertical="center" wrapText="1"/>
    </xf>
    <xf numFmtId="172" fontId="43" fillId="0" borderId="7" xfId="35" applyNumberFormat="1" applyFont="1" applyFill="1" applyBorder="1" applyAlignment="1">
      <alignment vertical="center"/>
    </xf>
    <xf numFmtId="224" fontId="39" fillId="0" borderId="0" xfId="0" applyFont="1" applyFill="1" applyBorder="1" applyAlignment="1">
      <alignment vertical="center" wrapText="1"/>
    </xf>
    <xf numFmtId="224" fontId="43" fillId="0" borderId="0" xfId="171" quotePrefix="1" applyFont="1" applyFill="1" applyBorder="1" applyAlignment="1"/>
    <xf numFmtId="224" fontId="43" fillId="0" borderId="0" xfId="171" quotePrefix="1" applyFont="1" applyFill="1" applyBorder="1" applyAlignment="1">
      <alignment horizontal="center"/>
    </xf>
    <xf numFmtId="3" fontId="39" fillId="0" borderId="0" xfId="0" applyNumberFormat="1" applyFont="1" applyFill="1" applyAlignment="1">
      <alignment vertical="center" wrapText="1"/>
    </xf>
    <xf numFmtId="172" fontId="39" fillId="0" borderId="7" xfId="35" applyNumberFormat="1" applyFont="1" applyFill="1" applyBorder="1" applyAlignment="1">
      <alignment vertical="center" wrapText="1"/>
    </xf>
    <xf numFmtId="172" fontId="39" fillId="0" borderId="7" xfId="35" quotePrefix="1" applyNumberFormat="1" applyFont="1" applyFill="1" applyBorder="1" applyAlignment="1">
      <alignment horizontal="center" vertical="center"/>
    </xf>
    <xf numFmtId="17" fontId="43" fillId="0" borderId="0" xfId="171" applyNumberFormat="1" applyFont="1" applyFill="1" applyBorder="1" applyAlignment="1">
      <alignment horizontal="center" vertical="center" wrapText="1"/>
    </xf>
    <xf numFmtId="49" fontId="43" fillId="0" borderId="12" xfId="170" applyNumberFormat="1" applyFont="1" applyFill="1" applyBorder="1" applyAlignment="1">
      <alignment wrapText="1"/>
    </xf>
    <xf numFmtId="49" fontId="43" fillId="0" borderId="0" xfId="170" applyNumberFormat="1" applyFont="1" applyFill="1" applyBorder="1" applyAlignment="1">
      <alignment wrapText="1"/>
    </xf>
    <xf numFmtId="172" fontId="39" fillId="0" borderId="0" xfId="35" applyNumberFormat="1" applyFont="1" applyFill="1" applyBorder="1" applyAlignment="1">
      <alignment vertical="center" wrapText="1"/>
    </xf>
    <xf numFmtId="172" fontId="39" fillId="0" borderId="0" xfId="35" quotePrefix="1" applyNumberFormat="1" applyFont="1" applyFill="1" applyBorder="1" applyAlignment="1">
      <alignment horizontal="center" vertical="center"/>
    </xf>
    <xf numFmtId="49" fontId="39" fillId="0" borderId="0" xfId="0" applyNumberFormat="1" applyFont="1" applyFill="1" applyBorder="1" applyAlignment="1">
      <alignment wrapText="1"/>
    </xf>
    <xf numFmtId="0" fontId="204" fillId="0" borderId="0" xfId="3393" quotePrefix="1" applyFont="1" applyFill="1" applyAlignment="1">
      <alignment horizontal="center" vertical="center"/>
    </xf>
    <xf numFmtId="49" fontId="43" fillId="0" borderId="0" xfId="0" applyNumberFormat="1" applyFont="1" applyFill="1" applyBorder="1" applyAlignment="1">
      <alignment horizontal="center" vertical="center" wrapText="1"/>
    </xf>
    <xf numFmtId="15" fontId="39" fillId="0" borderId="0" xfId="0" applyNumberFormat="1" applyFont="1" applyFill="1" applyAlignment="1"/>
    <xf numFmtId="10" fontId="39" fillId="0" borderId="0" xfId="175" quotePrefix="1" applyNumberFormat="1" applyFont="1" applyFill="1" applyBorder="1" applyAlignment="1">
      <alignment vertical="center"/>
    </xf>
    <xf numFmtId="10" fontId="43" fillId="0" borderId="7" xfId="175" applyNumberFormat="1" applyFont="1" applyFill="1" applyBorder="1" applyAlignment="1">
      <alignment vertical="center"/>
    </xf>
    <xf numFmtId="0" fontId="203" fillId="0" borderId="0" xfId="3414" applyFont="1" applyFill="1" applyAlignment="1"/>
    <xf numFmtId="0" fontId="39" fillId="0" borderId="0" xfId="62" applyNumberFormat="1" applyFont="1" applyFill="1" applyAlignment="1">
      <alignment vertical="center"/>
    </xf>
    <xf numFmtId="10" fontId="43" fillId="0" borderId="7" xfId="175" applyNumberFormat="1" applyFont="1" applyFill="1" applyBorder="1" applyAlignment="1">
      <alignment horizontal="right" vertical="center"/>
    </xf>
    <xf numFmtId="0" fontId="43" fillId="0" borderId="0" xfId="3414" applyNumberFormat="1" applyFont="1" applyFill="1" applyAlignment="1">
      <alignment horizontal="left"/>
    </xf>
    <xf numFmtId="0" fontId="203" fillId="0" borderId="0" xfId="3526" applyFont="1" applyFill="1"/>
    <xf numFmtId="0" fontId="204" fillId="0" borderId="0" xfId="3414" applyNumberFormat="1" applyFont="1" applyFill="1" applyBorder="1" applyAlignment="1">
      <alignment horizontal="center" wrapText="1"/>
    </xf>
    <xf numFmtId="0" fontId="204" fillId="0" borderId="6" xfId="3414" applyNumberFormat="1" applyFont="1" applyFill="1" applyBorder="1" applyAlignment="1">
      <alignment horizontal="center" wrapText="1"/>
    </xf>
    <xf numFmtId="231" fontId="39" fillId="0" borderId="0" xfId="3414" applyNumberFormat="1" applyFont="1" applyFill="1" applyAlignment="1"/>
    <xf numFmtId="168" fontId="203" fillId="0" borderId="0" xfId="3523" applyNumberFormat="1" applyFont="1" applyFill="1"/>
    <xf numFmtId="168" fontId="39" fillId="0" borderId="0" xfId="3414" applyNumberFormat="1" applyFont="1" applyFill="1" applyAlignment="1"/>
    <xf numFmtId="0" fontId="203" fillId="0" borderId="0" xfId="3526" applyFont="1" applyFill="1" applyAlignment="1">
      <alignment horizontal="center"/>
    </xf>
    <xf numFmtId="0" fontId="204" fillId="0" borderId="0" xfId="3526" quotePrefix="1" applyFont="1" applyFill="1" applyBorder="1" applyAlignment="1">
      <alignment horizontal="center" vertical="top" wrapText="1"/>
    </xf>
    <xf numFmtId="0" fontId="204" fillId="0" borderId="0" xfId="3526" applyFont="1" applyFill="1" applyBorder="1" applyAlignment="1">
      <alignment horizontal="center" vertical="top" wrapText="1"/>
    </xf>
    <xf numFmtId="0" fontId="39" fillId="0" borderId="0" xfId="3414" quotePrefix="1" applyNumberFormat="1" applyFont="1" applyFill="1" applyBorder="1" applyAlignment="1"/>
    <xf numFmtId="172" fontId="43" fillId="0" borderId="0" xfId="24" quotePrefix="1" applyNumberFormat="1" applyFont="1" applyFill="1" applyAlignment="1" applyProtection="1">
      <alignment horizontal="center" vertical="center" wrapText="1"/>
    </xf>
    <xf numFmtId="172" fontId="43" fillId="0" borderId="7" xfId="24" quotePrefix="1" applyNumberFormat="1" applyFont="1" applyFill="1" applyBorder="1" applyAlignment="1" applyProtection="1">
      <alignment horizontal="center" vertical="center" wrapText="1"/>
    </xf>
    <xf numFmtId="172" fontId="43" fillId="0" borderId="7" xfId="24" applyNumberFormat="1" applyFont="1" applyFill="1" applyBorder="1" applyAlignment="1">
      <alignment vertical="top"/>
    </xf>
    <xf numFmtId="0" fontId="39" fillId="0" borderId="0" xfId="0" applyNumberFormat="1" applyFont="1" applyFill="1" applyAlignment="1">
      <alignment vertical="top" wrapText="1"/>
    </xf>
    <xf numFmtId="0" fontId="39" fillId="0" borderId="0" xfId="0" applyNumberFormat="1" applyFont="1" applyFill="1" applyAlignment="1">
      <alignment vertical="top"/>
    </xf>
    <xf numFmtId="0" fontId="39" fillId="0" borderId="0" xfId="0" applyNumberFormat="1" applyFont="1" applyAlignment="1">
      <alignment vertical="top"/>
    </xf>
    <xf numFmtId="0" fontId="39" fillId="0" borderId="0" xfId="0" applyNumberFormat="1" applyFont="1" applyFill="1" applyAlignment="1" applyProtection="1"/>
    <xf numFmtId="49" fontId="204" fillId="0" borderId="0" xfId="3526" applyNumberFormat="1" applyFont="1" applyFill="1" applyAlignment="1"/>
    <xf numFmtId="49" fontId="191" fillId="0" borderId="0" xfId="131" applyNumberFormat="1" applyFont="1" applyFill="1" applyBorder="1" applyAlignment="1">
      <alignment horizontal="left" indent="1"/>
    </xf>
    <xf numFmtId="49" fontId="206" fillId="0" borderId="0" xfId="3526" applyNumberFormat="1" applyFont="1" applyFill="1" applyAlignment="1"/>
    <xf numFmtId="49" fontId="206" fillId="0" borderId="0" xfId="3526" applyNumberFormat="1" applyFont="1" applyFill="1" applyAlignment="1">
      <alignment horizontal="left" indent="1"/>
    </xf>
    <xf numFmtId="49" fontId="206" fillId="0" borderId="0" xfId="3526" applyNumberFormat="1" applyFont="1" applyFill="1" applyAlignment="1">
      <alignment horizontal="left"/>
    </xf>
    <xf numFmtId="172" fontId="39" fillId="0" borderId="0" xfId="24" applyNumberFormat="1" applyFont="1" applyFill="1" applyBorder="1" applyAlignment="1">
      <alignment horizontal="right"/>
    </xf>
    <xf numFmtId="172" fontId="39" fillId="0" borderId="0" xfId="34" applyNumberFormat="1" applyFont="1" applyFill="1" applyAlignment="1">
      <alignment horizontal="center"/>
    </xf>
    <xf numFmtId="172" fontId="203" fillId="0" borderId="0" xfId="34" applyNumberFormat="1" applyFont="1" applyFill="1" applyAlignment="1">
      <alignment horizontal="center"/>
    </xf>
    <xf numFmtId="49" fontId="39" fillId="0" borderId="0" xfId="89" applyNumberFormat="1" applyFont="1" applyFill="1" applyAlignment="1">
      <alignment horizontal="left" indent="1"/>
    </xf>
    <xf numFmtId="0" fontId="43" fillId="0" borderId="0" xfId="3388" applyFont="1" applyFill="1" applyAlignment="1">
      <alignment horizontal="left" vertical="center" indent="1"/>
    </xf>
    <xf numFmtId="0" fontId="43" fillId="0" borderId="0" xfId="3388" applyNumberFormat="1" applyFont="1" applyFill="1" applyAlignment="1">
      <alignment horizontal="left" vertical="center" indent="1"/>
    </xf>
    <xf numFmtId="0" fontId="43" fillId="0" borderId="0" xfId="3388" applyFont="1" applyFill="1" applyAlignment="1">
      <alignment horizontal="left" indent="1"/>
    </xf>
    <xf numFmtId="0" fontId="191" fillId="0" borderId="0" xfId="24" quotePrefix="1" applyNumberFormat="1" applyFont="1" applyFill="1" applyAlignment="1">
      <alignment horizontal="justify" vertical="top" wrapText="1"/>
    </xf>
    <xf numFmtId="0" fontId="191" fillId="0" borderId="0" xfId="24" quotePrefix="1" applyNumberFormat="1" applyFont="1" applyFill="1" applyAlignment="1">
      <alignment vertical="top" wrapText="1"/>
    </xf>
    <xf numFmtId="0" fontId="6" fillId="0" borderId="0" xfId="3424" applyFont="1" applyFill="1" applyAlignment="1">
      <alignment vertical="top"/>
    </xf>
    <xf numFmtId="37" fontId="205" fillId="0" borderId="0" xfId="3402" applyNumberFormat="1" applyFont="1" applyFill="1" applyAlignment="1" applyProtection="1">
      <alignment vertical="top"/>
    </xf>
    <xf numFmtId="0" fontId="205" fillId="0" borderId="0" xfId="3414" applyFont="1" applyFill="1" applyAlignment="1"/>
    <xf numFmtId="224" fontId="39" fillId="0" borderId="0" xfId="131" applyFont="1" applyFill="1" applyBorder="1" applyAlignment="1">
      <alignment vertical="top" wrapText="1"/>
    </xf>
    <xf numFmtId="172" fontId="39" fillId="0" borderId="0" xfId="24" applyNumberFormat="1" applyFont="1" applyFill="1" applyBorder="1" applyAlignment="1">
      <alignment horizontal="left" vertical="top"/>
    </xf>
    <xf numFmtId="43" fontId="43" fillId="0" borderId="0" xfId="24" applyFont="1" applyFill="1" applyBorder="1" applyAlignment="1"/>
    <xf numFmtId="172" fontId="43" fillId="0" borderId="0" xfId="3426" applyNumberFormat="1" applyFont="1" applyFill="1" applyAlignment="1"/>
    <xf numFmtId="0" fontId="203" fillId="0" borderId="0" xfId="3526" quotePrefix="1" applyFont="1" applyFill="1" applyAlignment="1">
      <alignment horizontal="center"/>
    </xf>
    <xf numFmtId="0" fontId="203" fillId="0" borderId="0" xfId="3526" applyFont="1" applyFill="1" applyAlignment="1">
      <alignment horizontal="center"/>
    </xf>
    <xf numFmtId="15" fontId="203" fillId="0" borderId="0" xfId="3526" applyNumberFormat="1" applyFont="1" applyFill="1" applyAlignment="1">
      <alignment horizontal="center"/>
    </xf>
    <xf numFmtId="0" fontId="39" fillId="0" borderId="0" xfId="3407" applyNumberFormat="1" applyFont="1" applyFill="1" applyAlignment="1">
      <alignment horizontal="justify" vertical="top"/>
    </xf>
    <xf numFmtId="43" fontId="39" fillId="0" borderId="0" xfId="24" applyFont="1"/>
    <xf numFmtId="0" fontId="39" fillId="0" borderId="0" xfId="3407" applyNumberFormat="1" applyFont="1" applyFill="1" applyAlignment="1">
      <alignment vertical="top"/>
    </xf>
    <xf numFmtId="0" fontId="39" fillId="0" borderId="0" xfId="3420" applyFont="1" applyFill="1" applyAlignment="1">
      <alignment horizontal="left" vertical="top"/>
    </xf>
    <xf numFmtId="224" fontId="43" fillId="0" borderId="0" xfId="131" applyFont="1" applyFill="1" applyAlignment="1">
      <alignment horizontal="center"/>
    </xf>
    <xf numFmtId="224" fontId="43" fillId="0" borderId="0" xfId="131" applyFont="1" applyFill="1" applyBorder="1" applyAlignment="1">
      <alignment horizontal="center"/>
    </xf>
    <xf numFmtId="49" fontId="43" fillId="0" borderId="0" xfId="131" quotePrefix="1" applyNumberFormat="1" applyFont="1" applyFill="1" applyBorder="1" applyAlignment="1">
      <alignment horizontal="center"/>
    </xf>
    <xf numFmtId="224" fontId="39" fillId="0" borderId="0" xfId="0" applyFont="1" applyFill="1" applyAlignment="1">
      <alignment horizontal="justify" vertical="top" wrapText="1"/>
    </xf>
    <xf numFmtId="224" fontId="43" fillId="0" borderId="0" xfId="131" applyFont="1" applyFill="1" applyBorder="1" applyAlignment="1">
      <alignment horizontal="center" vertical="center" wrapText="1"/>
    </xf>
    <xf numFmtId="172" fontId="43" fillId="0" borderId="0" xfId="24" applyNumberFormat="1" applyFont="1" applyFill="1" applyBorder="1" applyAlignment="1">
      <alignment horizontal="center" vertical="center" wrapText="1"/>
    </xf>
    <xf numFmtId="224" fontId="43" fillId="0" borderId="0" xfId="131" applyFont="1" applyFill="1" applyBorder="1" applyAlignment="1">
      <alignment horizontal="center" wrapText="1"/>
    </xf>
    <xf numFmtId="172" fontId="43" fillId="0" borderId="0" xfId="24" applyNumberFormat="1" applyFont="1" applyFill="1" applyBorder="1" applyAlignment="1">
      <alignment horizontal="center"/>
    </xf>
    <xf numFmtId="0" fontId="26" fillId="0" borderId="0" xfId="3405" quotePrefix="1" applyFont="1" applyFill="1" applyAlignment="1">
      <alignment horizontal="center" vertical="center"/>
    </xf>
    <xf numFmtId="172" fontId="39" fillId="0" borderId="0" xfId="24" applyNumberFormat="1" applyFont="1" applyFill="1" applyBorder="1" applyAlignment="1">
      <alignment horizontal="right"/>
    </xf>
    <xf numFmtId="0" fontId="39" fillId="0" borderId="0" xfId="3388" quotePrefix="1" applyFont="1" applyFill="1" applyAlignment="1">
      <alignment horizontal="center" vertical="top"/>
    </xf>
    <xf numFmtId="0" fontId="43" fillId="0" borderId="13" xfId="24" applyNumberFormat="1" applyFont="1" applyFill="1" applyBorder="1" applyAlignment="1">
      <alignment vertical="top"/>
    </xf>
    <xf numFmtId="172" fontId="39" fillId="0" borderId="0" xfId="3425" quotePrefix="1" applyNumberFormat="1" applyFont="1" applyFill="1" applyBorder="1" applyAlignment="1" applyProtection="1">
      <alignment horizontal="center" vertical="center"/>
    </xf>
    <xf numFmtId="172" fontId="39" fillId="0" borderId="0" xfId="3425" quotePrefix="1" applyNumberFormat="1" applyFont="1" applyFill="1" applyAlignment="1" applyProtection="1">
      <alignment horizontal="center" vertical="center"/>
    </xf>
    <xf numFmtId="172" fontId="39" fillId="0" borderId="7" xfId="24" quotePrefix="1" applyNumberFormat="1" applyFont="1" applyFill="1" applyBorder="1" applyAlignment="1" applyProtection="1">
      <alignment horizontal="center" vertical="center"/>
    </xf>
    <xf numFmtId="172" fontId="39" fillId="0" borderId="67" xfId="24" applyNumberFormat="1" applyFont="1" applyFill="1" applyBorder="1" applyAlignment="1"/>
    <xf numFmtId="0" fontId="0" fillId="0" borderId="0" xfId="0" applyNumberFormat="1"/>
    <xf numFmtId="0" fontId="0" fillId="0" borderId="0" xfId="0" quotePrefix="1" applyNumberFormat="1"/>
    <xf numFmtId="43" fontId="4" fillId="0" borderId="0" xfId="24" applyFont="1"/>
    <xf numFmtId="172" fontId="4" fillId="0" borderId="0" xfId="24" applyNumberFormat="1" applyFont="1"/>
    <xf numFmtId="43" fontId="15" fillId="0" borderId="0" xfId="3403" applyNumberFormat="1"/>
    <xf numFmtId="43" fontId="39" fillId="0" borderId="0" xfId="131" applyNumberFormat="1" applyFont="1" applyFill="1" applyAlignment="1">
      <alignment vertical="top" wrapText="1"/>
    </xf>
    <xf numFmtId="0" fontId="62" fillId="0" borderId="72" xfId="0" applyNumberFormat="1" applyFont="1" applyBorder="1"/>
    <xf numFmtId="10" fontId="43" fillId="0" borderId="0" xfId="175" applyNumberFormat="1" applyFont="1" applyFill="1" applyBorder="1" applyAlignment="1">
      <alignment horizontal="right" vertical="center" wrapText="1"/>
    </xf>
    <xf numFmtId="0" fontId="62" fillId="0" borderId="0" xfId="0" applyNumberFormat="1" applyFont="1" applyBorder="1" applyAlignment="1">
      <alignment horizontal="left"/>
    </xf>
    <xf numFmtId="10" fontId="39" fillId="0" borderId="0" xfId="175" applyNumberFormat="1" applyFont="1" applyFill="1" applyBorder="1" applyAlignment="1">
      <alignment horizontal="right" vertical="center" wrapText="1"/>
    </xf>
    <xf numFmtId="0" fontId="0" fillId="0" borderId="0" xfId="0" applyNumberFormat="1" applyFont="1" applyBorder="1" applyAlignment="1">
      <alignment horizontal="left" indent="1"/>
    </xf>
    <xf numFmtId="10" fontId="39" fillId="0" borderId="0" xfId="175" applyNumberFormat="1" applyFont="1" applyFill="1" applyAlignment="1">
      <alignment horizontal="right" vertical="center"/>
    </xf>
    <xf numFmtId="10" fontId="43" fillId="0" borderId="0" xfId="175" applyNumberFormat="1" applyFont="1" applyFill="1" applyBorder="1" applyAlignment="1">
      <alignment horizontal="right" wrapText="1"/>
    </xf>
    <xf numFmtId="224" fontId="39" fillId="0" borderId="0" xfId="218" applyFont="1" applyFill="1" applyAlignment="1">
      <alignment horizontal="justify" vertical="top" wrapText="1"/>
    </xf>
    <xf numFmtId="4" fontId="39" fillId="0" borderId="0" xfId="131" applyNumberFormat="1" applyFont="1" applyFill="1" applyAlignment="1">
      <alignment vertical="top"/>
    </xf>
    <xf numFmtId="43" fontId="39" fillId="0" borderId="0" xfId="24" applyFont="1" applyFill="1" applyAlignment="1">
      <alignment vertical="center" wrapText="1"/>
    </xf>
    <xf numFmtId="0" fontId="43" fillId="0" borderId="0" xfId="0" applyNumberFormat="1" applyFont="1"/>
    <xf numFmtId="224" fontId="43" fillId="0" borderId="0" xfId="6" applyFont="1" applyFill="1" applyAlignment="1">
      <alignment vertical="top" wrapText="1"/>
    </xf>
    <xf numFmtId="43" fontId="39" fillId="0" borderId="0" xfId="0" applyNumberFormat="1" applyFont="1"/>
    <xf numFmtId="43" fontId="39" fillId="0" borderId="0" xfId="24" applyNumberFormat="1" applyFont="1"/>
    <xf numFmtId="43" fontId="43" fillId="0" borderId="0" xfId="24" applyFont="1" applyFill="1" applyBorder="1" applyAlignment="1">
      <alignment horizontal="center"/>
    </xf>
    <xf numFmtId="0" fontId="0" fillId="0" borderId="0" xfId="0" applyNumberFormat="1" applyBorder="1" applyAlignment="1">
      <alignment horizontal="left" indent="1"/>
    </xf>
    <xf numFmtId="0" fontId="39" fillId="0" borderId="0" xfId="131" applyNumberFormat="1" applyFont="1" applyFill="1" applyAlignment="1">
      <alignment horizontal="justify" vertical="top"/>
    </xf>
    <xf numFmtId="172" fontId="43" fillId="0" borderId="0" xfId="24" applyNumberFormat="1" applyFont="1" applyFill="1" applyBorder="1" applyAlignment="1">
      <alignment horizontal="justify" vertical="top" wrapText="1"/>
    </xf>
    <xf numFmtId="172" fontId="39" fillId="0" borderId="0" xfId="24" applyNumberFormat="1" applyFont="1" applyFill="1" applyBorder="1" applyAlignment="1">
      <alignment horizontal="justify" vertical="top" wrapText="1"/>
    </xf>
    <xf numFmtId="0" fontId="39" fillId="0" borderId="0" xfId="0" applyNumberFormat="1" applyFont="1" applyFill="1" applyAlignment="1">
      <alignment horizontal="center" vertical="center"/>
    </xf>
    <xf numFmtId="0" fontId="43" fillId="0" borderId="0" xfId="0" applyNumberFormat="1" applyFont="1" applyFill="1" applyAlignment="1">
      <alignment horizontal="left"/>
    </xf>
    <xf numFmtId="0" fontId="207" fillId="0" borderId="0" xfId="0" applyNumberFormat="1" applyFont="1" applyAlignment="1">
      <alignment horizontal="center" wrapText="1"/>
    </xf>
    <xf numFmtId="202" fontId="15" fillId="0" borderId="0" xfId="3403" applyNumberFormat="1"/>
    <xf numFmtId="0" fontId="39" fillId="0" borderId="0" xfId="131" applyNumberFormat="1" applyFont="1" applyFill="1" applyAlignment="1">
      <alignment horizontal="left" vertical="top" wrapText="1"/>
    </xf>
    <xf numFmtId="0" fontId="43" fillId="0" borderId="0" xfId="2247" applyNumberFormat="1" applyFont="1" applyFill="1" applyBorder="1" applyAlignment="1">
      <alignment horizontal="center"/>
    </xf>
    <xf numFmtId="224" fontId="39" fillId="0" borderId="0" xfId="6" quotePrefix="1" applyFont="1" applyFill="1" applyAlignment="1">
      <alignment horizontal="justify" vertical="top" wrapText="1"/>
    </xf>
    <xf numFmtId="2" fontId="0" fillId="0" borderId="0" xfId="0" applyNumberFormat="1"/>
    <xf numFmtId="0" fontId="43" fillId="0" borderId="0" xfId="2247" applyNumberFormat="1" applyFont="1" applyFill="1" applyBorder="1" applyAlignment="1">
      <alignment horizontal="center" vertical="center"/>
    </xf>
    <xf numFmtId="172" fontId="43" fillId="0" borderId="0" xfId="24" applyNumberFormat="1" applyFont="1" applyFill="1" applyAlignment="1" applyProtection="1">
      <alignment horizontal="centerContinuous"/>
    </xf>
    <xf numFmtId="2" fontId="39" fillId="0" borderId="0" xfId="0" applyNumberFormat="1" applyFont="1"/>
    <xf numFmtId="0" fontId="39" fillId="0" borderId="0" xfId="131" applyNumberFormat="1" applyFont="1" applyFill="1" applyAlignment="1">
      <alignment horizontal="justify" vertical="top"/>
    </xf>
    <xf numFmtId="172" fontId="39" fillId="0" borderId="67" xfId="24" quotePrefix="1" applyNumberFormat="1" applyFont="1" applyFill="1" applyBorder="1" applyAlignment="1">
      <alignment vertical="top"/>
    </xf>
    <xf numFmtId="172" fontId="39" fillId="0" borderId="13" xfId="24" quotePrefix="1" applyNumberFormat="1" applyFont="1" applyFill="1" applyBorder="1" applyAlignment="1">
      <alignment vertical="top"/>
    </xf>
    <xf numFmtId="172" fontId="39" fillId="0" borderId="15" xfId="24" quotePrefix="1" applyNumberFormat="1" applyFont="1" applyFill="1" applyBorder="1" applyAlignment="1">
      <alignment vertical="top"/>
    </xf>
    <xf numFmtId="0" fontId="188" fillId="0" borderId="0" xfId="0" applyNumberFormat="1" applyFont="1" applyAlignment="1">
      <alignment wrapText="1"/>
    </xf>
    <xf numFmtId="224" fontId="208" fillId="0" borderId="0" xfId="0" applyFont="1"/>
    <xf numFmtId="224" fontId="43" fillId="0" borderId="0" xfId="0" quotePrefix="1" applyFont="1" applyFill="1"/>
    <xf numFmtId="173" fontId="43" fillId="0" borderId="0" xfId="0" quotePrefix="1" applyNumberFormat="1" applyFont="1" applyFill="1" applyAlignment="1">
      <alignment horizontal="left" vertical="top"/>
    </xf>
    <xf numFmtId="224" fontId="39" fillId="0" borderId="0" xfId="0" applyFont="1" applyFill="1" applyAlignment="1"/>
    <xf numFmtId="224" fontId="39" fillId="0" borderId="0" xfId="131" applyFont="1" applyFill="1" applyAlignment="1">
      <alignment horizontal="center" vertical="top"/>
    </xf>
    <xf numFmtId="224" fontId="6" fillId="0" borderId="0" xfId="170" applyFont="1" applyFill="1" applyAlignment="1"/>
    <xf numFmtId="172" fontId="5" fillId="0" borderId="0" xfId="24" applyNumberFormat="1" applyFont="1"/>
    <xf numFmtId="172" fontId="43" fillId="0" borderId="0" xfId="61" applyNumberFormat="1" applyFont="1" applyFill="1" applyBorder="1" applyAlignment="1">
      <alignment vertical="top"/>
    </xf>
    <xf numFmtId="0" fontId="62" fillId="0" borderId="0" xfId="0" applyNumberFormat="1" applyFont="1" applyBorder="1"/>
    <xf numFmtId="43" fontId="0" fillId="0" borderId="0" xfId="24" applyFont="1"/>
    <xf numFmtId="224" fontId="39" fillId="0" borderId="0" xfId="6" quotePrefix="1" applyFont="1" applyFill="1" applyAlignment="1">
      <alignment horizontal="justify" vertical="top" wrapText="1"/>
    </xf>
    <xf numFmtId="229" fontId="39" fillId="0" borderId="0" xfId="0" applyNumberFormat="1" applyFont="1" applyFill="1" applyAlignment="1">
      <alignment horizontal="center" wrapText="1"/>
    </xf>
    <xf numFmtId="229" fontId="39" fillId="0" borderId="0" xfId="3414" applyNumberFormat="1" applyFont="1" applyFill="1" applyAlignment="1">
      <alignment horizontal="center"/>
    </xf>
    <xf numFmtId="0" fontId="39" fillId="0" borderId="0" xfId="3388" applyFont="1" applyFill="1" applyAlignment="1">
      <alignment horizontal="left" vertical="center" indent="1"/>
    </xf>
    <xf numFmtId="224" fontId="39" fillId="0" borderId="0" xfId="218" applyFont="1" applyFill="1" applyAlignment="1">
      <alignment horizontal="justify" vertical="top" wrapText="1"/>
    </xf>
    <xf numFmtId="173" fontId="43" fillId="0" borderId="0" xfId="0" quotePrefix="1" applyNumberFormat="1" applyFont="1" applyFill="1" applyAlignment="1">
      <alignment horizontal="left"/>
    </xf>
    <xf numFmtId="0" fontId="39" fillId="0" borderId="0" xfId="3526" applyFont="1" applyFill="1" applyAlignment="1">
      <alignment vertical="top"/>
    </xf>
    <xf numFmtId="0" fontId="2" fillId="0" borderId="0" xfId="3403" applyFont="1"/>
    <xf numFmtId="4" fontId="15" fillId="0" borderId="0" xfId="3403" applyNumberFormat="1"/>
    <xf numFmtId="3" fontId="15" fillId="0" borderId="0" xfId="3403" applyNumberFormat="1"/>
    <xf numFmtId="226" fontId="0" fillId="0" borderId="0" xfId="24" applyNumberFormat="1" applyFont="1"/>
    <xf numFmtId="202" fontId="15" fillId="0" borderId="0" xfId="24" applyNumberFormat="1" applyFont="1"/>
    <xf numFmtId="176" fontId="15" fillId="0" borderId="0" xfId="24" applyNumberFormat="1" applyFont="1"/>
    <xf numFmtId="172" fontId="39" fillId="14" borderId="6" xfId="24" applyNumberFormat="1" applyFont="1" applyFill="1" applyBorder="1"/>
    <xf numFmtId="172" fontId="39" fillId="0" borderId="6" xfId="24" applyNumberFormat="1" applyFont="1" applyFill="1" applyBorder="1" applyAlignment="1">
      <alignment vertical="center"/>
    </xf>
    <xf numFmtId="4" fontId="39" fillId="0" borderId="0" xfId="24" applyNumberFormat="1" applyFont="1" applyFill="1"/>
    <xf numFmtId="43" fontId="39" fillId="0" borderId="0" xfId="24" applyNumberFormat="1" applyFont="1" applyFill="1" applyBorder="1" applyAlignment="1"/>
    <xf numFmtId="172" fontId="198" fillId="14" borderId="0" xfId="24" applyNumberFormat="1" applyFont="1" applyFill="1" applyBorder="1" applyAlignment="1"/>
    <xf numFmtId="172" fontId="198" fillId="0" borderId="0" xfId="24" applyNumberFormat="1" applyFont="1" applyFill="1" applyBorder="1" applyAlignment="1"/>
    <xf numFmtId="226" fontId="15" fillId="0" borderId="0" xfId="24" applyNumberFormat="1" applyFont="1"/>
    <xf numFmtId="43" fontId="15" fillId="0" borderId="0" xfId="24" applyNumberFormat="1" applyFont="1"/>
    <xf numFmtId="43" fontId="39" fillId="0" borderId="0" xfId="24" applyNumberFormat="1" applyFont="1" applyFill="1" applyBorder="1"/>
    <xf numFmtId="3" fontId="39" fillId="0" borderId="0" xfId="3414" applyNumberFormat="1" applyFont="1" applyFill="1" applyAlignment="1"/>
    <xf numFmtId="10" fontId="39" fillId="0" borderId="0" xfId="175" applyNumberFormat="1" applyFont="1" applyFill="1" applyAlignment="1"/>
    <xf numFmtId="49" fontId="43" fillId="0" borderId="0" xfId="131" quotePrefix="1" applyNumberFormat="1" applyFont="1" applyFill="1" applyBorder="1" applyAlignment="1">
      <alignment horizontal="center"/>
    </xf>
    <xf numFmtId="172" fontId="39" fillId="0" borderId="0" xfId="24" applyNumberFormat="1" applyFont="1" applyFill="1" applyBorder="1" applyAlignment="1">
      <alignment horizontal="right"/>
    </xf>
    <xf numFmtId="172" fontId="43" fillId="0" borderId="0" xfId="24" applyNumberFormat="1" applyFont="1" applyFill="1" applyBorder="1" applyAlignment="1">
      <alignment horizontal="center"/>
    </xf>
    <xf numFmtId="226" fontId="39" fillId="0" borderId="0" xfId="24" applyNumberFormat="1" applyFont="1"/>
    <xf numFmtId="43" fontId="43" fillId="0" borderId="0" xfId="24" quotePrefix="1" applyFont="1" applyFill="1" applyBorder="1" applyAlignment="1">
      <alignment vertical="top"/>
    </xf>
    <xf numFmtId="172" fontId="39" fillId="0" borderId="0" xfId="24" applyNumberFormat="1" applyFont="1" applyAlignment="1">
      <alignment horizontal="center"/>
    </xf>
    <xf numFmtId="224" fontId="39" fillId="0" borderId="0" xfId="0" applyFont="1" applyAlignment="1">
      <alignment horizontal="center"/>
    </xf>
    <xf numFmtId="226" fontId="43" fillId="0" borderId="0" xfId="24" quotePrefix="1" applyNumberFormat="1" applyFont="1" applyFill="1" applyBorder="1" applyAlignment="1">
      <alignment vertical="top"/>
    </xf>
    <xf numFmtId="0" fontId="1" fillId="0" borderId="0" xfId="3403" applyFont="1"/>
    <xf numFmtId="224" fontId="43" fillId="0" borderId="0" xfId="131" applyFont="1" applyFill="1" applyBorder="1" applyAlignment="1">
      <alignment horizontal="center"/>
    </xf>
    <xf numFmtId="49" fontId="43" fillId="0" borderId="0" xfId="131" applyNumberFormat="1" applyFont="1" applyFill="1" applyBorder="1" applyAlignment="1">
      <alignment horizontal="center"/>
    </xf>
    <xf numFmtId="172" fontId="43" fillId="0" borderId="0" xfId="24" applyNumberFormat="1" applyFont="1" applyFill="1" applyBorder="1" applyAlignment="1">
      <alignment horizontal="center"/>
    </xf>
    <xf numFmtId="172" fontId="39" fillId="0" borderId="0" xfId="24" applyNumberFormat="1" applyFont="1" applyFill="1" applyBorder="1" applyAlignment="1">
      <alignment horizontal="right"/>
    </xf>
    <xf numFmtId="0" fontId="6" fillId="0" borderId="0" xfId="0" applyNumberFormat="1" applyFont="1" applyAlignment="1">
      <alignment wrapText="1"/>
    </xf>
    <xf numFmtId="224" fontId="26" fillId="0" borderId="0" xfId="0" applyFont="1"/>
    <xf numFmtId="172" fontId="26" fillId="0" borderId="68" xfId="24" applyNumberFormat="1" applyFont="1" applyBorder="1"/>
    <xf numFmtId="172" fontId="26" fillId="0" borderId="0" xfId="24" applyNumberFormat="1" applyFont="1" applyBorder="1"/>
    <xf numFmtId="172" fontId="0" fillId="0" borderId="0" xfId="24" applyNumberFormat="1" applyFont="1" applyBorder="1"/>
    <xf numFmtId="168" fontId="43" fillId="0" borderId="7" xfId="89" applyNumberFormat="1" applyFont="1" applyFill="1" applyBorder="1" applyAlignment="1">
      <alignment vertical="center"/>
    </xf>
    <xf numFmtId="168" fontId="39" fillId="0" borderId="7" xfId="89" applyNumberFormat="1" applyFont="1" applyFill="1" applyBorder="1" applyAlignment="1">
      <alignment vertical="center"/>
    </xf>
    <xf numFmtId="172" fontId="39" fillId="0" borderId="7" xfId="35" applyNumberFormat="1" applyFont="1" applyFill="1" applyBorder="1" applyAlignment="1">
      <alignment vertical="center"/>
    </xf>
    <xf numFmtId="3" fontId="39" fillId="0" borderId="7" xfId="131" applyNumberFormat="1" applyFont="1" applyFill="1" applyBorder="1" applyAlignment="1">
      <alignment vertical="center"/>
    </xf>
    <xf numFmtId="231" fontId="39" fillId="0" borderId="11" xfId="3417" applyNumberFormat="1" applyFont="1" applyFill="1" applyBorder="1" applyAlignment="1">
      <alignment horizontal="center"/>
    </xf>
    <xf numFmtId="231" fontId="39" fillId="0" borderId="11" xfId="3417" applyNumberFormat="1" applyFont="1" applyFill="1" applyBorder="1" applyAlignment="1">
      <alignment horizontal="right"/>
    </xf>
    <xf numFmtId="43" fontId="39" fillId="0" borderId="0" xfId="24" applyFont="1" applyFill="1" applyAlignment="1"/>
    <xf numFmtId="0" fontId="43" fillId="0" borderId="0" xfId="3404" applyFont="1" applyFill="1" applyBorder="1" applyAlignment="1">
      <alignment horizontal="center" vertical="center" wrapText="1"/>
    </xf>
    <xf numFmtId="0" fontId="39" fillId="0" borderId="0" xfId="131" applyNumberFormat="1" applyFont="1" applyFill="1" applyAlignment="1">
      <alignment horizontal="justify" vertical="top" wrapText="1"/>
    </xf>
    <xf numFmtId="3" fontId="39" fillId="0" borderId="0" xfId="0" applyNumberFormat="1" applyFont="1" applyFill="1"/>
    <xf numFmtId="49" fontId="191" fillId="0" borderId="0" xfId="131" quotePrefix="1" applyNumberFormat="1" applyFont="1" applyFill="1" applyAlignment="1">
      <alignment horizontal="left" indent="1"/>
    </xf>
    <xf numFmtId="172" fontId="43" fillId="0" borderId="0" xfId="61" applyNumberFormat="1" applyFont="1" applyFill="1" applyAlignment="1">
      <alignment vertical="top"/>
    </xf>
    <xf numFmtId="0" fontId="43" fillId="0" borderId="0" xfId="3404" applyFont="1" applyFill="1" applyBorder="1" applyAlignment="1">
      <alignment horizontal="center" wrapText="1"/>
    </xf>
    <xf numFmtId="172" fontId="43" fillId="0" borderId="0" xfId="3426" applyNumberFormat="1" applyFont="1" applyFill="1"/>
    <xf numFmtId="172" fontId="39" fillId="0" borderId="0" xfId="24" applyNumberFormat="1" applyFont="1" applyFill="1" applyBorder="1" applyAlignment="1">
      <alignment vertical="top" wrapText="1"/>
    </xf>
    <xf numFmtId="49" fontId="204" fillId="0" borderId="0" xfId="3526" applyNumberFormat="1" applyFont="1" applyFill="1"/>
    <xf numFmtId="0" fontId="203" fillId="0" borderId="0" xfId="3526" applyFont="1" applyFill="1" applyAlignment="1">
      <alignment horizontal="left" vertical="top" wrapText="1"/>
    </xf>
    <xf numFmtId="49" fontId="204" fillId="0" borderId="0" xfId="3526" applyNumberFormat="1" applyFont="1" applyFill="1" applyAlignment="1">
      <alignment horizontal="left"/>
    </xf>
    <xf numFmtId="4" fontId="39" fillId="0" borderId="0" xfId="0" applyNumberFormat="1" applyFont="1"/>
    <xf numFmtId="4" fontId="43" fillId="0" borderId="0" xfId="0" applyNumberFormat="1" applyFont="1"/>
    <xf numFmtId="172" fontId="39" fillId="0" borderId="0" xfId="24" applyNumberFormat="1" applyFont="1" applyFill="1" applyBorder="1" applyAlignment="1">
      <alignment horizontal="right"/>
    </xf>
    <xf numFmtId="172" fontId="43" fillId="0" borderId="14" xfId="24" applyNumberFormat="1" applyFont="1" applyFill="1" applyBorder="1"/>
    <xf numFmtId="231" fontId="43" fillId="0" borderId="7" xfId="45" applyNumberFormat="1" applyFont="1" applyFill="1" applyBorder="1" applyAlignment="1">
      <alignment horizontal="center" vertical="center"/>
    </xf>
    <xf numFmtId="0" fontId="27" fillId="0" borderId="0" xfId="3594" applyNumberFormat="1" applyFont="1" applyFill="1" applyAlignment="1">
      <alignment vertical="top" wrapText="1"/>
    </xf>
    <xf numFmtId="10" fontId="43" fillId="0" borderId="0" xfId="175" applyNumberFormat="1" applyFont="1" applyFill="1" applyBorder="1" applyAlignment="1">
      <alignment horizontal="right" vertical="center"/>
    </xf>
    <xf numFmtId="49" fontId="39" fillId="0" borderId="0" xfId="89" applyNumberFormat="1" applyFont="1" applyFill="1" applyBorder="1" applyAlignment="1">
      <alignment vertical="center"/>
    </xf>
    <xf numFmtId="224" fontId="39" fillId="0" borderId="0" xfId="89" applyNumberFormat="1" applyFont="1" applyFill="1" applyBorder="1" applyAlignment="1">
      <alignment vertical="center"/>
    </xf>
    <xf numFmtId="168" fontId="39" fillId="0" borderId="0" xfId="89" applyNumberFormat="1" applyFont="1" applyFill="1" applyBorder="1" applyAlignment="1">
      <alignment vertical="center" wrapText="1"/>
    </xf>
    <xf numFmtId="1" fontId="39" fillId="0" borderId="0" xfId="131" applyNumberFormat="1" applyFont="1" applyFill="1" applyBorder="1" applyAlignment="1">
      <alignment horizontal="center" vertical="center" wrapText="1"/>
    </xf>
    <xf numFmtId="0" fontId="43" fillId="0" borderId="0" xfId="62" applyNumberFormat="1" applyFont="1" applyFill="1" applyAlignment="1">
      <alignment horizontal="center" vertical="top" wrapText="1"/>
    </xf>
    <xf numFmtId="10" fontId="43" fillId="0" borderId="0" xfId="175" applyNumberFormat="1" applyFont="1" applyFill="1" applyAlignment="1">
      <alignment horizontal="right" vertical="top" wrapText="1"/>
    </xf>
    <xf numFmtId="10" fontId="43" fillId="0" borderId="0" xfId="175" applyNumberFormat="1" applyFont="1" applyFill="1" applyAlignment="1">
      <alignment horizontal="center" vertical="top" wrapText="1"/>
    </xf>
    <xf numFmtId="0" fontId="43" fillId="0" borderId="0" xfId="3414" applyFont="1" applyFill="1" applyAlignment="1">
      <alignment horizontal="center"/>
    </xf>
    <xf numFmtId="0" fontId="43" fillId="0" borderId="0" xfId="175" applyNumberFormat="1" applyFont="1" applyFill="1" applyAlignment="1">
      <alignment horizontal="center"/>
    </xf>
    <xf numFmtId="0" fontId="39" fillId="0" borderId="0" xfId="175" applyNumberFormat="1" applyFont="1" applyFill="1" applyBorder="1" applyAlignment="1">
      <alignment horizontal="center" vertical="center"/>
    </xf>
    <xf numFmtId="43" fontId="43" fillId="0" borderId="0" xfId="34" quotePrefix="1" applyFont="1" applyFill="1" applyAlignment="1">
      <alignment horizontal="center" vertical="center"/>
    </xf>
    <xf numFmtId="10" fontId="43" fillId="0" borderId="0" xfId="175" quotePrefix="1" applyNumberFormat="1" applyFont="1" applyFill="1" applyAlignment="1">
      <alignment horizontal="right" vertical="center"/>
    </xf>
    <xf numFmtId="10" fontId="43" fillId="0" borderId="0" xfId="175" applyNumberFormat="1" applyFont="1" applyFill="1" applyAlignment="1">
      <alignment horizontal="right" vertical="center"/>
    </xf>
    <xf numFmtId="49" fontId="39" fillId="0" borderId="0" xfId="171" applyNumberFormat="1" applyFont="1" applyFill="1" applyBorder="1" applyAlignment="1"/>
    <xf numFmtId="168" fontId="43" fillId="0" borderId="0" xfId="3523" applyNumberFormat="1" applyFont="1" applyFill="1" applyBorder="1" applyAlignment="1">
      <alignment horizontal="right" vertical="center"/>
    </xf>
    <xf numFmtId="168" fontId="39" fillId="0" borderId="0" xfId="3523" applyNumberFormat="1" applyFont="1" applyFill="1" applyBorder="1" applyAlignment="1">
      <alignment horizontal="right" vertical="center"/>
    </xf>
    <xf numFmtId="172" fontId="43" fillId="0" borderId="0" xfId="24" applyNumberFormat="1" applyFont="1" applyFill="1" applyAlignment="1">
      <alignment horizontal="right" vertical="center"/>
    </xf>
    <xf numFmtId="172" fontId="39" fillId="0" borderId="0" xfId="24" applyNumberFormat="1" applyFont="1" applyFill="1" applyAlignment="1">
      <alignment horizontal="right" vertical="center"/>
    </xf>
    <xf numFmtId="168" fontId="43" fillId="0" borderId="7" xfId="3523" applyNumberFormat="1" applyFont="1" applyFill="1" applyBorder="1" applyAlignment="1">
      <alignment horizontal="right" vertical="center"/>
    </xf>
    <xf numFmtId="168" fontId="39" fillId="0" borderId="7" xfId="3523" applyNumberFormat="1" applyFont="1" applyFill="1" applyBorder="1" applyAlignment="1">
      <alignment horizontal="right" vertical="center"/>
    </xf>
    <xf numFmtId="49" fontId="39" fillId="0" borderId="0" xfId="171" applyNumberFormat="1" applyFont="1" applyFill="1" applyBorder="1" applyAlignment="1">
      <alignment vertical="top" wrapText="1"/>
    </xf>
    <xf numFmtId="0" fontId="43" fillId="0" borderId="0" xfId="3596" applyFont="1" applyFill="1"/>
    <xf numFmtId="0" fontId="6" fillId="0" borderId="0" xfId="3596" applyFont="1" applyFill="1" applyAlignment="1">
      <alignment vertical="top" wrapText="1"/>
    </xf>
    <xf numFmtId="227" fontId="43" fillId="0" borderId="0" xfId="3572" applyFont="1" applyFill="1" applyAlignment="1">
      <alignment horizontal="left"/>
    </xf>
    <xf numFmtId="227" fontId="39" fillId="0" borderId="0" xfId="3572" applyFont="1" applyFill="1"/>
    <xf numFmtId="227" fontId="39" fillId="0" borderId="0" xfId="3572" applyFont="1" applyFill="1" applyAlignment="1">
      <alignment horizontal="center"/>
    </xf>
    <xf numFmtId="1" fontId="43" fillId="0" borderId="0" xfId="131" applyNumberFormat="1" applyFont="1" applyFill="1" applyAlignment="1">
      <alignment horizontal="left" vertical="top"/>
    </xf>
    <xf numFmtId="49" fontId="74" fillId="0" borderId="0" xfId="0" applyNumberFormat="1" applyFont="1" applyAlignment="1">
      <alignment horizontal="left" vertical="top" wrapText="1"/>
    </xf>
    <xf numFmtId="49" fontId="42" fillId="0" borderId="0" xfId="0" applyNumberFormat="1" applyFont="1" applyAlignment="1">
      <alignment horizontal="left" vertical="top" wrapText="1"/>
    </xf>
    <xf numFmtId="49" fontId="76" fillId="0" borderId="0" xfId="0" applyNumberFormat="1" applyFont="1" applyAlignment="1">
      <alignment horizontal="left" vertical="top" wrapText="1"/>
    </xf>
    <xf numFmtId="49" fontId="42" fillId="0" borderId="0" xfId="133" applyNumberFormat="1" applyFont="1" applyAlignment="1">
      <alignment horizontal="left" vertical="top" wrapText="1"/>
    </xf>
    <xf numFmtId="49" fontId="74" fillId="0" borderId="0" xfId="133" applyNumberFormat="1" applyFont="1" applyAlignment="1">
      <alignment horizontal="left" vertical="top" wrapText="1"/>
    </xf>
    <xf numFmtId="49" fontId="76" fillId="0" borderId="0" xfId="133" applyNumberFormat="1" applyFont="1" applyAlignment="1">
      <alignment horizontal="left" vertical="top" wrapText="1"/>
    </xf>
    <xf numFmtId="49" fontId="73" fillId="0" borderId="0" xfId="133" applyNumberFormat="1" applyFont="1" applyAlignment="1">
      <alignment horizontal="left" vertical="top" wrapText="1"/>
    </xf>
    <xf numFmtId="224" fontId="43" fillId="0" borderId="0" xfId="131" applyFont="1" applyFill="1" applyAlignment="1">
      <alignment horizontal="center"/>
    </xf>
    <xf numFmtId="224" fontId="43" fillId="0" borderId="0" xfId="131" quotePrefix="1" applyFont="1" applyFill="1" applyBorder="1" applyAlignment="1">
      <alignment horizontal="center"/>
    </xf>
    <xf numFmtId="15" fontId="43" fillId="0" borderId="21" xfId="131" applyNumberFormat="1" applyFont="1" applyFill="1" applyBorder="1" applyAlignment="1">
      <alignment horizontal="center"/>
    </xf>
    <xf numFmtId="224" fontId="43" fillId="0" borderId="21" xfId="131" applyFont="1" applyFill="1" applyBorder="1" applyAlignment="1">
      <alignment horizontal="center"/>
    </xf>
    <xf numFmtId="224" fontId="43" fillId="0" borderId="0" xfId="131" applyFont="1" applyFill="1" applyBorder="1" applyAlignment="1">
      <alignment horizontal="center"/>
    </xf>
    <xf numFmtId="17" fontId="43" fillId="0" borderId="21" xfId="131" applyNumberFormat="1" applyFont="1" applyFill="1" applyBorder="1" applyAlignment="1">
      <alignment horizontal="center"/>
    </xf>
    <xf numFmtId="0" fontId="43" fillId="0" borderId="21" xfId="131" applyNumberFormat="1" applyFont="1" applyFill="1" applyBorder="1" applyAlignment="1">
      <alignment horizontal="center"/>
    </xf>
    <xf numFmtId="49" fontId="202" fillId="0" borderId="0" xfId="131" applyNumberFormat="1" applyFont="1" applyFill="1" applyAlignment="1">
      <alignment horizontal="center"/>
    </xf>
    <xf numFmtId="49" fontId="43" fillId="0" borderId="1" xfId="131" quotePrefix="1" applyNumberFormat="1" applyFont="1" applyFill="1" applyBorder="1" applyAlignment="1">
      <alignment horizontal="center"/>
    </xf>
    <xf numFmtId="17" fontId="43" fillId="0" borderId="0" xfId="24" applyNumberFormat="1" applyFont="1" applyFill="1" applyAlignment="1">
      <alignment horizontal="center"/>
    </xf>
    <xf numFmtId="43" fontId="43" fillId="0" borderId="0" xfId="24" applyFont="1" applyFill="1" applyAlignment="1">
      <alignment horizontal="center"/>
    </xf>
    <xf numFmtId="43" fontId="43" fillId="0" borderId="0" xfId="24" applyFont="1" applyFill="1" applyBorder="1" applyAlignment="1">
      <alignment horizontal="center"/>
    </xf>
    <xf numFmtId="49" fontId="43" fillId="0" borderId="0" xfId="131" applyNumberFormat="1" applyFont="1" applyFill="1" applyAlignment="1">
      <alignment horizontal="center"/>
    </xf>
    <xf numFmtId="49" fontId="43" fillId="0" borderId="0" xfId="89" quotePrefix="1" applyNumberFormat="1" applyFont="1" applyFill="1" applyBorder="1" applyAlignment="1">
      <alignment horizontal="center"/>
    </xf>
    <xf numFmtId="49" fontId="43" fillId="0" borderId="1" xfId="89" quotePrefix="1" applyNumberFormat="1" applyFont="1" applyFill="1" applyBorder="1" applyAlignment="1">
      <alignment horizontal="center"/>
    </xf>
    <xf numFmtId="168" fontId="43" fillId="0" borderId="1" xfId="89" quotePrefix="1" applyNumberFormat="1" applyFont="1" applyFill="1" applyBorder="1" applyAlignment="1">
      <alignment horizontal="center"/>
    </xf>
    <xf numFmtId="49" fontId="202" fillId="0" borderId="0" xfId="131" applyNumberFormat="1" applyFont="1" applyFill="1" applyAlignment="1">
      <alignment horizontal="center" vertical="center"/>
    </xf>
    <xf numFmtId="172" fontId="55" fillId="14" borderId="0" xfId="24" applyNumberFormat="1" applyFont="1" applyFill="1" applyBorder="1" applyAlignment="1">
      <alignment horizontal="center"/>
    </xf>
    <xf numFmtId="49" fontId="55" fillId="0" borderId="0" xfId="131" applyNumberFormat="1" applyFont="1" applyFill="1" applyAlignment="1">
      <alignment horizontal="center"/>
    </xf>
    <xf numFmtId="172" fontId="55" fillId="0" borderId="0" xfId="45" applyNumberFormat="1" applyFont="1" applyFill="1" applyBorder="1" applyAlignment="1"/>
    <xf numFmtId="49" fontId="55" fillId="0" borderId="0" xfId="24" quotePrefix="1" applyNumberFormat="1" applyFont="1" applyFill="1" applyBorder="1" applyAlignment="1">
      <alignment horizontal="center"/>
    </xf>
    <xf numFmtId="49" fontId="55" fillId="0" borderId="0" xfId="24" applyNumberFormat="1" applyFont="1" applyFill="1" applyAlignment="1">
      <alignment horizontal="center"/>
    </xf>
    <xf numFmtId="49" fontId="36" fillId="0" borderId="0" xfId="24" applyNumberFormat="1" applyFont="1" applyFill="1" applyAlignment="1"/>
    <xf numFmtId="49" fontId="55" fillId="0" borderId="1" xfId="131" quotePrefix="1" applyNumberFormat="1" applyFont="1" applyFill="1" applyBorder="1" applyAlignment="1">
      <alignment horizontal="center" wrapText="1"/>
    </xf>
    <xf numFmtId="49" fontId="55" fillId="0" borderId="1" xfId="131" applyNumberFormat="1" applyFont="1" applyFill="1" applyBorder="1" applyAlignment="1">
      <alignment horizontal="center" wrapText="1"/>
    </xf>
    <xf numFmtId="49" fontId="55" fillId="83" borderId="0" xfId="131" quotePrefix="1" applyNumberFormat="1" applyFont="1" applyFill="1" applyBorder="1" applyAlignment="1">
      <alignment horizontal="center" wrapText="1"/>
    </xf>
    <xf numFmtId="49" fontId="55" fillId="83" borderId="0" xfId="131" applyNumberFormat="1" applyFont="1" applyFill="1" applyBorder="1" applyAlignment="1">
      <alignment horizontal="center" wrapText="1"/>
    </xf>
    <xf numFmtId="49" fontId="55" fillId="0" borderId="9" xfId="131" applyNumberFormat="1" applyFont="1" applyFill="1" applyBorder="1" applyAlignment="1">
      <alignment horizontal="center" wrapText="1"/>
    </xf>
    <xf numFmtId="49" fontId="55" fillId="0" borderId="0" xfId="131" applyNumberFormat="1" applyFont="1" applyFill="1" applyBorder="1" applyAlignment="1">
      <alignment horizontal="center" wrapText="1"/>
    </xf>
    <xf numFmtId="4" fontId="55" fillId="0" borderId="29" xfId="24" applyNumberFormat="1" applyFont="1" applyFill="1" applyBorder="1" applyAlignment="1">
      <alignment horizontal="center" vertical="center"/>
    </xf>
    <xf numFmtId="4" fontId="55" fillId="0" borderId="31" xfId="24" applyNumberFormat="1" applyFont="1" applyFill="1" applyBorder="1" applyAlignment="1">
      <alignment horizontal="center" vertical="center"/>
    </xf>
    <xf numFmtId="49" fontId="36" fillId="0" borderId="0" xfId="0" applyNumberFormat="1" applyFont="1" applyFill="1" applyAlignment="1" applyProtection="1">
      <alignment horizontal="left" indent="2"/>
    </xf>
    <xf numFmtId="4" fontId="55" fillId="0" borderId="21" xfId="24" applyNumberFormat="1" applyFont="1" applyFill="1" applyBorder="1" applyAlignment="1">
      <alignment horizontal="center"/>
    </xf>
    <xf numFmtId="49" fontId="55" fillId="0" borderId="0" xfId="0" applyNumberFormat="1" applyFont="1" applyFill="1" applyBorder="1" applyAlignment="1" applyProtection="1">
      <alignment horizontal="center"/>
    </xf>
    <xf numFmtId="49" fontId="43" fillId="0" borderId="0" xfId="131" quotePrefix="1" applyNumberFormat="1" applyFont="1" applyFill="1" applyBorder="1" applyAlignment="1">
      <alignment horizontal="center"/>
    </xf>
    <xf numFmtId="49" fontId="43" fillId="0" borderId="0" xfId="131" applyNumberFormat="1" applyFont="1" applyFill="1" applyBorder="1" applyAlignment="1">
      <alignment horizontal="center"/>
    </xf>
    <xf numFmtId="49" fontId="36" fillId="0" borderId="0" xfId="864" applyNumberFormat="1" applyFont="1" applyFill="1" applyAlignment="1">
      <alignment horizontal="justify" vertical="top"/>
    </xf>
    <xf numFmtId="49" fontId="36" fillId="0" borderId="0" xfId="0" applyNumberFormat="1" applyFont="1" applyAlignment="1">
      <alignment horizontal="justify" vertical="top"/>
    </xf>
    <xf numFmtId="49" fontId="55" fillId="83" borderId="1" xfId="131" quotePrefix="1" applyNumberFormat="1" applyFont="1" applyFill="1" applyBorder="1" applyAlignment="1">
      <alignment horizontal="center"/>
    </xf>
    <xf numFmtId="224" fontId="55" fillId="0" borderId="27" xfId="131" applyFont="1" applyFill="1" applyBorder="1" applyAlignment="1">
      <alignment horizontal="center"/>
    </xf>
    <xf numFmtId="224" fontId="55" fillId="0" borderId="3" xfId="131" applyFont="1" applyFill="1" applyBorder="1" applyAlignment="1">
      <alignment horizontal="center"/>
    </xf>
    <xf numFmtId="224" fontId="55" fillId="0" borderId="28" xfId="131" applyFont="1" applyFill="1" applyBorder="1" applyAlignment="1">
      <alignment horizontal="center"/>
    </xf>
    <xf numFmtId="49" fontId="55" fillId="83" borderId="0" xfId="131" quotePrefix="1" applyNumberFormat="1" applyFont="1" applyFill="1" applyBorder="1" applyAlignment="1">
      <alignment horizontal="center"/>
    </xf>
    <xf numFmtId="49" fontId="55" fillId="83" borderId="0" xfId="131" applyNumberFormat="1" applyFont="1" applyFill="1" applyAlignment="1">
      <alignment horizontal="center"/>
    </xf>
    <xf numFmtId="49" fontId="55" fillId="83" borderId="9" xfId="131" applyNumberFormat="1" applyFont="1" applyFill="1" applyBorder="1" applyAlignment="1">
      <alignment horizontal="center" wrapText="1"/>
    </xf>
    <xf numFmtId="49" fontId="55" fillId="83" borderId="9" xfId="131" applyNumberFormat="1" applyFont="1" applyFill="1" applyBorder="1" applyAlignment="1">
      <alignment horizontal="center" vertical="top" wrapText="1"/>
    </xf>
    <xf numFmtId="49" fontId="55" fillId="83" borderId="0" xfId="131" applyNumberFormat="1" applyFont="1" applyFill="1" applyBorder="1" applyAlignment="1">
      <alignment horizontal="center" vertical="top" wrapText="1"/>
    </xf>
    <xf numFmtId="224" fontId="69" fillId="0" borderId="0" xfId="131" applyFont="1" applyFill="1" applyAlignment="1">
      <alignment horizontal="center"/>
    </xf>
    <xf numFmtId="168" fontId="69" fillId="0" borderId="14" xfId="89" applyNumberFormat="1" applyFont="1" applyFill="1" applyBorder="1" applyAlignment="1">
      <alignment horizontal="center" vertical="center" wrapText="1"/>
    </xf>
    <xf numFmtId="168" fontId="69" fillId="0" borderId="13" xfId="89" applyNumberFormat="1" applyFont="1" applyFill="1" applyBorder="1" applyAlignment="1">
      <alignment horizontal="center" vertical="center" wrapText="1"/>
    </xf>
    <xf numFmtId="168" fontId="69" fillId="0" borderId="15" xfId="89" applyNumberFormat="1" applyFont="1" applyFill="1" applyBorder="1" applyAlignment="1">
      <alignment horizontal="center" vertical="center" wrapText="1"/>
    </xf>
    <xf numFmtId="172" fontId="69" fillId="0" borderId="14" xfId="35" applyNumberFormat="1" applyFont="1" applyFill="1" applyBorder="1" applyAlignment="1">
      <alignment horizontal="center" vertical="center" wrapText="1"/>
    </xf>
    <xf numFmtId="172" fontId="69" fillId="0" borderId="13" xfId="35" applyNumberFormat="1" applyFont="1" applyFill="1" applyBorder="1" applyAlignment="1">
      <alignment horizontal="center" vertical="center" wrapText="1"/>
    </xf>
    <xf numFmtId="172" fontId="69" fillId="0" borderId="15" xfId="35" applyNumberFormat="1" applyFont="1" applyFill="1" applyBorder="1" applyAlignment="1">
      <alignment horizontal="center" vertical="center" wrapText="1"/>
    </xf>
    <xf numFmtId="224" fontId="69" fillId="0" borderId="14" xfId="173" applyFont="1" applyFill="1" applyBorder="1" applyAlignment="1">
      <alignment horizontal="center" vertical="center" wrapText="1"/>
    </xf>
    <xf numFmtId="224" fontId="69" fillId="0" borderId="13" xfId="173" applyFont="1" applyFill="1" applyBorder="1" applyAlignment="1">
      <alignment horizontal="center" vertical="center" wrapText="1"/>
    </xf>
    <xf numFmtId="224" fontId="69" fillId="0" borderId="15" xfId="173" applyFont="1" applyFill="1" applyBorder="1" applyAlignment="1">
      <alignment horizontal="center" vertical="center" wrapText="1"/>
    </xf>
    <xf numFmtId="224" fontId="69" fillId="0" borderId="9" xfId="157" quotePrefix="1" applyFont="1" applyFill="1" applyBorder="1" applyAlignment="1">
      <alignment horizontal="center"/>
    </xf>
    <xf numFmtId="224" fontId="70" fillId="0" borderId="9" xfId="131" applyFont="1" applyFill="1" applyBorder="1" applyAlignment="1">
      <alignment horizontal="center"/>
    </xf>
    <xf numFmtId="224" fontId="69" fillId="0" borderId="16" xfId="173" applyFont="1" applyFill="1" applyBorder="1" applyAlignment="1">
      <alignment horizontal="center" vertical="center" wrapText="1"/>
    </xf>
    <xf numFmtId="224" fontId="69" fillId="0" borderId="12" xfId="173" applyFont="1" applyFill="1" applyBorder="1" applyAlignment="1">
      <alignment horizontal="center" vertical="center" wrapText="1"/>
    </xf>
    <xf numFmtId="224" fontId="69" fillId="0" borderId="17" xfId="173" applyFont="1" applyFill="1" applyBorder="1" applyAlignment="1">
      <alignment horizontal="center" vertical="center" wrapText="1"/>
    </xf>
    <xf numFmtId="224" fontId="69" fillId="0" borderId="0" xfId="171" quotePrefix="1" applyFont="1" applyFill="1" applyBorder="1" applyAlignment="1">
      <alignment horizontal="center"/>
    </xf>
    <xf numFmtId="224" fontId="69" fillId="0" borderId="0" xfId="131" applyFont="1" applyFill="1" applyAlignment="1"/>
    <xf numFmtId="224" fontId="70" fillId="0" borderId="0" xfId="173" applyFont="1" applyFill="1" applyAlignment="1">
      <alignment horizontal="center" vertical="center"/>
    </xf>
    <xf numFmtId="224" fontId="69" fillId="0" borderId="24" xfId="171" quotePrefix="1" applyNumberFormat="1" applyFont="1" applyFill="1" applyBorder="1" applyAlignment="1">
      <alignment horizontal="center" vertical="center"/>
    </xf>
    <xf numFmtId="224" fontId="69" fillId="0" borderId="4" xfId="171" quotePrefix="1" applyNumberFormat="1" applyFont="1" applyFill="1" applyBorder="1" applyAlignment="1">
      <alignment horizontal="center" vertical="center"/>
    </xf>
    <xf numFmtId="224" fontId="69" fillId="0" borderId="16" xfId="173" quotePrefix="1" applyFont="1" applyFill="1" applyBorder="1" applyAlignment="1">
      <alignment horizontal="center" vertical="center"/>
    </xf>
    <xf numFmtId="224" fontId="69" fillId="0" borderId="9" xfId="173" quotePrefix="1" applyFont="1" applyFill="1" applyBorder="1" applyAlignment="1">
      <alignment horizontal="center" vertical="center"/>
    </xf>
    <xf numFmtId="224" fontId="69" fillId="0" borderId="18" xfId="173" quotePrefix="1" applyFont="1" applyFill="1" applyBorder="1" applyAlignment="1">
      <alignment horizontal="center" vertical="center"/>
    </xf>
    <xf numFmtId="224" fontId="69" fillId="0" borderId="17" xfId="173" quotePrefix="1" applyFont="1" applyFill="1" applyBorder="1" applyAlignment="1">
      <alignment horizontal="center" vertical="center"/>
    </xf>
    <xf numFmtId="224" fontId="69" fillId="0" borderId="1" xfId="173" quotePrefix="1" applyFont="1" applyFill="1" applyBorder="1" applyAlignment="1">
      <alignment horizontal="center" vertical="center"/>
    </xf>
    <xf numFmtId="224" fontId="69" fillId="0" borderId="26" xfId="173" quotePrefix="1" applyFont="1" applyFill="1" applyBorder="1" applyAlignment="1">
      <alignment horizontal="center" vertical="center"/>
    </xf>
    <xf numFmtId="224" fontId="69" fillId="0" borderId="9" xfId="173" quotePrefix="1" applyFont="1" applyFill="1" applyBorder="1" applyAlignment="1">
      <alignment horizontal="center" vertical="center" wrapText="1"/>
    </xf>
    <xf numFmtId="49" fontId="43" fillId="83" borderId="0" xfId="152" applyNumberFormat="1" applyFont="1" applyFill="1" applyBorder="1" applyAlignment="1">
      <alignment horizontal="center"/>
    </xf>
    <xf numFmtId="49" fontId="43" fillId="83" borderId="0" xfId="131" applyNumberFormat="1" applyFont="1" applyFill="1" applyBorder="1" applyAlignment="1">
      <alignment horizontal="center"/>
    </xf>
    <xf numFmtId="49" fontId="43" fillId="83" borderId="9" xfId="131" quotePrefix="1" applyNumberFormat="1" applyFont="1" applyFill="1" applyBorder="1" applyAlignment="1">
      <alignment horizontal="center" vertical="center"/>
    </xf>
    <xf numFmtId="49" fontId="43" fillId="83" borderId="14" xfId="131" applyNumberFormat="1" applyFont="1" applyFill="1" applyBorder="1" applyAlignment="1">
      <alignment horizontal="center" wrapText="1"/>
    </xf>
    <xf numFmtId="49" fontId="43" fillId="83" borderId="13" xfId="131" applyNumberFormat="1" applyFont="1" applyFill="1" applyBorder="1" applyAlignment="1">
      <alignment horizontal="center" wrapText="1"/>
    </xf>
    <xf numFmtId="49" fontId="43" fillId="83" borderId="15" xfId="131" applyNumberFormat="1" applyFont="1" applyFill="1" applyBorder="1" applyAlignment="1">
      <alignment horizontal="center" wrapText="1"/>
    </xf>
    <xf numFmtId="49" fontId="43" fillId="83" borderId="16" xfId="131" applyNumberFormat="1" applyFont="1" applyFill="1" applyBorder="1" applyAlignment="1">
      <alignment horizontal="center" vertical="center" wrapText="1"/>
    </xf>
    <xf numFmtId="49" fontId="43" fillId="83" borderId="18" xfId="131" applyNumberFormat="1" applyFont="1" applyFill="1" applyBorder="1" applyAlignment="1">
      <alignment horizontal="center" vertical="center" wrapText="1"/>
    </xf>
    <xf numFmtId="49" fontId="43" fillId="83" borderId="12" xfId="131" applyNumberFormat="1" applyFont="1" applyFill="1" applyBorder="1" applyAlignment="1">
      <alignment horizontal="center" vertical="center" wrapText="1"/>
    </xf>
    <xf numFmtId="49" fontId="43" fillId="83" borderId="25" xfId="131" applyNumberFormat="1" applyFont="1" applyFill="1" applyBorder="1" applyAlignment="1">
      <alignment horizontal="center" vertical="center" wrapText="1"/>
    </xf>
    <xf numFmtId="49" fontId="43" fillId="83" borderId="17" xfId="131" applyNumberFormat="1" applyFont="1" applyFill="1" applyBorder="1" applyAlignment="1">
      <alignment horizontal="center" vertical="center" wrapText="1"/>
    </xf>
    <xf numFmtId="49" fontId="43" fillId="83" borderId="26" xfId="131" applyNumberFormat="1" applyFont="1" applyFill="1" applyBorder="1" applyAlignment="1">
      <alignment horizontal="center" vertical="center" wrapText="1"/>
    </xf>
    <xf numFmtId="49" fontId="43" fillId="83" borderId="24" xfId="131" applyNumberFormat="1" applyFont="1" applyFill="1" applyBorder="1" applyAlignment="1">
      <alignment horizontal="center" wrapText="1"/>
    </xf>
    <xf numFmtId="49" fontId="43" fillId="83" borderId="4" xfId="131" applyNumberFormat="1" applyFont="1" applyFill="1" applyBorder="1" applyAlignment="1">
      <alignment horizontal="center" wrapText="1"/>
    </xf>
    <xf numFmtId="49" fontId="43" fillId="83" borderId="10" xfId="131" applyNumberFormat="1" applyFont="1" applyFill="1" applyBorder="1" applyAlignment="1">
      <alignment horizontal="center" wrapText="1"/>
    </xf>
    <xf numFmtId="49" fontId="43" fillId="83" borderId="16" xfId="131" applyNumberFormat="1" applyFont="1" applyFill="1" applyBorder="1" applyAlignment="1">
      <alignment horizontal="center" wrapText="1"/>
    </xf>
    <xf numFmtId="49" fontId="43" fillId="83" borderId="18" xfId="131" applyNumberFormat="1" applyFont="1" applyFill="1" applyBorder="1" applyAlignment="1">
      <alignment horizontal="center" wrapText="1"/>
    </xf>
    <xf numFmtId="49" fontId="43" fillId="83" borderId="17" xfId="131" applyNumberFormat="1" applyFont="1" applyFill="1" applyBorder="1" applyAlignment="1">
      <alignment horizontal="center" wrapText="1"/>
    </xf>
    <xf numFmtId="49" fontId="43" fillId="83" borderId="26" xfId="131" applyNumberFormat="1" applyFont="1" applyFill="1" applyBorder="1" applyAlignment="1">
      <alignment horizontal="center" wrapText="1"/>
    </xf>
    <xf numFmtId="49" fontId="43" fillId="0" borderId="0" xfId="0" applyNumberFormat="1" applyFont="1" applyFill="1" applyBorder="1" applyAlignment="1" applyProtection="1">
      <alignment horizontal="center"/>
    </xf>
    <xf numFmtId="49" fontId="39" fillId="0" borderId="0" xfId="0" applyNumberFormat="1" applyFont="1" applyFill="1" applyAlignment="1" applyProtection="1">
      <alignment horizontal="left" indent="2"/>
    </xf>
    <xf numFmtId="49" fontId="39" fillId="83" borderId="0" xfId="0" applyNumberFormat="1" applyFont="1" applyFill="1" applyAlignment="1">
      <alignment horizontal="justify" vertical="top"/>
    </xf>
    <xf numFmtId="49" fontId="43" fillId="0" borderId="0" xfId="0" applyNumberFormat="1" applyFont="1" applyFill="1" applyBorder="1" applyAlignment="1" applyProtection="1">
      <alignment horizontal="left" indent="3"/>
    </xf>
    <xf numFmtId="49" fontId="43" fillId="0" borderId="0" xfId="152" applyNumberFormat="1" applyFont="1" applyFill="1" applyBorder="1" applyAlignment="1">
      <alignment horizontal="center"/>
    </xf>
    <xf numFmtId="49" fontId="43" fillId="0" borderId="0" xfId="131" applyNumberFormat="1" applyFont="1" applyFill="1" applyBorder="1" applyAlignment="1">
      <alignment horizontal="center" wrapText="1"/>
    </xf>
    <xf numFmtId="49" fontId="39" fillId="0" borderId="0" xfId="0" applyNumberFormat="1" applyFont="1" applyFill="1" applyBorder="1" applyAlignment="1">
      <alignment horizontal="center" wrapText="1"/>
    </xf>
    <xf numFmtId="49" fontId="43" fillId="0" borderId="9" xfId="131" applyNumberFormat="1" applyFont="1" applyFill="1" applyBorder="1" applyAlignment="1">
      <alignment horizontal="center" wrapText="1"/>
    </xf>
    <xf numFmtId="49" fontId="43" fillId="0" borderId="1" xfId="131" applyNumberFormat="1" applyFont="1" applyFill="1" applyBorder="1" applyAlignment="1">
      <alignment horizontal="center" vertical="center"/>
    </xf>
    <xf numFmtId="49" fontId="43" fillId="0" borderId="0" xfId="131" quotePrefix="1" applyNumberFormat="1" applyFont="1" applyFill="1" applyBorder="1" applyAlignment="1">
      <alignment horizontal="center" vertical="center"/>
    </xf>
    <xf numFmtId="224" fontId="184" fillId="0" borderId="0" xfId="131" applyFont="1" applyFill="1" applyBorder="1" applyAlignment="1">
      <alignment horizontal="center"/>
    </xf>
    <xf numFmtId="49" fontId="39" fillId="0" borderId="0" xfId="131" applyNumberFormat="1" applyFont="1" applyFill="1" applyBorder="1" applyAlignment="1"/>
    <xf numFmtId="172" fontId="184" fillId="0" borderId="27" xfId="45" applyNumberFormat="1" applyFont="1" applyFill="1" applyBorder="1" applyAlignment="1">
      <alignment horizontal="center"/>
    </xf>
    <xf numFmtId="172" fontId="184" fillId="0" borderId="3" xfId="45" applyNumberFormat="1" applyFont="1" applyFill="1" applyBorder="1" applyAlignment="1">
      <alignment horizontal="center"/>
    </xf>
    <xf numFmtId="172" fontId="184" fillId="0" borderId="28" xfId="45" applyNumberFormat="1" applyFont="1" applyFill="1" applyBorder="1" applyAlignment="1">
      <alignment horizontal="center"/>
    </xf>
    <xf numFmtId="49" fontId="202" fillId="0" borderId="0" xfId="131" applyNumberFormat="1" applyFont="1" applyFill="1" applyBorder="1" applyAlignment="1">
      <alignment horizontal="center"/>
    </xf>
    <xf numFmtId="0" fontId="202" fillId="0" borderId="0" xfId="131" applyNumberFormat="1" applyFont="1" applyFill="1" applyBorder="1" applyAlignment="1">
      <alignment horizontal="center"/>
    </xf>
    <xf numFmtId="0" fontId="202" fillId="0" borderId="0" xfId="131" applyNumberFormat="1" applyFont="1" applyFill="1" applyAlignment="1">
      <alignment horizontal="center" vertical="top"/>
    </xf>
    <xf numFmtId="0" fontId="39" fillId="0" borderId="0" xfId="131" applyNumberFormat="1" applyFont="1" applyFill="1" applyAlignment="1">
      <alignment horizontal="justify" vertical="top" wrapText="1"/>
    </xf>
    <xf numFmtId="224" fontId="39" fillId="0" borderId="0" xfId="218" applyFont="1" applyFill="1" applyAlignment="1">
      <alignment horizontal="justify" vertical="top" wrapText="1"/>
    </xf>
    <xf numFmtId="0" fontId="39" fillId="0" borderId="0" xfId="218" applyNumberFormat="1" applyFont="1" applyFill="1" applyAlignment="1">
      <alignment horizontal="justify" vertical="top" wrapText="1"/>
    </xf>
    <xf numFmtId="224" fontId="39" fillId="0" borderId="0" xfId="6" quotePrefix="1" applyFont="1" applyFill="1" applyAlignment="1">
      <alignment horizontal="justify" vertical="top" wrapText="1"/>
    </xf>
    <xf numFmtId="224" fontId="39" fillId="0" borderId="0" xfId="6" applyFont="1" applyFill="1" applyAlignment="1">
      <alignment horizontal="justify" vertical="top" wrapText="1"/>
    </xf>
    <xf numFmtId="0" fontId="39" fillId="0" borderId="0" xfId="24" quotePrefix="1" applyNumberFormat="1" applyFont="1" applyFill="1" applyBorder="1" applyAlignment="1">
      <alignment horizontal="justify" vertical="top" wrapText="1"/>
    </xf>
    <xf numFmtId="0" fontId="39" fillId="0" borderId="0" xfId="24" quotePrefix="1" applyNumberFormat="1" applyFont="1" applyFill="1" applyBorder="1" applyAlignment="1">
      <alignment horizontal="justify" vertical="top"/>
    </xf>
    <xf numFmtId="224" fontId="39" fillId="0" borderId="0" xfId="131" applyFont="1" applyFill="1" applyAlignment="1">
      <alignment horizontal="justify" vertical="top"/>
    </xf>
    <xf numFmtId="172" fontId="43" fillId="0" borderId="0" xfId="24" quotePrefix="1" applyNumberFormat="1" applyFont="1" applyFill="1" applyAlignment="1">
      <alignment horizontal="center" vertical="top"/>
    </xf>
    <xf numFmtId="0" fontId="39" fillId="0" borderId="0" xfId="24" quotePrefix="1" applyNumberFormat="1" applyFont="1" applyFill="1" applyAlignment="1">
      <alignment horizontal="justify" vertical="top"/>
    </xf>
    <xf numFmtId="224" fontId="39" fillId="0" borderId="0" xfId="196" applyFont="1" applyFill="1" applyAlignment="1">
      <alignment horizontal="justify" vertical="top" wrapText="1"/>
    </xf>
    <xf numFmtId="0" fontId="39" fillId="0" borderId="0" xfId="3423" applyNumberFormat="1" applyFont="1" applyFill="1" applyBorder="1" applyAlignment="1">
      <alignment horizontal="justify" vertical="top" wrapText="1"/>
    </xf>
    <xf numFmtId="224" fontId="43" fillId="0" borderId="0" xfId="131" applyFont="1" applyFill="1" applyBorder="1" applyAlignment="1">
      <alignment horizontal="center" vertical="top"/>
    </xf>
    <xf numFmtId="0" fontId="31" fillId="0" borderId="0" xfId="24" quotePrefix="1" applyNumberFormat="1" applyFont="1" applyFill="1" applyAlignment="1">
      <alignment horizontal="justify" vertical="top" wrapText="1"/>
    </xf>
    <xf numFmtId="226" fontId="31" fillId="0" borderId="0" xfId="24" quotePrefix="1" applyNumberFormat="1" applyFont="1" applyFill="1" applyAlignment="1">
      <alignment horizontal="justify" vertical="top" wrapText="1"/>
    </xf>
    <xf numFmtId="224" fontId="43" fillId="0" borderId="0" xfId="131" applyFont="1" applyFill="1" applyBorder="1" applyAlignment="1">
      <alignment horizontal="center" vertical="center" wrapText="1"/>
    </xf>
    <xf numFmtId="224" fontId="39" fillId="0" borderId="0" xfId="131" applyFont="1" applyFill="1" applyBorder="1" applyAlignment="1">
      <alignment horizontal="center" vertical="center" wrapText="1"/>
    </xf>
    <xf numFmtId="172" fontId="43" fillId="0" borderId="0" xfId="24" applyNumberFormat="1" applyFont="1" applyFill="1" applyBorder="1" applyAlignment="1">
      <alignment horizontal="center" vertical="center" wrapText="1"/>
    </xf>
    <xf numFmtId="0" fontId="39" fillId="0" borderId="0" xfId="131" applyNumberFormat="1" applyFont="1" applyFill="1" applyAlignment="1">
      <alignment horizontal="justify" vertical="top"/>
    </xf>
    <xf numFmtId="224" fontId="39" fillId="0" borderId="0" xfId="0" applyFont="1" applyFill="1" applyAlignment="1">
      <alignment horizontal="justify" vertical="top"/>
    </xf>
    <xf numFmtId="224" fontId="43" fillId="0" borderId="68" xfId="131" applyFont="1" applyFill="1" applyBorder="1" applyAlignment="1">
      <alignment horizontal="center" wrapText="1"/>
    </xf>
    <xf numFmtId="224" fontId="43" fillId="0" borderId="0" xfId="131" applyFont="1" applyFill="1" applyBorder="1" applyAlignment="1">
      <alignment horizontal="center" wrapText="1"/>
    </xf>
    <xf numFmtId="15" fontId="43" fillId="0" borderId="0" xfId="131" applyNumberFormat="1" applyFont="1" applyFill="1" applyBorder="1" applyAlignment="1">
      <alignment horizontal="center" wrapText="1"/>
    </xf>
    <xf numFmtId="172" fontId="39" fillId="0" borderId="0" xfId="24" applyNumberFormat="1" applyFont="1" applyFill="1" applyBorder="1" applyAlignment="1">
      <alignment horizontal="center" vertical="center" wrapText="1"/>
    </xf>
    <xf numFmtId="172" fontId="43" fillId="0" borderId="0" xfId="24" applyNumberFormat="1" applyFont="1" applyFill="1" applyBorder="1" applyAlignment="1">
      <alignment horizontal="center"/>
    </xf>
    <xf numFmtId="224" fontId="39" fillId="0" borderId="0" xfId="174" applyFont="1" applyFill="1" applyAlignment="1">
      <alignment horizontal="justify" vertical="top"/>
    </xf>
    <xf numFmtId="224" fontId="43" fillId="0" borderId="0" xfId="131" applyFont="1" applyFill="1" applyAlignment="1">
      <alignment horizontal="center" vertical="center"/>
    </xf>
    <xf numFmtId="0" fontId="26" fillId="0" borderId="6" xfId="3404" applyFont="1" applyFill="1" applyBorder="1" applyAlignment="1">
      <alignment horizontal="center" vertical="center" wrapText="1"/>
    </xf>
    <xf numFmtId="0" fontId="26" fillId="0" borderId="0" xfId="3405" quotePrefix="1" applyFont="1" applyFill="1" applyAlignment="1">
      <alignment horizontal="center" vertical="center"/>
    </xf>
    <xf numFmtId="49" fontId="43" fillId="0" borderId="1" xfId="131" applyNumberFormat="1" applyFont="1" applyFill="1" applyBorder="1" applyAlignment="1">
      <alignment horizontal="center"/>
    </xf>
    <xf numFmtId="224" fontId="39" fillId="0" borderId="0" xfId="131" applyFont="1" applyFill="1" applyBorder="1" applyAlignment="1">
      <alignment horizontal="left" vertical="top" wrapText="1"/>
    </xf>
    <xf numFmtId="43" fontId="43" fillId="0" borderId="0" xfId="24" applyFont="1" applyFill="1" applyBorder="1" applyAlignment="1">
      <alignment horizontal="right"/>
    </xf>
    <xf numFmtId="0" fontId="26" fillId="0" borderId="6" xfId="3404" quotePrefix="1" applyFont="1" applyFill="1" applyBorder="1" applyAlignment="1">
      <alignment horizontal="center" vertical="center" wrapText="1"/>
    </xf>
    <xf numFmtId="224" fontId="43" fillId="0" borderId="0" xfId="131" applyFont="1" applyFill="1" applyBorder="1" applyAlignment="1">
      <alignment horizontal="left" vertical="top" wrapText="1"/>
    </xf>
    <xf numFmtId="172" fontId="26" fillId="0" borderId="0" xfId="3406" applyNumberFormat="1" applyFont="1" applyFill="1" applyAlignment="1">
      <alignment horizontal="center"/>
    </xf>
    <xf numFmtId="15" fontId="39" fillId="0" borderId="0" xfId="131" applyNumberFormat="1" applyFont="1" applyFill="1" applyBorder="1" applyAlignment="1">
      <alignment horizontal="center" wrapText="1"/>
    </xf>
    <xf numFmtId="224" fontId="39" fillId="0" borderId="0" xfId="131" applyFont="1" applyFill="1" applyAlignment="1">
      <alignment horizontal="left" vertical="top" wrapText="1"/>
    </xf>
    <xf numFmtId="49" fontId="194" fillId="0" borderId="0" xfId="131" applyNumberFormat="1" applyFont="1" applyFill="1" applyAlignment="1">
      <alignment horizontal="left" vertical="top" wrapText="1"/>
    </xf>
    <xf numFmtId="0" fontId="39" fillId="0" borderId="0" xfId="131" applyNumberFormat="1" applyFont="1" applyFill="1" applyAlignment="1">
      <alignment horizontal="left" vertical="top" wrapText="1"/>
    </xf>
    <xf numFmtId="224" fontId="43" fillId="0" borderId="1" xfId="131" quotePrefix="1" applyFont="1" applyFill="1" applyBorder="1" applyAlignment="1">
      <alignment horizontal="center" vertical="center"/>
    </xf>
    <xf numFmtId="0" fontId="27" fillId="83" borderId="0" xfId="131" quotePrefix="1" applyNumberFormat="1" applyFont="1" applyFill="1" applyAlignment="1">
      <alignment horizontal="justify" vertical="top"/>
    </xf>
    <xf numFmtId="224" fontId="43" fillId="0" borderId="4" xfId="131" applyFont="1" applyFill="1" applyBorder="1" applyAlignment="1">
      <alignment horizontal="center"/>
    </xf>
    <xf numFmtId="172" fontId="39" fillId="0" borderId="0" xfId="24" applyNumberFormat="1" applyFont="1" applyFill="1" applyBorder="1" applyAlignment="1">
      <alignment horizontal="right"/>
    </xf>
    <xf numFmtId="172" fontId="39" fillId="0" borderId="0" xfId="45" applyNumberFormat="1" applyFont="1" applyFill="1" applyBorder="1" applyAlignment="1">
      <alignment horizontal="right"/>
    </xf>
    <xf numFmtId="0" fontId="188" fillId="0" borderId="0" xfId="0" applyNumberFormat="1" applyFont="1" applyAlignment="1">
      <alignment horizontal="left" vertical="top" wrapText="1"/>
    </xf>
    <xf numFmtId="0" fontId="188" fillId="0" borderId="0" xfId="0" applyNumberFormat="1" applyFont="1" applyAlignment="1">
      <alignment horizontal="left" wrapText="1"/>
    </xf>
    <xf numFmtId="172" fontId="27" fillId="0" borderId="0" xfId="3406" applyNumberFormat="1" applyFont="1" applyFill="1" applyAlignment="1">
      <alignment horizontal="center"/>
    </xf>
    <xf numFmtId="2" fontId="39" fillId="0" borderId="0" xfId="131" applyNumberFormat="1" applyFont="1" applyFill="1" applyBorder="1" applyAlignment="1">
      <alignment horizontal="right"/>
    </xf>
    <xf numFmtId="0" fontId="39" fillId="0" borderId="0" xfId="0" applyNumberFormat="1" applyFont="1" applyAlignment="1">
      <alignment horizontal="justify" vertical="top" wrapText="1"/>
    </xf>
    <xf numFmtId="49" fontId="43" fillId="0" borderId="68" xfId="131" applyNumberFormat="1" applyFont="1" applyFill="1" applyBorder="1" applyAlignment="1">
      <alignment horizontal="center" wrapText="1"/>
    </xf>
    <xf numFmtId="49" fontId="43" fillId="0" borderId="67" xfId="171" applyNumberFormat="1" applyFont="1" applyFill="1" applyBorder="1" applyAlignment="1">
      <alignment horizontal="center" vertical="center" wrapText="1"/>
    </xf>
    <xf numFmtId="49" fontId="43" fillId="0" borderId="13" xfId="171" applyNumberFormat="1" applyFont="1" applyFill="1" applyBorder="1" applyAlignment="1">
      <alignment horizontal="center" vertical="center" wrapText="1"/>
    </xf>
    <xf numFmtId="49" fontId="43" fillId="0" borderId="15" xfId="171" applyNumberFormat="1" applyFont="1" applyFill="1" applyBorder="1" applyAlignment="1">
      <alignment horizontal="center" vertical="center" wrapText="1"/>
    </xf>
    <xf numFmtId="49" fontId="39" fillId="0" borderId="0" xfId="171" applyNumberFormat="1" applyFont="1" applyFill="1" applyBorder="1" applyAlignment="1">
      <alignment horizontal="left" vertical="top" wrapText="1"/>
    </xf>
    <xf numFmtId="43" fontId="43" fillId="0" borderId="0" xfId="34" quotePrefix="1" applyFont="1" applyFill="1" applyAlignment="1">
      <alignment horizontal="center" vertical="center"/>
    </xf>
    <xf numFmtId="10" fontId="43" fillId="0" borderId="0" xfId="175" quotePrefix="1" applyNumberFormat="1" applyFont="1" applyFill="1" applyAlignment="1">
      <alignment horizontal="right" vertical="center"/>
    </xf>
    <xf numFmtId="10" fontId="43" fillId="0" borderId="0" xfId="175" applyNumberFormat="1" applyFont="1" applyFill="1" applyAlignment="1">
      <alignment horizontal="right" vertical="center"/>
    </xf>
    <xf numFmtId="49" fontId="43" fillId="0" borderId="16" xfId="171" applyNumberFormat="1" applyFont="1" applyFill="1" applyBorder="1" applyAlignment="1">
      <alignment horizontal="center" wrapText="1"/>
    </xf>
    <xf numFmtId="49" fontId="43" fillId="0" borderId="18" xfId="171" applyNumberFormat="1" applyFont="1" applyFill="1" applyBorder="1" applyAlignment="1">
      <alignment horizontal="center" wrapText="1"/>
    </xf>
    <xf numFmtId="49" fontId="43" fillId="0" borderId="12" xfId="171" applyNumberFormat="1" applyFont="1" applyFill="1" applyBorder="1" applyAlignment="1">
      <alignment horizontal="center" wrapText="1"/>
    </xf>
    <xf numFmtId="49" fontId="43" fillId="0" borderId="25" xfId="171" applyNumberFormat="1" applyFont="1" applyFill="1" applyBorder="1" applyAlignment="1">
      <alignment horizontal="center" wrapText="1"/>
    </xf>
    <xf numFmtId="49" fontId="43" fillId="0" borderId="17" xfId="171" applyNumberFormat="1" applyFont="1" applyFill="1" applyBorder="1" applyAlignment="1">
      <alignment horizontal="center" wrapText="1"/>
    </xf>
    <xf numFmtId="49" fontId="43" fillId="0" borderId="26" xfId="171" applyNumberFormat="1" applyFont="1" applyFill="1" applyBorder="1" applyAlignment="1">
      <alignment horizontal="center" wrapText="1"/>
    </xf>
    <xf numFmtId="49" fontId="43" fillId="0" borderId="24" xfId="157" quotePrefix="1" applyNumberFormat="1" applyFont="1" applyFill="1" applyBorder="1" applyAlignment="1">
      <alignment horizontal="center"/>
    </xf>
    <xf numFmtId="49" fontId="43" fillId="0" borderId="4" xfId="157" quotePrefix="1" applyNumberFormat="1" applyFont="1" applyFill="1" applyBorder="1" applyAlignment="1">
      <alignment horizontal="center"/>
    </xf>
    <xf numFmtId="49" fontId="39" fillId="0" borderId="4" xfId="131" applyNumberFormat="1" applyFont="1" applyFill="1" applyBorder="1" applyAlignment="1">
      <alignment horizontal="center"/>
    </xf>
    <xf numFmtId="49" fontId="39" fillId="0" borderId="64" xfId="131" applyNumberFormat="1" applyFont="1" applyFill="1" applyBorder="1" applyAlignment="1">
      <alignment horizontal="center"/>
    </xf>
    <xf numFmtId="224" fontId="43" fillId="0" borderId="0" xfId="131" applyFont="1" applyFill="1" applyAlignment="1">
      <alignment horizontal="center" vertical="center" wrapText="1"/>
    </xf>
    <xf numFmtId="49" fontId="43" fillId="0" borderId="14" xfId="171" applyNumberFormat="1" applyFont="1" applyFill="1" applyBorder="1" applyAlignment="1">
      <alignment horizontal="center" vertical="center" wrapText="1"/>
    </xf>
    <xf numFmtId="49" fontId="43" fillId="0" borderId="9" xfId="157" quotePrefix="1" applyNumberFormat="1" applyFont="1" applyFill="1" applyBorder="1" applyAlignment="1">
      <alignment horizontal="center"/>
    </xf>
    <xf numFmtId="10" fontId="43" fillId="0" borderId="70" xfId="175" applyNumberFormat="1" applyFont="1" applyFill="1" applyBorder="1" applyAlignment="1">
      <alignment horizontal="center" wrapText="1"/>
    </xf>
    <xf numFmtId="10" fontId="43" fillId="0" borderId="25" xfId="175" applyNumberFormat="1" applyFont="1" applyFill="1" applyBorder="1" applyAlignment="1">
      <alignment horizontal="center" wrapText="1"/>
    </xf>
    <xf numFmtId="10" fontId="43" fillId="0" borderId="26" xfId="175" applyNumberFormat="1" applyFont="1" applyFill="1" applyBorder="1" applyAlignment="1">
      <alignment horizontal="center" wrapText="1"/>
    </xf>
    <xf numFmtId="49" fontId="43" fillId="0" borderId="24" xfId="171" applyNumberFormat="1" applyFont="1" applyFill="1" applyBorder="1" applyAlignment="1">
      <alignment horizontal="center" wrapText="1"/>
    </xf>
    <xf numFmtId="49" fontId="43" fillId="0" borderId="4" xfId="171" applyNumberFormat="1" applyFont="1" applyFill="1" applyBorder="1" applyAlignment="1">
      <alignment horizontal="center" wrapText="1"/>
    </xf>
    <xf numFmtId="49" fontId="43" fillId="0" borderId="10" xfId="171" applyNumberFormat="1" applyFont="1" applyFill="1" applyBorder="1" applyAlignment="1">
      <alignment horizontal="center" wrapText="1"/>
    </xf>
    <xf numFmtId="49" fontId="43" fillId="0" borderId="67" xfId="34" applyNumberFormat="1" applyFont="1" applyFill="1" applyBorder="1" applyAlignment="1">
      <alignment horizontal="center" vertical="center" wrapText="1"/>
    </xf>
    <xf numFmtId="49" fontId="43" fillId="0" borderId="13" xfId="34" applyNumberFormat="1" applyFont="1" applyFill="1" applyBorder="1" applyAlignment="1">
      <alignment horizontal="center" vertical="center" wrapText="1"/>
    </xf>
    <xf numFmtId="49" fontId="43" fillId="0" borderId="15" xfId="34" applyNumberFormat="1" applyFont="1" applyFill="1" applyBorder="1" applyAlignment="1">
      <alignment horizontal="center" vertical="center" wrapText="1"/>
    </xf>
    <xf numFmtId="10" fontId="43" fillId="0" borderId="69" xfId="175" applyNumberFormat="1" applyFont="1" applyFill="1" applyBorder="1" applyAlignment="1">
      <alignment horizontal="center" wrapText="1"/>
    </xf>
    <xf numFmtId="10" fontId="43" fillId="0" borderId="12" xfId="175" applyNumberFormat="1" applyFont="1" applyFill="1" applyBorder="1" applyAlignment="1">
      <alignment horizontal="center" wrapText="1"/>
    </xf>
    <xf numFmtId="10" fontId="43" fillId="0" borderId="17" xfId="175" applyNumberFormat="1" applyFont="1" applyFill="1" applyBorder="1" applyAlignment="1">
      <alignment horizontal="center" wrapText="1"/>
    </xf>
    <xf numFmtId="10" fontId="43" fillId="0" borderId="68" xfId="175" quotePrefix="1" applyNumberFormat="1" applyFont="1" applyFill="1" applyBorder="1" applyAlignment="1">
      <alignment horizontal="right" vertical="center"/>
    </xf>
    <xf numFmtId="10" fontId="43" fillId="0" borderId="0" xfId="175" applyNumberFormat="1" applyFont="1" applyFill="1" applyBorder="1" applyAlignment="1">
      <alignment horizontal="right" vertical="center"/>
    </xf>
    <xf numFmtId="10" fontId="43" fillId="0" borderId="68" xfId="175" applyNumberFormat="1" applyFont="1" applyFill="1" applyBorder="1" applyAlignment="1">
      <alignment horizontal="right" vertical="center"/>
    </xf>
    <xf numFmtId="49" fontId="43" fillId="0" borderId="69" xfId="171" applyNumberFormat="1" applyFont="1" applyFill="1" applyBorder="1" applyAlignment="1">
      <alignment horizontal="center" wrapText="1"/>
    </xf>
    <xf numFmtId="49" fontId="43" fillId="0" borderId="70" xfId="171" applyNumberFormat="1" applyFont="1" applyFill="1" applyBorder="1" applyAlignment="1">
      <alignment horizontal="center" wrapText="1"/>
    </xf>
    <xf numFmtId="49" fontId="43" fillId="0" borderId="67" xfId="171" applyNumberFormat="1" applyFont="1" applyFill="1" applyBorder="1" applyAlignment="1">
      <alignment horizontal="center" wrapText="1"/>
    </xf>
    <xf numFmtId="49" fontId="43" fillId="0" borderId="13" xfId="171" applyNumberFormat="1" applyFont="1" applyFill="1" applyBorder="1" applyAlignment="1">
      <alignment horizontal="center" wrapText="1"/>
    </xf>
    <xf numFmtId="49" fontId="43" fillId="0" borderId="15" xfId="171" applyNumberFormat="1" applyFont="1" applyFill="1" applyBorder="1" applyAlignment="1">
      <alignment horizontal="center" wrapText="1"/>
    </xf>
    <xf numFmtId="49" fontId="43" fillId="0" borderId="24" xfId="170" applyNumberFormat="1" applyFont="1" applyFill="1" applyBorder="1" applyAlignment="1">
      <alignment horizontal="center" wrapText="1"/>
    </xf>
    <xf numFmtId="49" fontId="39" fillId="0" borderId="4" xfId="0" applyNumberFormat="1" applyFont="1" applyFill="1" applyBorder="1" applyAlignment="1">
      <alignment horizontal="center" wrapText="1"/>
    </xf>
    <xf numFmtId="49" fontId="39" fillId="0" borderId="64" xfId="0" applyNumberFormat="1" applyFont="1" applyFill="1" applyBorder="1" applyAlignment="1">
      <alignment horizontal="center" wrapText="1"/>
    </xf>
    <xf numFmtId="49" fontId="43" fillId="0" borderId="4" xfId="170" applyNumberFormat="1" applyFont="1" applyFill="1" applyBorder="1" applyAlignment="1">
      <alignment horizontal="center" wrapText="1"/>
    </xf>
    <xf numFmtId="49" fontId="43" fillId="0" borderId="64" xfId="170" applyNumberFormat="1" applyFont="1" applyFill="1" applyBorder="1" applyAlignment="1">
      <alignment horizontal="center" wrapText="1"/>
    </xf>
    <xf numFmtId="49" fontId="43" fillId="0" borderId="67" xfId="170" applyNumberFormat="1" applyFont="1" applyFill="1" applyBorder="1" applyAlignment="1">
      <alignment horizontal="center" vertical="center" wrapText="1"/>
    </xf>
    <xf numFmtId="49" fontId="43" fillId="0" borderId="13" xfId="170" applyNumberFormat="1" applyFont="1" applyFill="1" applyBorder="1" applyAlignment="1">
      <alignment horizontal="center" vertical="center" wrapText="1"/>
    </xf>
    <xf numFmtId="49" fontId="43" fillId="0" borderId="15" xfId="170" applyNumberFormat="1" applyFont="1" applyFill="1" applyBorder="1" applyAlignment="1">
      <alignment horizontal="center" vertical="center" wrapText="1"/>
    </xf>
    <xf numFmtId="49" fontId="39" fillId="0" borderId="13" xfId="0" applyNumberFormat="1" applyFont="1" applyFill="1" applyBorder="1" applyAlignment="1">
      <alignment horizontal="center" vertical="center" wrapText="1"/>
    </xf>
    <xf numFmtId="49" fontId="39" fillId="0" borderId="15" xfId="0" applyNumberFormat="1" applyFont="1" applyFill="1" applyBorder="1" applyAlignment="1">
      <alignment horizontal="center" vertical="center" wrapText="1"/>
    </xf>
    <xf numFmtId="49" fontId="43" fillId="0" borderId="67" xfId="170" applyNumberFormat="1" applyFont="1" applyFill="1" applyBorder="1" applyAlignment="1">
      <alignment horizontal="center" wrapText="1"/>
    </xf>
    <xf numFmtId="49" fontId="43" fillId="0" borderId="13" xfId="170" applyNumberFormat="1" applyFont="1" applyFill="1" applyBorder="1" applyAlignment="1">
      <alignment horizontal="center" wrapText="1"/>
    </xf>
    <xf numFmtId="49" fontId="43" fillId="0" borderId="15" xfId="170" applyNumberFormat="1" applyFont="1" applyFill="1" applyBorder="1" applyAlignment="1">
      <alignment horizontal="center" wrapText="1"/>
    </xf>
    <xf numFmtId="49" fontId="43" fillId="0" borderId="0" xfId="157" quotePrefix="1" applyNumberFormat="1" applyFont="1" applyFill="1" applyBorder="1" applyAlignment="1">
      <alignment horizontal="center"/>
    </xf>
    <xf numFmtId="49" fontId="55" fillId="0" borderId="16" xfId="171" applyNumberFormat="1" applyFont="1" applyFill="1" applyBorder="1" applyAlignment="1">
      <alignment horizontal="center" vertical="center" wrapText="1"/>
    </xf>
    <xf numFmtId="49" fontId="55" fillId="0" borderId="18" xfId="171" applyNumberFormat="1" applyFont="1" applyFill="1" applyBorder="1" applyAlignment="1">
      <alignment horizontal="center" vertical="center" wrapText="1"/>
    </xf>
    <xf numFmtId="49" fontId="55" fillId="0" borderId="12" xfId="171" applyNumberFormat="1" applyFont="1" applyFill="1" applyBorder="1" applyAlignment="1">
      <alignment horizontal="center" vertical="center" wrapText="1"/>
    </xf>
    <xf numFmtId="49" fontId="55" fillId="0" borderId="25" xfId="171" applyNumberFormat="1" applyFont="1" applyFill="1" applyBorder="1" applyAlignment="1">
      <alignment horizontal="center" vertical="center" wrapText="1"/>
    </xf>
    <xf numFmtId="49" fontId="55" fillId="0" borderId="17" xfId="171" applyNumberFormat="1" applyFont="1" applyFill="1" applyBorder="1" applyAlignment="1">
      <alignment horizontal="center" vertical="center" wrapText="1"/>
    </xf>
    <xf numFmtId="49" fontId="55" fillId="0" borderId="26" xfId="171" applyNumberFormat="1" applyFont="1" applyFill="1" applyBorder="1" applyAlignment="1">
      <alignment horizontal="center" vertical="center" wrapText="1"/>
    </xf>
    <xf numFmtId="49" fontId="55" fillId="0" borderId="24" xfId="170" applyNumberFormat="1" applyFont="1" applyFill="1" applyBorder="1" applyAlignment="1">
      <alignment horizontal="center" vertical="center" wrapText="1"/>
    </xf>
    <xf numFmtId="49" fontId="55" fillId="0" borderId="4" xfId="170" applyNumberFormat="1" applyFont="1" applyFill="1" applyBorder="1" applyAlignment="1">
      <alignment horizontal="center" vertical="center" wrapText="1"/>
    </xf>
    <xf numFmtId="49" fontId="55" fillId="0" borderId="10" xfId="170" applyNumberFormat="1" applyFont="1" applyFill="1" applyBorder="1" applyAlignment="1">
      <alignment horizontal="center" vertical="center" wrapText="1"/>
    </xf>
    <xf numFmtId="49" fontId="36" fillId="83" borderId="0" xfId="62" applyNumberFormat="1" applyFont="1" applyFill="1" applyAlignment="1">
      <alignment horizontal="left" wrapText="1"/>
    </xf>
    <xf numFmtId="10" fontId="36" fillId="83" borderId="0" xfId="157" applyNumberFormat="1" applyFont="1" applyFill="1" applyAlignment="1">
      <alignment horizontal="center" vertical="center"/>
    </xf>
    <xf numFmtId="49" fontId="55" fillId="0" borderId="64" xfId="170" applyNumberFormat="1" applyFont="1" applyFill="1" applyBorder="1" applyAlignment="1">
      <alignment horizontal="center" vertical="center" wrapText="1"/>
    </xf>
    <xf numFmtId="49" fontId="55" fillId="0" borderId="16" xfId="170" applyNumberFormat="1" applyFont="1" applyFill="1" applyBorder="1" applyAlignment="1">
      <alignment horizontal="center" vertical="center" wrapText="1"/>
    </xf>
    <xf numFmtId="49" fontId="55" fillId="0" borderId="9" xfId="170" applyNumberFormat="1" applyFont="1" applyFill="1" applyBorder="1" applyAlignment="1">
      <alignment horizontal="center" vertical="center" wrapText="1"/>
    </xf>
    <xf numFmtId="49" fontId="55" fillId="0" borderId="18" xfId="170" applyNumberFormat="1" applyFont="1" applyFill="1" applyBorder="1" applyAlignment="1">
      <alignment horizontal="center" vertical="center" wrapText="1"/>
    </xf>
    <xf numFmtId="49" fontId="55" fillId="0" borderId="12" xfId="170" applyNumberFormat="1" applyFont="1" applyFill="1" applyBorder="1" applyAlignment="1">
      <alignment horizontal="center" vertical="center" wrapText="1"/>
    </xf>
    <xf numFmtId="49" fontId="55" fillId="0" borderId="0" xfId="170" applyNumberFormat="1" applyFont="1" applyFill="1" applyBorder="1" applyAlignment="1">
      <alignment horizontal="center" vertical="center" wrapText="1"/>
    </xf>
    <xf numFmtId="49" fontId="55" fillId="0" borderId="25" xfId="170" applyNumberFormat="1" applyFont="1" applyFill="1" applyBorder="1" applyAlignment="1">
      <alignment horizontal="center" vertical="center" wrapText="1"/>
    </xf>
    <xf numFmtId="49" fontId="55" fillId="0" borderId="17" xfId="170" applyNumberFormat="1" applyFont="1" applyFill="1" applyBorder="1" applyAlignment="1">
      <alignment horizontal="center" vertical="center" wrapText="1"/>
    </xf>
    <xf numFmtId="49" fontId="55" fillId="0" borderId="1" xfId="170" applyNumberFormat="1" applyFont="1" applyFill="1" applyBorder="1" applyAlignment="1">
      <alignment horizontal="center" vertical="center" wrapText="1"/>
    </xf>
    <xf numFmtId="49" fontId="55" fillId="0" borderId="26" xfId="170" applyNumberFormat="1" applyFont="1" applyFill="1" applyBorder="1" applyAlignment="1">
      <alignment horizontal="center" vertical="center" wrapText="1"/>
    </xf>
    <xf numFmtId="49" fontId="55" fillId="0" borderId="14" xfId="170" applyNumberFormat="1" applyFont="1" applyFill="1" applyBorder="1" applyAlignment="1">
      <alignment horizontal="center" vertical="center" wrapText="1"/>
    </xf>
    <xf numFmtId="49" fontId="55" fillId="0" borderId="13" xfId="170" applyNumberFormat="1" applyFont="1" applyFill="1" applyBorder="1" applyAlignment="1">
      <alignment horizontal="center" vertical="center" wrapText="1"/>
    </xf>
    <xf numFmtId="49" fontId="55" fillId="0" borderId="15" xfId="170" applyNumberFormat="1" applyFont="1" applyFill="1" applyBorder="1" applyAlignment="1">
      <alignment horizontal="center" vertical="center" wrapText="1"/>
    </xf>
    <xf numFmtId="49" fontId="55" fillId="0" borderId="14" xfId="171" applyNumberFormat="1" applyFont="1" applyFill="1" applyBorder="1" applyAlignment="1">
      <alignment horizontal="center" vertical="center" wrapText="1"/>
    </xf>
    <xf numFmtId="49" fontId="55" fillId="0" borderId="13" xfId="171" applyNumberFormat="1" applyFont="1" applyFill="1" applyBorder="1" applyAlignment="1">
      <alignment horizontal="center" vertical="center" wrapText="1"/>
    </xf>
    <xf numFmtId="49" fontId="55" fillId="0" borderId="15" xfId="171" applyNumberFormat="1" applyFont="1" applyFill="1" applyBorder="1" applyAlignment="1">
      <alignment horizontal="center" vertical="center" wrapText="1"/>
    </xf>
    <xf numFmtId="49" fontId="55" fillId="0" borderId="67" xfId="170" applyNumberFormat="1" applyFont="1" applyFill="1" applyBorder="1" applyAlignment="1">
      <alignment horizontal="center" vertical="center" wrapText="1"/>
    </xf>
    <xf numFmtId="49" fontId="55" fillId="0" borderId="14" xfId="171" applyNumberFormat="1" applyFont="1" applyFill="1" applyBorder="1" applyAlignment="1">
      <alignment horizontal="center" vertical="center"/>
    </xf>
    <xf numFmtId="49" fontId="55" fillId="0" borderId="13" xfId="171" applyNumberFormat="1" applyFont="1" applyFill="1" applyBorder="1" applyAlignment="1">
      <alignment horizontal="center" vertical="center"/>
    </xf>
    <xf numFmtId="49" fontId="55" fillId="0" borderId="15" xfId="171" applyNumberFormat="1" applyFont="1" applyFill="1" applyBorder="1" applyAlignment="1">
      <alignment horizontal="center" vertical="center"/>
    </xf>
    <xf numFmtId="49" fontId="55" fillId="0" borderId="24" xfId="170" applyNumberFormat="1" applyFont="1" applyFill="1" applyBorder="1" applyAlignment="1">
      <alignment horizontal="center" wrapText="1"/>
    </xf>
    <xf numFmtId="49" fontId="55" fillId="0" borderId="4" xfId="170" applyNumberFormat="1" applyFont="1" applyFill="1" applyBorder="1" applyAlignment="1">
      <alignment horizontal="center" wrapText="1"/>
    </xf>
    <xf numFmtId="49" fontId="55" fillId="0" borderId="64" xfId="170" applyNumberFormat="1" applyFont="1" applyFill="1" applyBorder="1" applyAlignment="1">
      <alignment horizontal="center" wrapText="1"/>
    </xf>
    <xf numFmtId="49" fontId="55" fillId="0" borderId="9" xfId="131" quotePrefix="1" applyNumberFormat="1" applyFont="1" applyFill="1" applyBorder="1" applyAlignment="1">
      <alignment horizontal="center"/>
    </xf>
    <xf numFmtId="49" fontId="55" fillId="0" borderId="24" xfId="170" quotePrefix="1" applyNumberFormat="1" applyFont="1" applyFill="1" applyBorder="1" applyAlignment="1">
      <alignment horizontal="center"/>
    </xf>
    <xf numFmtId="49" fontId="55" fillId="0" borderId="4" xfId="170" quotePrefix="1" applyNumberFormat="1" applyFont="1" applyFill="1" applyBorder="1" applyAlignment="1">
      <alignment horizontal="center"/>
    </xf>
    <xf numFmtId="49" fontId="55" fillId="0" borderId="64" xfId="170" quotePrefix="1" applyNumberFormat="1" applyFont="1" applyFill="1" applyBorder="1" applyAlignment="1">
      <alignment horizontal="center"/>
    </xf>
    <xf numFmtId="49" fontId="55" fillId="0" borderId="69" xfId="170" applyNumberFormat="1" applyFont="1" applyFill="1" applyBorder="1" applyAlignment="1">
      <alignment horizontal="center" vertical="center" wrapText="1"/>
    </xf>
    <xf numFmtId="49" fontId="55" fillId="0" borderId="70" xfId="170" applyNumberFormat="1" applyFont="1" applyFill="1" applyBorder="1" applyAlignment="1">
      <alignment horizontal="center" vertical="center" wrapText="1"/>
    </xf>
    <xf numFmtId="0" fontId="55" fillId="83" borderId="0" xfId="2624" applyFont="1" applyFill="1" applyBorder="1" applyAlignment="1">
      <alignment horizontal="center"/>
    </xf>
    <xf numFmtId="49" fontId="55" fillId="0" borderId="68" xfId="157" applyNumberFormat="1" applyFont="1" applyFill="1" applyBorder="1" applyAlignment="1">
      <alignment horizontal="center"/>
    </xf>
    <xf numFmtId="49" fontId="55" fillId="0" borderId="68" xfId="170" applyNumberFormat="1" applyFont="1" applyFill="1" applyBorder="1" applyAlignment="1">
      <alignment horizontal="center" vertical="center" wrapText="1"/>
    </xf>
    <xf numFmtId="49" fontId="55" fillId="0" borderId="9" xfId="0" applyNumberFormat="1" applyFont="1" applyFill="1" applyBorder="1" applyAlignment="1">
      <alignment horizontal="center" vertical="center" wrapText="1"/>
    </xf>
    <xf numFmtId="10" fontId="36" fillId="83" borderId="0" xfId="175" applyNumberFormat="1" applyFont="1" applyFill="1" applyBorder="1" applyAlignment="1">
      <alignment horizontal="center" vertical="center"/>
    </xf>
    <xf numFmtId="0" fontId="26" fillId="0" borderId="67" xfId="170" applyNumberFormat="1" applyFont="1" applyFill="1" applyBorder="1" applyAlignment="1">
      <alignment horizontal="center" vertical="center" wrapText="1"/>
    </xf>
    <xf numFmtId="0" fontId="26" fillId="0" borderId="13" xfId="170" applyNumberFormat="1" applyFont="1" applyFill="1" applyBorder="1" applyAlignment="1">
      <alignment horizontal="center" vertical="center" wrapText="1"/>
    </xf>
    <xf numFmtId="0" fontId="26" fillId="0" borderId="15" xfId="170" applyNumberFormat="1" applyFont="1" applyFill="1" applyBorder="1" applyAlignment="1">
      <alignment horizontal="center" vertical="center" wrapText="1"/>
    </xf>
    <xf numFmtId="10" fontId="55" fillId="83" borderId="7" xfId="2624" applyNumberFormat="1" applyFont="1" applyFill="1" applyBorder="1" applyAlignment="1">
      <alignment horizontal="center" vertical="center"/>
    </xf>
    <xf numFmtId="0" fontId="36" fillId="83" borderId="0" xfId="24" applyNumberFormat="1" applyFont="1" applyFill="1" applyBorder="1" applyAlignment="1">
      <alignment horizontal="center" vertical="center"/>
    </xf>
    <xf numFmtId="49" fontId="55" fillId="83" borderId="68" xfId="173" applyNumberFormat="1" applyFont="1" applyFill="1" applyBorder="1" applyAlignment="1">
      <alignment horizontal="center" vertical="center" wrapText="1"/>
    </xf>
    <xf numFmtId="49" fontId="55" fillId="0" borderId="9" xfId="157" quotePrefix="1" applyNumberFormat="1" applyFont="1" applyFill="1" applyBorder="1" applyAlignment="1">
      <alignment horizontal="center"/>
    </xf>
    <xf numFmtId="49" fontId="36" fillId="0" borderId="4" xfId="0" applyNumberFormat="1" applyFont="1" applyFill="1" applyBorder="1" applyAlignment="1">
      <alignment horizontal="center" vertical="center" wrapText="1"/>
    </xf>
    <xf numFmtId="49" fontId="36" fillId="0" borderId="10" xfId="0" applyNumberFormat="1" applyFont="1" applyFill="1" applyBorder="1" applyAlignment="1">
      <alignment horizontal="center" vertical="center" wrapText="1"/>
    </xf>
    <xf numFmtId="49" fontId="36" fillId="0" borderId="13" xfId="0" applyNumberFormat="1" applyFont="1" applyFill="1" applyBorder="1" applyAlignment="1">
      <alignment horizontal="center" vertical="center" wrapText="1"/>
    </xf>
    <xf numFmtId="49" fontId="36" fillId="0" borderId="15" xfId="0" applyNumberFormat="1" applyFont="1" applyFill="1" applyBorder="1" applyAlignment="1">
      <alignment horizontal="center" vertical="center" wrapText="1"/>
    </xf>
    <xf numFmtId="0" fontId="204" fillId="0" borderId="67" xfId="3414" applyNumberFormat="1" applyFont="1" applyFill="1" applyBorder="1" applyAlignment="1">
      <alignment horizontal="center" vertical="center" wrapText="1"/>
    </xf>
    <xf numFmtId="0" fontId="204" fillId="0" borderId="13" xfId="3414" applyNumberFormat="1" applyFont="1" applyFill="1" applyBorder="1" applyAlignment="1">
      <alignment horizontal="center" vertical="center" wrapText="1"/>
    </xf>
    <xf numFmtId="0" fontId="204" fillId="0" borderId="15" xfId="3414" applyNumberFormat="1" applyFont="1" applyFill="1" applyBorder="1" applyAlignment="1">
      <alignment horizontal="center" vertical="center" wrapText="1"/>
    </xf>
    <xf numFmtId="0" fontId="204" fillId="0" borderId="67" xfId="3414" applyNumberFormat="1" applyFont="1" applyFill="1" applyBorder="1" applyAlignment="1">
      <alignment horizontal="center" wrapText="1"/>
    </xf>
    <xf numFmtId="0" fontId="204" fillId="0" borderId="13" xfId="3414" applyNumberFormat="1" applyFont="1" applyFill="1" applyBorder="1" applyAlignment="1">
      <alignment horizontal="center" wrapText="1"/>
    </xf>
    <xf numFmtId="0" fontId="204" fillId="0" borderId="15" xfId="3414" applyNumberFormat="1" applyFont="1" applyFill="1" applyBorder="1" applyAlignment="1">
      <alignment horizontal="center" wrapText="1"/>
    </xf>
    <xf numFmtId="0" fontId="43" fillId="0" borderId="68" xfId="3393" quotePrefix="1" applyFont="1" applyFill="1" applyBorder="1" applyAlignment="1">
      <alignment horizontal="center"/>
    </xf>
    <xf numFmtId="0" fontId="204" fillId="0" borderId="69" xfId="3414" applyNumberFormat="1" applyFont="1" applyFill="1" applyBorder="1" applyAlignment="1">
      <alignment horizontal="center" vertical="center" wrapText="1"/>
    </xf>
    <xf numFmtId="0" fontId="204" fillId="0" borderId="12" xfId="3414" applyNumberFormat="1" applyFont="1" applyFill="1" applyBorder="1" applyAlignment="1">
      <alignment horizontal="center" vertical="center" wrapText="1"/>
    </xf>
    <xf numFmtId="0" fontId="204" fillId="0" borderId="17" xfId="3414" applyNumberFormat="1" applyFont="1" applyFill="1" applyBorder="1" applyAlignment="1">
      <alignment horizontal="center" vertical="center" wrapText="1"/>
    </xf>
    <xf numFmtId="0" fontId="204" fillId="0" borderId="24" xfId="3414" applyNumberFormat="1" applyFont="1" applyFill="1" applyBorder="1" applyAlignment="1">
      <alignment horizontal="center"/>
    </xf>
    <xf numFmtId="0" fontId="204" fillId="0" borderId="4" xfId="3414" applyNumberFormat="1" applyFont="1" applyFill="1" applyBorder="1" applyAlignment="1">
      <alignment horizontal="center"/>
    </xf>
    <xf numFmtId="0" fontId="204" fillId="0" borderId="64" xfId="3414" applyNumberFormat="1" applyFont="1" applyFill="1" applyBorder="1" applyAlignment="1">
      <alignment horizontal="center"/>
    </xf>
    <xf numFmtId="0" fontId="204" fillId="0" borderId="24" xfId="3414" applyNumberFormat="1" applyFont="1" applyFill="1" applyBorder="1" applyAlignment="1">
      <alignment horizontal="center" wrapText="1"/>
    </xf>
    <xf numFmtId="0" fontId="204" fillId="0" borderId="4" xfId="3414" applyNumberFormat="1" applyFont="1" applyFill="1" applyBorder="1" applyAlignment="1">
      <alignment horizontal="center" wrapText="1"/>
    </xf>
    <xf numFmtId="0" fontId="204" fillId="0" borderId="64" xfId="3414" applyNumberFormat="1" applyFont="1" applyFill="1" applyBorder="1" applyAlignment="1">
      <alignment horizontal="center" wrapText="1"/>
    </xf>
    <xf numFmtId="0" fontId="204" fillId="0" borderId="6" xfId="3414" applyNumberFormat="1" applyFont="1" applyFill="1" applyBorder="1" applyAlignment="1">
      <alignment horizontal="center" vertical="center" wrapText="1"/>
    </xf>
    <xf numFmtId="0" fontId="204" fillId="0" borderId="69" xfId="3414" applyNumberFormat="1" applyFont="1" applyFill="1" applyBorder="1" applyAlignment="1">
      <alignment horizontal="center" wrapText="1"/>
    </xf>
    <xf numFmtId="0" fontId="204" fillId="0" borderId="70" xfId="3414" applyNumberFormat="1" applyFont="1" applyFill="1" applyBorder="1" applyAlignment="1">
      <alignment horizontal="center" wrapText="1"/>
    </xf>
    <xf numFmtId="0" fontId="204" fillId="0" borderId="17" xfId="3414" applyNumberFormat="1" applyFont="1" applyFill="1" applyBorder="1" applyAlignment="1">
      <alignment horizontal="center" wrapText="1"/>
    </xf>
    <xf numFmtId="0" fontId="204" fillId="0" borderId="26" xfId="3414" applyNumberFormat="1" applyFont="1" applyFill="1" applyBorder="1" applyAlignment="1">
      <alignment horizontal="center" wrapText="1"/>
    </xf>
    <xf numFmtId="0" fontId="203" fillId="0" borderId="0" xfId="3526" quotePrefix="1" applyFont="1" applyFill="1" applyAlignment="1">
      <alignment horizontal="center"/>
    </xf>
    <xf numFmtId="0" fontId="203" fillId="0" borderId="0" xfId="3526" applyFont="1" applyFill="1" applyAlignment="1">
      <alignment horizontal="center"/>
    </xf>
    <xf numFmtId="15" fontId="203" fillId="0" borderId="0" xfId="3526" applyNumberFormat="1" applyFont="1" applyFill="1" applyAlignment="1">
      <alignment horizontal="center"/>
    </xf>
    <xf numFmtId="49" fontId="55" fillId="0" borderId="69" xfId="171" applyNumberFormat="1" applyFont="1" applyFill="1" applyBorder="1" applyAlignment="1">
      <alignment horizontal="center" vertical="center" wrapText="1"/>
    </xf>
    <xf numFmtId="49" fontId="55" fillId="0" borderId="70" xfId="171" applyNumberFormat="1" applyFont="1" applyFill="1" applyBorder="1" applyAlignment="1">
      <alignment horizontal="center" vertical="center" wrapText="1"/>
    </xf>
    <xf numFmtId="224" fontId="26" fillId="0" borderId="67" xfId="0" applyFont="1" applyBorder="1" applyAlignment="1">
      <alignment horizontal="center" vertical="center" wrapText="1"/>
    </xf>
    <xf numFmtId="224" fontId="26" fillId="0" borderId="15" xfId="0" applyFont="1" applyBorder="1" applyAlignment="1">
      <alignment horizontal="center" vertical="center" wrapText="1"/>
    </xf>
    <xf numFmtId="224" fontId="26" fillId="0" borderId="67" xfId="0" applyFont="1" applyBorder="1" applyAlignment="1">
      <alignment horizontal="center" vertical="center"/>
    </xf>
    <xf numFmtId="224" fontId="26" fillId="0" borderId="15" xfId="0" applyFont="1" applyBorder="1" applyAlignment="1">
      <alignment horizontal="center" vertical="center"/>
    </xf>
    <xf numFmtId="10" fontId="36" fillId="83" borderId="0" xfId="0" applyNumberFormat="1" applyFont="1" applyFill="1" applyAlignment="1">
      <alignment horizontal="center"/>
    </xf>
    <xf numFmtId="49" fontId="55" fillId="0" borderId="69" xfId="171" applyNumberFormat="1" applyFont="1" applyFill="1" applyBorder="1" applyAlignment="1">
      <alignment horizontal="center" vertical="center"/>
    </xf>
    <xf numFmtId="49" fontId="55" fillId="0" borderId="70" xfId="171" applyNumberFormat="1" applyFont="1" applyFill="1" applyBorder="1" applyAlignment="1">
      <alignment horizontal="center" vertical="center"/>
    </xf>
    <xf numFmtId="49" fontId="55" fillId="0" borderId="12" xfId="171" applyNumberFormat="1" applyFont="1" applyFill="1" applyBorder="1" applyAlignment="1">
      <alignment horizontal="center" vertical="center"/>
    </xf>
    <xf numFmtId="49" fontId="55" fillId="0" borderId="25" xfId="171" applyNumberFormat="1" applyFont="1" applyFill="1" applyBorder="1" applyAlignment="1">
      <alignment horizontal="center" vertical="center"/>
    </xf>
    <xf numFmtId="49" fontId="55" fillId="0" borderId="17" xfId="171" applyNumberFormat="1" applyFont="1" applyFill="1" applyBorder="1" applyAlignment="1">
      <alignment horizontal="center" vertical="center"/>
    </xf>
    <xf numFmtId="49" fontId="55" fillId="0" borderId="26" xfId="171" applyNumberFormat="1" applyFont="1" applyFill="1" applyBorder="1" applyAlignment="1">
      <alignment horizontal="center" vertical="center"/>
    </xf>
    <xf numFmtId="49" fontId="26" fillId="0" borderId="69" xfId="90" applyNumberFormat="1" applyFont="1" applyFill="1" applyBorder="1" applyAlignment="1">
      <alignment horizontal="center" vertical="center" wrapText="1"/>
    </xf>
    <xf numFmtId="49" fontId="26" fillId="0" borderId="68" xfId="90" applyNumberFormat="1" applyFont="1" applyFill="1" applyBorder="1" applyAlignment="1">
      <alignment horizontal="center" vertical="center" wrapText="1"/>
    </xf>
    <xf numFmtId="49" fontId="26" fillId="0" borderId="70" xfId="90" applyNumberFormat="1" applyFont="1" applyFill="1" applyBorder="1" applyAlignment="1">
      <alignment horizontal="center" vertical="center" wrapText="1"/>
    </xf>
    <xf numFmtId="49" fontId="26" fillId="0" borderId="17" xfId="90" applyNumberFormat="1" applyFont="1" applyFill="1" applyBorder="1" applyAlignment="1">
      <alignment horizontal="center" vertical="center" wrapText="1"/>
    </xf>
    <xf numFmtId="49" fontId="26" fillId="0" borderId="1" xfId="90" applyNumberFormat="1" applyFont="1" applyFill="1" applyBorder="1" applyAlignment="1">
      <alignment horizontal="center" vertical="center" wrapText="1"/>
    </xf>
    <xf numFmtId="49" fontId="26" fillId="0" borderId="26" xfId="90" applyNumberFormat="1" applyFont="1" applyFill="1" applyBorder="1" applyAlignment="1">
      <alignment horizontal="center" vertical="center" wrapText="1"/>
    </xf>
    <xf numFmtId="0" fontId="26" fillId="0" borderId="69" xfId="90" applyNumberFormat="1" applyFont="1" applyFill="1" applyBorder="1" applyAlignment="1">
      <alignment horizontal="center" vertical="top" wrapText="1"/>
    </xf>
    <xf numFmtId="0" fontId="26" fillId="0" borderId="68" xfId="90" applyNumberFormat="1" applyFont="1" applyFill="1" applyBorder="1" applyAlignment="1">
      <alignment horizontal="center" vertical="top" wrapText="1"/>
    </xf>
    <xf numFmtId="0" fontId="26" fillId="0" borderId="70" xfId="90" applyNumberFormat="1" applyFont="1" applyFill="1" applyBorder="1" applyAlignment="1">
      <alignment horizontal="center" vertical="top" wrapText="1"/>
    </xf>
    <xf numFmtId="0" fontId="26" fillId="0" borderId="17" xfId="90" applyNumberFormat="1" applyFont="1" applyFill="1" applyBorder="1" applyAlignment="1">
      <alignment horizontal="center" vertical="top" wrapText="1"/>
    </xf>
    <xf numFmtId="0" fontId="26" fillId="0" borderId="1" xfId="90" applyNumberFormat="1" applyFont="1" applyFill="1" applyBorder="1" applyAlignment="1">
      <alignment horizontal="center" vertical="top" wrapText="1"/>
    </xf>
    <xf numFmtId="0" fontId="26" fillId="0" borderId="26" xfId="90" applyNumberFormat="1" applyFont="1" applyFill="1" applyBorder="1" applyAlignment="1">
      <alignment horizontal="center" vertical="top" wrapText="1"/>
    </xf>
    <xf numFmtId="0" fontId="26" fillId="0" borderId="69" xfId="90" applyNumberFormat="1" applyFont="1" applyFill="1" applyBorder="1" applyAlignment="1">
      <alignment horizontal="center" vertical="center" wrapText="1"/>
    </xf>
    <xf numFmtId="0" fontId="26" fillId="0" borderId="70" xfId="90" applyNumberFormat="1" applyFont="1" applyFill="1" applyBorder="1" applyAlignment="1">
      <alignment horizontal="center" vertical="center" wrapText="1"/>
    </xf>
    <xf numFmtId="0" fontId="26" fillId="0" borderId="17" xfId="90" applyNumberFormat="1" applyFont="1" applyFill="1" applyBorder="1" applyAlignment="1">
      <alignment horizontal="center" vertical="center" wrapText="1"/>
    </xf>
    <xf numFmtId="0" fontId="26" fillId="0" borderId="26" xfId="90" applyNumberFormat="1" applyFont="1" applyFill="1" applyBorder="1" applyAlignment="1">
      <alignment horizontal="center" vertical="center" wrapText="1"/>
    </xf>
    <xf numFmtId="10" fontId="36" fillId="83" borderId="0" xfId="0" applyNumberFormat="1" applyFont="1" applyFill="1" applyAlignment="1">
      <alignment horizontal="center" vertical="center" wrapText="1"/>
    </xf>
    <xf numFmtId="10" fontId="36" fillId="0" borderId="0" xfId="0" applyNumberFormat="1" applyFont="1" applyFill="1" applyAlignment="1">
      <alignment horizontal="center" wrapText="1"/>
    </xf>
    <xf numFmtId="224" fontId="36" fillId="83" borderId="0" xfId="0" applyFont="1" applyFill="1" applyAlignment="1">
      <alignment horizontal="center" wrapText="1"/>
    </xf>
    <xf numFmtId="224" fontId="55" fillId="0" borderId="68" xfId="0" applyFont="1" applyFill="1" applyBorder="1" applyAlignment="1">
      <alignment horizontal="center" wrapText="1"/>
    </xf>
    <xf numFmtId="224" fontId="26" fillId="0" borderId="69" xfId="0" applyFont="1" applyBorder="1" applyAlignment="1">
      <alignment horizontal="center" vertical="center" wrapText="1"/>
    </xf>
    <xf numFmtId="224" fontId="26" fillId="0" borderId="70" xfId="0" applyFont="1" applyBorder="1" applyAlignment="1">
      <alignment horizontal="center" vertical="center" wrapText="1"/>
    </xf>
    <xf numFmtId="224" fontId="26" fillId="0" borderId="17" xfId="0" applyFont="1" applyBorder="1" applyAlignment="1">
      <alignment horizontal="center" vertical="center" wrapText="1"/>
    </xf>
    <xf numFmtId="224" fontId="26" fillId="0" borderId="26" xfId="0" applyFont="1" applyBorder="1" applyAlignment="1">
      <alignment horizontal="center" vertical="center" wrapText="1"/>
    </xf>
    <xf numFmtId="0" fontId="26" fillId="0" borderId="68" xfId="3387" quotePrefix="1" applyFont="1" applyFill="1" applyBorder="1" applyAlignment="1">
      <alignment horizontal="center"/>
    </xf>
    <xf numFmtId="172" fontId="36" fillId="83" borderId="0" xfId="24" applyNumberFormat="1" applyFont="1" applyFill="1" applyAlignment="1">
      <alignment horizontal="center" wrapText="1"/>
    </xf>
    <xf numFmtId="172" fontId="55" fillId="83" borderId="7" xfId="24" applyNumberFormat="1" applyFont="1" applyFill="1" applyBorder="1" applyAlignment="1">
      <alignment horizontal="center" wrapText="1"/>
    </xf>
    <xf numFmtId="224" fontId="36" fillId="0" borderId="0" xfId="0" applyFont="1" applyFill="1" applyAlignment="1">
      <alignment horizontal="center" wrapText="1"/>
    </xf>
    <xf numFmtId="224" fontId="26" fillId="0" borderId="68" xfId="0" applyFont="1" applyBorder="1" applyAlignment="1">
      <alignment horizontal="center" vertical="center" wrapText="1"/>
    </xf>
    <xf numFmtId="224" fontId="26" fillId="0" borderId="1" xfId="0" applyFont="1" applyBorder="1" applyAlignment="1">
      <alignment horizontal="center" vertical="center" wrapText="1"/>
    </xf>
    <xf numFmtId="49" fontId="36" fillId="0" borderId="9" xfId="0" applyNumberFormat="1" applyFont="1" applyFill="1" applyBorder="1" applyAlignment="1">
      <alignment horizontal="center" vertical="center" wrapText="1"/>
    </xf>
    <xf numFmtId="0" fontId="55" fillId="0" borderId="0" xfId="2624" quotePrefix="1" applyFont="1" applyFill="1" applyBorder="1" applyAlignment="1">
      <alignment horizontal="center"/>
    </xf>
    <xf numFmtId="0" fontId="55" fillId="0" borderId="0" xfId="2624" applyFont="1" applyFill="1" applyBorder="1" applyAlignment="1">
      <alignment horizontal="center"/>
    </xf>
    <xf numFmtId="0" fontId="26" fillId="0" borderId="6" xfId="90" applyNumberFormat="1" applyFont="1" applyFill="1" applyBorder="1" applyAlignment="1">
      <alignment horizontal="center" vertical="center" wrapText="1"/>
    </xf>
    <xf numFmtId="0" fontId="26" fillId="0" borderId="68" xfId="3387" quotePrefix="1" applyNumberFormat="1" applyFont="1" applyFill="1" applyBorder="1" applyAlignment="1">
      <alignment horizontal="center"/>
    </xf>
    <xf numFmtId="224" fontId="33" fillId="0" borderId="0" xfId="171" quotePrefix="1" applyFont="1" applyFill="1" applyBorder="1" applyAlignment="1">
      <alignment horizontal="center"/>
    </xf>
    <xf numFmtId="224" fontId="33" fillId="0" borderId="0" xfId="131" applyFont="1" applyFill="1" applyAlignment="1"/>
    <xf numFmtId="224" fontId="33" fillId="17" borderId="16" xfId="173" applyFont="1" applyFill="1" applyBorder="1" applyAlignment="1">
      <alignment horizontal="center" vertical="center" wrapText="1"/>
    </xf>
    <xf numFmtId="224" fontId="33" fillId="17" borderId="12" xfId="173" applyFont="1" applyFill="1" applyBorder="1" applyAlignment="1">
      <alignment horizontal="center" vertical="center" wrapText="1"/>
    </xf>
    <xf numFmtId="224" fontId="33" fillId="17" borderId="17" xfId="173" applyFont="1" applyFill="1" applyBorder="1" applyAlignment="1">
      <alignment horizontal="center" vertical="center" wrapText="1"/>
    </xf>
    <xf numFmtId="224" fontId="33" fillId="0" borderId="9" xfId="173" quotePrefix="1" applyFont="1" applyFill="1" applyBorder="1" applyAlignment="1">
      <alignment horizontal="center" vertical="center" wrapText="1"/>
    </xf>
    <xf numFmtId="224" fontId="33" fillId="17" borderId="14" xfId="173" applyFont="1" applyFill="1" applyBorder="1" applyAlignment="1">
      <alignment horizontal="center" vertical="center" wrapText="1"/>
    </xf>
    <xf numFmtId="224" fontId="33" fillId="17" borderId="13" xfId="173" applyFont="1" applyFill="1" applyBorder="1" applyAlignment="1">
      <alignment horizontal="center" vertical="center" wrapText="1"/>
    </xf>
    <xf numFmtId="224" fontId="33" fillId="17" borderId="15" xfId="173" applyFont="1" applyFill="1" applyBorder="1" applyAlignment="1">
      <alignment horizontal="center" vertical="center" wrapText="1"/>
    </xf>
    <xf numFmtId="224" fontId="44" fillId="0" borderId="0" xfId="131" applyFont="1" applyFill="1" applyAlignment="1">
      <alignment horizontal="center"/>
    </xf>
    <xf numFmtId="224" fontId="33" fillId="0" borderId="14" xfId="173" applyFont="1" applyFill="1" applyBorder="1" applyAlignment="1">
      <alignment horizontal="center" vertical="center" wrapText="1"/>
    </xf>
    <xf numFmtId="224" fontId="33" fillId="0" borderId="13" xfId="173" applyFont="1" applyFill="1" applyBorder="1" applyAlignment="1">
      <alignment horizontal="center" vertical="center" wrapText="1"/>
    </xf>
    <xf numFmtId="224" fontId="33" fillId="0" borderId="15" xfId="173" applyFont="1" applyFill="1" applyBorder="1" applyAlignment="1">
      <alignment horizontal="center" vertical="center" wrapText="1"/>
    </xf>
    <xf numFmtId="168" fontId="33" fillId="0" borderId="14" xfId="89" applyNumberFormat="1" applyFont="1" applyFill="1" applyBorder="1" applyAlignment="1">
      <alignment horizontal="center" vertical="center" wrapText="1"/>
    </xf>
    <xf numFmtId="168" fontId="33" fillId="0" borderId="13" xfId="89" applyNumberFormat="1" applyFont="1" applyFill="1" applyBorder="1" applyAlignment="1">
      <alignment horizontal="center" vertical="center" wrapText="1"/>
    </xf>
    <xf numFmtId="168" fontId="33" fillId="0" borderId="15" xfId="89" applyNumberFormat="1" applyFont="1" applyFill="1" applyBorder="1" applyAlignment="1">
      <alignment horizontal="center" vertical="center" wrapText="1"/>
    </xf>
    <xf numFmtId="172" fontId="33" fillId="0" borderId="14" xfId="35" applyNumberFormat="1" applyFont="1" applyFill="1" applyBorder="1" applyAlignment="1">
      <alignment horizontal="center" vertical="center" wrapText="1"/>
    </xf>
    <xf numFmtId="172" fontId="33" fillId="0" borderId="13" xfId="35" applyNumberFormat="1" applyFont="1" applyFill="1" applyBorder="1" applyAlignment="1">
      <alignment horizontal="center" vertical="center" wrapText="1"/>
    </xf>
    <xf numFmtId="172" fontId="33" fillId="0" borderId="15" xfId="35" applyNumberFormat="1" applyFont="1" applyFill="1" applyBorder="1" applyAlignment="1">
      <alignment horizontal="center" vertical="center" wrapText="1"/>
    </xf>
    <xf numFmtId="224" fontId="33" fillId="0" borderId="9" xfId="157" quotePrefix="1" applyFont="1" applyFill="1" applyBorder="1" applyAlignment="1">
      <alignment horizontal="center"/>
    </xf>
    <xf numFmtId="224" fontId="27" fillId="0" borderId="9" xfId="131" applyFont="1" applyFill="1" applyBorder="1" applyAlignment="1">
      <alignment horizontal="center"/>
    </xf>
    <xf numFmtId="224" fontId="33" fillId="17" borderId="16" xfId="173" quotePrefix="1" applyFont="1" applyFill="1" applyBorder="1" applyAlignment="1">
      <alignment horizontal="center" vertical="center"/>
    </xf>
    <xf numFmtId="224" fontId="33" fillId="17" borderId="9" xfId="173" quotePrefix="1" applyFont="1" applyFill="1" applyBorder="1" applyAlignment="1">
      <alignment horizontal="center" vertical="center"/>
    </xf>
    <xf numFmtId="224" fontId="33" fillId="17" borderId="18" xfId="173" quotePrefix="1" applyFont="1" applyFill="1" applyBorder="1" applyAlignment="1">
      <alignment horizontal="center" vertical="center"/>
    </xf>
    <xf numFmtId="224" fontId="33" fillId="17" borderId="17" xfId="173" quotePrefix="1" applyFont="1" applyFill="1" applyBorder="1" applyAlignment="1">
      <alignment horizontal="center" vertical="center"/>
    </xf>
    <xf numFmtId="224" fontId="33" fillId="17" borderId="1" xfId="173" quotePrefix="1" applyFont="1" applyFill="1" applyBorder="1" applyAlignment="1">
      <alignment horizontal="center" vertical="center"/>
    </xf>
    <xf numFmtId="224" fontId="33" fillId="17" borderId="26" xfId="173" quotePrefix="1" applyFont="1" applyFill="1" applyBorder="1" applyAlignment="1">
      <alignment horizontal="center" vertical="center"/>
    </xf>
    <xf numFmtId="224" fontId="33" fillId="0" borderId="24" xfId="171" quotePrefix="1" applyNumberFormat="1" applyFont="1" applyFill="1" applyBorder="1" applyAlignment="1">
      <alignment horizontal="center" vertical="center"/>
    </xf>
    <xf numFmtId="224" fontId="33" fillId="0" borderId="4" xfId="171" quotePrefix="1" applyNumberFormat="1" applyFont="1" applyFill="1" applyBorder="1" applyAlignment="1">
      <alignment horizontal="center" vertical="center"/>
    </xf>
    <xf numFmtId="224" fontId="27" fillId="0" borderId="0" xfId="173" applyFont="1" applyFill="1" applyAlignment="1">
      <alignment horizontal="center" vertical="center"/>
    </xf>
    <xf numFmtId="224" fontId="33" fillId="0" borderId="0" xfId="171" applyNumberFormat="1" applyFont="1" applyFill="1" applyBorder="1" applyAlignment="1">
      <alignment horizontal="center" vertical="center" wrapText="1"/>
    </xf>
    <xf numFmtId="224" fontId="33" fillId="0" borderId="1" xfId="131" applyFont="1" applyFill="1" applyBorder="1" applyAlignment="1">
      <alignment horizontal="center"/>
    </xf>
    <xf numFmtId="224" fontId="33" fillId="0" borderId="0" xfId="131" quotePrefix="1" applyFont="1" applyFill="1" applyBorder="1" applyAlignment="1">
      <alignment horizontal="center"/>
    </xf>
    <xf numFmtId="224" fontId="33" fillId="0" borderId="0" xfId="131" applyFont="1" applyFill="1" applyBorder="1" applyAlignment="1">
      <alignment horizontal="center"/>
    </xf>
    <xf numFmtId="224" fontId="33" fillId="0" borderId="0" xfId="131" applyFont="1" applyFill="1" applyAlignment="1">
      <alignment horizontal="center"/>
    </xf>
    <xf numFmtId="224" fontId="33" fillId="0" borderId="13" xfId="171" applyNumberFormat="1" applyFont="1" applyFill="1" applyBorder="1" applyAlignment="1">
      <alignment horizontal="center" vertical="center" wrapText="1"/>
    </xf>
    <xf numFmtId="224" fontId="33" fillId="0" borderId="16" xfId="171" applyNumberFormat="1" applyFont="1" applyFill="1" applyBorder="1" applyAlignment="1">
      <alignment horizontal="center" vertical="center" wrapText="1"/>
    </xf>
    <xf numFmtId="224" fontId="33" fillId="0" borderId="12" xfId="171" applyNumberFormat="1" applyFont="1" applyFill="1" applyBorder="1" applyAlignment="1">
      <alignment horizontal="center" vertical="center" wrapText="1"/>
    </xf>
    <xf numFmtId="224" fontId="33" fillId="0" borderId="17" xfId="171" applyNumberFormat="1" applyFont="1" applyFill="1" applyBorder="1" applyAlignment="1">
      <alignment horizontal="center" vertical="center" wrapText="1"/>
    </xf>
    <xf numFmtId="224" fontId="33" fillId="0" borderId="24" xfId="171" applyNumberFormat="1" applyFont="1" applyFill="1" applyBorder="1" applyAlignment="1">
      <alignment horizontal="center" vertical="center"/>
    </xf>
    <xf numFmtId="224" fontId="33" fillId="0" borderId="4" xfId="171" applyNumberFormat="1" applyFont="1" applyFill="1" applyBorder="1" applyAlignment="1">
      <alignment horizontal="center" vertical="center"/>
    </xf>
    <xf numFmtId="224" fontId="33" fillId="0" borderId="10" xfId="171" applyNumberFormat="1" applyFont="1" applyFill="1" applyBorder="1" applyAlignment="1">
      <alignment horizontal="center" vertical="center"/>
    </xf>
    <xf numFmtId="224" fontId="33" fillId="0" borderId="24" xfId="171" applyNumberFormat="1" applyFont="1" applyFill="1" applyBorder="1" applyAlignment="1">
      <alignment horizontal="center" vertical="center" wrapText="1"/>
    </xf>
    <xf numFmtId="224" fontId="33" fillId="0" borderId="4" xfId="171" applyNumberFormat="1" applyFont="1" applyFill="1" applyBorder="1" applyAlignment="1">
      <alignment horizontal="center" vertical="center" wrapText="1"/>
    </xf>
    <xf numFmtId="224" fontId="33" fillId="0" borderId="10" xfId="171" applyNumberFormat="1" applyFont="1" applyFill="1" applyBorder="1" applyAlignment="1">
      <alignment horizontal="center" vertical="center" wrapText="1"/>
    </xf>
    <xf numFmtId="224" fontId="33" fillId="0" borderId="14" xfId="170" applyNumberFormat="1" applyFont="1" applyFill="1" applyBorder="1" applyAlignment="1">
      <alignment horizontal="center" vertical="center" wrapText="1"/>
    </xf>
    <xf numFmtId="224" fontId="33" fillId="0" borderId="13" xfId="170" applyNumberFormat="1" applyFont="1" applyFill="1" applyBorder="1" applyAlignment="1">
      <alignment horizontal="center" vertical="center" wrapText="1"/>
    </xf>
    <xf numFmtId="224" fontId="33" fillId="0" borderId="15" xfId="170" applyNumberFormat="1" applyFont="1" applyFill="1" applyBorder="1" applyAlignment="1">
      <alignment horizontal="center" vertical="center" wrapText="1"/>
    </xf>
    <xf numFmtId="224" fontId="33" fillId="0" borderId="14" xfId="171" applyNumberFormat="1" applyFont="1" applyFill="1" applyBorder="1" applyAlignment="1">
      <alignment horizontal="center" vertical="center" wrapText="1"/>
    </xf>
    <xf numFmtId="224" fontId="33" fillId="0" borderId="15" xfId="171" applyNumberFormat="1" applyFont="1" applyFill="1" applyBorder="1" applyAlignment="1">
      <alignment horizontal="center" vertical="center" wrapText="1"/>
    </xf>
    <xf numFmtId="224" fontId="33" fillId="0" borderId="0" xfId="157" applyFont="1" applyFill="1" applyBorder="1" applyAlignment="1">
      <alignment horizontal="center"/>
    </xf>
    <xf numFmtId="224" fontId="33" fillId="0" borderId="0" xfId="157" quotePrefix="1" applyFont="1" applyFill="1" applyBorder="1" applyAlignment="1">
      <alignment horizontal="center"/>
    </xf>
    <xf numFmtId="224" fontId="33" fillId="0" borderId="16" xfId="170" applyNumberFormat="1" applyFont="1" applyFill="1" applyBorder="1" applyAlignment="1">
      <alignment horizontal="center" vertical="center" wrapText="1"/>
    </xf>
    <xf numFmtId="224" fontId="33" fillId="0" borderId="12" xfId="170" applyNumberFormat="1" applyFont="1" applyFill="1" applyBorder="1" applyAlignment="1">
      <alignment horizontal="center" vertical="center" wrapText="1"/>
    </xf>
    <xf numFmtId="224" fontId="33" fillId="0" borderId="17" xfId="170" applyNumberFormat="1" applyFont="1" applyFill="1" applyBorder="1" applyAlignment="1">
      <alignment horizontal="center" vertical="center" wrapText="1"/>
    </xf>
    <xf numFmtId="224" fontId="33" fillId="0" borderId="24" xfId="170" applyNumberFormat="1" applyFont="1" applyFill="1" applyBorder="1" applyAlignment="1">
      <alignment horizontal="center" vertical="center" wrapText="1"/>
    </xf>
    <xf numFmtId="224" fontId="33" fillId="0" borderId="6" xfId="170" quotePrefix="1" applyNumberFormat="1" applyFont="1" applyFill="1" applyBorder="1" applyAlignment="1">
      <alignment horizontal="center"/>
    </xf>
    <xf numFmtId="224" fontId="33" fillId="0" borderId="6" xfId="170" applyNumberFormat="1" applyFont="1" applyFill="1" applyBorder="1" applyAlignment="1">
      <alignment horizontal="center" wrapText="1"/>
    </xf>
    <xf numFmtId="224" fontId="33" fillId="0" borderId="6" xfId="170" applyNumberFormat="1" applyFont="1" applyFill="1" applyBorder="1" applyAlignment="1">
      <alignment horizontal="center" vertical="center" wrapText="1"/>
    </xf>
    <xf numFmtId="224" fontId="33" fillId="17" borderId="6" xfId="170" applyNumberFormat="1" applyFont="1" applyFill="1" applyBorder="1" applyAlignment="1">
      <alignment horizontal="center" vertical="center" wrapText="1"/>
    </xf>
    <xf numFmtId="224" fontId="37" fillId="0" borderId="14" xfId="171" applyNumberFormat="1" applyFont="1" applyFill="1" applyBorder="1" applyAlignment="1">
      <alignment horizontal="center" vertical="center" wrapText="1"/>
    </xf>
    <xf numFmtId="224" fontId="37" fillId="0" borderId="13" xfId="171" applyNumberFormat="1" applyFont="1" applyFill="1" applyBorder="1" applyAlignment="1">
      <alignment horizontal="center" vertical="center" wrapText="1"/>
    </xf>
    <xf numFmtId="224" fontId="37" fillId="0" borderId="15" xfId="171" applyNumberFormat="1" applyFont="1" applyFill="1" applyBorder="1" applyAlignment="1">
      <alignment horizontal="center" vertical="center" wrapText="1"/>
    </xf>
    <xf numFmtId="224" fontId="37" fillId="0" borderId="0" xfId="171" applyNumberFormat="1" applyFont="1" applyFill="1" applyBorder="1" applyAlignment="1">
      <alignment horizontal="center" vertical="center" wrapText="1"/>
    </xf>
    <xf numFmtId="224" fontId="55" fillId="0" borderId="0" xfId="131" applyFont="1" applyFill="1" applyAlignment="1">
      <alignment horizontal="center" vertical="center" wrapText="1"/>
    </xf>
    <xf numFmtId="49" fontId="55" fillId="0" borderId="14" xfId="34" applyNumberFormat="1" applyFont="1" applyFill="1" applyBorder="1" applyAlignment="1">
      <alignment horizontal="center" vertical="center" wrapText="1"/>
    </xf>
    <xf numFmtId="49" fontId="55" fillId="0" borderId="13" xfId="34" applyNumberFormat="1" applyFont="1" applyFill="1" applyBorder="1" applyAlignment="1">
      <alignment horizontal="center" vertical="center" wrapText="1"/>
    </xf>
    <xf numFmtId="49" fontId="55" fillId="0" borderId="15" xfId="34" applyNumberFormat="1" applyFont="1" applyFill="1" applyBorder="1" applyAlignment="1">
      <alignment horizontal="center" vertical="center" wrapText="1"/>
    </xf>
    <xf numFmtId="49" fontId="55" fillId="0" borderId="0" xfId="0" applyNumberFormat="1" applyFont="1" applyFill="1" applyBorder="1" applyAlignment="1" applyProtection="1">
      <alignment horizontal="left" indent="3"/>
    </xf>
    <xf numFmtId="224" fontId="36" fillId="0" borderId="0" xfId="173" applyFont="1" applyFill="1" applyAlignment="1">
      <alignment horizontal="center" vertical="center"/>
    </xf>
    <xf numFmtId="49" fontId="36" fillId="0" borderId="0" xfId="173" applyNumberFormat="1" applyFont="1" applyFill="1" applyAlignment="1">
      <alignment horizontal="justify" vertical="top" wrapText="1"/>
    </xf>
    <xf numFmtId="224" fontId="55" fillId="0" borderId="0" xfId="131" quotePrefix="1" applyFont="1" applyFill="1" applyBorder="1" applyAlignment="1">
      <alignment horizontal="center"/>
    </xf>
    <xf numFmtId="49" fontId="55" fillId="0" borderId="0" xfId="152" applyNumberFormat="1" applyFont="1" applyFill="1" applyBorder="1" applyAlignment="1">
      <alignment horizontal="center"/>
    </xf>
    <xf numFmtId="49" fontId="55" fillId="0" borderId="0" xfId="24" quotePrefix="1" applyNumberFormat="1" applyFont="1" applyFill="1" applyBorder="1" applyAlignment="1">
      <alignment horizontal="center" vertical="center"/>
    </xf>
    <xf numFmtId="49" fontId="55" fillId="0" borderId="0" xfId="24" applyNumberFormat="1" applyFont="1" applyFill="1" applyBorder="1" applyAlignment="1">
      <alignment horizontal="center" vertical="center" wrapText="1"/>
    </xf>
    <xf numFmtId="49" fontId="55" fillId="0" borderId="67" xfId="171" applyNumberFormat="1" applyFont="1" applyFill="1" applyBorder="1" applyAlignment="1">
      <alignment horizontal="center" vertical="center" wrapText="1"/>
    </xf>
    <xf numFmtId="49" fontId="55" fillId="0" borderId="24" xfId="171" applyNumberFormat="1" applyFont="1" applyFill="1" applyBorder="1" applyAlignment="1">
      <alignment horizontal="center" vertical="center" wrapText="1"/>
    </xf>
    <xf numFmtId="49" fontId="55" fillId="0" borderId="4" xfId="171" applyNumberFormat="1" applyFont="1" applyFill="1" applyBorder="1" applyAlignment="1">
      <alignment horizontal="center" vertical="center" wrapText="1"/>
    </xf>
    <xf numFmtId="49" fontId="55" fillId="0" borderId="10" xfId="171" applyNumberFormat="1" applyFont="1" applyFill="1" applyBorder="1" applyAlignment="1">
      <alignment horizontal="center" vertical="center" wrapText="1"/>
    </xf>
    <xf numFmtId="49" fontId="36" fillId="0" borderId="9" xfId="131" applyNumberFormat="1" applyFont="1" applyFill="1" applyBorder="1" applyAlignment="1">
      <alignment horizontal="center"/>
    </xf>
    <xf numFmtId="172" fontId="26" fillId="0" borderId="7" xfId="24" applyNumberFormat="1" applyFont="1" applyFill="1" applyBorder="1" applyAlignment="1">
      <alignment horizontal="center" vertical="center"/>
    </xf>
    <xf numFmtId="2" fontId="26" fillId="0" borderId="7" xfId="35" applyNumberFormat="1" applyFont="1" applyFill="1" applyBorder="1" applyAlignment="1">
      <alignment horizontal="center" vertical="center"/>
    </xf>
    <xf numFmtId="43" fontId="27" fillId="0" borderId="0" xfId="33" applyFont="1" applyFill="1" applyAlignment="1">
      <alignment horizontal="center" vertical="center"/>
    </xf>
    <xf numFmtId="172" fontId="27" fillId="0" borderId="0" xfId="24" applyNumberFormat="1" applyFont="1" applyFill="1" applyAlignment="1">
      <alignment horizontal="center" vertical="center"/>
    </xf>
    <xf numFmtId="2" fontId="27" fillId="0" borderId="0" xfId="35" applyNumberFormat="1" applyFont="1" applyFill="1" applyBorder="1" applyAlignment="1">
      <alignment horizontal="center" vertical="center"/>
    </xf>
    <xf numFmtId="2" fontId="27" fillId="0" borderId="0" xfId="33" applyNumberFormat="1" applyFont="1" applyFill="1" applyAlignment="1">
      <alignment horizontal="center" vertical="center"/>
    </xf>
    <xf numFmtId="0" fontId="26" fillId="0" borderId="6" xfId="3392" applyFont="1" applyFill="1" applyBorder="1" applyAlignment="1">
      <alignment horizontal="center" vertical="center"/>
    </xf>
    <xf numFmtId="0" fontId="26" fillId="0" borderId="24" xfId="90" applyNumberFormat="1" applyFont="1" applyFill="1" applyBorder="1" applyAlignment="1">
      <alignment horizontal="center" vertical="center" wrapText="1"/>
    </xf>
    <xf numFmtId="0" fontId="26" fillId="0" borderId="64" xfId="90" applyNumberFormat="1" applyFont="1" applyFill="1" applyBorder="1" applyAlignment="1">
      <alignment horizontal="center" vertical="center" wrapText="1"/>
    </xf>
    <xf numFmtId="0" fontId="26" fillId="0" borderId="4" xfId="90" applyNumberFormat="1" applyFont="1" applyFill="1" applyBorder="1" applyAlignment="1">
      <alignment horizontal="center" vertical="center" wrapText="1"/>
    </xf>
    <xf numFmtId="0" fontId="26" fillId="0" borderId="68" xfId="3388" quotePrefix="1" applyFont="1" applyFill="1" applyBorder="1" applyAlignment="1">
      <alignment horizontal="center" vertical="center"/>
    </xf>
    <xf numFmtId="0" fontId="26" fillId="0" borderId="68" xfId="3388" applyFont="1" applyFill="1" applyBorder="1" applyAlignment="1">
      <alignment horizontal="center" vertical="center"/>
    </xf>
    <xf numFmtId="168" fontId="26" fillId="0" borderId="68" xfId="35" applyNumberFormat="1" applyFont="1" applyFill="1" applyBorder="1" applyAlignment="1">
      <alignment horizontal="center" vertical="center"/>
    </xf>
    <xf numFmtId="43" fontId="26" fillId="0" borderId="68" xfId="33" applyFont="1" applyFill="1" applyBorder="1" applyAlignment="1">
      <alignment horizontal="center" vertical="center"/>
    </xf>
    <xf numFmtId="49" fontId="55" fillId="83" borderId="0" xfId="152" applyNumberFormat="1" applyFont="1" applyFill="1" applyBorder="1" applyAlignment="1">
      <alignment horizontal="center"/>
    </xf>
    <xf numFmtId="49" fontId="55" fillId="83" borderId="0" xfId="131" applyNumberFormat="1" applyFont="1" applyFill="1" applyBorder="1" applyAlignment="1">
      <alignment horizontal="center"/>
    </xf>
    <xf numFmtId="49" fontId="55" fillId="83" borderId="16" xfId="131" applyNumberFormat="1" applyFont="1" applyFill="1" applyBorder="1" applyAlignment="1">
      <alignment horizontal="center" wrapText="1"/>
    </xf>
    <xf numFmtId="49" fontId="55" fillId="83" borderId="18" xfId="131" applyNumberFormat="1" applyFont="1" applyFill="1" applyBorder="1" applyAlignment="1">
      <alignment horizontal="center" wrapText="1"/>
    </xf>
    <xf numFmtId="49" fontId="55" fillId="83" borderId="12" xfId="131" applyNumberFormat="1" applyFont="1" applyFill="1" applyBorder="1" applyAlignment="1">
      <alignment horizontal="center" wrapText="1"/>
    </xf>
    <xf numFmtId="49" fontId="55" fillId="83" borderId="25" xfId="131" applyNumberFormat="1" applyFont="1" applyFill="1" applyBorder="1" applyAlignment="1">
      <alignment horizontal="center" wrapText="1"/>
    </xf>
    <xf numFmtId="49" fontId="55" fillId="83" borderId="17" xfId="131" applyNumberFormat="1" applyFont="1" applyFill="1" applyBorder="1" applyAlignment="1">
      <alignment horizontal="center" wrapText="1"/>
    </xf>
    <xf numFmtId="49" fontId="55" fillId="83" borderId="26" xfId="131" applyNumberFormat="1" applyFont="1" applyFill="1" applyBorder="1" applyAlignment="1">
      <alignment horizontal="center" wrapText="1"/>
    </xf>
    <xf numFmtId="49" fontId="55" fillId="83" borderId="14" xfId="131" applyNumberFormat="1" applyFont="1" applyFill="1" applyBorder="1" applyAlignment="1">
      <alignment horizontal="center" wrapText="1"/>
    </xf>
    <xf numFmtId="49" fontId="55" fillId="83" borderId="13" xfId="131" applyNumberFormat="1" applyFont="1" applyFill="1" applyBorder="1" applyAlignment="1">
      <alignment horizontal="center" wrapText="1"/>
    </xf>
    <xf numFmtId="49" fontId="55" fillId="83" borderId="15" xfId="131" applyNumberFormat="1" applyFont="1" applyFill="1" applyBorder="1" applyAlignment="1">
      <alignment horizontal="center" wrapText="1"/>
    </xf>
    <xf numFmtId="49" fontId="55" fillId="83" borderId="9" xfId="131" quotePrefix="1" applyNumberFormat="1" applyFont="1" applyFill="1" applyBorder="1" applyAlignment="1">
      <alignment horizontal="center" wrapText="1"/>
    </xf>
    <xf numFmtId="49" fontId="36" fillId="83" borderId="13" xfId="131" applyNumberFormat="1" applyFont="1" applyFill="1" applyBorder="1" applyAlignment="1">
      <alignment horizontal="center" wrapText="1"/>
    </xf>
    <xf numFmtId="49" fontId="36" fillId="83" borderId="15" xfId="131" applyNumberFormat="1" applyFont="1" applyFill="1" applyBorder="1" applyAlignment="1">
      <alignment horizontal="center" wrapText="1"/>
    </xf>
    <xf numFmtId="49" fontId="55" fillId="83" borderId="24" xfId="131" applyNumberFormat="1" applyFont="1" applyFill="1" applyBorder="1" applyAlignment="1">
      <alignment horizontal="center" wrapText="1"/>
    </xf>
    <xf numFmtId="49" fontId="36" fillId="83" borderId="4" xfId="0" applyNumberFormat="1" applyFont="1" applyFill="1" applyBorder="1" applyAlignment="1">
      <alignment horizontal="center" wrapText="1"/>
    </xf>
    <xf numFmtId="49" fontId="36" fillId="83" borderId="10" xfId="0" applyNumberFormat="1" applyFont="1" applyFill="1" applyBorder="1" applyAlignment="1">
      <alignment horizontal="center" wrapText="1"/>
    </xf>
    <xf numFmtId="49" fontId="36" fillId="83" borderId="17" xfId="0" applyNumberFormat="1" applyFont="1" applyFill="1" applyBorder="1" applyAlignment="1">
      <alignment horizontal="center" wrapText="1"/>
    </xf>
    <xf numFmtId="49" fontId="36" fillId="83" borderId="26" xfId="0" applyNumberFormat="1" applyFont="1" applyFill="1" applyBorder="1" applyAlignment="1">
      <alignment horizontal="center" wrapText="1"/>
    </xf>
    <xf numFmtId="49" fontId="55" fillId="83" borderId="16" xfId="131" applyNumberFormat="1" applyFont="1" applyFill="1" applyBorder="1" applyAlignment="1">
      <alignment horizontal="center" vertical="center" wrapText="1"/>
    </xf>
    <xf numFmtId="49" fontId="55" fillId="83" borderId="18" xfId="131" applyNumberFormat="1" applyFont="1" applyFill="1" applyBorder="1" applyAlignment="1">
      <alignment horizontal="center" vertical="center" wrapText="1"/>
    </xf>
    <xf numFmtId="49" fontId="36" fillId="83" borderId="17" xfId="0" applyNumberFormat="1" applyFont="1" applyFill="1" applyBorder="1" applyAlignment="1">
      <alignment horizontal="center" vertical="center" wrapText="1"/>
    </xf>
    <xf numFmtId="49" fontId="36" fillId="83" borderId="26" xfId="0" applyNumberFormat="1" applyFont="1" applyFill="1" applyBorder="1" applyAlignment="1">
      <alignment horizontal="center" vertical="center" wrapText="1"/>
    </xf>
    <xf numFmtId="49" fontId="36" fillId="83" borderId="0" xfId="864" applyNumberFormat="1" applyFont="1" applyFill="1" applyAlignment="1">
      <alignment horizontal="justify" vertical="top"/>
    </xf>
    <xf numFmtId="49" fontId="36" fillId="83" borderId="0" xfId="0" applyNumberFormat="1" applyFont="1" applyFill="1" applyAlignment="1">
      <alignment horizontal="justify" vertical="top"/>
    </xf>
    <xf numFmtId="172" fontId="55" fillId="83" borderId="21" xfId="24" applyNumberFormat="1" applyFont="1" applyFill="1" applyBorder="1" applyAlignment="1">
      <alignment horizontal="center"/>
    </xf>
    <xf numFmtId="49" fontId="36" fillId="83" borderId="0" xfId="0" applyNumberFormat="1" applyFont="1" applyFill="1" applyAlignment="1" applyProtection="1">
      <alignment horizontal="left" indent="2"/>
    </xf>
    <xf numFmtId="49" fontId="55" fillId="83" borderId="0" xfId="0" applyNumberFormat="1" applyFont="1" applyFill="1" applyBorder="1" applyAlignment="1" applyProtection="1">
      <alignment horizontal="left" indent="3"/>
    </xf>
    <xf numFmtId="224" fontId="55" fillId="83" borderId="0" xfId="131" applyFont="1" applyFill="1" applyBorder="1" applyAlignment="1">
      <alignment horizontal="center" vertical="center"/>
    </xf>
    <xf numFmtId="49" fontId="55" fillId="83" borderId="1" xfId="131" applyNumberFormat="1" applyFont="1" applyFill="1" applyBorder="1" applyAlignment="1">
      <alignment horizontal="center" vertical="center"/>
    </xf>
    <xf numFmtId="49" fontId="36" fillId="83" borderId="0" xfId="0" applyNumberFormat="1" applyFont="1" applyFill="1" applyBorder="1" applyAlignment="1">
      <alignment horizontal="center" wrapText="1"/>
    </xf>
    <xf numFmtId="49" fontId="55" fillId="83" borderId="0" xfId="131" quotePrefix="1" applyNumberFormat="1" applyFont="1" applyFill="1" applyBorder="1" applyAlignment="1">
      <alignment horizontal="center" vertical="center"/>
    </xf>
    <xf numFmtId="224" fontId="0" fillId="0" borderId="29" xfId="0" applyFill="1" applyBorder="1" applyAlignment="1">
      <alignment horizontal="center" vertical="center"/>
    </xf>
    <xf numFmtId="224" fontId="0" fillId="0" borderId="30" xfId="0" applyFill="1" applyBorder="1" applyAlignment="1">
      <alignment horizontal="center" vertical="center"/>
    </xf>
    <xf numFmtId="224" fontId="0" fillId="0" borderId="31" xfId="0" applyFill="1" applyBorder="1" applyAlignment="1">
      <alignment horizontal="center" vertical="center"/>
    </xf>
    <xf numFmtId="43" fontId="33" fillId="0" borderId="32" xfId="45" applyFont="1" applyFill="1" applyBorder="1" applyAlignment="1">
      <alignment horizontal="center"/>
    </xf>
    <xf numFmtId="43" fontId="33" fillId="0" borderId="33" xfId="45" applyFont="1" applyFill="1" applyBorder="1" applyAlignment="1">
      <alignment horizontal="center"/>
    </xf>
    <xf numFmtId="200" fontId="62" fillId="0" borderId="0" xfId="0" applyNumberFormat="1" applyFont="1" applyFill="1" applyAlignment="1">
      <alignment horizontal="left" wrapText="1"/>
    </xf>
    <xf numFmtId="224" fontId="33" fillId="0" borderId="34" xfId="133" applyFont="1" applyFill="1" applyBorder="1" applyAlignment="1">
      <alignment horizontal="center" vertical="center"/>
    </xf>
    <xf numFmtId="224" fontId="33" fillId="0" borderId="35" xfId="133" applyFont="1" applyFill="1" applyBorder="1" applyAlignment="1">
      <alignment horizontal="center" vertical="center"/>
    </xf>
    <xf numFmtId="172" fontId="33" fillId="0" borderId="36" xfId="45" applyNumberFormat="1" applyFont="1" applyFill="1" applyBorder="1" applyAlignment="1">
      <alignment horizontal="center" vertical="center"/>
    </xf>
    <xf numFmtId="224" fontId="60" fillId="0" borderId="37" xfId="125" applyFill="1" applyBorder="1" applyAlignment="1">
      <alignment horizontal="center" vertical="center"/>
    </xf>
    <xf numFmtId="224" fontId="33" fillId="0" borderId="32" xfId="133" applyFont="1" applyFill="1" applyBorder="1" applyAlignment="1">
      <alignment horizontal="center"/>
    </xf>
    <xf numFmtId="176" fontId="33" fillId="0" borderId="32" xfId="45" applyNumberFormat="1" applyFont="1" applyFill="1" applyBorder="1" applyAlignment="1">
      <alignment horizontal="center"/>
    </xf>
    <xf numFmtId="0" fontId="36" fillId="0" borderId="0" xfId="1981" quotePrefix="1" applyNumberFormat="1" applyFont="1" applyFill="1" applyAlignment="1">
      <alignment horizontal="justify" vertical="top" wrapText="1"/>
    </xf>
    <xf numFmtId="0" fontId="36" fillId="0" borderId="0" xfId="1981" applyNumberFormat="1" applyFont="1" applyFill="1" applyAlignment="1">
      <alignment horizontal="justify" vertical="top" wrapText="1"/>
    </xf>
    <xf numFmtId="224" fontId="0" fillId="0" borderId="0" xfId="0" applyAlignment="1">
      <alignment horizontal="justify" vertical="top" wrapText="1"/>
    </xf>
    <xf numFmtId="0" fontId="55" fillId="0" borderId="14" xfId="131" applyNumberFormat="1" applyFont="1" applyFill="1" applyBorder="1" applyAlignment="1">
      <alignment horizontal="center" vertical="center" wrapText="1"/>
    </xf>
    <xf numFmtId="0" fontId="55" fillId="0" borderId="13" xfId="131" applyNumberFormat="1" applyFont="1" applyFill="1" applyBorder="1" applyAlignment="1">
      <alignment horizontal="center" vertical="center" wrapText="1"/>
    </xf>
    <xf numFmtId="0" fontId="55" fillId="0" borderId="15" xfId="131" applyNumberFormat="1" applyFont="1" applyFill="1" applyBorder="1" applyAlignment="1">
      <alignment horizontal="center" vertical="center" wrapText="1"/>
    </xf>
    <xf numFmtId="0" fontId="55" fillId="0" borderId="24" xfId="131" quotePrefix="1" applyNumberFormat="1" applyFont="1" applyFill="1" applyBorder="1" applyAlignment="1">
      <alignment horizontal="center" vertical="center"/>
    </xf>
    <xf numFmtId="0" fontId="55" fillId="0" borderId="4" xfId="131" quotePrefix="1" applyNumberFormat="1" applyFont="1" applyFill="1" applyBorder="1" applyAlignment="1">
      <alignment horizontal="center" vertical="center"/>
    </xf>
    <xf numFmtId="0" fontId="55" fillId="0" borderId="10" xfId="131" quotePrefix="1" applyNumberFormat="1" applyFont="1" applyFill="1" applyBorder="1" applyAlignment="1">
      <alignment horizontal="center" vertical="center"/>
    </xf>
    <xf numFmtId="0" fontId="55" fillId="0" borderId="24" xfId="131" applyNumberFormat="1" applyFont="1" applyFill="1" applyBorder="1" applyAlignment="1">
      <alignment horizontal="center" wrapText="1"/>
    </xf>
    <xf numFmtId="0" fontId="55" fillId="0" borderId="4" xfId="131" applyNumberFormat="1" applyFont="1" applyFill="1" applyBorder="1" applyAlignment="1">
      <alignment horizontal="center" wrapText="1"/>
    </xf>
    <xf numFmtId="0" fontId="55" fillId="0" borderId="10" xfId="131" applyNumberFormat="1" applyFont="1" applyFill="1" applyBorder="1" applyAlignment="1">
      <alignment horizontal="center" wrapText="1"/>
    </xf>
    <xf numFmtId="0" fontId="55" fillId="0" borderId="9" xfId="1982" quotePrefix="1" applyNumberFormat="1" applyFont="1" applyFill="1" applyBorder="1" applyAlignment="1">
      <alignment horizontal="center"/>
    </xf>
    <xf numFmtId="224" fontId="27" fillId="0" borderId="0" xfId="0" applyFont="1" applyFill="1" applyAlignment="1">
      <alignment horizontal="justify" vertical="top" wrapText="1"/>
    </xf>
    <xf numFmtId="0" fontId="0" fillId="0" borderId="0" xfId="3396" applyFont="1" applyFill="1" applyAlignment="1">
      <alignment horizontal="justify" vertical="top" wrapText="1"/>
    </xf>
    <xf numFmtId="224" fontId="55" fillId="0" borderId="0" xfId="1981" applyFont="1" applyFill="1" applyAlignment="1">
      <alignment vertical="top" wrapText="1"/>
    </xf>
    <xf numFmtId="231" fontId="39" fillId="0" borderId="0" xfId="3417" applyNumberFormat="1" applyFont="1" applyFill="1" applyBorder="1" applyAlignment="1">
      <alignment horizontal="center"/>
    </xf>
    <xf numFmtId="39" fontId="39" fillId="0" borderId="0" xfId="33" applyNumberFormat="1" applyFont="1" applyFill="1" applyBorder="1" applyAlignment="1">
      <alignment horizontal="center" vertical="center"/>
    </xf>
    <xf numFmtId="231" fontId="43" fillId="0" borderId="68" xfId="3417" applyNumberFormat="1" applyFont="1" applyFill="1" applyBorder="1" applyAlignment="1">
      <alignment horizontal="center"/>
    </xf>
    <xf numFmtId="0" fontId="43" fillId="0" borderId="24" xfId="90" applyNumberFormat="1" applyFont="1" applyFill="1" applyBorder="1" applyAlignment="1">
      <alignment horizontal="center" vertical="center" wrapText="1"/>
    </xf>
    <xf numFmtId="0" fontId="43" fillId="0" borderId="64" xfId="90" applyNumberFormat="1" applyFont="1" applyFill="1" applyBorder="1" applyAlignment="1">
      <alignment horizontal="center" vertical="center" wrapText="1"/>
    </xf>
    <xf numFmtId="0" fontId="43" fillId="0" borderId="6" xfId="90" applyNumberFormat="1" applyFont="1" applyFill="1" applyBorder="1" applyAlignment="1">
      <alignment horizontal="center" vertical="center" wrapText="1"/>
    </xf>
    <xf numFmtId="0" fontId="43" fillId="0" borderId="68" xfId="3388" quotePrefix="1" applyFont="1" applyFill="1" applyBorder="1" applyAlignment="1">
      <alignment horizontal="center" vertical="center"/>
    </xf>
    <xf numFmtId="168" fontId="43" fillId="0" borderId="68" xfId="35" quotePrefix="1" applyNumberFormat="1" applyFont="1" applyFill="1" applyBorder="1" applyAlignment="1">
      <alignment horizontal="center" vertical="center"/>
    </xf>
    <xf numFmtId="37" fontId="43" fillId="0" borderId="0" xfId="3409" quotePrefix="1" applyNumberFormat="1" applyFont="1" applyFill="1" applyAlignment="1" applyProtection="1">
      <alignment horizontal="center" vertical="top" wrapText="1"/>
    </xf>
    <xf numFmtId="0" fontId="39" fillId="0" borderId="0" xfId="3407" applyNumberFormat="1" applyFont="1" applyFill="1" applyAlignment="1">
      <alignment horizontal="justify" vertical="top" wrapText="1"/>
    </xf>
    <xf numFmtId="0" fontId="43" fillId="0" borderId="0" xfId="3409" quotePrefix="1" applyFont="1" applyFill="1" applyBorder="1" applyAlignment="1">
      <alignment horizontal="center" wrapText="1"/>
    </xf>
    <xf numFmtId="0" fontId="108" fillId="0" borderId="0" xfId="3409" applyFill="1" applyAlignment="1">
      <alignment horizontal="center" wrapText="1"/>
    </xf>
    <xf numFmtId="0" fontId="43" fillId="0" borderId="0" xfId="3409" applyFont="1" applyFill="1" applyBorder="1" applyAlignment="1">
      <alignment horizontal="center" wrapText="1"/>
    </xf>
    <xf numFmtId="229" fontId="43" fillId="0" borderId="1" xfId="3410" applyNumberFormat="1" applyFont="1" applyFill="1" applyBorder="1" applyAlignment="1">
      <alignment horizontal="center" vertical="top" wrapText="1"/>
    </xf>
    <xf numFmtId="37" fontId="43" fillId="0" borderId="1" xfId="3409" applyNumberFormat="1" applyFont="1" applyFill="1" applyBorder="1" applyAlignment="1" applyProtection="1">
      <alignment horizontal="center" vertical="top" wrapText="1"/>
    </xf>
    <xf numFmtId="49" fontId="43" fillId="0" borderId="24" xfId="3420" quotePrefix="1" applyNumberFormat="1" applyFont="1" applyFill="1" applyBorder="1" applyAlignment="1">
      <alignment horizontal="center" vertical="center" wrapText="1"/>
    </xf>
    <xf numFmtId="49" fontId="43" fillId="0" borderId="4" xfId="3420" quotePrefix="1" applyNumberFormat="1" applyFont="1" applyFill="1" applyBorder="1" applyAlignment="1">
      <alignment horizontal="center" vertical="center" wrapText="1"/>
    </xf>
    <xf numFmtId="49" fontId="43" fillId="0" borderId="64" xfId="3420" quotePrefix="1" applyNumberFormat="1" applyFont="1" applyFill="1" applyBorder="1" applyAlignment="1">
      <alignment horizontal="center" vertical="center" wrapText="1"/>
    </xf>
    <xf numFmtId="172" fontId="43" fillId="0" borderId="24" xfId="45" applyNumberFormat="1" applyFont="1" applyFill="1" applyBorder="1" applyAlignment="1">
      <alignment horizontal="center" vertical="center" wrapText="1"/>
    </xf>
    <xf numFmtId="172" fontId="43" fillId="0" borderId="64" xfId="45" applyNumberFormat="1" applyFont="1" applyFill="1" applyBorder="1" applyAlignment="1">
      <alignment horizontal="center" vertical="center" wrapText="1"/>
    </xf>
    <xf numFmtId="49" fontId="43" fillId="0" borderId="1" xfId="3420" quotePrefix="1" applyNumberFormat="1" applyFont="1" applyFill="1" applyBorder="1" applyAlignment="1">
      <alignment horizontal="center" vertical="center" wrapText="1"/>
    </xf>
    <xf numFmtId="172" fontId="43" fillId="0" borderId="4" xfId="45" applyNumberFormat="1" applyFont="1" applyFill="1" applyBorder="1" applyAlignment="1">
      <alignment horizontal="center" vertical="center" wrapText="1"/>
    </xf>
    <xf numFmtId="49" fontId="43" fillId="0" borderId="1" xfId="3534" quotePrefix="1" applyNumberFormat="1" applyFont="1" applyFill="1" applyBorder="1" applyAlignment="1">
      <alignment horizontal="center" vertical="center" wrapText="1"/>
    </xf>
    <xf numFmtId="172" fontId="43" fillId="0" borderId="68" xfId="45" quotePrefix="1" applyNumberFormat="1" applyFont="1" applyFill="1" applyBorder="1" applyAlignment="1">
      <alignment horizontal="center" vertical="top"/>
    </xf>
    <xf numFmtId="0" fontId="210" fillId="0" borderId="0" xfId="3526" applyFont="1" applyFill="1" applyAlignment="1">
      <alignment horizontal="left" vertical="top" wrapText="1"/>
    </xf>
    <xf numFmtId="0" fontId="203" fillId="0" borderId="0" xfId="3526" quotePrefix="1" applyFont="1" applyFill="1" applyAlignment="1">
      <alignment horizontal="justify" vertical="top" wrapText="1"/>
    </xf>
    <xf numFmtId="0" fontId="203" fillId="0" borderId="0" xfId="3526" applyFont="1" applyFill="1" applyAlignment="1">
      <alignment horizontal="justify" vertical="top" wrapText="1"/>
    </xf>
    <xf numFmtId="0" fontId="27" fillId="0" borderId="0" xfId="3594" applyNumberFormat="1" applyFont="1" applyFill="1" applyAlignment="1">
      <alignment horizontal="left" vertical="top" wrapText="1"/>
    </xf>
    <xf numFmtId="224" fontId="39" fillId="0" borderId="0" xfId="131" applyFont="1" applyFill="1" applyBorder="1" applyAlignment="1">
      <alignment horizontal="center"/>
    </xf>
    <xf numFmtId="0" fontId="43" fillId="0" borderId="0" xfId="3405" quotePrefix="1" applyFont="1" applyFill="1" applyAlignment="1">
      <alignment horizontal="center" vertical="center"/>
    </xf>
    <xf numFmtId="0" fontId="43" fillId="0" borderId="6" xfId="3404" applyFont="1" applyFill="1" applyBorder="1" applyAlignment="1">
      <alignment horizontal="center" vertical="center" wrapText="1"/>
    </xf>
    <xf numFmtId="0" fontId="43" fillId="0" borderId="6" xfId="3404" quotePrefix="1" applyFont="1" applyFill="1" applyBorder="1" applyAlignment="1">
      <alignment horizontal="center" vertical="center" wrapText="1"/>
    </xf>
    <xf numFmtId="0" fontId="43" fillId="0" borderId="67" xfId="3404" applyFont="1" applyFill="1" applyBorder="1" applyAlignment="1">
      <alignment horizontal="center" vertical="center" wrapText="1"/>
    </xf>
    <xf numFmtId="0" fontId="43" fillId="0" borderId="13" xfId="3404" applyFont="1" applyFill="1" applyBorder="1" applyAlignment="1">
      <alignment horizontal="center" vertical="center" wrapText="1"/>
    </xf>
    <xf numFmtId="0" fontId="43" fillId="0" borderId="15" xfId="3404" applyFont="1" applyFill="1" applyBorder="1" applyAlignment="1">
      <alignment horizontal="center" vertical="center" wrapText="1"/>
    </xf>
    <xf numFmtId="0" fontId="191" fillId="0" borderId="0" xfId="24" applyNumberFormat="1" applyFont="1" applyFill="1" applyAlignment="1">
      <alignment horizontal="justify" vertical="top" wrapText="1"/>
    </xf>
    <xf numFmtId="0" fontId="191" fillId="0" borderId="0" xfId="24" quotePrefix="1" applyNumberFormat="1" applyFont="1" applyFill="1" applyAlignment="1">
      <alignment horizontal="justify" vertical="top" wrapText="1"/>
    </xf>
    <xf numFmtId="49" fontId="43" fillId="0" borderId="1" xfId="131" applyNumberFormat="1" applyFont="1" applyFill="1" applyBorder="1" applyAlignment="1">
      <alignment horizontal="center" vertical="center" wrapText="1"/>
    </xf>
    <xf numFmtId="15" fontId="43" fillId="0" borderId="0" xfId="131" applyNumberFormat="1" applyFont="1" applyFill="1" applyBorder="1" applyAlignment="1">
      <alignment horizontal="center" vertical="center" wrapText="1"/>
    </xf>
    <xf numFmtId="0" fontId="0" fillId="0" borderId="0" xfId="0" applyNumberFormat="1" applyAlignment="1">
      <alignment horizontal="justify" vertical="top"/>
    </xf>
    <xf numFmtId="0" fontId="43" fillId="0" borderId="6" xfId="3404" quotePrefix="1" applyFont="1" applyFill="1" applyBorder="1" applyAlignment="1">
      <alignment horizontal="center" wrapText="1"/>
    </xf>
    <xf numFmtId="0" fontId="43" fillId="0" borderId="6" xfId="3404" applyFont="1" applyFill="1" applyBorder="1" applyAlignment="1">
      <alignment horizontal="center" wrapText="1"/>
    </xf>
    <xf numFmtId="0" fontId="43" fillId="0" borderId="67" xfId="3404" applyFont="1" applyFill="1" applyBorder="1" applyAlignment="1">
      <alignment horizontal="center" wrapText="1"/>
    </xf>
    <xf numFmtId="0" fontId="43" fillId="0" borderId="13" xfId="3404" applyFont="1" applyFill="1" applyBorder="1" applyAlignment="1">
      <alignment horizontal="center" wrapText="1"/>
    </xf>
    <xf numFmtId="0" fontId="43" fillId="0" borderId="15" xfId="3404" applyFont="1" applyFill="1" applyBorder="1" applyAlignment="1">
      <alignment horizontal="center" wrapText="1"/>
    </xf>
    <xf numFmtId="0" fontId="39" fillId="0" borderId="0" xfId="3407" applyNumberFormat="1" applyFont="1" applyFill="1" applyAlignment="1">
      <alignment horizontal="justify" vertical="top"/>
    </xf>
    <xf numFmtId="37" fontId="39" fillId="0" borderId="0" xfId="3409" applyNumberFormat="1" applyFont="1" applyFill="1" applyAlignment="1" applyProtection="1">
      <alignment horizontal="justify" vertical="top"/>
    </xf>
    <xf numFmtId="37" fontId="43" fillId="0" borderId="0" xfId="3409" quotePrefix="1" applyNumberFormat="1" applyFont="1" applyFill="1" applyAlignment="1" applyProtection="1">
      <alignment horizontal="center" vertical="center" wrapText="1"/>
    </xf>
    <xf numFmtId="0" fontId="39" fillId="0" borderId="0" xfId="3420" applyFont="1" applyFill="1" applyAlignment="1">
      <alignment horizontal="justify" vertical="top"/>
    </xf>
    <xf numFmtId="224" fontId="0" fillId="0" borderId="0" xfId="0" applyAlignment="1">
      <alignment horizontal="justify" vertical="top"/>
    </xf>
    <xf numFmtId="0" fontId="191" fillId="0" borderId="0" xfId="131" applyNumberFormat="1" applyFont="1" applyFill="1" applyAlignment="1">
      <alignment horizontal="justify" vertical="top"/>
    </xf>
    <xf numFmtId="0" fontId="43" fillId="0" borderId="0" xfId="131" applyNumberFormat="1" applyFont="1" applyFill="1" applyAlignment="1">
      <alignment horizontal="center"/>
    </xf>
    <xf numFmtId="0" fontId="191" fillId="0" borderId="0" xfId="131" applyNumberFormat="1" applyFont="1" applyFill="1" applyAlignment="1">
      <alignment horizontal="left" vertical="top" wrapText="1"/>
    </xf>
    <xf numFmtId="0" fontId="211" fillId="0" borderId="0" xfId="3596" applyFont="1" applyFill="1" applyAlignment="1">
      <alignment horizontal="justify" vertical="top" wrapText="1"/>
    </xf>
    <xf numFmtId="0" fontId="39" fillId="0" borderId="0" xfId="3407" applyNumberFormat="1" applyFont="1" applyFill="1" applyAlignment="1">
      <alignment horizontal="left" vertical="top" wrapText="1"/>
    </xf>
    <xf numFmtId="0" fontId="43" fillId="0" borderId="68" xfId="3402" applyFont="1" applyFill="1" applyBorder="1" applyAlignment="1">
      <alignment horizontal="center" wrapText="1"/>
    </xf>
    <xf numFmtId="0" fontId="43" fillId="0" borderId="0" xfId="3402" applyFont="1" applyFill="1" applyBorder="1" applyAlignment="1">
      <alignment horizontal="center" wrapText="1"/>
    </xf>
    <xf numFmtId="0" fontId="27" fillId="0" borderId="0" xfId="3402" applyFont="1" applyFill="1" applyAlignment="1">
      <alignment horizontal="center" wrapText="1"/>
    </xf>
    <xf numFmtId="0" fontId="43" fillId="0" borderId="68" xfId="3409" applyFont="1" applyFill="1" applyBorder="1" applyAlignment="1">
      <alignment horizontal="center" wrapText="1"/>
    </xf>
    <xf numFmtId="0" fontId="43" fillId="0" borderId="0" xfId="3410" quotePrefix="1" applyFont="1" applyFill="1" applyAlignment="1">
      <alignment horizontal="center"/>
    </xf>
    <xf numFmtId="229" fontId="43" fillId="0" borderId="1" xfId="3410" quotePrefix="1" applyNumberFormat="1" applyFont="1" applyFill="1" applyBorder="1" applyAlignment="1">
      <alignment horizontal="center" vertical="top" wrapText="1"/>
    </xf>
    <xf numFmtId="0" fontId="39" fillId="0" borderId="0" xfId="3420" applyFont="1" applyFill="1" applyAlignment="1">
      <alignment horizontal="left" vertical="top"/>
    </xf>
    <xf numFmtId="0" fontId="39" fillId="0" borderId="0" xfId="3420" applyFont="1" applyFill="1" applyAlignment="1">
      <alignment horizontal="left" vertical="top" wrapText="1"/>
    </xf>
    <xf numFmtId="0" fontId="191" fillId="0" borderId="0" xfId="3409" applyFont="1" applyFill="1" applyAlignment="1">
      <alignment horizontal="center" wrapText="1"/>
    </xf>
    <xf numFmtId="224" fontId="0" fillId="0" borderId="0" xfId="0" applyAlignment="1">
      <alignment vertical="top" wrapText="1"/>
    </xf>
  </cellXfs>
  <cellStyles count="3597">
    <cellStyle name=" 1" xfId="218"/>
    <cellStyle name=" 1 2" xfId="219"/>
    <cellStyle name=" 1 3" xfId="1983"/>
    <cellStyle name=" 1 4" xfId="3573"/>
    <cellStyle name="_Account UTPLagre Fund June 30, 2008" xfId="220"/>
    <cellStyle name="_Account UTPLagre Fund June 30, 2008_Cashflow" xfId="1279"/>
    <cellStyle name="_Account UTPLagre Fund June 30, 2008_Cashflow 2" xfId="1280"/>
    <cellStyle name="_Account UTPLagre Fund June 30, 2008_JS Cash Fund Accounts June 2010 draf iv" xfId="221"/>
    <cellStyle name="_Accounts - MMF 2010" xfId="1984"/>
    <cellStyle name="_Accounts AIF June-08-Annual-client" xfId="222"/>
    <cellStyle name="_Accounts AIF June-08-Annual-client_JS Cash Fund Accounts June 2010 draf iv" xfId="223"/>
    <cellStyle name="_Accounts_June-08-Annual-updated" xfId="224"/>
    <cellStyle name="_Accounts_June-08-Annual-updated_JS Cash Fund Accounts June 2010 draf iv" xfId="225"/>
    <cellStyle name="_August 2009 LCF Schedules of Accounts" xfId="226"/>
    <cellStyle name="_Book1" xfId="227"/>
    <cellStyle name="_Book1_Accounts-AAA  30.06.2010 final" xfId="228"/>
    <cellStyle name="_Book1_JS AAA Fund Accounts 28.02.2011" xfId="229"/>
    <cellStyle name="_cap gain" xfId="443"/>
    <cellStyle name="_Copy of Draft Accounts June 30 2009 -(16-7-09) Done" xfId="230"/>
    <cellStyle name="_CPF - Draft Accounts after KJ review" xfId="231"/>
    <cellStyle name="_CPF - Draft Accounts after KJ review 2" xfId="766"/>
    <cellStyle name="_CPF - Draft Accounts after KJ review 3" xfId="1079"/>
    <cellStyle name="_dividend" xfId="444"/>
    <cellStyle name="_Draft Accounts received from Deloitte 25-07-2008" xfId="232"/>
    <cellStyle name="_Draft Accounts received from Deloitte 25-07-2008_JS Cash Fund Accounts June 2010 draf iv" xfId="233"/>
    <cellStyle name="_Extra disclosure - final" xfId="445"/>
    <cellStyle name="_Extra disclosure - final_~4456819" xfId="446"/>
    <cellStyle name="_Extra disclosure - final_~4456819_Copy of DCF Accounts V19 after client changes" xfId="447"/>
    <cellStyle name="_Extra disclosure - final_Accounts DCF Dec 31,2008 Auditors - Changes" xfId="448"/>
    <cellStyle name="_Extra disclosure - final_Accounts DCF Dec 31,2008 Auditors - Changes_Copy of DCF Accounts V19 after client changes" xfId="449"/>
    <cellStyle name="_Extra disclosure - final_Copy of DCF Accounts V19 after client changes" xfId="450"/>
    <cellStyle name="_Extra disclosure - final_DCF Accounts V22" xfId="451"/>
    <cellStyle name="_Extra disclosure - final_DCF Accounts V22 (4)" xfId="452"/>
    <cellStyle name="_ForwardMCR" xfId="1985"/>
    <cellStyle name="_JS FOF Accounts 30-06-2009 with complete disclosures" xfId="234"/>
    <cellStyle name="_JS FOF Accounts 30-06-2009 with complete disclosures_JS AAA Fund Accounts 28.02.2011" xfId="235"/>
    <cellStyle name="_June 2009 LCF FINAL" xfId="236"/>
    <cellStyle name="_June 2009 LCF FINAL_Cashflow" xfId="1281"/>
    <cellStyle name="_June 2009 LCF FINAL_JS Cash Fund Accounts June 2010 draf iv" xfId="237"/>
    <cellStyle name="_June 2010 LCF FINAL" xfId="238"/>
    <cellStyle name="_Liabilities ( Income Fund)" xfId="1986"/>
    <cellStyle name="_Liabilities ( Income Fund) 2" xfId="1987"/>
    <cellStyle name="_Liabilities ( Income Fund)_Accounts - Stock Fund 2010 (18-8-10)" xfId="1988"/>
    <cellStyle name="_Liabilities ( Income Fund)_Quarter ended September 30, 2010" xfId="1989"/>
    <cellStyle name="_Liabilities ( Income Fund)_Xl0000151" xfId="1990"/>
    <cellStyle name="_May 2010 LCF FINAL" xfId="239"/>
    <cellStyle name="_MCR December 2007" xfId="1991"/>
    <cellStyle name="_November 2009 LCF FINAL" xfId="240"/>
    <cellStyle name="_PGF june 2008" xfId="453"/>
    <cellStyle name="_Revised Notes l Accounts Final 04.03.2009" xfId="1992"/>
    <cellStyle name="_Revised Notes l Accounts Final 04.03.2009_Consolidatd Form 1A" xfId="1993"/>
    <cellStyle name="_Revised Notes l Accounts Final 04.03.2009_Consolidatd Form 1A_1. SBP QRC 30 Sep 10 (Trial 22oct) Final" xfId="1994"/>
    <cellStyle name="_Revised Notes l Accounts Final 04.03.2009_Deposits" xfId="1995"/>
    <cellStyle name="_Revised Notes l Accounts Final 04.03.2009_depost govt. parites" xfId="1996"/>
    <cellStyle name="_Revised Notes l Accounts Final 04.03.2009_FORM 12" xfId="1997"/>
    <cellStyle name="_Revised Notes l Accounts Final 04.03.2009_Form 13" xfId="1998"/>
    <cellStyle name="_Revised Notes l Accounts Final 04.03.2009_FORM 15 06-07" xfId="1999"/>
    <cellStyle name="_Revised Notes l Accounts Final 04.03.2009_FORM 16 " xfId="2000"/>
    <cellStyle name="_Revised Notes l Accounts Final 04.03.2009_FORM 18" xfId="2001"/>
    <cellStyle name="_Revised Notes l Accounts Final 04.03.2009_FORM 1A" xfId="2002"/>
    <cellStyle name="_Revised Notes l Accounts Final 04.03.2009_Form 1-A" xfId="2003"/>
    <cellStyle name="_Revised Notes l Accounts Final 04.03.2009_FORM 22" xfId="2004"/>
    <cellStyle name="_Revised Notes l Accounts Final 04.03.2009_FORM 23" xfId="2005"/>
    <cellStyle name="_Revised Notes l Accounts Final 04.03.2009_FORM 24" xfId="2006"/>
    <cellStyle name="_Revised Notes l Accounts Final 04.03.2009_FORM 3 B" xfId="2007"/>
    <cellStyle name="_Revised Notes l Accounts Final 04.03.2009_Form 3 C" xfId="2008"/>
    <cellStyle name="_Revised Notes l Accounts Final 04.03.2009_Form 3 D" xfId="2009"/>
    <cellStyle name="_Revised Notes l Accounts Final 04.03.2009_Form 35" xfId="2010"/>
    <cellStyle name="_Revised Notes l Accounts Final 04.03.2009_Govt. Advances" xfId="2011"/>
    <cellStyle name="_Revised Notes l Accounts Final 04.03.2009_Output 1 (299 AO)" xfId="2012"/>
    <cellStyle name="_Revised Notes l Accounts Final 04.03.2009_SBP QRC 31 12 09 (Jan 24)" xfId="2013"/>
    <cellStyle name="_SBP QUERY 22 05 2009" xfId="2014"/>
    <cellStyle name="_SBP Standalone" xfId="2015"/>
    <cellStyle name="_SBP-ORM-SA-DEC08" xfId="2016"/>
    <cellStyle name="_schedule_4" xfId="241"/>
    <cellStyle name="_schedule_4 2" xfId="1282"/>
    <cellStyle name="_schedule_4_Cashflow" xfId="1283"/>
    <cellStyle name="_schedule_4_Cashflow 2" xfId="1284"/>
    <cellStyle name="_schedule_4_JS Cash Fund Accounts June 2010 draf iv" xfId="242"/>
    <cellStyle name="_September 2009 LCF FINAL" xfId="243"/>
    <cellStyle name="_standalone" xfId="2017"/>
    <cellStyle name="_Standalone Financial Accounts  - June 2008- July 18, 2008 Final" xfId="2018"/>
    <cellStyle name="_UBL Accounts 2007" xfId="2019"/>
    <cellStyle name="_UBL Accounts 2007_1. SBP QRC 30 Sep 10 (Trial 22oct) Final" xfId="2020"/>
    <cellStyle name="_UTP Accounts June 2010" xfId="244"/>
    <cellStyle name="_Worksheet in 3501 Capital Loss on Sale of Securities - Verification" xfId="1"/>
    <cellStyle name="_Worksheet in 3501 Capital Loss on Sale of Securities - Verification 2" xfId="3428"/>
    <cellStyle name="_Worksheet in 5244 Substantive test of Purchase of securities CMA Sampling" xfId="2"/>
    <cellStyle name="_Worksheet in 5244 Substantive test of Purchase of securities CMA Sampling 2" xfId="3429"/>
    <cellStyle name="_Worksheet in 5252 CMA Sampling &amp; Verification Worksheet for Purchases till 31st May 2006" xfId="3"/>
    <cellStyle name="_Worksheet in 5252 CMA Sampling &amp; Verification Worksheet for Purchases till 31st May 2006 2" xfId="3430"/>
    <cellStyle name="_Worksheet in 5256 CMA Sampling &amp; Verification Worksheet for June 2007" xfId="4"/>
    <cellStyle name="_Worksheet in 5256 CMA Sampling &amp; Verification Worksheet for June 2007 2" xfId="3431"/>
    <cellStyle name="_Worksheet in 5342 Purchase of securities" xfId="5"/>
    <cellStyle name="_Worksheet in 5342 Purchase of securities 2" xfId="3432"/>
    <cellStyle name="£ BP" xfId="9"/>
    <cellStyle name="£ BP 2" xfId="10"/>
    <cellStyle name="¥ JY" xfId="11"/>
    <cellStyle name="¥ JY 2" xfId="12"/>
    <cellStyle name="=C:\WINDOWS\SYSTEM32\COMMAND.COM" xfId="2021"/>
    <cellStyle name="=C:\WINNT\SYSTEM32\COMMAND.COM" xfId="6"/>
    <cellStyle name="=C:\WINNT\SYSTEM32\COMMAND.COM 10" xfId="245"/>
    <cellStyle name="=C:\WINNT\SYSTEM32\COMMAND.COM 11" xfId="1691"/>
    <cellStyle name="=C:\WINNT\SYSTEM32\COMMAND.COM 12" xfId="1722"/>
    <cellStyle name="=C:\WINNT\SYSTEM32\COMMAND.COM 13" xfId="440"/>
    <cellStyle name="=C:\WINNT\SYSTEM32\COMMAND.COM 14" xfId="3372"/>
    <cellStyle name="=C:\WINNT\SYSTEM32\COMMAND.COM 2" xfId="7"/>
    <cellStyle name="=C:\WINNT\SYSTEM32\COMMAND.COM 2 10" xfId="3505"/>
    <cellStyle name="=C:\WINNT\SYSTEM32\COMMAND.COM 2 2" xfId="246"/>
    <cellStyle name="=C:\WINNT\SYSTEM32\COMMAND.COM 2 2 2" xfId="1649"/>
    <cellStyle name="=C:\WINNT\SYSTEM32\COMMAND.COM 2 2 2 2" xfId="2022"/>
    <cellStyle name="=C:\WINNT\SYSTEM32\COMMAND.COM 2 2 2 2 2" xfId="3527"/>
    <cellStyle name="=C:\WINNT\SYSTEM32\COMMAND.COM 2 2 3" xfId="2023"/>
    <cellStyle name="=C:\WINNT\SYSTEM32\COMMAND.COM 2 2_Notes for June-2011" xfId="2024"/>
    <cellStyle name="=C:\WINNT\SYSTEM32\COMMAND.COM 2 3" xfId="247"/>
    <cellStyle name="=C:\WINNT\SYSTEM32\COMMAND.COM 2 4" xfId="1080"/>
    <cellStyle name="=C:\WINNT\SYSTEM32\COMMAND.COM 2 5" xfId="767"/>
    <cellStyle name="=C:\WINNT\SYSTEM32\COMMAND.COM 2 6" xfId="3373"/>
    <cellStyle name="=C:\WINNT\SYSTEM32\COMMAND.COM 2 7" xfId="3433"/>
    <cellStyle name="=C:\WINNT\SYSTEM32\COMMAND.COM 2 8" xfId="3515"/>
    <cellStyle name="=C:\WINNT\SYSTEM32\COMMAND.COM 2 9" xfId="3546"/>
    <cellStyle name="=C:\WINNT\SYSTEM32\COMMAND.COM 2_Accounts - 2011 Alpha Draft-2" xfId="2025"/>
    <cellStyle name="=C:\WINNT\SYSTEM32\COMMAND.COM 3" xfId="248"/>
    <cellStyle name="=C:\WINNT\SYSTEM32\COMMAND.COM 3 2" xfId="249"/>
    <cellStyle name="=C:\WINNT\SYSTEM32\COMMAND.COM 3 2 2" xfId="1285"/>
    <cellStyle name="=C:\WINNT\SYSTEM32\COMMAND.COM 3 2 3" xfId="1804"/>
    <cellStyle name="=C:\WINNT\SYSTEM32\COMMAND.COM 3 2 4" xfId="638"/>
    <cellStyle name="=C:\WINNT\SYSTEM32\COMMAND.COM 3 3" xfId="250"/>
    <cellStyle name="=C:\WINNT\SYSTEM32\COMMAND.COM 3 3 2" xfId="1725"/>
    <cellStyle name="=C:\WINNT\SYSTEM32\COMMAND.COM 3 3 2 2" xfId="3587"/>
    <cellStyle name="=C:\WINNT\SYSTEM32\COMMAND.COM 3 3 3" xfId="3375"/>
    <cellStyle name="=C:\WINNT\SYSTEM32\COMMAND.COM 3 4" xfId="251"/>
    <cellStyle name="=C:\WINNT\SYSTEM32\COMMAND.COM 3 5" xfId="252"/>
    <cellStyle name="=C:\WINNT\SYSTEM32\COMMAND.COM 3 6" xfId="454"/>
    <cellStyle name="=C:\WINNT\SYSTEM32\COMMAND.COM 3 7" xfId="3374"/>
    <cellStyle name="=C:\WINNT\SYSTEM32\COMMAND.COM 3_Accounts - 2011 Alpha Draft-2" xfId="2026"/>
    <cellStyle name="=C:\WINNT\SYSTEM32\COMMAND.COM 31" xfId="3575"/>
    <cellStyle name="=C:\WINNT\SYSTEM32\COMMAND.COM 4" xfId="253"/>
    <cellStyle name="=C:\WINNT\SYSTEM32\COMMAND.COM 4 2" xfId="254"/>
    <cellStyle name="=C:\WINNT\SYSTEM32\COMMAND.COM 4 3" xfId="637"/>
    <cellStyle name="=C:\WINNT\SYSTEM32\COMMAND.COM 5" xfId="255"/>
    <cellStyle name="=C:\WINNT\SYSTEM32\COMMAND.COM 5 2" xfId="1009"/>
    <cellStyle name="=C:\WINNT\SYSTEM32\COMMAND.COM 5 3" xfId="3577"/>
    <cellStyle name="=C:\WINNT\SYSTEM32\COMMAND.COM 6" xfId="256"/>
    <cellStyle name="=C:\WINNT\SYSTEM32\COMMAND.COM 7" xfId="257"/>
    <cellStyle name="=C:\WINNT\SYSTEM32\COMMAND.COM 8" xfId="258"/>
    <cellStyle name="=C:\WINNT\SYSTEM32\COMMAND.COM 9" xfId="259"/>
    <cellStyle name="=C:\WINNT\SYSTEM32\COMMAND.COM_ Notes to Act." xfId="260"/>
    <cellStyle name="=C:\WINNT\SYSTEM32\COMMAND.COM_IGI IIF interim 2009 Accounts (Final)" xfId="3405"/>
    <cellStyle name="=C:\WINNT35\SYSTEM32\COMMAND.COM" xfId="8"/>
    <cellStyle name="=C:\WINNT35\SYSTEM32\COMMAND.COM 2" xfId="1286"/>
    <cellStyle name="•W_laroux" xfId="2027"/>
    <cellStyle name="10" xfId="1287"/>
    <cellStyle name="20% - Accent1 2" xfId="261"/>
    <cellStyle name="20% - Accent1 2 2" xfId="639"/>
    <cellStyle name="20% - Accent1 2 2 2" xfId="1289"/>
    <cellStyle name="20% - Accent1 2 2 3" xfId="1805"/>
    <cellStyle name="20% - Accent1 2 3" xfId="1726"/>
    <cellStyle name="20% - Accent1 2 4" xfId="455"/>
    <cellStyle name="20% - Accent1 3" xfId="1155"/>
    <cellStyle name="20% - Accent1 3 2" xfId="1290"/>
    <cellStyle name="20% - Accent1 3 3" xfId="1550"/>
    <cellStyle name="20% - Accent1 3 3 2" xfId="1896"/>
    <cellStyle name="20% - Accent1 3 3 2 2" xfId="2512"/>
    <cellStyle name="20% - Accent1 3 3 2 2 2" xfId="2654"/>
    <cellStyle name="20% - Accent1 3 3 2 3" xfId="2653"/>
    <cellStyle name="20% - Accent1 3 3 3" xfId="2346"/>
    <cellStyle name="20% - Accent1 3 3 3 2" xfId="2655"/>
    <cellStyle name="20% - Accent1 3 3 4" xfId="2652"/>
    <cellStyle name="20% - Accent1 3 4" xfId="1586"/>
    <cellStyle name="20% - Accent1 3 4 2" xfId="1919"/>
    <cellStyle name="20% - Accent1 3 4 2 2" xfId="2535"/>
    <cellStyle name="20% - Accent1 3 4 2 2 2" xfId="2658"/>
    <cellStyle name="20% - Accent1 3 4 2 3" xfId="2657"/>
    <cellStyle name="20% - Accent1 3 4 3" xfId="2369"/>
    <cellStyle name="20% - Accent1 3 4 3 2" xfId="2659"/>
    <cellStyle name="20% - Accent1 3 4 4" xfId="2656"/>
    <cellStyle name="20% - Accent1 3 5" xfId="1654"/>
    <cellStyle name="20% - Accent1 3 5 2" xfId="1957"/>
    <cellStyle name="20% - Accent1 3 5 2 2" xfId="2573"/>
    <cellStyle name="20% - Accent1 3 5 2 2 2" xfId="2662"/>
    <cellStyle name="20% - Accent1 3 5 2 3" xfId="2661"/>
    <cellStyle name="20% - Accent1 3 5 3" xfId="2407"/>
    <cellStyle name="20% - Accent1 3 5 3 2" xfId="2663"/>
    <cellStyle name="20% - Accent1 3 5 4" xfId="2660"/>
    <cellStyle name="20% - Accent1 3 6" xfId="1873"/>
    <cellStyle name="20% - Accent1 3 6 2" xfId="2489"/>
    <cellStyle name="20% - Accent1 3 6 2 2" xfId="2665"/>
    <cellStyle name="20% - Accent1 3 6 3" xfId="2664"/>
    <cellStyle name="20% - Accent1 3 7" xfId="1696"/>
    <cellStyle name="20% - Accent1 3 7 2" xfId="2430"/>
    <cellStyle name="20% - Accent1 3 7 2 2" xfId="2667"/>
    <cellStyle name="20% - Accent1 3 7 3" xfId="2666"/>
    <cellStyle name="20% - Accent1 3 8" xfId="2323"/>
    <cellStyle name="20% - Accent1 3 8 2" xfId="2668"/>
    <cellStyle name="20% - Accent1 3 9" xfId="2651"/>
    <cellStyle name="20% - Accent1 4" xfId="1288"/>
    <cellStyle name="20% - Accent1 4 2" xfId="2028"/>
    <cellStyle name="20% - Accent2 2" xfId="262"/>
    <cellStyle name="20% - Accent2 2 2" xfId="640"/>
    <cellStyle name="20% - Accent2 2 2 2" xfId="1292"/>
    <cellStyle name="20% - Accent2 2 2 3" xfId="1806"/>
    <cellStyle name="20% - Accent2 2 3" xfId="1727"/>
    <cellStyle name="20% - Accent2 2 4" xfId="456"/>
    <cellStyle name="20% - Accent2 3" xfId="1156"/>
    <cellStyle name="20% - Accent2 3 2" xfId="1293"/>
    <cellStyle name="20% - Accent2 3 3" xfId="1551"/>
    <cellStyle name="20% - Accent2 3 3 2" xfId="1897"/>
    <cellStyle name="20% - Accent2 3 3 2 2" xfId="2513"/>
    <cellStyle name="20% - Accent2 3 3 2 2 2" xfId="2672"/>
    <cellStyle name="20% - Accent2 3 3 2 3" xfId="2671"/>
    <cellStyle name="20% - Accent2 3 3 3" xfId="2347"/>
    <cellStyle name="20% - Accent2 3 3 3 2" xfId="2673"/>
    <cellStyle name="20% - Accent2 3 3 4" xfId="2670"/>
    <cellStyle name="20% - Accent2 3 4" xfId="1587"/>
    <cellStyle name="20% - Accent2 3 4 2" xfId="1920"/>
    <cellStyle name="20% - Accent2 3 4 2 2" xfId="2536"/>
    <cellStyle name="20% - Accent2 3 4 2 2 2" xfId="2676"/>
    <cellStyle name="20% - Accent2 3 4 2 3" xfId="2675"/>
    <cellStyle name="20% - Accent2 3 4 3" xfId="2370"/>
    <cellStyle name="20% - Accent2 3 4 3 2" xfId="2677"/>
    <cellStyle name="20% - Accent2 3 4 4" xfId="2674"/>
    <cellStyle name="20% - Accent2 3 5" xfId="1655"/>
    <cellStyle name="20% - Accent2 3 5 2" xfId="1958"/>
    <cellStyle name="20% - Accent2 3 5 2 2" xfId="2574"/>
    <cellStyle name="20% - Accent2 3 5 2 2 2" xfId="2680"/>
    <cellStyle name="20% - Accent2 3 5 2 3" xfId="2679"/>
    <cellStyle name="20% - Accent2 3 5 3" xfId="2408"/>
    <cellStyle name="20% - Accent2 3 5 3 2" xfId="2681"/>
    <cellStyle name="20% - Accent2 3 5 4" xfId="2678"/>
    <cellStyle name="20% - Accent2 3 6" xfId="1874"/>
    <cellStyle name="20% - Accent2 3 6 2" xfId="2490"/>
    <cellStyle name="20% - Accent2 3 6 2 2" xfId="2683"/>
    <cellStyle name="20% - Accent2 3 6 3" xfId="2682"/>
    <cellStyle name="20% - Accent2 3 7" xfId="1697"/>
    <cellStyle name="20% - Accent2 3 7 2" xfId="2431"/>
    <cellStyle name="20% - Accent2 3 7 2 2" xfId="2685"/>
    <cellStyle name="20% - Accent2 3 7 3" xfId="2684"/>
    <cellStyle name="20% - Accent2 3 8" xfId="2324"/>
    <cellStyle name="20% - Accent2 3 8 2" xfId="2686"/>
    <cellStyle name="20% - Accent2 3 9" xfId="2669"/>
    <cellStyle name="20% - Accent2 4" xfId="1291"/>
    <cellStyle name="20% - Accent2 4 2" xfId="2029"/>
    <cellStyle name="20% - Accent3 2" xfId="263"/>
    <cellStyle name="20% - Accent3 2 2" xfId="641"/>
    <cellStyle name="20% - Accent3 2 2 2" xfId="1295"/>
    <cellStyle name="20% - Accent3 2 2 3" xfId="1807"/>
    <cellStyle name="20% - Accent3 2 3" xfId="1728"/>
    <cellStyle name="20% - Accent3 2 4" xfId="457"/>
    <cellStyle name="20% - Accent3 3" xfId="1157"/>
    <cellStyle name="20% - Accent3 3 2" xfId="1296"/>
    <cellStyle name="20% - Accent3 3 3" xfId="1552"/>
    <cellStyle name="20% - Accent3 3 3 2" xfId="1898"/>
    <cellStyle name="20% - Accent3 3 3 2 2" xfId="2514"/>
    <cellStyle name="20% - Accent3 3 3 2 2 2" xfId="2690"/>
    <cellStyle name="20% - Accent3 3 3 2 3" xfId="2689"/>
    <cellStyle name="20% - Accent3 3 3 3" xfId="2348"/>
    <cellStyle name="20% - Accent3 3 3 3 2" xfId="2691"/>
    <cellStyle name="20% - Accent3 3 3 4" xfId="2688"/>
    <cellStyle name="20% - Accent3 3 4" xfId="1588"/>
    <cellStyle name="20% - Accent3 3 4 2" xfId="1921"/>
    <cellStyle name="20% - Accent3 3 4 2 2" xfId="2537"/>
    <cellStyle name="20% - Accent3 3 4 2 2 2" xfId="2694"/>
    <cellStyle name="20% - Accent3 3 4 2 3" xfId="2693"/>
    <cellStyle name="20% - Accent3 3 4 3" xfId="2371"/>
    <cellStyle name="20% - Accent3 3 4 3 2" xfId="2695"/>
    <cellStyle name="20% - Accent3 3 4 4" xfId="2692"/>
    <cellStyle name="20% - Accent3 3 5" xfId="1656"/>
    <cellStyle name="20% - Accent3 3 5 2" xfId="1959"/>
    <cellStyle name="20% - Accent3 3 5 2 2" xfId="2575"/>
    <cellStyle name="20% - Accent3 3 5 2 2 2" xfId="2698"/>
    <cellStyle name="20% - Accent3 3 5 2 3" xfId="2697"/>
    <cellStyle name="20% - Accent3 3 5 3" xfId="2409"/>
    <cellStyle name="20% - Accent3 3 5 3 2" xfId="2699"/>
    <cellStyle name="20% - Accent3 3 5 4" xfId="2696"/>
    <cellStyle name="20% - Accent3 3 6" xfId="1875"/>
    <cellStyle name="20% - Accent3 3 6 2" xfId="2491"/>
    <cellStyle name="20% - Accent3 3 6 2 2" xfId="2701"/>
    <cellStyle name="20% - Accent3 3 6 3" xfId="2700"/>
    <cellStyle name="20% - Accent3 3 7" xfId="1698"/>
    <cellStyle name="20% - Accent3 3 7 2" xfId="2432"/>
    <cellStyle name="20% - Accent3 3 7 2 2" xfId="2703"/>
    <cellStyle name="20% - Accent3 3 7 3" xfId="2702"/>
    <cellStyle name="20% - Accent3 3 8" xfId="2325"/>
    <cellStyle name="20% - Accent3 3 8 2" xfId="2704"/>
    <cellStyle name="20% - Accent3 3 9" xfId="2687"/>
    <cellStyle name="20% - Accent3 4" xfId="1294"/>
    <cellStyle name="20% - Accent3 4 2" xfId="2030"/>
    <cellStyle name="20% - Accent4 2" xfId="264"/>
    <cellStyle name="20% - Accent4 2 2" xfId="642"/>
    <cellStyle name="20% - Accent4 2 2 2" xfId="1298"/>
    <cellStyle name="20% - Accent4 2 2 3" xfId="1808"/>
    <cellStyle name="20% - Accent4 2 3" xfId="1729"/>
    <cellStyle name="20% - Accent4 2 4" xfId="458"/>
    <cellStyle name="20% - Accent4 3" xfId="1158"/>
    <cellStyle name="20% - Accent4 3 2" xfId="1299"/>
    <cellStyle name="20% - Accent4 3 3" xfId="1553"/>
    <cellStyle name="20% - Accent4 3 3 2" xfId="1899"/>
    <cellStyle name="20% - Accent4 3 3 2 2" xfId="2515"/>
    <cellStyle name="20% - Accent4 3 3 2 2 2" xfId="2708"/>
    <cellStyle name="20% - Accent4 3 3 2 3" xfId="2707"/>
    <cellStyle name="20% - Accent4 3 3 3" xfId="2349"/>
    <cellStyle name="20% - Accent4 3 3 3 2" xfId="2709"/>
    <cellStyle name="20% - Accent4 3 3 4" xfId="2706"/>
    <cellStyle name="20% - Accent4 3 4" xfId="1589"/>
    <cellStyle name="20% - Accent4 3 4 2" xfId="1922"/>
    <cellStyle name="20% - Accent4 3 4 2 2" xfId="2538"/>
    <cellStyle name="20% - Accent4 3 4 2 2 2" xfId="2712"/>
    <cellStyle name="20% - Accent4 3 4 2 3" xfId="2711"/>
    <cellStyle name="20% - Accent4 3 4 3" xfId="2372"/>
    <cellStyle name="20% - Accent4 3 4 3 2" xfId="2713"/>
    <cellStyle name="20% - Accent4 3 4 4" xfId="2710"/>
    <cellStyle name="20% - Accent4 3 5" xfId="1657"/>
    <cellStyle name="20% - Accent4 3 5 2" xfId="1960"/>
    <cellStyle name="20% - Accent4 3 5 2 2" xfId="2576"/>
    <cellStyle name="20% - Accent4 3 5 2 2 2" xfId="2716"/>
    <cellStyle name="20% - Accent4 3 5 2 3" xfId="2715"/>
    <cellStyle name="20% - Accent4 3 5 3" xfId="2410"/>
    <cellStyle name="20% - Accent4 3 5 3 2" xfId="2717"/>
    <cellStyle name="20% - Accent4 3 5 4" xfId="2714"/>
    <cellStyle name="20% - Accent4 3 6" xfId="1876"/>
    <cellStyle name="20% - Accent4 3 6 2" xfId="2492"/>
    <cellStyle name="20% - Accent4 3 6 2 2" xfId="2719"/>
    <cellStyle name="20% - Accent4 3 6 3" xfId="2718"/>
    <cellStyle name="20% - Accent4 3 7" xfId="1699"/>
    <cellStyle name="20% - Accent4 3 7 2" xfId="2433"/>
    <cellStyle name="20% - Accent4 3 7 2 2" xfId="2721"/>
    <cellStyle name="20% - Accent4 3 7 3" xfId="2720"/>
    <cellStyle name="20% - Accent4 3 8" xfId="2326"/>
    <cellStyle name="20% - Accent4 3 8 2" xfId="2722"/>
    <cellStyle name="20% - Accent4 3 9" xfId="2705"/>
    <cellStyle name="20% - Accent4 4" xfId="1297"/>
    <cellStyle name="20% - Accent4 4 2" xfId="2031"/>
    <cellStyle name="20% - Accent5 2" xfId="265"/>
    <cellStyle name="20% - Accent5 2 2" xfId="643"/>
    <cellStyle name="20% - Accent5 2 3" xfId="1730"/>
    <cellStyle name="20% - Accent5 2 4" xfId="459"/>
    <cellStyle name="20% - Accent5 3" xfId="1159"/>
    <cellStyle name="20% - Accent5 3 2" xfId="1554"/>
    <cellStyle name="20% - Accent5 3 2 2" xfId="1900"/>
    <cellStyle name="20% - Accent5 3 2 2 2" xfId="2516"/>
    <cellStyle name="20% - Accent5 3 2 2 2 2" xfId="2726"/>
    <cellStyle name="20% - Accent5 3 2 2 3" xfId="2725"/>
    <cellStyle name="20% - Accent5 3 2 3" xfId="2350"/>
    <cellStyle name="20% - Accent5 3 2 3 2" xfId="2727"/>
    <cellStyle name="20% - Accent5 3 2 4" xfId="2724"/>
    <cellStyle name="20% - Accent5 3 3" xfId="1590"/>
    <cellStyle name="20% - Accent5 3 3 2" xfId="1923"/>
    <cellStyle name="20% - Accent5 3 3 2 2" xfId="2539"/>
    <cellStyle name="20% - Accent5 3 3 2 2 2" xfId="2730"/>
    <cellStyle name="20% - Accent5 3 3 2 3" xfId="2729"/>
    <cellStyle name="20% - Accent5 3 3 3" xfId="2373"/>
    <cellStyle name="20% - Accent5 3 3 3 2" xfId="2731"/>
    <cellStyle name="20% - Accent5 3 3 4" xfId="2728"/>
    <cellStyle name="20% - Accent5 3 4" xfId="1658"/>
    <cellStyle name="20% - Accent5 3 4 2" xfId="1961"/>
    <cellStyle name="20% - Accent5 3 4 2 2" xfId="2577"/>
    <cellStyle name="20% - Accent5 3 4 2 2 2" xfId="2734"/>
    <cellStyle name="20% - Accent5 3 4 2 3" xfId="2733"/>
    <cellStyle name="20% - Accent5 3 4 3" xfId="2411"/>
    <cellStyle name="20% - Accent5 3 4 3 2" xfId="2735"/>
    <cellStyle name="20% - Accent5 3 4 4" xfId="2732"/>
    <cellStyle name="20% - Accent5 3 5" xfId="1877"/>
    <cellStyle name="20% - Accent5 3 5 2" xfId="2493"/>
    <cellStyle name="20% - Accent5 3 5 2 2" xfId="2737"/>
    <cellStyle name="20% - Accent5 3 5 3" xfId="2736"/>
    <cellStyle name="20% - Accent5 3 6" xfId="1700"/>
    <cellStyle name="20% - Accent5 3 6 2" xfId="2434"/>
    <cellStyle name="20% - Accent5 3 6 2 2" xfId="2739"/>
    <cellStyle name="20% - Accent5 3 6 3" xfId="2738"/>
    <cellStyle name="20% - Accent5 3 7" xfId="2327"/>
    <cellStyle name="20% - Accent5 3 7 2" xfId="2740"/>
    <cellStyle name="20% - Accent5 3 8" xfId="2723"/>
    <cellStyle name="20% - Accent5 4" xfId="2032"/>
    <cellStyle name="20% - Accent5 4 2" xfId="2033"/>
    <cellStyle name="20% - Accent6 2" xfId="266"/>
    <cellStyle name="20% - Accent6 2 2" xfId="644"/>
    <cellStyle name="20% - Accent6 2 2 2" xfId="1301"/>
    <cellStyle name="20% - Accent6 2 2 3" xfId="1809"/>
    <cellStyle name="20% - Accent6 2 3" xfId="1731"/>
    <cellStyle name="20% - Accent6 2 4" xfId="460"/>
    <cellStyle name="20% - Accent6 3" xfId="1160"/>
    <cellStyle name="20% - Accent6 3 2" xfId="1302"/>
    <cellStyle name="20% - Accent6 3 3" xfId="1555"/>
    <cellStyle name="20% - Accent6 3 3 2" xfId="1901"/>
    <cellStyle name="20% - Accent6 3 3 2 2" xfId="2517"/>
    <cellStyle name="20% - Accent6 3 3 2 2 2" xfId="2744"/>
    <cellStyle name="20% - Accent6 3 3 2 3" xfId="2743"/>
    <cellStyle name="20% - Accent6 3 3 3" xfId="2351"/>
    <cellStyle name="20% - Accent6 3 3 3 2" xfId="2745"/>
    <cellStyle name="20% - Accent6 3 3 4" xfId="2742"/>
    <cellStyle name="20% - Accent6 3 4" xfId="1591"/>
    <cellStyle name="20% - Accent6 3 4 2" xfId="1924"/>
    <cellStyle name="20% - Accent6 3 4 2 2" xfId="2540"/>
    <cellStyle name="20% - Accent6 3 4 2 2 2" xfId="2748"/>
    <cellStyle name="20% - Accent6 3 4 2 3" xfId="2747"/>
    <cellStyle name="20% - Accent6 3 4 3" xfId="2374"/>
    <cellStyle name="20% - Accent6 3 4 3 2" xfId="2749"/>
    <cellStyle name="20% - Accent6 3 4 4" xfId="2746"/>
    <cellStyle name="20% - Accent6 3 5" xfId="1659"/>
    <cellStyle name="20% - Accent6 3 5 2" xfId="1962"/>
    <cellStyle name="20% - Accent6 3 5 2 2" xfId="2578"/>
    <cellStyle name="20% - Accent6 3 5 2 2 2" xfId="2752"/>
    <cellStyle name="20% - Accent6 3 5 2 3" xfId="2751"/>
    <cellStyle name="20% - Accent6 3 5 3" xfId="2412"/>
    <cellStyle name="20% - Accent6 3 5 3 2" xfId="2753"/>
    <cellStyle name="20% - Accent6 3 5 4" xfId="2750"/>
    <cellStyle name="20% - Accent6 3 6" xfId="1878"/>
    <cellStyle name="20% - Accent6 3 6 2" xfId="2494"/>
    <cellStyle name="20% - Accent6 3 6 2 2" xfId="2755"/>
    <cellStyle name="20% - Accent6 3 6 3" xfId="2754"/>
    <cellStyle name="20% - Accent6 3 7" xfId="1701"/>
    <cellStyle name="20% - Accent6 3 7 2" xfId="2435"/>
    <cellStyle name="20% - Accent6 3 7 2 2" xfId="2757"/>
    <cellStyle name="20% - Accent6 3 7 3" xfId="2756"/>
    <cellStyle name="20% - Accent6 3 8" xfId="2328"/>
    <cellStyle name="20% - Accent6 3 8 2" xfId="2758"/>
    <cellStyle name="20% - Accent6 3 9" xfId="2741"/>
    <cellStyle name="20% - Accent6 4" xfId="1300"/>
    <cellStyle name="20% - Accent6 4 2" xfId="2034"/>
    <cellStyle name="40% - Accent1 2" xfId="267"/>
    <cellStyle name="40% - Accent1 2 2" xfId="645"/>
    <cellStyle name="40% - Accent1 2 2 2" xfId="1304"/>
    <cellStyle name="40% - Accent1 2 2 3" xfId="1810"/>
    <cellStyle name="40% - Accent1 2 3" xfId="1732"/>
    <cellStyle name="40% - Accent1 2 4" xfId="461"/>
    <cellStyle name="40% - Accent1 3" xfId="1161"/>
    <cellStyle name="40% - Accent1 3 2" xfId="1305"/>
    <cellStyle name="40% - Accent1 3 3" xfId="1556"/>
    <cellStyle name="40% - Accent1 3 3 2" xfId="1902"/>
    <cellStyle name="40% - Accent1 3 3 2 2" xfId="2518"/>
    <cellStyle name="40% - Accent1 3 3 2 2 2" xfId="2762"/>
    <cellStyle name="40% - Accent1 3 3 2 3" xfId="2761"/>
    <cellStyle name="40% - Accent1 3 3 3" xfId="2352"/>
    <cellStyle name="40% - Accent1 3 3 3 2" xfId="2763"/>
    <cellStyle name="40% - Accent1 3 3 4" xfId="2760"/>
    <cellStyle name="40% - Accent1 3 4" xfId="1592"/>
    <cellStyle name="40% - Accent1 3 4 2" xfId="1925"/>
    <cellStyle name="40% - Accent1 3 4 2 2" xfId="2541"/>
    <cellStyle name="40% - Accent1 3 4 2 2 2" xfId="2766"/>
    <cellStyle name="40% - Accent1 3 4 2 3" xfId="2765"/>
    <cellStyle name="40% - Accent1 3 4 3" xfId="2375"/>
    <cellStyle name="40% - Accent1 3 4 3 2" xfId="2767"/>
    <cellStyle name="40% - Accent1 3 4 4" xfId="2764"/>
    <cellStyle name="40% - Accent1 3 5" xfId="1660"/>
    <cellStyle name="40% - Accent1 3 5 2" xfId="1963"/>
    <cellStyle name="40% - Accent1 3 5 2 2" xfId="2579"/>
    <cellStyle name="40% - Accent1 3 5 2 2 2" xfId="2770"/>
    <cellStyle name="40% - Accent1 3 5 2 3" xfId="2769"/>
    <cellStyle name="40% - Accent1 3 5 3" xfId="2413"/>
    <cellStyle name="40% - Accent1 3 5 3 2" xfId="2771"/>
    <cellStyle name="40% - Accent1 3 5 4" xfId="2768"/>
    <cellStyle name="40% - Accent1 3 6" xfId="1879"/>
    <cellStyle name="40% - Accent1 3 6 2" xfId="2495"/>
    <cellStyle name="40% - Accent1 3 6 2 2" xfId="2773"/>
    <cellStyle name="40% - Accent1 3 6 3" xfId="2772"/>
    <cellStyle name="40% - Accent1 3 7" xfId="1702"/>
    <cellStyle name="40% - Accent1 3 7 2" xfId="2436"/>
    <cellStyle name="40% - Accent1 3 7 2 2" xfId="2775"/>
    <cellStyle name="40% - Accent1 3 7 3" xfId="2774"/>
    <cellStyle name="40% - Accent1 3 8" xfId="2329"/>
    <cellStyle name="40% - Accent1 3 8 2" xfId="2776"/>
    <cellStyle name="40% - Accent1 3 9" xfId="2759"/>
    <cellStyle name="40% - Accent1 4" xfId="1303"/>
    <cellStyle name="40% - Accent1 4 2" xfId="2035"/>
    <cellStyle name="40% - Accent2 2" xfId="268"/>
    <cellStyle name="40% - Accent2 2 2" xfId="646"/>
    <cellStyle name="40% - Accent2 2 3" xfId="1733"/>
    <cellStyle name="40% - Accent2 2 4" xfId="462"/>
    <cellStyle name="40% - Accent2 3" xfId="1162"/>
    <cellStyle name="40% - Accent2 3 2" xfId="1557"/>
    <cellStyle name="40% - Accent2 3 2 2" xfId="1903"/>
    <cellStyle name="40% - Accent2 3 2 2 2" xfId="2519"/>
    <cellStyle name="40% - Accent2 3 2 2 2 2" xfId="2780"/>
    <cellStyle name="40% - Accent2 3 2 2 3" xfId="2779"/>
    <cellStyle name="40% - Accent2 3 2 3" xfId="2353"/>
    <cellStyle name="40% - Accent2 3 2 3 2" xfId="2781"/>
    <cellStyle name="40% - Accent2 3 2 4" xfId="2778"/>
    <cellStyle name="40% - Accent2 3 3" xfId="1593"/>
    <cellStyle name="40% - Accent2 3 3 2" xfId="1926"/>
    <cellStyle name="40% - Accent2 3 3 2 2" xfId="2542"/>
    <cellStyle name="40% - Accent2 3 3 2 2 2" xfId="2784"/>
    <cellStyle name="40% - Accent2 3 3 2 3" xfId="2783"/>
    <cellStyle name="40% - Accent2 3 3 3" xfId="2376"/>
    <cellStyle name="40% - Accent2 3 3 3 2" xfId="2785"/>
    <cellStyle name="40% - Accent2 3 3 4" xfId="2782"/>
    <cellStyle name="40% - Accent2 3 4" xfId="1661"/>
    <cellStyle name="40% - Accent2 3 4 2" xfId="1964"/>
    <cellStyle name="40% - Accent2 3 4 2 2" xfId="2580"/>
    <cellStyle name="40% - Accent2 3 4 2 2 2" xfId="2788"/>
    <cellStyle name="40% - Accent2 3 4 2 3" xfId="2787"/>
    <cellStyle name="40% - Accent2 3 4 3" xfId="2414"/>
    <cellStyle name="40% - Accent2 3 4 3 2" xfId="2789"/>
    <cellStyle name="40% - Accent2 3 4 4" xfId="2786"/>
    <cellStyle name="40% - Accent2 3 5" xfId="1880"/>
    <cellStyle name="40% - Accent2 3 5 2" xfId="2496"/>
    <cellStyle name="40% - Accent2 3 5 2 2" xfId="2791"/>
    <cellStyle name="40% - Accent2 3 5 3" xfId="2790"/>
    <cellStyle name="40% - Accent2 3 6" xfId="1703"/>
    <cellStyle name="40% - Accent2 3 6 2" xfId="2437"/>
    <cellStyle name="40% - Accent2 3 6 2 2" xfId="2793"/>
    <cellStyle name="40% - Accent2 3 6 3" xfId="2792"/>
    <cellStyle name="40% - Accent2 3 7" xfId="2330"/>
    <cellStyle name="40% - Accent2 3 7 2" xfId="2794"/>
    <cellStyle name="40% - Accent2 3 8" xfId="2777"/>
    <cellStyle name="40% - Accent2 4" xfId="2036"/>
    <cellStyle name="40% - Accent2 4 2" xfId="2037"/>
    <cellStyle name="40% - Accent3 2" xfId="269"/>
    <cellStyle name="40% - Accent3 2 2" xfId="647"/>
    <cellStyle name="40% - Accent3 2 2 2" xfId="1307"/>
    <cellStyle name="40% - Accent3 2 2 3" xfId="1811"/>
    <cellStyle name="40% - Accent3 2 3" xfId="1734"/>
    <cellStyle name="40% - Accent3 2 4" xfId="463"/>
    <cellStyle name="40% - Accent3 3" xfId="1163"/>
    <cellStyle name="40% - Accent3 3 2" xfId="1308"/>
    <cellStyle name="40% - Accent3 3 3" xfId="1558"/>
    <cellStyle name="40% - Accent3 3 3 2" xfId="1904"/>
    <cellStyle name="40% - Accent3 3 3 2 2" xfId="2520"/>
    <cellStyle name="40% - Accent3 3 3 2 2 2" xfId="2798"/>
    <cellStyle name="40% - Accent3 3 3 2 3" xfId="2797"/>
    <cellStyle name="40% - Accent3 3 3 3" xfId="2354"/>
    <cellStyle name="40% - Accent3 3 3 3 2" xfId="2799"/>
    <cellStyle name="40% - Accent3 3 3 4" xfId="2796"/>
    <cellStyle name="40% - Accent3 3 4" xfId="1594"/>
    <cellStyle name="40% - Accent3 3 4 2" xfId="1927"/>
    <cellStyle name="40% - Accent3 3 4 2 2" xfId="2543"/>
    <cellStyle name="40% - Accent3 3 4 2 2 2" xfId="2802"/>
    <cellStyle name="40% - Accent3 3 4 2 3" xfId="2801"/>
    <cellStyle name="40% - Accent3 3 4 3" xfId="2377"/>
    <cellStyle name="40% - Accent3 3 4 3 2" xfId="2803"/>
    <cellStyle name="40% - Accent3 3 4 4" xfId="2800"/>
    <cellStyle name="40% - Accent3 3 5" xfId="1662"/>
    <cellStyle name="40% - Accent3 3 5 2" xfId="1965"/>
    <cellStyle name="40% - Accent3 3 5 2 2" xfId="2581"/>
    <cellStyle name="40% - Accent3 3 5 2 2 2" xfId="2806"/>
    <cellStyle name="40% - Accent3 3 5 2 3" xfId="2805"/>
    <cellStyle name="40% - Accent3 3 5 3" xfId="2415"/>
    <cellStyle name="40% - Accent3 3 5 3 2" xfId="2807"/>
    <cellStyle name="40% - Accent3 3 5 4" xfId="2804"/>
    <cellStyle name="40% - Accent3 3 6" xfId="1881"/>
    <cellStyle name="40% - Accent3 3 6 2" xfId="2497"/>
    <cellStyle name="40% - Accent3 3 6 2 2" xfId="2809"/>
    <cellStyle name="40% - Accent3 3 6 3" xfId="2808"/>
    <cellStyle name="40% - Accent3 3 7" xfId="1704"/>
    <cellStyle name="40% - Accent3 3 7 2" xfId="2438"/>
    <cellStyle name="40% - Accent3 3 7 2 2" xfId="2811"/>
    <cellStyle name="40% - Accent3 3 7 3" xfId="2810"/>
    <cellStyle name="40% - Accent3 3 8" xfId="2331"/>
    <cellStyle name="40% - Accent3 3 8 2" xfId="2812"/>
    <cellStyle name="40% - Accent3 3 9" xfId="2795"/>
    <cellStyle name="40% - Accent3 4" xfId="1306"/>
    <cellStyle name="40% - Accent3 4 2" xfId="2038"/>
    <cellStyle name="40% - Accent4 2" xfId="270"/>
    <cellStyle name="40% - Accent4 2 2" xfId="648"/>
    <cellStyle name="40% - Accent4 2 2 2" xfId="1310"/>
    <cellStyle name="40% - Accent4 2 2 3" xfId="1812"/>
    <cellStyle name="40% - Accent4 2 3" xfId="1735"/>
    <cellStyle name="40% - Accent4 2 4" xfId="464"/>
    <cellStyle name="40% - Accent4 3" xfId="1164"/>
    <cellStyle name="40% - Accent4 3 2" xfId="1311"/>
    <cellStyle name="40% - Accent4 3 3" xfId="1559"/>
    <cellStyle name="40% - Accent4 3 3 2" xfId="1905"/>
    <cellStyle name="40% - Accent4 3 3 2 2" xfId="2521"/>
    <cellStyle name="40% - Accent4 3 3 2 2 2" xfId="2816"/>
    <cellStyle name="40% - Accent4 3 3 2 3" xfId="2815"/>
    <cellStyle name="40% - Accent4 3 3 3" xfId="2355"/>
    <cellStyle name="40% - Accent4 3 3 3 2" xfId="2817"/>
    <cellStyle name="40% - Accent4 3 3 4" xfId="2814"/>
    <cellStyle name="40% - Accent4 3 4" xfId="1595"/>
    <cellStyle name="40% - Accent4 3 4 2" xfId="1928"/>
    <cellStyle name="40% - Accent4 3 4 2 2" xfId="2544"/>
    <cellStyle name="40% - Accent4 3 4 2 2 2" xfId="2820"/>
    <cellStyle name="40% - Accent4 3 4 2 3" xfId="2819"/>
    <cellStyle name="40% - Accent4 3 4 3" xfId="2378"/>
    <cellStyle name="40% - Accent4 3 4 3 2" xfId="2821"/>
    <cellStyle name="40% - Accent4 3 4 4" xfId="2818"/>
    <cellStyle name="40% - Accent4 3 5" xfId="1663"/>
    <cellStyle name="40% - Accent4 3 5 2" xfId="1966"/>
    <cellStyle name="40% - Accent4 3 5 2 2" xfId="2582"/>
    <cellStyle name="40% - Accent4 3 5 2 2 2" xfId="2824"/>
    <cellStyle name="40% - Accent4 3 5 2 3" xfId="2823"/>
    <cellStyle name="40% - Accent4 3 5 3" xfId="2416"/>
    <cellStyle name="40% - Accent4 3 5 3 2" xfId="2825"/>
    <cellStyle name="40% - Accent4 3 5 4" xfId="2822"/>
    <cellStyle name="40% - Accent4 3 6" xfId="1882"/>
    <cellStyle name="40% - Accent4 3 6 2" xfId="2498"/>
    <cellStyle name="40% - Accent4 3 6 2 2" xfId="2827"/>
    <cellStyle name="40% - Accent4 3 6 3" xfId="2826"/>
    <cellStyle name="40% - Accent4 3 7" xfId="1705"/>
    <cellStyle name="40% - Accent4 3 7 2" xfId="2439"/>
    <cellStyle name="40% - Accent4 3 7 2 2" xfId="2829"/>
    <cellStyle name="40% - Accent4 3 7 3" xfId="2828"/>
    <cellStyle name="40% - Accent4 3 8" xfId="2332"/>
    <cellStyle name="40% - Accent4 3 8 2" xfId="2830"/>
    <cellStyle name="40% - Accent4 3 9" xfId="2813"/>
    <cellStyle name="40% - Accent4 4" xfId="1309"/>
    <cellStyle name="40% - Accent4 4 2" xfId="2039"/>
    <cellStyle name="40% - Accent5 2" xfId="271"/>
    <cellStyle name="40% - Accent5 2 2" xfId="649"/>
    <cellStyle name="40% - Accent5 2 2 2" xfId="1313"/>
    <cellStyle name="40% - Accent5 2 2 3" xfId="1813"/>
    <cellStyle name="40% - Accent5 2 3" xfId="1736"/>
    <cellStyle name="40% - Accent5 2 4" xfId="465"/>
    <cellStyle name="40% - Accent5 3" xfId="1165"/>
    <cellStyle name="40% - Accent5 3 2" xfId="1314"/>
    <cellStyle name="40% - Accent5 3 3" xfId="1560"/>
    <cellStyle name="40% - Accent5 3 3 2" xfId="1906"/>
    <cellStyle name="40% - Accent5 3 3 2 2" xfId="2522"/>
    <cellStyle name="40% - Accent5 3 3 2 2 2" xfId="2834"/>
    <cellStyle name="40% - Accent5 3 3 2 3" xfId="2833"/>
    <cellStyle name="40% - Accent5 3 3 3" xfId="2356"/>
    <cellStyle name="40% - Accent5 3 3 3 2" xfId="2835"/>
    <cellStyle name="40% - Accent5 3 3 4" xfId="2832"/>
    <cellStyle name="40% - Accent5 3 4" xfId="1596"/>
    <cellStyle name="40% - Accent5 3 4 2" xfId="1929"/>
    <cellStyle name="40% - Accent5 3 4 2 2" xfId="2545"/>
    <cellStyle name="40% - Accent5 3 4 2 2 2" xfId="2838"/>
    <cellStyle name="40% - Accent5 3 4 2 3" xfId="2837"/>
    <cellStyle name="40% - Accent5 3 4 3" xfId="2379"/>
    <cellStyle name="40% - Accent5 3 4 3 2" xfId="2839"/>
    <cellStyle name="40% - Accent5 3 4 4" xfId="2836"/>
    <cellStyle name="40% - Accent5 3 5" xfId="1664"/>
    <cellStyle name="40% - Accent5 3 5 2" xfId="1967"/>
    <cellStyle name="40% - Accent5 3 5 2 2" xfId="2583"/>
    <cellStyle name="40% - Accent5 3 5 2 2 2" xfId="2842"/>
    <cellStyle name="40% - Accent5 3 5 2 3" xfId="2841"/>
    <cellStyle name="40% - Accent5 3 5 3" xfId="2417"/>
    <cellStyle name="40% - Accent5 3 5 3 2" xfId="2843"/>
    <cellStyle name="40% - Accent5 3 5 4" xfId="2840"/>
    <cellStyle name="40% - Accent5 3 6" xfId="1883"/>
    <cellStyle name="40% - Accent5 3 6 2" xfId="2499"/>
    <cellStyle name="40% - Accent5 3 6 2 2" xfId="2845"/>
    <cellStyle name="40% - Accent5 3 6 3" xfId="2844"/>
    <cellStyle name="40% - Accent5 3 7" xfId="1706"/>
    <cellStyle name="40% - Accent5 3 7 2" xfId="2440"/>
    <cellStyle name="40% - Accent5 3 7 2 2" xfId="2847"/>
    <cellStyle name="40% - Accent5 3 7 3" xfId="2846"/>
    <cellStyle name="40% - Accent5 3 8" xfId="2333"/>
    <cellStyle name="40% - Accent5 3 8 2" xfId="2848"/>
    <cellStyle name="40% - Accent5 3 9" xfId="2831"/>
    <cellStyle name="40% - Accent5 4" xfId="1312"/>
    <cellStyle name="40% - Accent5 4 2" xfId="2040"/>
    <cellStyle name="40% - Accent6 2" xfId="272"/>
    <cellStyle name="40% - Accent6 2 2" xfId="650"/>
    <cellStyle name="40% - Accent6 2 2 2" xfId="1316"/>
    <cellStyle name="40% - Accent6 2 2 3" xfId="1814"/>
    <cellStyle name="40% - Accent6 2 3" xfId="1737"/>
    <cellStyle name="40% - Accent6 2 4" xfId="466"/>
    <cellStyle name="40% - Accent6 3" xfId="1166"/>
    <cellStyle name="40% - Accent6 3 2" xfId="1317"/>
    <cellStyle name="40% - Accent6 3 3" xfId="1561"/>
    <cellStyle name="40% - Accent6 3 3 2" xfId="1907"/>
    <cellStyle name="40% - Accent6 3 3 2 2" xfId="2523"/>
    <cellStyle name="40% - Accent6 3 3 2 2 2" xfId="2852"/>
    <cellStyle name="40% - Accent6 3 3 2 3" xfId="2851"/>
    <cellStyle name="40% - Accent6 3 3 3" xfId="2357"/>
    <cellStyle name="40% - Accent6 3 3 3 2" xfId="2853"/>
    <cellStyle name="40% - Accent6 3 3 4" xfId="2850"/>
    <cellStyle name="40% - Accent6 3 4" xfId="1597"/>
    <cellStyle name="40% - Accent6 3 4 2" xfId="1930"/>
    <cellStyle name="40% - Accent6 3 4 2 2" xfId="2546"/>
    <cellStyle name="40% - Accent6 3 4 2 2 2" xfId="2856"/>
    <cellStyle name="40% - Accent6 3 4 2 3" xfId="2855"/>
    <cellStyle name="40% - Accent6 3 4 3" xfId="2380"/>
    <cellStyle name="40% - Accent6 3 4 3 2" xfId="2857"/>
    <cellStyle name="40% - Accent6 3 4 4" xfId="2854"/>
    <cellStyle name="40% - Accent6 3 5" xfId="1665"/>
    <cellStyle name="40% - Accent6 3 5 2" xfId="1968"/>
    <cellStyle name="40% - Accent6 3 5 2 2" xfId="2584"/>
    <cellStyle name="40% - Accent6 3 5 2 2 2" xfId="2860"/>
    <cellStyle name="40% - Accent6 3 5 2 3" xfId="2859"/>
    <cellStyle name="40% - Accent6 3 5 3" xfId="2418"/>
    <cellStyle name="40% - Accent6 3 5 3 2" xfId="2861"/>
    <cellStyle name="40% - Accent6 3 5 4" xfId="2858"/>
    <cellStyle name="40% - Accent6 3 6" xfId="1884"/>
    <cellStyle name="40% - Accent6 3 6 2" xfId="2500"/>
    <cellStyle name="40% - Accent6 3 6 2 2" xfId="2863"/>
    <cellStyle name="40% - Accent6 3 6 3" xfId="2862"/>
    <cellStyle name="40% - Accent6 3 7" xfId="1707"/>
    <cellStyle name="40% - Accent6 3 7 2" xfId="2441"/>
    <cellStyle name="40% - Accent6 3 7 2 2" xfId="2865"/>
    <cellStyle name="40% - Accent6 3 7 3" xfId="2864"/>
    <cellStyle name="40% - Accent6 3 8" xfId="2334"/>
    <cellStyle name="40% - Accent6 3 8 2" xfId="2866"/>
    <cellStyle name="40% - Accent6 3 9" xfId="2849"/>
    <cellStyle name="40% - Accent6 4" xfId="1315"/>
    <cellStyle name="40% - Accent6 4 2" xfId="2041"/>
    <cellStyle name="60% - Accent1 2" xfId="273"/>
    <cellStyle name="60% - Accent1 2 2" xfId="651"/>
    <cellStyle name="60% - Accent1 2 2 2" xfId="1319"/>
    <cellStyle name="60% - Accent1 2 2 3" xfId="1815"/>
    <cellStyle name="60% - Accent1 2 3" xfId="1738"/>
    <cellStyle name="60% - Accent1 2 4" xfId="467"/>
    <cellStyle name="60% - Accent1 3" xfId="1167"/>
    <cellStyle name="60% - Accent1 4" xfId="1318"/>
    <cellStyle name="60% - Accent2 2" xfId="274"/>
    <cellStyle name="60% - Accent2 2 2" xfId="652"/>
    <cellStyle name="60% - Accent2 2 2 2" xfId="1321"/>
    <cellStyle name="60% - Accent2 2 2 3" xfId="1816"/>
    <cellStyle name="60% - Accent2 2 3" xfId="1739"/>
    <cellStyle name="60% - Accent2 2 4" xfId="468"/>
    <cellStyle name="60% - Accent2 3" xfId="1168"/>
    <cellStyle name="60% - Accent2 4" xfId="1320"/>
    <cellStyle name="60% - Accent3 2" xfId="275"/>
    <cellStyle name="60% - Accent3 2 2" xfId="653"/>
    <cellStyle name="60% - Accent3 2 2 2" xfId="1323"/>
    <cellStyle name="60% - Accent3 2 2 3" xfId="1817"/>
    <cellStyle name="60% - Accent3 2 3" xfId="1740"/>
    <cellStyle name="60% - Accent3 2 4" xfId="469"/>
    <cellStyle name="60% - Accent3 3" xfId="1169"/>
    <cellStyle name="60% - Accent3 4" xfId="1322"/>
    <cellStyle name="60% - Accent4 2" xfId="276"/>
    <cellStyle name="60% - Accent4 2 2" xfId="654"/>
    <cellStyle name="60% - Accent4 2 2 2" xfId="1325"/>
    <cellStyle name="60% - Accent4 2 2 3" xfId="1818"/>
    <cellStyle name="60% - Accent4 2 3" xfId="1741"/>
    <cellStyle name="60% - Accent4 2 4" xfId="470"/>
    <cellStyle name="60% - Accent4 3" xfId="1170"/>
    <cellStyle name="60% - Accent4 4" xfId="1324"/>
    <cellStyle name="60% - Accent5 2" xfId="277"/>
    <cellStyle name="60% - Accent5 2 2" xfId="655"/>
    <cellStyle name="60% - Accent5 2 2 2" xfId="1327"/>
    <cellStyle name="60% - Accent5 2 2 3" xfId="1819"/>
    <cellStyle name="60% - Accent5 2 3" xfId="1742"/>
    <cellStyle name="60% - Accent5 2 4" xfId="471"/>
    <cellStyle name="60% - Accent5 3" xfId="1171"/>
    <cellStyle name="60% - Accent5 4" xfId="1326"/>
    <cellStyle name="60% - Accent6 2" xfId="278"/>
    <cellStyle name="60% - Accent6 2 2" xfId="656"/>
    <cellStyle name="60% - Accent6 2 2 2" xfId="1329"/>
    <cellStyle name="60% - Accent6 2 2 3" xfId="1820"/>
    <cellStyle name="60% - Accent6 2 3" xfId="1743"/>
    <cellStyle name="60% - Accent6 2 4" xfId="472"/>
    <cellStyle name="60% - Accent6 3" xfId="1172"/>
    <cellStyle name="60% - Accent6 4" xfId="1328"/>
    <cellStyle name="Accent1 2" xfId="279"/>
    <cellStyle name="Accent1 2 2" xfId="657"/>
    <cellStyle name="Accent1 2 2 2" xfId="1331"/>
    <cellStyle name="Accent1 2 2 3" xfId="1821"/>
    <cellStyle name="Accent1 2 3" xfId="1744"/>
    <cellStyle name="Accent1 2 4" xfId="473"/>
    <cellStyle name="Accent1 3" xfId="1173"/>
    <cellStyle name="Accent1 4" xfId="1330"/>
    <cellStyle name="Accent2 2" xfId="280"/>
    <cellStyle name="Accent2 2 2" xfId="658"/>
    <cellStyle name="Accent2 2 2 2" xfId="1333"/>
    <cellStyle name="Accent2 2 2 3" xfId="1822"/>
    <cellStyle name="Accent2 2 3" xfId="1745"/>
    <cellStyle name="Accent2 2 4" xfId="474"/>
    <cellStyle name="Accent2 3" xfId="1174"/>
    <cellStyle name="Accent2 4" xfId="1332"/>
    <cellStyle name="Accent3 2" xfId="281"/>
    <cellStyle name="Accent3 2 2" xfId="659"/>
    <cellStyle name="Accent3 2 2 2" xfId="1335"/>
    <cellStyle name="Accent3 2 2 3" xfId="1823"/>
    <cellStyle name="Accent3 2 3" xfId="1746"/>
    <cellStyle name="Accent3 2 4" xfId="475"/>
    <cellStyle name="Accent3 3" xfId="1175"/>
    <cellStyle name="Accent3 4" xfId="1334"/>
    <cellStyle name="Accent4 2" xfId="282"/>
    <cellStyle name="Accent4 2 2" xfId="660"/>
    <cellStyle name="Accent4 2 2 2" xfId="1337"/>
    <cellStyle name="Accent4 2 2 3" xfId="1824"/>
    <cellStyle name="Accent4 2 3" xfId="1747"/>
    <cellStyle name="Accent4 2 4" xfId="476"/>
    <cellStyle name="Accent4 3" xfId="1176"/>
    <cellStyle name="Accent4 4" xfId="1336"/>
    <cellStyle name="Accent5 2" xfId="283"/>
    <cellStyle name="Accent5 2 2" xfId="661"/>
    <cellStyle name="Accent5 2 3" xfId="1748"/>
    <cellStyle name="Accent5 2 4" xfId="477"/>
    <cellStyle name="Accent5 3" xfId="1177"/>
    <cellStyle name="Accent5 4" xfId="2042"/>
    <cellStyle name="Accent6 2" xfId="284"/>
    <cellStyle name="Accent6 2 2" xfId="662"/>
    <cellStyle name="Accent6 2 2 2" xfId="1339"/>
    <cellStyle name="Accent6 2 2 3" xfId="1825"/>
    <cellStyle name="Accent6 2 3" xfId="1749"/>
    <cellStyle name="Accent6 2 4" xfId="478"/>
    <cellStyle name="Accent6 3" xfId="1178"/>
    <cellStyle name="Accent6 4" xfId="1338"/>
    <cellStyle name="AFE" xfId="2043"/>
    <cellStyle name="Bad 2" xfId="285"/>
    <cellStyle name="Bad 2 2" xfId="663"/>
    <cellStyle name="Bad 2 2 2" xfId="1341"/>
    <cellStyle name="Bad 2 2 3" xfId="1826"/>
    <cellStyle name="Bad 2 3" xfId="1750"/>
    <cellStyle name="Bad 2 4" xfId="479"/>
    <cellStyle name="Bad 3" xfId="1179"/>
    <cellStyle name="Bad 4" xfId="1340"/>
    <cellStyle name="Body" xfId="2044"/>
    <cellStyle name="Bold/Border" xfId="13"/>
    <cellStyle name="Bold/Border 2" xfId="3434"/>
    <cellStyle name="Brand Align Left Text" xfId="14"/>
    <cellStyle name="Brand Default" xfId="15"/>
    <cellStyle name="Brand Percent" xfId="16"/>
    <cellStyle name="Brand Source" xfId="17"/>
    <cellStyle name="Brand Subtitle with Underline" xfId="18"/>
    <cellStyle name="Brand Subtitle without Underline" xfId="19"/>
    <cellStyle name="Brand Title" xfId="20"/>
    <cellStyle name="Bullet" xfId="21"/>
    <cellStyle name="Bullet 2" xfId="22"/>
    <cellStyle name="Calc Currency (0)" xfId="23"/>
    <cellStyle name="Calc Currency (0) 2" xfId="1342"/>
    <cellStyle name="Calc Currency (2)" xfId="2045"/>
    <cellStyle name="Calc Percent (0)" xfId="480"/>
    <cellStyle name="Calc Percent (0) 2" xfId="768"/>
    <cellStyle name="Calc Percent (0) 3" xfId="1010"/>
    <cellStyle name="Calc Percent (1)" xfId="481"/>
    <cellStyle name="Calc Percent (1) 2" xfId="769"/>
    <cellStyle name="Calc Percent (1) 3" xfId="1011"/>
    <cellStyle name="Calc Percent (1) 4" xfId="1343"/>
    <cellStyle name="Calc Percent (2)" xfId="2046"/>
    <cellStyle name="Calc Units (0)" xfId="2047"/>
    <cellStyle name="Calc Units (1)" xfId="2048"/>
    <cellStyle name="Calc Units (2)" xfId="2049"/>
    <cellStyle name="Calculation 2" xfId="286"/>
    <cellStyle name="Calculation 2 2" xfId="664"/>
    <cellStyle name="Calculation 2 2 2" xfId="1345"/>
    <cellStyle name="Calculation 2 2 3" xfId="1827"/>
    <cellStyle name="Calculation 2 3" xfId="1751"/>
    <cellStyle name="Calculation 2 4" xfId="482"/>
    <cellStyle name="Calculation 3" xfId="1180"/>
    <cellStyle name="Calculation 4" xfId="1344"/>
    <cellStyle name="Check Cell 2" xfId="287"/>
    <cellStyle name="Check Cell 2 2" xfId="665"/>
    <cellStyle name="Check Cell 2 3" xfId="1752"/>
    <cellStyle name="Check Cell 2 4" xfId="483"/>
    <cellStyle name="Check Cell 3" xfId="1181"/>
    <cellStyle name="Check Cell 4" xfId="2050"/>
    <cellStyle name="Comma" xfId="24" builtinId="3"/>
    <cellStyle name="Comma  - Style1" xfId="25"/>
    <cellStyle name="Comma  - Style1 2" xfId="1348"/>
    <cellStyle name="Comma  - Style1 3" xfId="1347"/>
    <cellStyle name="Comma  - Style1 4" xfId="3437"/>
    <cellStyle name="Comma  - Style2" xfId="26"/>
    <cellStyle name="Comma  - Style2 2" xfId="1350"/>
    <cellStyle name="Comma  - Style2 3" xfId="1349"/>
    <cellStyle name="Comma  - Style2 4" xfId="3438"/>
    <cellStyle name="Comma  - Style3" xfId="27"/>
    <cellStyle name="Comma  - Style3 2" xfId="1352"/>
    <cellStyle name="Comma  - Style3 3" xfId="1351"/>
    <cellStyle name="Comma  - Style3 4" xfId="3439"/>
    <cellStyle name="Comma  - Style4" xfId="28"/>
    <cellStyle name="Comma  - Style4 2" xfId="1354"/>
    <cellStyle name="Comma  - Style4 3" xfId="1353"/>
    <cellStyle name="Comma  - Style4 4" xfId="3440"/>
    <cellStyle name="Comma  - Style5" xfId="29"/>
    <cellStyle name="Comma  - Style5 2" xfId="1356"/>
    <cellStyle name="Comma  - Style5 3" xfId="1355"/>
    <cellStyle name="Comma  - Style5 4" xfId="3441"/>
    <cellStyle name="Comma  - Style6" xfId="30"/>
    <cellStyle name="Comma  - Style6 2" xfId="1358"/>
    <cellStyle name="Comma  - Style6 3" xfId="1357"/>
    <cellStyle name="Comma  - Style6 4" xfId="3442"/>
    <cellStyle name="Comma  - Style7" xfId="31"/>
    <cellStyle name="Comma  - Style7 2" xfId="1360"/>
    <cellStyle name="Comma  - Style7 3" xfId="1359"/>
    <cellStyle name="Comma  - Style7 4" xfId="3443"/>
    <cellStyle name="Comma  - Style8" xfId="32"/>
    <cellStyle name="Comma  - Style8 2" xfId="1362"/>
    <cellStyle name="Comma  - Style8 3" xfId="1361"/>
    <cellStyle name="Comma  - Style8 4" xfId="3444"/>
    <cellStyle name="Comma [0] 2" xfId="2051"/>
    <cellStyle name="Comma [00]" xfId="2052"/>
    <cellStyle name="Comma 10" xfId="33"/>
    <cellStyle name="Comma 10 2" xfId="34"/>
    <cellStyle name="Comma 10 2 2" xfId="35"/>
    <cellStyle name="Comma 10 2 3" xfId="485"/>
    <cellStyle name="Comma 10 3" xfId="667"/>
    <cellStyle name="Comma 10 3 2" xfId="3586"/>
    <cellStyle name="Comma 10 4" xfId="1012"/>
    <cellStyle name="Comma 10 5" xfId="484"/>
    <cellStyle name="Comma 11" xfId="36"/>
    <cellStyle name="Comma 11 10" xfId="3377"/>
    <cellStyle name="Comma 11 2" xfId="770"/>
    <cellStyle name="Comma 11 2 2" xfId="3578"/>
    <cellStyle name="Comma 11 3" xfId="1013"/>
    <cellStyle name="Comma 11 4" xfId="3376"/>
    <cellStyle name="Comma 11 5" xfId="3445"/>
    <cellStyle name="Comma 12" xfId="37"/>
    <cellStyle name="Comma 12 2" xfId="771"/>
    <cellStyle name="Comma 12 2 2" xfId="2053"/>
    <cellStyle name="Comma 12 3" xfId="1014"/>
    <cellStyle name="Comma 12 3 2" xfId="2054"/>
    <cellStyle name="Comma 12 4" xfId="2055"/>
    <cellStyle name="Comma 12 5" xfId="3378"/>
    <cellStyle name="Comma 12 6" xfId="3446"/>
    <cellStyle name="Comma 13" xfId="38"/>
    <cellStyle name="Comma 13 2" xfId="772"/>
    <cellStyle name="Comma 13 3" xfId="1015"/>
    <cellStyle name="Comma 13 4" xfId="3447"/>
    <cellStyle name="Comma 14" xfId="39"/>
    <cellStyle name="Comma 14 2" xfId="773"/>
    <cellStyle name="Comma 14 3" xfId="1016"/>
    <cellStyle name="Comma 14 4" xfId="3448"/>
    <cellStyle name="Comma 15" xfId="40"/>
    <cellStyle name="Comma 15 2" xfId="774"/>
    <cellStyle name="Comma 15 3" xfId="1017"/>
    <cellStyle name="Comma 15 4" xfId="3449"/>
    <cellStyle name="Comma 16" xfId="41"/>
    <cellStyle name="Comma 16 2" xfId="775"/>
    <cellStyle name="Comma 16 3" xfId="1018"/>
    <cellStyle name="Comma 16 4" xfId="1363"/>
    <cellStyle name="Comma 16 5" xfId="1633"/>
    <cellStyle name="Comma 16 6" xfId="3450"/>
    <cellStyle name="Comma 17" xfId="42"/>
    <cellStyle name="Comma 17 2" xfId="776"/>
    <cellStyle name="Comma 17 3" xfId="1019"/>
    <cellStyle name="Comma 17 4" xfId="3451"/>
    <cellStyle name="Comma 18" xfId="43"/>
    <cellStyle name="Comma 18 2" xfId="777"/>
    <cellStyle name="Comma 18 3" xfId="1020"/>
    <cellStyle name="Comma 18 3 2" xfId="3531"/>
    <cellStyle name="Comma 18 4" xfId="3452"/>
    <cellStyle name="Comma 19" xfId="44"/>
    <cellStyle name="Comma 19 2" xfId="778"/>
    <cellStyle name="Comma 19 3" xfId="1021"/>
    <cellStyle name="Comma 19 4" xfId="3453"/>
    <cellStyle name="Comma 2" xfId="45"/>
    <cellStyle name="Comma 2 10" xfId="712"/>
    <cellStyle name="Comma 2 11" xfId="630"/>
    <cellStyle name="Comma 2 12" xfId="2056"/>
    <cellStyle name="Comma 2 13" xfId="2057"/>
    <cellStyle name="Comma 2 14" xfId="2058"/>
    <cellStyle name="Comma 2 15" xfId="2059"/>
    <cellStyle name="Comma 2 16" xfId="2060"/>
    <cellStyle name="Comma 2 17" xfId="2061"/>
    <cellStyle name="Comma 2 18" xfId="2062"/>
    <cellStyle name="Comma 2 19" xfId="2063"/>
    <cellStyle name="Comma 2 2" xfId="46"/>
    <cellStyle name="Comma 2 2 2" xfId="47"/>
    <cellStyle name="Comma 2 2 2 2" xfId="488"/>
    <cellStyle name="Comma 2 2 2 3" xfId="487"/>
    <cellStyle name="Comma 2 2 2 3 2" xfId="1023"/>
    <cellStyle name="Comma 2 2 2 3 3" xfId="1753"/>
    <cellStyle name="Comma 2 2 2 4" xfId="3380"/>
    <cellStyle name="Comma 2 2 3" xfId="48"/>
    <cellStyle name="Comma 2 2 3 2" xfId="780"/>
    <cellStyle name="Comma 2 2 3 3" xfId="1024"/>
    <cellStyle name="Comma 2 2 4" xfId="49"/>
    <cellStyle name="Comma 2 2 4 2" xfId="815"/>
    <cellStyle name="Comma 2 2 4 3" xfId="1083"/>
    <cellStyle name="Comma 2 2 4 4" xfId="1364"/>
    <cellStyle name="Comma 2 2 4 5" xfId="779"/>
    <cellStyle name="Comma 2 2 4 6" xfId="489"/>
    <cellStyle name="Comma 2 2 5" xfId="490"/>
    <cellStyle name="Comma 2 2 5 2" xfId="1022"/>
    <cellStyle name="Comma 2 2 5 3" xfId="1754"/>
    <cellStyle name="Comma 2 2_cdc recon -amna" xfId="491"/>
    <cellStyle name="Comma 2 20" xfId="3379"/>
    <cellStyle name="Comma 2 3" xfId="50"/>
    <cellStyle name="Comma 2 3 2" xfId="51"/>
    <cellStyle name="Comma 2 3 2 2" xfId="52"/>
    <cellStyle name="Comma 2 3 3" xfId="1025"/>
    <cellStyle name="Comma 2 3 4" xfId="1755"/>
    <cellStyle name="Comma 2 3 5" xfId="492"/>
    <cellStyle name="Comma 2 4" xfId="53"/>
    <cellStyle name="Comma 2 4 2" xfId="781"/>
    <cellStyle name="Comma 2 4 3" xfId="1026"/>
    <cellStyle name="Comma 2 4 4" xfId="493"/>
    <cellStyle name="Comma 2 5" xfId="54"/>
    <cellStyle name="Comma 2 5 2" xfId="2064"/>
    <cellStyle name="Comma 2 6" xfId="55"/>
    <cellStyle name="Comma 2 6 2" xfId="668"/>
    <cellStyle name="Comma 2 6 3" xfId="1082"/>
    <cellStyle name="Comma 2 6 4" xfId="1365"/>
    <cellStyle name="Comma 2 6 5" xfId="494"/>
    <cellStyle name="Comma 2 7" xfId="486"/>
    <cellStyle name="Comma 2 7 2" xfId="3528"/>
    <cellStyle name="Comma 2 8" xfId="711"/>
    <cellStyle name="Comma 2 9" xfId="703"/>
    <cellStyle name="Comma 2_Accounts 2008 (25-02-09)" xfId="2065"/>
    <cellStyle name="Comma 20" xfId="56"/>
    <cellStyle name="Comma 20 2" xfId="782"/>
    <cellStyle name="Comma 20 2 2" xfId="2066"/>
    <cellStyle name="Comma 20 3" xfId="1027"/>
    <cellStyle name="Comma 20 3 2" xfId="2067"/>
    <cellStyle name="Comma 20 4" xfId="2068"/>
    <cellStyle name="Comma 20 4 2" xfId="2069"/>
    <cellStyle name="Comma 20 5" xfId="2070"/>
    <cellStyle name="Comma 20 6" xfId="3454"/>
    <cellStyle name="Comma 21" xfId="57"/>
    <cellStyle name="Comma 21 2" xfId="783"/>
    <cellStyle name="Comma 21 3" xfId="1028"/>
    <cellStyle name="Comma 22" xfId="58"/>
    <cellStyle name="Comma 22 2" xfId="784"/>
    <cellStyle name="Comma 22 3" xfId="1029"/>
    <cellStyle name="Comma 23" xfId="59"/>
    <cellStyle name="Comma 23 2" xfId="495"/>
    <cellStyle name="Comma 24" xfId="60"/>
    <cellStyle name="Comma 24 2" xfId="785"/>
    <cellStyle name="Comma 24 3" xfId="1030"/>
    <cellStyle name="Comma 24 4" xfId="496"/>
    <cellStyle name="Comma 25" xfId="215"/>
    <cellStyle name="Comma 25 2" xfId="669"/>
    <cellStyle name="Comma 25 2 2" xfId="3523"/>
    <cellStyle name="Comma 25 3" xfId="1756"/>
    <cellStyle name="Comma 25 4" xfId="497"/>
    <cellStyle name="Comma 25 5" xfId="2246"/>
    <cellStyle name="Comma 25 5 2" xfId="2612"/>
    <cellStyle name="Comma 25 5 2 2" xfId="2869"/>
    <cellStyle name="Comma 25 5 3" xfId="2868"/>
    <cellStyle name="Comma 25 6" xfId="2285"/>
    <cellStyle name="Comma 25 6 2" xfId="2870"/>
    <cellStyle name="Comma 25 7" xfId="2867"/>
    <cellStyle name="Comma 25 8" xfId="3455"/>
    <cellStyle name="Comma 25 9" xfId="3551"/>
    <cellStyle name="Comma 26" xfId="288"/>
    <cellStyle name="Comma 26 2" xfId="816"/>
    <cellStyle name="Comma 27" xfId="289"/>
    <cellStyle name="Comma 27 2" xfId="739"/>
    <cellStyle name="Comma 27 2 10" xfId="818"/>
    <cellStyle name="Comma 27 2 11" xfId="1839"/>
    <cellStyle name="Comma 27 2 11 2" xfId="2458"/>
    <cellStyle name="Comma 27 2 11 2 2" xfId="2873"/>
    <cellStyle name="Comma 27 2 11 3" xfId="2872"/>
    <cellStyle name="Comma 27 2 12" xfId="1710"/>
    <cellStyle name="Comma 27 2 12 2" xfId="2444"/>
    <cellStyle name="Comma 27 2 12 2 2" xfId="2875"/>
    <cellStyle name="Comma 27 2 12 3" xfId="2874"/>
    <cellStyle name="Comma 27 2 13" xfId="2292"/>
    <cellStyle name="Comma 27 2 13 2" xfId="2876"/>
    <cellStyle name="Comma 27 2 14" xfId="2871"/>
    <cellStyle name="Comma 27 2 2" xfId="972"/>
    <cellStyle name="Comma 27 2 2 2" xfId="1140"/>
    <cellStyle name="Comma 27 2 2 2 2" xfId="629"/>
    <cellStyle name="Comma 27 2 2 2 2 2" xfId="1634"/>
    <cellStyle name="Comma 27 2 2 2 2 2 2" xfId="1943"/>
    <cellStyle name="Comma 27 2 2 2 2 2 2 2" xfId="2559"/>
    <cellStyle name="Comma 27 2 2 2 2 2 2 2 2" xfId="2882"/>
    <cellStyle name="Comma 27 2 2 2 2 2 2 3" xfId="2881"/>
    <cellStyle name="Comma 27 2 2 2 2 2 3" xfId="2393"/>
    <cellStyle name="Comma 27 2 2 2 2 2 3 2" xfId="2883"/>
    <cellStyle name="Comma 27 2 2 2 2 2 4" xfId="2880"/>
    <cellStyle name="Comma 27 2 2 2 2 3" xfId="1800"/>
    <cellStyle name="Comma 27 2 2 2 2 3 2" xfId="2456"/>
    <cellStyle name="Comma 27 2 2 2 2 3 2 2" xfId="2885"/>
    <cellStyle name="Comma 27 2 2 2 2 3 3" xfId="2884"/>
    <cellStyle name="Comma 27 2 2 2 2 4" xfId="1720"/>
    <cellStyle name="Comma 27 2 2 2 2 4 2" xfId="2454"/>
    <cellStyle name="Comma 27 2 2 2 2 4 2 2" xfId="2887"/>
    <cellStyle name="Comma 27 2 2 2 2 4 3" xfId="2886"/>
    <cellStyle name="Comma 27 2 2 2 2 5" xfId="2290"/>
    <cellStyle name="Comma 27 2 2 2 2 5 2" xfId="2888"/>
    <cellStyle name="Comma 27 2 2 2 2 6" xfId="2879"/>
    <cellStyle name="Comma 27 2 2 2 3" xfId="1866"/>
    <cellStyle name="Comma 27 2 2 2 3 2" xfId="2482"/>
    <cellStyle name="Comma 27 2 2 2 3 2 2" xfId="2890"/>
    <cellStyle name="Comma 27 2 2 2 3 3" xfId="2889"/>
    <cellStyle name="Comma 27 2 2 2 4" xfId="2316"/>
    <cellStyle name="Comma 27 2 2 2 4 2" xfId="2891"/>
    <cellStyle name="Comma 27 2 2 2 5" xfId="2878"/>
    <cellStyle name="Comma 27 2 2 3" xfId="1367"/>
    <cellStyle name="Comma 27 2 2 4" xfId="1851"/>
    <cellStyle name="Comma 27 2 2 4 2" xfId="2468"/>
    <cellStyle name="Comma 27 2 2 4 2 2" xfId="2893"/>
    <cellStyle name="Comma 27 2 2 4 3" xfId="2892"/>
    <cellStyle name="Comma 27 2 2 5" xfId="2302"/>
    <cellStyle name="Comma 27 2 2 5 2" xfId="2894"/>
    <cellStyle name="Comma 27 2 2 6" xfId="2877"/>
    <cellStyle name="Comma 27 2 3" xfId="1116"/>
    <cellStyle name="Comma 27 2 3 2" xfId="1144"/>
    <cellStyle name="Comma 27 2 3 2 2" xfId="1635"/>
    <cellStyle name="Comma 27 2 3 2 2 2" xfId="1944"/>
    <cellStyle name="Comma 27 2 3 2 2 2 2" xfId="2560"/>
    <cellStyle name="Comma 27 2 3 2 2 2 2 2" xfId="2899"/>
    <cellStyle name="Comma 27 2 3 2 2 2 3" xfId="2898"/>
    <cellStyle name="Comma 27 2 3 2 2 3" xfId="2394"/>
    <cellStyle name="Comma 27 2 3 2 2 3 2" xfId="2900"/>
    <cellStyle name="Comma 27 2 3 2 2 4" xfId="2897"/>
    <cellStyle name="Comma 27 2 3 2 3" xfId="1870"/>
    <cellStyle name="Comma 27 2 3 2 3 2" xfId="2486"/>
    <cellStyle name="Comma 27 2 3 2 3 2 2" xfId="2902"/>
    <cellStyle name="Comma 27 2 3 2 3 3" xfId="2901"/>
    <cellStyle name="Comma 27 2 3 2 4" xfId="2320"/>
    <cellStyle name="Comma 27 2 3 2 4 2" xfId="2903"/>
    <cellStyle name="Comma 27 2 3 2 5" xfId="2896"/>
    <cellStyle name="Comma 27 2 3 3" xfId="1368"/>
    <cellStyle name="Comma 27 2 3 4" xfId="1856"/>
    <cellStyle name="Comma 27 2 3 4 2" xfId="2472"/>
    <cellStyle name="Comma 27 2 3 4 2 2" xfId="2905"/>
    <cellStyle name="Comma 27 2 3 4 3" xfId="2904"/>
    <cellStyle name="Comma 27 2 3 5" xfId="2306"/>
    <cellStyle name="Comma 27 2 3 5 2" xfId="2906"/>
    <cellStyle name="Comma 27 2 3 6" xfId="2895"/>
    <cellStyle name="Comma 27 2 4" xfId="1366"/>
    <cellStyle name="Comma 27 2 5" xfId="1276"/>
    <cellStyle name="Comma 27 2 5 2" xfId="1887"/>
    <cellStyle name="Comma 27 2 5 2 2" xfId="2503"/>
    <cellStyle name="Comma 27 2 5 2 2 2" xfId="2909"/>
    <cellStyle name="Comma 27 2 5 2 3" xfId="2908"/>
    <cellStyle name="Comma 27 2 5 3" xfId="2337"/>
    <cellStyle name="Comma 27 2 5 3 2" xfId="2910"/>
    <cellStyle name="Comma 27 2 5 4" xfId="2907"/>
    <cellStyle name="Comma 27 2 6" xfId="1564"/>
    <cellStyle name="Comma 27 2 6 2" xfId="1910"/>
    <cellStyle name="Comma 27 2 6 2 2" xfId="2526"/>
    <cellStyle name="Comma 27 2 6 2 2 2" xfId="2913"/>
    <cellStyle name="Comma 27 2 6 2 3" xfId="2912"/>
    <cellStyle name="Comma 27 2 6 3" xfId="2360"/>
    <cellStyle name="Comma 27 2 6 3 2" xfId="2914"/>
    <cellStyle name="Comma 27 2 6 4" xfId="2911"/>
    <cellStyle name="Comma 27 2 7" xfId="1604"/>
    <cellStyle name="Comma 27 2 7 2" xfId="1933"/>
    <cellStyle name="Comma 27 2 7 2 2" xfId="2549"/>
    <cellStyle name="Comma 27 2 7 2 2 2" xfId="2917"/>
    <cellStyle name="Comma 27 2 7 2 3" xfId="2916"/>
    <cellStyle name="Comma 27 2 7 3" xfId="2383"/>
    <cellStyle name="Comma 27 2 7 3 2" xfId="2918"/>
    <cellStyle name="Comma 27 2 7 4" xfId="2915"/>
    <cellStyle name="Comma 27 2 8" xfId="1668"/>
    <cellStyle name="Comma 27 2 8 2" xfId="1971"/>
    <cellStyle name="Comma 27 2 8 2 2" xfId="2587"/>
    <cellStyle name="Comma 27 2 8 2 2 2" xfId="2921"/>
    <cellStyle name="Comma 27 2 8 2 3" xfId="2920"/>
    <cellStyle name="Comma 27 2 8 3" xfId="2421"/>
    <cellStyle name="Comma 27 2 8 3 2" xfId="2922"/>
    <cellStyle name="Comma 27 2 8 4" xfId="2919"/>
    <cellStyle name="Comma 27 2 9" xfId="1147"/>
    <cellStyle name="Comma 27 2 9 2" xfId="1872"/>
    <cellStyle name="Comma 27 2 9 2 2" xfId="2488"/>
    <cellStyle name="Comma 27 2 9 2 2 2" xfId="2925"/>
    <cellStyle name="Comma 27 2 9 2 3" xfId="2924"/>
    <cellStyle name="Comma 27 2 9 3" xfId="2322"/>
    <cellStyle name="Comma 27 2 9 3 2" xfId="2926"/>
    <cellStyle name="Comma 27 2 9 4" xfId="2923"/>
    <cellStyle name="Comma 27 3" xfId="625"/>
    <cellStyle name="Comma 27 4" xfId="1081"/>
    <cellStyle name="Comma 27 5" xfId="1225"/>
    <cellStyle name="Comma 27 6" xfId="817"/>
    <cellStyle name="Comma 27 7" xfId="666"/>
    <cellStyle name="Comma 28" xfId="290"/>
    <cellStyle name="Comma 28 2" xfId="745"/>
    <cellStyle name="Comma 28 2 2" xfId="975"/>
    <cellStyle name="Comma 28 2 3" xfId="1119"/>
    <cellStyle name="Comma 28 2 4" xfId="1369"/>
    <cellStyle name="Comma 28 2 5" xfId="820"/>
    <cellStyle name="Comma 28 3" xfId="951"/>
    <cellStyle name="Comma 28 4" xfId="1094"/>
    <cellStyle name="Comma 28 5" xfId="1226"/>
    <cellStyle name="Comma 28 6" xfId="819"/>
    <cellStyle name="Comma 28 7" xfId="704"/>
    <cellStyle name="Comma 28 8" xfId="3456"/>
    <cellStyle name="Comma 28 9" xfId="3552"/>
    <cellStyle name="Comma 29" xfId="291"/>
    <cellStyle name="Comma 29 2" xfId="746"/>
    <cellStyle name="Comma 29 2 2" xfId="976"/>
    <cellStyle name="Comma 29 2 3" xfId="1120"/>
    <cellStyle name="Comma 29 2 4" xfId="1370"/>
    <cellStyle name="Comma 29 2 5" xfId="822"/>
    <cellStyle name="Comma 29 3" xfId="952"/>
    <cellStyle name="Comma 29 4" xfId="1095"/>
    <cellStyle name="Comma 29 5" xfId="1224"/>
    <cellStyle name="Comma 29 6" xfId="821"/>
    <cellStyle name="Comma 29 7" xfId="713"/>
    <cellStyle name="Comma 29 8" xfId="3524"/>
    <cellStyle name="Comma 29 9" xfId="3568"/>
    <cellStyle name="Comma 3" xfId="61"/>
    <cellStyle name="Comma 3 2" xfId="62"/>
    <cellStyle name="Comma 3 2 2" xfId="206"/>
    <cellStyle name="Comma 3 2 2 2" xfId="499"/>
    <cellStyle name="Comma 3 2 3" xfId="670"/>
    <cellStyle name="Comma 3 2 4" xfId="1032"/>
    <cellStyle name="Comma 3 2 5" xfId="3381"/>
    <cellStyle name="Comma 3 2_Financial Statement - IGI MMF 11 Dec'12" xfId="2071"/>
    <cellStyle name="Comma 3 3" xfId="63"/>
    <cellStyle name="Comma 3 3 2" xfId="501"/>
    <cellStyle name="Comma 3 3 3" xfId="1758"/>
    <cellStyle name="Comma 3 3 4" xfId="500"/>
    <cellStyle name="Comma 3 4" xfId="64"/>
    <cellStyle name="Comma 3 4 2" xfId="787"/>
    <cellStyle name="Comma 3 4 3" xfId="1033"/>
    <cellStyle name="Comma 3 5" xfId="65"/>
    <cellStyle name="Comma 3 5 2" xfId="940"/>
    <cellStyle name="Comma 3 5 3" xfId="1084"/>
    <cellStyle name="Comma 3 5 4" xfId="1182"/>
    <cellStyle name="Comma 3 5 5" xfId="786"/>
    <cellStyle name="Comma 3 5 6" xfId="502"/>
    <cellStyle name="Comma 3 6" xfId="503"/>
    <cellStyle name="Comma 3 7" xfId="498"/>
    <cellStyle name="Comma 3 7 2" xfId="1031"/>
    <cellStyle name="Comma 3 7 3" xfId="1757"/>
    <cellStyle name="Comma 3 8" xfId="1371"/>
    <cellStyle name="Comma 3_capital gain working" xfId="504"/>
    <cellStyle name="Comma 30" xfId="292"/>
    <cellStyle name="Comma 30 10" xfId="3569"/>
    <cellStyle name="Comma 30 2" xfId="744"/>
    <cellStyle name="Comma 30 2 2" xfId="974"/>
    <cellStyle name="Comma 30 2 3" xfId="1118"/>
    <cellStyle name="Comma 30 2 4" xfId="1372"/>
    <cellStyle name="Comma 30 2 5" xfId="824"/>
    <cellStyle name="Comma 30 3" xfId="950"/>
    <cellStyle name="Comma 30 4" xfId="1093"/>
    <cellStyle name="Comma 30 5" xfId="1227"/>
    <cellStyle name="Comma 30 6" xfId="823"/>
    <cellStyle name="Comma 30 7" xfId="702"/>
    <cellStyle name="Comma 30 8" xfId="3413"/>
    <cellStyle name="Comma 30 9" xfId="3525"/>
    <cellStyle name="Comma 31" xfId="293"/>
    <cellStyle name="Comma 31 2" xfId="747"/>
    <cellStyle name="Comma 31 2 2" xfId="977"/>
    <cellStyle name="Comma 31 2 3" xfId="1121"/>
    <cellStyle name="Comma 31 2 4" xfId="1373"/>
    <cellStyle name="Comma 31 2 5" xfId="826"/>
    <cellStyle name="Comma 31 3" xfId="953"/>
    <cellStyle name="Comma 31 4" xfId="1096"/>
    <cellStyle name="Comma 31 5" xfId="1223"/>
    <cellStyle name="Comma 31 6" xfId="825"/>
    <cellStyle name="Comma 31 7" xfId="714"/>
    <cellStyle name="Comma 32" xfId="294"/>
    <cellStyle name="Comma 32 2" xfId="743"/>
    <cellStyle name="Comma 32 2 2" xfId="973"/>
    <cellStyle name="Comma 32 2 3" xfId="1117"/>
    <cellStyle name="Comma 32 2 4" xfId="1374"/>
    <cellStyle name="Comma 32 2 5" xfId="828"/>
    <cellStyle name="Comma 32 3" xfId="949"/>
    <cellStyle name="Comma 32 4" xfId="1092"/>
    <cellStyle name="Comma 32 5" xfId="1242"/>
    <cellStyle name="Comma 32 6" xfId="827"/>
    <cellStyle name="Comma 32 7" xfId="701"/>
    <cellStyle name="Comma 33" xfId="295"/>
    <cellStyle name="Comma 33 2" xfId="748"/>
    <cellStyle name="Comma 33 2 2" xfId="978"/>
    <cellStyle name="Comma 33 2 3" xfId="1122"/>
    <cellStyle name="Comma 33 2 4" xfId="1375"/>
    <cellStyle name="Comma 33 2 5" xfId="830"/>
    <cellStyle name="Comma 33 3" xfId="954"/>
    <cellStyle name="Comma 33 4" xfId="1097"/>
    <cellStyle name="Comma 33 5" xfId="1243"/>
    <cellStyle name="Comma 33 6" xfId="829"/>
    <cellStyle name="Comma 33 7" xfId="715"/>
    <cellStyle name="Comma 34" xfId="296"/>
    <cellStyle name="Comma 34 2" xfId="832"/>
    <cellStyle name="Comma 34 2 2" xfId="1376"/>
    <cellStyle name="Comma 34 2 3" xfId="1271"/>
    <cellStyle name="Comma 34 3" xfId="966"/>
    <cellStyle name="Comma 34 4" xfId="1110"/>
    <cellStyle name="Comma 34 5" xfId="1244"/>
    <cellStyle name="Comma 34 6" xfId="831"/>
    <cellStyle name="Comma 34 7" xfId="728"/>
    <cellStyle name="Comma 35" xfId="297"/>
    <cellStyle name="Comma 35 2" xfId="755"/>
    <cellStyle name="Comma 35 2 2" xfId="985"/>
    <cellStyle name="Comma 35 2 3" xfId="1129"/>
    <cellStyle name="Comma 35 2 4" xfId="1377"/>
    <cellStyle name="Comma 35 2 5" xfId="834"/>
    <cellStyle name="Comma 35 3" xfId="969"/>
    <cellStyle name="Comma 35 4" xfId="1113"/>
    <cellStyle name="Comma 35 5" xfId="1245"/>
    <cellStyle name="Comma 35 6" xfId="833"/>
    <cellStyle name="Comma 35 7" xfId="735"/>
    <cellStyle name="Comma 36" xfId="298"/>
    <cellStyle name="Comma 36 2" xfId="835"/>
    <cellStyle name="Comma 37" xfId="299"/>
    <cellStyle name="Comma 37 2" xfId="836"/>
    <cellStyle name="Comma 38" xfId="300"/>
    <cellStyle name="Comma 38 2" xfId="837"/>
    <cellStyle name="Comma 39" xfId="301"/>
    <cellStyle name="Comma 39 2" xfId="1378"/>
    <cellStyle name="Comma 39 3" xfId="1248"/>
    <cellStyle name="Comma 39 4" xfId="838"/>
    <cellStyle name="Comma 4" xfId="66"/>
    <cellStyle name="Comma 4 2" xfId="67"/>
    <cellStyle name="Comma 4 2 2" xfId="68"/>
    <cellStyle name="Comma 4 2 2 2" xfId="839"/>
    <cellStyle name="Comma 4 2 2 3" xfId="1183"/>
    <cellStyle name="Comma 4 2 2 4" xfId="3458"/>
    <cellStyle name="Comma 4 2 3" xfId="69"/>
    <cellStyle name="Comma 4 2 3 2" xfId="671"/>
    <cellStyle name="Comma 4 2 3 3" xfId="3459"/>
    <cellStyle name="Comma 4 2 4" xfId="70"/>
    <cellStyle name="Comma 4 2 4 2" xfId="3460"/>
    <cellStyle name="Comma 4 2 5" xfId="71"/>
    <cellStyle name="Comma 4 2 5 2" xfId="207"/>
    <cellStyle name="Comma 4 2 5 3" xfId="3417"/>
    <cellStyle name="Comma 4 2 6" xfId="72"/>
    <cellStyle name="Comma 4 2 6 2" xfId="3461"/>
    <cellStyle name="Comma 4 2_5" xfId="73"/>
    <cellStyle name="Comma 4 2_Pak Islamic Pension June 10" xfId="74"/>
    <cellStyle name="Comma 4 3" xfId="75"/>
    <cellStyle name="Comma 4 3 2" xfId="2072"/>
    <cellStyle name="Comma 4 4" xfId="76"/>
    <cellStyle name="Comma 4 5" xfId="77"/>
    <cellStyle name="Comma 4 5 2" xfId="1759"/>
    <cellStyle name="Comma 4 6" xfId="78"/>
    <cellStyle name="Comma 4 7" xfId="79"/>
    <cellStyle name="Comma 4 7 2" xfId="3462"/>
    <cellStyle name="Comma 4 8" xfId="505"/>
    <cellStyle name="Comma 4_5" xfId="80"/>
    <cellStyle name="Comma 40" xfId="302"/>
    <cellStyle name="Comma 40 2" xfId="1379"/>
    <cellStyle name="Comma 40 3" xfId="1222"/>
    <cellStyle name="Comma 40 4" xfId="840"/>
    <cellStyle name="Comma 41" xfId="303"/>
    <cellStyle name="Comma 41 2" xfId="841"/>
    <cellStyle name="Comma 42" xfId="304"/>
    <cellStyle name="Comma 42 2" xfId="842"/>
    <cellStyle name="Comma 43" xfId="305"/>
    <cellStyle name="Comma 43 2" xfId="843"/>
    <cellStyle name="Comma 44" xfId="306"/>
    <cellStyle name="Comma 44 2" xfId="844"/>
    <cellStyle name="Comma 45" xfId="307"/>
    <cellStyle name="Comma 45 2" xfId="845"/>
    <cellStyle name="Comma 46" xfId="308"/>
    <cellStyle name="Comma 46 2" xfId="846"/>
    <cellStyle name="Comma 47" xfId="309"/>
    <cellStyle name="Comma 47 2" xfId="847"/>
    <cellStyle name="Comma 48" xfId="848"/>
    <cellStyle name="Comma 48 2" xfId="1133"/>
    <cellStyle name="Comma 48 2 2" xfId="1636"/>
    <cellStyle name="Comma 48 2 2 2" xfId="1945"/>
    <cellStyle name="Comma 48 2 2 2 2" xfId="2561"/>
    <cellStyle name="Comma 48 2 2 2 2 2" xfId="2931"/>
    <cellStyle name="Comma 48 2 2 2 3" xfId="2930"/>
    <cellStyle name="Comma 48 2 2 3" xfId="2395"/>
    <cellStyle name="Comma 48 2 2 3 2" xfId="2932"/>
    <cellStyle name="Comma 48 2 2 4" xfId="2929"/>
    <cellStyle name="Comma 48 2 3" xfId="1859"/>
    <cellStyle name="Comma 48 2 3 2" xfId="2475"/>
    <cellStyle name="Comma 48 2 3 2 2" xfId="2934"/>
    <cellStyle name="Comma 48 2 3 3" xfId="2933"/>
    <cellStyle name="Comma 48 2 4" xfId="2309"/>
    <cellStyle name="Comma 48 2 4 2" xfId="2935"/>
    <cellStyle name="Comma 48 2 5" xfId="2928"/>
    <cellStyle name="Comma 48 3" xfId="1380"/>
    <cellStyle name="Comma 48 4" xfId="1844"/>
    <cellStyle name="Comma 48 4 2" xfId="2461"/>
    <cellStyle name="Comma 48 4 2 2" xfId="2937"/>
    <cellStyle name="Comma 48 4 3" xfId="2936"/>
    <cellStyle name="Comma 48 5" xfId="2295"/>
    <cellStyle name="Comma 48 5 2" xfId="2938"/>
    <cellStyle name="Comma 48 6" xfId="2927"/>
    <cellStyle name="Comma 49" xfId="993"/>
    <cellStyle name="Comma 49 2" xfId="1141"/>
    <cellStyle name="Comma 49 2 2" xfId="1637"/>
    <cellStyle name="Comma 49 2 2 2" xfId="1946"/>
    <cellStyle name="Comma 49 2 2 2 2" xfId="2562"/>
    <cellStyle name="Comma 49 2 2 2 2 2" xfId="2943"/>
    <cellStyle name="Comma 49 2 2 2 3" xfId="2942"/>
    <cellStyle name="Comma 49 2 2 3" xfId="2396"/>
    <cellStyle name="Comma 49 2 2 3 2" xfId="2944"/>
    <cellStyle name="Comma 49 2 2 4" xfId="2941"/>
    <cellStyle name="Comma 49 2 3" xfId="1867"/>
    <cellStyle name="Comma 49 2 3 2" xfId="2483"/>
    <cellStyle name="Comma 49 2 3 2 2" xfId="2946"/>
    <cellStyle name="Comma 49 2 3 3" xfId="2945"/>
    <cellStyle name="Comma 49 2 4" xfId="2317"/>
    <cellStyle name="Comma 49 2 4 2" xfId="2947"/>
    <cellStyle name="Comma 49 2 5" xfId="2940"/>
    <cellStyle name="Comma 49 3" xfId="1381"/>
    <cellStyle name="Comma 49 4" xfId="1852"/>
    <cellStyle name="Comma 49 4 2" xfId="2469"/>
    <cellStyle name="Comma 49 4 2 2" xfId="2949"/>
    <cellStyle name="Comma 49 4 3" xfId="2948"/>
    <cellStyle name="Comma 49 5" xfId="2303"/>
    <cellStyle name="Comma 49 5 2" xfId="2950"/>
    <cellStyle name="Comma 49 6" xfId="2939"/>
    <cellStyle name="Comma 5" xfId="81"/>
    <cellStyle name="Comma 5 2" xfId="82"/>
    <cellStyle name="Comma 5 2 2" xfId="788"/>
    <cellStyle name="Comma 5 2 3" xfId="1034"/>
    <cellStyle name="Comma 5 2 4" xfId="507"/>
    <cellStyle name="Comma 5 3" xfId="508"/>
    <cellStyle name="Comma 5 3 2" xfId="673"/>
    <cellStyle name="Comma 5 3 3" xfId="635"/>
    <cellStyle name="Comma 5 3 4" xfId="3463"/>
    <cellStyle name="Comma 5 4" xfId="672"/>
    <cellStyle name="Comma 5 4 2" xfId="740"/>
    <cellStyle name="Comma 5 5" xfId="729"/>
    <cellStyle name="Comma 5 6" xfId="1384"/>
    <cellStyle name="Comma 5 7" xfId="506"/>
    <cellStyle name="Comma 5 8" xfId="2247"/>
    <cellStyle name="Comma 5 9" xfId="3382"/>
    <cellStyle name="Comma 5_5" xfId="83"/>
    <cellStyle name="Comma 50" xfId="932"/>
    <cellStyle name="Comma 50 2" xfId="1137"/>
    <cellStyle name="Comma 50 2 2" xfId="1638"/>
    <cellStyle name="Comma 50 2 2 2" xfId="1947"/>
    <cellStyle name="Comma 50 2 2 2 2" xfId="2563"/>
    <cellStyle name="Comma 50 2 2 2 2 2" xfId="2955"/>
    <cellStyle name="Comma 50 2 2 2 3" xfId="2954"/>
    <cellStyle name="Comma 50 2 2 3" xfId="2397"/>
    <cellStyle name="Comma 50 2 2 3 2" xfId="2956"/>
    <cellStyle name="Comma 50 2 2 4" xfId="2953"/>
    <cellStyle name="Comma 50 2 3" xfId="1863"/>
    <cellStyle name="Comma 50 2 3 2" xfId="2479"/>
    <cellStyle name="Comma 50 2 3 2 2" xfId="2958"/>
    <cellStyle name="Comma 50 2 3 3" xfId="2957"/>
    <cellStyle name="Comma 50 2 4" xfId="2313"/>
    <cellStyle name="Comma 50 2 4 2" xfId="2959"/>
    <cellStyle name="Comma 50 2 5" xfId="2952"/>
    <cellStyle name="Comma 50 3" xfId="1385"/>
    <cellStyle name="Comma 50 4" xfId="1848"/>
    <cellStyle name="Comma 50 4 2" xfId="2465"/>
    <cellStyle name="Comma 50 4 2 2" xfId="2961"/>
    <cellStyle name="Comma 50 4 3" xfId="2960"/>
    <cellStyle name="Comma 50 5" xfId="2299"/>
    <cellStyle name="Comma 50 5 2" xfId="2962"/>
    <cellStyle name="Comma 50 6" xfId="2951"/>
    <cellStyle name="Comma 51" xfId="1386"/>
    <cellStyle name="Comma 52" xfId="1387"/>
    <cellStyle name="Comma 53" xfId="1388"/>
    <cellStyle name="Comma 54" xfId="1389"/>
    <cellStyle name="Comma 55" xfId="1390"/>
    <cellStyle name="Comma 56" xfId="1391"/>
    <cellStyle name="Comma 57" xfId="1392"/>
    <cellStyle name="Comma 58" xfId="1393"/>
    <cellStyle name="Comma 59" xfId="1394"/>
    <cellStyle name="Comma 6" xfId="84"/>
    <cellStyle name="Comma 6 2" xfId="85"/>
    <cellStyle name="Comma 6 2 2" xfId="86"/>
    <cellStyle name="Comma 6 2 2 2" xfId="510"/>
    <cellStyle name="Comma 6 2 3" xfId="1035"/>
    <cellStyle name="Comma 6 2 3 2" xfId="1639"/>
    <cellStyle name="Comma 6 2 3 3" xfId="1396"/>
    <cellStyle name="Comma 6 2 3 4" xfId="1854"/>
    <cellStyle name="Comma 6 3" xfId="511"/>
    <cellStyle name="Comma 6 3 2" xfId="2073"/>
    <cellStyle name="Comma 6 3 2 2" xfId="2074"/>
    <cellStyle name="Comma 6 3 3" xfId="2075"/>
    <cellStyle name="Comma 6 3 4" xfId="2076"/>
    <cellStyle name="Comma 6 3 4 2" xfId="2597"/>
    <cellStyle name="Comma 6 3 4 2 2" xfId="2964"/>
    <cellStyle name="Comma 6 3 4 3" xfId="2963"/>
    <cellStyle name="Comma 6 3 5" xfId="3464"/>
    <cellStyle name="Comma 6 4" xfId="1395"/>
    <cellStyle name="Comma 6 4 2" xfId="3407"/>
    <cellStyle name="Comma 6 5" xfId="1760"/>
    <cellStyle name="Comma 6 6" xfId="509"/>
    <cellStyle name="Comma 6_5" xfId="87"/>
    <cellStyle name="Comma 60" xfId="1397"/>
    <cellStyle name="Comma 61" xfId="1398"/>
    <cellStyle name="Comma 62" xfId="1399"/>
    <cellStyle name="Comma 63" xfId="1400"/>
    <cellStyle name="Comma 64" xfId="1346"/>
    <cellStyle name="Comma 65" xfId="1420"/>
    <cellStyle name="Comma 66" xfId="1541"/>
    <cellStyle name="Comma 67" xfId="1429"/>
    <cellStyle name="Comma 68" xfId="1542"/>
    <cellStyle name="Comma 69" xfId="623"/>
    <cellStyle name="Comma 7" xfId="88"/>
    <cellStyle name="Comma 7 2" xfId="209"/>
    <cellStyle name="Comma 7 3" xfId="2077"/>
    <cellStyle name="Comma 70" xfId="1149"/>
    <cellStyle name="Comma 71" xfId="1547"/>
    <cellStyle name="Comma 72" xfId="1577"/>
    <cellStyle name="Comma 73" xfId="1624"/>
    <cellStyle name="Comma 74" xfId="1625"/>
    <cellStyle name="Comma 75" xfId="1615"/>
    <cellStyle name="Comma 76" xfId="1626"/>
    <cellStyle name="Comma 77" xfId="1622"/>
    <cellStyle name="Comma 78" xfId="1580"/>
    <cellStyle name="Comma 79" xfId="1609"/>
    <cellStyle name="Comma 8" xfId="89"/>
    <cellStyle name="Comma 8 2" xfId="90"/>
    <cellStyle name="Comma 8 2 2" xfId="91"/>
    <cellStyle name="Comma 8 2 3" xfId="513"/>
    <cellStyle name="Comma 8 3" xfId="1036"/>
    <cellStyle name="Comma 8 3 2" xfId="3465"/>
    <cellStyle name="Comma 8 4" xfId="1761"/>
    <cellStyle name="Comma 8 5" xfId="512"/>
    <cellStyle name="Comma 8_5" xfId="92"/>
    <cellStyle name="Comma 80" xfId="1629"/>
    <cellStyle name="Comma 80 2" xfId="1942"/>
    <cellStyle name="Comma 80 2 2" xfId="2558"/>
    <cellStyle name="Comma 80 2 2 2" xfId="2968"/>
    <cellStyle name="Comma 80 2 3" xfId="2967"/>
    <cellStyle name="Comma 80 3" xfId="2392"/>
    <cellStyle name="Comma 80 3 2" xfId="2969"/>
    <cellStyle name="Comma 80 4" xfId="2966"/>
    <cellStyle name="Comma 81" xfId="1651"/>
    <cellStyle name="Comma 82" xfId="1687"/>
    <cellStyle name="Comma 83" xfId="1723"/>
    <cellStyle name="Comma 84" xfId="1693"/>
    <cellStyle name="Comma 85" xfId="2256"/>
    <cellStyle name="Comma 86" xfId="2618"/>
    <cellStyle name="Comma 87" xfId="2254"/>
    <cellStyle name="Comma 87 2" xfId="2971"/>
    <cellStyle name="Comma 88" xfId="2287"/>
    <cellStyle name="Comma 88 2" xfId="2972"/>
    <cellStyle name="Comma 89" xfId="2622"/>
    <cellStyle name="Comma 89 2" xfId="2973"/>
    <cellStyle name="Comma 9" xfId="210"/>
    <cellStyle name="Comma 9 2" xfId="93"/>
    <cellStyle name="Comma 9 2 2" xfId="789"/>
    <cellStyle name="Comma 9 2 3" xfId="1038"/>
    <cellStyle name="Comma 9 2 4" xfId="515"/>
    <cellStyle name="Comma 9 3" xfId="94"/>
    <cellStyle name="Comma 9 3 2" xfId="516"/>
    <cellStyle name="Comma 9 4" xfId="1037"/>
    <cellStyle name="Comma 9 5" xfId="1762"/>
    <cellStyle name="Comma 9 6" xfId="514"/>
    <cellStyle name="Comma 9_1. SBP QRC 30 Sep 10 (Trial 22oct) Final" xfId="2078"/>
    <cellStyle name="Comma 90" xfId="3406"/>
    <cellStyle name="Comma 90 2" xfId="3426"/>
    <cellStyle name="Comma 91" xfId="3412"/>
    <cellStyle name="Comma 92" xfId="3422"/>
    <cellStyle name="Comma 93" xfId="3425"/>
    <cellStyle name="Comma 94" xfId="3436"/>
    <cellStyle name="Comma 95" xfId="3536"/>
    <cellStyle name="Comma 96" xfId="3545"/>
    <cellStyle name="Comma 97" xfId="3473"/>
    <cellStyle name="Comma 98" xfId="3550"/>
    <cellStyle name="Comma0" xfId="517"/>
    <cellStyle name="Comma0 2" xfId="1401"/>
    <cellStyle name="CommaWIRR_pldt" xfId="310"/>
    <cellStyle name="CompanyName" xfId="95"/>
    <cellStyle name="CompanyName 2" xfId="96"/>
    <cellStyle name="Component" xfId="2079"/>
    <cellStyle name="Component 2" xfId="2080"/>
    <cellStyle name="Component_1. Rcon FEEL vs Trial (Domestic on BS)" xfId="2081"/>
    <cellStyle name="Copied" xfId="2082"/>
    <cellStyle name="Credit" xfId="2083"/>
    <cellStyle name="Credit subtotal" xfId="2084"/>
    <cellStyle name="Credit subtotal 2" xfId="2598"/>
    <cellStyle name="Credit subtotal 2 2" xfId="2975"/>
    <cellStyle name="Credit subtotal 2 3" xfId="2970"/>
    <cellStyle name="Credit subtotal 3" xfId="2974"/>
    <cellStyle name="Credit Total" xfId="2085"/>
    <cellStyle name="Credit_Board docs RR" xfId="2086"/>
    <cellStyle name="Ctrrency [0]_laroux_2_Locas_1" xfId="2087"/>
    <cellStyle name="Currency" xfId="97" builtinId="4"/>
    <cellStyle name="Currency [00]" xfId="2088"/>
    <cellStyle name="Currency 10" xfId="3435"/>
    <cellStyle name="Currency 11" xfId="3539"/>
    <cellStyle name="Currency 12" xfId="3532"/>
    <cellStyle name="Currency 13" xfId="3553"/>
    <cellStyle name="Currency 2" xfId="98"/>
    <cellStyle name="Currency 2 2" xfId="518"/>
    <cellStyle name="Currency 2 3" xfId="519"/>
    <cellStyle name="Currency 2 4" xfId="520"/>
    <cellStyle name="Currency 2 5" xfId="521"/>
    <cellStyle name="Currency 2 6" xfId="790"/>
    <cellStyle name="Currency 2 7" xfId="1039"/>
    <cellStyle name="Currency 3" xfId="522"/>
    <cellStyle name="Currency 4" xfId="523"/>
    <cellStyle name="Currency 5" xfId="524"/>
    <cellStyle name="Currency 6" xfId="525"/>
    <cellStyle name="Currency 7" xfId="2257"/>
    <cellStyle name="Currency 8" xfId="2619"/>
    <cellStyle name="Currency 9" xfId="3466"/>
    <cellStyle name="Currency0" xfId="526"/>
    <cellStyle name="Currency0 2" xfId="1402"/>
    <cellStyle name="Custom - Style8" xfId="2089"/>
    <cellStyle name="Dash" xfId="99"/>
    <cellStyle name="Dash 2" xfId="100"/>
    <cellStyle name="Data   - Style2" xfId="2090"/>
    <cellStyle name="Date" xfId="1403"/>
    <cellStyle name="Date Short" xfId="2091"/>
    <cellStyle name="Debit" xfId="2092"/>
    <cellStyle name="Debit subtotal" xfId="2093"/>
    <cellStyle name="Debit subtotal 2" xfId="2599"/>
    <cellStyle name="Debit subtotal 2 2" xfId="2977"/>
    <cellStyle name="Debit subtotal 2 3" xfId="2965"/>
    <cellStyle name="Debit subtotal 3" xfId="2976"/>
    <cellStyle name="Debit Total" xfId="2094"/>
    <cellStyle name="Debit_Board docs RR" xfId="2095"/>
    <cellStyle name="Define your own named style" xfId="2096"/>
    <cellStyle name="Description" xfId="2097"/>
    <cellStyle name="Dezimal [0]_NEGS" xfId="311"/>
    <cellStyle name="Dezimal_NEGS" xfId="312"/>
    <cellStyle name="Dollar" xfId="101"/>
    <cellStyle name="Dollar 2" xfId="1404"/>
    <cellStyle name="Draw lines around data in range" xfId="2098"/>
    <cellStyle name="Draw shadow and lines within range" xfId="2099"/>
    <cellStyle name="Enlarge title text, yellow on blue" xfId="2100"/>
    <cellStyle name="Enter Currency (0)" xfId="527"/>
    <cellStyle name="Enter Currency (0) 2" xfId="791"/>
    <cellStyle name="Enter Currency (0) 3" xfId="1040"/>
    <cellStyle name="Enter Currency (0) 4" xfId="1405"/>
    <cellStyle name="Enter Currency (2)" xfId="2101"/>
    <cellStyle name="Enter Units (0)" xfId="2102"/>
    <cellStyle name="Enter Units (1)" xfId="2103"/>
    <cellStyle name="Enter Units (2)" xfId="2104"/>
    <cellStyle name="Entered" xfId="2105"/>
    <cellStyle name="Euro" xfId="102"/>
    <cellStyle name="Euro 2" xfId="313"/>
    <cellStyle name="Euro 2 2" xfId="792"/>
    <cellStyle name="Euro 2 3" xfId="1041"/>
    <cellStyle name="Euro 3" xfId="529"/>
    <cellStyle name="Euro 4" xfId="530"/>
    <cellStyle name="Euro 4 2" xfId="674"/>
    <cellStyle name="Euro 4 3" xfId="1763"/>
    <cellStyle name="Euro 5" xfId="528"/>
    <cellStyle name="Euro 6" xfId="3467"/>
    <cellStyle name="Explanatory Text 2" xfId="314"/>
    <cellStyle name="Explanatory Text 2 2" xfId="675"/>
    <cellStyle name="Explanatory Text 2 3" xfId="1764"/>
    <cellStyle name="Explanatory Text 2 4" xfId="531"/>
    <cellStyle name="Explanatory Text 3" xfId="1185"/>
    <cellStyle name="Explanatory Text 4" xfId="2106"/>
    <cellStyle name="Feature" xfId="2107"/>
    <cellStyle name="Fixed" xfId="103"/>
    <cellStyle name="Fixed 2" xfId="104"/>
    <cellStyle name="Fixed 2 2" xfId="794"/>
    <cellStyle name="Fixed 2 3" xfId="1043"/>
    <cellStyle name="Fixed 2 4" xfId="3469"/>
    <cellStyle name="Fixed 3" xfId="793"/>
    <cellStyle name="Fixed 4" xfId="1042"/>
    <cellStyle name="Fixed 5" xfId="3468"/>
    <cellStyle name="Fixed_Sheet3" xfId="760"/>
    <cellStyle name="Format a column of totals" xfId="2108"/>
    <cellStyle name="Format a row of totals" xfId="2109"/>
    <cellStyle name="Format text as bold, black on yellow" xfId="2110"/>
    <cellStyle name="Good 2" xfId="315"/>
    <cellStyle name="Good 2 2" xfId="676"/>
    <cellStyle name="Good 2 2 2" xfId="1407"/>
    <cellStyle name="Good 2 2 3" xfId="1828"/>
    <cellStyle name="Good 2 3" xfId="1765"/>
    <cellStyle name="Good 2 4" xfId="532"/>
    <cellStyle name="Good 3" xfId="1186"/>
    <cellStyle name="Good 4" xfId="1406"/>
    <cellStyle name="Grey" xfId="105"/>
    <cellStyle name="Grey 2" xfId="316"/>
    <cellStyle name="Grey 3" xfId="1246"/>
    <cellStyle name="Header1" xfId="106"/>
    <cellStyle name="Header1 2" xfId="2111"/>
    <cellStyle name="Header1 3" xfId="3470"/>
    <cellStyle name="Header2" xfId="107"/>
    <cellStyle name="Header2 2" xfId="2112"/>
    <cellStyle name="Header2 3" xfId="3471"/>
    <cellStyle name="Heading" xfId="108"/>
    <cellStyle name="Heading 1 2" xfId="317"/>
    <cellStyle name="Heading 1 2 2" xfId="677"/>
    <cellStyle name="Heading 1 2 2 2" xfId="1409"/>
    <cellStyle name="Heading 1 2 2 3" xfId="1829"/>
    <cellStyle name="Heading 1 2 3" xfId="1766"/>
    <cellStyle name="Heading 1 2 4" xfId="533"/>
    <cellStyle name="Heading 1 3" xfId="1187"/>
    <cellStyle name="Heading 1 4" xfId="1408"/>
    <cellStyle name="Heading 2 2" xfId="318"/>
    <cellStyle name="Heading 2 2 2" xfId="678"/>
    <cellStyle name="Heading 2 2 2 2" xfId="1411"/>
    <cellStyle name="Heading 2 2 2 3" xfId="1830"/>
    <cellStyle name="Heading 2 2 3" xfId="1767"/>
    <cellStyle name="Heading 2 2 4" xfId="534"/>
    <cellStyle name="Heading 2 3" xfId="1188"/>
    <cellStyle name="Heading 2 4" xfId="1410"/>
    <cellStyle name="Heading 3 2" xfId="319"/>
    <cellStyle name="Heading 3 2 2" xfId="679"/>
    <cellStyle name="Heading 3 2 2 2" xfId="1413"/>
    <cellStyle name="Heading 3 2 2 3" xfId="1831"/>
    <cellStyle name="Heading 3 2 3" xfId="1768"/>
    <cellStyle name="Heading 3 2 4" xfId="535"/>
    <cellStyle name="Heading 3 3" xfId="1189"/>
    <cellStyle name="Heading 3 4" xfId="1412"/>
    <cellStyle name="Heading 4 2" xfId="320"/>
    <cellStyle name="Heading 4 2 2" xfId="680"/>
    <cellStyle name="Heading 4 2 2 2" xfId="1415"/>
    <cellStyle name="Heading 4 2 2 3" xfId="1832"/>
    <cellStyle name="Heading 4 2 3" xfId="1769"/>
    <cellStyle name="Heading 4 2 4" xfId="536"/>
    <cellStyle name="Heading 4 3" xfId="1190"/>
    <cellStyle name="Heading 4 4" xfId="1414"/>
    <cellStyle name="Heading 5" xfId="201"/>
    <cellStyle name="Heading1" xfId="1416"/>
    <cellStyle name="Heading2" xfId="1417"/>
    <cellStyle name="Hyperlink 2" xfId="537"/>
    <cellStyle name="Hyperlink 2 2" xfId="1191"/>
    <cellStyle name="Hyperlink 2 3" xfId="1770"/>
    <cellStyle name="Hyperlink 3" xfId="1192"/>
    <cellStyle name="Hyperlink seguido" xfId="1418"/>
    <cellStyle name="Input [yellow]" xfId="109"/>
    <cellStyle name="Input [yellow] 2" xfId="321"/>
    <cellStyle name="Input [yellow] 3" xfId="1221"/>
    <cellStyle name="Input 10" xfId="322"/>
    <cellStyle name="Input 10 2" xfId="1274"/>
    <cellStyle name="Input 10 3" xfId="1231"/>
    <cellStyle name="Input 10 4" xfId="736"/>
    <cellStyle name="Input 11" xfId="323"/>
    <cellStyle name="Input 11 2" xfId="1216"/>
    <cellStyle name="Input 12" xfId="324"/>
    <cellStyle name="Input 12 2" xfId="1232"/>
    <cellStyle name="Input 13" xfId="325"/>
    <cellStyle name="Input 13 2" xfId="1215"/>
    <cellStyle name="Input 14" xfId="326"/>
    <cellStyle name="Input 14 2" xfId="1233"/>
    <cellStyle name="Input 15" xfId="327"/>
    <cellStyle name="Input 15 2" xfId="1214"/>
    <cellStyle name="Input 16" xfId="328"/>
    <cellStyle name="Input 16 2" xfId="1247"/>
    <cellStyle name="Input 17" xfId="329"/>
    <cellStyle name="Input 18" xfId="330"/>
    <cellStyle name="Input 19" xfId="331"/>
    <cellStyle name="Input 2" xfId="332"/>
    <cellStyle name="Input 2 2" xfId="681"/>
    <cellStyle name="Input 2 2 2" xfId="1419"/>
    <cellStyle name="Input 2 2 3" xfId="1833"/>
    <cellStyle name="Input 2 3" xfId="1771"/>
    <cellStyle name="Input 2 4" xfId="538"/>
    <cellStyle name="Input 20" xfId="333"/>
    <cellStyle name="Input 21" xfId="334"/>
    <cellStyle name="Input 22" xfId="335"/>
    <cellStyle name="Input 23" xfId="336"/>
    <cellStyle name="Input 23 2" xfId="1150"/>
    <cellStyle name="Input 24" xfId="337"/>
    <cellStyle name="Input 24 2" xfId="1548"/>
    <cellStyle name="Input 25" xfId="338"/>
    <cellStyle name="Input 25 2" xfId="1582"/>
    <cellStyle name="Input 26" xfId="339"/>
    <cellStyle name="Input 26 2" xfId="1623"/>
    <cellStyle name="Input 27" xfId="340"/>
    <cellStyle name="Input 27 2" xfId="1606"/>
    <cellStyle name="Input 28" xfId="341"/>
    <cellStyle name="Input 28 2" xfId="1601"/>
    <cellStyle name="Input 29" xfId="342"/>
    <cellStyle name="Input 29 2" xfId="1576"/>
    <cellStyle name="Input 3" xfId="343"/>
    <cellStyle name="Input 3 2" xfId="1264"/>
    <cellStyle name="Input 3 3" xfId="1193"/>
    <cellStyle name="Input 3 4" xfId="710"/>
    <cellStyle name="Input 30" xfId="344"/>
    <cellStyle name="Input 30 2" xfId="1611"/>
    <cellStyle name="Input 31" xfId="345"/>
    <cellStyle name="Input 31 2" xfId="1605"/>
    <cellStyle name="Input 32" xfId="346"/>
    <cellStyle name="Input 32 2" xfId="1574"/>
    <cellStyle name="Input 33" xfId="347"/>
    <cellStyle name="Input 33 2" xfId="1652"/>
    <cellStyle name="Input 34" xfId="348"/>
    <cellStyle name="Input 34 2" xfId="1688"/>
    <cellStyle name="Input 35" xfId="349"/>
    <cellStyle name="Input 35 2" xfId="1694"/>
    <cellStyle name="Input 36" xfId="350"/>
    <cellStyle name="Input 37" xfId="351"/>
    <cellStyle name="Input 38" xfId="352"/>
    <cellStyle name="Input 39" xfId="353"/>
    <cellStyle name="Input 4" xfId="354"/>
    <cellStyle name="Input 4 2" xfId="1262"/>
    <cellStyle name="Input 4 3" xfId="1228"/>
    <cellStyle name="Input 4 4" xfId="708"/>
    <cellStyle name="Input 40" xfId="355"/>
    <cellStyle name="Input 41" xfId="356"/>
    <cellStyle name="Input 42" xfId="357"/>
    <cellStyle name="Input 5" xfId="358"/>
    <cellStyle name="Input 5 2" xfId="1260"/>
    <cellStyle name="Input 5 3" xfId="1219"/>
    <cellStyle name="Input 5 4" xfId="706"/>
    <cellStyle name="Input 6" xfId="359"/>
    <cellStyle name="Input 6 2" xfId="1263"/>
    <cellStyle name="Input 6 3" xfId="1229"/>
    <cellStyle name="Input 6 4" xfId="709"/>
    <cellStyle name="Input 7" xfId="360"/>
    <cellStyle name="Input 7 2" xfId="1259"/>
    <cellStyle name="Input 7 3" xfId="1218"/>
    <cellStyle name="Input 7 4" xfId="705"/>
    <cellStyle name="Input 8" xfId="361"/>
    <cellStyle name="Input 8 2" xfId="1261"/>
    <cellStyle name="Input 8 3" xfId="1230"/>
    <cellStyle name="Input 8 4" xfId="707"/>
    <cellStyle name="Input 9" xfId="362"/>
    <cellStyle name="Input 9 2" xfId="1272"/>
    <cellStyle name="Input 9 3" xfId="1217"/>
    <cellStyle name="Input 9 4" xfId="730"/>
    <cellStyle name="Instructions" xfId="2113"/>
    <cellStyle name="Integer" xfId="110"/>
    <cellStyle name="Integer 2" xfId="111"/>
    <cellStyle name="Integer 2 2" xfId="796"/>
    <cellStyle name="Integer 2 3" xfId="1045"/>
    <cellStyle name="Integer 3" xfId="795"/>
    <cellStyle name="Integer 4" xfId="1044"/>
    <cellStyle name="Integer_Sheet3" xfId="761"/>
    <cellStyle name="Intial cap" xfId="112"/>
    <cellStyle name="Labels - Style3" xfId="2114"/>
    <cellStyle name="Lien hypertexte" xfId="2115"/>
    <cellStyle name="Lien hypertexte visité" xfId="2116"/>
    <cellStyle name="Lien hypertexte_RESULTS" xfId="2117"/>
    <cellStyle name="Link Currency (0)" xfId="539"/>
    <cellStyle name="Link Currency (0) 2" xfId="797"/>
    <cellStyle name="Link Currency (0) 3" xfId="1046"/>
    <cellStyle name="Link Currency (0) 4" xfId="1421"/>
    <cellStyle name="Link Currency (2)" xfId="2118"/>
    <cellStyle name="Link Units (0)" xfId="2119"/>
    <cellStyle name="Link Units (1)" xfId="2120"/>
    <cellStyle name="Link Units (2)" xfId="2121"/>
    <cellStyle name="Linked Cell 2" xfId="363"/>
    <cellStyle name="Linked Cell 2 2" xfId="682"/>
    <cellStyle name="Linked Cell 2 2 2" xfId="1423"/>
    <cellStyle name="Linked Cell 2 2 3" xfId="1834"/>
    <cellStyle name="Linked Cell 2 3" xfId="1772"/>
    <cellStyle name="Linked Cell 2 4" xfId="540"/>
    <cellStyle name="Linked Cell 3" xfId="1194"/>
    <cellStyle name="Linked Cell 4" xfId="1422"/>
    <cellStyle name="Millares [0]_laroux" xfId="113"/>
    <cellStyle name="Millares_laroux" xfId="114"/>
    <cellStyle name="Milliers [0]_EDYAN" xfId="541"/>
    <cellStyle name="Milliers_EDYAN" xfId="542"/>
    <cellStyle name="Moeda [0]_dimon" xfId="1424"/>
    <cellStyle name="Moeda_dimon" xfId="1425"/>
    <cellStyle name="Moneda [0]_pldt" xfId="543"/>
    <cellStyle name="Moneda_pldt" xfId="544"/>
    <cellStyle name="Monétaire [0]_EDYAN" xfId="545"/>
    <cellStyle name="Monétaire_EDYAN" xfId="546"/>
    <cellStyle name="MOQ" xfId="115"/>
    <cellStyle name="MOQ 2" xfId="3474"/>
    <cellStyle name="Neutral 2" xfId="364"/>
    <cellStyle name="Neutral 2 2" xfId="683"/>
    <cellStyle name="Neutral 2 2 2" xfId="1427"/>
    <cellStyle name="Neutral 2 2 3" xfId="1835"/>
    <cellStyle name="Neutral 2 3" xfId="1773"/>
    <cellStyle name="Neutral 2 4" xfId="547"/>
    <cellStyle name="Neutral 3" xfId="1195"/>
    <cellStyle name="Neutral 4" xfId="1426"/>
    <cellStyle name="New Times Roman" xfId="548"/>
    <cellStyle name="Normal" xfId="0" builtinId="0"/>
    <cellStyle name="Normal - Style1" xfId="116"/>
    <cellStyle name="Normal - Style1 10" xfId="2122"/>
    <cellStyle name="Normal - Style1 11" xfId="2123"/>
    <cellStyle name="Normal - Style1 12" xfId="2124"/>
    <cellStyle name="Normal - Style1 13" xfId="2125"/>
    <cellStyle name="Normal - Style1 14" xfId="3383"/>
    <cellStyle name="Normal - Style1 2" xfId="117"/>
    <cellStyle name="Normal - Style1 2 2" xfId="798"/>
    <cellStyle name="Normal - Style1 2 3" xfId="1047"/>
    <cellStyle name="Normal - Style1 2 38" xfId="3402"/>
    <cellStyle name="Normal - Style1 2 4" xfId="3384"/>
    <cellStyle name="Normal - Style1 3" xfId="550"/>
    <cellStyle name="Normal - Style1 3 2" xfId="2126"/>
    <cellStyle name="Normal - Style1 4" xfId="549"/>
    <cellStyle name="Normal - Style1 5" xfId="1428"/>
    <cellStyle name="Normal - Style1 6" xfId="2127"/>
    <cellStyle name="Normal - Style1 7" xfId="2128"/>
    <cellStyle name="Normal - Style1 8" xfId="2129"/>
    <cellStyle name="Normal - Style1 9" xfId="2130"/>
    <cellStyle name="Normal - Style1_Accounts-AAA  30.06.2010 final" xfId="365"/>
    <cellStyle name="Normal - Style2" xfId="366"/>
    <cellStyle name="Normal - Style2 2" xfId="2131"/>
    <cellStyle name="Normal - Style3" xfId="367"/>
    <cellStyle name="Normal - Style3 2" xfId="2132"/>
    <cellStyle name="Normal - Style4" xfId="368"/>
    <cellStyle name="Normal - Style4 2" xfId="2133"/>
    <cellStyle name="Normal - Style5" xfId="369"/>
    <cellStyle name="Normal - Style5 2" xfId="2134"/>
    <cellStyle name="Normal - Style6" xfId="370"/>
    <cellStyle name="Normal - Style6 2" xfId="2135"/>
    <cellStyle name="Normal - Style7" xfId="371"/>
    <cellStyle name="Normal - Style7 2" xfId="2136"/>
    <cellStyle name="Normal - Style8" xfId="372"/>
    <cellStyle name="Normal - Style8 2" xfId="2137"/>
    <cellStyle name="Normal 10" xfId="118"/>
    <cellStyle name="Normal 10 2" xfId="119"/>
    <cellStyle name="Normal 10 2 10" xfId="200"/>
    <cellStyle name="Normal 10 2 2" xfId="211"/>
    <cellStyle name="Normal 10 2 2 2" xfId="3477"/>
    <cellStyle name="Normal 10 2 3" xfId="3476"/>
    <cellStyle name="Normal 10 3" xfId="684"/>
    <cellStyle name="Normal 10 4" xfId="1048"/>
    <cellStyle name="Normal 10 5" xfId="1774"/>
    <cellStyle name="Normal 10 6" xfId="551"/>
    <cellStyle name="Normal 10 65" xfId="3588"/>
    <cellStyle name="Normal 10 7" xfId="3385"/>
    <cellStyle name="Normal 10 8" xfId="3475"/>
    <cellStyle name="Normal 10_5" xfId="120"/>
    <cellStyle name="Normal 100" xfId="1579"/>
    <cellStyle name="Normal 101" xfId="1581"/>
    <cellStyle name="Normal 102" xfId="1610"/>
    <cellStyle name="Normal 103" xfId="1628"/>
    <cellStyle name="Normal 104" xfId="1650"/>
    <cellStyle name="Normal 105" xfId="1145"/>
    <cellStyle name="Normal 105 2" xfId="1686"/>
    <cellStyle name="Normal 106" xfId="1677"/>
    <cellStyle name="Normal 107" xfId="1679"/>
    <cellStyle name="Normal 108" xfId="1680"/>
    <cellStyle name="Normal 109" xfId="1685"/>
    <cellStyle name="Normal 11" xfId="121"/>
    <cellStyle name="Normal 11 10" xfId="3540"/>
    <cellStyle name="Normal 11 2" xfId="685"/>
    <cellStyle name="Normal 11 2 2" xfId="2138"/>
    <cellStyle name="Normal 11 2 2 2" xfId="2139"/>
    <cellStyle name="Normal 11 2 2 3" xfId="2140"/>
    <cellStyle name="Normal 11 2_if consolidated 9-1" xfId="2141"/>
    <cellStyle name="Normal 11 3" xfId="850"/>
    <cellStyle name="Normal 11 3 2" xfId="1431"/>
    <cellStyle name="Normal 11 3 3" xfId="1253"/>
    <cellStyle name="Normal 11 4" xfId="938"/>
    <cellStyle name="Normal 11 5" xfId="1077"/>
    <cellStyle name="Normal 11 6" xfId="1430"/>
    <cellStyle name="Normal 11 7" xfId="849"/>
    <cellStyle name="Normal 11 8" xfId="552"/>
    <cellStyle name="Normal 11 9" xfId="3478"/>
    <cellStyle name="Normal 11_if consolidated 9-1" xfId="2142"/>
    <cellStyle name="Normal 110" xfId="1678"/>
    <cellStyle name="Normal 111" xfId="122"/>
    <cellStyle name="Normal 111 2" xfId="3479"/>
    <cellStyle name="Normal 112" xfId="1682"/>
    <cellStyle name="Normal 113" xfId="1681"/>
    <cellStyle name="Normal 114" xfId="1683"/>
    <cellStyle name="Normal 115" xfId="1684"/>
    <cellStyle name="Normal 116" xfId="759"/>
    <cellStyle name="Normal 117" xfId="1690"/>
    <cellStyle name="Normal 118" xfId="1721"/>
    <cellStyle name="Normal 119" xfId="1692"/>
    <cellStyle name="Normal 12" xfId="123"/>
    <cellStyle name="Normal 12 2" xfId="686"/>
    <cellStyle name="Normal 12 2 2" xfId="2143"/>
    <cellStyle name="Normal 12 3" xfId="851"/>
    <cellStyle name="Normal 12 4" xfId="1085"/>
    <cellStyle name="Normal 12 5" xfId="1433"/>
    <cellStyle name="Normal 12 6" xfId="1432"/>
    <cellStyle name="Normal 12 7" xfId="1152"/>
    <cellStyle name="Normal 12 8" xfId="553"/>
    <cellStyle name="Normal 12 9" xfId="3480"/>
    <cellStyle name="Normal 12_if consolidated 9-1" xfId="2144"/>
    <cellStyle name="Normal 120" xfId="1980"/>
    <cellStyle name="Normal 120 2" xfId="2596"/>
    <cellStyle name="Normal 120 2 2" xfId="2979"/>
    <cellStyle name="Normal 120 3" xfId="2978"/>
    <cellStyle name="Normal 121" xfId="2252"/>
    <cellStyle name="Normal 122" xfId="2255"/>
    <cellStyle name="Normal 123" xfId="2617"/>
    <cellStyle name="Normal 124" xfId="2253"/>
    <cellStyle name="Normal 124 2" xfId="2980"/>
    <cellStyle name="Normal 125" xfId="2288"/>
    <cellStyle name="Normal 125 2" xfId="2981"/>
    <cellStyle name="Normal 126" xfId="2621"/>
    <cellStyle name="Normal 126 2" xfId="2982"/>
    <cellStyle name="Normal 127" xfId="2627"/>
    <cellStyle name="Normal 128" xfId="2628"/>
    <cellStyle name="Normal 128 2" xfId="3589"/>
    <cellStyle name="Normal 129" xfId="2145"/>
    <cellStyle name="Normal 129 2" xfId="2146"/>
    <cellStyle name="Normal 129 2 2" xfId="2601"/>
    <cellStyle name="Normal 129 2 2 2" xfId="2985"/>
    <cellStyle name="Normal 129 2 3" xfId="2984"/>
    <cellStyle name="Normal 129 3" xfId="2600"/>
    <cellStyle name="Normal 129 3 2" xfId="2986"/>
    <cellStyle name="Normal 129 4" xfId="2983"/>
    <cellStyle name="Normal 13" xfId="124"/>
    <cellStyle name="Normal 13 2" xfId="687"/>
    <cellStyle name="Normal 13 2 2" xfId="3424"/>
    <cellStyle name="Normal 13 3" xfId="852"/>
    <cellStyle name="Normal 13 4" xfId="1086"/>
    <cellStyle name="Normal 13 5" xfId="1435"/>
    <cellStyle name="Normal 13 6" xfId="1434"/>
    <cellStyle name="Normal 13 7" xfId="1153"/>
    <cellStyle name="Normal 13 8" xfId="3386"/>
    <cellStyle name="Normal 13 9" xfId="3481"/>
    <cellStyle name="Normal 130" xfId="2629"/>
    <cellStyle name="Normal 131" xfId="2630"/>
    <cellStyle name="Normal 132" xfId="2634"/>
    <cellStyle name="Normal 132 2" xfId="3482"/>
    <cellStyle name="Normal 132 3" xfId="3554"/>
    <cellStyle name="Normal 133" xfId="2637"/>
    <cellStyle name="Normal 134" xfId="2640"/>
    <cellStyle name="Normal 134 2" xfId="3483"/>
    <cellStyle name="Normal 134 3" xfId="3555"/>
    <cellStyle name="Normal 135" xfId="2643"/>
    <cellStyle name="Normal 136" xfId="2644"/>
    <cellStyle name="Normal 137" xfId="2645"/>
    <cellStyle name="Normal 137 2" xfId="3484"/>
    <cellStyle name="Normal 137 3" xfId="3556"/>
    <cellStyle name="Normal 138" xfId="2647"/>
    <cellStyle name="Normal 139" xfId="2648"/>
    <cellStyle name="Normal 139 2" xfId="3485"/>
    <cellStyle name="Normal 139 3" xfId="3557"/>
    <cellStyle name="Normal 14" xfId="125"/>
    <cellStyle name="Normal 14 10" xfId="762"/>
    <cellStyle name="Normal 14 10 2" xfId="1842"/>
    <cellStyle name="Normal 14 10 2 2" xfId="2459"/>
    <cellStyle name="Normal 14 10 2 2 2" xfId="2990"/>
    <cellStyle name="Normal 14 10 2 3" xfId="2989"/>
    <cellStyle name="Normal 14 10 3" xfId="2293"/>
    <cellStyle name="Normal 14 10 3 2" xfId="2991"/>
    <cellStyle name="Normal 14 10 4" xfId="2988"/>
    <cellStyle name="Normal 14 11" xfId="1798"/>
    <cellStyle name="Normal 14 12" xfId="2258"/>
    <cellStyle name="Normal 14 12 2" xfId="2992"/>
    <cellStyle name="Normal 14 13" xfId="2987"/>
    <cellStyle name="Normal 14 14" xfId="3486"/>
    <cellStyle name="Normal 14 2" xfId="204"/>
    <cellStyle name="Normal 14 2 2" xfId="1132"/>
    <cellStyle name="Normal 14 2 2 2" xfId="1566"/>
    <cellStyle name="Normal 14 2 2 2 2" xfId="1912"/>
    <cellStyle name="Normal 14 2 2 2 2 2" xfId="2528"/>
    <cellStyle name="Normal 14 2 2 2 2 2 2" xfId="2996"/>
    <cellStyle name="Normal 14 2 2 2 2 3" xfId="2995"/>
    <cellStyle name="Normal 14 2 2 2 3" xfId="2362"/>
    <cellStyle name="Normal 14 2 2 2 3 2" xfId="2997"/>
    <cellStyle name="Normal 14 2 2 2 4" xfId="2994"/>
    <cellStyle name="Normal 14 2 2 3" xfId="1613"/>
    <cellStyle name="Normal 14 2 2 3 2" xfId="1935"/>
    <cellStyle name="Normal 14 2 2 3 2 2" xfId="2551"/>
    <cellStyle name="Normal 14 2 2 3 2 2 2" xfId="3000"/>
    <cellStyle name="Normal 14 2 2 3 2 3" xfId="2999"/>
    <cellStyle name="Normal 14 2 2 3 3" xfId="2385"/>
    <cellStyle name="Normal 14 2 2 3 3 2" xfId="3001"/>
    <cellStyle name="Normal 14 2 2 3 4" xfId="2998"/>
    <cellStyle name="Normal 14 2 2 4" xfId="1670"/>
    <cellStyle name="Normal 14 2 2 4 2" xfId="1973"/>
    <cellStyle name="Normal 14 2 2 4 2 2" xfId="2589"/>
    <cellStyle name="Normal 14 2 2 4 2 2 2" xfId="3004"/>
    <cellStyle name="Normal 14 2 2 4 2 3" xfId="3003"/>
    <cellStyle name="Normal 14 2 2 4 3" xfId="2423"/>
    <cellStyle name="Normal 14 2 2 4 3 2" xfId="3005"/>
    <cellStyle name="Normal 14 2 2 4 4" xfId="3002"/>
    <cellStyle name="Normal 14 2 2 5" xfId="1437"/>
    <cellStyle name="Normal 14 2 2 5 2" xfId="1889"/>
    <cellStyle name="Normal 14 2 2 5 2 2" xfId="2505"/>
    <cellStyle name="Normal 14 2 2 5 2 2 2" xfId="3008"/>
    <cellStyle name="Normal 14 2 2 5 2 3" xfId="3007"/>
    <cellStyle name="Normal 14 2 2 5 3" xfId="2339"/>
    <cellStyle name="Normal 14 2 2 5 3 2" xfId="3009"/>
    <cellStyle name="Normal 14 2 2 5 4" xfId="3006"/>
    <cellStyle name="Normal 14 2 2 6" xfId="1858"/>
    <cellStyle name="Normal 14 2 2 6 2" xfId="2474"/>
    <cellStyle name="Normal 14 2 2 6 2 2" xfId="3011"/>
    <cellStyle name="Normal 14 2 2 6 3" xfId="3010"/>
    <cellStyle name="Normal 14 2 2 7" xfId="1712"/>
    <cellStyle name="Normal 14 2 2 7 2" xfId="2446"/>
    <cellStyle name="Normal 14 2 2 7 2 2" xfId="3013"/>
    <cellStyle name="Normal 14 2 2 7 3" xfId="3012"/>
    <cellStyle name="Normal 14 2 2 8" xfId="2308"/>
    <cellStyle name="Normal 14 2 2 8 2" xfId="3014"/>
    <cellStyle name="Normal 14 2 2 9" xfId="2993"/>
    <cellStyle name="Normal 14 2 3" xfId="1641"/>
    <cellStyle name="Normal 14 2 3 2" xfId="1949"/>
    <cellStyle name="Normal 14 2 3 2 2" xfId="2565"/>
    <cellStyle name="Normal 14 2 3 2 2 2" xfId="3017"/>
    <cellStyle name="Normal 14 2 3 2 3" xfId="3016"/>
    <cellStyle name="Normal 14 2 3 3" xfId="2399"/>
    <cellStyle name="Normal 14 2 3 3 2" xfId="3018"/>
    <cellStyle name="Normal 14 2 3 4" xfId="3015"/>
    <cellStyle name="Normal 14 2 4" xfId="1255"/>
    <cellStyle name="Normal 14 2 5" xfId="799"/>
    <cellStyle name="Normal 14 2 5 2" xfId="1843"/>
    <cellStyle name="Normal 14 2 5 2 2" xfId="2460"/>
    <cellStyle name="Normal 14 2 5 2 2 2" xfId="3021"/>
    <cellStyle name="Normal 14 2 5 2 3" xfId="3020"/>
    <cellStyle name="Normal 14 2 5 3" xfId="2294"/>
    <cellStyle name="Normal 14 2 5 3 2" xfId="3022"/>
    <cellStyle name="Normal 14 2 5 4" xfId="3019"/>
    <cellStyle name="Normal 14 2 6" xfId="688"/>
    <cellStyle name="Normal 14 3" xfId="853"/>
    <cellStyle name="Normal 14 3 10" xfId="3023"/>
    <cellStyle name="Normal 14 3 2" xfId="1134"/>
    <cellStyle name="Normal 14 3 2 2" xfId="1567"/>
    <cellStyle name="Normal 14 3 2 2 2" xfId="1913"/>
    <cellStyle name="Normal 14 3 2 2 2 2" xfId="2529"/>
    <cellStyle name="Normal 14 3 2 2 2 2 2" xfId="3027"/>
    <cellStyle name="Normal 14 3 2 2 2 3" xfId="3026"/>
    <cellStyle name="Normal 14 3 2 2 3" xfId="2363"/>
    <cellStyle name="Normal 14 3 2 2 3 2" xfId="3028"/>
    <cellStyle name="Normal 14 3 2 2 4" xfId="3025"/>
    <cellStyle name="Normal 14 3 2 3" xfId="1860"/>
    <cellStyle name="Normal 14 3 2 3 2" xfId="2476"/>
    <cellStyle name="Normal 14 3 2 3 2 2" xfId="3030"/>
    <cellStyle name="Normal 14 3 2 3 3" xfId="3029"/>
    <cellStyle name="Normal 14 3 2 4" xfId="2310"/>
    <cellStyle name="Normal 14 3 2 4 2" xfId="3031"/>
    <cellStyle name="Normal 14 3 2 5" xfId="3024"/>
    <cellStyle name="Normal 14 3 3" xfId="1614"/>
    <cellStyle name="Normal 14 3 3 2" xfId="1936"/>
    <cellStyle name="Normal 14 3 3 2 2" xfId="2552"/>
    <cellStyle name="Normal 14 3 3 2 2 2" xfId="3034"/>
    <cellStyle name="Normal 14 3 3 2 3" xfId="3033"/>
    <cellStyle name="Normal 14 3 3 3" xfId="2386"/>
    <cellStyle name="Normal 14 3 3 3 2" xfId="3035"/>
    <cellStyle name="Normal 14 3 3 4" xfId="3032"/>
    <cellStyle name="Normal 14 3 4" xfId="1642"/>
    <cellStyle name="Normal 14 3 4 2" xfId="1950"/>
    <cellStyle name="Normal 14 3 4 2 2" xfId="2566"/>
    <cellStyle name="Normal 14 3 4 2 2 2" xfId="3038"/>
    <cellStyle name="Normal 14 3 4 2 3" xfId="3037"/>
    <cellStyle name="Normal 14 3 4 3" xfId="2400"/>
    <cellStyle name="Normal 14 3 4 3 2" xfId="3039"/>
    <cellStyle name="Normal 14 3 4 4" xfId="3036"/>
    <cellStyle name="Normal 14 3 5" xfId="1671"/>
    <cellStyle name="Normal 14 3 5 2" xfId="1974"/>
    <cellStyle name="Normal 14 3 5 2 2" xfId="2590"/>
    <cellStyle name="Normal 14 3 5 2 2 2" xfId="3042"/>
    <cellStyle name="Normal 14 3 5 2 3" xfId="3041"/>
    <cellStyle name="Normal 14 3 5 3" xfId="2424"/>
    <cellStyle name="Normal 14 3 5 3 2" xfId="3043"/>
    <cellStyle name="Normal 14 3 5 4" xfId="3040"/>
    <cellStyle name="Normal 14 3 6" xfId="1438"/>
    <cellStyle name="Normal 14 3 6 2" xfId="1890"/>
    <cellStyle name="Normal 14 3 6 2 2" xfId="2506"/>
    <cellStyle name="Normal 14 3 6 2 2 2" xfId="3046"/>
    <cellStyle name="Normal 14 3 6 2 3" xfId="3045"/>
    <cellStyle name="Normal 14 3 6 3" xfId="2340"/>
    <cellStyle name="Normal 14 3 6 3 2" xfId="3047"/>
    <cellStyle name="Normal 14 3 6 4" xfId="3044"/>
    <cellStyle name="Normal 14 3 7" xfId="1845"/>
    <cellStyle name="Normal 14 3 7 2" xfId="2462"/>
    <cellStyle name="Normal 14 3 7 2 2" xfId="3049"/>
    <cellStyle name="Normal 14 3 7 3" xfId="3048"/>
    <cellStyle name="Normal 14 3 8" xfId="1713"/>
    <cellStyle name="Normal 14 3 8 2" xfId="2447"/>
    <cellStyle name="Normal 14 3 8 2 2" xfId="3051"/>
    <cellStyle name="Normal 14 3 8 3" xfId="3050"/>
    <cellStyle name="Normal 14 3 9" xfId="2296"/>
    <cellStyle name="Normal 14 3 9 2" xfId="3052"/>
    <cellStyle name="Normal 14 4" xfId="944"/>
    <cellStyle name="Normal 14 5" xfId="1087"/>
    <cellStyle name="Normal 14 6" xfId="1131"/>
    <cellStyle name="Normal 14 6 2" xfId="1439"/>
    <cellStyle name="Normal 14 6 3" xfId="1857"/>
    <cellStyle name="Normal 14 6 3 2" xfId="2473"/>
    <cellStyle name="Normal 14 6 3 2 2" xfId="3055"/>
    <cellStyle name="Normal 14 6 3 3" xfId="3054"/>
    <cellStyle name="Normal 14 6 4" xfId="2307"/>
    <cellStyle name="Normal 14 6 4 2" xfId="3056"/>
    <cellStyle name="Normal 14 6 5" xfId="3053"/>
    <cellStyle name="Normal 14 7" xfId="1436"/>
    <cellStyle name="Normal 14 7 2" xfId="1565"/>
    <cellStyle name="Normal 14 7 2 2" xfId="1911"/>
    <cellStyle name="Normal 14 7 2 2 2" xfId="2527"/>
    <cellStyle name="Normal 14 7 2 2 2 2" xfId="3060"/>
    <cellStyle name="Normal 14 7 2 2 3" xfId="3059"/>
    <cellStyle name="Normal 14 7 2 3" xfId="2361"/>
    <cellStyle name="Normal 14 7 2 3 2" xfId="3061"/>
    <cellStyle name="Normal 14 7 2 4" xfId="3058"/>
    <cellStyle name="Normal 14 7 3" xfId="1612"/>
    <cellStyle name="Normal 14 7 3 2" xfId="1934"/>
    <cellStyle name="Normal 14 7 3 2 2" xfId="2550"/>
    <cellStyle name="Normal 14 7 3 2 2 2" xfId="3064"/>
    <cellStyle name="Normal 14 7 3 2 3" xfId="3063"/>
    <cellStyle name="Normal 14 7 3 3" xfId="2384"/>
    <cellStyle name="Normal 14 7 3 3 2" xfId="3065"/>
    <cellStyle name="Normal 14 7 3 4" xfId="3062"/>
    <cellStyle name="Normal 14 7 4" xfId="1669"/>
    <cellStyle name="Normal 14 7 4 2" xfId="1972"/>
    <cellStyle name="Normal 14 7 4 2 2" xfId="2588"/>
    <cellStyle name="Normal 14 7 4 2 2 2" xfId="3068"/>
    <cellStyle name="Normal 14 7 4 2 3" xfId="3067"/>
    <cellStyle name="Normal 14 7 4 3" xfId="2422"/>
    <cellStyle name="Normal 14 7 4 3 2" xfId="3069"/>
    <cellStyle name="Normal 14 7 4 4" xfId="3066"/>
    <cellStyle name="Normal 14 7 5" xfId="1888"/>
    <cellStyle name="Normal 14 7 5 2" xfId="2504"/>
    <cellStyle name="Normal 14 7 5 2 2" xfId="3071"/>
    <cellStyle name="Normal 14 7 5 3" xfId="3070"/>
    <cellStyle name="Normal 14 7 6" xfId="1711"/>
    <cellStyle name="Normal 14 7 6 2" xfId="2445"/>
    <cellStyle name="Normal 14 7 6 2 2" xfId="3073"/>
    <cellStyle name="Normal 14 7 6 3" xfId="3072"/>
    <cellStyle name="Normal 14 7 7" xfId="2338"/>
    <cellStyle name="Normal 14 7 7 2" xfId="3074"/>
    <cellStyle name="Normal 14 7 8" xfId="3057"/>
    <cellStyle name="Normal 14 8" xfId="1154"/>
    <cellStyle name="Normal 14 9" xfId="1640"/>
    <cellStyle name="Normal 14 9 2" xfId="1948"/>
    <cellStyle name="Normal 14 9 2 2" xfId="2564"/>
    <cellStyle name="Normal 14 9 2 2 2" xfId="3077"/>
    <cellStyle name="Normal 14 9 2 3" xfId="3076"/>
    <cellStyle name="Normal 14 9 3" xfId="2398"/>
    <cellStyle name="Normal 14 9 3 2" xfId="3078"/>
    <cellStyle name="Normal 14 9 4" xfId="3075"/>
    <cellStyle name="Normal 140" xfId="2649"/>
    <cellStyle name="Normal 140 2" xfId="3487"/>
    <cellStyle name="Normal 140 3" xfId="3558"/>
    <cellStyle name="Normal 141" xfId="2650"/>
    <cellStyle name="Normal 141 2" xfId="3488"/>
    <cellStyle name="Normal 141 3" xfId="3559"/>
    <cellStyle name="Normal 142" xfId="3371"/>
    <cellStyle name="Normal 143" xfId="3397"/>
    <cellStyle name="Normal 144" xfId="3398"/>
    <cellStyle name="Normal 145" xfId="3399"/>
    <cellStyle name="Normal 146" xfId="3400"/>
    <cellStyle name="Normal 147" xfId="3401"/>
    <cellStyle name="Normal 148" xfId="3403"/>
    <cellStyle name="Normal 149" xfId="3421"/>
    <cellStyle name="Normal 15" xfId="126"/>
    <cellStyle name="Normal 15 10" xfId="2259"/>
    <cellStyle name="Normal 15 10 2" xfId="3080"/>
    <cellStyle name="Normal 15 11" xfId="3079"/>
    <cellStyle name="Normal 15 12" xfId="3489"/>
    <cellStyle name="Normal 15 2" xfId="214"/>
    <cellStyle name="Normal 15 2 2" xfId="1441"/>
    <cellStyle name="Normal 15 2 2 2" xfId="2147"/>
    <cellStyle name="Normal 15 2 2 2 2" xfId="2148"/>
    <cellStyle name="Normal 15 2 2 3" xfId="2149"/>
    <cellStyle name="Normal 15 2 2 4" xfId="2150"/>
    <cellStyle name="Normal 15 2 2 5" xfId="2151"/>
    <cellStyle name="Normal 15 2 2 6" xfId="2152"/>
    <cellStyle name="Normal 15 2 2 7" xfId="2153"/>
    <cellStyle name="Normal 15 2 2 8" xfId="2154"/>
    <cellStyle name="Normal 15 2 3" xfId="1254"/>
    <cellStyle name="Normal 15 2 4" xfId="855"/>
    <cellStyle name="Normal 15 2 5" xfId="624"/>
    <cellStyle name="Normal 15 2 6" xfId="2284"/>
    <cellStyle name="Normal 15 2 6 2" xfId="3082"/>
    <cellStyle name="Normal 15 2 7" xfId="3081"/>
    <cellStyle name="Normal 15 3" xfId="939"/>
    <cellStyle name="Normal 15 4" xfId="1078"/>
    <cellStyle name="Normal 15 5" xfId="1442"/>
    <cellStyle name="Normal 15 6" xfId="1440"/>
    <cellStyle name="Normal 15 7" xfId="1203"/>
    <cellStyle name="Normal 15 8" xfId="854"/>
    <cellStyle name="Normal 15 9" xfId="636"/>
    <cellStyle name="Normal 15_if consolidated 9-1" xfId="2155"/>
    <cellStyle name="Normal 150" xfId="2156"/>
    <cellStyle name="Normal 150 2" xfId="2602"/>
    <cellStyle name="Normal 150 2 2" xfId="3084"/>
    <cellStyle name="Normal 150 3" xfId="3083"/>
    <cellStyle name="Normal 151" xfId="3427"/>
    <cellStyle name="Normal 151 2" xfId="3591"/>
    <cellStyle name="Normal 152" xfId="3516"/>
    <cellStyle name="Normal 152 2" xfId="3592"/>
    <cellStyle name="Normal 153" xfId="2157"/>
    <cellStyle name="Normal 153 2" xfId="2603"/>
    <cellStyle name="Normal 153 2 2" xfId="3086"/>
    <cellStyle name="Normal 153 3" xfId="3085"/>
    <cellStyle name="Normal 154" xfId="3547"/>
    <cellStyle name="Normal 154 2" xfId="3593"/>
    <cellStyle name="Normal 155" xfId="3513"/>
    <cellStyle name="Normal 156" xfId="3549"/>
    <cellStyle name="Normal 157" xfId="2158"/>
    <cellStyle name="Normal 157 2" xfId="2604"/>
    <cellStyle name="Normal 157 2 2" xfId="3088"/>
    <cellStyle name="Normal 157 3" xfId="3087"/>
    <cellStyle name="Normal 159" xfId="2159"/>
    <cellStyle name="Normal 159 2" xfId="2605"/>
    <cellStyle name="Normal 159 2 2" xfId="3090"/>
    <cellStyle name="Normal 159 3" xfId="3089"/>
    <cellStyle name="Normal 16" xfId="127"/>
    <cellStyle name="Normal 16 10" xfId="2248"/>
    <cellStyle name="Normal 16 10 2" xfId="2613"/>
    <cellStyle name="Normal 16 10 2 2" xfId="3093"/>
    <cellStyle name="Normal 16 10 3" xfId="3092"/>
    <cellStyle name="Normal 16 11" xfId="2260"/>
    <cellStyle name="Normal 16 11 2" xfId="3094"/>
    <cellStyle name="Normal 16 12" xfId="3091"/>
    <cellStyle name="Normal 16 13" xfId="3490"/>
    <cellStyle name="Normal 16 14" xfId="3560"/>
    <cellStyle name="Normal 16 2" xfId="738"/>
    <cellStyle name="Normal 16 2 10" xfId="857"/>
    <cellStyle name="Normal 16 2 11" xfId="1838"/>
    <cellStyle name="Normal 16 2 11 2" xfId="2457"/>
    <cellStyle name="Normal 16 2 11 2 2" xfId="3097"/>
    <cellStyle name="Normal 16 2 11 3" xfId="3096"/>
    <cellStyle name="Normal 16 2 12" xfId="1709"/>
    <cellStyle name="Normal 16 2 12 2" xfId="2443"/>
    <cellStyle name="Normal 16 2 12 2 2" xfId="3099"/>
    <cellStyle name="Normal 16 2 12 3" xfId="3098"/>
    <cellStyle name="Normal 16 2 13" xfId="2291"/>
    <cellStyle name="Normal 16 2 13 2" xfId="3100"/>
    <cellStyle name="Normal 16 2 14" xfId="3095"/>
    <cellStyle name="Normal 16 2 2" xfId="971"/>
    <cellStyle name="Normal 16 2 2 10" xfId="3101"/>
    <cellStyle name="Normal 16 2 2 2" xfId="1139"/>
    <cellStyle name="Normal 16 2 2 2 2" xfId="628"/>
    <cellStyle name="Normal 16 2 2 2 2 2" xfId="1568"/>
    <cellStyle name="Normal 16 2 2 2 2 2 2" xfId="1914"/>
    <cellStyle name="Normal 16 2 2 2 2 2 2 2" xfId="2530"/>
    <cellStyle name="Normal 16 2 2 2 2 2 2 2 2" xfId="3106"/>
    <cellStyle name="Normal 16 2 2 2 2 2 2 3" xfId="3105"/>
    <cellStyle name="Normal 16 2 2 2 2 2 3" xfId="2364"/>
    <cellStyle name="Normal 16 2 2 2 2 2 3 2" xfId="3107"/>
    <cellStyle name="Normal 16 2 2 2 2 2 4" xfId="3104"/>
    <cellStyle name="Normal 16 2 2 2 2 3" xfId="1799"/>
    <cellStyle name="Normal 16 2 2 2 2 3 2" xfId="2455"/>
    <cellStyle name="Normal 16 2 2 2 2 3 2 2" xfId="3109"/>
    <cellStyle name="Normal 16 2 2 2 2 3 3" xfId="3108"/>
    <cellStyle name="Normal 16 2 2 2 2 4" xfId="1719"/>
    <cellStyle name="Normal 16 2 2 2 2 4 2" xfId="2453"/>
    <cellStyle name="Normal 16 2 2 2 2 4 2 2" xfId="3111"/>
    <cellStyle name="Normal 16 2 2 2 2 4 3" xfId="3110"/>
    <cellStyle name="Normal 16 2 2 2 2 5" xfId="2289"/>
    <cellStyle name="Normal 16 2 2 2 2 5 2" xfId="3112"/>
    <cellStyle name="Normal 16 2 2 2 2 6" xfId="3103"/>
    <cellStyle name="Normal 16 2 2 2 3" xfId="1865"/>
    <cellStyle name="Normal 16 2 2 2 3 2" xfId="2481"/>
    <cellStyle name="Normal 16 2 2 2 3 2 2" xfId="3114"/>
    <cellStyle name="Normal 16 2 2 2 3 3" xfId="3113"/>
    <cellStyle name="Normal 16 2 2 2 4" xfId="2315"/>
    <cellStyle name="Normal 16 2 2 2 4 2" xfId="3115"/>
    <cellStyle name="Normal 16 2 2 2 5" xfId="3102"/>
    <cellStyle name="Normal 16 2 2 3" xfId="1616"/>
    <cellStyle name="Normal 16 2 2 3 2" xfId="1937"/>
    <cellStyle name="Normal 16 2 2 3 2 2" xfId="2553"/>
    <cellStyle name="Normal 16 2 2 3 2 2 2" xfId="3118"/>
    <cellStyle name="Normal 16 2 2 3 2 3" xfId="3117"/>
    <cellStyle name="Normal 16 2 2 3 3" xfId="2387"/>
    <cellStyle name="Normal 16 2 2 3 3 2" xfId="3119"/>
    <cellStyle name="Normal 16 2 2 3 4" xfId="3116"/>
    <cellStyle name="Normal 16 2 2 4" xfId="1643"/>
    <cellStyle name="Normal 16 2 2 4 2" xfId="1951"/>
    <cellStyle name="Normal 16 2 2 4 2 2" xfId="2567"/>
    <cellStyle name="Normal 16 2 2 4 2 2 2" xfId="3122"/>
    <cellStyle name="Normal 16 2 2 4 2 3" xfId="3121"/>
    <cellStyle name="Normal 16 2 2 4 3" xfId="2401"/>
    <cellStyle name="Normal 16 2 2 4 3 2" xfId="3123"/>
    <cellStyle name="Normal 16 2 2 4 4" xfId="3120"/>
    <cellStyle name="Normal 16 2 2 5" xfId="1672"/>
    <cellStyle name="Normal 16 2 2 5 2" xfId="1975"/>
    <cellStyle name="Normal 16 2 2 5 2 2" xfId="2591"/>
    <cellStyle name="Normal 16 2 2 5 2 2 2" xfId="3126"/>
    <cellStyle name="Normal 16 2 2 5 2 3" xfId="3125"/>
    <cellStyle name="Normal 16 2 2 5 3" xfId="2425"/>
    <cellStyle name="Normal 16 2 2 5 3 2" xfId="3127"/>
    <cellStyle name="Normal 16 2 2 5 4" xfId="3124"/>
    <cellStyle name="Normal 16 2 2 6" xfId="1445"/>
    <cellStyle name="Normal 16 2 2 6 2" xfId="1891"/>
    <cellStyle name="Normal 16 2 2 6 2 2" xfId="2507"/>
    <cellStyle name="Normal 16 2 2 6 2 2 2" xfId="3130"/>
    <cellStyle name="Normal 16 2 2 6 2 3" xfId="3129"/>
    <cellStyle name="Normal 16 2 2 6 3" xfId="2341"/>
    <cellStyle name="Normal 16 2 2 6 3 2" xfId="3131"/>
    <cellStyle name="Normal 16 2 2 6 4" xfId="3128"/>
    <cellStyle name="Normal 16 2 2 7" xfId="1850"/>
    <cellStyle name="Normal 16 2 2 7 2" xfId="2467"/>
    <cellStyle name="Normal 16 2 2 7 2 2" xfId="3133"/>
    <cellStyle name="Normal 16 2 2 7 3" xfId="3132"/>
    <cellStyle name="Normal 16 2 2 8" xfId="1714"/>
    <cellStyle name="Normal 16 2 2 8 2" xfId="2448"/>
    <cellStyle name="Normal 16 2 2 8 2 2" xfId="3135"/>
    <cellStyle name="Normal 16 2 2 8 3" xfId="3134"/>
    <cellStyle name="Normal 16 2 2 9" xfId="2301"/>
    <cellStyle name="Normal 16 2 2 9 2" xfId="3136"/>
    <cellStyle name="Normal 16 2 3" xfId="1115"/>
    <cellStyle name="Normal 16 2 3 10" xfId="3137"/>
    <cellStyle name="Normal 16 2 3 2" xfId="1143"/>
    <cellStyle name="Normal 16 2 3 2 2" xfId="1569"/>
    <cellStyle name="Normal 16 2 3 2 2 2" xfId="1915"/>
    <cellStyle name="Normal 16 2 3 2 2 2 2" xfId="2531"/>
    <cellStyle name="Normal 16 2 3 2 2 2 2 2" xfId="3141"/>
    <cellStyle name="Normal 16 2 3 2 2 2 3" xfId="3140"/>
    <cellStyle name="Normal 16 2 3 2 2 3" xfId="2365"/>
    <cellStyle name="Normal 16 2 3 2 2 3 2" xfId="3142"/>
    <cellStyle name="Normal 16 2 3 2 2 4" xfId="3139"/>
    <cellStyle name="Normal 16 2 3 2 3" xfId="1869"/>
    <cellStyle name="Normal 16 2 3 2 3 2" xfId="2485"/>
    <cellStyle name="Normal 16 2 3 2 3 2 2" xfId="3144"/>
    <cellStyle name="Normal 16 2 3 2 3 3" xfId="3143"/>
    <cellStyle name="Normal 16 2 3 2 4" xfId="2319"/>
    <cellStyle name="Normal 16 2 3 2 4 2" xfId="3145"/>
    <cellStyle name="Normal 16 2 3 2 5" xfId="3138"/>
    <cellStyle name="Normal 16 2 3 3" xfId="1617"/>
    <cellStyle name="Normal 16 2 3 3 2" xfId="1938"/>
    <cellStyle name="Normal 16 2 3 3 2 2" xfId="2554"/>
    <cellStyle name="Normal 16 2 3 3 2 2 2" xfId="3148"/>
    <cellStyle name="Normal 16 2 3 3 2 3" xfId="3147"/>
    <cellStyle name="Normal 16 2 3 3 3" xfId="2388"/>
    <cellStyle name="Normal 16 2 3 3 3 2" xfId="3149"/>
    <cellStyle name="Normal 16 2 3 3 4" xfId="3146"/>
    <cellStyle name="Normal 16 2 3 4" xfId="1644"/>
    <cellStyle name="Normal 16 2 3 4 2" xfId="1952"/>
    <cellStyle name="Normal 16 2 3 4 2 2" xfId="2568"/>
    <cellStyle name="Normal 16 2 3 4 2 2 2" xfId="3152"/>
    <cellStyle name="Normal 16 2 3 4 2 3" xfId="3151"/>
    <cellStyle name="Normal 16 2 3 4 3" xfId="2402"/>
    <cellStyle name="Normal 16 2 3 4 3 2" xfId="3153"/>
    <cellStyle name="Normal 16 2 3 4 4" xfId="3150"/>
    <cellStyle name="Normal 16 2 3 5" xfId="1673"/>
    <cellStyle name="Normal 16 2 3 5 2" xfId="1976"/>
    <cellStyle name="Normal 16 2 3 5 2 2" xfId="2592"/>
    <cellStyle name="Normal 16 2 3 5 2 2 2" xfId="3156"/>
    <cellStyle name="Normal 16 2 3 5 2 3" xfId="3155"/>
    <cellStyle name="Normal 16 2 3 5 3" xfId="2426"/>
    <cellStyle name="Normal 16 2 3 5 3 2" xfId="3157"/>
    <cellStyle name="Normal 16 2 3 5 4" xfId="3154"/>
    <cellStyle name="Normal 16 2 3 6" xfId="1446"/>
    <cellStyle name="Normal 16 2 3 6 2" xfId="1892"/>
    <cellStyle name="Normal 16 2 3 6 2 2" xfId="2508"/>
    <cellStyle name="Normal 16 2 3 6 2 2 2" xfId="3160"/>
    <cellStyle name="Normal 16 2 3 6 2 3" xfId="3159"/>
    <cellStyle name="Normal 16 2 3 6 3" xfId="2342"/>
    <cellStyle name="Normal 16 2 3 6 3 2" xfId="3161"/>
    <cellStyle name="Normal 16 2 3 6 4" xfId="3158"/>
    <cellStyle name="Normal 16 2 3 7" xfId="1855"/>
    <cellStyle name="Normal 16 2 3 7 2" xfId="2471"/>
    <cellStyle name="Normal 16 2 3 7 2 2" xfId="3163"/>
    <cellStyle name="Normal 16 2 3 7 3" xfId="3162"/>
    <cellStyle name="Normal 16 2 3 8" xfId="1715"/>
    <cellStyle name="Normal 16 2 3 8 2" xfId="2449"/>
    <cellStyle name="Normal 16 2 3 8 2 2" xfId="3165"/>
    <cellStyle name="Normal 16 2 3 8 3" xfId="3164"/>
    <cellStyle name="Normal 16 2 3 9" xfId="2305"/>
    <cellStyle name="Normal 16 2 3 9 2" xfId="3166"/>
    <cellStyle name="Normal 16 2 4" xfId="1444"/>
    <cellStyle name="Normal 16 2 5" xfId="1275"/>
    <cellStyle name="Normal 16 2 5 2" xfId="1886"/>
    <cellStyle name="Normal 16 2 5 2 2" xfId="2502"/>
    <cellStyle name="Normal 16 2 5 2 2 2" xfId="3169"/>
    <cellStyle name="Normal 16 2 5 2 3" xfId="3168"/>
    <cellStyle name="Normal 16 2 5 3" xfId="2336"/>
    <cellStyle name="Normal 16 2 5 3 2" xfId="3170"/>
    <cellStyle name="Normal 16 2 5 4" xfId="3167"/>
    <cellStyle name="Normal 16 2 6" xfId="1563"/>
    <cellStyle name="Normal 16 2 6 2" xfId="1909"/>
    <cellStyle name="Normal 16 2 6 2 2" xfId="2525"/>
    <cellStyle name="Normal 16 2 6 2 2 2" xfId="3173"/>
    <cellStyle name="Normal 16 2 6 2 3" xfId="3172"/>
    <cellStyle name="Normal 16 2 6 3" xfId="2359"/>
    <cellStyle name="Normal 16 2 6 3 2" xfId="3174"/>
    <cellStyle name="Normal 16 2 6 4" xfId="3171"/>
    <cellStyle name="Normal 16 2 7" xfId="1603"/>
    <cellStyle name="Normal 16 2 7 2" xfId="1932"/>
    <cellStyle name="Normal 16 2 7 2 2" xfId="2548"/>
    <cellStyle name="Normal 16 2 7 2 2 2" xfId="3177"/>
    <cellStyle name="Normal 16 2 7 2 3" xfId="3176"/>
    <cellStyle name="Normal 16 2 7 3" xfId="2382"/>
    <cellStyle name="Normal 16 2 7 3 2" xfId="3178"/>
    <cellStyle name="Normal 16 2 7 4" xfId="3175"/>
    <cellStyle name="Normal 16 2 8" xfId="1667"/>
    <cellStyle name="Normal 16 2 8 2" xfId="1970"/>
    <cellStyle name="Normal 16 2 8 2 2" xfId="2586"/>
    <cellStyle name="Normal 16 2 8 2 2 2" xfId="3181"/>
    <cellStyle name="Normal 16 2 8 2 3" xfId="3180"/>
    <cellStyle name="Normal 16 2 8 3" xfId="2420"/>
    <cellStyle name="Normal 16 2 8 3 2" xfId="3182"/>
    <cellStyle name="Normal 16 2 8 4" xfId="3179"/>
    <cellStyle name="Normal 16 2 9" xfId="1146"/>
    <cellStyle name="Normal 16 2 9 2" xfId="1871"/>
    <cellStyle name="Normal 16 2 9 2 2" xfId="2487"/>
    <cellStyle name="Normal 16 2 9 2 2 2" xfId="3185"/>
    <cellStyle name="Normal 16 2 9 2 3" xfId="3184"/>
    <cellStyle name="Normal 16 2 9 3" xfId="2321"/>
    <cellStyle name="Normal 16 2 9 3 2" xfId="3186"/>
    <cellStyle name="Normal 16 2 9 4" xfId="3183"/>
    <cellStyle name="Normal 16 3" xfId="948"/>
    <cellStyle name="Normal 16 3 2" xfId="2160"/>
    <cellStyle name="Normal 16 4" xfId="1091"/>
    <cellStyle name="Normal 16 5" xfId="1447"/>
    <cellStyle name="Normal 16 6" xfId="1443"/>
    <cellStyle name="Normal 16 7" xfId="1241"/>
    <cellStyle name="Normal 16 8" xfId="856"/>
    <cellStyle name="Normal 16 9" xfId="700"/>
    <cellStyle name="Normal 16_if consolidated 9-1" xfId="2161"/>
    <cellStyle name="Normal 160" xfId="2162"/>
    <cellStyle name="Normal 160 2" xfId="2606"/>
    <cellStyle name="Normal 160 2 2" xfId="3188"/>
    <cellStyle name="Normal 160 3" xfId="3187"/>
    <cellStyle name="Normal 162" xfId="2163"/>
    <cellStyle name="Normal 162 2" xfId="2607"/>
    <cellStyle name="Normal 162 2 2" xfId="3190"/>
    <cellStyle name="Normal 162 3" xfId="3189"/>
    <cellStyle name="Normal 17" xfId="128"/>
    <cellStyle name="Normal 17 10" xfId="2261"/>
    <cellStyle name="Normal 17 10 2" xfId="3192"/>
    <cellStyle name="Normal 17 11" xfId="3191"/>
    <cellStyle name="Normal 17 12" xfId="3491"/>
    <cellStyle name="Normal 17 13" xfId="3561"/>
    <cellStyle name="Normal 17 2" xfId="859"/>
    <cellStyle name="Normal 17 2 2" xfId="1449"/>
    <cellStyle name="Normal 17 2 3" xfId="1265"/>
    <cellStyle name="Normal 17 3" xfId="957"/>
    <cellStyle name="Normal 17 4" xfId="1101"/>
    <cellStyle name="Normal 17 5" xfId="1450"/>
    <cellStyle name="Normal 17 6" xfId="1448"/>
    <cellStyle name="Normal 17 7" xfId="1209"/>
    <cellStyle name="Normal 17 8" xfId="858"/>
    <cellStyle name="Normal 17 9" xfId="719"/>
    <cellStyle name="Normal 17_Aif" xfId="2164"/>
    <cellStyle name="Normal 18" xfId="129"/>
    <cellStyle name="Normal 18 10" xfId="3193"/>
    <cellStyle name="Normal 18 11" xfId="3529"/>
    <cellStyle name="Normal 18 12" xfId="3570"/>
    <cellStyle name="Normal 18 2" xfId="861"/>
    <cellStyle name="Normal 18 2 2" xfId="1452"/>
    <cellStyle name="Normal 18 2 3" xfId="1266"/>
    <cellStyle name="Normal 18 3" xfId="961"/>
    <cellStyle name="Normal 18 4" xfId="1105"/>
    <cellStyle name="Normal 18 5" xfId="1451"/>
    <cellStyle name="Normal 18 6" xfId="1240"/>
    <cellStyle name="Normal 18 7" xfId="860"/>
    <cellStyle name="Normal 18 8" xfId="723"/>
    <cellStyle name="Normal 18 9" xfId="2262"/>
    <cellStyle name="Normal 18 9 2" xfId="3194"/>
    <cellStyle name="Normal 18_Aif" xfId="2165"/>
    <cellStyle name="Normal 19" xfId="130"/>
    <cellStyle name="Normal 19 10" xfId="3195"/>
    <cellStyle name="Normal 19 11" xfId="3535"/>
    <cellStyle name="Normal 19 12" xfId="3571"/>
    <cellStyle name="Normal 19 2" xfId="863"/>
    <cellStyle name="Normal 19 2 2" xfId="1454"/>
    <cellStyle name="Normal 19 2 3" xfId="1267"/>
    <cellStyle name="Normal 19 3" xfId="962"/>
    <cellStyle name="Normal 19 4" xfId="1106"/>
    <cellStyle name="Normal 19 5" xfId="1453"/>
    <cellStyle name="Normal 19 6" xfId="1202"/>
    <cellStyle name="Normal 19 7" xfId="862"/>
    <cellStyle name="Normal 19 8" xfId="724"/>
    <cellStyle name="Normal 19 9" xfId="2263"/>
    <cellStyle name="Normal 19 9 2" xfId="3196"/>
    <cellStyle name="Normal 2" xfId="131"/>
    <cellStyle name="Normal 2 10" xfId="864"/>
    <cellStyle name="Normal 2 10 2" xfId="2166"/>
    <cellStyle name="Normal 2 10 2 2" xfId="3594"/>
    <cellStyle name="Normal 2 10 3" xfId="3526"/>
    <cellStyle name="Normal 2 11" xfId="865"/>
    <cellStyle name="Normal 2 11 2" xfId="3572"/>
    <cellStyle name="Normal 2 12" xfId="1049"/>
    <cellStyle name="Normal 2 13" xfId="1455"/>
    <cellStyle name="Normal 2 13 2" xfId="2632"/>
    <cellStyle name="Normal 2 13 3" xfId="3579"/>
    <cellStyle name="Normal 2 14" xfId="441"/>
    <cellStyle name="Normal 2 15" xfId="2167"/>
    <cellStyle name="Normal 2 16" xfId="2168"/>
    <cellStyle name="Normal 2 17" xfId="2169"/>
    <cellStyle name="Normal 2 18" xfId="2170"/>
    <cellStyle name="Normal 2 18 2 10" xfId="3530"/>
    <cellStyle name="Normal 2 19" xfId="2171"/>
    <cellStyle name="Normal 2 2" xfId="132"/>
    <cellStyle name="Normal 2 2 10" xfId="2641"/>
    <cellStyle name="Normal 2 2 11" xfId="3388"/>
    <cellStyle name="Normal 2 2 2" xfId="133"/>
    <cellStyle name="Normal 2 2 2 10" xfId="3541"/>
    <cellStyle name="Normal 2 2 2 2" xfId="134"/>
    <cellStyle name="Normal 2 2 2 2 10" xfId="3562"/>
    <cellStyle name="Normal 2 2 2 2 2" xfId="800"/>
    <cellStyle name="Normal 2 2 2 2 2 2" xfId="2172"/>
    <cellStyle name="Normal 2 2 2 2 2_if consolidated 9-1" xfId="2173"/>
    <cellStyle name="Normal 2 2 2 2 3" xfId="1777"/>
    <cellStyle name="Normal 2 2 2 2 4" xfId="555"/>
    <cellStyle name="Normal 2 2 2 2 4 2" xfId="2174"/>
    <cellStyle name="Normal 2 2 2 2 4 3" xfId="2175"/>
    <cellStyle name="Normal 2 2 2 2 5" xfId="2176"/>
    <cellStyle name="Normal 2 2 2 2 6" xfId="3493"/>
    <cellStyle name="Normal 2 2 2 2 7" xfId="3542"/>
    <cellStyle name="Normal 2 2 2 2 8" xfId="3457"/>
    <cellStyle name="Normal 2 2 2 2 9" xfId="3548"/>
    <cellStyle name="Normal 2 2 2 2_if consolidated 9-1" xfId="2177"/>
    <cellStyle name="Normal 2 2 2 3" xfId="556"/>
    <cellStyle name="Normal 2 2 2 3 2" xfId="2178"/>
    <cellStyle name="Normal 2 2 2 3 2 2" xfId="3584"/>
    <cellStyle name="Normal 2 2 2 4" xfId="1776"/>
    <cellStyle name="Normal 2 2 2 5" xfId="2179"/>
    <cellStyle name="Normal 2 2 2 6" xfId="2180"/>
    <cellStyle name="Normal 2 2 2 7" xfId="2181"/>
    <cellStyle name="Normal 2 2 2 8" xfId="3389"/>
    <cellStyle name="Normal 2 2 2 9" xfId="3492"/>
    <cellStyle name="Normal 2 2 2_FBGF expenses updated 1" xfId="2182"/>
    <cellStyle name="Normal 2 2 3" xfId="212"/>
    <cellStyle name="Normal 2 2 3 2" xfId="3494"/>
    <cellStyle name="Normal 2 2 4" xfId="557"/>
    <cellStyle name="Normal 2 2 5" xfId="554"/>
    <cellStyle name="Normal 2 2 5 2" xfId="1050"/>
    <cellStyle name="Normal 2 2 5 3" xfId="1775"/>
    <cellStyle name="Normal 2 2 6" xfId="2624"/>
    <cellStyle name="Normal 2 2 7" xfId="2631"/>
    <cellStyle name="Normal 2 2 8" xfId="2635"/>
    <cellStyle name="Normal 2 2 9" xfId="2638"/>
    <cellStyle name="Normal 2 2__Form 35" xfId="2183"/>
    <cellStyle name="Normal 2 2_CC PcmL updated 2" xfId="135"/>
    <cellStyle name="Normal 2 20" xfId="3387"/>
    <cellStyle name="Normal 2 3" xfId="136"/>
    <cellStyle name="Normal 2 3 2" xfId="559"/>
    <cellStyle name="Normal 2 3 2 2" xfId="1208"/>
    <cellStyle name="Normal 2 3 2 3" xfId="1779"/>
    <cellStyle name="Normal 2 3 3" xfId="1778"/>
    <cellStyle name="Normal 2 3 4" xfId="558"/>
    <cellStyle name="Normal 2 3 5" xfId="3495"/>
    <cellStyle name="Normal 2 4" xfId="137"/>
    <cellStyle name="Normal 2 4 2" xfId="561"/>
    <cellStyle name="Normal 2 4 2 2" xfId="2184"/>
    <cellStyle name="Normal 2 4 2 2 2" xfId="2608"/>
    <cellStyle name="Normal 2 4 2 2 2 2" xfId="3198"/>
    <cellStyle name="Normal 2 4 2 2 3" xfId="3197"/>
    <cellStyle name="Normal 2 4 3" xfId="1051"/>
    <cellStyle name="Normal 2 4 3 2" xfId="2185"/>
    <cellStyle name="Normal 2 4 3 2 2" xfId="2186"/>
    <cellStyle name="Normal 2 4 3 2 2 2" xfId="2610"/>
    <cellStyle name="Normal 2 4 3 2 2 2 2" xfId="3201"/>
    <cellStyle name="Normal 2 4 3 2 2 3" xfId="3200"/>
    <cellStyle name="Normal 2 4 3 2 3" xfId="2609"/>
    <cellStyle name="Normal 2 4 3 2 3 2" xfId="3202"/>
    <cellStyle name="Normal 2 4 3 2 4" xfId="3199"/>
    <cellStyle name="Normal 2 4 4" xfId="1780"/>
    <cellStyle name="Normal 2 4 4 2" xfId="2187"/>
    <cellStyle name="Normal 2 4 4 2 2" xfId="2611"/>
    <cellStyle name="Normal 2 4 4 2 2 2" xfId="3204"/>
    <cellStyle name="Normal 2 4 4 2 3" xfId="3203"/>
    <cellStyle name="Normal 2 4 5" xfId="560"/>
    <cellStyle name="Normal 2 4 6" xfId="3496"/>
    <cellStyle name="Normal 2 4_Aif" xfId="2188"/>
    <cellStyle name="Normal 2 5" xfId="138"/>
    <cellStyle name="Normal 2 5 2" xfId="563"/>
    <cellStyle name="Normal 2 5 3" xfId="1781"/>
    <cellStyle name="Normal 2 5 4" xfId="562"/>
    <cellStyle name="Normal 2 5 5" xfId="3497"/>
    <cellStyle name="Normal 2 6" xfId="564"/>
    <cellStyle name="Normal 2 6 2" xfId="1256"/>
    <cellStyle name="Normal 2 6 3" xfId="1207"/>
    <cellStyle name="Normal 2 7" xfId="689"/>
    <cellStyle name="Normal 2 7 2" xfId="945"/>
    <cellStyle name="Normal 2 7 3" xfId="1088"/>
    <cellStyle name="Normal 2 7 4" xfId="1456"/>
    <cellStyle name="Normal 2 7 5" xfId="866"/>
    <cellStyle name="Normal 2 7 6" xfId="3595"/>
    <cellStyle name="Normal 2 77" xfId="3576"/>
    <cellStyle name="Normal 2 8" xfId="867"/>
    <cellStyle name="Normal 2 8 2" xfId="3390"/>
    <cellStyle name="Normal 2 9" xfId="868"/>
    <cellStyle name="Normal 2 9 2" xfId="3537"/>
    <cellStyle name="Normal 2__Form 35" xfId="2189"/>
    <cellStyle name="Normal 20" xfId="139"/>
    <cellStyle name="Normal 20 10" xfId="3205"/>
    <cellStyle name="Normal 20 2" xfId="870"/>
    <cellStyle name="Normal 20 2 2" xfId="1458"/>
    <cellStyle name="Normal 20 2 3" xfId="1268"/>
    <cellStyle name="Normal 20 3" xfId="963"/>
    <cellStyle name="Normal 20 4" xfId="1107"/>
    <cellStyle name="Normal 20 5" xfId="1457"/>
    <cellStyle name="Normal 20 6" xfId="1239"/>
    <cellStyle name="Normal 20 7" xfId="869"/>
    <cellStyle name="Normal 20 8" xfId="725"/>
    <cellStyle name="Normal 20 9" xfId="2264"/>
    <cellStyle name="Normal 20 9 2" xfId="3206"/>
    <cellStyle name="Normal 21" xfId="140"/>
    <cellStyle name="Normal 21 10" xfId="3207"/>
    <cellStyle name="Normal 21 2" xfId="872"/>
    <cellStyle name="Normal 21 2 2" xfId="1460"/>
    <cellStyle name="Normal 21 2 3" xfId="1269"/>
    <cellStyle name="Normal 21 3" xfId="964"/>
    <cellStyle name="Normal 21 4" xfId="1108"/>
    <cellStyle name="Normal 21 5" xfId="1459"/>
    <cellStyle name="Normal 21 6" xfId="1201"/>
    <cellStyle name="Normal 21 66" xfId="141"/>
    <cellStyle name="Normal 21 66 2" xfId="2266"/>
    <cellStyle name="Normal 21 66 2 2" xfId="3209"/>
    <cellStyle name="Normal 21 66 3" xfId="3208"/>
    <cellStyle name="Normal 21 66 4" xfId="3498"/>
    <cellStyle name="Normal 21 66 5" xfId="3563"/>
    <cellStyle name="Normal 21 7" xfId="871"/>
    <cellStyle name="Normal 21 8" xfId="726"/>
    <cellStyle name="Normal 21 9" xfId="2265"/>
    <cellStyle name="Normal 21 9 2" xfId="3210"/>
    <cellStyle name="Normal 22" xfId="142"/>
    <cellStyle name="Normal 22 10" xfId="3211"/>
    <cellStyle name="Normal 22 2" xfId="874"/>
    <cellStyle name="Normal 22 2 2" xfId="1462"/>
    <cellStyle name="Normal 22 2 3" xfId="1270"/>
    <cellStyle name="Normal 22 3" xfId="965"/>
    <cellStyle name="Normal 22 4" xfId="1109"/>
    <cellStyle name="Normal 22 5" xfId="1461"/>
    <cellStyle name="Normal 22 6" xfId="1238"/>
    <cellStyle name="Normal 22 7" xfId="873"/>
    <cellStyle name="Normal 22 8" xfId="727"/>
    <cellStyle name="Normal 22 9" xfId="2267"/>
    <cellStyle name="Normal 22 9 2" xfId="3212"/>
    <cellStyle name="Normal 23" xfId="143"/>
    <cellStyle name="Normal 23 10" xfId="3213"/>
    <cellStyle name="Normal 23 2" xfId="876"/>
    <cellStyle name="Normal 23 2 2" xfId="1464"/>
    <cellStyle name="Normal 23 2 3" xfId="627"/>
    <cellStyle name="Normal 23 3" xfId="968"/>
    <cellStyle name="Normal 23 4" xfId="1112"/>
    <cellStyle name="Normal 23 5" xfId="1463"/>
    <cellStyle name="Normal 23 6" xfId="1184"/>
    <cellStyle name="Normal 23 7" xfId="875"/>
    <cellStyle name="Normal 23 8" xfId="734"/>
    <cellStyle name="Normal 23 9" xfId="2268"/>
    <cellStyle name="Normal 23 9 2" xfId="3214"/>
    <cellStyle name="Normal 24" xfId="144"/>
    <cellStyle name="Normal 24 2" xfId="878"/>
    <cellStyle name="Normal 24 3" xfId="1465"/>
    <cellStyle name="Normal 24 4" xfId="877"/>
    <cellStyle name="Normal 24 5" xfId="1801"/>
    <cellStyle name="Normal 24 6" xfId="631"/>
    <cellStyle name="Normal 24 7" xfId="2269"/>
    <cellStyle name="Normal 24 7 2" xfId="3216"/>
    <cellStyle name="Normal 24 8" xfId="3215"/>
    <cellStyle name="Normal 25" xfId="145"/>
    <cellStyle name="Normal 25 2" xfId="880"/>
    <cellStyle name="Normal 25 2 4" xfId="3590"/>
    <cellStyle name="Normal 25 3" xfId="1466"/>
    <cellStyle name="Normal 25 4" xfId="879"/>
    <cellStyle name="Normal 25 5" xfId="1803"/>
    <cellStyle name="Normal 25 6" xfId="634"/>
    <cellStyle name="Normal 25 7" xfId="2270"/>
    <cellStyle name="Normal 25 7 2" xfId="3218"/>
    <cellStyle name="Normal 25 8" xfId="3217"/>
    <cellStyle name="Normal 257" xfId="3419"/>
    <cellStyle name="Normal 26" xfId="146"/>
    <cellStyle name="Normal 26 2" xfId="1467"/>
    <cellStyle name="Normal 26 3" xfId="881"/>
    <cellStyle name="Normal 26 4" xfId="2271"/>
    <cellStyle name="Normal 26 4 2" xfId="3220"/>
    <cellStyle name="Normal 26 5" xfId="3219"/>
    <cellStyle name="Normal 27" xfId="147"/>
    <cellStyle name="Normal 27 2" xfId="1468"/>
    <cellStyle name="Normal 27 3" xfId="1220"/>
    <cellStyle name="Normal 27 4" xfId="882"/>
    <cellStyle name="Normal 27 5" xfId="2272"/>
    <cellStyle name="Normal 27 5 2" xfId="3222"/>
    <cellStyle name="Normal 27 6" xfId="3221"/>
    <cellStyle name="Normal 28" xfId="148"/>
    <cellStyle name="Normal 28 2" xfId="1469"/>
    <cellStyle name="Normal 28 3" xfId="1249"/>
    <cellStyle name="Normal 28 4" xfId="883"/>
    <cellStyle name="Normal 28 5" xfId="2273"/>
    <cellStyle name="Normal 28 5 2" xfId="3224"/>
    <cellStyle name="Normal 28 6" xfId="3223"/>
    <cellStyle name="Normal 29" xfId="149"/>
    <cellStyle name="Normal 29 2" xfId="1470"/>
    <cellStyle name="Normal 29 3" xfId="1250"/>
    <cellStyle name="Normal 29 4" xfId="884"/>
    <cellStyle name="Normal 29 5" xfId="626"/>
    <cellStyle name="Normal 29 6" xfId="2274"/>
    <cellStyle name="Normal 29 6 2" xfId="3226"/>
    <cellStyle name="Normal 29 7" xfId="3225"/>
    <cellStyle name="Normal 3" xfId="150"/>
    <cellStyle name="Normal 3 10" xfId="3499"/>
    <cellStyle name="Normal 3 2" xfId="151"/>
    <cellStyle name="Normal 3 2 10" xfId="3500"/>
    <cellStyle name="Normal 3 2 11" xfId="3564"/>
    <cellStyle name="Normal 3 2 2" xfId="202"/>
    <cellStyle name="Normal 3 2 2 2" xfId="567"/>
    <cellStyle name="Normal 3 2 2 3" xfId="2282"/>
    <cellStyle name="Normal 3 2 2 3 2" xfId="3229"/>
    <cellStyle name="Normal 3 2 2 4" xfId="3228"/>
    <cellStyle name="Normal 3 2 2 5" xfId="3418"/>
    <cellStyle name="Normal 3 2 3" xfId="1052"/>
    <cellStyle name="Normal 3 2 4" xfId="1472"/>
    <cellStyle name="Normal 3 2 5" xfId="566"/>
    <cellStyle name="Normal 3 2 6" xfId="2249"/>
    <cellStyle name="Normal 3 2 6 2" xfId="2614"/>
    <cellStyle name="Normal 3 2 6 2 2" xfId="3231"/>
    <cellStyle name="Normal 3 2 6 3" xfId="3230"/>
    <cellStyle name="Normal 3 2 7" xfId="2275"/>
    <cellStyle name="Normal 3 2 7 2" xfId="3232"/>
    <cellStyle name="Normal 3 2 8" xfId="3227"/>
    <cellStyle name="Normal 3 2 9" xfId="3392"/>
    <cellStyle name="Normal 3 2_FBGF" xfId="2190"/>
    <cellStyle name="Normal 3 3" xfId="152"/>
    <cellStyle name="Normal 3 3 2" xfId="569"/>
    <cellStyle name="Normal 3 3 3" xfId="1782"/>
    <cellStyle name="Normal 3 3 4" xfId="568"/>
    <cellStyle name="Normal 3 3 5" xfId="3501"/>
    <cellStyle name="Normal 3 4" xfId="565"/>
    <cellStyle name="Normal 3 4 2" xfId="1473"/>
    <cellStyle name="Normal 3 4 3" xfId="1251"/>
    <cellStyle name="Normal 3 5" xfId="633"/>
    <cellStyle name="Normal 3 6" xfId="632"/>
    <cellStyle name="Normal 3 6 2" xfId="1471"/>
    <cellStyle name="Normal 3 6 3" xfId="1802"/>
    <cellStyle name="Normal 3 7" xfId="763"/>
    <cellStyle name="Normal 3 8" xfId="3391"/>
    <cellStyle name="Normal 3 9" xfId="3416"/>
    <cellStyle name="Normal 3_2. Local IRS,CCS, FX Options" xfId="2191"/>
    <cellStyle name="Normal 30" xfId="153"/>
    <cellStyle name="Normal 30 2" xfId="885"/>
    <cellStyle name="Normal 30 3" xfId="2276"/>
    <cellStyle name="Normal 30 3 2" xfId="3234"/>
    <cellStyle name="Normal 30 4" xfId="3233"/>
    <cellStyle name="Normal 31" xfId="154"/>
    <cellStyle name="Normal 31 2" xfId="886"/>
    <cellStyle name="Normal 31 3" xfId="2277"/>
    <cellStyle name="Normal 31 3 2" xfId="3236"/>
    <cellStyle name="Normal 31 4" xfId="3235"/>
    <cellStyle name="Normal 32" xfId="155"/>
    <cellStyle name="Normal 32 2" xfId="887"/>
    <cellStyle name="Normal 32 3" xfId="2278"/>
    <cellStyle name="Normal 32 3 2" xfId="3238"/>
    <cellStyle name="Normal 32 4" xfId="3237"/>
    <cellStyle name="Normal 33" xfId="156"/>
    <cellStyle name="Normal 33 2" xfId="888"/>
    <cellStyle name="Normal 33 3" xfId="2279"/>
    <cellStyle name="Normal 33 3 2" xfId="3240"/>
    <cellStyle name="Normal 33 4" xfId="3239"/>
    <cellStyle name="Normal 34" xfId="373"/>
    <cellStyle name="Normal 34 2" xfId="889"/>
    <cellStyle name="Normal 35" xfId="374"/>
    <cellStyle name="Normal 35 2" xfId="1135"/>
    <cellStyle name="Normal 35 2 2" xfId="1570"/>
    <cellStyle name="Normal 35 2 2 2" xfId="1916"/>
    <cellStyle name="Normal 35 2 2 2 2" xfId="2532"/>
    <cellStyle name="Normal 35 2 2 2 2 2" xfId="3244"/>
    <cellStyle name="Normal 35 2 2 2 3" xfId="3243"/>
    <cellStyle name="Normal 35 2 2 3" xfId="2366"/>
    <cellStyle name="Normal 35 2 2 3 2" xfId="3245"/>
    <cellStyle name="Normal 35 2 2 4" xfId="3242"/>
    <cellStyle name="Normal 35 2 3" xfId="1861"/>
    <cellStyle name="Normal 35 2 3 2" xfId="2477"/>
    <cellStyle name="Normal 35 2 3 2 2" xfId="3247"/>
    <cellStyle name="Normal 35 2 3 3" xfId="3246"/>
    <cellStyle name="Normal 35 2 4" xfId="2311"/>
    <cellStyle name="Normal 35 2 4 2" xfId="3248"/>
    <cellStyle name="Normal 35 2 5" xfId="3241"/>
    <cellStyle name="Normal 35 3" xfId="1618"/>
    <cellStyle name="Normal 35 3 2" xfId="1939"/>
    <cellStyle name="Normal 35 3 2 2" xfId="2555"/>
    <cellStyle name="Normal 35 3 2 2 2" xfId="3251"/>
    <cellStyle name="Normal 35 3 2 3" xfId="3250"/>
    <cellStyle name="Normal 35 3 3" xfId="2389"/>
    <cellStyle name="Normal 35 3 3 2" xfId="3252"/>
    <cellStyle name="Normal 35 3 4" xfId="3249"/>
    <cellStyle name="Normal 35 4" xfId="1645"/>
    <cellStyle name="Normal 35 4 2" xfId="1953"/>
    <cellStyle name="Normal 35 4 2 2" xfId="2569"/>
    <cellStyle name="Normal 35 4 2 2 2" xfId="3255"/>
    <cellStyle name="Normal 35 4 2 3" xfId="3254"/>
    <cellStyle name="Normal 35 4 3" xfId="2403"/>
    <cellStyle name="Normal 35 4 3 2" xfId="3256"/>
    <cellStyle name="Normal 35 4 4" xfId="3253"/>
    <cellStyle name="Normal 35 5" xfId="1674"/>
    <cellStyle name="Normal 35 5 2" xfId="1977"/>
    <cellStyle name="Normal 35 5 2 2" xfId="2593"/>
    <cellStyle name="Normal 35 5 2 2 2" xfId="3259"/>
    <cellStyle name="Normal 35 5 2 3" xfId="3258"/>
    <cellStyle name="Normal 35 5 3" xfId="2427"/>
    <cellStyle name="Normal 35 5 3 2" xfId="3260"/>
    <cellStyle name="Normal 35 5 4" xfId="3257"/>
    <cellStyle name="Normal 35 6" xfId="1474"/>
    <cellStyle name="Normal 35 6 2" xfId="1893"/>
    <cellStyle name="Normal 35 6 2 2" xfId="2509"/>
    <cellStyle name="Normal 35 6 2 2 2" xfId="3263"/>
    <cellStyle name="Normal 35 6 2 3" xfId="3262"/>
    <cellStyle name="Normal 35 6 3" xfId="2343"/>
    <cellStyle name="Normal 35 6 3 2" xfId="3264"/>
    <cellStyle name="Normal 35 6 4" xfId="3261"/>
    <cellStyle name="Normal 35 7" xfId="1846"/>
    <cellStyle name="Normal 35 7 2" xfId="2463"/>
    <cellStyle name="Normal 35 7 2 2" xfId="3266"/>
    <cellStyle name="Normal 35 7 3" xfId="3265"/>
    <cellStyle name="Normal 35 8" xfId="1716"/>
    <cellStyle name="Normal 35 8 2" xfId="2450"/>
    <cellStyle name="Normal 35 8 2 2" xfId="3268"/>
    <cellStyle name="Normal 35 8 3" xfId="3267"/>
    <cellStyle name="Normal 35 9" xfId="890"/>
    <cellStyle name="Normal 35 9 2" xfId="2297"/>
    <cellStyle name="Normal 35 9 2 2" xfId="3270"/>
    <cellStyle name="Normal 35 9 3" xfId="3269"/>
    <cellStyle name="Normal 36" xfId="375"/>
    <cellStyle name="Normal 36 2" xfId="931"/>
    <cellStyle name="Normal 37" xfId="376"/>
    <cellStyle name="Normal 37 2" xfId="947"/>
    <cellStyle name="Normal 38" xfId="377"/>
    <cellStyle name="Normal 39" xfId="378"/>
    <cellStyle name="Normal 4" xfId="157"/>
    <cellStyle name="Normal 4 2" xfId="158"/>
    <cellStyle name="Normal 4 2 2" xfId="802"/>
    <cellStyle name="Normal 4 2 2 2" xfId="3533"/>
    <cellStyle name="Normal 4 2 3" xfId="1054"/>
    <cellStyle name="Normal 4 2 4" xfId="3502"/>
    <cellStyle name="Normal 4 3" xfId="570"/>
    <cellStyle name="Normal 4 3 2" xfId="801"/>
    <cellStyle name="Normal 4 3 3" xfId="1784"/>
    <cellStyle name="Normal 4 3 4" xfId="3409"/>
    <cellStyle name="Normal 4 4" xfId="1053"/>
    <cellStyle name="Normal 4 4 2" xfId="2192"/>
    <cellStyle name="Normal 4 5" xfId="1475"/>
    <cellStyle name="Normal 4 6" xfId="1783"/>
    <cellStyle name="Normal 4 7" xfId="3393"/>
    <cellStyle name="Normal 4_1. SBP QRC 30 Sep 10 (Trial 22oct) Final" xfId="2193"/>
    <cellStyle name="Normal 40" xfId="379"/>
    <cellStyle name="Normal 41" xfId="380"/>
    <cellStyle name="Normal 42" xfId="381"/>
    <cellStyle name="Normal 43" xfId="382"/>
    <cellStyle name="Normal 44" xfId="383"/>
    <cellStyle name="Normal 45" xfId="384"/>
    <cellStyle name="Normal 46" xfId="385"/>
    <cellStyle name="Normal 46 2" xfId="987"/>
    <cellStyle name="Normal 47" xfId="386"/>
    <cellStyle name="Normal 47 2" xfId="936"/>
    <cellStyle name="Normal 48" xfId="942"/>
    <cellStyle name="Normal 48 10" xfId="3271"/>
    <cellStyle name="Normal 48 2" xfId="1138"/>
    <cellStyle name="Normal 48 2 2" xfId="1571"/>
    <cellStyle name="Normal 48 2 2 2" xfId="1917"/>
    <cellStyle name="Normal 48 2 2 2 2" xfId="2533"/>
    <cellStyle name="Normal 48 2 2 2 2 2" xfId="3275"/>
    <cellStyle name="Normal 48 2 2 2 3" xfId="3274"/>
    <cellStyle name="Normal 48 2 2 3" xfId="2367"/>
    <cellStyle name="Normal 48 2 2 3 2" xfId="3276"/>
    <cellStyle name="Normal 48 2 2 4" xfId="3273"/>
    <cellStyle name="Normal 48 2 3" xfId="1864"/>
    <cellStyle name="Normal 48 2 3 2" xfId="2480"/>
    <cellStyle name="Normal 48 2 3 2 2" xfId="3278"/>
    <cellStyle name="Normal 48 2 3 3" xfId="3277"/>
    <cellStyle name="Normal 48 2 4" xfId="2314"/>
    <cellStyle name="Normal 48 2 4 2" xfId="3279"/>
    <cellStyle name="Normal 48 2 5" xfId="3272"/>
    <cellStyle name="Normal 48 3" xfId="1619"/>
    <cellStyle name="Normal 48 3 2" xfId="1940"/>
    <cellStyle name="Normal 48 3 2 2" xfId="2556"/>
    <cellStyle name="Normal 48 3 2 2 2" xfId="3282"/>
    <cellStyle name="Normal 48 3 2 3" xfId="3281"/>
    <cellStyle name="Normal 48 3 3" xfId="2390"/>
    <cellStyle name="Normal 48 3 3 2" xfId="3283"/>
    <cellStyle name="Normal 48 3 4" xfId="3280"/>
    <cellStyle name="Normal 48 4" xfId="1646"/>
    <cellStyle name="Normal 48 4 2" xfId="1954"/>
    <cellStyle name="Normal 48 4 2 2" xfId="2570"/>
    <cellStyle name="Normal 48 4 2 2 2" xfId="3286"/>
    <cellStyle name="Normal 48 4 2 3" xfId="3285"/>
    <cellStyle name="Normal 48 4 3" xfId="2404"/>
    <cellStyle name="Normal 48 4 3 2" xfId="3287"/>
    <cellStyle name="Normal 48 4 4" xfId="3284"/>
    <cellStyle name="Normal 48 5" xfId="1675"/>
    <cellStyle name="Normal 48 5 2" xfId="1978"/>
    <cellStyle name="Normal 48 5 2 2" xfId="2594"/>
    <cellStyle name="Normal 48 5 2 2 2" xfId="3290"/>
    <cellStyle name="Normal 48 5 2 3" xfId="3289"/>
    <cellStyle name="Normal 48 5 3" xfId="2428"/>
    <cellStyle name="Normal 48 5 3 2" xfId="3291"/>
    <cellStyle name="Normal 48 5 4" xfId="3288"/>
    <cellStyle name="Normal 48 6" xfId="1476"/>
    <cellStyle name="Normal 48 6 2" xfId="1894"/>
    <cellStyle name="Normal 48 6 2 2" xfId="2510"/>
    <cellStyle name="Normal 48 6 2 2 2" xfId="3294"/>
    <cellStyle name="Normal 48 6 2 3" xfId="3293"/>
    <cellStyle name="Normal 48 6 3" xfId="2344"/>
    <cellStyle name="Normal 48 6 3 2" xfId="3295"/>
    <cellStyle name="Normal 48 6 4" xfId="3292"/>
    <cellStyle name="Normal 48 7" xfId="1849"/>
    <cellStyle name="Normal 48 7 2" xfId="2466"/>
    <cellStyle name="Normal 48 7 2 2" xfId="3297"/>
    <cellStyle name="Normal 48 7 3" xfId="3296"/>
    <cellStyle name="Normal 48 8" xfId="1717"/>
    <cellStyle name="Normal 48 8 2" xfId="2451"/>
    <cellStyle name="Normal 48 8 2 2" xfId="3299"/>
    <cellStyle name="Normal 48 8 3" xfId="3298"/>
    <cellStyle name="Normal 48 9" xfId="2300"/>
    <cellStyle name="Normal 48 9 2" xfId="3300"/>
    <cellStyle name="Normal 49" xfId="998"/>
    <cellStyle name="Normal 49 10" xfId="3301"/>
    <cellStyle name="Normal 49 2" xfId="1142"/>
    <cellStyle name="Normal 49 2 2" xfId="1572"/>
    <cellStyle name="Normal 49 2 2 2" xfId="1918"/>
    <cellStyle name="Normal 49 2 2 2 2" xfId="2534"/>
    <cellStyle name="Normal 49 2 2 2 2 2" xfId="3305"/>
    <cellStyle name="Normal 49 2 2 2 3" xfId="3304"/>
    <cellStyle name="Normal 49 2 2 3" xfId="2368"/>
    <cellStyle name="Normal 49 2 2 3 2" xfId="3306"/>
    <cellStyle name="Normal 49 2 2 4" xfId="3303"/>
    <cellStyle name="Normal 49 2 3" xfId="1868"/>
    <cellStyle name="Normal 49 2 3 2" xfId="2484"/>
    <cellStyle name="Normal 49 2 3 2 2" xfId="3308"/>
    <cellStyle name="Normal 49 2 3 3" xfId="3307"/>
    <cellStyle name="Normal 49 2 4" xfId="2318"/>
    <cellStyle name="Normal 49 2 4 2" xfId="3309"/>
    <cellStyle name="Normal 49 2 5" xfId="3302"/>
    <cellStyle name="Normal 49 3" xfId="1620"/>
    <cellStyle name="Normal 49 3 2" xfId="1941"/>
    <cellStyle name="Normal 49 3 2 2" xfId="2557"/>
    <cellStyle name="Normal 49 3 2 2 2" xfId="3312"/>
    <cellStyle name="Normal 49 3 2 3" xfId="3311"/>
    <cellStyle name="Normal 49 3 3" xfId="2391"/>
    <cellStyle name="Normal 49 3 3 2" xfId="3313"/>
    <cellStyle name="Normal 49 3 4" xfId="3310"/>
    <cellStyle name="Normal 49 4" xfId="1647"/>
    <cellStyle name="Normal 49 4 2" xfId="1955"/>
    <cellStyle name="Normal 49 4 2 2" xfId="2571"/>
    <cellStyle name="Normal 49 4 2 2 2" xfId="3316"/>
    <cellStyle name="Normal 49 4 2 3" xfId="3315"/>
    <cellStyle name="Normal 49 4 3" xfId="2405"/>
    <cellStyle name="Normal 49 4 3 2" xfId="3317"/>
    <cellStyle name="Normal 49 4 4" xfId="3314"/>
    <cellStyle name="Normal 49 5" xfId="1676"/>
    <cellStyle name="Normal 49 5 2" xfId="1979"/>
    <cellStyle name="Normal 49 5 2 2" xfId="2595"/>
    <cellStyle name="Normal 49 5 2 2 2" xfId="3320"/>
    <cellStyle name="Normal 49 5 2 3" xfId="3319"/>
    <cellStyle name="Normal 49 5 3" xfId="2429"/>
    <cellStyle name="Normal 49 5 3 2" xfId="3321"/>
    <cellStyle name="Normal 49 5 4" xfId="3318"/>
    <cellStyle name="Normal 49 6" xfId="1477"/>
    <cellStyle name="Normal 49 6 2" xfId="1895"/>
    <cellStyle name="Normal 49 6 2 2" xfId="2511"/>
    <cellStyle name="Normal 49 6 2 2 2" xfId="3324"/>
    <cellStyle name="Normal 49 6 2 3" xfId="3323"/>
    <cellStyle name="Normal 49 6 3" xfId="2345"/>
    <cellStyle name="Normal 49 6 3 2" xfId="3325"/>
    <cellStyle name="Normal 49 6 4" xfId="3322"/>
    <cellStyle name="Normal 49 7" xfId="1853"/>
    <cellStyle name="Normal 49 7 2" xfId="2470"/>
    <cellStyle name="Normal 49 7 2 2" xfId="3327"/>
    <cellStyle name="Normal 49 7 3" xfId="3326"/>
    <cellStyle name="Normal 49 8" xfId="1718"/>
    <cellStyle name="Normal 49 8 2" xfId="2452"/>
    <cellStyle name="Normal 49 8 2 2" xfId="3329"/>
    <cellStyle name="Normal 49 8 3" xfId="3328"/>
    <cellStyle name="Normal 49 9" xfId="2304"/>
    <cellStyle name="Normal 49 9 2" xfId="3330"/>
    <cellStyle name="Normal 5" xfId="159"/>
    <cellStyle name="Normal 5 10" xfId="3565"/>
    <cellStyle name="Normal 5 2" xfId="160"/>
    <cellStyle name="Normal 5 2 2" xfId="161"/>
    <cellStyle name="Normal 5 2 2 2" xfId="162"/>
    <cellStyle name="Normal 5 2 2 2 2" xfId="3506"/>
    <cellStyle name="Normal 5 2 2 3" xfId="2623"/>
    <cellStyle name="Normal 5 2 3" xfId="203"/>
    <cellStyle name="Normal 5 2 3 2" xfId="1056"/>
    <cellStyle name="Normal 5 2 3 3" xfId="2283"/>
    <cellStyle name="Normal 5 2 3 3 2" xfId="3333"/>
    <cellStyle name="Normal 5 2 3 4" xfId="3332"/>
    <cellStyle name="Normal 5 2 4" xfId="2251"/>
    <cellStyle name="Normal 5 2 4 2" xfId="2616"/>
    <cellStyle name="Normal 5 2 4 2 2" xfId="3335"/>
    <cellStyle name="Normal 5 2 4 3" xfId="3334"/>
    <cellStyle name="Normal 5 2 5" xfId="2280"/>
    <cellStyle name="Normal 5 2 5 2" xfId="3336"/>
    <cellStyle name="Normal 5 2 6" xfId="3331"/>
    <cellStyle name="Normal 5 2 7" xfId="3504"/>
    <cellStyle name="Normal 5 2 8" xfId="3566"/>
    <cellStyle name="Normal 5 3" xfId="387"/>
    <cellStyle name="Normal 5 3 2" xfId="571"/>
    <cellStyle name="Normal 5 3 3" xfId="2626"/>
    <cellStyle name="Normal 5 4" xfId="388"/>
    <cellStyle name="Normal 5 4 2" xfId="690"/>
    <cellStyle name="Normal 5 5" xfId="1055"/>
    <cellStyle name="Normal 5 6" xfId="1479"/>
    <cellStyle name="Normal 5 7" xfId="1478"/>
    <cellStyle name="Normal 5 8" xfId="2250"/>
    <cellStyle name="Normal 5 8 2" xfId="2615"/>
    <cellStyle name="Normal 5 8 2 2" xfId="3338"/>
    <cellStyle name="Normal 5 8 3" xfId="3337"/>
    <cellStyle name="Normal 5 9" xfId="3503"/>
    <cellStyle name="Normal 5_1. SBP QRC 30 Sep 10 (Trial 22oct) Final" xfId="2194"/>
    <cellStyle name="Normal 50" xfId="990"/>
    <cellStyle name="Normal 51" xfId="994"/>
    <cellStyle name="Normal 52" xfId="943"/>
    <cellStyle name="Normal 53" xfId="1003"/>
    <cellStyle name="Normal 54" xfId="937"/>
    <cellStyle name="Normal 55" xfId="1002"/>
    <cellStyle name="Normal 56" xfId="992"/>
    <cellStyle name="Normal 57" xfId="1007"/>
    <cellStyle name="Normal 58" xfId="1005"/>
    <cellStyle name="Normal 59" xfId="933"/>
    <cellStyle name="Normal 6" xfId="163"/>
    <cellStyle name="Normal 6 10" xfId="3507"/>
    <cellStyle name="Normal 6 2" xfId="164"/>
    <cellStyle name="Normal 6 2 2" xfId="574"/>
    <cellStyle name="Normal 6 2 2 2" xfId="3508"/>
    <cellStyle name="Normal 6 2 3" xfId="1058"/>
    <cellStyle name="Normal 6 2 4" xfId="1785"/>
    <cellStyle name="Normal 6 2 5" xfId="573"/>
    <cellStyle name="Normal 6 2 6" xfId="3394"/>
    <cellStyle name="Normal 6 3" xfId="575"/>
    <cellStyle name="Normal 6 4" xfId="691"/>
    <cellStyle name="Normal 6 5" xfId="1057"/>
    <cellStyle name="Normal 6 6" xfId="1480"/>
    <cellStyle name="Normal 6 7" xfId="1630"/>
    <cellStyle name="Normal 6 8" xfId="814"/>
    <cellStyle name="Normal 6 9" xfId="572"/>
    <cellStyle name="Normal 6_CF working FSGF (2)" xfId="576"/>
    <cellStyle name="Normal 60" xfId="1000"/>
    <cellStyle name="Normal 61" xfId="988"/>
    <cellStyle name="Normal 62" xfId="934"/>
    <cellStyle name="Normal 63" xfId="1004"/>
    <cellStyle name="Normal 64" xfId="989"/>
    <cellStyle name="Normal 65" xfId="996"/>
    <cellStyle name="Normal 66" xfId="999"/>
    <cellStyle name="Normal 67" xfId="997"/>
    <cellStyle name="Normal 68" xfId="1006"/>
    <cellStyle name="Normal 69" xfId="941"/>
    <cellStyle name="Normal 7" xfId="165"/>
    <cellStyle name="Normal 7 2" xfId="577"/>
    <cellStyle name="Normal 7 3" xfId="692"/>
    <cellStyle name="Normal 7 4" xfId="1059"/>
    <cellStyle name="Normal 7 5" xfId="1481"/>
    <cellStyle name="Normal 7 6" xfId="1631"/>
    <cellStyle name="Normal 7 7" xfId="442"/>
    <cellStyle name="Normal 7 8" xfId="3509"/>
    <cellStyle name="Normal 7_1. SBP QRC 30 Sep 10 (Trial 22oct) Final" xfId="2195"/>
    <cellStyle name="Normal 70" xfId="991"/>
    <cellStyle name="Normal 71" xfId="1001"/>
    <cellStyle name="Normal 71 2" xfId="3538"/>
    <cellStyle name="Normal 72" xfId="995"/>
    <cellStyle name="Normal 73" xfId="1008"/>
    <cellStyle name="Normal 74" xfId="621"/>
    <cellStyle name="Normal 75" xfId="1482"/>
    <cellStyle name="Normal 76" xfId="1483"/>
    <cellStyle name="Normal 77" xfId="1484"/>
    <cellStyle name="Normal 78" xfId="1485"/>
    <cellStyle name="Normal 79" xfId="1486"/>
    <cellStyle name="Normal 8" xfId="166"/>
    <cellStyle name="Normal 8 10" xfId="3510"/>
    <cellStyle name="Normal 8 2" xfId="205"/>
    <cellStyle name="Normal 8 2 2" xfId="803"/>
    <cellStyle name="Normal 8 2 3" xfId="1061"/>
    <cellStyle name="Normal 8 3" xfId="579"/>
    <cellStyle name="Normal 8 4" xfId="891"/>
    <cellStyle name="Normal 8 5" xfId="1060"/>
    <cellStyle name="Normal 8 6" xfId="1487"/>
    <cellStyle name="Normal 8 7" xfId="764"/>
    <cellStyle name="Normal 8 8" xfId="1786"/>
    <cellStyle name="Normal 8 9" xfId="578"/>
    <cellStyle name="Normal 8_cash flow working new" xfId="580"/>
    <cellStyle name="Normal 80" xfId="1488"/>
    <cellStyle name="Normal 81" xfId="1489"/>
    <cellStyle name="Normal 82" xfId="1490"/>
    <cellStyle name="Normal 82 2" xfId="3580"/>
    <cellStyle name="Normal 83" xfId="1491"/>
    <cellStyle name="Normal 83 2" xfId="3582"/>
    <cellStyle name="Normal 84" xfId="1492"/>
    <cellStyle name="Normal 84 2" xfId="3585"/>
    <cellStyle name="Normal 85" xfId="1493"/>
    <cellStyle name="Normal 86" xfId="1494"/>
    <cellStyle name="Normal 87" xfId="1278"/>
    <cellStyle name="Normal 88" xfId="1538"/>
    <cellStyle name="Normal 89" xfId="1543"/>
    <cellStyle name="Normal 9" xfId="167"/>
    <cellStyle name="Normal 9 13" xfId="3574"/>
    <cellStyle name="Normal 9 2" xfId="581"/>
    <cellStyle name="Normal 9 2 2" xfId="1257"/>
    <cellStyle name="Normal 9 2 3" xfId="1196"/>
    <cellStyle name="Normal 9 2 3 2" xfId="1885"/>
    <cellStyle name="Normal 9 2 3 2 2" xfId="2501"/>
    <cellStyle name="Normal 9 2 3 2 2 2" xfId="3341"/>
    <cellStyle name="Normal 9 2 3 2 3" xfId="3340"/>
    <cellStyle name="Normal 9 2 3 3" xfId="2335"/>
    <cellStyle name="Normal 9 2 3 3 2" xfId="3342"/>
    <cellStyle name="Normal 9 2 3 4" xfId="3339"/>
    <cellStyle name="Normal 9 2 4" xfId="1562"/>
    <cellStyle name="Normal 9 2 4 2" xfId="1908"/>
    <cellStyle name="Normal 9 2 4 2 2" xfId="2524"/>
    <cellStyle name="Normal 9 2 4 2 2 2" xfId="3345"/>
    <cellStyle name="Normal 9 2 4 2 3" xfId="3344"/>
    <cellStyle name="Normal 9 2 4 3" xfId="2358"/>
    <cellStyle name="Normal 9 2 4 3 2" xfId="3346"/>
    <cellStyle name="Normal 9 2 4 4" xfId="3343"/>
    <cellStyle name="Normal 9 2 5" xfId="1598"/>
    <cellStyle name="Normal 9 2 5 2" xfId="1931"/>
    <cellStyle name="Normal 9 2 5 2 2" xfId="2547"/>
    <cellStyle name="Normal 9 2 5 2 2 2" xfId="3349"/>
    <cellStyle name="Normal 9 2 5 2 3" xfId="3348"/>
    <cellStyle name="Normal 9 2 5 3" xfId="2381"/>
    <cellStyle name="Normal 9 2 5 3 2" xfId="3350"/>
    <cellStyle name="Normal 9 2 5 4" xfId="3347"/>
    <cellStyle name="Normal 9 2 6" xfId="1666"/>
    <cellStyle name="Normal 9 2 6 2" xfId="1969"/>
    <cellStyle name="Normal 9 2 6 2 2" xfId="2585"/>
    <cellStyle name="Normal 9 2 6 2 2 2" xfId="3353"/>
    <cellStyle name="Normal 9 2 6 2 3" xfId="3352"/>
    <cellStyle name="Normal 9 2 6 3" xfId="2419"/>
    <cellStyle name="Normal 9 2 6 3 2" xfId="3354"/>
    <cellStyle name="Normal 9 2 6 4" xfId="3351"/>
    <cellStyle name="Normal 9 2 7" xfId="1708"/>
    <cellStyle name="Normal 9 2 7 2" xfId="2442"/>
    <cellStyle name="Normal 9 2 7 2 2" xfId="3356"/>
    <cellStyle name="Normal 9 2 7 3" xfId="3355"/>
    <cellStyle name="Normal 9 2 8" xfId="2196"/>
    <cellStyle name="Normal 9 3" xfId="693"/>
    <cellStyle name="Normal 9 4" xfId="1787"/>
    <cellStyle name="Normal 9 5" xfId="3511"/>
    <cellStyle name="Normal 90" xfId="622"/>
    <cellStyle name="Normal 91" xfId="1544"/>
    <cellStyle name="Normal 92" xfId="1545"/>
    <cellStyle name="Normal 93" xfId="1148"/>
    <cellStyle name="Normal 94" xfId="1546"/>
    <cellStyle name="Normal 94 2" xfId="2197"/>
    <cellStyle name="Normal 94 3" xfId="3512"/>
    <cellStyle name="Normal 95" xfId="1573"/>
    <cellStyle name="Normal 96" xfId="1600"/>
    <cellStyle name="Normal 97" xfId="1602"/>
    <cellStyle name="Normal 98" xfId="1627"/>
    <cellStyle name="Normal 99" xfId="1608"/>
    <cellStyle name="Normal_Accounts 2003" xfId="168"/>
    <cellStyle name="Normal_Accounts 25 June to 31 July 2007 5 Columner 2" xfId="3534"/>
    <cellStyle name="Normal_Accounts 25 June to 31 July 2007 5 Columner 2 2" xfId="3420"/>
    <cellStyle name="Normal_Accounts after SHR changes Final" xfId="1982"/>
    <cellStyle name="Normal_DCF Jun 30, 2007" xfId="3415"/>
    <cellStyle name="Normal_FBGF financials June 2010" xfId="3410"/>
    <cellStyle name="Normal_FIGF Accounts Dec 31, 09 3" xfId="3408"/>
    <cellStyle name="Normal_Final accounts 27.1.05" xfId="169"/>
    <cellStyle name="Normal_IGI Stock Fund Accounts" xfId="3423"/>
    <cellStyle name="Normal_PIF may account 3rd draft" xfId="1981"/>
    <cellStyle name="Normal_PIF may account 3rd draft 2" xfId="3396"/>
    <cellStyle name="Normal_Portfolio" xfId="170"/>
    <cellStyle name="Normal_Portfolio 2" xfId="171"/>
    <cellStyle name="Normal_Portfolio 2 2" xfId="172"/>
    <cellStyle name="Normal_Portfolio 2 3" xfId="3414"/>
    <cellStyle name="Normal_PPF Sep 2007 EQ - Final(SECP Guidlines) 2" xfId="173"/>
    <cellStyle name="Normal_PPFL accounts June 30, 2010(FORMATTED)" xfId="3596"/>
    <cellStyle name="Normal_UTP Half Yearly Acc 31 - 2002 2" xfId="217"/>
    <cellStyle name="Normal_Worksheet in   PGF 2005 final" xfId="174"/>
    <cellStyle name="Normal_Worksheet in   PGF 2005 final 2" xfId="3411"/>
    <cellStyle name="Normal1" xfId="2625"/>
    <cellStyle name="Note 2" xfId="216"/>
    <cellStyle name="Note 2 2" xfId="389"/>
    <cellStyle name="Note 2 2 2" xfId="694"/>
    <cellStyle name="Note 2 3" xfId="390"/>
    <cellStyle name="Note 2 3 2" xfId="1496"/>
    <cellStyle name="Note 2 4" xfId="1197"/>
    <cellStyle name="Note 2 5" xfId="582"/>
    <cellStyle name="Note 2 6" xfId="2286"/>
    <cellStyle name="Note 2 6 2" xfId="3358"/>
    <cellStyle name="Note 2 7" xfId="3357"/>
    <cellStyle name="Note 3" xfId="391"/>
    <cellStyle name="Note 3 2" xfId="1198"/>
    <cellStyle name="Note 4" xfId="1495"/>
    <cellStyle name="Note 4 2" xfId="2198"/>
    <cellStyle name="Œ…‹æØ‚è [0.00]_laroux" xfId="2199"/>
    <cellStyle name="Œ…‹æØ‚è_laroux" xfId="2200"/>
    <cellStyle name="Option" xfId="2201"/>
    <cellStyle name="Output 2" xfId="392"/>
    <cellStyle name="Output 2 2" xfId="695"/>
    <cellStyle name="Output 2 2 2" xfId="1498"/>
    <cellStyle name="Output 2 2 3" xfId="1836"/>
    <cellStyle name="Output 2 3" xfId="1788"/>
    <cellStyle name="Output 2 4" xfId="583"/>
    <cellStyle name="Output 3" xfId="1199"/>
    <cellStyle name="Output 4" xfId="1497"/>
    <cellStyle name="Output Amounts" xfId="584"/>
    <cellStyle name="OUTPUT AMOUNTS 2" xfId="1499"/>
    <cellStyle name="Output Amounts_1. Call Placement 31-Dec-09" xfId="2202"/>
    <cellStyle name="OUTPUT COLUMN HEADINGS" xfId="2203"/>
    <cellStyle name="Output Column Headings 2" xfId="2204"/>
    <cellStyle name="Output Column Headings_1. Rcon FEEL vs Trial (Domestic on BS)" xfId="2205"/>
    <cellStyle name="Output Line Items" xfId="585"/>
    <cellStyle name="Output Line Items 2" xfId="586"/>
    <cellStyle name="Output Line Items 3" xfId="1789"/>
    <cellStyle name="OUTPUT LINE ITEMS__Form 35" xfId="2206"/>
    <cellStyle name="OUTPUT REPORT HEADING" xfId="2207"/>
    <cellStyle name="Output Report Heading 2" xfId="2208"/>
    <cellStyle name="Output Report Heading_1. Rcon FEEL vs Trial (Domestic on BS)" xfId="2209"/>
    <cellStyle name="OUTPUT REPORT TITLE" xfId="2210"/>
    <cellStyle name="Output Report Title 2" xfId="2211"/>
    <cellStyle name="Output Report Title_1. Rcon FEEL vs Trial (Domestic on BS)" xfId="2212"/>
    <cellStyle name="p/n" xfId="587"/>
    <cellStyle name="Percent" xfId="175" builtinId="5"/>
    <cellStyle name="Percent (0)" xfId="176"/>
    <cellStyle name="Percent [0]" xfId="2213"/>
    <cellStyle name="Percent [00]" xfId="2214"/>
    <cellStyle name="Percent [2]" xfId="177"/>
    <cellStyle name="Percent [2] 2" xfId="178"/>
    <cellStyle name="Percent [2] 2 2" xfId="804"/>
    <cellStyle name="Percent [2] 2 3" xfId="1062"/>
    <cellStyle name="Percent [2] 3" xfId="589"/>
    <cellStyle name="Percent [2] 4" xfId="588"/>
    <cellStyle name="Percent 10" xfId="393"/>
    <cellStyle name="Percent 10 2" xfId="752"/>
    <cellStyle name="Percent 10 2 2" xfId="982"/>
    <cellStyle name="Percent 10 2 3" xfId="1126"/>
    <cellStyle name="Percent 10 2 4" xfId="1500"/>
    <cellStyle name="Percent 10 2 5" xfId="893"/>
    <cellStyle name="Percent 10 3" xfId="958"/>
    <cellStyle name="Percent 10 4" xfId="1102"/>
    <cellStyle name="Percent 10 5" xfId="1210"/>
    <cellStyle name="Percent 10 6" xfId="892"/>
    <cellStyle name="Percent 10 7" xfId="720"/>
    <cellStyle name="Percent 11" xfId="394"/>
    <cellStyle name="Percent 11 2" xfId="750"/>
    <cellStyle name="Percent 11 2 2" xfId="980"/>
    <cellStyle name="Percent 11 2 3" xfId="1124"/>
    <cellStyle name="Percent 11 2 4" xfId="1501"/>
    <cellStyle name="Percent 11 2 5" xfId="895"/>
    <cellStyle name="Percent 11 3" xfId="955"/>
    <cellStyle name="Percent 11 4" xfId="1099"/>
    <cellStyle name="Percent 11 5" xfId="1236"/>
    <cellStyle name="Percent 11 6" xfId="894"/>
    <cellStyle name="Percent 11 7" xfId="717"/>
    <cellStyle name="Percent 12" xfId="395"/>
    <cellStyle name="Percent 12 2" xfId="753"/>
    <cellStyle name="Percent 12 2 2" xfId="983"/>
    <cellStyle name="Percent 12 2 3" xfId="1127"/>
    <cellStyle name="Percent 12 2 4" xfId="1502"/>
    <cellStyle name="Percent 12 2 5" xfId="897"/>
    <cellStyle name="Percent 12 3" xfId="959"/>
    <cellStyle name="Percent 12 4" xfId="1103"/>
    <cellStyle name="Percent 12 5" xfId="1211"/>
    <cellStyle name="Percent 12 6" xfId="896"/>
    <cellStyle name="Percent 12 7" xfId="721"/>
    <cellStyle name="Percent 13" xfId="396"/>
    <cellStyle name="Percent 13 2" xfId="751"/>
    <cellStyle name="Percent 13 2 2" xfId="981"/>
    <cellStyle name="Percent 13 2 3" xfId="1125"/>
    <cellStyle name="Percent 13 2 4" xfId="1503"/>
    <cellStyle name="Percent 13 2 5" xfId="899"/>
    <cellStyle name="Percent 13 3" xfId="956"/>
    <cellStyle name="Percent 13 4" xfId="1100"/>
    <cellStyle name="Percent 13 5" xfId="1235"/>
    <cellStyle name="Percent 13 6" xfId="898"/>
    <cellStyle name="Percent 13 7" xfId="718"/>
    <cellStyle name="Percent 14" xfId="397"/>
    <cellStyle name="Percent 14 2" xfId="754"/>
    <cellStyle name="Percent 14 2 2" xfId="984"/>
    <cellStyle name="Percent 14 2 3" xfId="1128"/>
    <cellStyle name="Percent 14 2 4" xfId="1504"/>
    <cellStyle name="Percent 14 2 5" xfId="901"/>
    <cellStyle name="Percent 14 3" xfId="960"/>
    <cellStyle name="Percent 14 4" xfId="1104"/>
    <cellStyle name="Percent 14 5" xfId="1212"/>
    <cellStyle name="Percent 14 6" xfId="900"/>
    <cellStyle name="Percent 14 7" xfId="722"/>
    <cellStyle name="Percent 15" xfId="398"/>
    <cellStyle name="Percent 15 2" xfId="903"/>
    <cellStyle name="Percent 15 2 2" xfId="1505"/>
    <cellStyle name="Percent 15 2 3" xfId="1273"/>
    <cellStyle name="Percent 15 3" xfId="967"/>
    <cellStyle name="Percent 15 4" xfId="1111"/>
    <cellStyle name="Percent 15 5" xfId="1234"/>
    <cellStyle name="Percent 15 6" xfId="902"/>
    <cellStyle name="Percent 15 7" xfId="731"/>
    <cellStyle name="Percent 16" xfId="399"/>
    <cellStyle name="Percent 16 2" xfId="756"/>
    <cellStyle name="Percent 16 2 2" xfId="986"/>
    <cellStyle name="Percent 16 2 3" xfId="1130"/>
    <cellStyle name="Percent 16 2 4" xfId="1506"/>
    <cellStyle name="Percent 16 2 5" xfId="905"/>
    <cellStyle name="Percent 16 3" xfId="970"/>
    <cellStyle name="Percent 16 4" xfId="1114"/>
    <cellStyle name="Percent 16 5" xfId="1213"/>
    <cellStyle name="Percent 16 6" xfId="904"/>
    <cellStyle name="Percent 16 7" xfId="737"/>
    <cellStyle name="Percent 17" xfId="400"/>
    <cellStyle name="Percent 17 2" xfId="907"/>
    <cellStyle name="Percent 17 3" xfId="906"/>
    <cellStyle name="Percent 17 4" xfId="1840"/>
    <cellStyle name="Percent 17 5" xfId="757"/>
    <cellStyle name="Percent 18" xfId="401"/>
    <cellStyle name="Percent 18 2" xfId="909"/>
    <cellStyle name="Percent 18 3" xfId="908"/>
    <cellStyle name="Percent 18 4" xfId="1841"/>
    <cellStyle name="Percent 18 5" xfId="758"/>
    <cellStyle name="Percent 19" xfId="402"/>
    <cellStyle name="Percent 19 2" xfId="910"/>
    <cellStyle name="Percent 2" xfId="179"/>
    <cellStyle name="Percent 2 10" xfId="911"/>
    <cellStyle name="Percent 2 11" xfId="912"/>
    <cellStyle name="Percent 2 12" xfId="1063"/>
    <cellStyle name="Percent 2 13" xfId="2215"/>
    <cellStyle name="Percent 2 14" xfId="2216"/>
    <cellStyle name="Percent 2 15" xfId="2217"/>
    <cellStyle name="Percent 2 16" xfId="2218"/>
    <cellStyle name="Percent 2 17" xfId="2219"/>
    <cellStyle name="Percent 2 18" xfId="2220"/>
    <cellStyle name="Percent 2 19" xfId="2221"/>
    <cellStyle name="Percent 2 2" xfId="180"/>
    <cellStyle name="Percent 2 2 2" xfId="181"/>
    <cellStyle name="Percent 2 2 2 2" xfId="806"/>
    <cellStyle name="Percent 2 2 2 3" xfId="1065"/>
    <cellStyle name="Percent 2 2 3" xfId="590"/>
    <cellStyle name="Percent 2 2 3 2" xfId="805"/>
    <cellStyle name="Percent 2 2 3 3" xfId="1790"/>
    <cellStyle name="Percent 2 2 4" xfId="935"/>
    <cellStyle name="Percent 2 2 5" xfId="1064"/>
    <cellStyle name="Percent 2 2_Equity investment SMF june 25" xfId="591"/>
    <cellStyle name="Percent 2 20" xfId="3395"/>
    <cellStyle name="Percent 2 3" xfId="182"/>
    <cellStyle name="Percent 2 3 2" xfId="593"/>
    <cellStyle name="Percent 2 3 3" xfId="1066"/>
    <cellStyle name="Percent 2 3 4" xfId="1791"/>
    <cellStyle name="Percent 2 3 5" xfId="592"/>
    <cellStyle name="Percent 2 4" xfId="183"/>
    <cellStyle name="Percent 2 4 2" xfId="595"/>
    <cellStyle name="Percent 2 4 3" xfId="1792"/>
    <cellStyle name="Percent 2 4 4" xfId="594"/>
    <cellStyle name="Percent 2 5" xfId="184"/>
    <cellStyle name="Percent 2 6" xfId="185"/>
    <cellStyle name="Percent 2 6 2" xfId="2222"/>
    <cellStyle name="Percent 2 7" xfId="913"/>
    <cellStyle name="Percent 2 8" xfId="914"/>
    <cellStyle name="Percent 2 9" xfId="915"/>
    <cellStyle name="Percent 2_capital gain working" xfId="596"/>
    <cellStyle name="Percent 20" xfId="403"/>
    <cellStyle name="Percent 20 2" xfId="916"/>
    <cellStyle name="Percent 21" xfId="404"/>
    <cellStyle name="Percent 21 2" xfId="917"/>
    <cellStyle name="Percent 22" xfId="405"/>
    <cellStyle name="Percent 22 2" xfId="1507"/>
    <cellStyle name="Percent 22 3" xfId="1252"/>
    <cellStyle name="Percent 22 4" xfId="918"/>
    <cellStyle name="Percent 23" xfId="406"/>
    <cellStyle name="Percent 23 2" xfId="1508"/>
    <cellStyle name="Percent 23 3" xfId="1277"/>
    <cellStyle name="Percent 23 4" xfId="919"/>
    <cellStyle name="Percent 24" xfId="407"/>
    <cellStyle name="Percent 24 2" xfId="920"/>
    <cellStyle name="Percent 25" xfId="408"/>
    <cellStyle name="Percent 25 2" xfId="921"/>
    <cellStyle name="Percent 26" xfId="409"/>
    <cellStyle name="Percent 26 2" xfId="922"/>
    <cellStyle name="Percent 27" xfId="410"/>
    <cellStyle name="Percent 27 2" xfId="923"/>
    <cellStyle name="Percent 28" xfId="411"/>
    <cellStyle name="Percent 28 2" xfId="924"/>
    <cellStyle name="Percent 29" xfId="412"/>
    <cellStyle name="Percent 29 2" xfId="925"/>
    <cellStyle name="Percent 3" xfId="186"/>
    <cellStyle name="Percent 3 2" xfId="597"/>
    <cellStyle name="Percent 3 2 2" xfId="2223"/>
    <cellStyle name="Percent 3 3" xfId="598"/>
    <cellStyle name="Percent 3 3 2" xfId="2224"/>
    <cellStyle name="Percent 3 4" xfId="1067"/>
    <cellStyle name="Percent 30" xfId="413"/>
    <cellStyle name="Percent 30 2" xfId="1136"/>
    <cellStyle name="Percent 30 2 2" xfId="1648"/>
    <cellStyle name="Percent 30 2 2 2" xfId="1956"/>
    <cellStyle name="Percent 30 2 2 2 2" xfId="2572"/>
    <cellStyle name="Percent 30 2 2 2 2 2" xfId="3362"/>
    <cellStyle name="Percent 30 2 2 2 3" xfId="3361"/>
    <cellStyle name="Percent 30 2 2 3" xfId="2406"/>
    <cellStyle name="Percent 30 2 2 3 2" xfId="3363"/>
    <cellStyle name="Percent 30 2 2 4" xfId="3360"/>
    <cellStyle name="Percent 30 2 3" xfId="1862"/>
    <cellStyle name="Percent 30 2 3 2" xfId="2478"/>
    <cellStyle name="Percent 30 2 3 2 2" xfId="3365"/>
    <cellStyle name="Percent 30 2 3 3" xfId="3364"/>
    <cellStyle name="Percent 30 2 4" xfId="2312"/>
    <cellStyle name="Percent 30 2 4 2" xfId="3366"/>
    <cellStyle name="Percent 30 2 5" xfId="3359"/>
    <cellStyle name="Percent 30 3" xfId="1509"/>
    <cellStyle name="Percent 30 4" xfId="1847"/>
    <cellStyle name="Percent 30 4 2" xfId="2464"/>
    <cellStyle name="Percent 30 4 2 2" xfId="3368"/>
    <cellStyle name="Percent 30 4 3" xfId="3367"/>
    <cellStyle name="Percent 30 5" xfId="926"/>
    <cellStyle name="Percent 30 5 2" xfId="2298"/>
    <cellStyle name="Percent 30 5 2 2" xfId="3370"/>
    <cellStyle name="Percent 30 5 3" xfId="3369"/>
    <cellStyle name="Percent 31" xfId="414"/>
    <cellStyle name="Percent 31 2" xfId="1510"/>
    <cellStyle name="Percent 32" xfId="415"/>
    <cellStyle name="Percent 32 2" xfId="1511"/>
    <cellStyle name="Percent 33" xfId="416"/>
    <cellStyle name="Percent 33 2" xfId="1512"/>
    <cellStyle name="Percent 34" xfId="417"/>
    <cellStyle name="Percent 34 2" xfId="1513"/>
    <cellStyle name="Percent 35" xfId="418"/>
    <cellStyle name="Percent 35 2" xfId="1514"/>
    <cellStyle name="Percent 36" xfId="419"/>
    <cellStyle name="Percent 36 2" xfId="1515"/>
    <cellStyle name="Percent 37" xfId="420"/>
    <cellStyle name="Percent 37 2" xfId="1516"/>
    <cellStyle name="Percent 38" xfId="421"/>
    <cellStyle name="Percent 38 2" xfId="1517"/>
    <cellStyle name="Percent 39" xfId="422"/>
    <cellStyle name="Percent 39 2" xfId="1518"/>
    <cellStyle name="Percent 4" xfId="187"/>
    <cellStyle name="Percent 4 2" xfId="188"/>
    <cellStyle name="Percent 4 2 2" xfId="927"/>
    <cellStyle name="Percent 4 2 3" xfId="1090"/>
    <cellStyle name="Percent 4 2 4" xfId="1520"/>
    <cellStyle name="Percent 4 2 5" xfId="807"/>
    <cellStyle name="Percent 4 2 6" xfId="600"/>
    <cellStyle name="Percent 4 3" xfId="208"/>
    <cellStyle name="Percent 4 3 2" xfId="741"/>
    <cellStyle name="Percent 4 3 3" xfId="696"/>
    <cellStyle name="Percent 4 4" xfId="732"/>
    <cellStyle name="Percent 4 5" xfId="1068"/>
    <cellStyle name="Percent 4 6" xfId="1519"/>
    <cellStyle name="Percent 4 7" xfId="765"/>
    <cellStyle name="Percent 4 8" xfId="1793"/>
    <cellStyle name="Percent 4 9" xfId="599"/>
    <cellStyle name="Percent 40" xfId="423"/>
    <cellStyle name="Percent 40 2" xfId="1521"/>
    <cellStyle name="Percent 41" xfId="424"/>
    <cellStyle name="Percent 41 2" xfId="1522"/>
    <cellStyle name="Percent 42" xfId="425"/>
    <cellStyle name="Percent 42 2" xfId="1523"/>
    <cellStyle name="Percent 43" xfId="426"/>
    <cellStyle name="Percent 43 2" xfId="1524"/>
    <cellStyle name="Percent 44" xfId="427"/>
    <cellStyle name="Percent 45" xfId="428"/>
    <cellStyle name="Percent 46" xfId="1382"/>
    <cellStyle name="Percent 47" xfId="1539"/>
    <cellStyle name="Percent 48" xfId="1383"/>
    <cellStyle name="Percent 49" xfId="1540"/>
    <cellStyle name="Percent 5" xfId="189"/>
    <cellStyle name="Percent 5 2" xfId="190"/>
    <cellStyle name="Percent 5 2 2" xfId="191"/>
    <cellStyle name="Percent 5 2 2 2" xfId="808"/>
    <cellStyle name="Percent 5 2 3" xfId="1069"/>
    <cellStyle name="Percent 5 3" xfId="601"/>
    <cellStyle name="Percent 5 4" xfId="697"/>
    <cellStyle name="Percent 5 4 2" xfId="742"/>
    <cellStyle name="Percent 5 5" xfId="733"/>
    <cellStyle name="Percent 50" xfId="1151"/>
    <cellStyle name="Percent 51" xfId="1549"/>
    <cellStyle name="Percent 52" xfId="1584"/>
    <cellStyle name="Percent 53" xfId="1583"/>
    <cellStyle name="Percent 54" xfId="1621"/>
    <cellStyle name="Percent 55" xfId="1575"/>
    <cellStyle name="Percent 56" xfId="1585"/>
    <cellStyle name="Percent 57" xfId="1607"/>
    <cellStyle name="Percent 58" xfId="1599"/>
    <cellStyle name="Percent 59" xfId="1578"/>
    <cellStyle name="Percent 6" xfId="192"/>
    <cellStyle name="Percent 6 2" xfId="213"/>
    <cellStyle name="Percent 6 2 2" xfId="809"/>
    <cellStyle name="Percent 6 2 3" xfId="1070"/>
    <cellStyle name="Percent 6 3" xfId="602"/>
    <cellStyle name="Percent 6 3 2" xfId="3517"/>
    <cellStyle name="Percent 60" xfId="1632"/>
    <cellStyle name="Percent 61" xfId="1653"/>
    <cellStyle name="Percent 62" xfId="1689"/>
    <cellStyle name="Percent 63" xfId="1724"/>
    <cellStyle name="Percent 64" xfId="1695"/>
    <cellStyle name="Percent 65" xfId="2281"/>
    <cellStyle name="Percent 66" xfId="2620"/>
    <cellStyle name="Percent 67" xfId="3514"/>
    <cellStyle name="Percent 68" xfId="3544"/>
    <cellStyle name="Percent 69" xfId="3472"/>
    <cellStyle name="Percent 7" xfId="193"/>
    <cellStyle name="Percent 7 2" xfId="604"/>
    <cellStyle name="Percent 7 3" xfId="1071"/>
    <cellStyle name="Percent 7 4" xfId="1794"/>
    <cellStyle name="Percent 7 5" xfId="603"/>
    <cellStyle name="Percent 70" xfId="3543"/>
    <cellStyle name="Percent 71" xfId="3567"/>
    <cellStyle name="Percent 8" xfId="429"/>
    <cellStyle name="Percent 8 2" xfId="929"/>
    <cellStyle name="Percent 8 2 2" xfId="1525"/>
    <cellStyle name="Percent 8 2 3" xfId="1258"/>
    <cellStyle name="Percent 8 3" xfId="946"/>
    <cellStyle name="Percent 8 4" xfId="1089"/>
    <cellStyle name="Percent 8 5" xfId="1200"/>
    <cellStyle name="Percent 8 6" xfId="928"/>
    <cellStyle name="Percent 8 7" xfId="605"/>
    <cellStyle name="Percent 9" xfId="430"/>
    <cellStyle name="Percent 9 2" xfId="749"/>
    <cellStyle name="Percent 9 2 2" xfId="979"/>
    <cellStyle name="Percent 9 2 3" xfId="1123"/>
    <cellStyle name="Percent 9 2 4" xfId="1526"/>
    <cellStyle name="Percent 9 2 5" xfId="930"/>
    <cellStyle name="Percent 9 3" xfId="716"/>
    <cellStyle name="Percent 9 4" xfId="1098"/>
    <cellStyle name="Percent 9 5" xfId="1237"/>
    <cellStyle name="Pivot Style Medium 13 2" xfId="1527"/>
    <cellStyle name="PrePop Currency (0)" xfId="606"/>
    <cellStyle name="PrePop Currency (0) 2" xfId="810"/>
    <cellStyle name="PrePop Currency (0) 3" xfId="1072"/>
    <cellStyle name="PrePop Currency (0) 4" xfId="1528"/>
    <cellStyle name="PrePop Currency (2)" xfId="2225"/>
    <cellStyle name="PrePop Units (0)" xfId="2226"/>
    <cellStyle name="PrePop Units (1)" xfId="2227"/>
    <cellStyle name="PrePop Units (2)" xfId="2228"/>
    <cellStyle name="Product" xfId="607"/>
    <cellStyle name="Product 2" xfId="1529"/>
    <cellStyle name="Reset  - Style7" xfId="2229"/>
    <cellStyle name="Reset range style to defaults" xfId="2230"/>
    <cellStyle name="RevList" xfId="2231"/>
    <cellStyle name="ri" xfId="431"/>
    <cellStyle name="ri 2" xfId="609"/>
    <cellStyle name="ri 3" xfId="608"/>
    <cellStyle name="Standard_NEGS" xfId="432"/>
    <cellStyle name="Style 1" xfId="194"/>
    <cellStyle name="Style 1 10" xfId="611"/>
    <cellStyle name="Style 1 10 2" xfId="811"/>
    <cellStyle name="Style 1 10 3" xfId="1074"/>
    <cellStyle name="Style 1 10 4" xfId="3404"/>
    <cellStyle name="Style 1 11" xfId="2646"/>
    <cellStyle name="Style 1 2" xfId="195"/>
    <cellStyle name="Style 1 2 2" xfId="1531"/>
    <cellStyle name="Style 1 2 3" xfId="1530"/>
    <cellStyle name="Style 1 2 3 2" xfId="3583"/>
    <cellStyle name="Style 1 2 4" xfId="612"/>
    <cellStyle name="Style 1 2 4 2" xfId="3581"/>
    <cellStyle name="Style 1 2 5" xfId="3518"/>
    <cellStyle name="Style 1 2_Accounts - Stock Fund 2010 (18-8-10)" xfId="2232"/>
    <cellStyle name="Style 1 3" xfId="196"/>
    <cellStyle name="Style 1 3 2" xfId="613"/>
    <cellStyle name="Style 1 3 3" xfId="3519"/>
    <cellStyle name="Style 1 4" xfId="610"/>
    <cellStyle name="Style 1 4 2" xfId="1073"/>
    <cellStyle name="Style 1 4 3" xfId="1795"/>
    <cellStyle name="Style 1 5" xfId="2233"/>
    <cellStyle name="Style 1 6" xfId="2633"/>
    <cellStyle name="Style 1 7" xfId="2636"/>
    <cellStyle name="Style 1 8" xfId="2639"/>
    <cellStyle name="Style 1 9" xfId="2642"/>
    <cellStyle name="Style 1_1. Rcon FEEL vs Trial (Domestic on BS)" xfId="2234"/>
    <cellStyle name="sub" xfId="614"/>
    <cellStyle name="Sub-group Hdg" xfId="197"/>
    <cellStyle name="Sub-group Hdg 2" xfId="2235"/>
    <cellStyle name="Sub-group Hdg 3" xfId="3520"/>
    <cellStyle name="Sub-heading" xfId="198"/>
    <cellStyle name="Sub-heading 2" xfId="2236"/>
    <cellStyle name="Sub-heading 3" xfId="3521"/>
    <cellStyle name="Subtotal" xfId="2237"/>
    <cellStyle name="Table  - Style6" xfId="2238"/>
    <cellStyle name="Temp" xfId="615"/>
    <cellStyle name="Temp 2" xfId="812"/>
    <cellStyle name="Temp 3" xfId="1075"/>
    <cellStyle name="Temp 4" xfId="1532"/>
    <cellStyle name="Text Indent A" xfId="616"/>
    <cellStyle name="Text Indent B" xfId="617"/>
    <cellStyle name="Text Indent B 2" xfId="813"/>
    <cellStyle name="Text Indent B 3" xfId="1076"/>
    <cellStyle name="Text Indent B 4" xfId="1533"/>
    <cellStyle name="Text Indent C" xfId="2239"/>
    <cellStyle name="Tickmark" xfId="199"/>
    <cellStyle name="Tickmark 2" xfId="3522"/>
    <cellStyle name="Title  - Style1" xfId="2240"/>
    <cellStyle name="Title 2" xfId="433"/>
    <cellStyle name="Title 2 2" xfId="1535"/>
    <cellStyle name="Title 2 3" xfId="618"/>
    <cellStyle name="Title 3" xfId="1204"/>
    <cellStyle name="Title 4" xfId="1534"/>
    <cellStyle name="Total 2" xfId="434"/>
    <cellStyle name="Total 2 2" xfId="698"/>
    <cellStyle name="Total 2 2 2" xfId="1537"/>
    <cellStyle name="Total 2 2 3" xfId="1837"/>
    <cellStyle name="Total 2 3" xfId="1796"/>
    <cellStyle name="Total 2 4" xfId="619"/>
    <cellStyle name="Total 3" xfId="1205"/>
    <cellStyle name="Total 4" xfId="1536"/>
    <cellStyle name="TotCol - Style5" xfId="2241"/>
    <cellStyle name="TotRow - Style4" xfId="2242"/>
    <cellStyle name="Tusental (0)_pldt" xfId="435"/>
    <cellStyle name="Tusental_pldt" xfId="436"/>
    <cellStyle name="Value" xfId="2243"/>
    <cellStyle name="Value 2" xfId="2244"/>
    <cellStyle name="Valuta (0)_pldt" xfId="437"/>
    <cellStyle name="Valuta_pldt" xfId="438"/>
    <cellStyle name="Warning Text 2" xfId="439"/>
    <cellStyle name="Warning Text 2 2" xfId="699"/>
    <cellStyle name="Warning Text 2 3" xfId="1797"/>
    <cellStyle name="Warning Text 2 4" xfId="620"/>
    <cellStyle name="Warning Text 3" xfId="1206"/>
    <cellStyle name="Warning Text 4" xfId="2245"/>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93.xml"/><Relationship Id="rId170" Type="http://schemas.openxmlformats.org/officeDocument/2006/relationships/externalLink" Target="externalLinks/externalLink104.xml"/><Relationship Id="rId226" Type="http://schemas.openxmlformats.org/officeDocument/2006/relationships/externalLink" Target="externalLinks/externalLink160.xml"/><Relationship Id="rId268"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8.xml"/><Relationship Id="rId128" Type="http://schemas.openxmlformats.org/officeDocument/2006/relationships/externalLink" Target="externalLinks/externalLink62.xml"/><Relationship Id="rId149" Type="http://schemas.openxmlformats.org/officeDocument/2006/relationships/externalLink" Target="externalLinks/externalLink83.xml"/><Relationship Id="rId5" Type="http://schemas.openxmlformats.org/officeDocument/2006/relationships/worksheet" Target="worksheets/sheet5.xml"/><Relationship Id="rId95" Type="http://schemas.openxmlformats.org/officeDocument/2006/relationships/externalLink" Target="externalLinks/externalLink29.xml"/><Relationship Id="rId160" Type="http://schemas.openxmlformats.org/officeDocument/2006/relationships/externalLink" Target="externalLinks/externalLink94.xml"/><Relationship Id="rId181" Type="http://schemas.openxmlformats.org/officeDocument/2006/relationships/externalLink" Target="externalLinks/externalLink115.xml"/><Relationship Id="rId216" Type="http://schemas.openxmlformats.org/officeDocument/2006/relationships/externalLink" Target="externalLinks/externalLink150.xml"/><Relationship Id="rId237" Type="http://schemas.openxmlformats.org/officeDocument/2006/relationships/externalLink" Target="externalLinks/externalLink171.xml"/><Relationship Id="rId258" Type="http://schemas.openxmlformats.org/officeDocument/2006/relationships/externalLink" Target="externalLinks/externalLink19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2.xml"/><Relationship Id="rId139" Type="http://schemas.openxmlformats.org/officeDocument/2006/relationships/externalLink" Target="externalLinks/externalLink73.xml"/><Relationship Id="rId85" Type="http://schemas.openxmlformats.org/officeDocument/2006/relationships/externalLink" Target="externalLinks/externalLink19.xml"/><Relationship Id="rId150" Type="http://schemas.openxmlformats.org/officeDocument/2006/relationships/externalLink" Target="externalLinks/externalLink84.xml"/><Relationship Id="rId171" Type="http://schemas.openxmlformats.org/officeDocument/2006/relationships/externalLink" Target="externalLinks/externalLink105.xml"/><Relationship Id="rId192" Type="http://schemas.openxmlformats.org/officeDocument/2006/relationships/externalLink" Target="externalLinks/externalLink126.xml"/><Relationship Id="rId206" Type="http://schemas.openxmlformats.org/officeDocument/2006/relationships/externalLink" Target="externalLinks/externalLink140.xml"/><Relationship Id="rId227" Type="http://schemas.openxmlformats.org/officeDocument/2006/relationships/externalLink" Target="externalLinks/externalLink161.xml"/><Relationship Id="rId248" Type="http://schemas.openxmlformats.org/officeDocument/2006/relationships/externalLink" Target="externalLinks/externalLink182.xml"/><Relationship Id="rId269"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2.xml"/><Relationship Id="rId129" Type="http://schemas.openxmlformats.org/officeDocument/2006/relationships/externalLink" Target="externalLinks/externalLink63.xml"/><Relationship Id="rId54" Type="http://schemas.openxmlformats.org/officeDocument/2006/relationships/worksheet" Target="worksheets/sheet54.xml"/><Relationship Id="rId75" Type="http://schemas.openxmlformats.org/officeDocument/2006/relationships/externalLink" Target="externalLinks/externalLink9.xml"/><Relationship Id="rId96" Type="http://schemas.openxmlformats.org/officeDocument/2006/relationships/externalLink" Target="externalLinks/externalLink30.xml"/><Relationship Id="rId140" Type="http://schemas.openxmlformats.org/officeDocument/2006/relationships/externalLink" Target="externalLinks/externalLink74.xml"/><Relationship Id="rId161" Type="http://schemas.openxmlformats.org/officeDocument/2006/relationships/externalLink" Target="externalLinks/externalLink95.xml"/><Relationship Id="rId182" Type="http://schemas.openxmlformats.org/officeDocument/2006/relationships/externalLink" Target="externalLinks/externalLink116.xml"/><Relationship Id="rId217" Type="http://schemas.openxmlformats.org/officeDocument/2006/relationships/externalLink" Target="externalLinks/externalLink151.xml"/><Relationship Id="rId6" Type="http://schemas.openxmlformats.org/officeDocument/2006/relationships/worksheet" Target="worksheets/sheet6.xml"/><Relationship Id="rId238" Type="http://schemas.openxmlformats.org/officeDocument/2006/relationships/externalLink" Target="externalLinks/externalLink172.xml"/><Relationship Id="rId259" Type="http://schemas.openxmlformats.org/officeDocument/2006/relationships/externalLink" Target="externalLinks/externalLink193.xml"/><Relationship Id="rId23" Type="http://schemas.openxmlformats.org/officeDocument/2006/relationships/worksheet" Target="worksheets/sheet23.xml"/><Relationship Id="rId119" Type="http://schemas.openxmlformats.org/officeDocument/2006/relationships/externalLink" Target="externalLinks/externalLink53.xml"/><Relationship Id="rId270"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20.xml"/><Relationship Id="rId130" Type="http://schemas.openxmlformats.org/officeDocument/2006/relationships/externalLink" Target="externalLinks/externalLink64.xml"/><Relationship Id="rId151" Type="http://schemas.openxmlformats.org/officeDocument/2006/relationships/externalLink" Target="externalLinks/externalLink85.xml"/><Relationship Id="rId172" Type="http://schemas.openxmlformats.org/officeDocument/2006/relationships/externalLink" Target="externalLinks/externalLink106.xml"/><Relationship Id="rId193" Type="http://schemas.openxmlformats.org/officeDocument/2006/relationships/externalLink" Target="externalLinks/externalLink127.xml"/><Relationship Id="rId207" Type="http://schemas.openxmlformats.org/officeDocument/2006/relationships/externalLink" Target="externalLinks/externalLink141.xml"/><Relationship Id="rId228" Type="http://schemas.openxmlformats.org/officeDocument/2006/relationships/externalLink" Target="externalLinks/externalLink162.xml"/><Relationship Id="rId249" Type="http://schemas.openxmlformats.org/officeDocument/2006/relationships/externalLink" Target="externalLinks/externalLink183.xml"/><Relationship Id="rId13" Type="http://schemas.openxmlformats.org/officeDocument/2006/relationships/worksheet" Target="worksheets/sheet13.xml"/><Relationship Id="rId109" Type="http://schemas.openxmlformats.org/officeDocument/2006/relationships/externalLink" Target="externalLinks/externalLink43.xml"/><Relationship Id="rId260" Type="http://schemas.openxmlformats.org/officeDocument/2006/relationships/externalLink" Target="externalLinks/externalLink194.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20" Type="http://schemas.openxmlformats.org/officeDocument/2006/relationships/externalLink" Target="externalLinks/externalLink54.xml"/><Relationship Id="rId141" Type="http://schemas.openxmlformats.org/officeDocument/2006/relationships/externalLink" Target="externalLinks/externalLink75.xml"/><Relationship Id="rId7" Type="http://schemas.openxmlformats.org/officeDocument/2006/relationships/worksheet" Target="worksheets/sheet7.xml"/><Relationship Id="rId162" Type="http://schemas.openxmlformats.org/officeDocument/2006/relationships/externalLink" Target="externalLinks/externalLink96.xml"/><Relationship Id="rId183" Type="http://schemas.openxmlformats.org/officeDocument/2006/relationships/externalLink" Target="externalLinks/externalLink117.xml"/><Relationship Id="rId218" Type="http://schemas.openxmlformats.org/officeDocument/2006/relationships/externalLink" Target="externalLinks/externalLink152.xml"/><Relationship Id="rId239" Type="http://schemas.openxmlformats.org/officeDocument/2006/relationships/externalLink" Target="externalLinks/externalLink173.xml"/><Relationship Id="rId250" Type="http://schemas.openxmlformats.org/officeDocument/2006/relationships/externalLink" Target="externalLinks/externalLink184.xml"/><Relationship Id="rId271"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31" Type="http://schemas.openxmlformats.org/officeDocument/2006/relationships/externalLink" Target="externalLinks/externalLink65.xml"/><Relationship Id="rId152" Type="http://schemas.openxmlformats.org/officeDocument/2006/relationships/externalLink" Target="externalLinks/externalLink86.xml"/><Relationship Id="rId173" Type="http://schemas.openxmlformats.org/officeDocument/2006/relationships/externalLink" Target="externalLinks/externalLink107.xml"/><Relationship Id="rId194" Type="http://schemas.openxmlformats.org/officeDocument/2006/relationships/externalLink" Target="externalLinks/externalLink128.xml"/><Relationship Id="rId208" Type="http://schemas.openxmlformats.org/officeDocument/2006/relationships/externalLink" Target="externalLinks/externalLink142.xml"/><Relationship Id="rId229" Type="http://schemas.openxmlformats.org/officeDocument/2006/relationships/externalLink" Target="externalLinks/externalLink163.xml"/><Relationship Id="rId240" Type="http://schemas.openxmlformats.org/officeDocument/2006/relationships/externalLink" Target="externalLinks/externalLink174.xml"/><Relationship Id="rId261" Type="http://schemas.openxmlformats.org/officeDocument/2006/relationships/externalLink" Target="externalLinks/externalLink195.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8" Type="http://schemas.openxmlformats.org/officeDocument/2006/relationships/worksheet" Target="worksheets/sheet8.xml"/><Relationship Id="rId98" Type="http://schemas.openxmlformats.org/officeDocument/2006/relationships/externalLink" Target="externalLinks/externalLink32.xml"/><Relationship Id="rId121" Type="http://schemas.openxmlformats.org/officeDocument/2006/relationships/externalLink" Target="externalLinks/externalLink55.xml"/><Relationship Id="rId142" Type="http://schemas.openxmlformats.org/officeDocument/2006/relationships/externalLink" Target="externalLinks/externalLink76.xml"/><Relationship Id="rId163" Type="http://schemas.openxmlformats.org/officeDocument/2006/relationships/externalLink" Target="externalLinks/externalLink97.xml"/><Relationship Id="rId184" Type="http://schemas.openxmlformats.org/officeDocument/2006/relationships/externalLink" Target="externalLinks/externalLink118.xml"/><Relationship Id="rId219" Type="http://schemas.openxmlformats.org/officeDocument/2006/relationships/externalLink" Target="externalLinks/externalLink153.xml"/><Relationship Id="rId230" Type="http://schemas.openxmlformats.org/officeDocument/2006/relationships/externalLink" Target="externalLinks/externalLink164.xml"/><Relationship Id="rId251" Type="http://schemas.openxmlformats.org/officeDocument/2006/relationships/externalLink" Target="externalLinks/externalLink18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xml"/><Relationship Id="rId88" Type="http://schemas.openxmlformats.org/officeDocument/2006/relationships/externalLink" Target="externalLinks/externalLink22.xml"/><Relationship Id="rId111" Type="http://schemas.openxmlformats.org/officeDocument/2006/relationships/externalLink" Target="externalLinks/externalLink45.xml"/><Relationship Id="rId132" Type="http://schemas.openxmlformats.org/officeDocument/2006/relationships/externalLink" Target="externalLinks/externalLink66.xml"/><Relationship Id="rId153" Type="http://schemas.openxmlformats.org/officeDocument/2006/relationships/externalLink" Target="externalLinks/externalLink87.xml"/><Relationship Id="rId174" Type="http://schemas.openxmlformats.org/officeDocument/2006/relationships/externalLink" Target="externalLinks/externalLink108.xml"/><Relationship Id="rId195" Type="http://schemas.openxmlformats.org/officeDocument/2006/relationships/externalLink" Target="externalLinks/externalLink129.xml"/><Relationship Id="rId209" Type="http://schemas.openxmlformats.org/officeDocument/2006/relationships/externalLink" Target="externalLinks/externalLink143.xml"/><Relationship Id="rId220" Type="http://schemas.openxmlformats.org/officeDocument/2006/relationships/externalLink" Target="externalLinks/externalLink154.xml"/><Relationship Id="rId241" Type="http://schemas.openxmlformats.org/officeDocument/2006/relationships/externalLink" Target="externalLinks/externalLink17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96.xml"/><Relationship Id="rId78" Type="http://schemas.openxmlformats.org/officeDocument/2006/relationships/externalLink" Target="externalLinks/externalLink12.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externalLink" Target="externalLinks/externalLink56.xml"/><Relationship Id="rId143" Type="http://schemas.openxmlformats.org/officeDocument/2006/relationships/externalLink" Target="externalLinks/externalLink77.xml"/><Relationship Id="rId164" Type="http://schemas.openxmlformats.org/officeDocument/2006/relationships/externalLink" Target="externalLinks/externalLink98.xml"/><Relationship Id="rId185" Type="http://schemas.openxmlformats.org/officeDocument/2006/relationships/externalLink" Target="externalLinks/externalLink119.xml"/><Relationship Id="rId9" Type="http://schemas.openxmlformats.org/officeDocument/2006/relationships/worksheet" Target="worksheets/sheet9.xml"/><Relationship Id="rId210" Type="http://schemas.openxmlformats.org/officeDocument/2006/relationships/externalLink" Target="externalLinks/externalLink144.xml"/><Relationship Id="rId26" Type="http://schemas.openxmlformats.org/officeDocument/2006/relationships/worksheet" Target="worksheets/sheet26.xml"/><Relationship Id="rId231" Type="http://schemas.openxmlformats.org/officeDocument/2006/relationships/externalLink" Target="externalLinks/externalLink165.xml"/><Relationship Id="rId252" Type="http://schemas.openxmlformats.org/officeDocument/2006/relationships/externalLink" Target="externalLinks/externalLink186.xml"/><Relationship Id="rId47" Type="http://schemas.openxmlformats.org/officeDocument/2006/relationships/worksheet" Target="worksheets/sheet47.xml"/><Relationship Id="rId68" Type="http://schemas.openxmlformats.org/officeDocument/2006/relationships/externalLink" Target="externalLinks/externalLink2.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33" Type="http://schemas.openxmlformats.org/officeDocument/2006/relationships/externalLink" Target="externalLinks/externalLink67.xml"/><Relationship Id="rId154" Type="http://schemas.openxmlformats.org/officeDocument/2006/relationships/externalLink" Target="externalLinks/externalLink88.xml"/><Relationship Id="rId175" Type="http://schemas.openxmlformats.org/officeDocument/2006/relationships/externalLink" Target="externalLinks/externalLink109.xml"/><Relationship Id="rId196" Type="http://schemas.openxmlformats.org/officeDocument/2006/relationships/externalLink" Target="externalLinks/externalLink130.xml"/><Relationship Id="rId200" Type="http://schemas.openxmlformats.org/officeDocument/2006/relationships/externalLink" Target="externalLinks/externalLink134.xml"/><Relationship Id="rId16" Type="http://schemas.openxmlformats.org/officeDocument/2006/relationships/worksheet" Target="worksheets/sheet16.xml"/><Relationship Id="rId221" Type="http://schemas.openxmlformats.org/officeDocument/2006/relationships/externalLink" Target="externalLinks/externalLink155.xml"/><Relationship Id="rId242" Type="http://schemas.openxmlformats.org/officeDocument/2006/relationships/externalLink" Target="externalLinks/externalLink176.xml"/><Relationship Id="rId263" Type="http://schemas.openxmlformats.org/officeDocument/2006/relationships/externalLink" Target="externalLinks/externalLink197.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externalLink" Target="externalLinks/externalLink57.xml"/><Relationship Id="rId144" Type="http://schemas.openxmlformats.org/officeDocument/2006/relationships/externalLink" Target="externalLinks/externalLink78.xml"/><Relationship Id="rId90" Type="http://schemas.openxmlformats.org/officeDocument/2006/relationships/externalLink" Target="externalLinks/externalLink24.xml"/><Relationship Id="rId165" Type="http://schemas.openxmlformats.org/officeDocument/2006/relationships/externalLink" Target="externalLinks/externalLink99.xml"/><Relationship Id="rId186" Type="http://schemas.openxmlformats.org/officeDocument/2006/relationships/externalLink" Target="externalLinks/externalLink120.xml"/><Relationship Id="rId211" Type="http://schemas.openxmlformats.org/officeDocument/2006/relationships/externalLink" Target="externalLinks/externalLink145.xml"/><Relationship Id="rId232" Type="http://schemas.openxmlformats.org/officeDocument/2006/relationships/externalLink" Target="externalLinks/externalLink166.xml"/><Relationship Id="rId253" Type="http://schemas.openxmlformats.org/officeDocument/2006/relationships/externalLink" Target="externalLinks/externalLink18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3.xml"/><Relationship Id="rId113" Type="http://schemas.openxmlformats.org/officeDocument/2006/relationships/externalLink" Target="externalLinks/externalLink47.xml"/><Relationship Id="rId134" Type="http://schemas.openxmlformats.org/officeDocument/2006/relationships/externalLink" Target="externalLinks/externalLink68.xml"/><Relationship Id="rId80" Type="http://schemas.openxmlformats.org/officeDocument/2006/relationships/externalLink" Target="externalLinks/externalLink14.xml"/><Relationship Id="rId155" Type="http://schemas.openxmlformats.org/officeDocument/2006/relationships/externalLink" Target="externalLinks/externalLink89.xml"/><Relationship Id="rId176" Type="http://schemas.openxmlformats.org/officeDocument/2006/relationships/externalLink" Target="externalLinks/externalLink110.xml"/><Relationship Id="rId197" Type="http://schemas.openxmlformats.org/officeDocument/2006/relationships/externalLink" Target="externalLinks/externalLink131.xml"/><Relationship Id="rId201" Type="http://schemas.openxmlformats.org/officeDocument/2006/relationships/externalLink" Target="externalLinks/externalLink135.xml"/><Relationship Id="rId222" Type="http://schemas.openxmlformats.org/officeDocument/2006/relationships/externalLink" Target="externalLinks/externalLink156.xml"/><Relationship Id="rId243" Type="http://schemas.openxmlformats.org/officeDocument/2006/relationships/externalLink" Target="externalLinks/externalLink177.xml"/><Relationship Id="rId264" Type="http://schemas.openxmlformats.org/officeDocument/2006/relationships/externalLink" Target="externalLinks/externalLink19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7.xml"/><Relationship Id="rId124" Type="http://schemas.openxmlformats.org/officeDocument/2006/relationships/externalLink" Target="externalLinks/externalLink58.xml"/><Relationship Id="rId70" Type="http://schemas.openxmlformats.org/officeDocument/2006/relationships/externalLink" Target="externalLinks/externalLink4.xml"/><Relationship Id="rId91" Type="http://schemas.openxmlformats.org/officeDocument/2006/relationships/externalLink" Target="externalLinks/externalLink25.xml"/><Relationship Id="rId145" Type="http://schemas.openxmlformats.org/officeDocument/2006/relationships/externalLink" Target="externalLinks/externalLink79.xml"/><Relationship Id="rId166" Type="http://schemas.openxmlformats.org/officeDocument/2006/relationships/externalLink" Target="externalLinks/externalLink100.xml"/><Relationship Id="rId187" Type="http://schemas.openxmlformats.org/officeDocument/2006/relationships/externalLink" Target="externalLinks/externalLink121.xml"/><Relationship Id="rId1" Type="http://schemas.openxmlformats.org/officeDocument/2006/relationships/worksheet" Target="worksheets/sheet1.xml"/><Relationship Id="rId212" Type="http://schemas.openxmlformats.org/officeDocument/2006/relationships/externalLink" Target="externalLinks/externalLink146.xml"/><Relationship Id="rId233" Type="http://schemas.openxmlformats.org/officeDocument/2006/relationships/externalLink" Target="externalLinks/externalLink167.xml"/><Relationship Id="rId254" Type="http://schemas.openxmlformats.org/officeDocument/2006/relationships/externalLink" Target="externalLinks/externalLink188.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8.xml"/><Relationship Id="rId60" Type="http://schemas.openxmlformats.org/officeDocument/2006/relationships/worksheet" Target="worksheets/sheet60.xml"/><Relationship Id="rId81" Type="http://schemas.openxmlformats.org/officeDocument/2006/relationships/externalLink" Target="externalLinks/externalLink15.xml"/><Relationship Id="rId135" Type="http://schemas.openxmlformats.org/officeDocument/2006/relationships/externalLink" Target="externalLinks/externalLink69.xml"/><Relationship Id="rId156" Type="http://schemas.openxmlformats.org/officeDocument/2006/relationships/externalLink" Target="externalLinks/externalLink90.xml"/><Relationship Id="rId177" Type="http://schemas.openxmlformats.org/officeDocument/2006/relationships/externalLink" Target="externalLinks/externalLink111.xml"/><Relationship Id="rId198" Type="http://schemas.openxmlformats.org/officeDocument/2006/relationships/externalLink" Target="externalLinks/externalLink132.xml"/><Relationship Id="rId202" Type="http://schemas.openxmlformats.org/officeDocument/2006/relationships/externalLink" Target="externalLinks/externalLink136.xml"/><Relationship Id="rId223" Type="http://schemas.openxmlformats.org/officeDocument/2006/relationships/externalLink" Target="externalLinks/externalLink157.xml"/><Relationship Id="rId244" Type="http://schemas.openxmlformats.org/officeDocument/2006/relationships/externalLink" Target="externalLinks/externalLink178.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99.xml"/><Relationship Id="rId50" Type="http://schemas.openxmlformats.org/officeDocument/2006/relationships/worksheet" Target="worksheets/sheet50.xml"/><Relationship Id="rId104" Type="http://schemas.openxmlformats.org/officeDocument/2006/relationships/externalLink" Target="externalLinks/externalLink38.xml"/><Relationship Id="rId125" Type="http://schemas.openxmlformats.org/officeDocument/2006/relationships/externalLink" Target="externalLinks/externalLink59.xml"/><Relationship Id="rId146" Type="http://schemas.openxmlformats.org/officeDocument/2006/relationships/externalLink" Target="externalLinks/externalLink80.xml"/><Relationship Id="rId167" Type="http://schemas.openxmlformats.org/officeDocument/2006/relationships/externalLink" Target="externalLinks/externalLink101.xml"/><Relationship Id="rId188" Type="http://schemas.openxmlformats.org/officeDocument/2006/relationships/externalLink" Target="externalLinks/externalLink122.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213" Type="http://schemas.openxmlformats.org/officeDocument/2006/relationships/externalLink" Target="externalLinks/externalLink147.xml"/><Relationship Id="rId234"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89.xml"/><Relationship Id="rId40" Type="http://schemas.openxmlformats.org/officeDocument/2006/relationships/worksheet" Target="worksheets/sheet40.xml"/><Relationship Id="rId115" Type="http://schemas.openxmlformats.org/officeDocument/2006/relationships/externalLink" Target="externalLinks/externalLink49.xml"/><Relationship Id="rId136" Type="http://schemas.openxmlformats.org/officeDocument/2006/relationships/externalLink" Target="externalLinks/externalLink70.xml"/><Relationship Id="rId157" Type="http://schemas.openxmlformats.org/officeDocument/2006/relationships/externalLink" Target="externalLinks/externalLink91.xml"/><Relationship Id="rId178" Type="http://schemas.openxmlformats.org/officeDocument/2006/relationships/externalLink" Target="externalLinks/externalLink112.xml"/><Relationship Id="rId61" Type="http://schemas.openxmlformats.org/officeDocument/2006/relationships/worksheet" Target="worksheets/sheet61.xml"/><Relationship Id="rId82" Type="http://schemas.openxmlformats.org/officeDocument/2006/relationships/externalLink" Target="externalLinks/externalLink16.xml"/><Relationship Id="rId199" Type="http://schemas.openxmlformats.org/officeDocument/2006/relationships/externalLink" Target="externalLinks/externalLink133.xml"/><Relationship Id="rId203" Type="http://schemas.openxmlformats.org/officeDocument/2006/relationships/externalLink" Target="externalLinks/externalLink137.xml"/><Relationship Id="rId19" Type="http://schemas.openxmlformats.org/officeDocument/2006/relationships/worksheet" Target="worksheets/sheet19.xml"/><Relationship Id="rId224" Type="http://schemas.openxmlformats.org/officeDocument/2006/relationships/externalLink" Target="externalLinks/externalLink158.xml"/><Relationship Id="rId245" Type="http://schemas.openxmlformats.org/officeDocument/2006/relationships/externalLink" Target="externalLinks/externalLink179.xml"/><Relationship Id="rId266" Type="http://schemas.openxmlformats.org/officeDocument/2006/relationships/externalLink" Target="externalLinks/externalLink200.xml"/><Relationship Id="rId30" Type="http://schemas.openxmlformats.org/officeDocument/2006/relationships/worksheet" Target="worksheets/sheet30.xml"/><Relationship Id="rId105" Type="http://schemas.openxmlformats.org/officeDocument/2006/relationships/externalLink" Target="externalLinks/externalLink39.xml"/><Relationship Id="rId126" Type="http://schemas.openxmlformats.org/officeDocument/2006/relationships/externalLink" Target="externalLinks/externalLink60.xml"/><Relationship Id="rId147" Type="http://schemas.openxmlformats.org/officeDocument/2006/relationships/externalLink" Target="externalLinks/externalLink81.xml"/><Relationship Id="rId168" Type="http://schemas.openxmlformats.org/officeDocument/2006/relationships/externalLink" Target="externalLinks/externalLink102.xml"/><Relationship Id="rId51" Type="http://schemas.openxmlformats.org/officeDocument/2006/relationships/worksheet" Target="worksheets/sheet51.xml"/><Relationship Id="rId72" Type="http://schemas.openxmlformats.org/officeDocument/2006/relationships/externalLink" Target="externalLinks/externalLink6.xml"/><Relationship Id="rId93" Type="http://schemas.openxmlformats.org/officeDocument/2006/relationships/externalLink" Target="externalLinks/externalLink27.xml"/><Relationship Id="rId189" Type="http://schemas.openxmlformats.org/officeDocument/2006/relationships/externalLink" Target="externalLinks/externalLink123.xml"/><Relationship Id="rId3" Type="http://schemas.openxmlformats.org/officeDocument/2006/relationships/worksheet" Target="worksheets/sheet3.xml"/><Relationship Id="rId214" Type="http://schemas.openxmlformats.org/officeDocument/2006/relationships/externalLink" Target="externalLinks/externalLink148.xml"/><Relationship Id="rId235" Type="http://schemas.openxmlformats.org/officeDocument/2006/relationships/externalLink" Target="externalLinks/externalLink169.xml"/><Relationship Id="rId256" Type="http://schemas.openxmlformats.org/officeDocument/2006/relationships/externalLink" Target="externalLinks/externalLink190.xml"/><Relationship Id="rId116" Type="http://schemas.openxmlformats.org/officeDocument/2006/relationships/externalLink" Target="externalLinks/externalLink50.xml"/><Relationship Id="rId137" Type="http://schemas.openxmlformats.org/officeDocument/2006/relationships/externalLink" Target="externalLinks/externalLink71.xml"/><Relationship Id="rId158" Type="http://schemas.openxmlformats.org/officeDocument/2006/relationships/externalLink" Target="externalLinks/externalLink9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7.xml"/><Relationship Id="rId179" Type="http://schemas.openxmlformats.org/officeDocument/2006/relationships/externalLink" Target="externalLinks/externalLink113.xml"/><Relationship Id="rId190" Type="http://schemas.openxmlformats.org/officeDocument/2006/relationships/externalLink" Target="externalLinks/externalLink124.xml"/><Relationship Id="rId204" Type="http://schemas.openxmlformats.org/officeDocument/2006/relationships/externalLink" Target="externalLinks/externalLink138.xml"/><Relationship Id="rId225" Type="http://schemas.openxmlformats.org/officeDocument/2006/relationships/externalLink" Target="externalLinks/externalLink159.xml"/><Relationship Id="rId246" Type="http://schemas.openxmlformats.org/officeDocument/2006/relationships/externalLink" Target="externalLinks/externalLink180.xml"/><Relationship Id="rId267" Type="http://schemas.openxmlformats.org/officeDocument/2006/relationships/externalLink" Target="externalLinks/externalLink201.xml"/><Relationship Id="rId106" Type="http://schemas.openxmlformats.org/officeDocument/2006/relationships/externalLink" Target="externalLinks/externalLink40.xml"/><Relationship Id="rId127" Type="http://schemas.openxmlformats.org/officeDocument/2006/relationships/externalLink" Target="externalLinks/externalLink6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7.xml"/><Relationship Id="rId94" Type="http://schemas.openxmlformats.org/officeDocument/2006/relationships/externalLink" Target="externalLinks/externalLink28.xml"/><Relationship Id="rId148" Type="http://schemas.openxmlformats.org/officeDocument/2006/relationships/externalLink" Target="externalLinks/externalLink82.xml"/><Relationship Id="rId169" Type="http://schemas.openxmlformats.org/officeDocument/2006/relationships/externalLink" Target="externalLinks/externalLink103.xml"/><Relationship Id="rId4" Type="http://schemas.openxmlformats.org/officeDocument/2006/relationships/worksheet" Target="worksheets/sheet4.xml"/><Relationship Id="rId180" Type="http://schemas.openxmlformats.org/officeDocument/2006/relationships/externalLink" Target="externalLinks/externalLink114.xml"/><Relationship Id="rId215" Type="http://schemas.openxmlformats.org/officeDocument/2006/relationships/externalLink" Target="externalLinks/externalLink149.xml"/><Relationship Id="rId236" Type="http://schemas.openxmlformats.org/officeDocument/2006/relationships/externalLink" Target="externalLinks/externalLink170.xml"/><Relationship Id="rId257" Type="http://schemas.openxmlformats.org/officeDocument/2006/relationships/externalLink" Target="externalLinks/externalLink191.xml"/><Relationship Id="rId42" Type="http://schemas.openxmlformats.org/officeDocument/2006/relationships/worksheet" Target="worksheets/sheet42.xml"/><Relationship Id="rId84" Type="http://schemas.openxmlformats.org/officeDocument/2006/relationships/externalLink" Target="externalLinks/externalLink18.xml"/><Relationship Id="rId138" Type="http://schemas.openxmlformats.org/officeDocument/2006/relationships/externalLink" Target="externalLinks/externalLink72.xml"/><Relationship Id="rId191" Type="http://schemas.openxmlformats.org/officeDocument/2006/relationships/externalLink" Target="externalLinks/externalLink125.xml"/><Relationship Id="rId205" Type="http://schemas.openxmlformats.org/officeDocument/2006/relationships/externalLink" Target="externalLinks/externalLink139.xml"/><Relationship Id="rId247" Type="http://schemas.openxmlformats.org/officeDocument/2006/relationships/externalLink" Target="externalLinks/externalLink181.xml"/><Relationship Id="rId107" Type="http://schemas.openxmlformats.org/officeDocument/2006/relationships/externalLink" Target="externalLinks/externalLink41.xml"/></Relationships>
</file>

<file path=xl/drawings/drawing1.xml><?xml version="1.0" encoding="utf-8"?>
<xdr:wsDr xmlns:xdr="http://schemas.openxmlformats.org/drawingml/2006/spreadsheetDrawing" xmlns:a="http://schemas.openxmlformats.org/drawingml/2006/main">
  <xdr:twoCellAnchor>
    <xdr:from>
      <xdr:col>2</xdr:col>
      <xdr:colOff>941294</xdr:colOff>
      <xdr:row>48</xdr:row>
      <xdr:rowOff>0</xdr:rowOff>
    </xdr:from>
    <xdr:to>
      <xdr:col>2</xdr:col>
      <xdr:colOff>2185147</xdr:colOff>
      <xdr:row>48</xdr:row>
      <xdr:rowOff>0</xdr:rowOff>
    </xdr:to>
    <xdr:cxnSp macro="">
      <xdr:nvCxnSpPr>
        <xdr:cNvPr id="2" name="Straight Connector 1"/>
        <xdr:cNvCxnSpPr/>
      </xdr:nvCxnSpPr>
      <xdr:spPr>
        <a:xfrm>
          <a:off x="855569" y="9858375"/>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1810552</xdr:colOff>
      <xdr:row>104</xdr:row>
      <xdr:rowOff>13607</xdr:rowOff>
    </xdr:from>
    <xdr:to>
      <xdr:col>1</xdr:col>
      <xdr:colOff>381801</xdr:colOff>
      <xdr:row>104</xdr:row>
      <xdr:rowOff>13607</xdr:rowOff>
    </xdr:to>
    <xdr:cxnSp macro="">
      <xdr:nvCxnSpPr>
        <xdr:cNvPr id="2" name="Straight Connector 1"/>
        <xdr:cNvCxnSpPr/>
      </xdr:nvCxnSpPr>
      <xdr:spPr>
        <a:xfrm>
          <a:off x="1810552" y="17330057"/>
          <a:ext cx="12096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1006929</xdr:colOff>
      <xdr:row>104</xdr:row>
      <xdr:rowOff>13607</xdr:rowOff>
    </xdr:from>
    <xdr:to>
      <xdr:col>9</xdr:col>
      <xdr:colOff>122464</xdr:colOff>
      <xdr:row>104</xdr:row>
      <xdr:rowOff>13607</xdr:rowOff>
    </xdr:to>
    <xdr:cxnSp macro="">
      <xdr:nvCxnSpPr>
        <xdr:cNvPr id="3" name="Straight Connector 2"/>
        <xdr:cNvCxnSpPr/>
      </xdr:nvCxnSpPr>
      <xdr:spPr>
        <a:xfrm>
          <a:off x="9303204" y="17330057"/>
          <a:ext cx="149678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941294</xdr:colOff>
      <xdr:row>32</xdr:row>
      <xdr:rowOff>0</xdr:rowOff>
    </xdr:from>
    <xdr:to>
      <xdr:col>0</xdr:col>
      <xdr:colOff>2185147</xdr:colOff>
      <xdr:row>32</xdr:row>
      <xdr:rowOff>0</xdr:rowOff>
    </xdr:to>
    <xdr:cxnSp macro="">
      <xdr:nvCxnSpPr>
        <xdr:cNvPr id="2" name="Straight Connector 1"/>
        <xdr:cNvCxnSpPr/>
      </xdr:nvCxnSpPr>
      <xdr:spPr>
        <a:xfrm>
          <a:off x="179294" y="1011555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941294</xdr:colOff>
      <xdr:row>32</xdr:row>
      <xdr:rowOff>0</xdr:rowOff>
    </xdr:from>
    <xdr:to>
      <xdr:col>0</xdr:col>
      <xdr:colOff>2185147</xdr:colOff>
      <xdr:row>32</xdr:row>
      <xdr:rowOff>0</xdr:rowOff>
    </xdr:to>
    <xdr:cxnSp macro="">
      <xdr:nvCxnSpPr>
        <xdr:cNvPr id="3" name="Straight Connector 2"/>
        <xdr:cNvCxnSpPr/>
      </xdr:nvCxnSpPr>
      <xdr:spPr>
        <a:xfrm>
          <a:off x="179294" y="1011555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941294</xdr:colOff>
      <xdr:row>24</xdr:row>
      <xdr:rowOff>0</xdr:rowOff>
    </xdr:from>
    <xdr:to>
      <xdr:col>2</xdr:col>
      <xdr:colOff>3922</xdr:colOff>
      <xdr:row>24</xdr:row>
      <xdr:rowOff>0</xdr:rowOff>
    </xdr:to>
    <xdr:cxnSp macro="">
      <xdr:nvCxnSpPr>
        <xdr:cNvPr id="2" name="Straight Connector 1"/>
        <xdr:cNvCxnSpPr/>
      </xdr:nvCxnSpPr>
      <xdr:spPr>
        <a:xfrm>
          <a:off x="693644" y="8143875"/>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1810552</xdr:colOff>
      <xdr:row>94</xdr:row>
      <xdr:rowOff>13607</xdr:rowOff>
    </xdr:from>
    <xdr:to>
      <xdr:col>1</xdr:col>
      <xdr:colOff>381801</xdr:colOff>
      <xdr:row>94</xdr:row>
      <xdr:rowOff>13607</xdr:rowOff>
    </xdr:to>
    <xdr:cxnSp macro="">
      <xdr:nvCxnSpPr>
        <xdr:cNvPr id="2" name="Straight Connector 1"/>
        <xdr:cNvCxnSpPr/>
      </xdr:nvCxnSpPr>
      <xdr:spPr>
        <a:xfrm>
          <a:off x="1810552" y="14167757"/>
          <a:ext cx="12096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1006929</xdr:colOff>
      <xdr:row>94</xdr:row>
      <xdr:rowOff>13607</xdr:rowOff>
    </xdr:from>
    <xdr:to>
      <xdr:col>9</xdr:col>
      <xdr:colOff>122464</xdr:colOff>
      <xdr:row>94</xdr:row>
      <xdr:rowOff>13607</xdr:rowOff>
    </xdr:to>
    <xdr:cxnSp macro="">
      <xdr:nvCxnSpPr>
        <xdr:cNvPr id="3" name="Straight Connector 2"/>
        <xdr:cNvCxnSpPr/>
      </xdr:nvCxnSpPr>
      <xdr:spPr>
        <a:xfrm>
          <a:off x="8607879" y="14167757"/>
          <a:ext cx="12205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1333500</xdr:colOff>
      <xdr:row>54</xdr:row>
      <xdr:rowOff>149679</xdr:rowOff>
    </xdr:from>
    <xdr:to>
      <xdr:col>2</xdr:col>
      <xdr:colOff>258536</xdr:colOff>
      <xdr:row>54</xdr:row>
      <xdr:rowOff>149679</xdr:rowOff>
    </xdr:to>
    <xdr:cxnSp macro="">
      <xdr:nvCxnSpPr>
        <xdr:cNvPr id="2" name="Straight Connector 1"/>
        <xdr:cNvCxnSpPr/>
      </xdr:nvCxnSpPr>
      <xdr:spPr>
        <a:xfrm>
          <a:off x="1333500" y="10303329"/>
          <a:ext cx="128723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625928</xdr:colOff>
      <xdr:row>54</xdr:row>
      <xdr:rowOff>149679</xdr:rowOff>
    </xdr:from>
    <xdr:to>
      <xdr:col>13</xdr:col>
      <xdr:colOff>258535</xdr:colOff>
      <xdr:row>54</xdr:row>
      <xdr:rowOff>149679</xdr:rowOff>
    </xdr:to>
    <xdr:cxnSp macro="">
      <xdr:nvCxnSpPr>
        <xdr:cNvPr id="3" name="Straight Connector 2"/>
        <xdr:cNvCxnSpPr/>
      </xdr:nvCxnSpPr>
      <xdr:spPr>
        <a:xfrm>
          <a:off x="7017203" y="10303329"/>
          <a:ext cx="128043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1333500</xdr:colOff>
      <xdr:row>51</xdr:row>
      <xdr:rowOff>149679</xdr:rowOff>
    </xdr:from>
    <xdr:to>
      <xdr:col>3</xdr:col>
      <xdr:colOff>258536</xdr:colOff>
      <xdr:row>51</xdr:row>
      <xdr:rowOff>149679</xdr:rowOff>
    </xdr:to>
    <xdr:cxnSp macro="">
      <xdr:nvCxnSpPr>
        <xdr:cNvPr id="2" name="Straight Connector 1"/>
        <xdr:cNvCxnSpPr/>
      </xdr:nvCxnSpPr>
      <xdr:spPr>
        <a:xfrm>
          <a:off x="1333500" y="10303329"/>
          <a:ext cx="128723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625928</xdr:colOff>
      <xdr:row>51</xdr:row>
      <xdr:rowOff>149679</xdr:rowOff>
    </xdr:from>
    <xdr:to>
      <xdr:col>14</xdr:col>
      <xdr:colOff>258535</xdr:colOff>
      <xdr:row>51</xdr:row>
      <xdr:rowOff>149679</xdr:rowOff>
    </xdr:to>
    <xdr:cxnSp macro="">
      <xdr:nvCxnSpPr>
        <xdr:cNvPr id="3" name="Straight Connector 2"/>
        <xdr:cNvCxnSpPr/>
      </xdr:nvCxnSpPr>
      <xdr:spPr>
        <a:xfrm>
          <a:off x="7017203" y="10303329"/>
          <a:ext cx="128043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997324</xdr:colOff>
      <xdr:row>55</xdr:row>
      <xdr:rowOff>0</xdr:rowOff>
    </xdr:from>
    <xdr:to>
      <xdr:col>2</xdr:col>
      <xdr:colOff>291353</xdr:colOff>
      <xdr:row>55</xdr:row>
      <xdr:rowOff>0</xdr:rowOff>
    </xdr:to>
    <xdr:cxnSp macro="">
      <xdr:nvCxnSpPr>
        <xdr:cNvPr id="2" name="Straight Connector 1"/>
        <xdr:cNvCxnSpPr/>
      </xdr:nvCxnSpPr>
      <xdr:spPr>
        <a:xfrm>
          <a:off x="997324" y="9620250"/>
          <a:ext cx="115140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201707</xdr:colOff>
      <xdr:row>55</xdr:row>
      <xdr:rowOff>0</xdr:rowOff>
    </xdr:from>
    <xdr:to>
      <xdr:col>9</xdr:col>
      <xdr:colOff>537882</xdr:colOff>
      <xdr:row>55</xdr:row>
      <xdr:rowOff>0</xdr:rowOff>
    </xdr:to>
    <xdr:cxnSp macro="">
      <xdr:nvCxnSpPr>
        <xdr:cNvPr id="3" name="Straight Connector 2"/>
        <xdr:cNvCxnSpPr/>
      </xdr:nvCxnSpPr>
      <xdr:spPr>
        <a:xfrm>
          <a:off x="6240557" y="9620250"/>
          <a:ext cx="11553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Desktop\MCR%2019%20April%202007\Fwd%20Contracts%20OS%20ON%2031-0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11.2.210\Current%20Data\Current%20Data\Audit\Audit\Audit\audit\Documents%20and%20Settings\RaviPrakash\Desktop\TOD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11.2.210\Current%20Data\Accounts-kp\stand%20alone\September%202006\FBL%20Balance%20With%20%20a%20%20CDB%2030.09.20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Virani\Data\Excel\APR-02%20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Basel%20II%200609%20Bahrain%20p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Zainab%20IGIFunds%20exp\Zainab%20IGI\igi%20funds%20ZR\IGI%20Mutual%20Funds%20-%20December%202011\December%202011%20-%20Half%20Year\IGI%20MMF\Substantives\IGI%20BANK\PBC%20updated\nw\July%2031,%20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1.138.119\Data\Documents%20and%20Settings\nazish.abbas\Desktop\June\CRC%20WISE%20RWA%20C&amp;C%20June%202006%20CBG%20ORIGIN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MISC%20PURPOSE\Appr%20&amp;%20Disb%20-%20Jul-Sep03%20-%20for%20Shiraz.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211.2.210\Current%20Data\ubl\UBL2007\Accounts\consolidated%20accounts\Accounts-kp\stand%20alone\September%202006\FBL%20Balance%20With%20%20a%20%20CDB%2030.09.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sohail.bhojani\Desktop\shuja\QRC\Documents%20and%20Settings\muneer.zaidi\Desktop\QRC%20MARCH%202007\special%20notes\OS%20WITH%20SBP%20ADS%20AS%20CUSTM%20ON%2031-03-0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United%20Bank%20Limited\MCR\mcr%20final\Market%20risk\My%20Documents\AMK%20Projects\presentation\June%202004\Security%20Holding%20June%2004.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Worksheet%20in%202222%20PPF%20FS%20December%202012-Final"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11.2.210\Current%20Data\Users\WQ354LG\Documents\My%20Received%20Files\Al%20Hamra%20Islamic%20Pension%20Fund%20-%20%2031%20December%202018.xlsx"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211.2.210\Current%20Data\moiz.tanveer\AppData\Local\Deloitte.DA4\Docs\Temp\5000003225\2462263359800000515\2233%20FISGF%20FS%202016.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11.2.210\Current%20Data\VOUCHER%20OF%20SHRS\SHARES%20WORKING%2001%20JULY%202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United%20Bank%20Limited\MCR\mcr%20final\Market%20risk\UBL%20-%20INTERIM%2005\Treasury\Forex\CLIENT\Reval%20All%2030-06-05audi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138.119\Data\Documents%20and%20Settings\hasan.paliwala\My%20Documents\Basel%20II%20Calculations\03.07%20-%20March%202007\Market%20Risk%20Capital%20Charge%20-%20Mar%2031st%202007%20-.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UA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IBG%20&amp;%20FI\March%20Calculation\Data%20Recieved\Corp%20&amp;%20Comm\Basel%202%20Report%200307%20-%20Qatar%20Corpor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BOARD%20MEETING\2001\Appr&amp;Disb%20-%20Aug-Dec%2020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DOCUME~1\MUNEER~1.ZAI\LOCALS~1\Temp\Rar$DI00.547\kashif\Monthly%20affairs\2007\January07\REVISED%20AL%20&amp;%20IE%20Bab%20UL%20Bahrain%20Dec-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IGI%20Funds\IGI%20BANK\PBC%20updated\nw\July%2031,%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alman%2025-06-10\Substantive\Current%20Year\tfcs\IGI%20TFCs\TFC's%2031-12-0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11.2.210\Current%20Data\Documents%20and%20Settings\Abdul_Azim\My%20Documents\Finance\2009\Month%20End\09-2009\Reporting\BASEL%20II\Basel%20II%20-%20Jun09%20Fina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Faraz%20H~\2005\AKHMCF\Revenue%20and%20Receivables\cllient%20sch.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38.119\Data\Basel%20II\RWA%20CALC\Calc%20RWA%20C&amp;C%2025_05_06_revised.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Virani\TEMP\BS3006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Z:\IGIFS\IGI%20Investment%20Bank\Settlements\TFCs\July-31,%20201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11.2.210\Current%20Data\Settlements\TFCs\June%2030,%202009-1%20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Z:\TFCs\January-31,%2020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Audit%20Back%20up\ubl\FJ%20June\T_Bills%20PIB%20FIB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AKHMCF%20Revenue%20and%20Receivables\Attached%20Portions%20-%20AKU\Client%20Schedules\Medical%20Students%20(Local)%20-%20December%2031,%2020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ali\Desktop\IGI%20Investment%20half%20year%20ended%202012\IGI-Investment%20Bank-MN\client\short-term%20investments\Equity%20Market%20Deals%2001-06-2012%20to%2031-12-20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211.2.210\Current%20Data\mohsraza\AppData\Local\Deloitte.DA4\Docs\5000003222\2482382867500000979\23800.01%20Equity%20Investment.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211.2.210\Current%20Data\Zohaib.Kamran\Desktop\FAAF%20-%20For%20the%20half%20year%20ended%2031%20December%202017.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5F\OS%20WITH%20SBP%20ADS%20AS%20CUSTM%20ON%2030-06-07.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11.2.210\Current%20Data\Reports\Board%20Papers\2012\June%202012\SECP%20Weekly%20Sept%2030,%20200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WINDOWS\BS3006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11.2.210\Current%20Data\Users\mtabish\AppData\Local\Microsoft\Windows\Temporary%20Internet%20Files\Content.Outlook\JHNQ6CK2\Noman\ACCOUNT%20JUNE%202015\UFBF%20Accounts%20June%202014.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kkhifsr01\Users\junaidurrahman\Desktop\Final\30%20June%202013\TFCs-30%20June%202013%20-%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192.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Shoaib\Daily%20NAV\akdif%20pib%20reva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Z:\TFCs\December-31,%2020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11.2.210\Current%20Data\Users\YY836QU\Desktop\mcb%20funds\units%20reconciliation.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11.2.210\Current%20Data\Users\js442ay\Downloads\Accounts%20Pakistan%20Pension%20Fund%20-%2031%20Decmeber%202018Final%20(2).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0.211.2.210\Current%20Data\Users\amin.virani\AppData\Local\Microsoft\Windows\INetCache\Content.Outlook\SE9D9M4S\Misc\FFSOF%20Accounts%2017.8.2018-Copy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211.2.210\Current%20Data\Users\js442ay\Desktop\URSF\Deliverables\URSF%20Accounts%20December%202017%20(12.12.2018)%20-%20Initialled.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10.211.2.210\Current%20Data\Users\js442ay\Desktop\EY\Clients\Dec%2018\MCB%20Funds\Accounts\AHIPF%20FS%20(June%20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nts%20and%20Settings\kci.treasury2\Local%20Settings\Temporary%20Internet%20Files\OLK225\Deposits-Cash-27-07-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MIS\CFC%20Cash%20&amp;%20Deposits\Deposits-Cash-23-11-0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k-khifsr01\Audit\Documents%20and%20Settings\rihafeez\Desktop\Accounts%20ZIL%20Dec-09-(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k-khifsr01\Audit06\Documents%20and%20Settings\kpmg\Local%20Settings\Temporary%20Internet%20Files\OLK30\MngDect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9.0.66\accounts%20&amp;%20finance\Documents%20and%20Settings\kamran.hashmi\Desktop\Audit\Dec%2006\Tangible%20sep%2030.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1.138.119\Data2\Virani\TEMP\BS3006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Data%20Recieved\FI%20&amp;%20IBG\Basell%20II%20data%20for%20Bahrain%20(IB%20F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TFCs\January-31,%2020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11.2.210\Current%20Data\VOUCHER%20OF%20SHRS\May%2005,%202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11.2.210\Current%20Data\VOUCHER%20OF%20SHRS\April%2020,%202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kl-zak\M%20to%20Z\Faisal%20Rehman\2006\Accounts\June%2006\Accounts%20June%2030%202006-OW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1.138.119\Data\DOCUME~1\NEWHOR~1\LOCALS~1\Temp\Temporary%20Directory%201%20for%20Treasury_credit_capital_Calc_as_of_nov_30__06.zip\RWA%20CALC%20SEP,%2030%202006\Treasury%20credit%20capital%20-as%20of%20May%203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138.119\Data\USB%20Backup%2006.07.07\Treasury%20Capital%20Calculation%20as%20of%20March%203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c1\audit\Atly%20Textiles\Accounts\ATLY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irani\Data\Excel\My%20Documents\OVS-2001\My%20Documents\XeeShan\temp\OVERSEAS%20AL%20BKU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211.2.210\Current%20Data\Users\WQ354LG\AppData\Local\Microsoft\Windows\INetCache\Content.Outlook\G2904BI6\Copy%20of%20Al%20Hamra%20Islamic%20Pension%20Fund%20-%20%2031%20December%202018FINAL123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11.2.210\Current%20Data\Users\saijaz\Desktop\PY%20FS\PIPF%20Accounts%20June%202016%20(23.08.2016)%20-%20Reinitiall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211.2.210\Current%20Data\VOUCHER%20OF%20SHRS\September%2021,%20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TFCs\May-31,%20201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kkhifsr01\Audit\INDUS%20MOTORS\Audit%202007\MIS\2003-04\Japan\JPN-P&amp;L%20&amp;%20BS%20-Mar%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211.2.210\Current%20Data\DOCUME~1\FIN-GH~1\LOCALS~1\Temp\notes6030C8\Newletter%20Requirements%20March-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Monthly%20Reporting%20April%20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June%202007\Reporting%20format%20June%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11.2.210\Current%20Data\IGIFS\IGI%20Investment%20Bank\Settlements\VOUCHER%20OF%20SHRS\MARCH%2030,%2020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1.138.119\Data\USB%20Backup%2006.07.07\FI%20Capital%20Calculation%20as%20of%20March,%2031%20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Dec%20Calculation\International%20Portfolio%20as%20of%2031%20December%202006v.4.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72.16.7.209\SharedDocs\DOCUME~1\FIN-GH~1\LOCALS~1\Temp\notes6030C8\Newletter%20Requirements%20March-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March%20Calculation\Data%20Recieved\Corp%20&amp;%20Comm\Basel%202%20Report%200307%20-%20Qatar%20Corpor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11.2.210\Current%20Data\WINDOWS\BS3006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0.211.2.210\Current%20Data\d%20drive%20data%2015-12-09\MIS-CFC%202009\FEEL%202009\FEEL-%2005-01-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Documents%20and%20Settings\Saad1\Desktop\AKU\Kashif\Schedules%20from%20client\trav"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Y:\AIF\Users\usama\Downloads\Documents%20and%20Settings\Administrator\Desktop\MJ-MBF\Income\PHARMATEC%202005\Sameer\3800%20-%20Operating%20assets\Work\Fixed%20Assets\FXA%20Subsidiary%20Record\T-ADD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1st_QuarterAccounts"/>
      <sheetName val="CLV assumptions"/>
      <sheetName val="Custom_LLR"/>
      <sheetName val="LLR"/>
      <sheetName val="CWS1"/>
      <sheetName val="CWSSUM1"/>
      <sheetName val="TKT"/>
      <sheetName val="TKTSUM"/>
      <sheetName val="Sheet2"/>
      <sheetName val="CF wrking"/>
      <sheetName val="Grouping"/>
      <sheetName val="(E-1)-Lead Sheet"/>
      <sheetName val="Cash Flow  HOH"/>
      <sheetName val=" Travel Club"/>
      <sheetName val="Child"/>
      <sheetName val="DATA"/>
      <sheetName val="(A-1)-Lead Sheet"/>
      <sheetName val="acct"/>
      <sheetName val="1st%20QuarterAccounts"/>
      <sheetName val="Bank Data"/>
      <sheetName val="AL905"/>
      <sheetName val="Code"/>
      <sheetName val="Holidays"/>
      <sheetName val="Old Code"/>
      <sheetName val="TB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AHRAIN"/>
      <sheetName val="DOHA QATAR "/>
      <sheetName val="PAKISTAN"/>
      <sheetName val="rate "/>
      <sheetName val="UAE"/>
      <sheetName val="BSDOMOVS"/>
      <sheetName val="SCRR+CRR"/>
      <sheetName val="N-OU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6">
          <cell r="B46">
            <v>9523000</v>
          </cell>
        </row>
      </sheetData>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 val="A1"/>
      <sheetName val="Value_In_Use_-_Tre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sheetData sheetId="22"/>
      <sheetData sheetId="23"/>
      <sheetData sheetId="24"/>
      <sheetData sheetId="25" refreshError="1"/>
      <sheetData sheetId="26"/>
      <sheetData sheetId="27"/>
      <sheetData sheetId="28" refreshError="1"/>
      <sheetData sheetId="29" refreshError="1"/>
      <sheetData sheetId="30"/>
      <sheetData sheetId="31"/>
      <sheetData sheetId="32"/>
      <sheetData sheetId="33" refreshError="1"/>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Additions"/>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BSDOMOVS"/>
      <sheetName val="Sheet4"/>
      <sheetName val="BS-OVS"/>
      <sheetName val="Macro1"/>
      <sheetName val="Lookups"/>
      <sheetName val="Abu Dhab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Tables"/>
      <sheetName val="BSDOMOVS"/>
      <sheetName val="BS-OVS"/>
      <sheetName val="A-C CODE &amp; NAME"/>
      <sheetName val="Note 9.2.4-9.2.7"/>
      <sheetName val="Abu_Dhabi"/>
      <sheetName val="Abu_Dhabi1"/>
      <sheetName val="LS-UAE"/>
      <sheetName val="DEC-05"/>
      <sheetName val="Lookups"/>
      <sheetName val="1-bwb(cb)"/>
      <sheetName val="Code"/>
      <sheetName val="NCSS"/>
      <sheetName val="woRK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 Funded"/>
      <sheetName val="Corporate 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Abu Dhabi"/>
      <sheetName val="A-C CODE &amp; NAME"/>
      <sheetName val="AL905"/>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1">
          <cell r="C91" t="str">
            <v>Placements with Central Banks</v>
          </cell>
        </row>
        <row r="92">
          <cell r="C92" t="str">
            <v>Reserves with Central Banks</v>
          </cell>
        </row>
        <row r="93">
          <cell r="C93" t="str">
            <v>Placements with Commercial Banks</v>
          </cell>
        </row>
        <row r="94">
          <cell r="C94" t="str">
            <v>Placements with subsidiaries and associates</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ProfitProv"/>
      <sheetName val="Cost_of_sales"/>
      <sheetName val="RevCost_of_sales"/>
      <sheetName val="Fin_Chgs"/>
      <sheetName val="Trade_Debts"/>
      <sheetName val="Loanadv_"/>
      <sheetName val="Other_Rec"/>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FF OD"/>
      <sheetName val="OFF CM"/>
      <sheetName val="OFF BS"/>
      <sheetName val="ON BS OD"/>
      <sheetName val="ON BS CM"/>
      <sheetName val="ON BS"/>
      <sheetName val="CALCULATIONS"/>
      <sheetName val="PARTY RATINGS"/>
      <sheetName val="PRODUCTS"/>
      <sheetName val="TABLES"/>
      <sheetName val="MISSING DATA"/>
      <sheetName val="RECON"/>
      <sheetName val="Internal Transactions"/>
      <sheetName val="IBG Transactions"/>
      <sheetName val="Abu Dhabi"/>
      <sheetName val="Lookups"/>
      <sheetName val="AL905"/>
      <sheetName val="HUB"/>
      <sheetName val="DATA 1011"/>
      <sheetName val="IGACP"/>
      <sheetName val="INVACCR"/>
      <sheetName val="Sheet1"/>
      <sheetName val="Country Ben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CORPORATE</v>
          </cell>
          <cell r="B2" t="str">
            <v>DESCRIPTION</v>
          </cell>
          <cell r="C2" t="str">
            <v>ON BS/OFF BS</v>
          </cell>
          <cell r="D2" t="str">
            <v>CCF OUTSTANDING AMOUNT FOR OFF BS</v>
          </cell>
          <cell r="E2" t="str">
            <v>CCF UNDRAWN</v>
          </cell>
        </row>
        <row r="4">
          <cell r="A4">
            <v>6690</v>
          </cell>
          <cell r="B4" t="str">
            <v>PLS HOUSING INV-RENT SHARING</v>
          </cell>
          <cell r="C4" t="str">
            <v>ON</v>
          </cell>
        </row>
        <row r="5">
          <cell r="A5">
            <v>6810</v>
          </cell>
          <cell r="B5" t="str">
            <v>NON-INT AGRI DEMAND FINANCE</v>
          </cell>
          <cell r="C5" t="str">
            <v>ON</v>
          </cell>
        </row>
        <row r="6">
          <cell r="A6">
            <v>6850</v>
          </cell>
          <cell r="B6" t="str">
            <v>LOANS/SMALL LOANS</v>
          </cell>
          <cell r="C6" t="str">
            <v>ON</v>
          </cell>
        </row>
        <row r="7">
          <cell r="A7">
            <v>6860</v>
          </cell>
          <cell r="B7" t="str">
            <v>AGRICULTURAL LOANS</v>
          </cell>
          <cell r="C7" t="str">
            <v>ON</v>
          </cell>
        </row>
        <row r="8">
          <cell r="A8">
            <v>6870</v>
          </cell>
          <cell r="B8" t="str">
            <v>STUDENT LOAN UND.FED.GOVT.LN SCH.</v>
          </cell>
          <cell r="C8" t="str">
            <v>ON</v>
          </cell>
        </row>
        <row r="9">
          <cell r="A9">
            <v>6930</v>
          </cell>
          <cell r="B9" t="str">
            <v>NON-INT- (FAPE) PART-I</v>
          </cell>
          <cell r="C9" t="str">
            <v>ON</v>
          </cell>
        </row>
        <row r="10">
          <cell r="A10">
            <v>6950</v>
          </cell>
          <cell r="B10" t="str">
            <v>NON-INT- (FAPE) PART-II</v>
          </cell>
          <cell r="C10" t="str">
            <v>ON</v>
          </cell>
        </row>
        <row r="11">
          <cell r="A11">
            <v>6960</v>
          </cell>
          <cell r="B11" t="str">
            <v>N.I DEMAND FIN.(SECURED)</v>
          </cell>
          <cell r="C11" t="str">
            <v>ON</v>
          </cell>
        </row>
        <row r="12">
          <cell r="A12">
            <v>6980</v>
          </cell>
          <cell r="B12" t="str">
            <v>NON INT HOUSING FINANCE MARK UP</v>
          </cell>
          <cell r="C12" t="str">
            <v>ON</v>
          </cell>
        </row>
        <row r="13">
          <cell r="A13">
            <v>6990</v>
          </cell>
          <cell r="B13" t="str">
            <v>FINANCE AGAINST PACKING CREDIT (FAPC )</v>
          </cell>
          <cell r="C13" t="str">
            <v>ON</v>
          </cell>
        </row>
        <row r="14">
          <cell r="A14">
            <v>7020</v>
          </cell>
          <cell r="B14" t="str">
            <v>OVERDRAFT-TEMPORARY</v>
          </cell>
          <cell r="C14" t="str">
            <v>ON</v>
          </cell>
        </row>
        <row r="15">
          <cell r="A15">
            <v>7050</v>
          </cell>
          <cell r="B15" t="str">
            <v>NON-INTT. CASH FIN. SECURED</v>
          </cell>
          <cell r="C15" t="str">
            <v>ON</v>
          </cell>
        </row>
        <row r="16">
          <cell r="A16">
            <v>7060</v>
          </cell>
          <cell r="B16" t="str">
            <v>NON-INT AGRI CASH FINANCE</v>
          </cell>
          <cell r="C16" t="str">
            <v>ON</v>
          </cell>
        </row>
        <row r="17">
          <cell r="A17">
            <v>7110</v>
          </cell>
          <cell r="B17" t="str">
            <v>NI FIM (SANCTIONED)</v>
          </cell>
          <cell r="C17" t="str">
            <v>ON</v>
          </cell>
        </row>
        <row r="18">
          <cell r="A18">
            <v>7120</v>
          </cell>
          <cell r="B18" t="str">
            <v>NON-INT.FIN.AGST TRST RECPT(FTR)</v>
          </cell>
          <cell r="C18" t="str">
            <v>ON</v>
          </cell>
        </row>
        <row r="19">
          <cell r="A19">
            <v>7130</v>
          </cell>
          <cell r="B19" t="str">
            <v>NIF-AGAINST LOCALLY MANU.MACH</v>
          </cell>
          <cell r="C19" t="str">
            <v>ON</v>
          </cell>
        </row>
        <row r="20">
          <cell r="A20">
            <v>7160</v>
          </cell>
          <cell r="B20" t="str">
            <v>NICF COMMODITY OPERATION</v>
          </cell>
          <cell r="C20" t="str">
            <v>ON</v>
          </cell>
        </row>
        <row r="21">
          <cell r="A21">
            <v>7170</v>
          </cell>
          <cell r="B21" t="str">
            <v>NICF COMMODITY OPERATION PASSCO.</v>
          </cell>
          <cell r="C21" t="str">
            <v>ON</v>
          </cell>
        </row>
        <row r="22">
          <cell r="A22">
            <v>7190</v>
          </cell>
          <cell r="B22" t="str">
            <v>F.A.P.E.-G(FCEF)</v>
          </cell>
          <cell r="C22" t="str">
            <v>ON</v>
          </cell>
        </row>
        <row r="23">
          <cell r="A23">
            <v>7200</v>
          </cell>
          <cell r="B23" t="str">
            <v>F.B.P.(FCEF)</v>
          </cell>
          <cell r="C23" t="str">
            <v>ON</v>
          </cell>
        </row>
        <row r="24">
          <cell r="A24">
            <v>7210</v>
          </cell>
          <cell r="B24" t="str">
            <v>NI PAD(O/D-IFDBC)TPC-CORP.</v>
          </cell>
          <cell r="C24" t="str">
            <v>ON</v>
          </cell>
        </row>
        <row r="25">
          <cell r="A25">
            <v>7220</v>
          </cell>
          <cell r="B25" t="str">
            <v>INLAND BILLS PURCHASED/DISCOUNT</v>
          </cell>
          <cell r="C25" t="str">
            <v>ON</v>
          </cell>
        </row>
        <row r="26">
          <cell r="A26">
            <v>7240</v>
          </cell>
          <cell r="B26" t="str">
            <v>P.A.D.(CASH &amp; ICA)</v>
          </cell>
          <cell r="C26" t="str">
            <v>ON</v>
          </cell>
        </row>
        <row r="27">
          <cell r="A27">
            <v>7250</v>
          </cell>
          <cell r="B27" t="str">
            <v>NI PAD</v>
          </cell>
          <cell r="C27" t="str">
            <v>ON</v>
          </cell>
        </row>
        <row r="28">
          <cell r="A28">
            <v>7260</v>
          </cell>
          <cell r="B28" t="str">
            <v>FOREIGN BILLS PURCHASED/DISCOUNTED</v>
          </cell>
          <cell r="C28" t="str">
            <v>ON</v>
          </cell>
        </row>
        <row r="29">
          <cell r="A29">
            <v>7270</v>
          </cell>
          <cell r="B29" t="str">
            <v>NI-FBP</v>
          </cell>
          <cell r="C29" t="str">
            <v>ON</v>
          </cell>
        </row>
        <row r="30">
          <cell r="A30">
            <v>7280</v>
          </cell>
          <cell r="B30" t="str">
            <v>INLAND BILLS PURCHASED</v>
          </cell>
          <cell r="C30" t="str">
            <v>ON</v>
          </cell>
        </row>
        <row r="31">
          <cell r="A31">
            <v>7320</v>
          </cell>
          <cell r="B31" t="str">
            <v>NON.INT FORN BILLS PURCHASED ON/AC</v>
          </cell>
          <cell r="C31" t="str">
            <v>ON</v>
          </cell>
        </row>
        <row r="32">
          <cell r="A32">
            <v>7330</v>
          </cell>
          <cell r="B32" t="str">
            <v>FAPE (FE 25)</v>
          </cell>
          <cell r="C32" t="str">
            <v>ON</v>
          </cell>
        </row>
        <row r="33">
          <cell r="A33">
            <v>7350</v>
          </cell>
          <cell r="B33" t="str">
            <v>QARZ E HASNA</v>
          </cell>
          <cell r="C33" t="str">
            <v>ON</v>
          </cell>
        </row>
        <row r="34">
          <cell r="A34">
            <v>7760</v>
          </cell>
          <cell r="B34" t="str">
            <v>OTHER ASSET MARKUP SER CHR RECOV</v>
          </cell>
          <cell r="C34" t="str">
            <v>ON</v>
          </cell>
        </row>
        <row r="35">
          <cell r="A35">
            <v>7850</v>
          </cell>
          <cell r="B35" t="str">
            <v>OTHER ASSETS MEND</v>
          </cell>
          <cell r="C35" t="str">
            <v>ON</v>
          </cell>
        </row>
        <row r="36">
          <cell r="A36">
            <v>8010</v>
          </cell>
          <cell r="B36" t="str">
            <v>SAM NPLS -LOAN/OD  ABOVE 1M</v>
          </cell>
          <cell r="C36" t="str">
            <v>ON</v>
          </cell>
        </row>
        <row r="37">
          <cell r="A37">
            <v>8020</v>
          </cell>
          <cell r="B37" t="str">
            <v>RCTF NPLS LOAN/OD BELOW 1 M</v>
          </cell>
          <cell r="C37" t="str">
            <v>ON</v>
          </cell>
        </row>
        <row r="38">
          <cell r="A38">
            <v>8040</v>
          </cell>
          <cell r="B38" t="str">
            <v>SAM BILLS- B.PUR/DIS.INLAND ABOVE 1M</v>
          </cell>
          <cell r="C38" t="str">
            <v>ON</v>
          </cell>
        </row>
        <row r="39">
          <cell r="A39">
            <v>8050</v>
          </cell>
          <cell r="B39" t="str">
            <v>RCTF BILLS- B.PUR/DISINLAND BELOW 1M</v>
          </cell>
          <cell r="C39" t="str">
            <v>ON</v>
          </cell>
        </row>
        <row r="40">
          <cell r="A40">
            <v>8110</v>
          </cell>
          <cell r="B40" t="str">
            <v>MURABAHA</v>
          </cell>
          <cell r="C40" t="str">
            <v>ON</v>
          </cell>
        </row>
        <row r="41">
          <cell r="A41">
            <v>8150</v>
          </cell>
          <cell r="B41" t="str">
            <v>N.I.SEASONAL CASH FINANCE</v>
          </cell>
          <cell r="C41" t="str">
            <v>ON</v>
          </cell>
        </row>
        <row r="42">
          <cell r="A42">
            <v>8160</v>
          </cell>
          <cell r="B42" t="str">
            <v>P.A.D(F.E.25)</v>
          </cell>
          <cell r="C42" t="str">
            <v>ON</v>
          </cell>
        </row>
        <row r="43">
          <cell r="A43">
            <v>8170</v>
          </cell>
          <cell r="B43" t="str">
            <v>FOREGIN CURRENCY BILLS PUR -F.E.25</v>
          </cell>
          <cell r="C43" t="str">
            <v>ON</v>
          </cell>
        </row>
        <row r="44">
          <cell r="A44">
            <v>8210</v>
          </cell>
          <cell r="B44" t="str">
            <v>BILLS LODGED</v>
          </cell>
          <cell r="C44" t="str">
            <v>OFF</v>
          </cell>
          <cell r="D44">
            <v>0.2</v>
          </cell>
        </row>
        <row r="45">
          <cell r="A45">
            <v>8220</v>
          </cell>
          <cell r="B45" t="str">
            <v>FOREIGN BILLS LODGED</v>
          </cell>
          <cell r="C45" t="str">
            <v>OFF</v>
          </cell>
          <cell r="D45">
            <v>0.2</v>
          </cell>
        </row>
        <row r="46">
          <cell r="A46">
            <v>8230</v>
          </cell>
          <cell r="B46" t="str">
            <v>CUSTOMER LIABILITY L.G.(TPC)</v>
          </cell>
          <cell r="C46" t="str">
            <v>OFF</v>
          </cell>
          <cell r="D46">
            <v>0.5</v>
          </cell>
        </row>
        <row r="47">
          <cell r="A47">
            <v>8240</v>
          </cell>
          <cell r="B47" t="str">
            <v>CUSTOMER LIABILITY  L.C.</v>
          </cell>
          <cell r="C47" t="str">
            <v>OFF</v>
          </cell>
          <cell r="D47">
            <v>0.2</v>
          </cell>
        </row>
        <row r="48">
          <cell r="A48">
            <v>8250</v>
          </cell>
          <cell r="B48" t="str">
            <v>CUSTOMER LIABILITY L.C (GOVT)</v>
          </cell>
          <cell r="C48" t="str">
            <v>OFF</v>
          </cell>
          <cell r="D48">
            <v>0.2</v>
          </cell>
        </row>
        <row r="49">
          <cell r="A49">
            <v>8260</v>
          </cell>
          <cell r="B49" t="str">
            <v>CUCSTOMER'S LIABI-LGS(EXP)(CORP)</v>
          </cell>
          <cell r="C49" t="str">
            <v>OFF</v>
          </cell>
          <cell r="D49">
            <v>0.2</v>
          </cell>
        </row>
        <row r="50">
          <cell r="A50">
            <v>8280</v>
          </cell>
          <cell r="B50" t="str">
            <v>CUSTOMERS LIAB. SHIPPING LGS.</v>
          </cell>
          <cell r="C50" t="str">
            <v>OFF</v>
          </cell>
          <cell r="D50">
            <v>0.2</v>
          </cell>
        </row>
        <row r="51">
          <cell r="A51">
            <v>8290</v>
          </cell>
          <cell r="B51" t="str">
            <v>CUSTOMER'S LIAB. FOR ACCEPTANCE</v>
          </cell>
          <cell r="C51" t="str">
            <v>OFF</v>
          </cell>
          <cell r="D51">
            <v>0.2</v>
          </cell>
        </row>
        <row r="52">
          <cell r="A52">
            <v>8340</v>
          </cell>
          <cell r="B52" t="str">
            <v>CUSTOMER LIAB.TRAVELLERS CHEQUES</v>
          </cell>
          <cell r="C52" t="str">
            <v>OFF</v>
          </cell>
        </row>
        <row r="53">
          <cell r="A53">
            <v>9010</v>
          </cell>
          <cell r="B53" t="str">
            <v>LTF EXPORT RIENTED PROJECT</v>
          </cell>
          <cell r="C53" t="str">
            <v>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IntCar Appr List"/>
      <sheetName val="Summary"/>
      <sheetName val="ICF Disb Calc"/>
      <sheetName val="PRODUCTS"/>
      <sheetName val="Currency"/>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Lookups"/>
      <sheetName val="PRODUC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Lookups"/>
      <sheetName val="Ranges"/>
    </sheetNames>
    <sheetDataSet>
      <sheetData sheetId="0" refreshError="1"/>
      <sheetData sheetId="1" refreshError="1"/>
      <sheetData sheetId="2" refreshError="1"/>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Analytics Summa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heet2"/>
      <sheetName val="Rate Input"/>
      <sheetName val="A-C CODE &amp; NAME"/>
      <sheetName val="Sheet3"/>
      <sheetName val="Implied Rate"/>
      <sheetName val="BAHRAIN"/>
      <sheetName val="DOHA QATAR "/>
      <sheetName val="PAKISTAN"/>
      <sheetName val="rate "/>
      <sheetName val="UAE"/>
      <sheetName val="TABLES"/>
      <sheetName val="Lookups"/>
      <sheetName val="各月细目"/>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Notes 1"/>
      <sheetName val="nOTE 2"/>
      <sheetName val="BS"/>
      <sheetName val="IS"/>
      <sheetName val="IS-QTR"/>
      <sheetName val="CF Working"/>
      <sheetName val="CF"/>
      <sheetName val="CF-QTR"/>
      <sheetName val="Move"/>
      <sheetName val="Move-QTR"/>
      <sheetName val="Form 5"/>
      <sheetName val="Equity"/>
      <sheetName val="Form 6 HFT"/>
      <sheetName val="Form 6 AFS"/>
      <sheetName val="Debt"/>
      <sheetName val="TFCs"/>
      <sheetName val="MM"/>
      <sheetName val="F 8"/>
      <sheetName val="F 8-Q"/>
      <sheetName val="F 9"/>
      <sheetName val="F 9-Q"/>
      <sheetName val="Lead (2)"/>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Tickmarks (2)"/>
      <sheetName val="Sheet1"/>
      <sheetName val="Sheet2"/>
      <sheetName val="Links"/>
      <sheetName val="Tickmarks"/>
      <sheetName val="Sheet5"/>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5">
          <cell r="F5">
            <v>9859</v>
          </cell>
          <cell r="H5">
            <v>0</v>
          </cell>
          <cell r="I5">
            <v>9859</v>
          </cell>
          <cell r="J5">
            <v>0</v>
          </cell>
          <cell r="K5">
            <v>9859</v>
          </cell>
          <cell r="M5">
            <v>214179</v>
          </cell>
        </row>
        <row r="6">
          <cell r="F6">
            <v>9511</v>
          </cell>
          <cell r="H6">
            <v>0</v>
          </cell>
          <cell r="I6">
            <v>9511</v>
          </cell>
          <cell r="J6">
            <v>0</v>
          </cell>
          <cell r="K6">
            <v>9511</v>
          </cell>
          <cell r="M6">
            <v>225047</v>
          </cell>
        </row>
        <row r="7">
          <cell r="F7">
            <v>19370</v>
          </cell>
          <cell r="H7">
            <v>0</v>
          </cell>
          <cell r="I7">
            <v>19370</v>
          </cell>
          <cell r="J7">
            <v>0</v>
          </cell>
          <cell r="K7">
            <v>19370</v>
          </cell>
          <cell r="M7">
            <v>439226</v>
          </cell>
        </row>
        <row r="9">
          <cell r="F9">
            <v>0</v>
          </cell>
          <cell r="H9">
            <v>0</v>
          </cell>
          <cell r="I9">
            <v>0</v>
          </cell>
          <cell r="J9">
            <v>0</v>
          </cell>
          <cell r="K9">
            <v>0</v>
          </cell>
          <cell r="M9">
            <v>0</v>
          </cell>
        </row>
        <row r="10">
          <cell r="F10">
            <v>202979</v>
          </cell>
          <cell r="H10">
            <v>0</v>
          </cell>
          <cell r="I10">
            <v>202979</v>
          </cell>
          <cell r="J10">
            <v>0</v>
          </cell>
          <cell r="K10">
            <v>202979</v>
          </cell>
          <cell r="M10">
            <v>4097912</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1741100</v>
          </cell>
          <cell r="H13">
            <v>0</v>
          </cell>
          <cell r="I13">
            <v>1741100</v>
          </cell>
          <cell r="J13">
            <v>0</v>
          </cell>
          <cell r="K13">
            <v>1741100</v>
          </cell>
          <cell r="M13">
            <v>812084</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0</v>
          </cell>
          <cell r="H16">
            <v>0</v>
          </cell>
          <cell r="I16">
            <v>0</v>
          </cell>
          <cell r="J16">
            <v>0</v>
          </cell>
          <cell r="K16">
            <v>0</v>
          </cell>
          <cell r="M16">
            <v>0</v>
          </cell>
        </row>
        <row r="17">
          <cell r="F17">
            <v>0</v>
          </cell>
          <cell r="H17">
            <v>0</v>
          </cell>
          <cell r="I17">
            <v>0</v>
          </cell>
          <cell r="J17">
            <v>0</v>
          </cell>
          <cell r="K17">
            <v>0</v>
          </cell>
          <cell r="M17">
            <v>0</v>
          </cell>
        </row>
        <row r="18">
          <cell r="F18">
            <v>2226464</v>
          </cell>
          <cell r="H18">
            <v>0</v>
          </cell>
          <cell r="I18">
            <v>2226464</v>
          </cell>
          <cell r="J18">
            <v>0</v>
          </cell>
          <cell r="K18">
            <v>2226464</v>
          </cell>
          <cell r="M18">
            <v>11827027</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4170543</v>
          </cell>
          <cell r="H24">
            <v>0</v>
          </cell>
          <cell r="I24">
            <v>4170543</v>
          </cell>
          <cell r="J24">
            <v>0</v>
          </cell>
          <cell r="K24">
            <v>4170543</v>
          </cell>
          <cell r="M24">
            <v>16737023</v>
          </cell>
        </row>
        <row r="26">
          <cell r="F26">
            <v>50796160</v>
          </cell>
          <cell r="H26">
            <v>0</v>
          </cell>
          <cell r="I26">
            <v>50796160</v>
          </cell>
          <cell r="J26">
            <v>0</v>
          </cell>
          <cell r="K26">
            <v>50796160</v>
          </cell>
          <cell r="M26">
            <v>53768935</v>
          </cell>
        </row>
        <row r="27">
          <cell r="F27">
            <v>300660</v>
          </cell>
          <cell r="H27">
            <v>0</v>
          </cell>
          <cell r="I27">
            <v>300660</v>
          </cell>
          <cell r="J27">
            <v>0</v>
          </cell>
          <cell r="K27">
            <v>300660</v>
          </cell>
          <cell r="M27">
            <v>246364</v>
          </cell>
        </row>
        <row r="28">
          <cell r="F28">
            <v>-2333664</v>
          </cell>
          <cell r="H28">
            <v>0</v>
          </cell>
          <cell r="I28">
            <v>-2333664</v>
          </cell>
          <cell r="J28">
            <v>0</v>
          </cell>
          <cell r="K28">
            <v>-2333664</v>
          </cell>
          <cell r="M28">
            <v>918338</v>
          </cell>
        </row>
        <row r="29">
          <cell r="F29">
            <v>11063</v>
          </cell>
          <cell r="H29">
            <v>0</v>
          </cell>
          <cell r="I29">
            <v>11063</v>
          </cell>
          <cell r="J29">
            <v>0</v>
          </cell>
          <cell r="K29">
            <v>11063</v>
          </cell>
          <cell r="M29">
            <v>11063</v>
          </cell>
        </row>
        <row r="30">
          <cell r="F30">
            <v>31488</v>
          </cell>
          <cell r="H30">
            <v>0</v>
          </cell>
          <cell r="I30">
            <v>31488</v>
          </cell>
          <cell r="J30">
            <v>0</v>
          </cell>
          <cell r="K30">
            <v>31488</v>
          </cell>
          <cell r="M30">
            <v>22801</v>
          </cell>
        </row>
        <row r="31">
          <cell r="F31">
            <v>8977878</v>
          </cell>
          <cell r="H31">
            <v>0</v>
          </cell>
          <cell r="I31">
            <v>8977878</v>
          </cell>
          <cell r="J31">
            <v>0</v>
          </cell>
          <cell r="K31">
            <v>8977878</v>
          </cell>
          <cell r="M31">
            <v>8710698</v>
          </cell>
        </row>
        <row r="32">
          <cell r="F32">
            <v>-775438</v>
          </cell>
          <cell r="H32">
            <v>0</v>
          </cell>
          <cell r="I32">
            <v>-775438</v>
          </cell>
          <cell r="J32">
            <v>0</v>
          </cell>
          <cell r="K32">
            <v>-775438</v>
          </cell>
          <cell r="M32">
            <v>-737405</v>
          </cell>
        </row>
        <row r="33">
          <cell r="F33">
            <v>601745</v>
          </cell>
          <cell r="H33">
            <v>0</v>
          </cell>
          <cell r="I33">
            <v>601745</v>
          </cell>
          <cell r="J33">
            <v>0</v>
          </cell>
          <cell r="K33">
            <v>601745</v>
          </cell>
          <cell r="M33">
            <v>525273</v>
          </cell>
        </row>
        <row r="34">
          <cell r="F34">
            <v>32000000</v>
          </cell>
          <cell r="H34">
            <v>0</v>
          </cell>
          <cell r="I34">
            <v>32000000</v>
          </cell>
          <cell r="J34">
            <v>0</v>
          </cell>
          <cell r="K34">
            <v>32000000</v>
          </cell>
          <cell r="M34">
            <v>39900000</v>
          </cell>
        </row>
        <row r="35">
          <cell r="F35">
            <v>-2594841</v>
          </cell>
          <cell r="H35">
            <v>0</v>
          </cell>
          <cell r="I35">
            <v>-2594841</v>
          </cell>
          <cell r="J35">
            <v>0</v>
          </cell>
          <cell r="K35">
            <v>-2594841</v>
          </cell>
          <cell r="M35">
            <v>-1041072</v>
          </cell>
        </row>
        <row r="36">
          <cell r="F36">
            <v>26697</v>
          </cell>
          <cell r="H36">
            <v>0</v>
          </cell>
          <cell r="I36">
            <v>26697</v>
          </cell>
          <cell r="J36">
            <v>0</v>
          </cell>
          <cell r="K36">
            <v>26697</v>
          </cell>
          <cell r="M36">
            <v>-19504</v>
          </cell>
        </row>
        <row r="37">
          <cell r="F37">
            <v>325</v>
          </cell>
          <cell r="H37">
            <v>0</v>
          </cell>
          <cell r="I37">
            <v>325</v>
          </cell>
          <cell r="J37">
            <v>0</v>
          </cell>
          <cell r="K37">
            <v>325</v>
          </cell>
          <cell r="M37">
            <v>325</v>
          </cell>
        </row>
        <row r="38">
          <cell r="F38">
            <v>40000000</v>
          </cell>
          <cell r="H38">
            <v>0</v>
          </cell>
          <cell r="I38">
            <v>40000000</v>
          </cell>
          <cell r="J38">
            <v>0</v>
          </cell>
          <cell r="K38">
            <v>40000000</v>
          </cell>
          <cell r="M38">
            <v>40000000</v>
          </cell>
        </row>
        <row r="39">
          <cell r="F39">
            <v>-546013</v>
          </cell>
          <cell r="H39">
            <v>0</v>
          </cell>
          <cell r="I39">
            <v>-546013</v>
          </cell>
          <cell r="J39">
            <v>0</v>
          </cell>
          <cell r="K39">
            <v>-546013</v>
          </cell>
          <cell r="M39">
            <v>-1807146</v>
          </cell>
        </row>
        <row r="40">
          <cell r="F40">
            <v>-315918</v>
          </cell>
          <cell r="H40">
            <v>0</v>
          </cell>
          <cell r="I40">
            <v>-315918</v>
          </cell>
          <cell r="J40">
            <v>0</v>
          </cell>
          <cell r="K40">
            <v>-315918</v>
          </cell>
          <cell r="M40">
            <v>-382862</v>
          </cell>
        </row>
        <row r="41">
          <cell r="F41">
            <v>6325</v>
          </cell>
          <cell r="H41">
            <v>0</v>
          </cell>
          <cell r="I41">
            <v>6325</v>
          </cell>
          <cell r="J41">
            <v>0</v>
          </cell>
          <cell r="K41">
            <v>6325</v>
          </cell>
          <cell r="M41">
            <v>6325</v>
          </cell>
        </row>
        <row r="42">
          <cell r="F42">
            <v>75128</v>
          </cell>
          <cell r="H42">
            <v>0</v>
          </cell>
          <cell r="I42">
            <v>75128</v>
          </cell>
          <cell r="J42">
            <v>0</v>
          </cell>
          <cell r="K42">
            <v>75128</v>
          </cell>
          <cell r="M42">
            <v>59715</v>
          </cell>
        </row>
        <row r="43">
          <cell r="F43">
            <v>5062500</v>
          </cell>
          <cell r="H43">
            <v>0</v>
          </cell>
          <cell r="I43">
            <v>5062500</v>
          </cell>
          <cell r="J43">
            <v>0</v>
          </cell>
          <cell r="K43">
            <v>5062500</v>
          </cell>
          <cell r="M43">
            <v>0</v>
          </cell>
        </row>
        <row r="44">
          <cell r="F44">
            <v>325</v>
          </cell>
          <cell r="H44">
            <v>0</v>
          </cell>
          <cell r="I44">
            <v>325</v>
          </cell>
          <cell r="J44">
            <v>0</v>
          </cell>
          <cell r="K44">
            <v>325</v>
          </cell>
          <cell r="M44">
            <v>0</v>
          </cell>
        </row>
        <row r="45">
          <cell r="F45">
            <v>5671</v>
          </cell>
          <cell r="H45">
            <v>0</v>
          </cell>
          <cell r="I45">
            <v>5671</v>
          </cell>
          <cell r="J45">
            <v>0</v>
          </cell>
          <cell r="K45">
            <v>5671</v>
          </cell>
          <cell r="M45">
            <v>0</v>
          </cell>
        </row>
        <row r="46">
          <cell r="F46">
            <v>66000000</v>
          </cell>
          <cell r="H46">
            <v>0</v>
          </cell>
          <cell r="I46">
            <v>66000000</v>
          </cell>
          <cell r="J46">
            <v>0</v>
          </cell>
          <cell r="K46">
            <v>66000000</v>
          </cell>
          <cell r="M46">
            <v>58000000</v>
          </cell>
        </row>
        <row r="47">
          <cell r="F47">
            <v>-31827</v>
          </cell>
          <cell r="H47">
            <v>0</v>
          </cell>
          <cell r="I47">
            <v>-31827</v>
          </cell>
          <cell r="J47">
            <v>0</v>
          </cell>
          <cell r="K47">
            <v>-31827</v>
          </cell>
          <cell r="M47">
            <v>-21308</v>
          </cell>
        </row>
        <row r="48">
          <cell r="F48">
            <v>-1360696</v>
          </cell>
          <cell r="H48">
            <v>0</v>
          </cell>
          <cell r="I48">
            <v>-1360696</v>
          </cell>
          <cell r="J48">
            <v>0</v>
          </cell>
          <cell r="K48">
            <v>-1360696</v>
          </cell>
          <cell r="M48">
            <v>-666978</v>
          </cell>
        </row>
        <row r="49">
          <cell r="F49">
            <v>0</v>
          </cell>
          <cell r="H49">
            <v>0</v>
          </cell>
          <cell r="I49">
            <v>0</v>
          </cell>
          <cell r="J49">
            <v>0</v>
          </cell>
          <cell r="K49">
            <v>0</v>
          </cell>
          <cell r="M49">
            <v>0</v>
          </cell>
        </row>
        <row r="50">
          <cell r="F50">
            <v>195937568</v>
          </cell>
          <cell r="H50">
            <v>0</v>
          </cell>
          <cell r="I50">
            <v>195937568</v>
          </cell>
          <cell r="J50">
            <v>0</v>
          </cell>
          <cell r="K50">
            <v>195937568</v>
          </cell>
          <cell r="M50">
            <v>197493562</v>
          </cell>
        </row>
        <row r="52">
          <cell r="F52">
            <v>107305</v>
          </cell>
          <cell r="H52">
            <v>0</v>
          </cell>
          <cell r="I52">
            <v>107305</v>
          </cell>
          <cell r="J52">
            <v>0</v>
          </cell>
          <cell r="K52">
            <v>107305</v>
          </cell>
          <cell r="M52">
            <v>282251</v>
          </cell>
        </row>
        <row r="53">
          <cell r="F53">
            <v>107305</v>
          </cell>
          <cell r="H53">
            <v>0</v>
          </cell>
          <cell r="I53">
            <v>107305</v>
          </cell>
          <cell r="J53">
            <v>0</v>
          </cell>
          <cell r="K53">
            <v>107305</v>
          </cell>
          <cell r="M53">
            <v>282251</v>
          </cell>
        </row>
        <row r="55">
          <cell r="F55">
            <v>0</v>
          </cell>
          <cell r="H55">
            <v>0</v>
          </cell>
          <cell r="I55">
            <v>0</v>
          </cell>
          <cell r="J55">
            <v>0</v>
          </cell>
          <cell r="K55">
            <v>0</v>
          </cell>
          <cell r="M55">
            <v>0</v>
          </cell>
        </row>
        <row r="56">
          <cell r="F56">
            <v>0</v>
          </cell>
          <cell r="H56">
            <v>0</v>
          </cell>
          <cell r="I56">
            <v>0</v>
          </cell>
          <cell r="J56">
            <v>0</v>
          </cell>
          <cell r="K56">
            <v>0</v>
          </cell>
          <cell r="M56">
            <v>11935</v>
          </cell>
        </row>
        <row r="57">
          <cell r="F57">
            <v>30746</v>
          </cell>
          <cell r="H57">
            <v>0</v>
          </cell>
          <cell r="I57">
            <v>30746</v>
          </cell>
          <cell r="J57">
            <v>0</v>
          </cell>
          <cell r="K57">
            <v>30746</v>
          </cell>
          <cell r="M57">
            <v>0</v>
          </cell>
        </row>
        <row r="58">
          <cell r="F58">
            <v>0</v>
          </cell>
          <cell r="H58">
            <v>0</v>
          </cell>
          <cell r="I58">
            <v>0</v>
          </cell>
          <cell r="J58">
            <v>0</v>
          </cell>
          <cell r="K58">
            <v>0</v>
          </cell>
          <cell r="M58">
            <v>0</v>
          </cell>
        </row>
        <row r="59">
          <cell r="F59">
            <v>1008986</v>
          </cell>
          <cell r="H59">
            <v>0</v>
          </cell>
          <cell r="I59">
            <v>1008986</v>
          </cell>
          <cell r="J59">
            <v>0</v>
          </cell>
          <cell r="K59">
            <v>1008986</v>
          </cell>
          <cell r="M59">
            <v>986058</v>
          </cell>
        </row>
        <row r="60">
          <cell r="F60">
            <v>399178</v>
          </cell>
          <cell r="H60">
            <v>0</v>
          </cell>
          <cell r="I60">
            <v>399178</v>
          </cell>
          <cell r="J60">
            <v>0</v>
          </cell>
          <cell r="K60">
            <v>399178</v>
          </cell>
          <cell r="M60">
            <v>392741</v>
          </cell>
        </row>
        <row r="61">
          <cell r="F61">
            <v>74296</v>
          </cell>
          <cell r="H61">
            <v>0</v>
          </cell>
          <cell r="I61">
            <v>74296</v>
          </cell>
          <cell r="J61">
            <v>0</v>
          </cell>
          <cell r="K61">
            <v>74296</v>
          </cell>
          <cell r="M61">
            <v>0</v>
          </cell>
        </row>
        <row r="62">
          <cell r="F62">
            <v>0</v>
          </cell>
          <cell r="H62">
            <v>0</v>
          </cell>
          <cell r="I62">
            <v>0</v>
          </cell>
          <cell r="J62">
            <v>0</v>
          </cell>
          <cell r="K62">
            <v>0</v>
          </cell>
          <cell r="M62">
            <v>9683</v>
          </cell>
        </row>
        <row r="63">
          <cell r="F63">
            <v>0</v>
          </cell>
          <cell r="H63">
            <v>0</v>
          </cell>
          <cell r="I63">
            <v>0</v>
          </cell>
          <cell r="J63">
            <v>0</v>
          </cell>
          <cell r="K63">
            <v>0</v>
          </cell>
          <cell r="M63">
            <v>16490</v>
          </cell>
        </row>
        <row r="64">
          <cell r="F64">
            <v>15599</v>
          </cell>
          <cell r="H64">
            <v>0</v>
          </cell>
          <cell r="I64">
            <v>15599</v>
          </cell>
          <cell r="J64">
            <v>0</v>
          </cell>
          <cell r="K64">
            <v>15599</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60304</v>
          </cell>
          <cell r="H67">
            <v>0</v>
          </cell>
          <cell r="I67">
            <v>60304</v>
          </cell>
          <cell r="J67">
            <v>0</v>
          </cell>
          <cell r="K67">
            <v>60304</v>
          </cell>
          <cell r="M67">
            <v>1683</v>
          </cell>
        </row>
        <row r="68">
          <cell r="F68">
            <v>173753</v>
          </cell>
          <cell r="H68">
            <v>0</v>
          </cell>
          <cell r="I68">
            <v>173753</v>
          </cell>
          <cell r="J68">
            <v>0</v>
          </cell>
          <cell r="K68">
            <v>173753</v>
          </cell>
          <cell r="M68">
            <v>177268</v>
          </cell>
        </row>
        <row r="69">
          <cell r="F69">
            <v>28495</v>
          </cell>
          <cell r="H69">
            <v>0</v>
          </cell>
          <cell r="I69">
            <v>28495</v>
          </cell>
          <cell r="J69">
            <v>0</v>
          </cell>
          <cell r="K69">
            <v>28495</v>
          </cell>
          <cell r="M69">
            <v>32238</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53774</v>
          </cell>
          <cell r="H72">
            <v>0</v>
          </cell>
          <cell r="I72">
            <v>53774</v>
          </cell>
          <cell r="J72">
            <v>0</v>
          </cell>
          <cell r="K72">
            <v>53774</v>
          </cell>
          <cell r="M72">
            <v>54132</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2882</v>
          </cell>
        </row>
        <row r="76">
          <cell r="F76">
            <v>0</v>
          </cell>
          <cell r="H76">
            <v>0</v>
          </cell>
          <cell r="I76">
            <v>0</v>
          </cell>
          <cell r="J76">
            <v>0</v>
          </cell>
          <cell r="K76">
            <v>0</v>
          </cell>
          <cell r="M76">
            <v>7906</v>
          </cell>
        </row>
        <row r="77">
          <cell r="F77">
            <v>11451</v>
          </cell>
          <cell r="H77">
            <v>0</v>
          </cell>
          <cell r="I77">
            <v>11451</v>
          </cell>
          <cell r="J77">
            <v>0</v>
          </cell>
          <cell r="K77">
            <v>11451</v>
          </cell>
          <cell r="M77">
            <v>0</v>
          </cell>
        </row>
        <row r="78">
          <cell r="F78">
            <v>0</v>
          </cell>
          <cell r="H78">
            <v>0</v>
          </cell>
          <cell r="I78">
            <v>0</v>
          </cell>
          <cell r="J78">
            <v>0</v>
          </cell>
          <cell r="K78">
            <v>0</v>
          </cell>
          <cell r="M78">
            <v>0</v>
          </cell>
        </row>
        <row r="79">
          <cell r="F79">
            <v>0</v>
          </cell>
          <cell r="H79">
            <v>0</v>
          </cell>
          <cell r="I79">
            <v>0</v>
          </cell>
          <cell r="J79">
            <v>0</v>
          </cell>
          <cell r="K79">
            <v>0</v>
          </cell>
          <cell r="M79">
            <v>415</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1856582</v>
          </cell>
          <cell r="H82">
            <v>0</v>
          </cell>
          <cell r="I82">
            <v>1856582</v>
          </cell>
          <cell r="J82">
            <v>0</v>
          </cell>
          <cell r="K82">
            <v>1856582</v>
          </cell>
          <cell r="M82">
            <v>1693431</v>
          </cell>
        </row>
        <row r="84">
          <cell r="F84">
            <v>0</v>
          </cell>
          <cell r="H84">
            <v>0</v>
          </cell>
          <cell r="I84">
            <v>0</v>
          </cell>
          <cell r="J84">
            <v>0</v>
          </cell>
          <cell r="K84">
            <v>0</v>
          </cell>
          <cell r="M84">
            <v>0</v>
          </cell>
        </row>
        <row r="86">
          <cell r="F86">
            <v>2700000</v>
          </cell>
          <cell r="H86">
            <v>0</v>
          </cell>
          <cell r="I86">
            <v>2700000</v>
          </cell>
          <cell r="J86">
            <v>0</v>
          </cell>
          <cell r="K86">
            <v>2700000</v>
          </cell>
          <cell r="M86">
            <v>200000</v>
          </cell>
        </row>
        <row r="87">
          <cell r="F87">
            <v>200000</v>
          </cell>
          <cell r="H87">
            <v>0</v>
          </cell>
          <cell r="I87">
            <v>200000</v>
          </cell>
          <cell r="J87">
            <v>0</v>
          </cell>
          <cell r="K87">
            <v>200000</v>
          </cell>
          <cell r="M87">
            <v>200000</v>
          </cell>
        </row>
        <row r="88">
          <cell r="F88">
            <v>-100000</v>
          </cell>
          <cell r="H88">
            <v>0</v>
          </cell>
          <cell r="I88">
            <v>-100000</v>
          </cell>
          <cell r="J88">
            <v>0</v>
          </cell>
          <cell r="K88">
            <v>-100000</v>
          </cell>
          <cell r="M88">
            <v>-100000</v>
          </cell>
        </row>
        <row r="89">
          <cell r="F89">
            <v>200000</v>
          </cell>
          <cell r="H89">
            <v>0</v>
          </cell>
          <cell r="I89">
            <v>200000</v>
          </cell>
          <cell r="J89">
            <v>0</v>
          </cell>
          <cell r="K89">
            <v>200000</v>
          </cell>
          <cell r="M89">
            <v>200000</v>
          </cell>
        </row>
        <row r="90">
          <cell r="F90">
            <v>3000000</v>
          </cell>
          <cell r="H90">
            <v>0</v>
          </cell>
          <cell r="I90">
            <v>3000000</v>
          </cell>
          <cell r="J90">
            <v>0</v>
          </cell>
          <cell r="K90">
            <v>3000000</v>
          </cell>
          <cell r="M90">
            <v>500000</v>
          </cell>
        </row>
        <row r="92">
          <cell r="F92">
            <v>2</v>
          </cell>
          <cell r="H92">
            <v>0</v>
          </cell>
          <cell r="I92">
            <v>2</v>
          </cell>
          <cell r="J92">
            <v>0</v>
          </cell>
          <cell r="K92">
            <v>2</v>
          </cell>
          <cell r="M92">
            <v>2</v>
          </cell>
        </row>
        <row r="93">
          <cell r="F93">
            <v>6012588</v>
          </cell>
          <cell r="H93">
            <v>-6012589</v>
          </cell>
          <cell r="I93">
            <v>-1</v>
          </cell>
          <cell r="J93">
            <v>0</v>
          </cell>
          <cell r="K93">
            <v>-1</v>
          </cell>
          <cell r="M93">
            <v>0</v>
          </cell>
        </row>
        <row r="94">
          <cell r="F94">
            <v>-4041068</v>
          </cell>
          <cell r="H94">
            <v>4041070</v>
          </cell>
          <cell r="I94">
            <v>2</v>
          </cell>
          <cell r="J94">
            <v>0</v>
          </cell>
          <cell r="K94">
            <v>2</v>
          </cell>
          <cell r="M94">
            <v>1</v>
          </cell>
        </row>
        <row r="95">
          <cell r="F95">
            <v>0</v>
          </cell>
          <cell r="H95">
            <v>0</v>
          </cell>
          <cell r="I95">
            <v>0</v>
          </cell>
          <cell r="J95">
            <v>0</v>
          </cell>
          <cell r="K95">
            <v>0</v>
          </cell>
          <cell r="M95">
            <v>0</v>
          </cell>
        </row>
        <row r="96">
          <cell r="F96">
            <v>102479</v>
          </cell>
          <cell r="H96">
            <v>0</v>
          </cell>
          <cell r="I96">
            <v>102479</v>
          </cell>
          <cell r="J96">
            <v>0</v>
          </cell>
          <cell r="K96">
            <v>102479</v>
          </cell>
          <cell r="M96">
            <v>2029810</v>
          </cell>
        </row>
        <row r="97">
          <cell r="F97">
            <v>-158981</v>
          </cell>
          <cell r="H97">
            <v>158981</v>
          </cell>
          <cell r="I97">
            <v>0</v>
          </cell>
          <cell r="J97">
            <v>0</v>
          </cell>
          <cell r="K97">
            <v>0</v>
          </cell>
          <cell r="M97">
            <v>21701</v>
          </cell>
        </row>
        <row r="98">
          <cell r="F98">
            <v>-124926</v>
          </cell>
          <cell r="H98">
            <v>124926</v>
          </cell>
          <cell r="I98">
            <v>0</v>
          </cell>
          <cell r="J98">
            <v>0</v>
          </cell>
          <cell r="K98">
            <v>0</v>
          </cell>
          <cell r="M98">
            <v>-21700</v>
          </cell>
        </row>
        <row r="99">
          <cell r="F99">
            <v>0</v>
          </cell>
          <cell r="H99">
            <v>0</v>
          </cell>
          <cell r="I99">
            <v>0</v>
          </cell>
          <cell r="J99">
            <v>0</v>
          </cell>
          <cell r="K99">
            <v>0</v>
          </cell>
          <cell r="M99">
            <v>100000</v>
          </cell>
        </row>
        <row r="100">
          <cell r="F100">
            <v>0</v>
          </cell>
          <cell r="H100">
            <v>0</v>
          </cell>
          <cell r="I100">
            <v>0</v>
          </cell>
          <cell r="J100">
            <v>0</v>
          </cell>
          <cell r="K100">
            <v>0</v>
          </cell>
          <cell r="M100">
            <v>0</v>
          </cell>
        </row>
        <row r="101">
          <cell r="F101">
            <v>591238</v>
          </cell>
          <cell r="H101">
            <v>0</v>
          </cell>
          <cell r="I101">
            <v>591238</v>
          </cell>
          <cell r="J101">
            <v>0</v>
          </cell>
          <cell r="K101">
            <v>591238</v>
          </cell>
          <cell r="M101">
            <v>5143119</v>
          </cell>
        </row>
        <row r="102">
          <cell r="F102">
            <v>40119</v>
          </cell>
          <cell r="H102">
            <v>0</v>
          </cell>
          <cell r="I102">
            <v>40119</v>
          </cell>
          <cell r="J102">
            <v>0</v>
          </cell>
          <cell r="K102">
            <v>40119</v>
          </cell>
          <cell r="M102">
            <v>-140563</v>
          </cell>
        </row>
        <row r="103">
          <cell r="F103">
            <v>119013</v>
          </cell>
          <cell r="H103">
            <v>0</v>
          </cell>
          <cell r="I103">
            <v>119013</v>
          </cell>
          <cell r="J103">
            <v>0</v>
          </cell>
          <cell r="K103">
            <v>119013</v>
          </cell>
          <cell r="M103">
            <v>140563</v>
          </cell>
        </row>
        <row r="104">
          <cell r="F104">
            <v>0</v>
          </cell>
          <cell r="H104">
            <v>0</v>
          </cell>
          <cell r="I104">
            <v>0</v>
          </cell>
          <cell r="J104">
            <v>0</v>
          </cell>
          <cell r="K104">
            <v>0</v>
          </cell>
          <cell r="M104">
            <v>100000</v>
          </cell>
        </row>
        <row r="105">
          <cell r="F105">
            <v>0</v>
          </cell>
          <cell r="H105">
            <v>0</v>
          </cell>
          <cell r="I105">
            <v>0</v>
          </cell>
          <cell r="J105">
            <v>0</v>
          </cell>
          <cell r="K105">
            <v>0</v>
          </cell>
          <cell r="M105">
            <v>0</v>
          </cell>
        </row>
        <row r="106">
          <cell r="F106">
            <v>243788</v>
          </cell>
          <cell r="H106">
            <v>0</v>
          </cell>
          <cell r="I106">
            <v>243788</v>
          </cell>
          <cell r="J106">
            <v>0</v>
          </cell>
          <cell r="K106">
            <v>243788</v>
          </cell>
          <cell r="M106">
            <v>140562</v>
          </cell>
        </row>
        <row r="107">
          <cell r="F107">
            <v>-119013</v>
          </cell>
          <cell r="H107">
            <v>0</v>
          </cell>
          <cell r="I107">
            <v>-119013</v>
          </cell>
          <cell r="J107">
            <v>0</v>
          </cell>
          <cell r="K107">
            <v>-119013</v>
          </cell>
          <cell r="M107">
            <v>-140563</v>
          </cell>
        </row>
        <row r="108">
          <cell r="F108">
            <v>496343</v>
          </cell>
          <cell r="H108">
            <v>0</v>
          </cell>
          <cell r="I108">
            <v>496343</v>
          </cell>
          <cell r="J108">
            <v>0</v>
          </cell>
          <cell r="K108">
            <v>496343</v>
          </cell>
          <cell r="M108">
            <v>2680254</v>
          </cell>
        </row>
        <row r="109">
          <cell r="F109">
            <v>0</v>
          </cell>
          <cell r="H109">
            <v>0</v>
          </cell>
          <cell r="I109">
            <v>0</v>
          </cell>
          <cell r="J109">
            <v>0</v>
          </cell>
          <cell r="K109">
            <v>0</v>
          </cell>
          <cell r="M109">
            <v>100000</v>
          </cell>
        </row>
        <row r="110">
          <cell r="F110">
            <v>3161582</v>
          </cell>
          <cell r="H110">
            <v>-1687612</v>
          </cell>
          <cell r="I110">
            <v>1473970</v>
          </cell>
          <cell r="J110">
            <v>0</v>
          </cell>
          <cell r="K110">
            <v>1473970</v>
          </cell>
          <cell r="M110">
            <v>10153186</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6">
          <cell r="F116">
            <v>-65957</v>
          </cell>
          <cell r="H116">
            <v>0</v>
          </cell>
          <cell r="I116">
            <v>-65957</v>
          </cell>
          <cell r="J116">
            <v>0</v>
          </cell>
          <cell r="K116">
            <v>-65957</v>
          </cell>
          <cell r="M116">
            <v>-75533</v>
          </cell>
        </row>
        <row r="117">
          <cell r="F117">
            <v>-10553</v>
          </cell>
          <cell r="H117">
            <v>0</v>
          </cell>
          <cell r="I117">
            <v>-10553</v>
          </cell>
          <cell r="J117">
            <v>0</v>
          </cell>
          <cell r="K117">
            <v>-10553</v>
          </cell>
          <cell r="M117">
            <v>0</v>
          </cell>
        </row>
        <row r="118">
          <cell r="F118">
            <v>-110912</v>
          </cell>
          <cell r="H118">
            <v>0</v>
          </cell>
          <cell r="I118">
            <v>-110912</v>
          </cell>
          <cell r="J118">
            <v>0</v>
          </cell>
          <cell r="K118">
            <v>-110912</v>
          </cell>
          <cell r="M118">
            <v>-105956</v>
          </cell>
        </row>
        <row r="119">
          <cell r="F119">
            <v>-17746</v>
          </cell>
          <cell r="H119">
            <v>0</v>
          </cell>
          <cell r="I119">
            <v>-17746</v>
          </cell>
          <cell r="J119">
            <v>0</v>
          </cell>
          <cell r="K119">
            <v>-17746</v>
          </cell>
          <cell r="M119">
            <v>0</v>
          </cell>
        </row>
        <row r="120">
          <cell r="F120">
            <v>-86932</v>
          </cell>
          <cell r="H120">
            <v>0</v>
          </cell>
          <cell r="I120">
            <v>-86932</v>
          </cell>
          <cell r="J120">
            <v>0</v>
          </cell>
          <cell r="K120">
            <v>-86932</v>
          </cell>
          <cell r="M120">
            <v>-84334</v>
          </cell>
        </row>
        <row r="121">
          <cell r="F121">
            <v>-13909</v>
          </cell>
          <cell r="H121">
            <v>0</v>
          </cell>
          <cell r="I121">
            <v>-13909</v>
          </cell>
          <cell r="J121">
            <v>0</v>
          </cell>
          <cell r="K121">
            <v>-13909</v>
          </cell>
          <cell r="M121">
            <v>0</v>
          </cell>
        </row>
        <row r="122">
          <cell r="F122">
            <v>-306009</v>
          </cell>
          <cell r="H122">
            <v>0</v>
          </cell>
          <cell r="I122">
            <v>-306009</v>
          </cell>
          <cell r="J122">
            <v>0</v>
          </cell>
          <cell r="K122">
            <v>-306009</v>
          </cell>
          <cell r="M122">
            <v>-265823</v>
          </cell>
        </row>
        <row r="124">
          <cell r="F124">
            <v>-8567</v>
          </cell>
          <cell r="H124">
            <v>0</v>
          </cell>
          <cell r="I124">
            <v>-8567</v>
          </cell>
          <cell r="J124">
            <v>0</v>
          </cell>
          <cell r="K124">
            <v>-8567</v>
          </cell>
          <cell r="M124">
            <v>-9765</v>
          </cell>
        </row>
        <row r="125">
          <cell r="F125">
            <v>-14382</v>
          </cell>
          <cell r="H125">
            <v>0</v>
          </cell>
          <cell r="I125">
            <v>-14382</v>
          </cell>
          <cell r="J125">
            <v>0</v>
          </cell>
          <cell r="K125">
            <v>-14382</v>
          </cell>
          <cell r="M125">
            <v>-13698</v>
          </cell>
        </row>
        <row r="126">
          <cell r="F126">
            <v>-11266</v>
          </cell>
          <cell r="H126">
            <v>0</v>
          </cell>
          <cell r="I126">
            <v>-11266</v>
          </cell>
          <cell r="J126">
            <v>0</v>
          </cell>
          <cell r="K126">
            <v>-11266</v>
          </cell>
          <cell r="M126">
            <v>-10903</v>
          </cell>
        </row>
        <row r="127">
          <cell r="F127">
            <v>-34215</v>
          </cell>
          <cell r="H127">
            <v>0</v>
          </cell>
          <cell r="I127">
            <v>-34215</v>
          </cell>
          <cell r="J127">
            <v>0</v>
          </cell>
          <cell r="K127">
            <v>-34215</v>
          </cell>
          <cell r="M127">
            <v>-34366</v>
          </cell>
        </row>
        <row r="129">
          <cell r="F129">
            <v>-9326</v>
          </cell>
          <cell r="H129">
            <v>0</v>
          </cell>
          <cell r="I129">
            <v>-9326</v>
          </cell>
          <cell r="J129">
            <v>0</v>
          </cell>
          <cell r="K129">
            <v>-9326</v>
          </cell>
          <cell r="M129">
            <v>-19082</v>
          </cell>
        </row>
        <row r="130">
          <cell r="F130">
            <v>-14723</v>
          </cell>
          <cell r="H130">
            <v>0</v>
          </cell>
          <cell r="I130">
            <v>-14723</v>
          </cell>
          <cell r="J130">
            <v>0</v>
          </cell>
          <cell r="K130">
            <v>-14723</v>
          </cell>
          <cell r="M130">
            <v>-25266</v>
          </cell>
        </row>
        <row r="131">
          <cell r="F131">
            <v>-11508</v>
          </cell>
          <cell r="H131">
            <v>0</v>
          </cell>
          <cell r="I131">
            <v>-11508</v>
          </cell>
          <cell r="J131">
            <v>0</v>
          </cell>
          <cell r="K131">
            <v>-11508</v>
          </cell>
          <cell r="M131">
            <v>-20532</v>
          </cell>
        </row>
        <row r="132">
          <cell r="F132">
            <v>-35557</v>
          </cell>
          <cell r="H132">
            <v>0</v>
          </cell>
          <cell r="I132">
            <v>-35557</v>
          </cell>
          <cell r="J132">
            <v>0</v>
          </cell>
          <cell r="K132">
            <v>-35557</v>
          </cell>
          <cell r="M132">
            <v>-64880</v>
          </cell>
        </row>
        <row r="134">
          <cell r="F134">
            <v>-33332</v>
          </cell>
          <cell r="H134">
            <v>0</v>
          </cell>
          <cell r="I134">
            <v>-33332</v>
          </cell>
          <cell r="J134">
            <v>0</v>
          </cell>
          <cell r="K134">
            <v>-33332</v>
          </cell>
          <cell r="M134">
            <v>-66890</v>
          </cell>
        </row>
        <row r="135">
          <cell r="F135">
            <v>-10555</v>
          </cell>
          <cell r="H135">
            <v>0</v>
          </cell>
          <cell r="I135">
            <v>-10555</v>
          </cell>
          <cell r="J135">
            <v>0</v>
          </cell>
          <cell r="K135">
            <v>-10555</v>
          </cell>
          <cell r="M135">
            <v>0</v>
          </cell>
        </row>
        <row r="136">
          <cell r="F136">
            <v>-51504</v>
          </cell>
          <cell r="H136">
            <v>0</v>
          </cell>
          <cell r="I136">
            <v>-51504</v>
          </cell>
          <cell r="J136">
            <v>0</v>
          </cell>
          <cell r="K136">
            <v>-51504</v>
          </cell>
          <cell r="M136">
            <v>-87606</v>
          </cell>
        </row>
        <row r="137">
          <cell r="F137">
            <v>-16678</v>
          </cell>
          <cell r="H137">
            <v>0</v>
          </cell>
          <cell r="I137">
            <v>-16678</v>
          </cell>
          <cell r="J137">
            <v>0</v>
          </cell>
          <cell r="K137">
            <v>-16678</v>
          </cell>
          <cell r="M137">
            <v>0</v>
          </cell>
        </row>
        <row r="138">
          <cell r="F138">
            <v>-40601</v>
          </cell>
          <cell r="H138">
            <v>0</v>
          </cell>
          <cell r="I138">
            <v>-40601</v>
          </cell>
          <cell r="J138">
            <v>0</v>
          </cell>
          <cell r="K138">
            <v>-40601</v>
          </cell>
          <cell r="M138">
            <v>-71004</v>
          </cell>
        </row>
        <row r="139">
          <cell r="F139">
            <v>-13163</v>
          </cell>
          <cell r="H139">
            <v>0</v>
          </cell>
          <cell r="I139">
            <v>-13163</v>
          </cell>
          <cell r="J139">
            <v>0</v>
          </cell>
          <cell r="K139">
            <v>-13163</v>
          </cell>
          <cell r="M139">
            <v>0</v>
          </cell>
        </row>
        <row r="140">
          <cell r="F140">
            <v>-165833</v>
          </cell>
          <cell r="H140">
            <v>0</v>
          </cell>
          <cell r="I140">
            <v>-165833</v>
          </cell>
          <cell r="J140">
            <v>0</v>
          </cell>
          <cell r="K140">
            <v>-165833</v>
          </cell>
          <cell r="M140">
            <v>-225500</v>
          </cell>
        </row>
        <row r="142">
          <cell r="F142">
            <v>-20485</v>
          </cell>
          <cell r="H142">
            <v>0</v>
          </cell>
          <cell r="I142">
            <v>-20485</v>
          </cell>
          <cell r="J142">
            <v>0</v>
          </cell>
          <cell r="K142">
            <v>-20485</v>
          </cell>
          <cell r="M142">
            <v>0</v>
          </cell>
        </row>
        <row r="143">
          <cell r="F143">
            <v>-170543</v>
          </cell>
          <cell r="H143">
            <v>170543</v>
          </cell>
          <cell r="I143">
            <v>0</v>
          </cell>
          <cell r="J143">
            <v>0</v>
          </cell>
          <cell r="K143">
            <v>0</v>
          </cell>
          <cell r="M143">
            <v>0</v>
          </cell>
        </row>
        <row r="144">
          <cell r="F144">
            <v>-1800976</v>
          </cell>
          <cell r="H144">
            <v>1800976</v>
          </cell>
          <cell r="I144">
            <v>0</v>
          </cell>
          <cell r="J144">
            <v>0</v>
          </cell>
          <cell r="K144">
            <v>0</v>
          </cell>
          <cell r="M144">
            <v>0</v>
          </cell>
        </row>
        <row r="145">
          <cell r="F145">
            <v>-50981</v>
          </cell>
          <cell r="H145">
            <v>0</v>
          </cell>
          <cell r="I145">
            <v>-50981</v>
          </cell>
          <cell r="J145">
            <v>0</v>
          </cell>
          <cell r="K145">
            <v>-50981</v>
          </cell>
          <cell r="M145">
            <v>0</v>
          </cell>
        </row>
        <row r="146">
          <cell r="F146">
            <v>0</v>
          </cell>
          <cell r="H146">
            <v>0</v>
          </cell>
          <cell r="I146">
            <v>0</v>
          </cell>
          <cell r="J146">
            <v>0</v>
          </cell>
          <cell r="K146">
            <v>0</v>
          </cell>
          <cell r="M146">
            <v>-8708</v>
          </cell>
        </row>
        <row r="147">
          <cell r="F147">
            <v>-2042985</v>
          </cell>
          <cell r="H147">
            <v>1971519</v>
          </cell>
          <cell r="I147">
            <v>-71466</v>
          </cell>
          <cell r="J147">
            <v>0</v>
          </cell>
          <cell r="K147">
            <v>-71466</v>
          </cell>
          <cell r="M147">
            <v>-8708</v>
          </cell>
        </row>
        <row r="149">
          <cell r="F149">
            <v>-19807</v>
          </cell>
          <cell r="H149">
            <v>0</v>
          </cell>
          <cell r="I149">
            <v>-19807</v>
          </cell>
          <cell r="J149">
            <v>0</v>
          </cell>
          <cell r="K149">
            <v>-19807</v>
          </cell>
          <cell r="M149">
            <v>-42514</v>
          </cell>
        </row>
        <row r="150">
          <cell r="F150">
            <v>-27912</v>
          </cell>
          <cell r="H150">
            <v>0</v>
          </cell>
          <cell r="I150">
            <v>-27912</v>
          </cell>
          <cell r="J150">
            <v>0</v>
          </cell>
          <cell r="K150">
            <v>-27912</v>
          </cell>
          <cell r="M150">
            <v>-53536</v>
          </cell>
        </row>
        <row r="151">
          <cell r="F151">
            <v>-22343</v>
          </cell>
          <cell r="H151">
            <v>0</v>
          </cell>
          <cell r="I151">
            <v>-22343</v>
          </cell>
          <cell r="J151">
            <v>0</v>
          </cell>
          <cell r="K151">
            <v>-22343</v>
          </cell>
          <cell r="M151">
            <v>-43950</v>
          </cell>
        </row>
        <row r="152">
          <cell r="F152">
            <v>-70062</v>
          </cell>
          <cell r="H152">
            <v>0</v>
          </cell>
          <cell r="I152">
            <v>-70062</v>
          </cell>
          <cell r="J152">
            <v>0</v>
          </cell>
          <cell r="K152">
            <v>-70062</v>
          </cell>
          <cell r="M152">
            <v>-140000</v>
          </cell>
        </row>
        <row r="154">
          <cell r="F154">
            <v>40</v>
          </cell>
          <cell r="H154">
            <v>0</v>
          </cell>
          <cell r="I154">
            <v>40</v>
          </cell>
          <cell r="J154">
            <v>0</v>
          </cell>
          <cell r="K154">
            <v>40</v>
          </cell>
          <cell r="M154">
            <v>0</v>
          </cell>
        </row>
        <row r="155">
          <cell r="F155">
            <v>0</v>
          </cell>
          <cell r="H155">
            <v>0</v>
          </cell>
          <cell r="I155">
            <v>0</v>
          </cell>
          <cell r="J155">
            <v>0</v>
          </cell>
          <cell r="K155">
            <v>0</v>
          </cell>
          <cell r="M155">
            <v>0</v>
          </cell>
        </row>
        <row r="156">
          <cell r="F156">
            <v>-1746</v>
          </cell>
          <cell r="H156">
            <v>0</v>
          </cell>
          <cell r="I156">
            <v>-1746</v>
          </cell>
          <cell r="J156">
            <v>0</v>
          </cell>
          <cell r="K156">
            <v>-1746</v>
          </cell>
          <cell r="M156">
            <v>0</v>
          </cell>
        </row>
        <row r="157">
          <cell r="F157">
            <v>1700</v>
          </cell>
          <cell r="H157">
            <v>0</v>
          </cell>
          <cell r="I157">
            <v>1700</v>
          </cell>
          <cell r="J157">
            <v>0</v>
          </cell>
          <cell r="K157">
            <v>1700</v>
          </cell>
          <cell r="M157">
            <v>0</v>
          </cell>
        </row>
        <row r="158">
          <cell r="F158">
            <v>-3278</v>
          </cell>
          <cell r="H158">
            <v>0</v>
          </cell>
          <cell r="I158">
            <v>-3278</v>
          </cell>
          <cell r="J158">
            <v>0</v>
          </cell>
          <cell r="K158">
            <v>-3278</v>
          </cell>
          <cell r="M158">
            <v>0</v>
          </cell>
        </row>
        <row r="159">
          <cell r="F159">
            <v>-3284</v>
          </cell>
          <cell r="H159">
            <v>0</v>
          </cell>
          <cell r="I159">
            <v>-3284</v>
          </cell>
          <cell r="J159">
            <v>0</v>
          </cell>
          <cell r="K159">
            <v>-3284</v>
          </cell>
          <cell r="M159">
            <v>0</v>
          </cell>
        </row>
        <row r="161">
          <cell r="F161">
            <v>-516</v>
          </cell>
          <cell r="H161">
            <v>0</v>
          </cell>
          <cell r="I161">
            <v>-516</v>
          </cell>
          <cell r="J161">
            <v>0</v>
          </cell>
          <cell r="K161">
            <v>-516</v>
          </cell>
          <cell r="M161">
            <v>0</v>
          </cell>
        </row>
        <row r="162">
          <cell r="F162">
            <v>-198415</v>
          </cell>
          <cell r="H162">
            <v>0</v>
          </cell>
          <cell r="I162">
            <v>-198415</v>
          </cell>
          <cell r="J162">
            <v>0</v>
          </cell>
          <cell r="K162">
            <v>-198415</v>
          </cell>
          <cell r="M162">
            <v>-473443</v>
          </cell>
        </row>
        <row r="163">
          <cell r="F163">
            <v>-941</v>
          </cell>
          <cell r="H163">
            <v>0</v>
          </cell>
          <cell r="I163">
            <v>-941</v>
          </cell>
          <cell r="J163">
            <v>0</v>
          </cell>
          <cell r="K163">
            <v>-941</v>
          </cell>
          <cell r="M163">
            <v>0</v>
          </cell>
        </row>
        <row r="164">
          <cell r="F164">
            <v>0</v>
          </cell>
          <cell r="H164">
            <v>0</v>
          </cell>
          <cell r="I164">
            <v>0</v>
          </cell>
          <cell r="J164">
            <v>0</v>
          </cell>
          <cell r="K164">
            <v>0</v>
          </cell>
          <cell r="M164">
            <v>0</v>
          </cell>
        </row>
        <row r="165">
          <cell r="F165">
            <v>250</v>
          </cell>
          <cell r="H165">
            <v>0</v>
          </cell>
          <cell r="I165">
            <v>250</v>
          </cell>
          <cell r="J165">
            <v>0</v>
          </cell>
          <cell r="K165">
            <v>250</v>
          </cell>
          <cell r="M165">
            <v>0</v>
          </cell>
        </row>
        <row r="166">
          <cell r="F166">
            <v>1304</v>
          </cell>
          <cell r="H166">
            <v>0</v>
          </cell>
          <cell r="I166">
            <v>1304</v>
          </cell>
          <cell r="J166">
            <v>0</v>
          </cell>
          <cell r="K166">
            <v>1304</v>
          </cell>
          <cell r="M166">
            <v>0</v>
          </cell>
        </row>
        <row r="167">
          <cell r="F167">
            <v>-1589</v>
          </cell>
          <cell r="H167">
            <v>0</v>
          </cell>
          <cell r="I167">
            <v>-1589</v>
          </cell>
          <cell r="J167">
            <v>0</v>
          </cell>
          <cell r="K167">
            <v>-1589</v>
          </cell>
          <cell r="M167">
            <v>0</v>
          </cell>
        </row>
        <row r="168">
          <cell r="F168">
            <v>0</v>
          </cell>
          <cell r="H168">
            <v>0</v>
          </cell>
          <cell r="I168">
            <v>0</v>
          </cell>
          <cell r="J168">
            <v>0</v>
          </cell>
          <cell r="K168">
            <v>0</v>
          </cell>
          <cell r="M168">
            <v>0</v>
          </cell>
        </row>
        <row r="169">
          <cell r="F169">
            <v>-60</v>
          </cell>
          <cell r="H169">
            <v>0</v>
          </cell>
          <cell r="I169">
            <v>-60</v>
          </cell>
          <cell r="J169">
            <v>0</v>
          </cell>
          <cell r="K169">
            <v>-60</v>
          </cell>
          <cell r="M169">
            <v>-2338</v>
          </cell>
        </row>
        <row r="170">
          <cell r="F170">
            <v>0</v>
          </cell>
          <cell r="H170">
            <v>0</v>
          </cell>
          <cell r="I170">
            <v>0</v>
          </cell>
          <cell r="J170">
            <v>0</v>
          </cell>
          <cell r="K170">
            <v>0</v>
          </cell>
          <cell r="M170">
            <v>0</v>
          </cell>
        </row>
        <row r="171">
          <cell r="F171">
            <v>0</v>
          </cell>
          <cell r="H171">
            <v>-158981</v>
          </cell>
          <cell r="I171">
            <v>-158981</v>
          </cell>
          <cell r="J171">
            <v>0</v>
          </cell>
          <cell r="K171">
            <v>-158981</v>
          </cell>
          <cell r="M171">
            <v>0</v>
          </cell>
        </row>
        <row r="172">
          <cell r="F172">
            <v>0</v>
          </cell>
          <cell r="H172">
            <v>-124926</v>
          </cell>
          <cell r="I172">
            <v>-124926</v>
          </cell>
          <cell r="J172">
            <v>0</v>
          </cell>
          <cell r="K172">
            <v>-124926</v>
          </cell>
          <cell r="M172">
            <v>0</v>
          </cell>
        </row>
        <row r="173">
          <cell r="F173">
            <v>-235746</v>
          </cell>
          <cell r="H173">
            <v>0</v>
          </cell>
          <cell r="I173">
            <v>-235746</v>
          </cell>
          <cell r="J173">
            <v>0</v>
          </cell>
          <cell r="K173">
            <v>-235746</v>
          </cell>
          <cell r="M173">
            <v>-2523056</v>
          </cell>
        </row>
        <row r="174">
          <cell r="F174">
            <v>0</v>
          </cell>
          <cell r="H174">
            <v>0</v>
          </cell>
          <cell r="I174">
            <v>0</v>
          </cell>
          <cell r="J174">
            <v>0</v>
          </cell>
          <cell r="K174">
            <v>0</v>
          </cell>
          <cell r="M174">
            <v>0</v>
          </cell>
        </row>
        <row r="175">
          <cell r="F175">
            <v>-325</v>
          </cell>
          <cell r="H175">
            <v>0</v>
          </cell>
          <cell r="I175">
            <v>-325</v>
          </cell>
          <cell r="J175">
            <v>0</v>
          </cell>
          <cell r="K175">
            <v>-325</v>
          </cell>
          <cell r="M175">
            <v>0</v>
          </cell>
        </row>
        <row r="176">
          <cell r="F176">
            <v>0</v>
          </cell>
          <cell r="H176">
            <v>0</v>
          </cell>
          <cell r="I176">
            <v>0</v>
          </cell>
          <cell r="J176">
            <v>0</v>
          </cell>
          <cell r="K176">
            <v>0</v>
          </cell>
          <cell r="M176">
            <v>-325</v>
          </cell>
        </row>
        <row r="177">
          <cell r="F177">
            <v>33</v>
          </cell>
          <cell r="H177">
            <v>0</v>
          </cell>
          <cell r="I177">
            <v>33</v>
          </cell>
          <cell r="J177">
            <v>0</v>
          </cell>
          <cell r="K177">
            <v>33</v>
          </cell>
          <cell r="M177">
            <v>0</v>
          </cell>
        </row>
        <row r="178">
          <cell r="F178">
            <v>37</v>
          </cell>
          <cell r="H178">
            <v>0</v>
          </cell>
          <cell r="I178">
            <v>37</v>
          </cell>
          <cell r="J178">
            <v>0</v>
          </cell>
          <cell r="K178">
            <v>37</v>
          </cell>
          <cell r="M178">
            <v>0</v>
          </cell>
        </row>
        <row r="179">
          <cell r="F179">
            <v>-33</v>
          </cell>
          <cell r="H179">
            <v>0</v>
          </cell>
          <cell r="I179">
            <v>-33</v>
          </cell>
          <cell r="J179">
            <v>0</v>
          </cell>
          <cell r="K179">
            <v>-33</v>
          </cell>
          <cell r="M179">
            <v>0</v>
          </cell>
        </row>
        <row r="180">
          <cell r="F180">
            <v>-37</v>
          </cell>
          <cell r="H180">
            <v>0</v>
          </cell>
          <cell r="I180">
            <v>-37</v>
          </cell>
          <cell r="J180">
            <v>0</v>
          </cell>
          <cell r="K180">
            <v>-37</v>
          </cell>
          <cell r="M180">
            <v>0</v>
          </cell>
        </row>
        <row r="181">
          <cell r="F181">
            <v>-15</v>
          </cell>
          <cell r="H181">
            <v>0</v>
          </cell>
          <cell r="I181">
            <v>-15</v>
          </cell>
          <cell r="J181">
            <v>0</v>
          </cell>
          <cell r="K181">
            <v>-15</v>
          </cell>
          <cell r="M181">
            <v>-19829</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-15000</v>
          </cell>
        </row>
        <row r="187">
          <cell r="F187">
            <v>-23166</v>
          </cell>
          <cell r="H187">
            <v>0</v>
          </cell>
          <cell r="I187">
            <v>-23166</v>
          </cell>
          <cell r="J187">
            <v>0</v>
          </cell>
          <cell r="K187">
            <v>-23166</v>
          </cell>
          <cell r="M187">
            <v>-2874620</v>
          </cell>
        </row>
        <row r="188">
          <cell r="F188">
            <v>0</v>
          </cell>
          <cell r="H188">
            <v>0</v>
          </cell>
          <cell r="I188">
            <v>0</v>
          </cell>
          <cell r="J188">
            <v>0</v>
          </cell>
          <cell r="K188">
            <v>0</v>
          </cell>
          <cell r="M188">
            <v>0</v>
          </cell>
        </row>
        <row r="189">
          <cell r="F189">
            <v>-325</v>
          </cell>
          <cell r="H189">
            <v>0</v>
          </cell>
          <cell r="I189">
            <v>-325</v>
          </cell>
          <cell r="J189">
            <v>0</v>
          </cell>
          <cell r="K189">
            <v>-325</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0</v>
          </cell>
        </row>
        <row r="196">
          <cell r="F196">
            <v>-459544</v>
          </cell>
          <cell r="H196">
            <v>-283907</v>
          </cell>
          <cell r="I196">
            <v>-743451</v>
          </cell>
          <cell r="J196">
            <v>0</v>
          </cell>
          <cell r="K196">
            <v>-743451</v>
          </cell>
          <cell r="M196">
            <v>-5908611</v>
          </cell>
        </row>
        <row r="198">
          <cell r="F198">
            <v>-2094439</v>
          </cell>
          <cell r="H198">
            <v>0</v>
          </cell>
          <cell r="I198">
            <v>-2094439</v>
          </cell>
          <cell r="J198">
            <v>0</v>
          </cell>
          <cell r="K198">
            <v>-2094439</v>
          </cell>
          <cell r="M198">
            <v>-11729653</v>
          </cell>
        </row>
        <row r="199">
          <cell r="F199">
            <v>0</v>
          </cell>
          <cell r="H199">
            <v>0</v>
          </cell>
          <cell r="I199">
            <v>0</v>
          </cell>
          <cell r="J199">
            <v>0</v>
          </cell>
          <cell r="K199">
            <v>0</v>
          </cell>
          <cell r="M199">
            <v>911930</v>
          </cell>
        </row>
        <row r="200">
          <cell r="F200">
            <v>6862864</v>
          </cell>
          <cell r="H200">
            <v>0</v>
          </cell>
          <cell r="I200">
            <v>6862864</v>
          </cell>
          <cell r="J200">
            <v>0</v>
          </cell>
          <cell r="K200">
            <v>6862864</v>
          </cell>
          <cell r="M200">
            <v>2842795</v>
          </cell>
        </row>
        <row r="201">
          <cell r="F201">
            <v>376848</v>
          </cell>
          <cell r="H201">
            <v>0</v>
          </cell>
          <cell r="I201">
            <v>376848</v>
          </cell>
          <cell r="J201">
            <v>0</v>
          </cell>
          <cell r="K201">
            <v>376848</v>
          </cell>
          <cell r="M201">
            <v>18621904</v>
          </cell>
        </row>
        <row r="202">
          <cell r="F202">
            <v>0</v>
          </cell>
          <cell r="H202">
            <v>0</v>
          </cell>
          <cell r="I202">
            <v>0</v>
          </cell>
          <cell r="J202">
            <v>0</v>
          </cell>
          <cell r="K202">
            <v>0</v>
          </cell>
          <cell r="M202">
            <v>0</v>
          </cell>
        </row>
        <row r="203">
          <cell r="F203">
            <v>941</v>
          </cell>
          <cell r="H203">
            <v>0</v>
          </cell>
          <cell r="I203">
            <v>941</v>
          </cell>
          <cell r="J203">
            <v>0</v>
          </cell>
          <cell r="K203">
            <v>941</v>
          </cell>
          <cell r="M203">
            <v>0</v>
          </cell>
        </row>
        <row r="204">
          <cell r="F204">
            <v>0</v>
          </cell>
          <cell r="H204">
            <v>0</v>
          </cell>
          <cell r="I204">
            <v>0</v>
          </cell>
          <cell r="J204">
            <v>0</v>
          </cell>
          <cell r="K204">
            <v>0</v>
          </cell>
          <cell r="M204">
            <v>0</v>
          </cell>
        </row>
        <row r="205">
          <cell r="F205">
            <v>3252002</v>
          </cell>
          <cell r="H205">
            <v>0</v>
          </cell>
          <cell r="I205">
            <v>3252002</v>
          </cell>
          <cell r="J205">
            <v>0</v>
          </cell>
          <cell r="K205">
            <v>3252002</v>
          </cell>
          <cell r="M205">
            <v>-9156557</v>
          </cell>
        </row>
        <row r="206">
          <cell r="F206">
            <v>664452</v>
          </cell>
          <cell r="H206">
            <v>0</v>
          </cell>
          <cell r="I206">
            <v>664452</v>
          </cell>
          <cell r="J206">
            <v>0</v>
          </cell>
          <cell r="K206">
            <v>664452</v>
          </cell>
          <cell r="M206">
            <v>3468429</v>
          </cell>
        </row>
        <row r="207">
          <cell r="F207">
            <v>-18209</v>
          </cell>
          <cell r="H207">
            <v>0</v>
          </cell>
          <cell r="I207">
            <v>-18209</v>
          </cell>
          <cell r="J207">
            <v>0</v>
          </cell>
          <cell r="K207">
            <v>-18209</v>
          </cell>
          <cell r="M207">
            <v>-1331225</v>
          </cell>
        </row>
        <row r="208">
          <cell r="F208">
            <v>0</v>
          </cell>
          <cell r="H208">
            <v>0</v>
          </cell>
          <cell r="I208">
            <v>0</v>
          </cell>
          <cell r="J208">
            <v>0</v>
          </cell>
          <cell r="K208">
            <v>0</v>
          </cell>
          <cell r="M208">
            <v>61452</v>
          </cell>
        </row>
        <row r="209">
          <cell r="F209">
            <v>-5780</v>
          </cell>
          <cell r="H209">
            <v>0</v>
          </cell>
          <cell r="I209">
            <v>-5780</v>
          </cell>
          <cell r="J209">
            <v>0</v>
          </cell>
          <cell r="K209">
            <v>-5780</v>
          </cell>
          <cell r="M209">
            <v>351354</v>
          </cell>
        </row>
        <row r="210">
          <cell r="F210">
            <v>-185</v>
          </cell>
          <cell r="H210">
            <v>0</v>
          </cell>
          <cell r="I210">
            <v>-185</v>
          </cell>
          <cell r="J210">
            <v>0</v>
          </cell>
          <cell r="K210">
            <v>-185</v>
          </cell>
          <cell r="M210">
            <v>3621921</v>
          </cell>
        </row>
        <row r="211">
          <cell r="F211">
            <v>8</v>
          </cell>
          <cell r="H211">
            <v>0</v>
          </cell>
          <cell r="I211">
            <v>8</v>
          </cell>
          <cell r="J211">
            <v>0</v>
          </cell>
          <cell r="K211">
            <v>8</v>
          </cell>
          <cell r="M211">
            <v>0</v>
          </cell>
        </row>
        <row r="212">
          <cell r="F212">
            <v>0</v>
          </cell>
          <cell r="H212">
            <v>0</v>
          </cell>
          <cell r="I212">
            <v>0</v>
          </cell>
          <cell r="J212">
            <v>0</v>
          </cell>
          <cell r="K212">
            <v>0</v>
          </cell>
          <cell r="M212">
            <v>0</v>
          </cell>
        </row>
        <row r="213">
          <cell r="F213">
            <v>-53302</v>
          </cell>
          <cell r="H213">
            <v>0</v>
          </cell>
          <cell r="I213">
            <v>-53302</v>
          </cell>
          <cell r="J213">
            <v>0</v>
          </cell>
          <cell r="K213">
            <v>-53302</v>
          </cell>
          <cell r="M213">
            <v>1070099</v>
          </cell>
        </row>
        <row r="214">
          <cell r="F214">
            <v>0</v>
          </cell>
          <cell r="H214">
            <v>0</v>
          </cell>
          <cell r="I214">
            <v>0</v>
          </cell>
          <cell r="J214">
            <v>0</v>
          </cell>
          <cell r="K214">
            <v>0</v>
          </cell>
          <cell r="M214">
            <v>-86635</v>
          </cell>
        </row>
        <row r="215">
          <cell r="F215">
            <v>28201</v>
          </cell>
          <cell r="H215">
            <v>0</v>
          </cell>
          <cell r="I215">
            <v>28201</v>
          </cell>
          <cell r="J215">
            <v>0</v>
          </cell>
          <cell r="K215">
            <v>28201</v>
          </cell>
          <cell r="M215">
            <v>-265292</v>
          </cell>
        </row>
        <row r="216">
          <cell r="F216">
            <v>2135</v>
          </cell>
          <cell r="H216">
            <v>0</v>
          </cell>
          <cell r="I216">
            <v>2135</v>
          </cell>
          <cell r="J216">
            <v>0</v>
          </cell>
          <cell r="K216">
            <v>2135</v>
          </cell>
          <cell r="M216">
            <v>-151521</v>
          </cell>
        </row>
        <row r="217">
          <cell r="F217">
            <v>5</v>
          </cell>
          <cell r="H217">
            <v>0</v>
          </cell>
          <cell r="I217">
            <v>5</v>
          </cell>
          <cell r="J217">
            <v>0</v>
          </cell>
          <cell r="K217">
            <v>5</v>
          </cell>
          <cell r="M217">
            <v>0</v>
          </cell>
        </row>
        <row r="218">
          <cell r="F218">
            <v>0</v>
          </cell>
          <cell r="H218">
            <v>0</v>
          </cell>
          <cell r="I218">
            <v>0</v>
          </cell>
          <cell r="J218">
            <v>0</v>
          </cell>
          <cell r="K218">
            <v>0</v>
          </cell>
          <cell r="M218">
            <v>0</v>
          </cell>
        </row>
        <row r="219">
          <cell r="F219">
            <v>-74410842</v>
          </cell>
          <cell r="H219">
            <v>0</v>
          </cell>
          <cell r="I219">
            <v>-74410842</v>
          </cell>
          <cell r="J219">
            <v>0</v>
          </cell>
          <cell r="K219">
            <v>-74410842</v>
          </cell>
          <cell r="M219">
            <v>-62681189</v>
          </cell>
        </row>
        <row r="220">
          <cell r="F220">
            <v>745331</v>
          </cell>
          <cell r="H220">
            <v>0</v>
          </cell>
          <cell r="I220">
            <v>745331</v>
          </cell>
          <cell r="J220">
            <v>0</v>
          </cell>
          <cell r="K220">
            <v>745331</v>
          </cell>
          <cell r="M220">
            <v>-166600</v>
          </cell>
        </row>
        <row r="221">
          <cell r="F221">
            <v>5559757</v>
          </cell>
          <cell r="H221">
            <v>0</v>
          </cell>
          <cell r="I221">
            <v>5559757</v>
          </cell>
          <cell r="J221">
            <v>0</v>
          </cell>
          <cell r="K221">
            <v>5559757</v>
          </cell>
          <cell r="M221">
            <v>2716962</v>
          </cell>
        </row>
        <row r="222">
          <cell r="F222">
            <v>17353258</v>
          </cell>
          <cell r="H222">
            <v>0</v>
          </cell>
          <cell r="I222">
            <v>17353258</v>
          </cell>
          <cell r="J222">
            <v>0</v>
          </cell>
          <cell r="K222">
            <v>17353258</v>
          </cell>
          <cell r="M222">
            <v>-1268646</v>
          </cell>
        </row>
        <row r="223">
          <cell r="F223">
            <v>5625201</v>
          </cell>
          <cell r="H223">
            <v>0</v>
          </cell>
          <cell r="I223">
            <v>5625201</v>
          </cell>
          <cell r="J223">
            <v>0</v>
          </cell>
          <cell r="K223">
            <v>5625201</v>
          </cell>
          <cell r="M223">
            <v>13845471</v>
          </cell>
        </row>
        <row r="224">
          <cell r="F224">
            <v>-918338</v>
          </cell>
          <cell r="H224">
            <v>0</v>
          </cell>
          <cell r="I224">
            <v>-918338</v>
          </cell>
          <cell r="J224">
            <v>0</v>
          </cell>
          <cell r="K224">
            <v>-918338</v>
          </cell>
          <cell r="M224">
            <v>8238219</v>
          </cell>
        </row>
        <row r="225">
          <cell r="F225">
            <v>-4497623</v>
          </cell>
          <cell r="H225">
            <v>0</v>
          </cell>
          <cell r="I225">
            <v>-4497623</v>
          </cell>
          <cell r="J225">
            <v>0</v>
          </cell>
          <cell r="K225">
            <v>-4497623</v>
          </cell>
          <cell r="M225">
            <v>-7201125</v>
          </cell>
        </row>
        <row r="226">
          <cell r="F226">
            <v>-4619465</v>
          </cell>
          <cell r="H226">
            <v>0</v>
          </cell>
          <cell r="I226">
            <v>-4619465</v>
          </cell>
          <cell r="J226">
            <v>0</v>
          </cell>
          <cell r="K226">
            <v>-4619465</v>
          </cell>
          <cell r="M226">
            <v>-5186116</v>
          </cell>
        </row>
        <row r="227">
          <cell r="F227">
            <v>-5707309</v>
          </cell>
          <cell r="H227">
            <v>0</v>
          </cell>
          <cell r="I227">
            <v>-5707309</v>
          </cell>
          <cell r="J227">
            <v>0</v>
          </cell>
          <cell r="K227">
            <v>-5707309</v>
          </cell>
          <cell r="M227">
            <v>-9175738</v>
          </cell>
        </row>
        <row r="228">
          <cell r="F228">
            <v>-129816</v>
          </cell>
          <cell r="H228">
            <v>0</v>
          </cell>
          <cell r="I228">
            <v>-129816</v>
          </cell>
          <cell r="J228">
            <v>0</v>
          </cell>
          <cell r="K228">
            <v>-129816</v>
          </cell>
          <cell r="M228">
            <v>-129816</v>
          </cell>
        </row>
        <row r="229">
          <cell r="F229">
            <v>-2776632</v>
          </cell>
          <cell r="H229">
            <v>0</v>
          </cell>
          <cell r="I229">
            <v>-2776632</v>
          </cell>
          <cell r="J229">
            <v>0</v>
          </cell>
          <cell r="K229">
            <v>-2776632</v>
          </cell>
          <cell r="M229">
            <v>-19655606</v>
          </cell>
        </row>
        <row r="230">
          <cell r="F230">
            <v>0</v>
          </cell>
          <cell r="H230">
            <v>0</v>
          </cell>
          <cell r="I230">
            <v>0</v>
          </cell>
          <cell r="J230">
            <v>0</v>
          </cell>
          <cell r="K230">
            <v>0</v>
          </cell>
          <cell r="M230">
            <v>-768849</v>
          </cell>
        </row>
        <row r="231">
          <cell r="F231">
            <v>12519623</v>
          </cell>
          <cell r="H231">
            <v>0</v>
          </cell>
          <cell r="I231">
            <v>12519623</v>
          </cell>
          <cell r="J231">
            <v>0</v>
          </cell>
          <cell r="K231">
            <v>12519623</v>
          </cell>
          <cell r="M231">
            <v>9204691</v>
          </cell>
        </row>
        <row r="232">
          <cell r="F232">
            <v>-217376</v>
          </cell>
          <cell r="H232">
            <v>0</v>
          </cell>
          <cell r="I232">
            <v>-217376</v>
          </cell>
          <cell r="J232">
            <v>0</v>
          </cell>
          <cell r="K232">
            <v>-217376</v>
          </cell>
          <cell r="M232">
            <v>-4467380</v>
          </cell>
        </row>
        <row r="233">
          <cell r="F233">
            <v>21289</v>
          </cell>
          <cell r="H233">
            <v>0</v>
          </cell>
          <cell r="I233">
            <v>21289</v>
          </cell>
          <cell r="J233">
            <v>0</v>
          </cell>
          <cell r="K233">
            <v>21289</v>
          </cell>
          <cell r="M233">
            <v>18749</v>
          </cell>
        </row>
        <row r="234">
          <cell r="F234">
            <v>0</v>
          </cell>
          <cell r="H234">
            <v>0</v>
          </cell>
          <cell r="I234">
            <v>0</v>
          </cell>
          <cell r="J234">
            <v>0</v>
          </cell>
          <cell r="K234">
            <v>0</v>
          </cell>
          <cell r="M234">
            <v>0</v>
          </cell>
        </row>
        <row r="235">
          <cell r="F235">
            <v>-46202</v>
          </cell>
          <cell r="H235">
            <v>0</v>
          </cell>
          <cell r="I235">
            <v>-46202</v>
          </cell>
          <cell r="J235">
            <v>0</v>
          </cell>
          <cell r="K235">
            <v>-46202</v>
          </cell>
          <cell r="M235">
            <v>18203</v>
          </cell>
        </row>
        <row r="236">
          <cell r="F236">
            <v>-1261133</v>
          </cell>
          <cell r="H236">
            <v>0</v>
          </cell>
          <cell r="I236">
            <v>-1261133</v>
          </cell>
          <cell r="J236">
            <v>0</v>
          </cell>
          <cell r="K236">
            <v>-1261133</v>
          </cell>
          <cell r="M236">
            <v>195951</v>
          </cell>
        </row>
        <row r="237">
          <cell r="F237">
            <v>-76472</v>
          </cell>
          <cell r="H237">
            <v>0</v>
          </cell>
          <cell r="I237">
            <v>-76472</v>
          </cell>
          <cell r="J237">
            <v>0</v>
          </cell>
          <cell r="K237">
            <v>-76472</v>
          </cell>
          <cell r="M237">
            <v>-139266</v>
          </cell>
        </row>
        <row r="238">
          <cell r="F238">
            <v>-5671</v>
          </cell>
          <cell r="H238">
            <v>0</v>
          </cell>
          <cell r="I238">
            <v>-5671</v>
          </cell>
          <cell r="J238">
            <v>0</v>
          </cell>
          <cell r="K238">
            <v>-5671</v>
          </cell>
          <cell r="M238">
            <v>0</v>
          </cell>
        </row>
        <row r="239">
          <cell r="F239">
            <v>124432</v>
          </cell>
          <cell r="H239">
            <v>0</v>
          </cell>
          <cell r="I239">
            <v>124432</v>
          </cell>
          <cell r="J239">
            <v>0</v>
          </cell>
          <cell r="K239">
            <v>124432</v>
          </cell>
          <cell r="M239">
            <v>4953318</v>
          </cell>
        </row>
        <row r="240">
          <cell r="F240">
            <v>0</v>
          </cell>
          <cell r="H240">
            <v>0</v>
          </cell>
          <cell r="I240">
            <v>0</v>
          </cell>
          <cell r="J240">
            <v>0</v>
          </cell>
          <cell r="K240">
            <v>0</v>
          </cell>
          <cell r="M240">
            <v>205812</v>
          </cell>
        </row>
        <row r="241">
          <cell r="F241">
            <v>-321676</v>
          </cell>
          <cell r="H241">
            <v>0</v>
          </cell>
          <cell r="I241">
            <v>-321676</v>
          </cell>
          <cell r="J241">
            <v>0</v>
          </cell>
          <cell r="K241">
            <v>-321676</v>
          </cell>
          <cell r="M241">
            <v>-2289817</v>
          </cell>
        </row>
        <row r="242">
          <cell r="F242">
            <v>4040</v>
          </cell>
          <cell r="H242">
            <v>0</v>
          </cell>
          <cell r="I242">
            <v>4040</v>
          </cell>
          <cell r="J242">
            <v>0</v>
          </cell>
          <cell r="K242">
            <v>4040</v>
          </cell>
          <cell r="M242">
            <v>942612</v>
          </cell>
        </row>
        <row r="243">
          <cell r="F243">
            <v>-801</v>
          </cell>
          <cell r="H243">
            <v>0</v>
          </cell>
          <cell r="I243">
            <v>-801</v>
          </cell>
          <cell r="J243">
            <v>0</v>
          </cell>
          <cell r="K243">
            <v>-801</v>
          </cell>
          <cell r="M243">
            <v>-4313</v>
          </cell>
        </row>
        <row r="244">
          <cell r="F244">
            <v>644954</v>
          </cell>
          <cell r="H244">
            <v>0</v>
          </cell>
          <cell r="I244">
            <v>644954</v>
          </cell>
          <cell r="J244">
            <v>0</v>
          </cell>
          <cell r="K244">
            <v>644954</v>
          </cell>
          <cell r="M244">
            <v>-364408</v>
          </cell>
        </row>
        <row r="245">
          <cell r="F245">
            <v>0</v>
          </cell>
          <cell r="H245">
            <v>0</v>
          </cell>
          <cell r="I245">
            <v>0</v>
          </cell>
          <cell r="J245">
            <v>0</v>
          </cell>
          <cell r="K245">
            <v>0</v>
          </cell>
          <cell r="M245">
            <v>-11373</v>
          </cell>
        </row>
        <row r="246">
          <cell r="F246">
            <v>-3100698</v>
          </cell>
          <cell r="H246">
            <v>0</v>
          </cell>
          <cell r="I246">
            <v>-3100698</v>
          </cell>
          <cell r="J246">
            <v>0</v>
          </cell>
          <cell r="K246">
            <v>-3100698</v>
          </cell>
          <cell r="M246">
            <v>171921</v>
          </cell>
        </row>
        <row r="247">
          <cell r="F247">
            <v>55788</v>
          </cell>
          <cell r="H247">
            <v>0</v>
          </cell>
          <cell r="I247">
            <v>55788</v>
          </cell>
          <cell r="J247">
            <v>0</v>
          </cell>
          <cell r="K247">
            <v>55788</v>
          </cell>
          <cell r="M247">
            <v>-95307</v>
          </cell>
        </row>
        <row r="248">
          <cell r="F248">
            <v>-5487</v>
          </cell>
          <cell r="H248">
            <v>0</v>
          </cell>
          <cell r="I248">
            <v>-5487</v>
          </cell>
          <cell r="J248">
            <v>0</v>
          </cell>
          <cell r="K248">
            <v>-5487</v>
          </cell>
          <cell r="M248">
            <v>563</v>
          </cell>
        </row>
        <row r="249">
          <cell r="F249">
            <v>-79762358</v>
          </cell>
          <cell r="H249">
            <v>0</v>
          </cell>
          <cell r="I249">
            <v>-79762358</v>
          </cell>
          <cell r="J249">
            <v>0</v>
          </cell>
          <cell r="K249">
            <v>-79762358</v>
          </cell>
          <cell r="M249">
            <v>-60106752</v>
          </cell>
        </row>
        <row r="250">
          <cell r="F250">
            <v>-642763</v>
          </cell>
          <cell r="H250">
            <v>0</v>
          </cell>
          <cell r="I250">
            <v>-642763</v>
          </cell>
          <cell r="J250">
            <v>0</v>
          </cell>
          <cell r="K250">
            <v>-642763</v>
          </cell>
          <cell r="M250">
            <v>126086</v>
          </cell>
        </row>
        <row r="251">
          <cell r="F251">
            <v>10234801</v>
          </cell>
          <cell r="H251">
            <v>0</v>
          </cell>
          <cell r="I251">
            <v>10234801</v>
          </cell>
          <cell r="J251">
            <v>0</v>
          </cell>
          <cell r="K251">
            <v>10234801</v>
          </cell>
          <cell r="M251">
            <v>1030110</v>
          </cell>
        </row>
        <row r="252">
          <cell r="F252">
            <v>-3546458</v>
          </cell>
          <cell r="H252">
            <v>0</v>
          </cell>
          <cell r="I252">
            <v>-3546458</v>
          </cell>
          <cell r="J252">
            <v>0</v>
          </cell>
          <cell r="K252">
            <v>-3546458</v>
          </cell>
          <cell r="M252">
            <v>920922</v>
          </cell>
        </row>
        <row r="253">
          <cell r="F253">
            <v>-24359170</v>
          </cell>
          <cell r="H253">
            <v>0</v>
          </cell>
          <cell r="I253">
            <v>-24359170</v>
          </cell>
          <cell r="J253">
            <v>0</v>
          </cell>
          <cell r="K253">
            <v>-24359170</v>
          </cell>
          <cell r="M253">
            <v>-13214964</v>
          </cell>
        </row>
        <row r="254">
          <cell r="F254">
            <v>1300662</v>
          </cell>
          <cell r="H254">
            <v>0</v>
          </cell>
          <cell r="I254">
            <v>1300662</v>
          </cell>
          <cell r="J254">
            <v>0</v>
          </cell>
          <cell r="K254">
            <v>1300662</v>
          </cell>
          <cell r="M254">
            <v>1225773</v>
          </cell>
        </row>
        <row r="255">
          <cell r="F255">
            <v>6933017</v>
          </cell>
          <cell r="H255">
            <v>0</v>
          </cell>
          <cell r="I255">
            <v>6933017</v>
          </cell>
          <cell r="J255">
            <v>0</v>
          </cell>
          <cell r="K255">
            <v>6933017</v>
          </cell>
          <cell r="M255">
            <v>3125405</v>
          </cell>
        </row>
        <row r="256">
          <cell r="F256">
            <v>-759396</v>
          </cell>
          <cell r="H256">
            <v>0</v>
          </cell>
          <cell r="I256">
            <v>-759396</v>
          </cell>
          <cell r="J256">
            <v>0</v>
          </cell>
          <cell r="K256">
            <v>-759396</v>
          </cell>
          <cell r="M256">
            <v>-460792</v>
          </cell>
        </row>
        <row r="257">
          <cell r="F257">
            <v>91916</v>
          </cell>
          <cell r="H257">
            <v>0</v>
          </cell>
          <cell r="I257">
            <v>91916</v>
          </cell>
          <cell r="J257">
            <v>0</v>
          </cell>
          <cell r="K257">
            <v>91916</v>
          </cell>
          <cell r="M257">
            <v>73167</v>
          </cell>
        </row>
        <row r="258">
          <cell r="F258">
            <v>-1693984</v>
          </cell>
          <cell r="H258">
            <v>0</v>
          </cell>
          <cell r="I258">
            <v>-1693984</v>
          </cell>
          <cell r="J258">
            <v>0</v>
          </cell>
          <cell r="K258">
            <v>-1693984</v>
          </cell>
          <cell r="M258">
            <v>-9691141</v>
          </cell>
        </row>
        <row r="259">
          <cell r="F259">
            <v>0</v>
          </cell>
          <cell r="H259">
            <v>0</v>
          </cell>
          <cell r="I259">
            <v>0</v>
          </cell>
          <cell r="J259">
            <v>0</v>
          </cell>
          <cell r="K259">
            <v>0</v>
          </cell>
          <cell r="M259">
            <v>-143081</v>
          </cell>
        </row>
        <row r="260">
          <cell r="F260">
            <v>7199809</v>
          </cell>
          <cell r="H260">
            <v>0</v>
          </cell>
          <cell r="I260">
            <v>7199809</v>
          </cell>
          <cell r="J260">
            <v>0</v>
          </cell>
          <cell r="K260">
            <v>7199809</v>
          </cell>
          <cell r="M260">
            <v>8646994</v>
          </cell>
        </row>
        <row r="261">
          <cell r="F261">
            <v>-159472</v>
          </cell>
          <cell r="H261">
            <v>0</v>
          </cell>
          <cell r="I261">
            <v>-159472</v>
          </cell>
          <cell r="J261">
            <v>0</v>
          </cell>
          <cell r="K261">
            <v>-159472</v>
          </cell>
          <cell r="M261">
            <v>-14154524</v>
          </cell>
        </row>
        <row r="262">
          <cell r="F262">
            <v>-21289</v>
          </cell>
          <cell r="H262">
            <v>0</v>
          </cell>
          <cell r="I262">
            <v>-21289</v>
          </cell>
          <cell r="J262">
            <v>0</v>
          </cell>
          <cell r="K262">
            <v>-21289</v>
          </cell>
          <cell r="M262">
            <v>-18749</v>
          </cell>
        </row>
        <row r="263">
          <cell r="F263">
            <v>0</v>
          </cell>
          <cell r="H263">
            <v>0</v>
          </cell>
          <cell r="I263">
            <v>0</v>
          </cell>
          <cell r="J263">
            <v>0</v>
          </cell>
          <cell r="K263">
            <v>0</v>
          </cell>
          <cell r="M263">
            <v>0</v>
          </cell>
        </row>
        <row r="264">
          <cell r="F264">
            <v>10518</v>
          </cell>
          <cell r="H264">
            <v>0</v>
          </cell>
          <cell r="I264">
            <v>10518</v>
          </cell>
          <cell r="J264">
            <v>0</v>
          </cell>
          <cell r="K264">
            <v>10518</v>
          </cell>
          <cell r="M264">
            <v>4929</v>
          </cell>
        </row>
        <row r="265">
          <cell r="F265">
            <v>63728</v>
          </cell>
          <cell r="H265">
            <v>0</v>
          </cell>
          <cell r="I265">
            <v>63728</v>
          </cell>
          <cell r="J265">
            <v>0</v>
          </cell>
          <cell r="K265">
            <v>63728</v>
          </cell>
          <cell r="M265">
            <v>2649013</v>
          </cell>
        </row>
        <row r="266">
          <cell r="F266">
            <v>0</v>
          </cell>
          <cell r="H266">
            <v>0</v>
          </cell>
          <cell r="I266">
            <v>0</v>
          </cell>
          <cell r="J266">
            <v>0</v>
          </cell>
          <cell r="K266">
            <v>0</v>
          </cell>
          <cell r="M266">
            <v>41266</v>
          </cell>
        </row>
        <row r="267">
          <cell r="F267">
            <v>-217049</v>
          </cell>
          <cell r="H267">
            <v>0</v>
          </cell>
          <cell r="I267">
            <v>-217049</v>
          </cell>
          <cell r="J267">
            <v>0</v>
          </cell>
          <cell r="K267">
            <v>-217049</v>
          </cell>
          <cell r="M267">
            <v>-2388675</v>
          </cell>
        </row>
        <row r="268">
          <cell r="F268">
            <v>1896</v>
          </cell>
          <cell r="H268">
            <v>0</v>
          </cell>
          <cell r="I268">
            <v>1896</v>
          </cell>
          <cell r="J268">
            <v>0</v>
          </cell>
          <cell r="K268">
            <v>1896</v>
          </cell>
          <cell r="M268">
            <v>3283896</v>
          </cell>
        </row>
        <row r="269">
          <cell r="F269">
            <v>881</v>
          </cell>
          <cell r="H269">
            <v>0</v>
          </cell>
          <cell r="I269">
            <v>881</v>
          </cell>
          <cell r="J269">
            <v>0</v>
          </cell>
          <cell r="K269">
            <v>881</v>
          </cell>
          <cell r="M269">
            <v>4584</v>
          </cell>
        </row>
        <row r="270">
          <cell r="F270">
            <v>459986</v>
          </cell>
          <cell r="H270">
            <v>0</v>
          </cell>
          <cell r="I270">
            <v>459986</v>
          </cell>
          <cell r="J270">
            <v>0</v>
          </cell>
          <cell r="K270">
            <v>459986</v>
          </cell>
          <cell r="M270">
            <v>1938</v>
          </cell>
        </row>
        <row r="271">
          <cell r="F271">
            <v>0</v>
          </cell>
          <cell r="H271">
            <v>0</v>
          </cell>
          <cell r="I271">
            <v>0</v>
          </cell>
          <cell r="J271">
            <v>0</v>
          </cell>
          <cell r="K271">
            <v>0</v>
          </cell>
          <cell r="M271">
            <v>-51</v>
          </cell>
        </row>
        <row r="272">
          <cell r="F272">
            <v>-2004932</v>
          </cell>
          <cell r="H272">
            <v>0</v>
          </cell>
          <cell r="I272">
            <v>-2004932</v>
          </cell>
          <cell r="J272">
            <v>0</v>
          </cell>
          <cell r="K272">
            <v>-2004932</v>
          </cell>
          <cell r="M272">
            <v>1328</v>
          </cell>
        </row>
        <row r="273">
          <cell r="F273">
            <v>45679</v>
          </cell>
          <cell r="H273">
            <v>0</v>
          </cell>
          <cell r="I273">
            <v>45679</v>
          </cell>
          <cell r="J273">
            <v>0</v>
          </cell>
          <cell r="K273">
            <v>45679</v>
          </cell>
          <cell r="M273">
            <v>-1390</v>
          </cell>
        </row>
        <row r="274">
          <cell r="F274">
            <v>5922</v>
          </cell>
          <cell r="H274">
            <v>0</v>
          </cell>
          <cell r="I274">
            <v>5922</v>
          </cell>
          <cell r="J274">
            <v>0</v>
          </cell>
          <cell r="K274">
            <v>5922</v>
          </cell>
          <cell r="M274">
            <v>3</v>
          </cell>
        </row>
        <row r="275">
          <cell r="F275">
            <v>-49074455</v>
          </cell>
          <cell r="H275">
            <v>0</v>
          </cell>
          <cell r="I275">
            <v>-49074455</v>
          </cell>
          <cell r="J275">
            <v>0</v>
          </cell>
          <cell r="K275">
            <v>-49074455</v>
          </cell>
          <cell r="M275">
            <v>-39383314</v>
          </cell>
        </row>
        <row r="276">
          <cell r="F276">
            <v>-102567</v>
          </cell>
          <cell r="H276">
            <v>0</v>
          </cell>
          <cell r="I276">
            <v>-102567</v>
          </cell>
          <cell r="J276">
            <v>0</v>
          </cell>
          <cell r="K276">
            <v>-102567</v>
          </cell>
          <cell r="M276">
            <v>40514</v>
          </cell>
        </row>
        <row r="277">
          <cell r="F277">
            <v>8869475</v>
          </cell>
          <cell r="H277">
            <v>0</v>
          </cell>
          <cell r="I277">
            <v>8869475</v>
          </cell>
          <cell r="J277">
            <v>0</v>
          </cell>
          <cell r="K277">
            <v>8869475</v>
          </cell>
          <cell r="M277">
            <v>221153</v>
          </cell>
        </row>
        <row r="278">
          <cell r="F278">
            <v>-13806801</v>
          </cell>
          <cell r="H278">
            <v>0</v>
          </cell>
          <cell r="I278">
            <v>-13806801</v>
          </cell>
          <cell r="J278">
            <v>0</v>
          </cell>
          <cell r="K278">
            <v>-13806801</v>
          </cell>
          <cell r="M278">
            <v>347723</v>
          </cell>
        </row>
        <row r="279">
          <cell r="F279">
            <v>-20052079</v>
          </cell>
          <cell r="H279">
            <v>0</v>
          </cell>
          <cell r="I279">
            <v>-20052079</v>
          </cell>
          <cell r="J279">
            <v>0</v>
          </cell>
          <cell r="K279">
            <v>-20052079</v>
          </cell>
          <cell r="M279">
            <v>-10193587</v>
          </cell>
        </row>
        <row r="280">
          <cell r="F280">
            <v>21308</v>
          </cell>
          <cell r="H280">
            <v>0</v>
          </cell>
          <cell r="I280">
            <v>21308</v>
          </cell>
          <cell r="J280">
            <v>0</v>
          </cell>
          <cell r="K280">
            <v>21308</v>
          </cell>
          <cell r="M280">
            <v>16379</v>
          </cell>
        </row>
        <row r="281">
          <cell r="F281">
            <v>4981236</v>
          </cell>
          <cell r="H281">
            <v>0</v>
          </cell>
          <cell r="I281">
            <v>4981236</v>
          </cell>
          <cell r="J281">
            <v>0</v>
          </cell>
          <cell r="K281">
            <v>4981236</v>
          </cell>
          <cell r="M281">
            <v>1391152</v>
          </cell>
        </row>
        <row r="282">
          <cell r="F282">
            <v>-15207</v>
          </cell>
          <cell r="H282">
            <v>0</v>
          </cell>
          <cell r="I282">
            <v>-15207</v>
          </cell>
          <cell r="J282">
            <v>0</v>
          </cell>
          <cell r="K282">
            <v>-15207</v>
          </cell>
          <cell r="M282">
            <v>-15707</v>
          </cell>
        </row>
        <row r="283">
          <cell r="F283">
            <v>37898</v>
          </cell>
          <cell r="H283">
            <v>0</v>
          </cell>
          <cell r="I283">
            <v>37898</v>
          </cell>
          <cell r="J283">
            <v>0</v>
          </cell>
          <cell r="K283">
            <v>37898</v>
          </cell>
          <cell r="M283">
            <v>56647</v>
          </cell>
        </row>
        <row r="284">
          <cell r="F284">
            <v>-202385575</v>
          </cell>
          <cell r="H284">
            <v>0</v>
          </cell>
          <cell r="I284">
            <v>-202385575</v>
          </cell>
          <cell r="J284">
            <v>0</v>
          </cell>
          <cell r="K284">
            <v>-202385575</v>
          </cell>
          <cell r="M284">
            <v>-191427821</v>
          </cell>
        </row>
        <row r="286">
          <cell r="F286">
            <v>-2028923</v>
          </cell>
          <cell r="H286">
            <v>0</v>
          </cell>
          <cell r="I286">
            <v>-2028923</v>
          </cell>
          <cell r="J286">
            <v>0</v>
          </cell>
          <cell r="K286">
            <v>-2028923</v>
          </cell>
          <cell r="M286">
            <v>-835213</v>
          </cell>
        </row>
        <row r="287">
          <cell r="F287">
            <v>-1406462</v>
          </cell>
          <cell r="H287">
            <v>0</v>
          </cell>
          <cell r="I287">
            <v>-1406462</v>
          </cell>
          <cell r="J287">
            <v>0</v>
          </cell>
          <cell r="K287">
            <v>-1406462</v>
          </cell>
          <cell r="M287">
            <v>-1406467</v>
          </cell>
        </row>
        <row r="288">
          <cell r="F288">
            <v>-592327</v>
          </cell>
          <cell r="H288">
            <v>0</v>
          </cell>
          <cell r="I288">
            <v>-592327</v>
          </cell>
          <cell r="J288">
            <v>0</v>
          </cell>
          <cell r="K288">
            <v>-592327</v>
          </cell>
          <cell r="M288">
            <v>-592329</v>
          </cell>
        </row>
        <row r="289">
          <cell r="F289">
            <v>0</v>
          </cell>
          <cell r="H289">
            <v>0</v>
          </cell>
          <cell r="I289">
            <v>0</v>
          </cell>
          <cell r="J289">
            <v>0</v>
          </cell>
          <cell r="K289">
            <v>0</v>
          </cell>
          <cell r="M289">
            <v>0</v>
          </cell>
        </row>
        <row r="290">
          <cell r="F290">
            <v>-297280</v>
          </cell>
          <cell r="H290">
            <v>0</v>
          </cell>
          <cell r="I290">
            <v>-297280</v>
          </cell>
          <cell r="J290">
            <v>0</v>
          </cell>
          <cell r="K290">
            <v>-297280</v>
          </cell>
          <cell r="M290">
            <v>0</v>
          </cell>
        </row>
        <row r="291">
          <cell r="F291">
            <v>-66943</v>
          </cell>
          <cell r="H291">
            <v>0</v>
          </cell>
          <cell r="I291">
            <v>-66943</v>
          </cell>
          <cell r="J291">
            <v>0</v>
          </cell>
          <cell r="K291">
            <v>-66943</v>
          </cell>
          <cell r="M291">
            <v>-60991</v>
          </cell>
        </row>
        <row r="292">
          <cell r="F292">
            <v>-15413</v>
          </cell>
          <cell r="H292">
            <v>0</v>
          </cell>
          <cell r="I292">
            <v>-15413</v>
          </cell>
          <cell r="J292">
            <v>0</v>
          </cell>
          <cell r="K292">
            <v>-15413</v>
          </cell>
          <cell r="M292">
            <v>-13714</v>
          </cell>
        </row>
        <row r="293">
          <cell r="F293">
            <v>0</v>
          </cell>
          <cell r="H293">
            <v>0</v>
          </cell>
          <cell r="I293">
            <v>0</v>
          </cell>
          <cell r="J293">
            <v>0</v>
          </cell>
          <cell r="K293">
            <v>0</v>
          </cell>
          <cell r="M293">
            <v>0</v>
          </cell>
        </row>
        <row r="294">
          <cell r="F294">
            <v>-4145504</v>
          </cell>
          <cell r="H294">
            <v>0</v>
          </cell>
          <cell r="I294">
            <v>-4145504</v>
          </cell>
          <cell r="J294">
            <v>0</v>
          </cell>
          <cell r="K294">
            <v>-4145504</v>
          </cell>
          <cell r="M294">
            <v>-3305407</v>
          </cell>
        </row>
        <row r="295">
          <cell r="F295">
            <v>-8552852</v>
          </cell>
          <cell r="H295">
            <v>0</v>
          </cell>
          <cell r="I295">
            <v>-8552852</v>
          </cell>
          <cell r="J295">
            <v>0</v>
          </cell>
          <cell r="K295">
            <v>-8552852</v>
          </cell>
          <cell r="M295">
            <v>-6214121</v>
          </cell>
        </row>
        <row r="297">
          <cell r="F297">
            <v>9325</v>
          </cell>
          <cell r="H297">
            <v>0</v>
          </cell>
          <cell r="I297">
            <v>9325</v>
          </cell>
          <cell r="J297">
            <v>0</v>
          </cell>
          <cell r="K297">
            <v>9325</v>
          </cell>
          <cell r="M297">
            <v>9311</v>
          </cell>
        </row>
        <row r="298">
          <cell r="F298">
            <v>14723</v>
          </cell>
          <cell r="H298">
            <v>0</v>
          </cell>
          <cell r="I298">
            <v>14723</v>
          </cell>
          <cell r="J298">
            <v>0</v>
          </cell>
          <cell r="K298">
            <v>14723</v>
          </cell>
          <cell r="M298">
            <v>12043</v>
          </cell>
        </row>
        <row r="299">
          <cell r="F299">
            <v>11508</v>
          </cell>
          <cell r="H299">
            <v>0</v>
          </cell>
          <cell r="I299">
            <v>11508</v>
          </cell>
          <cell r="J299">
            <v>0</v>
          </cell>
          <cell r="K299">
            <v>11508</v>
          </cell>
          <cell r="M299">
            <v>9607</v>
          </cell>
        </row>
        <row r="300">
          <cell r="F300">
            <v>35556</v>
          </cell>
          <cell r="H300">
            <v>0</v>
          </cell>
          <cell r="I300">
            <v>35556</v>
          </cell>
          <cell r="J300">
            <v>0</v>
          </cell>
          <cell r="K300">
            <v>35556</v>
          </cell>
          <cell r="M300">
            <v>30961</v>
          </cell>
        </row>
        <row r="302">
          <cell r="F302">
            <v>33332</v>
          </cell>
          <cell r="H302">
            <v>0</v>
          </cell>
          <cell r="I302">
            <v>33332</v>
          </cell>
          <cell r="J302">
            <v>0</v>
          </cell>
          <cell r="K302">
            <v>33332</v>
          </cell>
          <cell r="M302">
            <v>33446</v>
          </cell>
        </row>
        <row r="303">
          <cell r="F303">
            <v>10555</v>
          </cell>
          <cell r="H303">
            <v>0</v>
          </cell>
          <cell r="I303">
            <v>10555</v>
          </cell>
          <cell r="J303">
            <v>0</v>
          </cell>
          <cell r="K303">
            <v>10555</v>
          </cell>
          <cell r="M303">
            <v>12162</v>
          </cell>
        </row>
        <row r="304">
          <cell r="F304">
            <v>4301</v>
          </cell>
          <cell r="H304">
            <v>0</v>
          </cell>
          <cell r="I304">
            <v>4301</v>
          </cell>
          <cell r="J304">
            <v>0</v>
          </cell>
          <cell r="K304">
            <v>4301</v>
          </cell>
          <cell r="M304">
            <v>0</v>
          </cell>
        </row>
        <row r="305">
          <cell r="F305">
            <v>51503</v>
          </cell>
          <cell r="H305">
            <v>0</v>
          </cell>
          <cell r="I305">
            <v>51503</v>
          </cell>
          <cell r="J305">
            <v>0</v>
          </cell>
          <cell r="K305">
            <v>51503</v>
          </cell>
          <cell r="M305">
            <v>43127</v>
          </cell>
        </row>
        <row r="306">
          <cell r="F306">
            <v>16678</v>
          </cell>
          <cell r="H306">
            <v>0</v>
          </cell>
          <cell r="I306">
            <v>16678</v>
          </cell>
          <cell r="J306">
            <v>0</v>
          </cell>
          <cell r="K306">
            <v>16678</v>
          </cell>
          <cell r="M306">
            <v>15682</v>
          </cell>
        </row>
        <row r="307">
          <cell r="F307">
            <v>5634</v>
          </cell>
          <cell r="H307">
            <v>0</v>
          </cell>
          <cell r="I307">
            <v>5634</v>
          </cell>
          <cell r="J307">
            <v>0</v>
          </cell>
          <cell r="K307">
            <v>5634</v>
          </cell>
          <cell r="M307">
            <v>0</v>
          </cell>
        </row>
        <row r="308">
          <cell r="F308">
            <v>40601</v>
          </cell>
          <cell r="H308">
            <v>0</v>
          </cell>
          <cell r="I308">
            <v>40601</v>
          </cell>
          <cell r="J308">
            <v>0</v>
          </cell>
          <cell r="K308">
            <v>40601</v>
          </cell>
          <cell r="M308">
            <v>34332</v>
          </cell>
        </row>
        <row r="309">
          <cell r="F309">
            <v>13163</v>
          </cell>
          <cell r="H309">
            <v>0</v>
          </cell>
          <cell r="I309">
            <v>13163</v>
          </cell>
          <cell r="J309">
            <v>0</v>
          </cell>
          <cell r="K309">
            <v>13163</v>
          </cell>
          <cell r="M309">
            <v>12484</v>
          </cell>
        </row>
        <row r="310">
          <cell r="F310">
            <v>4566</v>
          </cell>
          <cell r="H310">
            <v>0</v>
          </cell>
          <cell r="I310">
            <v>4566</v>
          </cell>
          <cell r="J310">
            <v>0</v>
          </cell>
          <cell r="K310">
            <v>4566</v>
          </cell>
          <cell r="M310">
            <v>0</v>
          </cell>
        </row>
        <row r="311">
          <cell r="F311">
            <v>180333</v>
          </cell>
          <cell r="H311">
            <v>0</v>
          </cell>
          <cell r="I311">
            <v>180333</v>
          </cell>
          <cell r="J311">
            <v>0</v>
          </cell>
          <cell r="K311">
            <v>180333</v>
          </cell>
          <cell r="M311">
            <v>151233</v>
          </cell>
        </row>
        <row r="313">
          <cell r="F313">
            <v>0</v>
          </cell>
          <cell r="H313">
            <v>0</v>
          </cell>
          <cell r="I313">
            <v>0</v>
          </cell>
          <cell r="J313">
            <v>0</v>
          </cell>
          <cell r="K313">
            <v>0</v>
          </cell>
          <cell r="M313">
            <v>0</v>
          </cell>
        </row>
        <row r="314">
          <cell r="F314">
            <v>17968</v>
          </cell>
          <cell r="H314">
            <v>0</v>
          </cell>
          <cell r="I314">
            <v>17968</v>
          </cell>
          <cell r="J314">
            <v>0</v>
          </cell>
          <cell r="K314">
            <v>17968</v>
          </cell>
          <cell r="M314">
            <v>9044</v>
          </cell>
        </row>
        <row r="315">
          <cell r="F315">
            <v>0</v>
          </cell>
          <cell r="H315">
            <v>0</v>
          </cell>
          <cell r="I315">
            <v>0</v>
          </cell>
          <cell r="J315">
            <v>0</v>
          </cell>
          <cell r="K315">
            <v>0</v>
          </cell>
          <cell r="M315">
            <v>0</v>
          </cell>
        </row>
        <row r="316">
          <cell r="F316">
            <v>0</v>
          </cell>
          <cell r="H316">
            <v>0</v>
          </cell>
          <cell r="I316">
            <v>0</v>
          </cell>
          <cell r="J316">
            <v>0</v>
          </cell>
          <cell r="K316">
            <v>0</v>
          </cell>
          <cell r="M316">
            <v>24831</v>
          </cell>
        </row>
        <row r="317">
          <cell r="F317">
            <v>0</v>
          </cell>
          <cell r="H317">
            <v>0</v>
          </cell>
          <cell r="I317">
            <v>0</v>
          </cell>
          <cell r="J317">
            <v>0</v>
          </cell>
          <cell r="K317">
            <v>0</v>
          </cell>
          <cell r="M317">
            <v>0</v>
          </cell>
        </row>
        <row r="318">
          <cell r="F318">
            <v>0</v>
          </cell>
          <cell r="H318">
            <v>0</v>
          </cell>
          <cell r="I318">
            <v>0</v>
          </cell>
          <cell r="J318">
            <v>0</v>
          </cell>
          <cell r="K318">
            <v>0</v>
          </cell>
          <cell r="M318">
            <v>0</v>
          </cell>
        </row>
        <row r="319">
          <cell r="F319">
            <v>59645</v>
          </cell>
          <cell r="H319">
            <v>0</v>
          </cell>
          <cell r="I319">
            <v>59645</v>
          </cell>
          <cell r="J319">
            <v>0</v>
          </cell>
          <cell r="K319">
            <v>59645</v>
          </cell>
          <cell r="M319">
            <v>0</v>
          </cell>
        </row>
        <row r="320">
          <cell r="F320">
            <v>6772</v>
          </cell>
          <cell r="H320">
            <v>0</v>
          </cell>
          <cell r="I320">
            <v>6772</v>
          </cell>
          <cell r="J320">
            <v>0</v>
          </cell>
          <cell r="K320">
            <v>6772</v>
          </cell>
          <cell r="M320">
            <v>14691</v>
          </cell>
        </row>
        <row r="321">
          <cell r="F321">
            <v>6254</v>
          </cell>
          <cell r="H321">
            <v>0</v>
          </cell>
          <cell r="I321">
            <v>6254</v>
          </cell>
          <cell r="J321">
            <v>0</v>
          </cell>
          <cell r="K321">
            <v>6254</v>
          </cell>
          <cell r="M321">
            <v>0</v>
          </cell>
        </row>
        <row r="322">
          <cell r="F322">
            <v>0</v>
          </cell>
          <cell r="H322">
            <v>0</v>
          </cell>
          <cell r="I322">
            <v>0</v>
          </cell>
          <cell r="J322">
            <v>0</v>
          </cell>
          <cell r="K322">
            <v>0</v>
          </cell>
          <cell r="M322">
            <v>3973</v>
          </cell>
        </row>
        <row r="323">
          <cell r="F323">
            <v>0</v>
          </cell>
          <cell r="H323">
            <v>0</v>
          </cell>
          <cell r="I323">
            <v>0</v>
          </cell>
          <cell r="J323">
            <v>0</v>
          </cell>
          <cell r="K323">
            <v>0</v>
          </cell>
          <cell r="M323">
            <v>0</v>
          </cell>
        </row>
        <row r="324">
          <cell r="F324">
            <v>9543</v>
          </cell>
          <cell r="H324">
            <v>0</v>
          </cell>
          <cell r="I324">
            <v>9543</v>
          </cell>
          <cell r="J324">
            <v>0</v>
          </cell>
          <cell r="K324">
            <v>9543</v>
          </cell>
          <cell r="M324">
            <v>0</v>
          </cell>
        </row>
        <row r="325">
          <cell r="F325">
            <v>1083</v>
          </cell>
          <cell r="H325">
            <v>0</v>
          </cell>
          <cell r="I325">
            <v>1083</v>
          </cell>
          <cell r="J325">
            <v>0</v>
          </cell>
          <cell r="K325">
            <v>1083</v>
          </cell>
          <cell r="M325">
            <v>2351</v>
          </cell>
        </row>
        <row r="326">
          <cell r="F326">
            <v>1001</v>
          </cell>
          <cell r="H326">
            <v>0</v>
          </cell>
          <cell r="I326">
            <v>1001</v>
          </cell>
          <cell r="J326">
            <v>0</v>
          </cell>
          <cell r="K326">
            <v>1001</v>
          </cell>
          <cell r="M326">
            <v>0</v>
          </cell>
        </row>
        <row r="327">
          <cell r="F327">
            <v>650</v>
          </cell>
          <cell r="H327">
            <v>0</v>
          </cell>
          <cell r="I327">
            <v>650</v>
          </cell>
          <cell r="J327">
            <v>0</v>
          </cell>
          <cell r="K327">
            <v>650</v>
          </cell>
          <cell r="M327">
            <v>1998</v>
          </cell>
        </row>
        <row r="328">
          <cell r="F328">
            <v>4550</v>
          </cell>
          <cell r="H328">
            <v>0</v>
          </cell>
          <cell r="I328">
            <v>4550</v>
          </cell>
          <cell r="J328">
            <v>0</v>
          </cell>
          <cell r="K328">
            <v>4550</v>
          </cell>
          <cell r="M328">
            <v>4340</v>
          </cell>
        </row>
        <row r="329">
          <cell r="F329">
            <v>0</v>
          </cell>
          <cell r="H329">
            <v>0</v>
          </cell>
          <cell r="I329">
            <v>0</v>
          </cell>
          <cell r="J329">
            <v>0</v>
          </cell>
          <cell r="K329">
            <v>0</v>
          </cell>
          <cell r="M329">
            <v>0</v>
          </cell>
        </row>
        <row r="330">
          <cell r="F330">
            <v>0</v>
          </cell>
          <cell r="H330">
            <v>0</v>
          </cell>
          <cell r="I330">
            <v>0</v>
          </cell>
          <cell r="J330">
            <v>0</v>
          </cell>
          <cell r="K330">
            <v>0</v>
          </cell>
          <cell r="M330">
            <v>0</v>
          </cell>
        </row>
        <row r="331">
          <cell r="F331">
            <v>1000</v>
          </cell>
          <cell r="H331">
            <v>0</v>
          </cell>
          <cell r="I331">
            <v>1000</v>
          </cell>
          <cell r="J331">
            <v>0</v>
          </cell>
          <cell r="K331">
            <v>1000</v>
          </cell>
          <cell r="M331">
            <v>3000</v>
          </cell>
        </row>
        <row r="332">
          <cell r="F332">
            <v>108466</v>
          </cell>
          <cell r="H332">
            <v>0</v>
          </cell>
          <cell r="I332">
            <v>108466</v>
          </cell>
          <cell r="J332">
            <v>0</v>
          </cell>
          <cell r="K332">
            <v>108466</v>
          </cell>
          <cell r="M332">
            <v>64228</v>
          </cell>
        </row>
        <row r="334">
          <cell r="F334">
            <v>0</v>
          </cell>
          <cell r="H334">
            <v>0</v>
          </cell>
          <cell r="I334">
            <v>0</v>
          </cell>
          <cell r="J334">
            <v>0</v>
          </cell>
          <cell r="K334">
            <v>0</v>
          </cell>
          <cell r="M334">
            <v>0</v>
          </cell>
        </row>
        <row r="336">
          <cell r="F336">
            <v>290</v>
          </cell>
          <cell r="H336">
            <v>0</v>
          </cell>
          <cell r="I336">
            <v>290</v>
          </cell>
          <cell r="J336">
            <v>0</v>
          </cell>
          <cell r="K336">
            <v>290</v>
          </cell>
          <cell r="M336">
            <v>0</v>
          </cell>
        </row>
        <row r="337">
          <cell r="F337">
            <v>677</v>
          </cell>
          <cell r="H337">
            <v>0</v>
          </cell>
          <cell r="I337">
            <v>677</v>
          </cell>
          <cell r="J337">
            <v>0</v>
          </cell>
          <cell r="K337">
            <v>677</v>
          </cell>
          <cell r="M337">
            <v>122</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3596</v>
          </cell>
          <cell r="H341">
            <v>0</v>
          </cell>
          <cell r="I341">
            <v>3596</v>
          </cell>
          <cell r="J341">
            <v>0</v>
          </cell>
          <cell r="K341">
            <v>3596</v>
          </cell>
          <cell r="M341">
            <v>0</v>
          </cell>
        </row>
        <row r="342">
          <cell r="F342">
            <v>292</v>
          </cell>
          <cell r="H342">
            <v>0</v>
          </cell>
          <cell r="I342">
            <v>292</v>
          </cell>
          <cell r="J342">
            <v>0</v>
          </cell>
          <cell r="K342">
            <v>292</v>
          </cell>
          <cell r="M342">
            <v>0</v>
          </cell>
        </row>
        <row r="343">
          <cell r="F343">
            <v>290</v>
          </cell>
          <cell r="H343">
            <v>0</v>
          </cell>
          <cell r="I343">
            <v>290</v>
          </cell>
          <cell r="J343">
            <v>0</v>
          </cell>
          <cell r="K343">
            <v>290</v>
          </cell>
          <cell r="M343">
            <v>0</v>
          </cell>
        </row>
        <row r="344">
          <cell r="F344">
            <v>2433</v>
          </cell>
          <cell r="H344">
            <v>0</v>
          </cell>
          <cell r="I344">
            <v>2433</v>
          </cell>
          <cell r="J344">
            <v>0</v>
          </cell>
          <cell r="K344">
            <v>2433</v>
          </cell>
          <cell r="M344">
            <v>122</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1651</v>
          </cell>
          <cell r="H348">
            <v>0</v>
          </cell>
          <cell r="I348">
            <v>1651</v>
          </cell>
          <cell r="J348">
            <v>0</v>
          </cell>
          <cell r="K348">
            <v>1651</v>
          </cell>
          <cell r="M348">
            <v>0</v>
          </cell>
        </row>
        <row r="349">
          <cell r="F349">
            <v>0</v>
          </cell>
          <cell r="H349">
            <v>0</v>
          </cell>
          <cell r="I349">
            <v>0</v>
          </cell>
          <cell r="J349">
            <v>0</v>
          </cell>
          <cell r="K349">
            <v>0</v>
          </cell>
          <cell r="M349">
            <v>10264</v>
          </cell>
        </row>
        <row r="350">
          <cell r="F350">
            <v>1981</v>
          </cell>
          <cell r="H350">
            <v>0</v>
          </cell>
          <cell r="I350">
            <v>1981</v>
          </cell>
          <cell r="J350">
            <v>0</v>
          </cell>
          <cell r="K350">
            <v>1981</v>
          </cell>
          <cell r="M350">
            <v>0</v>
          </cell>
        </row>
        <row r="351">
          <cell r="F351">
            <v>290</v>
          </cell>
          <cell r="H351">
            <v>0</v>
          </cell>
          <cell r="I351">
            <v>290</v>
          </cell>
          <cell r="J351">
            <v>0</v>
          </cell>
          <cell r="K351">
            <v>290</v>
          </cell>
          <cell r="M351">
            <v>0</v>
          </cell>
        </row>
        <row r="352">
          <cell r="F352">
            <v>494</v>
          </cell>
          <cell r="H352">
            <v>0</v>
          </cell>
          <cell r="I352">
            <v>494</v>
          </cell>
          <cell r="J352">
            <v>0</v>
          </cell>
          <cell r="K352">
            <v>494</v>
          </cell>
          <cell r="M352">
            <v>122</v>
          </cell>
        </row>
        <row r="353">
          <cell r="F353">
            <v>0</v>
          </cell>
          <cell r="H353">
            <v>0</v>
          </cell>
          <cell r="I353">
            <v>0</v>
          </cell>
          <cell r="J353">
            <v>0</v>
          </cell>
          <cell r="K353">
            <v>0</v>
          </cell>
          <cell r="M353">
            <v>0</v>
          </cell>
        </row>
        <row r="354">
          <cell r="F354">
            <v>0</v>
          </cell>
          <cell r="H354">
            <v>0</v>
          </cell>
          <cell r="I354">
            <v>0</v>
          </cell>
          <cell r="J354">
            <v>0</v>
          </cell>
          <cell r="K354">
            <v>0</v>
          </cell>
          <cell r="M354">
            <v>0</v>
          </cell>
        </row>
        <row r="355">
          <cell r="F355">
            <v>0</v>
          </cell>
          <cell r="H355">
            <v>0</v>
          </cell>
          <cell r="I355">
            <v>0</v>
          </cell>
          <cell r="J355">
            <v>0</v>
          </cell>
          <cell r="K355">
            <v>0</v>
          </cell>
          <cell r="M355">
            <v>346</v>
          </cell>
        </row>
        <row r="356">
          <cell r="F356">
            <v>290</v>
          </cell>
          <cell r="H356">
            <v>0</v>
          </cell>
          <cell r="I356">
            <v>290</v>
          </cell>
          <cell r="J356">
            <v>0</v>
          </cell>
          <cell r="K356">
            <v>290</v>
          </cell>
          <cell r="M356">
            <v>0</v>
          </cell>
        </row>
        <row r="357">
          <cell r="F357">
            <v>0</v>
          </cell>
          <cell r="H357">
            <v>0</v>
          </cell>
          <cell r="I357">
            <v>0</v>
          </cell>
          <cell r="J357">
            <v>0</v>
          </cell>
          <cell r="K357">
            <v>0</v>
          </cell>
          <cell r="M357">
            <v>1540</v>
          </cell>
        </row>
        <row r="358">
          <cell r="F358">
            <v>2408</v>
          </cell>
          <cell r="H358">
            <v>0</v>
          </cell>
          <cell r="I358">
            <v>2408</v>
          </cell>
          <cell r="J358">
            <v>0</v>
          </cell>
          <cell r="K358">
            <v>2408</v>
          </cell>
          <cell r="M358">
            <v>0</v>
          </cell>
        </row>
        <row r="359">
          <cell r="F359">
            <v>325</v>
          </cell>
          <cell r="H359">
            <v>0</v>
          </cell>
          <cell r="I359">
            <v>325</v>
          </cell>
          <cell r="J359">
            <v>0</v>
          </cell>
          <cell r="K359">
            <v>325</v>
          </cell>
          <cell r="M359">
            <v>0</v>
          </cell>
        </row>
        <row r="360">
          <cell r="F360">
            <v>15017</v>
          </cell>
          <cell r="H360">
            <v>0</v>
          </cell>
          <cell r="I360">
            <v>15017</v>
          </cell>
          <cell r="J360">
            <v>0</v>
          </cell>
          <cell r="K360">
            <v>15017</v>
          </cell>
          <cell r="M360">
            <v>12516</v>
          </cell>
        </row>
        <row r="362">
          <cell r="F362">
            <v>0</v>
          </cell>
          <cell r="H362">
            <v>0</v>
          </cell>
          <cell r="I362">
            <v>0</v>
          </cell>
          <cell r="J362">
            <v>0</v>
          </cell>
          <cell r="K362">
            <v>0</v>
          </cell>
          <cell r="M362">
            <v>0</v>
          </cell>
        </row>
        <row r="363">
          <cell r="F363">
            <v>0</v>
          </cell>
          <cell r="H363">
            <v>0</v>
          </cell>
          <cell r="I363">
            <v>0</v>
          </cell>
          <cell r="J363">
            <v>0</v>
          </cell>
          <cell r="K363">
            <v>0</v>
          </cell>
          <cell r="M363">
            <v>0</v>
          </cell>
        </row>
        <row r="364">
          <cell r="F364">
            <v>0</v>
          </cell>
          <cell r="H364">
            <v>0</v>
          </cell>
          <cell r="I364">
            <v>0</v>
          </cell>
          <cell r="J364">
            <v>0</v>
          </cell>
          <cell r="K364">
            <v>0</v>
          </cell>
          <cell r="M364">
            <v>0</v>
          </cell>
        </row>
        <row r="365">
          <cell r="F365">
            <v>0</v>
          </cell>
          <cell r="H365">
            <v>0</v>
          </cell>
          <cell r="I365">
            <v>0</v>
          </cell>
          <cell r="J365">
            <v>0</v>
          </cell>
          <cell r="K365">
            <v>0</v>
          </cell>
          <cell r="M365">
            <v>0</v>
          </cell>
        </row>
        <row r="367">
          <cell r="F367">
            <v>9224</v>
          </cell>
          <cell r="H367">
            <v>0</v>
          </cell>
          <cell r="I367">
            <v>9224</v>
          </cell>
          <cell r="J367">
            <v>0</v>
          </cell>
          <cell r="K367">
            <v>9224</v>
          </cell>
          <cell r="M367">
            <v>12098</v>
          </cell>
        </row>
        <row r="368">
          <cell r="F368">
            <v>14584</v>
          </cell>
          <cell r="H368">
            <v>0</v>
          </cell>
          <cell r="I368">
            <v>14584</v>
          </cell>
          <cell r="J368">
            <v>0</v>
          </cell>
          <cell r="K368">
            <v>14584</v>
          </cell>
          <cell r="M368">
            <v>15600</v>
          </cell>
        </row>
        <row r="369">
          <cell r="F369">
            <v>11403</v>
          </cell>
          <cell r="H369">
            <v>0</v>
          </cell>
          <cell r="I369">
            <v>11403</v>
          </cell>
          <cell r="J369">
            <v>0</v>
          </cell>
          <cell r="K369">
            <v>11403</v>
          </cell>
          <cell r="M369">
            <v>12419</v>
          </cell>
        </row>
        <row r="370">
          <cell r="F370">
            <v>35211</v>
          </cell>
          <cell r="H370">
            <v>0</v>
          </cell>
          <cell r="I370">
            <v>35211</v>
          </cell>
          <cell r="J370">
            <v>0</v>
          </cell>
          <cell r="K370">
            <v>35211</v>
          </cell>
          <cell r="M370">
            <v>40117</v>
          </cell>
        </row>
        <row r="372">
          <cell r="F372">
            <v>0</v>
          </cell>
          <cell r="H372">
            <v>0</v>
          </cell>
          <cell r="I372">
            <v>0</v>
          </cell>
          <cell r="J372">
            <v>0</v>
          </cell>
          <cell r="K372">
            <v>0</v>
          </cell>
          <cell r="M372">
            <v>2619</v>
          </cell>
        </row>
        <row r="373">
          <cell r="F373">
            <v>0</v>
          </cell>
          <cell r="H373">
            <v>0</v>
          </cell>
          <cell r="I373">
            <v>0</v>
          </cell>
          <cell r="J373">
            <v>0</v>
          </cell>
          <cell r="K373">
            <v>0</v>
          </cell>
          <cell r="M373">
            <v>44219</v>
          </cell>
        </row>
        <row r="374">
          <cell r="F374">
            <v>0</v>
          </cell>
          <cell r="H374">
            <v>0</v>
          </cell>
          <cell r="I374">
            <v>0</v>
          </cell>
          <cell r="J374">
            <v>0</v>
          </cell>
          <cell r="K374">
            <v>0</v>
          </cell>
          <cell r="M374">
            <v>33426</v>
          </cell>
        </row>
        <row r="375">
          <cell r="F375">
            <v>0</v>
          </cell>
          <cell r="H375">
            <v>0</v>
          </cell>
          <cell r="I375">
            <v>0</v>
          </cell>
          <cell r="J375">
            <v>0</v>
          </cell>
          <cell r="K375">
            <v>0</v>
          </cell>
          <cell r="M375">
            <v>80264</v>
          </cell>
        </row>
        <row r="377">
          <cell r="F377">
            <v>0</v>
          </cell>
          <cell r="H377">
            <v>0</v>
          </cell>
          <cell r="I377">
            <v>0</v>
          </cell>
          <cell r="J377">
            <v>0</v>
          </cell>
          <cell r="K377">
            <v>0</v>
          </cell>
          <cell r="M377">
            <v>0</v>
          </cell>
        </row>
        <row r="379">
          <cell r="F379">
            <v>-120559</v>
          </cell>
          <cell r="H379">
            <v>0</v>
          </cell>
          <cell r="I379">
            <v>-120559</v>
          </cell>
          <cell r="J379">
            <v>0</v>
          </cell>
          <cell r="K379">
            <v>-120559</v>
          </cell>
          <cell r="M379">
            <v>-163488</v>
          </cell>
        </row>
        <row r="380">
          <cell r="F380">
            <v>-307823</v>
          </cell>
          <cell r="H380">
            <v>0</v>
          </cell>
          <cell r="I380">
            <v>-307823</v>
          </cell>
          <cell r="J380">
            <v>0</v>
          </cell>
          <cell r="K380">
            <v>-307823</v>
          </cell>
          <cell r="M380">
            <v>-290418</v>
          </cell>
        </row>
        <row r="381">
          <cell r="F381">
            <v>-199757</v>
          </cell>
          <cell r="H381">
            <v>0</v>
          </cell>
          <cell r="I381">
            <v>-199757</v>
          </cell>
          <cell r="J381">
            <v>0</v>
          </cell>
          <cell r="K381">
            <v>-199757</v>
          </cell>
          <cell r="M381">
            <v>-188412</v>
          </cell>
        </row>
        <row r="382">
          <cell r="F382">
            <v>0</v>
          </cell>
          <cell r="H382">
            <v>0</v>
          </cell>
          <cell r="I382">
            <v>0</v>
          </cell>
          <cell r="J382">
            <v>0</v>
          </cell>
          <cell r="K382">
            <v>0</v>
          </cell>
          <cell r="M382">
            <v>-154279</v>
          </cell>
        </row>
        <row r="383">
          <cell r="F383">
            <v>0</v>
          </cell>
          <cell r="H383">
            <v>0</v>
          </cell>
          <cell r="I383">
            <v>0</v>
          </cell>
          <cell r="J383">
            <v>0</v>
          </cell>
          <cell r="K383">
            <v>0</v>
          </cell>
          <cell r="M383">
            <v>-86392</v>
          </cell>
        </row>
        <row r="384">
          <cell r="F384">
            <v>-66288</v>
          </cell>
          <cell r="H384">
            <v>0</v>
          </cell>
          <cell r="I384">
            <v>-66288</v>
          </cell>
          <cell r="J384">
            <v>0</v>
          </cell>
          <cell r="K384">
            <v>-66288</v>
          </cell>
          <cell r="M384">
            <v>-62947</v>
          </cell>
        </row>
        <row r="385">
          <cell r="F385">
            <v>0</v>
          </cell>
          <cell r="H385">
            <v>0</v>
          </cell>
          <cell r="I385">
            <v>0</v>
          </cell>
          <cell r="J385">
            <v>0</v>
          </cell>
          <cell r="K385">
            <v>0</v>
          </cell>
          <cell r="M385">
            <v>-303767</v>
          </cell>
        </row>
        <row r="386">
          <cell r="F386">
            <v>38033</v>
          </cell>
          <cell r="H386">
            <v>0</v>
          </cell>
          <cell r="I386">
            <v>38033</v>
          </cell>
          <cell r="J386">
            <v>0</v>
          </cell>
          <cell r="K386">
            <v>38033</v>
          </cell>
          <cell r="M386">
            <v>-167242</v>
          </cell>
        </row>
        <row r="387">
          <cell r="F387">
            <v>-656394</v>
          </cell>
          <cell r="H387">
            <v>0</v>
          </cell>
          <cell r="I387">
            <v>-656394</v>
          </cell>
          <cell r="J387">
            <v>0</v>
          </cell>
          <cell r="K387">
            <v>-656394</v>
          </cell>
          <cell r="M387">
            <v>-1416945</v>
          </cell>
        </row>
        <row r="389">
          <cell r="F389">
            <v>5148</v>
          </cell>
          <cell r="H389">
            <v>0</v>
          </cell>
          <cell r="I389">
            <v>5148</v>
          </cell>
          <cell r="J389">
            <v>0</v>
          </cell>
          <cell r="K389">
            <v>5148</v>
          </cell>
          <cell r="M389">
            <v>-3721678</v>
          </cell>
        </row>
        <row r="390">
          <cell r="F390">
            <v>0</v>
          </cell>
          <cell r="H390">
            <v>0</v>
          </cell>
          <cell r="I390">
            <v>0</v>
          </cell>
          <cell r="J390">
            <v>0</v>
          </cell>
          <cell r="K390">
            <v>0</v>
          </cell>
          <cell r="M390">
            <v>0</v>
          </cell>
        </row>
        <row r="391">
          <cell r="F391">
            <v>-1777</v>
          </cell>
          <cell r="H391">
            <v>0</v>
          </cell>
          <cell r="I391">
            <v>-1777</v>
          </cell>
          <cell r="J391">
            <v>0</v>
          </cell>
          <cell r="K391">
            <v>-1777</v>
          </cell>
          <cell r="M391">
            <v>0</v>
          </cell>
        </row>
        <row r="392">
          <cell r="F392">
            <v>0</v>
          </cell>
          <cell r="H392">
            <v>0</v>
          </cell>
          <cell r="I392">
            <v>0</v>
          </cell>
          <cell r="J392">
            <v>0</v>
          </cell>
          <cell r="K392">
            <v>0</v>
          </cell>
          <cell r="M392">
            <v>0</v>
          </cell>
        </row>
        <row r="393">
          <cell r="F393">
            <v>0</v>
          </cell>
          <cell r="H393">
            <v>0</v>
          </cell>
          <cell r="I393">
            <v>0</v>
          </cell>
          <cell r="J393">
            <v>0</v>
          </cell>
          <cell r="K393">
            <v>0</v>
          </cell>
          <cell r="M393">
            <v>201758</v>
          </cell>
        </row>
        <row r="394">
          <cell r="F394">
            <v>-5559</v>
          </cell>
          <cell r="H394">
            <v>0</v>
          </cell>
          <cell r="I394">
            <v>-5559</v>
          </cell>
          <cell r="J394">
            <v>0</v>
          </cell>
          <cell r="K394">
            <v>-5559</v>
          </cell>
          <cell r="M394">
            <v>825</v>
          </cell>
        </row>
        <row r="395">
          <cell r="F395">
            <v>-2188</v>
          </cell>
          <cell r="H395">
            <v>0</v>
          </cell>
          <cell r="I395">
            <v>-2188</v>
          </cell>
          <cell r="J395">
            <v>0</v>
          </cell>
          <cell r="K395">
            <v>-2188</v>
          </cell>
          <cell r="M395">
            <v>-3519095</v>
          </cell>
        </row>
        <row r="397">
          <cell r="F397">
            <v>-2028966</v>
          </cell>
          <cell r="H397">
            <v>0</v>
          </cell>
          <cell r="I397">
            <v>-2028966</v>
          </cell>
          <cell r="J397">
            <v>0</v>
          </cell>
          <cell r="K397">
            <v>-2028966</v>
          </cell>
          <cell r="M397">
            <v>-1408747</v>
          </cell>
        </row>
        <row r="398">
          <cell r="F398">
            <v>-17</v>
          </cell>
          <cell r="H398">
            <v>0</v>
          </cell>
          <cell r="I398">
            <v>-17</v>
          </cell>
          <cell r="J398">
            <v>0</v>
          </cell>
          <cell r="K398">
            <v>-17</v>
          </cell>
          <cell r="M398">
            <v>0</v>
          </cell>
        </row>
        <row r="399">
          <cell r="F399">
            <v>-2028983</v>
          </cell>
          <cell r="H399">
            <v>0</v>
          </cell>
          <cell r="I399">
            <v>-2028983</v>
          </cell>
          <cell r="J399">
            <v>0</v>
          </cell>
          <cell r="K399">
            <v>-2028983</v>
          </cell>
          <cell r="M399">
            <v>-1408747</v>
          </cell>
        </row>
        <row r="401">
          <cell r="F401">
            <v>-53</v>
          </cell>
          <cell r="H401">
            <v>0</v>
          </cell>
          <cell r="I401">
            <v>-53</v>
          </cell>
          <cell r="J401">
            <v>0</v>
          </cell>
          <cell r="K401">
            <v>-53</v>
          </cell>
          <cell r="M401">
            <v>-302</v>
          </cell>
        </row>
        <row r="402">
          <cell r="F402">
            <v>9492</v>
          </cell>
          <cell r="H402">
            <v>0</v>
          </cell>
          <cell r="I402">
            <v>9492</v>
          </cell>
          <cell r="J402">
            <v>0</v>
          </cell>
          <cell r="K402">
            <v>9492</v>
          </cell>
          <cell r="M402">
            <v>-429</v>
          </cell>
        </row>
        <row r="403">
          <cell r="F403">
            <v>0</v>
          </cell>
          <cell r="H403">
            <v>0</v>
          </cell>
          <cell r="I403">
            <v>0</v>
          </cell>
          <cell r="J403">
            <v>0</v>
          </cell>
          <cell r="K403">
            <v>0</v>
          </cell>
          <cell r="M403">
            <v>-5038</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-219019</v>
          </cell>
          <cell r="H406">
            <v>0</v>
          </cell>
          <cell r="I406">
            <v>-219019</v>
          </cell>
          <cell r="J406">
            <v>0</v>
          </cell>
          <cell r="K406">
            <v>-219019</v>
          </cell>
          <cell r="M406">
            <v>0</v>
          </cell>
        </row>
        <row r="407">
          <cell r="F407">
            <v>-6658</v>
          </cell>
          <cell r="H407">
            <v>0</v>
          </cell>
          <cell r="I407">
            <v>-6658</v>
          </cell>
          <cell r="J407">
            <v>0</v>
          </cell>
          <cell r="K407">
            <v>-6658</v>
          </cell>
          <cell r="M407">
            <v>-256047</v>
          </cell>
        </row>
        <row r="408">
          <cell r="F408">
            <v>0</v>
          </cell>
          <cell r="H408">
            <v>0</v>
          </cell>
          <cell r="I408">
            <v>0</v>
          </cell>
          <cell r="J408">
            <v>0</v>
          </cell>
          <cell r="K408">
            <v>0</v>
          </cell>
          <cell r="M408">
            <v>0</v>
          </cell>
        </row>
        <row r="409">
          <cell r="F409">
            <v>0</v>
          </cell>
          <cell r="H409">
            <v>0</v>
          </cell>
          <cell r="I409">
            <v>0</v>
          </cell>
          <cell r="J409">
            <v>0</v>
          </cell>
          <cell r="K409">
            <v>0</v>
          </cell>
          <cell r="M409">
            <v>-1</v>
          </cell>
        </row>
        <row r="410">
          <cell r="F410">
            <v>-54</v>
          </cell>
          <cell r="H410">
            <v>0</v>
          </cell>
          <cell r="I410">
            <v>-54</v>
          </cell>
          <cell r="J410">
            <v>0</v>
          </cell>
          <cell r="K410">
            <v>-54</v>
          </cell>
          <cell r="M410">
            <v>-305</v>
          </cell>
        </row>
        <row r="411">
          <cell r="F411">
            <v>5900</v>
          </cell>
          <cell r="H411">
            <v>0</v>
          </cell>
          <cell r="I411">
            <v>5900</v>
          </cell>
          <cell r="J411">
            <v>0</v>
          </cell>
          <cell r="K411">
            <v>5900</v>
          </cell>
          <cell r="M411">
            <v>-652</v>
          </cell>
        </row>
        <row r="412">
          <cell r="F412">
            <v>0</v>
          </cell>
          <cell r="H412">
            <v>0</v>
          </cell>
          <cell r="I412">
            <v>0</v>
          </cell>
          <cell r="J412">
            <v>0</v>
          </cell>
          <cell r="K412">
            <v>0</v>
          </cell>
          <cell r="M412">
            <v>-6229</v>
          </cell>
        </row>
        <row r="413">
          <cell r="F413">
            <v>0</v>
          </cell>
          <cell r="H413">
            <v>0</v>
          </cell>
          <cell r="I413">
            <v>0</v>
          </cell>
          <cell r="J413">
            <v>0</v>
          </cell>
          <cell r="K413">
            <v>0</v>
          </cell>
          <cell r="M413">
            <v>0</v>
          </cell>
        </row>
        <row r="414">
          <cell r="F414">
            <v>0</v>
          </cell>
          <cell r="H414">
            <v>0</v>
          </cell>
          <cell r="I414">
            <v>0</v>
          </cell>
          <cell r="J414">
            <v>0</v>
          </cell>
          <cell r="K414">
            <v>0</v>
          </cell>
          <cell r="M414">
            <v>0</v>
          </cell>
        </row>
        <row r="415">
          <cell r="F415">
            <v>-105520</v>
          </cell>
          <cell r="H415">
            <v>0</v>
          </cell>
          <cell r="I415">
            <v>-105520</v>
          </cell>
          <cell r="J415">
            <v>0</v>
          </cell>
          <cell r="K415">
            <v>-105520</v>
          </cell>
          <cell r="M415">
            <v>0</v>
          </cell>
        </row>
        <row r="416">
          <cell r="F416">
            <v>-1556</v>
          </cell>
          <cell r="H416">
            <v>0</v>
          </cell>
          <cell r="I416">
            <v>-1556</v>
          </cell>
          <cell r="J416">
            <v>0</v>
          </cell>
          <cell r="K416">
            <v>-1556</v>
          </cell>
          <cell r="M416">
            <v>-50553</v>
          </cell>
        </row>
        <row r="417">
          <cell r="F417">
            <v>0</v>
          </cell>
          <cell r="H417">
            <v>0</v>
          </cell>
          <cell r="I417">
            <v>0</v>
          </cell>
          <cell r="J417">
            <v>0</v>
          </cell>
          <cell r="K417">
            <v>0</v>
          </cell>
          <cell r="M417">
            <v>-38507</v>
          </cell>
        </row>
        <row r="418">
          <cell r="F418">
            <v>0</v>
          </cell>
          <cell r="H418">
            <v>0</v>
          </cell>
          <cell r="I418">
            <v>0</v>
          </cell>
          <cell r="J418">
            <v>0</v>
          </cell>
          <cell r="K418">
            <v>0</v>
          </cell>
          <cell r="M418">
            <v>-1</v>
          </cell>
        </row>
        <row r="419">
          <cell r="F419">
            <v>-38</v>
          </cell>
          <cell r="H419">
            <v>0</v>
          </cell>
          <cell r="I419">
            <v>-38</v>
          </cell>
          <cell r="J419">
            <v>0</v>
          </cell>
          <cell r="K419">
            <v>-38</v>
          </cell>
          <cell r="M419">
            <v>-216</v>
          </cell>
        </row>
        <row r="420">
          <cell r="F420">
            <v>2203</v>
          </cell>
          <cell r="H420">
            <v>0</v>
          </cell>
          <cell r="I420">
            <v>2203</v>
          </cell>
          <cell r="J420">
            <v>0</v>
          </cell>
          <cell r="K420">
            <v>2203</v>
          </cell>
          <cell r="M420">
            <v>-652</v>
          </cell>
        </row>
        <row r="421">
          <cell r="F421">
            <v>0</v>
          </cell>
          <cell r="H421">
            <v>0</v>
          </cell>
          <cell r="I421">
            <v>0</v>
          </cell>
          <cell r="J421">
            <v>0</v>
          </cell>
          <cell r="K421">
            <v>0</v>
          </cell>
          <cell r="M421">
            <v>-2599</v>
          </cell>
        </row>
        <row r="422">
          <cell r="F422">
            <v>0</v>
          </cell>
          <cell r="H422">
            <v>0</v>
          </cell>
          <cell r="I422">
            <v>0</v>
          </cell>
          <cell r="J422">
            <v>0</v>
          </cell>
          <cell r="K422">
            <v>0</v>
          </cell>
          <cell r="M422">
            <v>0</v>
          </cell>
        </row>
        <row r="423">
          <cell r="F423">
            <v>-235</v>
          </cell>
          <cell r="H423">
            <v>0</v>
          </cell>
          <cell r="I423">
            <v>-235</v>
          </cell>
          <cell r="J423">
            <v>0</v>
          </cell>
          <cell r="K423">
            <v>-235</v>
          </cell>
          <cell r="M423">
            <v>-355</v>
          </cell>
        </row>
        <row r="424">
          <cell r="F424">
            <v>-151324</v>
          </cell>
          <cell r="H424">
            <v>0</v>
          </cell>
          <cell r="I424">
            <v>-151324</v>
          </cell>
          <cell r="J424">
            <v>0</v>
          </cell>
          <cell r="K424">
            <v>-151324</v>
          </cell>
          <cell r="M424">
            <v>-13</v>
          </cell>
        </row>
        <row r="425">
          <cell r="F425">
            <v>0</v>
          </cell>
          <cell r="H425">
            <v>0</v>
          </cell>
          <cell r="I425">
            <v>0</v>
          </cell>
          <cell r="J425">
            <v>0</v>
          </cell>
          <cell r="K425">
            <v>0</v>
          </cell>
          <cell r="M425">
            <v>-18237</v>
          </cell>
        </row>
        <row r="426">
          <cell r="F426">
            <v>0</v>
          </cell>
          <cell r="H426">
            <v>0</v>
          </cell>
          <cell r="I426">
            <v>0</v>
          </cell>
          <cell r="J426">
            <v>0</v>
          </cell>
          <cell r="K426">
            <v>0</v>
          </cell>
          <cell r="M426">
            <v>-15069</v>
          </cell>
        </row>
        <row r="427">
          <cell r="F427">
            <v>-310</v>
          </cell>
          <cell r="H427">
            <v>0</v>
          </cell>
          <cell r="I427">
            <v>-310</v>
          </cell>
          <cell r="J427">
            <v>0</v>
          </cell>
          <cell r="K427">
            <v>-310</v>
          </cell>
          <cell r="M427">
            <v>0</v>
          </cell>
        </row>
        <row r="428">
          <cell r="F428">
            <v>0</v>
          </cell>
          <cell r="H428">
            <v>0</v>
          </cell>
          <cell r="I428">
            <v>0</v>
          </cell>
          <cell r="J428">
            <v>0</v>
          </cell>
          <cell r="K428">
            <v>0</v>
          </cell>
          <cell r="M428">
            <v>-2</v>
          </cell>
        </row>
        <row r="429">
          <cell r="F429">
            <v>-467172</v>
          </cell>
          <cell r="H429">
            <v>0</v>
          </cell>
          <cell r="I429">
            <v>-467172</v>
          </cell>
          <cell r="J429">
            <v>0</v>
          </cell>
          <cell r="K429">
            <v>-467172</v>
          </cell>
          <cell r="M429">
            <v>-395207</v>
          </cell>
        </row>
        <row r="431">
          <cell r="F431">
            <v>2229682</v>
          </cell>
          <cell r="H431">
            <v>0</v>
          </cell>
          <cell r="I431">
            <v>2229682</v>
          </cell>
          <cell r="J431">
            <v>0</v>
          </cell>
          <cell r="K431">
            <v>2229682</v>
          </cell>
          <cell r="M431">
            <v>593272</v>
          </cell>
        </row>
        <row r="432">
          <cell r="F432">
            <v>2229682</v>
          </cell>
          <cell r="H432">
            <v>0</v>
          </cell>
          <cell r="I432">
            <v>2229682</v>
          </cell>
          <cell r="J432">
            <v>0</v>
          </cell>
          <cell r="K432">
            <v>2229682</v>
          </cell>
          <cell r="M432">
            <v>593272</v>
          </cell>
        </row>
        <row r="434">
          <cell r="F434">
            <v>18209</v>
          </cell>
          <cell r="H434">
            <v>0</v>
          </cell>
          <cell r="I434">
            <v>18209</v>
          </cell>
          <cell r="J434">
            <v>0</v>
          </cell>
          <cell r="K434">
            <v>18209</v>
          </cell>
          <cell r="M434">
            <v>648271</v>
          </cell>
        </row>
        <row r="435">
          <cell r="F435">
            <v>0</v>
          </cell>
          <cell r="H435">
            <v>0</v>
          </cell>
          <cell r="I435">
            <v>0</v>
          </cell>
          <cell r="J435">
            <v>0</v>
          </cell>
          <cell r="K435">
            <v>0</v>
          </cell>
          <cell r="M435">
            <v>0</v>
          </cell>
        </row>
        <row r="436">
          <cell r="F436">
            <v>5780</v>
          </cell>
          <cell r="H436">
            <v>0</v>
          </cell>
          <cell r="I436">
            <v>5780</v>
          </cell>
          <cell r="J436">
            <v>0</v>
          </cell>
          <cell r="K436">
            <v>5780</v>
          </cell>
          <cell r="M436">
            <v>-196688</v>
          </cell>
        </row>
        <row r="437">
          <cell r="F437">
            <v>185</v>
          </cell>
          <cell r="H437">
            <v>0</v>
          </cell>
          <cell r="I437">
            <v>185</v>
          </cell>
          <cell r="J437">
            <v>0</v>
          </cell>
          <cell r="K437">
            <v>185</v>
          </cell>
          <cell r="M437">
            <v>-3544909</v>
          </cell>
        </row>
        <row r="438">
          <cell r="F438">
            <v>-8</v>
          </cell>
          <cell r="H438">
            <v>0</v>
          </cell>
          <cell r="I438">
            <v>-8</v>
          </cell>
          <cell r="J438">
            <v>0</v>
          </cell>
          <cell r="K438">
            <v>-8</v>
          </cell>
          <cell r="M438">
            <v>0</v>
          </cell>
        </row>
        <row r="439">
          <cell r="F439">
            <v>0</v>
          </cell>
          <cell r="H439">
            <v>0</v>
          </cell>
          <cell r="I439">
            <v>0</v>
          </cell>
          <cell r="J439">
            <v>0</v>
          </cell>
          <cell r="K439">
            <v>0</v>
          </cell>
          <cell r="M439">
            <v>0</v>
          </cell>
        </row>
        <row r="440">
          <cell r="F440">
            <v>53302</v>
          </cell>
          <cell r="H440">
            <v>0</v>
          </cell>
          <cell r="I440">
            <v>53302</v>
          </cell>
          <cell r="J440">
            <v>0</v>
          </cell>
          <cell r="K440">
            <v>53302</v>
          </cell>
          <cell r="M440">
            <v>-156975</v>
          </cell>
        </row>
        <row r="441">
          <cell r="F441">
            <v>0</v>
          </cell>
          <cell r="H441">
            <v>0</v>
          </cell>
          <cell r="I441">
            <v>0</v>
          </cell>
          <cell r="J441">
            <v>0</v>
          </cell>
          <cell r="K441">
            <v>0</v>
          </cell>
          <cell r="M441">
            <v>0</v>
          </cell>
        </row>
        <row r="442">
          <cell r="F442">
            <v>-28201</v>
          </cell>
          <cell r="H442">
            <v>0</v>
          </cell>
          <cell r="I442">
            <v>-28201</v>
          </cell>
          <cell r="J442">
            <v>0</v>
          </cell>
          <cell r="K442">
            <v>-28201</v>
          </cell>
          <cell r="M442">
            <v>50550</v>
          </cell>
        </row>
        <row r="443">
          <cell r="F443">
            <v>-2135</v>
          </cell>
          <cell r="H443">
            <v>0</v>
          </cell>
          <cell r="I443">
            <v>-2135</v>
          </cell>
          <cell r="J443">
            <v>0</v>
          </cell>
          <cell r="K443">
            <v>-2135</v>
          </cell>
          <cell r="M443">
            <v>27491</v>
          </cell>
        </row>
        <row r="444">
          <cell r="F444">
            <v>-5</v>
          </cell>
          <cell r="H444">
            <v>0</v>
          </cell>
          <cell r="I444">
            <v>-5</v>
          </cell>
          <cell r="J444">
            <v>0</v>
          </cell>
          <cell r="K444">
            <v>-5</v>
          </cell>
          <cell r="M444">
            <v>0</v>
          </cell>
        </row>
        <row r="445">
          <cell r="F445">
            <v>0</v>
          </cell>
          <cell r="H445">
            <v>0</v>
          </cell>
          <cell r="I445">
            <v>0</v>
          </cell>
          <cell r="J445">
            <v>0</v>
          </cell>
          <cell r="K445">
            <v>0</v>
          </cell>
          <cell r="M445">
            <v>0</v>
          </cell>
        </row>
        <row r="446">
          <cell r="F446">
            <v>-124432</v>
          </cell>
          <cell r="H446">
            <v>0</v>
          </cell>
          <cell r="I446">
            <v>-124432</v>
          </cell>
          <cell r="J446">
            <v>0</v>
          </cell>
          <cell r="K446">
            <v>-124432</v>
          </cell>
          <cell r="M446">
            <v>-796980</v>
          </cell>
        </row>
        <row r="447">
          <cell r="F447">
            <v>0</v>
          </cell>
          <cell r="H447">
            <v>0</v>
          </cell>
          <cell r="I447">
            <v>0</v>
          </cell>
          <cell r="J447">
            <v>0</v>
          </cell>
          <cell r="K447">
            <v>0</v>
          </cell>
          <cell r="M447">
            <v>0</v>
          </cell>
        </row>
        <row r="448">
          <cell r="F448">
            <v>321676</v>
          </cell>
          <cell r="H448">
            <v>0</v>
          </cell>
          <cell r="I448">
            <v>321676</v>
          </cell>
          <cell r="J448">
            <v>0</v>
          </cell>
          <cell r="K448">
            <v>321676</v>
          </cell>
          <cell r="M448">
            <v>378163</v>
          </cell>
        </row>
        <row r="449">
          <cell r="F449">
            <v>-4040</v>
          </cell>
          <cell r="H449">
            <v>0</v>
          </cell>
          <cell r="I449">
            <v>-4040</v>
          </cell>
          <cell r="J449">
            <v>0</v>
          </cell>
          <cell r="K449">
            <v>-4040</v>
          </cell>
          <cell r="M449">
            <v>-982942</v>
          </cell>
        </row>
        <row r="450">
          <cell r="F450">
            <v>801</v>
          </cell>
          <cell r="H450">
            <v>0</v>
          </cell>
          <cell r="I450">
            <v>801</v>
          </cell>
          <cell r="J450">
            <v>0</v>
          </cell>
          <cell r="K450">
            <v>801</v>
          </cell>
          <cell r="M450">
            <v>4313</v>
          </cell>
        </row>
        <row r="451">
          <cell r="F451">
            <v>-644954</v>
          </cell>
          <cell r="H451">
            <v>0</v>
          </cell>
          <cell r="I451">
            <v>-644954</v>
          </cell>
          <cell r="J451">
            <v>0</v>
          </cell>
          <cell r="K451">
            <v>-644954</v>
          </cell>
          <cell r="M451">
            <v>89104</v>
          </cell>
        </row>
        <row r="452">
          <cell r="F452">
            <v>0</v>
          </cell>
          <cell r="H452">
            <v>0</v>
          </cell>
          <cell r="I452">
            <v>0</v>
          </cell>
          <cell r="J452">
            <v>0</v>
          </cell>
          <cell r="K452">
            <v>0</v>
          </cell>
          <cell r="M452">
            <v>0</v>
          </cell>
        </row>
        <row r="453">
          <cell r="F453">
            <v>3100698</v>
          </cell>
          <cell r="H453">
            <v>0</v>
          </cell>
          <cell r="I453">
            <v>3100698</v>
          </cell>
          <cell r="J453">
            <v>0</v>
          </cell>
          <cell r="K453">
            <v>3100698</v>
          </cell>
          <cell r="M453">
            <v>-45509</v>
          </cell>
        </row>
        <row r="454">
          <cell r="F454">
            <v>-55788</v>
          </cell>
          <cell r="H454">
            <v>0</v>
          </cell>
          <cell r="I454">
            <v>-55788</v>
          </cell>
          <cell r="J454">
            <v>0</v>
          </cell>
          <cell r="K454">
            <v>-55788</v>
          </cell>
          <cell r="M454">
            <v>99552</v>
          </cell>
        </row>
        <row r="455">
          <cell r="F455">
            <v>5487</v>
          </cell>
          <cell r="H455">
            <v>0</v>
          </cell>
          <cell r="I455">
            <v>5487</v>
          </cell>
          <cell r="J455">
            <v>0</v>
          </cell>
          <cell r="K455">
            <v>5487</v>
          </cell>
          <cell r="M455">
            <v>-563</v>
          </cell>
        </row>
        <row r="456">
          <cell r="F456">
            <v>-63728</v>
          </cell>
          <cell r="H456">
            <v>0</v>
          </cell>
          <cell r="I456">
            <v>-63728</v>
          </cell>
          <cell r="J456">
            <v>0</v>
          </cell>
          <cell r="K456">
            <v>-63728</v>
          </cell>
          <cell r="M456">
            <v>-404137</v>
          </cell>
        </row>
        <row r="457">
          <cell r="F457">
            <v>0</v>
          </cell>
          <cell r="H457">
            <v>0</v>
          </cell>
          <cell r="I457">
            <v>0</v>
          </cell>
          <cell r="J457">
            <v>0</v>
          </cell>
          <cell r="K457">
            <v>0</v>
          </cell>
          <cell r="M457">
            <v>0</v>
          </cell>
        </row>
        <row r="458">
          <cell r="F458">
            <v>217049</v>
          </cell>
          <cell r="H458">
            <v>0</v>
          </cell>
          <cell r="I458">
            <v>217049</v>
          </cell>
          <cell r="J458">
            <v>0</v>
          </cell>
          <cell r="K458">
            <v>217049</v>
          </cell>
          <cell r="M458">
            <v>131713</v>
          </cell>
        </row>
        <row r="459">
          <cell r="F459">
            <v>-1896</v>
          </cell>
          <cell r="H459">
            <v>0</v>
          </cell>
          <cell r="I459">
            <v>-1896</v>
          </cell>
          <cell r="J459">
            <v>0</v>
          </cell>
          <cell r="K459">
            <v>-1896</v>
          </cell>
          <cell r="M459">
            <v>-2991422</v>
          </cell>
        </row>
        <row r="460">
          <cell r="F460">
            <v>-881</v>
          </cell>
          <cell r="H460">
            <v>0</v>
          </cell>
          <cell r="I460">
            <v>-881</v>
          </cell>
          <cell r="J460">
            <v>0</v>
          </cell>
          <cell r="K460">
            <v>-881</v>
          </cell>
          <cell r="M460">
            <v>-4584</v>
          </cell>
        </row>
        <row r="461">
          <cell r="F461">
            <v>-459986</v>
          </cell>
          <cell r="H461">
            <v>0</v>
          </cell>
          <cell r="I461">
            <v>-459986</v>
          </cell>
          <cell r="J461">
            <v>0</v>
          </cell>
          <cell r="K461">
            <v>-459986</v>
          </cell>
          <cell r="M461">
            <v>339</v>
          </cell>
        </row>
        <row r="462">
          <cell r="F462">
            <v>0</v>
          </cell>
          <cell r="H462">
            <v>0</v>
          </cell>
          <cell r="I462">
            <v>0</v>
          </cell>
          <cell r="J462">
            <v>0</v>
          </cell>
          <cell r="K462">
            <v>0</v>
          </cell>
          <cell r="M462">
            <v>0</v>
          </cell>
        </row>
        <row r="463">
          <cell r="F463">
            <v>2004932</v>
          </cell>
          <cell r="H463">
            <v>0</v>
          </cell>
          <cell r="I463">
            <v>2004932</v>
          </cell>
          <cell r="J463">
            <v>0</v>
          </cell>
          <cell r="K463">
            <v>2004932</v>
          </cell>
          <cell r="M463">
            <v>-140</v>
          </cell>
        </row>
        <row r="464">
          <cell r="F464">
            <v>-45679</v>
          </cell>
          <cell r="H464">
            <v>0</v>
          </cell>
          <cell r="I464">
            <v>-45679</v>
          </cell>
          <cell r="J464">
            <v>0</v>
          </cell>
          <cell r="K464">
            <v>-45679</v>
          </cell>
          <cell r="M464">
            <v>1069</v>
          </cell>
        </row>
        <row r="465">
          <cell r="F465">
            <v>-5922</v>
          </cell>
          <cell r="H465">
            <v>0</v>
          </cell>
          <cell r="I465">
            <v>-5922</v>
          </cell>
          <cell r="J465">
            <v>0</v>
          </cell>
          <cell r="K465">
            <v>-5922</v>
          </cell>
          <cell r="M465">
            <v>-3</v>
          </cell>
        </row>
        <row r="466">
          <cell r="F466">
            <v>4290464</v>
          </cell>
          <cell r="H466">
            <v>0</v>
          </cell>
          <cell r="I466">
            <v>4290464</v>
          </cell>
          <cell r="J466">
            <v>0</v>
          </cell>
          <cell r="K466">
            <v>4290464</v>
          </cell>
          <cell r="M466">
            <v>-7694287</v>
          </cell>
        </row>
        <row r="468">
          <cell r="F468">
            <v>419708</v>
          </cell>
          <cell r="H468">
            <v>0</v>
          </cell>
          <cell r="I468">
            <v>419708</v>
          </cell>
          <cell r="J468">
            <v>0</v>
          </cell>
          <cell r="K468">
            <v>419708</v>
          </cell>
          <cell r="M468">
            <v>419007</v>
          </cell>
        </row>
        <row r="469">
          <cell r="F469">
            <v>67153</v>
          </cell>
          <cell r="H469">
            <v>0</v>
          </cell>
          <cell r="I469">
            <v>67153</v>
          </cell>
          <cell r="J469">
            <v>0</v>
          </cell>
          <cell r="K469">
            <v>67153</v>
          </cell>
          <cell r="M469">
            <v>0</v>
          </cell>
        </row>
        <row r="470">
          <cell r="F470">
            <v>662515</v>
          </cell>
          <cell r="H470">
            <v>0</v>
          </cell>
          <cell r="I470">
            <v>662515</v>
          </cell>
          <cell r="J470">
            <v>0</v>
          </cell>
          <cell r="K470">
            <v>662515</v>
          </cell>
          <cell r="M470">
            <v>541934</v>
          </cell>
        </row>
        <row r="471">
          <cell r="F471">
            <v>106002</v>
          </cell>
          <cell r="H471">
            <v>0</v>
          </cell>
          <cell r="I471">
            <v>106002</v>
          </cell>
          <cell r="J471">
            <v>0</v>
          </cell>
          <cell r="K471">
            <v>106002</v>
          </cell>
          <cell r="M471">
            <v>0</v>
          </cell>
        </row>
        <row r="472">
          <cell r="F472">
            <v>517929</v>
          </cell>
          <cell r="H472">
            <v>0</v>
          </cell>
          <cell r="I472">
            <v>517929</v>
          </cell>
          <cell r="J472">
            <v>0</v>
          </cell>
          <cell r="K472">
            <v>517929</v>
          </cell>
          <cell r="M472">
            <v>432331</v>
          </cell>
        </row>
        <row r="473">
          <cell r="F473">
            <v>82868</v>
          </cell>
          <cell r="H473">
            <v>0</v>
          </cell>
          <cell r="I473">
            <v>82868</v>
          </cell>
          <cell r="J473">
            <v>0</v>
          </cell>
          <cell r="K473">
            <v>82868</v>
          </cell>
          <cell r="M473">
            <v>0</v>
          </cell>
        </row>
        <row r="474">
          <cell r="F474">
            <v>1856175</v>
          </cell>
          <cell r="H474">
            <v>0</v>
          </cell>
          <cell r="I474">
            <v>1856175</v>
          </cell>
          <cell r="J474">
            <v>0</v>
          </cell>
          <cell r="K474">
            <v>1856175</v>
          </cell>
          <cell r="M474">
            <v>1393272</v>
          </cell>
        </row>
        <row r="476">
          <cell r="F476">
            <v>54350</v>
          </cell>
          <cell r="H476">
            <v>0</v>
          </cell>
          <cell r="I476">
            <v>54350</v>
          </cell>
          <cell r="J476">
            <v>0</v>
          </cell>
          <cell r="K476">
            <v>54350</v>
          </cell>
          <cell r="M476">
            <v>54594</v>
          </cell>
        </row>
        <row r="477">
          <cell r="F477">
            <v>85724</v>
          </cell>
          <cell r="H477">
            <v>0</v>
          </cell>
          <cell r="I477">
            <v>85724</v>
          </cell>
          <cell r="J477">
            <v>0</v>
          </cell>
          <cell r="K477">
            <v>85724</v>
          </cell>
          <cell r="M477">
            <v>70605</v>
          </cell>
        </row>
        <row r="478">
          <cell r="F478">
            <v>66725</v>
          </cell>
          <cell r="H478">
            <v>0</v>
          </cell>
          <cell r="I478">
            <v>66725</v>
          </cell>
          <cell r="J478">
            <v>0</v>
          </cell>
          <cell r="K478">
            <v>66725</v>
          </cell>
          <cell r="M478">
            <v>56322</v>
          </cell>
        </row>
        <row r="479">
          <cell r="F479">
            <v>206799</v>
          </cell>
          <cell r="H479">
            <v>0</v>
          </cell>
          <cell r="I479">
            <v>206799</v>
          </cell>
          <cell r="J479">
            <v>0</v>
          </cell>
          <cell r="K479">
            <v>206799</v>
          </cell>
          <cell r="M479">
            <v>181521</v>
          </cell>
        </row>
        <row r="480">
          <cell r="F480">
            <v>0</v>
          </cell>
          <cell r="H480">
            <v>0</v>
          </cell>
          <cell r="I480">
            <v>0</v>
          </cell>
          <cell r="J480">
            <v>0</v>
          </cell>
          <cell r="K480">
            <v>0</v>
          </cell>
          <cell r="M480">
            <v>11121952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9859</v>
          </cell>
          <cell r="G4">
            <v>0</v>
          </cell>
          <cell r="H4">
            <v>9859</v>
          </cell>
          <cell r="I4">
            <v>0</v>
          </cell>
          <cell r="J4">
            <v>9859</v>
          </cell>
          <cell r="K4">
            <v>214179</v>
          </cell>
        </row>
        <row r="5">
          <cell r="F5">
            <v>9511</v>
          </cell>
          <cell r="G5">
            <v>0</v>
          </cell>
          <cell r="H5">
            <v>9511</v>
          </cell>
          <cell r="I5">
            <v>0</v>
          </cell>
          <cell r="J5">
            <v>9511</v>
          </cell>
          <cell r="K5">
            <v>225047</v>
          </cell>
        </row>
        <row r="6">
          <cell r="F6">
            <v>19370</v>
          </cell>
          <cell r="G6">
            <v>0</v>
          </cell>
          <cell r="H6">
            <v>19370</v>
          </cell>
          <cell r="I6">
            <v>0</v>
          </cell>
          <cell r="J6">
            <v>19370</v>
          </cell>
          <cell r="K6">
            <v>439226</v>
          </cell>
        </row>
        <row r="8">
          <cell r="F8">
            <v>0</v>
          </cell>
          <cell r="G8">
            <v>0</v>
          </cell>
          <cell r="H8">
            <v>0</v>
          </cell>
          <cell r="I8">
            <v>0</v>
          </cell>
          <cell r="J8">
            <v>0</v>
          </cell>
          <cell r="K8">
            <v>0</v>
          </cell>
        </row>
        <row r="9">
          <cell r="F9">
            <v>202979</v>
          </cell>
          <cell r="G9">
            <v>0</v>
          </cell>
          <cell r="H9">
            <v>202979</v>
          </cell>
          <cell r="I9">
            <v>0</v>
          </cell>
          <cell r="J9">
            <v>202979</v>
          </cell>
          <cell r="K9">
            <v>4097912</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1741100</v>
          </cell>
          <cell r="G12">
            <v>0</v>
          </cell>
          <cell r="H12">
            <v>1741100</v>
          </cell>
          <cell r="I12">
            <v>0</v>
          </cell>
          <cell r="J12">
            <v>1741100</v>
          </cell>
          <cell r="K12">
            <v>812084</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2226464</v>
          </cell>
          <cell r="G17">
            <v>0</v>
          </cell>
          <cell r="H17">
            <v>2226464</v>
          </cell>
          <cell r="I17">
            <v>0</v>
          </cell>
          <cell r="J17">
            <v>2226464</v>
          </cell>
          <cell r="K17">
            <v>11827027</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4170543</v>
          </cell>
          <cell r="G23">
            <v>0</v>
          </cell>
          <cell r="H23">
            <v>4170543</v>
          </cell>
          <cell r="I23">
            <v>0</v>
          </cell>
          <cell r="J23">
            <v>4170543</v>
          </cell>
          <cell r="K23">
            <v>16737023</v>
          </cell>
        </row>
        <row r="25">
          <cell r="F25">
            <v>50796160</v>
          </cell>
          <cell r="G25">
            <v>0</v>
          </cell>
          <cell r="H25">
            <v>50796160</v>
          </cell>
          <cell r="I25">
            <v>0</v>
          </cell>
          <cell r="J25">
            <v>50796160</v>
          </cell>
          <cell r="K25">
            <v>53768935</v>
          </cell>
        </row>
        <row r="26">
          <cell r="F26">
            <v>300660</v>
          </cell>
          <cell r="G26">
            <v>0</v>
          </cell>
          <cell r="H26">
            <v>300660</v>
          </cell>
          <cell r="I26">
            <v>0</v>
          </cell>
          <cell r="J26">
            <v>300660</v>
          </cell>
          <cell r="K26">
            <v>246364</v>
          </cell>
        </row>
        <row r="27">
          <cell r="F27">
            <v>-2333664</v>
          </cell>
          <cell r="G27">
            <v>0</v>
          </cell>
          <cell r="H27">
            <v>-2333664</v>
          </cell>
          <cell r="I27">
            <v>0</v>
          </cell>
          <cell r="J27">
            <v>-2333664</v>
          </cell>
          <cell r="K27">
            <v>918338</v>
          </cell>
        </row>
        <row r="28">
          <cell r="F28">
            <v>11063</v>
          </cell>
          <cell r="G28">
            <v>0</v>
          </cell>
          <cell r="H28">
            <v>11063</v>
          </cell>
          <cell r="I28">
            <v>0</v>
          </cell>
          <cell r="J28">
            <v>11063</v>
          </cell>
          <cell r="K28">
            <v>11063</v>
          </cell>
        </row>
        <row r="29">
          <cell r="F29">
            <v>31488</v>
          </cell>
          <cell r="G29">
            <v>0</v>
          </cell>
          <cell r="H29">
            <v>31488</v>
          </cell>
          <cell r="I29">
            <v>0</v>
          </cell>
          <cell r="J29">
            <v>31488</v>
          </cell>
          <cell r="K29">
            <v>22801</v>
          </cell>
        </row>
        <row r="30">
          <cell r="F30">
            <v>8977878</v>
          </cell>
          <cell r="G30">
            <v>0</v>
          </cell>
          <cell r="H30">
            <v>8977878</v>
          </cell>
          <cell r="I30">
            <v>0</v>
          </cell>
          <cell r="J30">
            <v>8977878</v>
          </cell>
          <cell r="K30">
            <v>8710698</v>
          </cell>
        </row>
        <row r="31">
          <cell r="F31">
            <v>-775438</v>
          </cell>
          <cell r="G31">
            <v>0</v>
          </cell>
          <cell r="H31">
            <v>-775438</v>
          </cell>
          <cell r="I31">
            <v>0</v>
          </cell>
          <cell r="J31">
            <v>-775438</v>
          </cell>
          <cell r="K31">
            <v>-737405</v>
          </cell>
        </row>
        <row r="32">
          <cell r="F32">
            <v>601745</v>
          </cell>
          <cell r="G32">
            <v>0</v>
          </cell>
          <cell r="H32">
            <v>601745</v>
          </cell>
          <cell r="I32">
            <v>0</v>
          </cell>
          <cell r="J32">
            <v>601745</v>
          </cell>
          <cell r="K32">
            <v>525273</v>
          </cell>
        </row>
        <row r="33">
          <cell r="F33">
            <v>32000000</v>
          </cell>
          <cell r="G33">
            <v>0</v>
          </cell>
          <cell r="H33">
            <v>32000000</v>
          </cell>
          <cell r="I33">
            <v>0</v>
          </cell>
          <cell r="J33">
            <v>32000000</v>
          </cell>
          <cell r="K33">
            <v>39900000</v>
          </cell>
        </row>
        <row r="34">
          <cell r="F34">
            <v>-2594841</v>
          </cell>
          <cell r="G34">
            <v>0</v>
          </cell>
          <cell r="H34">
            <v>-2594841</v>
          </cell>
          <cell r="I34">
            <v>0</v>
          </cell>
          <cell r="J34">
            <v>-2594841</v>
          </cell>
          <cell r="K34">
            <v>-1041072</v>
          </cell>
        </row>
        <row r="35">
          <cell r="F35">
            <v>26697</v>
          </cell>
          <cell r="G35">
            <v>0</v>
          </cell>
          <cell r="H35">
            <v>26697</v>
          </cell>
          <cell r="I35">
            <v>0</v>
          </cell>
          <cell r="J35">
            <v>26697</v>
          </cell>
          <cell r="K35">
            <v>-19504</v>
          </cell>
        </row>
        <row r="36">
          <cell r="F36">
            <v>325</v>
          </cell>
          <cell r="G36">
            <v>0</v>
          </cell>
          <cell r="H36">
            <v>325</v>
          </cell>
          <cell r="I36">
            <v>0</v>
          </cell>
          <cell r="J36">
            <v>325</v>
          </cell>
          <cell r="K36">
            <v>325</v>
          </cell>
        </row>
        <row r="37">
          <cell r="F37">
            <v>40000000</v>
          </cell>
          <cell r="G37">
            <v>0</v>
          </cell>
          <cell r="H37">
            <v>40000000</v>
          </cell>
          <cell r="I37">
            <v>0</v>
          </cell>
          <cell r="J37">
            <v>40000000</v>
          </cell>
          <cell r="K37">
            <v>40000000</v>
          </cell>
        </row>
        <row r="38">
          <cell r="F38">
            <v>-546013</v>
          </cell>
          <cell r="G38">
            <v>0</v>
          </cell>
          <cell r="H38">
            <v>-546013</v>
          </cell>
          <cell r="I38">
            <v>0</v>
          </cell>
          <cell r="J38">
            <v>-546013</v>
          </cell>
          <cell r="K38">
            <v>-1807146</v>
          </cell>
        </row>
        <row r="39">
          <cell r="F39">
            <v>-315918</v>
          </cell>
          <cell r="G39">
            <v>0</v>
          </cell>
          <cell r="H39">
            <v>-315918</v>
          </cell>
          <cell r="I39">
            <v>0</v>
          </cell>
          <cell r="J39">
            <v>-315918</v>
          </cell>
          <cell r="K39">
            <v>-382862</v>
          </cell>
        </row>
        <row r="40">
          <cell r="F40">
            <v>6325</v>
          </cell>
          <cell r="G40">
            <v>0</v>
          </cell>
          <cell r="H40">
            <v>6325</v>
          </cell>
          <cell r="I40">
            <v>0</v>
          </cell>
          <cell r="J40">
            <v>6325</v>
          </cell>
          <cell r="K40">
            <v>6325</v>
          </cell>
        </row>
        <row r="41">
          <cell r="F41">
            <v>75128</v>
          </cell>
          <cell r="G41">
            <v>0</v>
          </cell>
          <cell r="H41">
            <v>75128</v>
          </cell>
          <cell r="I41">
            <v>0</v>
          </cell>
          <cell r="J41">
            <v>75128</v>
          </cell>
          <cell r="K41">
            <v>59715</v>
          </cell>
        </row>
        <row r="42">
          <cell r="F42">
            <v>5062500</v>
          </cell>
          <cell r="G42">
            <v>0</v>
          </cell>
          <cell r="H42">
            <v>5062500</v>
          </cell>
          <cell r="I42">
            <v>0</v>
          </cell>
          <cell r="J42">
            <v>5062500</v>
          </cell>
          <cell r="K42">
            <v>0</v>
          </cell>
        </row>
        <row r="43">
          <cell r="F43">
            <v>325</v>
          </cell>
          <cell r="G43">
            <v>0</v>
          </cell>
          <cell r="H43">
            <v>325</v>
          </cell>
          <cell r="I43">
            <v>0</v>
          </cell>
          <cell r="J43">
            <v>325</v>
          </cell>
          <cell r="K43">
            <v>0</v>
          </cell>
        </row>
        <row r="44">
          <cell r="F44">
            <v>5671</v>
          </cell>
          <cell r="G44">
            <v>0</v>
          </cell>
          <cell r="H44">
            <v>5671</v>
          </cell>
          <cell r="I44">
            <v>0</v>
          </cell>
          <cell r="J44">
            <v>5671</v>
          </cell>
          <cell r="K44">
            <v>0</v>
          </cell>
        </row>
        <row r="45">
          <cell r="F45">
            <v>66000000</v>
          </cell>
          <cell r="G45">
            <v>0</v>
          </cell>
          <cell r="H45">
            <v>66000000</v>
          </cell>
          <cell r="I45">
            <v>0</v>
          </cell>
          <cell r="J45">
            <v>66000000</v>
          </cell>
          <cell r="K45">
            <v>58000000</v>
          </cell>
        </row>
        <row r="46">
          <cell r="F46">
            <v>-31827</v>
          </cell>
          <cell r="G46">
            <v>0</v>
          </cell>
          <cell r="H46">
            <v>-31827</v>
          </cell>
          <cell r="I46">
            <v>0</v>
          </cell>
          <cell r="J46">
            <v>-31827</v>
          </cell>
          <cell r="K46">
            <v>-21308</v>
          </cell>
        </row>
        <row r="47">
          <cell r="F47">
            <v>-1360696</v>
          </cell>
          <cell r="G47">
            <v>0</v>
          </cell>
          <cell r="H47">
            <v>-1360696</v>
          </cell>
          <cell r="I47">
            <v>0</v>
          </cell>
          <cell r="J47">
            <v>-1360696</v>
          </cell>
          <cell r="K47">
            <v>-666978</v>
          </cell>
        </row>
        <row r="48">
          <cell r="F48">
            <v>0</v>
          </cell>
          <cell r="G48">
            <v>0</v>
          </cell>
          <cell r="H48">
            <v>0</v>
          </cell>
          <cell r="I48">
            <v>0</v>
          </cell>
          <cell r="J48">
            <v>0</v>
          </cell>
          <cell r="K48">
            <v>0</v>
          </cell>
        </row>
        <row r="49">
          <cell r="F49">
            <v>195937568</v>
          </cell>
          <cell r="G49">
            <v>0</v>
          </cell>
          <cell r="H49">
            <v>195937568</v>
          </cell>
          <cell r="I49">
            <v>0</v>
          </cell>
          <cell r="J49">
            <v>195937568</v>
          </cell>
          <cell r="K49">
            <v>197493562</v>
          </cell>
        </row>
        <row r="51">
          <cell r="F51">
            <v>107305</v>
          </cell>
          <cell r="G51">
            <v>0</v>
          </cell>
          <cell r="H51">
            <v>107305</v>
          </cell>
          <cell r="I51">
            <v>0</v>
          </cell>
          <cell r="J51">
            <v>107305</v>
          </cell>
          <cell r="K51">
            <v>282251</v>
          </cell>
        </row>
        <row r="52">
          <cell r="F52">
            <v>107305</v>
          </cell>
          <cell r="G52">
            <v>0</v>
          </cell>
          <cell r="H52">
            <v>107305</v>
          </cell>
          <cell r="I52">
            <v>0</v>
          </cell>
          <cell r="J52">
            <v>107305</v>
          </cell>
          <cell r="K52">
            <v>282251</v>
          </cell>
        </row>
        <row r="54">
          <cell r="F54">
            <v>0</v>
          </cell>
          <cell r="G54">
            <v>0</v>
          </cell>
          <cell r="H54">
            <v>0</v>
          </cell>
          <cell r="I54">
            <v>0</v>
          </cell>
          <cell r="J54">
            <v>0</v>
          </cell>
          <cell r="K54">
            <v>0</v>
          </cell>
        </row>
        <row r="55">
          <cell r="F55">
            <v>0</v>
          </cell>
          <cell r="G55">
            <v>0</v>
          </cell>
          <cell r="H55">
            <v>0</v>
          </cell>
          <cell r="I55">
            <v>0</v>
          </cell>
          <cell r="J55">
            <v>0</v>
          </cell>
          <cell r="K55">
            <v>11935</v>
          </cell>
        </row>
        <row r="56">
          <cell r="F56">
            <v>30746</v>
          </cell>
          <cell r="G56">
            <v>0</v>
          </cell>
          <cell r="H56">
            <v>30746</v>
          </cell>
          <cell r="I56">
            <v>0</v>
          </cell>
          <cell r="J56">
            <v>30746</v>
          </cell>
          <cell r="K56">
            <v>0</v>
          </cell>
        </row>
        <row r="57">
          <cell r="F57">
            <v>0</v>
          </cell>
          <cell r="G57">
            <v>0</v>
          </cell>
          <cell r="H57">
            <v>0</v>
          </cell>
          <cell r="I57">
            <v>0</v>
          </cell>
          <cell r="J57">
            <v>0</v>
          </cell>
          <cell r="K57">
            <v>0</v>
          </cell>
        </row>
        <row r="58">
          <cell r="F58">
            <v>1008986</v>
          </cell>
          <cell r="G58">
            <v>0</v>
          </cell>
          <cell r="H58">
            <v>1008986</v>
          </cell>
          <cell r="I58">
            <v>0</v>
          </cell>
          <cell r="J58">
            <v>1008986</v>
          </cell>
          <cell r="K58">
            <v>986058</v>
          </cell>
        </row>
        <row r="59">
          <cell r="F59">
            <v>399178</v>
          </cell>
          <cell r="G59">
            <v>0</v>
          </cell>
          <cell r="H59">
            <v>399178</v>
          </cell>
          <cell r="I59">
            <v>0</v>
          </cell>
          <cell r="J59">
            <v>399178</v>
          </cell>
          <cell r="K59">
            <v>392741</v>
          </cell>
        </row>
        <row r="60">
          <cell r="F60">
            <v>74296</v>
          </cell>
          <cell r="G60">
            <v>0</v>
          </cell>
          <cell r="H60">
            <v>74296</v>
          </cell>
          <cell r="I60">
            <v>0</v>
          </cell>
          <cell r="J60">
            <v>74296</v>
          </cell>
          <cell r="K60">
            <v>0</v>
          </cell>
        </row>
        <row r="61">
          <cell r="F61">
            <v>0</v>
          </cell>
          <cell r="G61">
            <v>0</v>
          </cell>
          <cell r="H61">
            <v>0</v>
          </cell>
          <cell r="I61">
            <v>0</v>
          </cell>
          <cell r="J61">
            <v>0</v>
          </cell>
          <cell r="K61">
            <v>9683</v>
          </cell>
        </row>
        <row r="62">
          <cell r="F62">
            <v>0</v>
          </cell>
          <cell r="G62">
            <v>0</v>
          </cell>
          <cell r="H62">
            <v>0</v>
          </cell>
          <cell r="I62">
            <v>0</v>
          </cell>
          <cell r="J62">
            <v>0</v>
          </cell>
          <cell r="K62">
            <v>16490</v>
          </cell>
        </row>
        <row r="63">
          <cell r="F63">
            <v>15599</v>
          </cell>
          <cell r="G63">
            <v>0</v>
          </cell>
          <cell r="H63">
            <v>15599</v>
          </cell>
          <cell r="I63">
            <v>0</v>
          </cell>
          <cell r="J63">
            <v>15599</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60304</v>
          </cell>
          <cell r="G66">
            <v>0</v>
          </cell>
          <cell r="H66">
            <v>60304</v>
          </cell>
          <cell r="I66">
            <v>0</v>
          </cell>
          <cell r="J66">
            <v>60304</v>
          </cell>
          <cell r="K66">
            <v>1683</v>
          </cell>
        </row>
        <row r="67">
          <cell r="F67">
            <v>173753</v>
          </cell>
          <cell r="G67">
            <v>0</v>
          </cell>
          <cell r="H67">
            <v>173753</v>
          </cell>
          <cell r="I67">
            <v>0</v>
          </cell>
          <cell r="J67">
            <v>173753</v>
          </cell>
          <cell r="K67">
            <v>177268</v>
          </cell>
        </row>
        <row r="68">
          <cell r="F68">
            <v>28495</v>
          </cell>
          <cell r="G68">
            <v>0</v>
          </cell>
          <cell r="H68">
            <v>28495</v>
          </cell>
          <cell r="I68">
            <v>0</v>
          </cell>
          <cell r="J68">
            <v>28495</v>
          </cell>
          <cell r="K68">
            <v>32238</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53774</v>
          </cell>
          <cell r="G71">
            <v>0</v>
          </cell>
          <cell r="H71">
            <v>53774</v>
          </cell>
          <cell r="I71">
            <v>0</v>
          </cell>
          <cell r="J71">
            <v>53774</v>
          </cell>
          <cell r="K71">
            <v>54132</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2882</v>
          </cell>
        </row>
        <row r="75">
          <cell r="F75">
            <v>0</v>
          </cell>
          <cell r="G75">
            <v>0</v>
          </cell>
          <cell r="H75">
            <v>0</v>
          </cell>
          <cell r="I75">
            <v>0</v>
          </cell>
          <cell r="J75">
            <v>0</v>
          </cell>
          <cell r="K75">
            <v>7906</v>
          </cell>
        </row>
        <row r="76">
          <cell r="F76">
            <v>11451</v>
          </cell>
          <cell r="G76">
            <v>0</v>
          </cell>
          <cell r="H76">
            <v>11451</v>
          </cell>
          <cell r="I76">
            <v>0</v>
          </cell>
          <cell r="J76">
            <v>11451</v>
          </cell>
          <cell r="K76">
            <v>0</v>
          </cell>
        </row>
        <row r="77">
          <cell r="F77">
            <v>0</v>
          </cell>
          <cell r="G77">
            <v>0</v>
          </cell>
          <cell r="H77">
            <v>0</v>
          </cell>
          <cell r="I77">
            <v>0</v>
          </cell>
          <cell r="J77">
            <v>0</v>
          </cell>
          <cell r="K77">
            <v>0</v>
          </cell>
        </row>
        <row r="78">
          <cell r="F78">
            <v>0</v>
          </cell>
          <cell r="G78">
            <v>0</v>
          </cell>
          <cell r="H78">
            <v>0</v>
          </cell>
          <cell r="I78">
            <v>0</v>
          </cell>
          <cell r="J78">
            <v>0</v>
          </cell>
          <cell r="K78">
            <v>415</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1856582</v>
          </cell>
          <cell r="G81">
            <v>0</v>
          </cell>
          <cell r="H81">
            <v>1856582</v>
          </cell>
          <cell r="I81">
            <v>0</v>
          </cell>
          <cell r="J81">
            <v>1856582</v>
          </cell>
          <cell r="K81">
            <v>1693431</v>
          </cell>
        </row>
        <row r="83">
          <cell r="F83">
            <v>0</v>
          </cell>
          <cell r="G83">
            <v>0</v>
          </cell>
          <cell r="H83">
            <v>0</v>
          </cell>
          <cell r="I83">
            <v>0</v>
          </cell>
          <cell r="J83">
            <v>0</v>
          </cell>
          <cell r="K83">
            <v>0</v>
          </cell>
        </row>
        <row r="85">
          <cell r="F85">
            <v>2700000</v>
          </cell>
          <cell r="G85">
            <v>0</v>
          </cell>
          <cell r="H85">
            <v>2700000</v>
          </cell>
          <cell r="I85">
            <v>0</v>
          </cell>
          <cell r="J85">
            <v>2700000</v>
          </cell>
          <cell r="K85">
            <v>200000</v>
          </cell>
        </row>
        <row r="86">
          <cell r="F86">
            <v>200000</v>
          </cell>
          <cell r="G86">
            <v>0</v>
          </cell>
          <cell r="H86">
            <v>200000</v>
          </cell>
          <cell r="I86">
            <v>0</v>
          </cell>
          <cell r="J86">
            <v>200000</v>
          </cell>
          <cell r="K86">
            <v>200000</v>
          </cell>
        </row>
        <row r="87">
          <cell r="F87">
            <v>-100000</v>
          </cell>
          <cell r="G87">
            <v>0</v>
          </cell>
          <cell r="H87">
            <v>-100000</v>
          </cell>
          <cell r="I87">
            <v>0</v>
          </cell>
          <cell r="J87">
            <v>-100000</v>
          </cell>
          <cell r="K87">
            <v>-100000</v>
          </cell>
        </row>
        <row r="88">
          <cell r="F88">
            <v>200000</v>
          </cell>
          <cell r="G88">
            <v>0</v>
          </cell>
          <cell r="H88">
            <v>200000</v>
          </cell>
          <cell r="I88">
            <v>0</v>
          </cell>
          <cell r="J88">
            <v>200000</v>
          </cell>
          <cell r="K88">
            <v>200000</v>
          </cell>
        </row>
        <row r="89">
          <cell r="F89">
            <v>3000000</v>
          </cell>
          <cell r="G89">
            <v>0</v>
          </cell>
          <cell r="H89">
            <v>3000000</v>
          </cell>
          <cell r="I89">
            <v>0</v>
          </cell>
          <cell r="J89">
            <v>3000000</v>
          </cell>
          <cell r="K89">
            <v>500000</v>
          </cell>
        </row>
        <row r="91">
          <cell r="F91">
            <v>2</v>
          </cell>
          <cell r="G91">
            <v>0</v>
          </cell>
          <cell r="H91">
            <v>2</v>
          </cell>
          <cell r="I91">
            <v>0</v>
          </cell>
          <cell r="J91">
            <v>2</v>
          </cell>
          <cell r="K91">
            <v>2</v>
          </cell>
        </row>
        <row r="92">
          <cell r="F92">
            <v>6012588</v>
          </cell>
          <cell r="G92">
            <v>-6012589</v>
          </cell>
          <cell r="H92">
            <v>-1</v>
          </cell>
          <cell r="I92">
            <v>0</v>
          </cell>
          <cell r="J92">
            <v>-1</v>
          </cell>
          <cell r="K92">
            <v>0</v>
          </cell>
        </row>
        <row r="93">
          <cell r="F93">
            <v>-4041068</v>
          </cell>
          <cell r="G93">
            <v>4041070</v>
          </cell>
          <cell r="H93">
            <v>2</v>
          </cell>
          <cell r="I93">
            <v>0</v>
          </cell>
          <cell r="J93">
            <v>2</v>
          </cell>
          <cell r="K93">
            <v>1</v>
          </cell>
        </row>
        <row r="94">
          <cell r="F94">
            <v>0</v>
          </cell>
          <cell r="G94">
            <v>0</v>
          </cell>
          <cell r="H94">
            <v>0</v>
          </cell>
          <cell r="I94">
            <v>0</v>
          </cell>
          <cell r="J94">
            <v>0</v>
          </cell>
          <cell r="K94">
            <v>0</v>
          </cell>
        </row>
        <row r="95">
          <cell r="F95">
            <v>102479</v>
          </cell>
          <cell r="G95">
            <v>0</v>
          </cell>
          <cell r="H95">
            <v>102479</v>
          </cell>
          <cell r="I95">
            <v>0</v>
          </cell>
          <cell r="J95">
            <v>102479</v>
          </cell>
          <cell r="K95">
            <v>2029810</v>
          </cell>
        </row>
        <row r="96">
          <cell r="F96">
            <v>-158981</v>
          </cell>
          <cell r="G96">
            <v>158981</v>
          </cell>
          <cell r="H96">
            <v>0</v>
          </cell>
          <cell r="I96">
            <v>0</v>
          </cell>
          <cell r="J96">
            <v>0</v>
          </cell>
          <cell r="K96">
            <v>21701</v>
          </cell>
        </row>
        <row r="97">
          <cell r="F97">
            <v>-124926</v>
          </cell>
          <cell r="G97">
            <v>124926</v>
          </cell>
          <cell r="H97">
            <v>0</v>
          </cell>
          <cell r="I97">
            <v>0</v>
          </cell>
          <cell r="J97">
            <v>0</v>
          </cell>
          <cell r="K97">
            <v>-21700</v>
          </cell>
        </row>
        <row r="98">
          <cell r="F98">
            <v>0</v>
          </cell>
          <cell r="G98">
            <v>0</v>
          </cell>
          <cell r="H98">
            <v>0</v>
          </cell>
          <cell r="I98">
            <v>0</v>
          </cell>
          <cell r="J98">
            <v>0</v>
          </cell>
          <cell r="K98">
            <v>100000</v>
          </cell>
        </row>
        <row r="99">
          <cell r="F99">
            <v>0</v>
          </cell>
          <cell r="G99">
            <v>0</v>
          </cell>
          <cell r="H99">
            <v>0</v>
          </cell>
          <cell r="I99">
            <v>0</v>
          </cell>
          <cell r="J99">
            <v>0</v>
          </cell>
          <cell r="K99">
            <v>0</v>
          </cell>
        </row>
        <row r="100">
          <cell r="F100">
            <v>591238</v>
          </cell>
          <cell r="G100">
            <v>0</v>
          </cell>
          <cell r="H100">
            <v>591238</v>
          </cell>
          <cell r="I100">
            <v>0</v>
          </cell>
          <cell r="J100">
            <v>591238</v>
          </cell>
          <cell r="K100">
            <v>5143119</v>
          </cell>
        </row>
        <row r="101">
          <cell r="F101">
            <v>40119</v>
          </cell>
          <cell r="G101">
            <v>0</v>
          </cell>
          <cell r="H101">
            <v>40119</v>
          </cell>
          <cell r="I101">
            <v>0</v>
          </cell>
          <cell r="J101">
            <v>40119</v>
          </cell>
          <cell r="K101">
            <v>-140563</v>
          </cell>
        </row>
        <row r="102">
          <cell r="F102">
            <v>119013</v>
          </cell>
          <cell r="G102">
            <v>0</v>
          </cell>
          <cell r="H102">
            <v>119013</v>
          </cell>
          <cell r="I102">
            <v>0</v>
          </cell>
          <cell r="J102">
            <v>119013</v>
          </cell>
          <cell r="K102">
            <v>140563</v>
          </cell>
        </row>
        <row r="103">
          <cell r="F103">
            <v>0</v>
          </cell>
          <cell r="G103">
            <v>0</v>
          </cell>
          <cell r="H103">
            <v>0</v>
          </cell>
          <cell r="I103">
            <v>0</v>
          </cell>
          <cell r="J103">
            <v>0</v>
          </cell>
          <cell r="K103">
            <v>100000</v>
          </cell>
        </row>
        <row r="104">
          <cell r="F104">
            <v>0</v>
          </cell>
          <cell r="G104">
            <v>0</v>
          </cell>
          <cell r="H104">
            <v>0</v>
          </cell>
          <cell r="I104">
            <v>0</v>
          </cell>
          <cell r="J104">
            <v>0</v>
          </cell>
          <cell r="K104">
            <v>0</v>
          </cell>
        </row>
        <row r="105">
          <cell r="F105">
            <v>243788</v>
          </cell>
          <cell r="G105">
            <v>0</v>
          </cell>
          <cell r="H105">
            <v>243788</v>
          </cell>
          <cell r="I105">
            <v>0</v>
          </cell>
          <cell r="J105">
            <v>243788</v>
          </cell>
          <cell r="K105">
            <v>140562</v>
          </cell>
        </row>
        <row r="106">
          <cell r="F106">
            <v>-119013</v>
          </cell>
          <cell r="G106">
            <v>0</v>
          </cell>
          <cell r="H106">
            <v>-119013</v>
          </cell>
          <cell r="I106">
            <v>0</v>
          </cell>
          <cell r="J106">
            <v>-119013</v>
          </cell>
          <cell r="K106">
            <v>-140563</v>
          </cell>
        </row>
        <row r="107">
          <cell r="F107">
            <v>496343</v>
          </cell>
          <cell r="G107">
            <v>0</v>
          </cell>
          <cell r="H107">
            <v>496343</v>
          </cell>
          <cell r="I107">
            <v>0</v>
          </cell>
          <cell r="J107">
            <v>496343</v>
          </cell>
          <cell r="K107">
            <v>2680254</v>
          </cell>
        </row>
        <row r="108">
          <cell r="F108">
            <v>0</v>
          </cell>
          <cell r="G108">
            <v>0</v>
          </cell>
          <cell r="H108">
            <v>0</v>
          </cell>
          <cell r="I108">
            <v>0</v>
          </cell>
          <cell r="J108">
            <v>0</v>
          </cell>
          <cell r="K108">
            <v>100000</v>
          </cell>
        </row>
        <row r="109">
          <cell r="F109">
            <v>3161582</v>
          </cell>
          <cell r="G109">
            <v>-1687612</v>
          </cell>
          <cell r="H109">
            <v>1473970</v>
          </cell>
          <cell r="I109">
            <v>0</v>
          </cell>
          <cell r="J109">
            <v>1473970</v>
          </cell>
          <cell r="K109">
            <v>10153186</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5">
          <cell r="F115">
            <v>-65957</v>
          </cell>
          <cell r="G115">
            <v>0</v>
          </cell>
          <cell r="H115">
            <v>-65957</v>
          </cell>
          <cell r="I115">
            <v>0</v>
          </cell>
          <cell r="J115">
            <v>-65957</v>
          </cell>
          <cell r="K115">
            <v>-75533</v>
          </cell>
        </row>
        <row r="116">
          <cell r="F116">
            <v>-10553</v>
          </cell>
          <cell r="G116">
            <v>0</v>
          </cell>
          <cell r="H116">
            <v>-10553</v>
          </cell>
          <cell r="I116">
            <v>0</v>
          </cell>
          <cell r="J116">
            <v>-10553</v>
          </cell>
          <cell r="K116">
            <v>0</v>
          </cell>
        </row>
        <row r="117">
          <cell r="F117">
            <v>-110912</v>
          </cell>
          <cell r="G117">
            <v>0</v>
          </cell>
          <cell r="H117">
            <v>-110912</v>
          </cell>
          <cell r="I117">
            <v>0</v>
          </cell>
          <cell r="J117">
            <v>-110912</v>
          </cell>
          <cell r="K117">
            <v>-105956</v>
          </cell>
        </row>
        <row r="118">
          <cell r="F118">
            <v>-17746</v>
          </cell>
          <cell r="G118">
            <v>0</v>
          </cell>
          <cell r="H118">
            <v>-17746</v>
          </cell>
          <cell r="I118">
            <v>0</v>
          </cell>
          <cell r="J118">
            <v>-17746</v>
          </cell>
          <cell r="K118">
            <v>0</v>
          </cell>
        </row>
        <row r="119">
          <cell r="F119">
            <v>-86932</v>
          </cell>
          <cell r="G119">
            <v>0</v>
          </cell>
          <cell r="H119">
            <v>-86932</v>
          </cell>
          <cell r="I119">
            <v>0</v>
          </cell>
          <cell r="J119">
            <v>-86932</v>
          </cell>
          <cell r="K119">
            <v>-84334</v>
          </cell>
        </row>
        <row r="120">
          <cell r="F120">
            <v>-13909</v>
          </cell>
          <cell r="G120">
            <v>0</v>
          </cell>
          <cell r="H120">
            <v>-13909</v>
          </cell>
          <cell r="I120">
            <v>0</v>
          </cell>
          <cell r="J120">
            <v>-13909</v>
          </cell>
          <cell r="K120">
            <v>0</v>
          </cell>
        </row>
        <row r="121">
          <cell r="F121">
            <v>-306009</v>
          </cell>
          <cell r="G121">
            <v>0</v>
          </cell>
          <cell r="H121">
            <v>-306009</v>
          </cell>
          <cell r="I121">
            <v>0</v>
          </cell>
          <cell r="J121">
            <v>-306009</v>
          </cell>
          <cell r="K121">
            <v>-265823</v>
          </cell>
        </row>
        <row r="123">
          <cell r="F123">
            <v>-8567</v>
          </cell>
          <cell r="G123">
            <v>0</v>
          </cell>
          <cell r="H123">
            <v>-8567</v>
          </cell>
          <cell r="I123">
            <v>0</v>
          </cell>
          <cell r="J123">
            <v>-8567</v>
          </cell>
          <cell r="K123">
            <v>-9765</v>
          </cell>
        </row>
        <row r="124">
          <cell r="F124">
            <v>-14382</v>
          </cell>
          <cell r="G124">
            <v>0</v>
          </cell>
          <cell r="H124">
            <v>-14382</v>
          </cell>
          <cell r="I124">
            <v>0</v>
          </cell>
          <cell r="J124">
            <v>-14382</v>
          </cell>
          <cell r="K124">
            <v>-13698</v>
          </cell>
        </row>
        <row r="125">
          <cell r="F125">
            <v>-11266</v>
          </cell>
          <cell r="G125">
            <v>0</v>
          </cell>
          <cell r="H125">
            <v>-11266</v>
          </cell>
          <cell r="I125">
            <v>0</v>
          </cell>
          <cell r="J125">
            <v>-11266</v>
          </cell>
          <cell r="K125">
            <v>-10903</v>
          </cell>
        </row>
        <row r="126">
          <cell r="F126">
            <v>-34215</v>
          </cell>
          <cell r="G126">
            <v>0</v>
          </cell>
          <cell r="H126">
            <v>-34215</v>
          </cell>
          <cell r="I126">
            <v>0</v>
          </cell>
          <cell r="J126">
            <v>-34215</v>
          </cell>
          <cell r="K126">
            <v>-34366</v>
          </cell>
        </row>
        <row r="128">
          <cell r="F128">
            <v>-9326</v>
          </cell>
          <cell r="G128">
            <v>0</v>
          </cell>
          <cell r="H128">
            <v>-9326</v>
          </cell>
          <cell r="I128">
            <v>0</v>
          </cell>
          <cell r="J128">
            <v>-9326</v>
          </cell>
          <cell r="K128">
            <v>-19082</v>
          </cell>
        </row>
        <row r="129">
          <cell r="F129">
            <v>-14723</v>
          </cell>
          <cell r="G129">
            <v>0</v>
          </cell>
          <cell r="H129">
            <v>-14723</v>
          </cell>
          <cell r="I129">
            <v>0</v>
          </cell>
          <cell r="J129">
            <v>-14723</v>
          </cell>
          <cell r="K129">
            <v>-25266</v>
          </cell>
        </row>
        <row r="130">
          <cell r="F130">
            <v>-11508</v>
          </cell>
          <cell r="G130">
            <v>0</v>
          </cell>
          <cell r="H130">
            <v>-11508</v>
          </cell>
          <cell r="I130">
            <v>0</v>
          </cell>
          <cell r="J130">
            <v>-11508</v>
          </cell>
          <cell r="K130">
            <v>-20532</v>
          </cell>
        </row>
        <row r="131">
          <cell r="F131">
            <v>-35557</v>
          </cell>
          <cell r="G131">
            <v>0</v>
          </cell>
          <cell r="H131">
            <v>-35557</v>
          </cell>
          <cell r="I131">
            <v>0</v>
          </cell>
          <cell r="J131">
            <v>-35557</v>
          </cell>
          <cell r="K131">
            <v>-64880</v>
          </cell>
        </row>
        <row r="133">
          <cell r="F133">
            <v>-33332</v>
          </cell>
          <cell r="G133">
            <v>0</v>
          </cell>
          <cell r="H133">
            <v>-33332</v>
          </cell>
          <cell r="I133">
            <v>0</v>
          </cell>
          <cell r="J133">
            <v>-33332</v>
          </cell>
          <cell r="K133">
            <v>-66890</v>
          </cell>
        </row>
        <row r="134">
          <cell r="F134">
            <v>-10555</v>
          </cell>
          <cell r="G134">
            <v>0</v>
          </cell>
          <cell r="H134">
            <v>-10555</v>
          </cell>
          <cell r="I134">
            <v>0</v>
          </cell>
          <cell r="J134">
            <v>-10555</v>
          </cell>
          <cell r="K134">
            <v>0</v>
          </cell>
        </row>
        <row r="135">
          <cell r="F135">
            <v>-51504</v>
          </cell>
          <cell r="G135">
            <v>0</v>
          </cell>
          <cell r="H135">
            <v>-51504</v>
          </cell>
          <cell r="I135">
            <v>0</v>
          </cell>
          <cell r="J135">
            <v>-51504</v>
          </cell>
          <cell r="K135">
            <v>-87606</v>
          </cell>
        </row>
        <row r="136">
          <cell r="F136">
            <v>-16678</v>
          </cell>
          <cell r="G136">
            <v>0</v>
          </cell>
          <cell r="H136">
            <v>-16678</v>
          </cell>
          <cell r="I136">
            <v>0</v>
          </cell>
          <cell r="J136">
            <v>-16678</v>
          </cell>
          <cell r="K136">
            <v>0</v>
          </cell>
        </row>
        <row r="137">
          <cell r="F137">
            <v>-40601</v>
          </cell>
          <cell r="G137">
            <v>0</v>
          </cell>
          <cell r="H137">
            <v>-40601</v>
          </cell>
          <cell r="I137">
            <v>0</v>
          </cell>
          <cell r="J137">
            <v>-40601</v>
          </cell>
          <cell r="K137">
            <v>-71004</v>
          </cell>
        </row>
        <row r="138">
          <cell r="F138">
            <v>-13163</v>
          </cell>
          <cell r="G138">
            <v>0</v>
          </cell>
          <cell r="H138">
            <v>-13163</v>
          </cell>
          <cell r="I138">
            <v>0</v>
          </cell>
          <cell r="J138">
            <v>-13163</v>
          </cell>
          <cell r="K138">
            <v>0</v>
          </cell>
        </row>
        <row r="139">
          <cell r="F139">
            <v>-165833</v>
          </cell>
          <cell r="G139">
            <v>0</v>
          </cell>
          <cell r="H139">
            <v>-165833</v>
          </cell>
          <cell r="I139">
            <v>0</v>
          </cell>
          <cell r="J139">
            <v>-165833</v>
          </cell>
          <cell r="K139">
            <v>-225500</v>
          </cell>
        </row>
        <row r="141">
          <cell r="F141">
            <v>-20485</v>
          </cell>
          <cell r="G141">
            <v>0</v>
          </cell>
          <cell r="H141">
            <v>-20485</v>
          </cell>
          <cell r="I141">
            <v>0</v>
          </cell>
          <cell r="J141">
            <v>-20485</v>
          </cell>
          <cell r="K141">
            <v>0</v>
          </cell>
        </row>
        <row r="142">
          <cell r="F142">
            <v>-170543</v>
          </cell>
          <cell r="G142">
            <v>170543</v>
          </cell>
          <cell r="H142">
            <v>0</v>
          </cell>
          <cell r="I142">
            <v>0</v>
          </cell>
          <cell r="J142">
            <v>0</v>
          </cell>
          <cell r="K142">
            <v>0</v>
          </cell>
        </row>
        <row r="143">
          <cell r="F143">
            <v>-1800976</v>
          </cell>
          <cell r="G143">
            <v>1800976</v>
          </cell>
          <cell r="H143">
            <v>0</v>
          </cell>
          <cell r="I143">
            <v>0</v>
          </cell>
          <cell r="J143">
            <v>0</v>
          </cell>
          <cell r="K143">
            <v>0</v>
          </cell>
        </row>
        <row r="144">
          <cell r="F144">
            <v>-50981</v>
          </cell>
          <cell r="G144">
            <v>0</v>
          </cell>
          <cell r="H144">
            <v>-50981</v>
          </cell>
          <cell r="I144">
            <v>0</v>
          </cell>
          <cell r="J144">
            <v>-50981</v>
          </cell>
          <cell r="K144">
            <v>0</v>
          </cell>
        </row>
        <row r="145">
          <cell r="F145">
            <v>0</v>
          </cell>
          <cell r="G145">
            <v>0</v>
          </cell>
          <cell r="H145">
            <v>0</v>
          </cell>
          <cell r="I145">
            <v>0</v>
          </cell>
          <cell r="J145">
            <v>0</v>
          </cell>
          <cell r="K145">
            <v>-8708</v>
          </cell>
        </row>
        <row r="146">
          <cell r="F146">
            <v>-2042985</v>
          </cell>
          <cell r="G146">
            <v>1971519</v>
          </cell>
          <cell r="H146">
            <v>-71466</v>
          </cell>
          <cell r="I146">
            <v>0</v>
          </cell>
          <cell r="J146">
            <v>-71466</v>
          </cell>
          <cell r="K146">
            <v>-8708</v>
          </cell>
        </row>
        <row r="148">
          <cell r="F148">
            <v>-19807</v>
          </cell>
          <cell r="G148">
            <v>0</v>
          </cell>
          <cell r="H148">
            <v>-19807</v>
          </cell>
          <cell r="I148">
            <v>0</v>
          </cell>
          <cell r="J148">
            <v>-19807</v>
          </cell>
          <cell r="K148">
            <v>-42514</v>
          </cell>
        </row>
        <row r="149">
          <cell r="F149">
            <v>-27912</v>
          </cell>
          <cell r="G149">
            <v>0</v>
          </cell>
          <cell r="H149">
            <v>-27912</v>
          </cell>
          <cell r="I149">
            <v>0</v>
          </cell>
          <cell r="J149">
            <v>-27912</v>
          </cell>
          <cell r="K149">
            <v>-53536</v>
          </cell>
        </row>
        <row r="150">
          <cell r="F150">
            <v>-22343</v>
          </cell>
          <cell r="G150">
            <v>0</v>
          </cell>
          <cell r="H150">
            <v>-22343</v>
          </cell>
          <cell r="I150">
            <v>0</v>
          </cell>
          <cell r="J150">
            <v>-22343</v>
          </cell>
          <cell r="K150">
            <v>-43950</v>
          </cell>
        </row>
        <row r="151">
          <cell r="F151">
            <v>-70062</v>
          </cell>
          <cell r="G151">
            <v>0</v>
          </cell>
          <cell r="H151">
            <v>-70062</v>
          </cell>
          <cell r="I151">
            <v>0</v>
          </cell>
          <cell r="J151">
            <v>-70062</v>
          </cell>
          <cell r="K151">
            <v>-140000</v>
          </cell>
        </row>
        <row r="153">
          <cell r="F153">
            <v>40</v>
          </cell>
          <cell r="G153">
            <v>0</v>
          </cell>
          <cell r="H153">
            <v>40</v>
          </cell>
          <cell r="I153">
            <v>0</v>
          </cell>
          <cell r="J153">
            <v>40</v>
          </cell>
          <cell r="K153">
            <v>0</v>
          </cell>
        </row>
        <row r="154">
          <cell r="F154">
            <v>0</v>
          </cell>
          <cell r="G154">
            <v>0</v>
          </cell>
          <cell r="H154">
            <v>0</v>
          </cell>
          <cell r="I154">
            <v>0</v>
          </cell>
          <cell r="J154">
            <v>0</v>
          </cell>
          <cell r="K154">
            <v>0</v>
          </cell>
        </row>
        <row r="155">
          <cell r="F155">
            <v>-1746</v>
          </cell>
          <cell r="G155">
            <v>0</v>
          </cell>
          <cell r="H155">
            <v>-1746</v>
          </cell>
          <cell r="I155">
            <v>0</v>
          </cell>
          <cell r="J155">
            <v>-1746</v>
          </cell>
          <cell r="K155">
            <v>0</v>
          </cell>
        </row>
        <row r="156">
          <cell r="F156">
            <v>1700</v>
          </cell>
          <cell r="G156">
            <v>0</v>
          </cell>
          <cell r="H156">
            <v>1700</v>
          </cell>
          <cell r="I156">
            <v>0</v>
          </cell>
          <cell r="J156">
            <v>1700</v>
          </cell>
          <cell r="K156">
            <v>0</v>
          </cell>
        </row>
        <row r="157">
          <cell r="F157">
            <v>-3278</v>
          </cell>
          <cell r="G157">
            <v>0</v>
          </cell>
          <cell r="H157">
            <v>-3278</v>
          </cell>
          <cell r="I157">
            <v>0</v>
          </cell>
          <cell r="J157">
            <v>-3278</v>
          </cell>
          <cell r="K157">
            <v>0</v>
          </cell>
        </row>
        <row r="158">
          <cell r="F158">
            <v>-3284</v>
          </cell>
          <cell r="G158">
            <v>0</v>
          </cell>
          <cell r="H158">
            <v>-3284</v>
          </cell>
          <cell r="I158">
            <v>0</v>
          </cell>
          <cell r="J158">
            <v>-3284</v>
          </cell>
          <cell r="K158">
            <v>0</v>
          </cell>
        </row>
        <row r="160">
          <cell r="F160">
            <v>-516</v>
          </cell>
          <cell r="G160">
            <v>0</v>
          </cell>
          <cell r="H160">
            <v>-516</v>
          </cell>
          <cell r="I160">
            <v>0</v>
          </cell>
          <cell r="J160">
            <v>-516</v>
          </cell>
          <cell r="K160">
            <v>0</v>
          </cell>
        </row>
        <row r="161">
          <cell r="F161">
            <v>-198415</v>
          </cell>
          <cell r="G161">
            <v>0</v>
          </cell>
          <cell r="H161">
            <v>-198415</v>
          </cell>
          <cell r="I161">
            <v>0</v>
          </cell>
          <cell r="J161">
            <v>-198415</v>
          </cell>
          <cell r="K161">
            <v>-473443</v>
          </cell>
        </row>
        <row r="162">
          <cell r="F162">
            <v>-941</v>
          </cell>
          <cell r="G162">
            <v>0</v>
          </cell>
          <cell r="H162">
            <v>-941</v>
          </cell>
          <cell r="I162">
            <v>0</v>
          </cell>
          <cell r="J162">
            <v>-941</v>
          </cell>
          <cell r="K162">
            <v>0</v>
          </cell>
        </row>
        <row r="163">
          <cell r="F163">
            <v>0</v>
          </cell>
          <cell r="G163">
            <v>0</v>
          </cell>
          <cell r="H163">
            <v>0</v>
          </cell>
          <cell r="I163">
            <v>0</v>
          </cell>
          <cell r="J163">
            <v>0</v>
          </cell>
          <cell r="K163">
            <v>0</v>
          </cell>
        </row>
        <row r="164">
          <cell r="F164">
            <v>250</v>
          </cell>
          <cell r="G164">
            <v>0</v>
          </cell>
          <cell r="H164">
            <v>250</v>
          </cell>
          <cell r="I164">
            <v>0</v>
          </cell>
          <cell r="J164">
            <v>250</v>
          </cell>
          <cell r="K164">
            <v>0</v>
          </cell>
        </row>
        <row r="165">
          <cell r="F165">
            <v>1304</v>
          </cell>
          <cell r="G165">
            <v>0</v>
          </cell>
          <cell r="H165">
            <v>1304</v>
          </cell>
          <cell r="I165">
            <v>0</v>
          </cell>
          <cell r="J165">
            <v>1304</v>
          </cell>
          <cell r="K165">
            <v>0</v>
          </cell>
        </row>
        <row r="166">
          <cell r="F166">
            <v>-1589</v>
          </cell>
          <cell r="G166">
            <v>0</v>
          </cell>
          <cell r="H166">
            <v>-1589</v>
          </cell>
          <cell r="I166">
            <v>0</v>
          </cell>
          <cell r="J166">
            <v>-1589</v>
          </cell>
          <cell r="K166">
            <v>0</v>
          </cell>
        </row>
        <row r="167">
          <cell r="F167">
            <v>0</v>
          </cell>
          <cell r="G167">
            <v>0</v>
          </cell>
          <cell r="H167">
            <v>0</v>
          </cell>
          <cell r="I167">
            <v>0</v>
          </cell>
          <cell r="J167">
            <v>0</v>
          </cell>
          <cell r="K167">
            <v>0</v>
          </cell>
        </row>
        <row r="168">
          <cell r="F168">
            <v>-60</v>
          </cell>
          <cell r="G168">
            <v>0</v>
          </cell>
          <cell r="H168">
            <v>-60</v>
          </cell>
          <cell r="I168">
            <v>0</v>
          </cell>
          <cell r="J168">
            <v>-60</v>
          </cell>
          <cell r="K168">
            <v>-2338</v>
          </cell>
        </row>
        <row r="169">
          <cell r="F169">
            <v>0</v>
          </cell>
          <cell r="G169">
            <v>0</v>
          </cell>
          <cell r="H169">
            <v>0</v>
          </cell>
          <cell r="I169">
            <v>0</v>
          </cell>
          <cell r="J169">
            <v>0</v>
          </cell>
          <cell r="K169">
            <v>0</v>
          </cell>
        </row>
        <row r="170">
          <cell r="F170">
            <v>0</v>
          </cell>
          <cell r="G170">
            <v>-158981</v>
          </cell>
          <cell r="H170">
            <v>-158981</v>
          </cell>
          <cell r="I170">
            <v>0</v>
          </cell>
          <cell r="J170">
            <v>-158981</v>
          </cell>
          <cell r="K170">
            <v>0</v>
          </cell>
        </row>
        <row r="171">
          <cell r="F171">
            <v>0</v>
          </cell>
          <cell r="G171">
            <v>-124926</v>
          </cell>
          <cell r="H171">
            <v>-124926</v>
          </cell>
          <cell r="I171">
            <v>0</v>
          </cell>
          <cell r="J171">
            <v>-124926</v>
          </cell>
          <cell r="K171">
            <v>0</v>
          </cell>
        </row>
        <row r="172">
          <cell r="F172">
            <v>-235746</v>
          </cell>
          <cell r="G172">
            <v>0</v>
          </cell>
          <cell r="H172">
            <v>-235746</v>
          </cell>
          <cell r="I172">
            <v>0</v>
          </cell>
          <cell r="J172">
            <v>-235746</v>
          </cell>
          <cell r="K172">
            <v>-2523056</v>
          </cell>
        </row>
        <row r="173">
          <cell r="F173">
            <v>0</v>
          </cell>
          <cell r="G173">
            <v>0</v>
          </cell>
          <cell r="H173">
            <v>0</v>
          </cell>
          <cell r="I173">
            <v>0</v>
          </cell>
          <cell r="J173">
            <v>0</v>
          </cell>
          <cell r="K173">
            <v>0</v>
          </cell>
        </row>
        <row r="174">
          <cell r="F174">
            <v>-325</v>
          </cell>
          <cell r="G174">
            <v>0</v>
          </cell>
          <cell r="H174">
            <v>-325</v>
          </cell>
          <cell r="I174">
            <v>0</v>
          </cell>
          <cell r="J174">
            <v>-325</v>
          </cell>
          <cell r="K174">
            <v>0</v>
          </cell>
        </row>
        <row r="175">
          <cell r="F175">
            <v>0</v>
          </cell>
          <cell r="G175">
            <v>0</v>
          </cell>
          <cell r="H175">
            <v>0</v>
          </cell>
          <cell r="I175">
            <v>0</v>
          </cell>
          <cell r="J175">
            <v>0</v>
          </cell>
          <cell r="K175">
            <v>-325</v>
          </cell>
        </row>
        <row r="176">
          <cell r="F176">
            <v>33</v>
          </cell>
          <cell r="G176">
            <v>0</v>
          </cell>
          <cell r="H176">
            <v>33</v>
          </cell>
          <cell r="I176">
            <v>0</v>
          </cell>
          <cell r="J176">
            <v>33</v>
          </cell>
          <cell r="K176">
            <v>0</v>
          </cell>
        </row>
        <row r="177">
          <cell r="F177">
            <v>37</v>
          </cell>
          <cell r="G177">
            <v>0</v>
          </cell>
          <cell r="H177">
            <v>37</v>
          </cell>
          <cell r="I177">
            <v>0</v>
          </cell>
          <cell r="J177">
            <v>37</v>
          </cell>
          <cell r="K177">
            <v>0</v>
          </cell>
        </row>
        <row r="178">
          <cell r="F178">
            <v>-33</v>
          </cell>
          <cell r="G178">
            <v>0</v>
          </cell>
          <cell r="H178">
            <v>-33</v>
          </cell>
          <cell r="I178">
            <v>0</v>
          </cell>
          <cell r="J178">
            <v>-33</v>
          </cell>
          <cell r="K178">
            <v>0</v>
          </cell>
        </row>
        <row r="179">
          <cell r="F179">
            <v>-37</v>
          </cell>
          <cell r="G179">
            <v>0</v>
          </cell>
          <cell r="H179">
            <v>-37</v>
          </cell>
          <cell r="I179">
            <v>0</v>
          </cell>
          <cell r="J179">
            <v>-37</v>
          </cell>
          <cell r="K179">
            <v>0</v>
          </cell>
        </row>
        <row r="180">
          <cell r="F180">
            <v>-15</v>
          </cell>
          <cell r="G180">
            <v>0</v>
          </cell>
          <cell r="H180">
            <v>-15</v>
          </cell>
          <cell r="I180">
            <v>0</v>
          </cell>
          <cell r="J180">
            <v>-15</v>
          </cell>
          <cell r="K180">
            <v>-19829</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-15000</v>
          </cell>
        </row>
        <row r="186">
          <cell r="F186">
            <v>-23166</v>
          </cell>
          <cell r="G186">
            <v>0</v>
          </cell>
          <cell r="H186">
            <v>-23166</v>
          </cell>
          <cell r="I186">
            <v>0</v>
          </cell>
          <cell r="J186">
            <v>-23166</v>
          </cell>
          <cell r="K186">
            <v>-2874620</v>
          </cell>
        </row>
        <row r="187">
          <cell r="F187">
            <v>0</v>
          </cell>
          <cell r="G187">
            <v>0</v>
          </cell>
          <cell r="H187">
            <v>0</v>
          </cell>
          <cell r="I187">
            <v>0</v>
          </cell>
          <cell r="J187">
            <v>0</v>
          </cell>
          <cell r="K187">
            <v>0</v>
          </cell>
        </row>
        <row r="188">
          <cell r="F188">
            <v>-325</v>
          </cell>
          <cell r="G188">
            <v>0</v>
          </cell>
          <cell r="H188">
            <v>-325</v>
          </cell>
          <cell r="I188">
            <v>0</v>
          </cell>
          <cell r="J188">
            <v>-325</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-459544</v>
          </cell>
          <cell r="G195">
            <v>-283907</v>
          </cell>
          <cell r="H195">
            <v>-743451</v>
          </cell>
          <cell r="I195">
            <v>0</v>
          </cell>
          <cell r="J195">
            <v>-743451</v>
          </cell>
          <cell r="K195">
            <v>-5908611</v>
          </cell>
        </row>
        <row r="197">
          <cell r="F197">
            <v>-2094439</v>
          </cell>
          <cell r="G197">
            <v>0</v>
          </cell>
          <cell r="H197">
            <v>-2094439</v>
          </cell>
          <cell r="I197">
            <v>0</v>
          </cell>
          <cell r="J197">
            <v>-2094439</v>
          </cell>
          <cell r="K197">
            <v>-11729653</v>
          </cell>
        </row>
        <row r="198">
          <cell r="F198">
            <v>0</v>
          </cell>
          <cell r="G198">
            <v>0</v>
          </cell>
          <cell r="H198">
            <v>0</v>
          </cell>
          <cell r="I198">
            <v>0</v>
          </cell>
          <cell r="J198">
            <v>0</v>
          </cell>
          <cell r="K198">
            <v>911930</v>
          </cell>
        </row>
        <row r="199">
          <cell r="F199">
            <v>6862864</v>
          </cell>
          <cell r="G199">
            <v>0</v>
          </cell>
          <cell r="H199">
            <v>6862864</v>
          </cell>
          <cell r="I199">
            <v>0</v>
          </cell>
          <cell r="J199">
            <v>6862864</v>
          </cell>
          <cell r="K199">
            <v>2842795</v>
          </cell>
        </row>
        <row r="200">
          <cell r="F200">
            <v>376848</v>
          </cell>
          <cell r="G200">
            <v>0</v>
          </cell>
          <cell r="H200">
            <v>376848</v>
          </cell>
          <cell r="I200">
            <v>0</v>
          </cell>
          <cell r="J200">
            <v>376848</v>
          </cell>
          <cell r="K200">
            <v>18621904</v>
          </cell>
        </row>
        <row r="201">
          <cell r="F201">
            <v>0</v>
          </cell>
          <cell r="G201">
            <v>0</v>
          </cell>
          <cell r="H201">
            <v>0</v>
          </cell>
          <cell r="I201">
            <v>0</v>
          </cell>
          <cell r="J201">
            <v>0</v>
          </cell>
          <cell r="K201">
            <v>0</v>
          </cell>
        </row>
        <row r="202">
          <cell r="F202">
            <v>941</v>
          </cell>
          <cell r="G202">
            <v>0</v>
          </cell>
          <cell r="H202">
            <v>941</v>
          </cell>
          <cell r="I202">
            <v>0</v>
          </cell>
          <cell r="J202">
            <v>941</v>
          </cell>
          <cell r="K202">
            <v>0</v>
          </cell>
        </row>
        <row r="203">
          <cell r="F203">
            <v>0</v>
          </cell>
          <cell r="G203">
            <v>0</v>
          </cell>
          <cell r="H203">
            <v>0</v>
          </cell>
          <cell r="I203">
            <v>0</v>
          </cell>
          <cell r="J203">
            <v>0</v>
          </cell>
          <cell r="K203">
            <v>0</v>
          </cell>
        </row>
        <row r="204">
          <cell r="F204">
            <v>3252002</v>
          </cell>
          <cell r="G204">
            <v>0</v>
          </cell>
          <cell r="H204">
            <v>3252002</v>
          </cell>
          <cell r="I204">
            <v>0</v>
          </cell>
          <cell r="J204">
            <v>3252002</v>
          </cell>
          <cell r="K204">
            <v>-9156557</v>
          </cell>
        </row>
        <row r="205">
          <cell r="F205">
            <v>664452</v>
          </cell>
          <cell r="G205">
            <v>0</v>
          </cell>
          <cell r="H205">
            <v>664452</v>
          </cell>
          <cell r="I205">
            <v>0</v>
          </cell>
          <cell r="J205">
            <v>664452</v>
          </cell>
          <cell r="K205">
            <v>3468429</v>
          </cell>
        </row>
        <row r="206">
          <cell r="F206">
            <v>-18209</v>
          </cell>
          <cell r="G206">
            <v>0</v>
          </cell>
          <cell r="H206">
            <v>-18209</v>
          </cell>
          <cell r="I206">
            <v>0</v>
          </cell>
          <cell r="J206">
            <v>-18209</v>
          </cell>
          <cell r="K206">
            <v>-1331225</v>
          </cell>
        </row>
        <row r="207">
          <cell r="F207">
            <v>0</v>
          </cell>
          <cell r="G207">
            <v>0</v>
          </cell>
          <cell r="H207">
            <v>0</v>
          </cell>
          <cell r="I207">
            <v>0</v>
          </cell>
          <cell r="J207">
            <v>0</v>
          </cell>
          <cell r="K207">
            <v>61452</v>
          </cell>
        </row>
        <row r="208">
          <cell r="F208">
            <v>-5780</v>
          </cell>
          <cell r="G208">
            <v>0</v>
          </cell>
          <cell r="H208">
            <v>-5780</v>
          </cell>
          <cell r="I208">
            <v>0</v>
          </cell>
          <cell r="J208">
            <v>-5780</v>
          </cell>
          <cell r="K208">
            <v>351354</v>
          </cell>
        </row>
        <row r="209">
          <cell r="F209">
            <v>-185</v>
          </cell>
          <cell r="G209">
            <v>0</v>
          </cell>
          <cell r="H209">
            <v>-185</v>
          </cell>
          <cell r="I209">
            <v>0</v>
          </cell>
          <cell r="J209">
            <v>-185</v>
          </cell>
          <cell r="K209">
            <v>3621921</v>
          </cell>
        </row>
        <row r="210">
          <cell r="F210">
            <v>8</v>
          </cell>
          <cell r="G210">
            <v>0</v>
          </cell>
          <cell r="H210">
            <v>8</v>
          </cell>
          <cell r="I210">
            <v>0</v>
          </cell>
          <cell r="J210">
            <v>8</v>
          </cell>
          <cell r="K210">
            <v>0</v>
          </cell>
        </row>
        <row r="211">
          <cell r="F211">
            <v>0</v>
          </cell>
          <cell r="G211">
            <v>0</v>
          </cell>
          <cell r="H211">
            <v>0</v>
          </cell>
          <cell r="I211">
            <v>0</v>
          </cell>
          <cell r="J211">
            <v>0</v>
          </cell>
          <cell r="K211">
            <v>0</v>
          </cell>
        </row>
        <row r="212">
          <cell r="F212">
            <v>-53302</v>
          </cell>
          <cell r="G212">
            <v>0</v>
          </cell>
          <cell r="H212">
            <v>-53302</v>
          </cell>
          <cell r="I212">
            <v>0</v>
          </cell>
          <cell r="J212">
            <v>-53302</v>
          </cell>
          <cell r="K212">
            <v>1070099</v>
          </cell>
        </row>
        <row r="213">
          <cell r="F213">
            <v>0</v>
          </cell>
          <cell r="G213">
            <v>0</v>
          </cell>
          <cell r="H213">
            <v>0</v>
          </cell>
          <cell r="I213">
            <v>0</v>
          </cell>
          <cell r="J213">
            <v>0</v>
          </cell>
          <cell r="K213">
            <v>-86635</v>
          </cell>
        </row>
        <row r="214">
          <cell r="F214">
            <v>28201</v>
          </cell>
          <cell r="G214">
            <v>0</v>
          </cell>
          <cell r="H214">
            <v>28201</v>
          </cell>
          <cell r="I214">
            <v>0</v>
          </cell>
          <cell r="J214">
            <v>28201</v>
          </cell>
          <cell r="K214">
            <v>-265292</v>
          </cell>
        </row>
        <row r="215">
          <cell r="F215">
            <v>2135</v>
          </cell>
          <cell r="G215">
            <v>0</v>
          </cell>
          <cell r="H215">
            <v>2135</v>
          </cell>
          <cell r="I215">
            <v>0</v>
          </cell>
          <cell r="J215">
            <v>2135</v>
          </cell>
          <cell r="K215">
            <v>-151521</v>
          </cell>
        </row>
        <row r="216">
          <cell r="F216">
            <v>5</v>
          </cell>
          <cell r="G216">
            <v>0</v>
          </cell>
          <cell r="H216">
            <v>5</v>
          </cell>
          <cell r="I216">
            <v>0</v>
          </cell>
          <cell r="J216">
            <v>5</v>
          </cell>
          <cell r="K216">
            <v>0</v>
          </cell>
        </row>
        <row r="217">
          <cell r="F217">
            <v>0</v>
          </cell>
          <cell r="G217">
            <v>0</v>
          </cell>
          <cell r="H217">
            <v>0</v>
          </cell>
          <cell r="I217">
            <v>0</v>
          </cell>
          <cell r="J217">
            <v>0</v>
          </cell>
          <cell r="K217">
            <v>0</v>
          </cell>
        </row>
        <row r="218">
          <cell r="F218">
            <v>-74410842</v>
          </cell>
          <cell r="G218">
            <v>0</v>
          </cell>
          <cell r="H218">
            <v>-74410842</v>
          </cell>
          <cell r="I218">
            <v>0</v>
          </cell>
          <cell r="J218">
            <v>-74410842</v>
          </cell>
          <cell r="K218">
            <v>-62681189</v>
          </cell>
        </row>
        <row r="219">
          <cell r="F219">
            <v>745331</v>
          </cell>
          <cell r="G219">
            <v>0</v>
          </cell>
          <cell r="H219">
            <v>745331</v>
          </cell>
          <cell r="I219">
            <v>0</v>
          </cell>
          <cell r="J219">
            <v>745331</v>
          </cell>
          <cell r="K219">
            <v>-166600</v>
          </cell>
        </row>
        <row r="220">
          <cell r="F220">
            <v>5559757</v>
          </cell>
          <cell r="G220">
            <v>0</v>
          </cell>
          <cell r="H220">
            <v>5559757</v>
          </cell>
          <cell r="I220">
            <v>0</v>
          </cell>
          <cell r="J220">
            <v>5559757</v>
          </cell>
          <cell r="K220">
            <v>2716962</v>
          </cell>
        </row>
        <row r="221">
          <cell r="F221">
            <v>17353258</v>
          </cell>
          <cell r="G221">
            <v>0</v>
          </cell>
          <cell r="H221">
            <v>17353258</v>
          </cell>
          <cell r="I221">
            <v>0</v>
          </cell>
          <cell r="J221">
            <v>17353258</v>
          </cell>
          <cell r="K221">
            <v>-1268646</v>
          </cell>
        </row>
        <row r="222">
          <cell r="F222">
            <v>5625201</v>
          </cell>
          <cell r="G222">
            <v>0</v>
          </cell>
          <cell r="H222">
            <v>5625201</v>
          </cell>
          <cell r="I222">
            <v>0</v>
          </cell>
          <cell r="J222">
            <v>5625201</v>
          </cell>
          <cell r="K222">
            <v>13845471</v>
          </cell>
        </row>
        <row r="223">
          <cell r="F223">
            <v>-918338</v>
          </cell>
          <cell r="G223">
            <v>0</v>
          </cell>
          <cell r="H223">
            <v>-918338</v>
          </cell>
          <cell r="I223">
            <v>0</v>
          </cell>
          <cell r="J223">
            <v>-918338</v>
          </cell>
          <cell r="K223">
            <v>8238219</v>
          </cell>
        </row>
        <row r="224">
          <cell r="F224">
            <v>-4497623</v>
          </cell>
          <cell r="G224">
            <v>0</v>
          </cell>
          <cell r="H224">
            <v>-4497623</v>
          </cell>
          <cell r="I224">
            <v>0</v>
          </cell>
          <cell r="J224">
            <v>-4497623</v>
          </cell>
          <cell r="K224">
            <v>-7201125</v>
          </cell>
        </row>
        <row r="225">
          <cell r="F225">
            <v>-4619465</v>
          </cell>
          <cell r="G225">
            <v>0</v>
          </cell>
          <cell r="H225">
            <v>-4619465</v>
          </cell>
          <cell r="I225">
            <v>0</v>
          </cell>
          <cell r="J225">
            <v>-4619465</v>
          </cell>
          <cell r="K225">
            <v>-5186116</v>
          </cell>
        </row>
        <row r="226">
          <cell r="F226">
            <v>-5707309</v>
          </cell>
          <cell r="G226">
            <v>0</v>
          </cell>
          <cell r="H226">
            <v>-5707309</v>
          </cell>
          <cell r="I226">
            <v>0</v>
          </cell>
          <cell r="J226">
            <v>-5707309</v>
          </cell>
          <cell r="K226">
            <v>-9175738</v>
          </cell>
        </row>
        <row r="227">
          <cell r="F227">
            <v>-129816</v>
          </cell>
          <cell r="G227">
            <v>0</v>
          </cell>
          <cell r="H227">
            <v>-129816</v>
          </cell>
          <cell r="I227">
            <v>0</v>
          </cell>
          <cell r="J227">
            <v>-129816</v>
          </cell>
          <cell r="K227">
            <v>-129816</v>
          </cell>
        </row>
        <row r="228">
          <cell r="F228">
            <v>-2776632</v>
          </cell>
          <cell r="G228">
            <v>0</v>
          </cell>
          <cell r="H228">
            <v>-2776632</v>
          </cell>
          <cell r="I228">
            <v>0</v>
          </cell>
          <cell r="J228">
            <v>-2776632</v>
          </cell>
          <cell r="K228">
            <v>-19655606</v>
          </cell>
        </row>
        <row r="229">
          <cell r="F229">
            <v>0</v>
          </cell>
          <cell r="G229">
            <v>0</v>
          </cell>
          <cell r="H229">
            <v>0</v>
          </cell>
          <cell r="I229">
            <v>0</v>
          </cell>
          <cell r="J229">
            <v>0</v>
          </cell>
          <cell r="K229">
            <v>-768849</v>
          </cell>
        </row>
        <row r="230">
          <cell r="F230">
            <v>12519623</v>
          </cell>
          <cell r="G230">
            <v>0</v>
          </cell>
          <cell r="H230">
            <v>12519623</v>
          </cell>
          <cell r="I230">
            <v>0</v>
          </cell>
          <cell r="J230">
            <v>12519623</v>
          </cell>
          <cell r="K230">
            <v>9204691</v>
          </cell>
        </row>
        <row r="231">
          <cell r="F231">
            <v>-217376</v>
          </cell>
          <cell r="G231">
            <v>0</v>
          </cell>
          <cell r="H231">
            <v>-217376</v>
          </cell>
          <cell r="I231">
            <v>0</v>
          </cell>
          <cell r="J231">
            <v>-217376</v>
          </cell>
          <cell r="K231">
            <v>-4467380</v>
          </cell>
        </row>
        <row r="232">
          <cell r="F232">
            <v>21289</v>
          </cell>
          <cell r="G232">
            <v>0</v>
          </cell>
          <cell r="H232">
            <v>21289</v>
          </cell>
          <cell r="I232">
            <v>0</v>
          </cell>
          <cell r="J232">
            <v>21289</v>
          </cell>
          <cell r="K232">
            <v>18749</v>
          </cell>
        </row>
        <row r="233">
          <cell r="F233">
            <v>0</v>
          </cell>
          <cell r="G233">
            <v>0</v>
          </cell>
          <cell r="H233">
            <v>0</v>
          </cell>
          <cell r="I233">
            <v>0</v>
          </cell>
          <cell r="J233">
            <v>0</v>
          </cell>
          <cell r="K233">
            <v>0</v>
          </cell>
        </row>
        <row r="234">
          <cell r="F234">
            <v>-46202</v>
          </cell>
          <cell r="G234">
            <v>0</v>
          </cell>
          <cell r="H234">
            <v>-46202</v>
          </cell>
          <cell r="I234">
            <v>0</v>
          </cell>
          <cell r="J234">
            <v>-46202</v>
          </cell>
          <cell r="K234">
            <v>18203</v>
          </cell>
        </row>
        <row r="235">
          <cell r="F235">
            <v>-1261133</v>
          </cell>
          <cell r="G235">
            <v>0</v>
          </cell>
          <cell r="H235">
            <v>-1261133</v>
          </cell>
          <cell r="I235">
            <v>0</v>
          </cell>
          <cell r="J235">
            <v>-1261133</v>
          </cell>
          <cell r="K235">
            <v>195951</v>
          </cell>
        </row>
        <row r="236">
          <cell r="F236">
            <v>-76472</v>
          </cell>
          <cell r="G236">
            <v>0</v>
          </cell>
          <cell r="H236">
            <v>-76472</v>
          </cell>
          <cell r="I236">
            <v>0</v>
          </cell>
          <cell r="J236">
            <v>-76472</v>
          </cell>
          <cell r="K236">
            <v>-139266</v>
          </cell>
        </row>
        <row r="237">
          <cell r="F237">
            <v>-5671</v>
          </cell>
          <cell r="G237">
            <v>0</v>
          </cell>
          <cell r="H237">
            <v>-5671</v>
          </cell>
          <cell r="I237">
            <v>0</v>
          </cell>
          <cell r="J237">
            <v>-5671</v>
          </cell>
          <cell r="K237">
            <v>0</v>
          </cell>
        </row>
        <row r="238">
          <cell r="F238">
            <v>124432</v>
          </cell>
          <cell r="G238">
            <v>0</v>
          </cell>
          <cell r="H238">
            <v>124432</v>
          </cell>
          <cell r="I238">
            <v>0</v>
          </cell>
          <cell r="J238">
            <v>124432</v>
          </cell>
          <cell r="K238">
            <v>4953318</v>
          </cell>
        </row>
        <row r="239">
          <cell r="F239">
            <v>0</v>
          </cell>
          <cell r="G239">
            <v>0</v>
          </cell>
          <cell r="H239">
            <v>0</v>
          </cell>
          <cell r="I239">
            <v>0</v>
          </cell>
          <cell r="J239">
            <v>0</v>
          </cell>
          <cell r="K239">
            <v>205812</v>
          </cell>
        </row>
        <row r="240">
          <cell r="F240">
            <v>-321676</v>
          </cell>
          <cell r="G240">
            <v>0</v>
          </cell>
          <cell r="H240">
            <v>-321676</v>
          </cell>
          <cell r="I240">
            <v>0</v>
          </cell>
          <cell r="J240">
            <v>-321676</v>
          </cell>
          <cell r="K240">
            <v>-2289817</v>
          </cell>
        </row>
        <row r="241">
          <cell r="F241">
            <v>4040</v>
          </cell>
          <cell r="G241">
            <v>0</v>
          </cell>
          <cell r="H241">
            <v>4040</v>
          </cell>
          <cell r="I241">
            <v>0</v>
          </cell>
          <cell r="J241">
            <v>4040</v>
          </cell>
          <cell r="K241">
            <v>942612</v>
          </cell>
        </row>
        <row r="242">
          <cell r="F242">
            <v>-801</v>
          </cell>
          <cell r="G242">
            <v>0</v>
          </cell>
          <cell r="H242">
            <v>-801</v>
          </cell>
          <cell r="I242">
            <v>0</v>
          </cell>
          <cell r="J242">
            <v>-801</v>
          </cell>
          <cell r="K242">
            <v>-4313</v>
          </cell>
        </row>
        <row r="243">
          <cell r="F243">
            <v>644954</v>
          </cell>
          <cell r="G243">
            <v>0</v>
          </cell>
          <cell r="H243">
            <v>644954</v>
          </cell>
          <cell r="I243">
            <v>0</v>
          </cell>
          <cell r="J243">
            <v>644954</v>
          </cell>
          <cell r="K243">
            <v>-364408</v>
          </cell>
        </row>
        <row r="244">
          <cell r="F244">
            <v>0</v>
          </cell>
          <cell r="G244">
            <v>0</v>
          </cell>
          <cell r="H244">
            <v>0</v>
          </cell>
          <cell r="I244">
            <v>0</v>
          </cell>
          <cell r="J244">
            <v>0</v>
          </cell>
          <cell r="K244">
            <v>-11373</v>
          </cell>
        </row>
        <row r="245">
          <cell r="F245">
            <v>-3100698</v>
          </cell>
          <cell r="G245">
            <v>0</v>
          </cell>
          <cell r="H245">
            <v>-3100698</v>
          </cell>
          <cell r="I245">
            <v>0</v>
          </cell>
          <cell r="J245">
            <v>-3100698</v>
          </cell>
          <cell r="K245">
            <v>171921</v>
          </cell>
        </row>
        <row r="246">
          <cell r="F246">
            <v>55788</v>
          </cell>
          <cell r="G246">
            <v>0</v>
          </cell>
          <cell r="H246">
            <v>55788</v>
          </cell>
          <cell r="I246">
            <v>0</v>
          </cell>
          <cell r="J246">
            <v>55788</v>
          </cell>
          <cell r="K246">
            <v>-95307</v>
          </cell>
        </row>
        <row r="247">
          <cell r="F247">
            <v>-5487</v>
          </cell>
          <cell r="G247">
            <v>0</v>
          </cell>
          <cell r="H247">
            <v>-5487</v>
          </cell>
          <cell r="I247">
            <v>0</v>
          </cell>
          <cell r="J247">
            <v>-5487</v>
          </cell>
          <cell r="K247">
            <v>563</v>
          </cell>
        </row>
        <row r="248">
          <cell r="F248">
            <v>-79762358</v>
          </cell>
          <cell r="G248">
            <v>0</v>
          </cell>
          <cell r="H248">
            <v>-79762358</v>
          </cell>
          <cell r="I248">
            <v>0</v>
          </cell>
          <cell r="J248">
            <v>-79762358</v>
          </cell>
          <cell r="K248">
            <v>-60106752</v>
          </cell>
        </row>
        <row r="249">
          <cell r="F249">
            <v>-642763</v>
          </cell>
          <cell r="G249">
            <v>0</v>
          </cell>
          <cell r="H249">
            <v>-642763</v>
          </cell>
          <cell r="I249">
            <v>0</v>
          </cell>
          <cell r="J249">
            <v>-642763</v>
          </cell>
          <cell r="K249">
            <v>126086</v>
          </cell>
        </row>
        <row r="250">
          <cell r="F250">
            <v>10234801</v>
          </cell>
          <cell r="G250">
            <v>0</v>
          </cell>
          <cell r="H250">
            <v>10234801</v>
          </cell>
          <cell r="I250">
            <v>0</v>
          </cell>
          <cell r="J250">
            <v>10234801</v>
          </cell>
          <cell r="K250">
            <v>1030110</v>
          </cell>
        </row>
        <row r="251">
          <cell r="F251">
            <v>-3546458</v>
          </cell>
          <cell r="G251">
            <v>0</v>
          </cell>
          <cell r="H251">
            <v>-3546458</v>
          </cell>
          <cell r="I251">
            <v>0</v>
          </cell>
          <cell r="J251">
            <v>-3546458</v>
          </cell>
          <cell r="K251">
            <v>920922</v>
          </cell>
        </row>
        <row r="252">
          <cell r="F252">
            <v>-24359170</v>
          </cell>
          <cell r="G252">
            <v>0</v>
          </cell>
          <cell r="H252">
            <v>-24359170</v>
          </cell>
          <cell r="I252">
            <v>0</v>
          </cell>
          <cell r="J252">
            <v>-24359170</v>
          </cell>
          <cell r="K252">
            <v>-13214964</v>
          </cell>
        </row>
        <row r="253">
          <cell r="F253">
            <v>1300662</v>
          </cell>
          <cell r="G253">
            <v>0</v>
          </cell>
          <cell r="H253">
            <v>1300662</v>
          </cell>
          <cell r="I253">
            <v>0</v>
          </cell>
          <cell r="J253">
            <v>1300662</v>
          </cell>
          <cell r="K253">
            <v>1225773</v>
          </cell>
        </row>
        <row r="254">
          <cell r="F254">
            <v>6933017</v>
          </cell>
          <cell r="G254">
            <v>0</v>
          </cell>
          <cell r="H254">
            <v>6933017</v>
          </cell>
          <cell r="I254">
            <v>0</v>
          </cell>
          <cell r="J254">
            <v>6933017</v>
          </cell>
          <cell r="K254">
            <v>3125405</v>
          </cell>
        </row>
        <row r="255">
          <cell r="F255">
            <v>-759396</v>
          </cell>
          <cell r="G255">
            <v>0</v>
          </cell>
          <cell r="H255">
            <v>-759396</v>
          </cell>
          <cell r="I255">
            <v>0</v>
          </cell>
          <cell r="J255">
            <v>-759396</v>
          </cell>
          <cell r="K255">
            <v>-460792</v>
          </cell>
        </row>
        <row r="256">
          <cell r="F256">
            <v>91916</v>
          </cell>
          <cell r="G256">
            <v>0</v>
          </cell>
          <cell r="H256">
            <v>91916</v>
          </cell>
          <cell r="I256">
            <v>0</v>
          </cell>
          <cell r="J256">
            <v>91916</v>
          </cell>
          <cell r="K256">
            <v>73167</v>
          </cell>
        </row>
        <row r="257">
          <cell r="F257">
            <v>-1693984</v>
          </cell>
          <cell r="G257">
            <v>0</v>
          </cell>
          <cell r="H257">
            <v>-1693984</v>
          </cell>
          <cell r="I257">
            <v>0</v>
          </cell>
          <cell r="J257">
            <v>-1693984</v>
          </cell>
          <cell r="K257">
            <v>-9691141</v>
          </cell>
        </row>
        <row r="258">
          <cell r="F258">
            <v>0</v>
          </cell>
          <cell r="G258">
            <v>0</v>
          </cell>
          <cell r="H258">
            <v>0</v>
          </cell>
          <cell r="I258">
            <v>0</v>
          </cell>
          <cell r="J258">
            <v>0</v>
          </cell>
          <cell r="K258">
            <v>-143081</v>
          </cell>
        </row>
        <row r="259">
          <cell r="F259">
            <v>7199809</v>
          </cell>
          <cell r="G259">
            <v>0</v>
          </cell>
          <cell r="H259">
            <v>7199809</v>
          </cell>
          <cell r="I259">
            <v>0</v>
          </cell>
          <cell r="J259">
            <v>7199809</v>
          </cell>
          <cell r="K259">
            <v>8646994</v>
          </cell>
        </row>
        <row r="260">
          <cell r="F260">
            <v>-159472</v>
          </cell>
          <cell r="G260">
            <v>0</v>
          </cell>
          <cell r="H260">
            <v>-159472</v>
          </cell>
          <cell r="I260">
            <v>0</v>
          </cell>
          <cell r="J260">
            <v>-159472</v>
          </cell>
          <cell r="K260">
            <v>-14154524</v>
          </cell>
        </row>
        <row r="261">
          <cell r="F261">
            <v>-21289</v>
          </cell>
          <cell r="G261">
            <v>0</v>
          </cell>
          <cell r="H261">
            <v>-21289</v>
          </cell>
          <cell r="I261">
            <v>0</v>
          </cell>
          <cell r="J261">
            <v>-21289</v>
          </cell>
          <cell r="K261">
            <v>-18749</v>
          </cell>
        </row>
        <row r="262">
          <cell r="F262">
            <v>0</v>
          </cell>
          <cell r="G262">
            <v>0</v>
          </cell>
          <cell r="H262">
            <v>0</v>
          </cell>
          <cell r="I262">
            <v>0</v>
          </cell>
          <cell r="J262">
            <v>0</v>
          </cell>
          <cell r="K262">
            <v>0</v>
          </cell>
        </row>
        <row r="263">
          <cell r="F263">
            <v>10518</v>
          </cell>
          <cell r="G263">
            <v>0</v>
          </cell>
          <cell r="H263">
            <v>10518</v>
          </cell>
          <cell r="I263">
            <v>0</v>
          </cell>
          <cell r="J263">
            <v>10518</v>
          </cell>
          <cell r="K263">
            <v>4929</v>
          </cell>
        </row>
        <row r="264">
          <cell r="F264">
            <v>63728</v>
          </cell>
          <cell r="G264">
            <v>0</v>
          </cell>
          <cell r="H264">
            <v>63728</v>
          </cell>
          <cell r="I264">
            <v>0</v>
          </cell>
          <cell r="J264">
            <v>63728</v>
          </cell>
          <cell r="K264">
            <v>2649013</v>
          </cell>
        </row>
        <row r="265">
          <cell r="F265">
            <v>0</v>
          </cell>
          <cell r="G265">
            <v>0</v>
          </cell>
          <cell r="H265">
            <v>0</v>
          </cell>
          <cell r="I265">
            <v>0</v>
          </cell>
          <cell r="J265">
            <v>0</v>
          </cell>
          <cell r="K265">
            <v>41266</v>
          </cell>
        </row>
        <row r="266">
          <cell r="F266">
            <v>-217049</v>
          </cell>
          <cell r="G266">
            <v>0</v>
          </cell>
          <cell r="H266">
            <v>-217049</v>
          </cell>
          <cell r="I266">
            <v>0</v>
          </cell>
          <cell r="J266">
            <v>-217049</v>
          </cell>
          <cell r="K266">
            <v>-2388675</v>
          </cell>
        </row>
        <row r="267">
          <cell r="F267">
            <v>1896</v>
          </cell>
          <cell r="G267">
            <v>0</v>
          </cell>
          <cell r="H267">
            <v>1896</v>
          </cell>
          <cell r="I267">
            <v>0</v>
          </cell>
          <cell r="J267">
            <v>1896</v>
          </cell>
          <cell r="K267">
            <v>3283896</v>
          </cell>
        </row>
        <row r="268">
          <cell r="F268">
            <v>881</v>
          </cell>
          <cell r="G268">
            <v>0</v>
          </cell>
          <cell r="H268">
            <v>881</v>
          </cell>
          <cell r="I268">
            <v>0</v>
          </cell>
          <cell r="J268">
            <v>881</v>
          </cell>
          <cell r="K268">
            <v>4584</v>
          </cell>
        </row>
        <row r="269">
          <cell r="F269">
            <v>459986</v>
          </cell>
          <cell r="G269">
            <v>0</v>
          </cell>
          <cell r="H269">
            <v>459986</v>
          </cell>
          <cell r="I269">
            <v>0</v>
          </cell>
          <cell r="J269">
            <v>459986</v>
          </cell>
          <cell r="K269">
            <v>1938</v>
          </cell>
        </row>
        <row r="270">
          <cell r="F270">
            <v>0</v>
          </cell>
          <cell r="G270">
            <v>0</v>
          </cell>
          <cell r="H270">
            <v>0</v>
          </cell>
          <cell r="I270">
            <v>0</v>
          </cell>
          <cell r="J270">
            <v>0</v>
          </cell>
          <cell r="K270">
            <v>-51</v>
          </cell>
        </row>
        <row r="271">
          <cell r="F271">
            <v>-2004932</v>
          </cell>
          <cell r="G271">
            <v>0</v>
          </cell>
          <cell r="H271">
            <v>-2004932</v>
          </cell>
          <cell r="I271">
            <v>0</v>
          </cell>
          <cell r="J271">
            <v>-2004932</v>
          </cell>
          <cell r="K271">
            <v>1328</v>
          </cell>
        </row>
        <row r="272">
          <cell r="F272">
            <v>45679</v>
          </cell>
          <cell r="G272">
            <v>0</v>
          </cell>
          <cell r="H272">
            <v>45679</v>
          </cell>
          <cell r="I272">
            <v>0</v>
          </cell>
          <cell r="J272">
            <v>45679</v>
          </cell>
          <cell r="K272">
            <v>-1390</v>
          </cell>
        </row>
        <row r="273">
          <cell r="F273">
            <v>5922</v>
          </cell>
          <cell r="G273">
            <v>0</v>
          </cell>
          <cell r="H273">
            <v>5922</v>
          </cell>
          <cell r="I273">
            <v>0</v>
          </cell>
          <cell r="J273">
            <v>5922</v>
          </cell>
          <cell r="K273">
            <v>3</v>
          </cell>
        </row>
        <row r="274">
          <cell r="F274">
            <v>-49074455</v>
          </cell>
          <cell r="G274">
            <v>0</v>
          </cell>
          <cell r="H274">
            <v>-49074455</v>
          </cell>
          <cell r="I274">
            <v>0</v>
          </cell>
          <cell r="J274">
            <v>-49074455</v>
          </cell>
          <cell r="K274">
            <v>-39383314</v>
          </cell>
        </row>
        <row r="275">
          <cell r="F275">
            <v>-102567</v>
          </cell>
          <cell r="G275">
            <v>0</v>
          </cell>
          <cell r="H275">
            <v>-102567</v>
          </cell>
          <cell r="I275">
            <v>0</v>
          </cell>
          <cell r="J275">
            <v>-102567</v>
          </cell>
          <cell r="K275">
            <v>40514</v>
          </cell>
        </row>
        <row r="276">
          <cell r="F276">
            <v>8869475</v>
          </cell>
          <cell r="G276">
            <v>0</v>
          </cell>
          <cell r="H276">
            <v>8869475</v>
          </cell>
          <cell r="I276">
            <v>0</v>
          </cell>
          <cell r="J276">
            <v>8869475</v>
          </cell>
          <cell r="K276">
            <v>221153</v>
          </cell>
        </row>
        <row r="277">
          <cell r="F277">
            <v>-13806801</v>
          </cell>
          <cell r="G277">
            <v>0</v>
          </cell>
          <cell r="H277">
            <v>-13806801</v>
          </cell>
          <cell r="I277">
            <v>0</v>
          </cell>
          <cell r="J277">
            <v>-13806801</v>
          </cell>
          <cell r="K277">
            <v>347723</v>
          </cell>
        </row>
        <row r="278">
          <cell r="F278">
            <v>-20052079</v>
          </cell>
          <cell r="G278">
            <v>0</v>
          </cell>
          <cell r="H278">
            <v>-20052079</v>
          </cell>
          <cell r="I278">
            <v>0</v>
          </cell>
          <cell r="J278">
            <v>-20052079</v>
          </cell>
          <cell r="K278">
            <v>-10193587</v>
          </cell>
        </row>
        <row r="279">
          <cell r="F279">
            <v>21308</v>
          </cell>
          <cell r="G279">
            <v>0</v>
          </cell>
          <cell r="H279">
            <v>21308</v>
          </cell>
          <cell r="I279">
            <v>0</v>
          </cell>
          <cell r="J279">
            <v>21308</v>
          </cell>
          <cell r="K279">
            <v>16379</v>
          </cell>
        </row>
        <row r="280">
          <cell r="F280">
            <v>4981236</v>
          </cell>
          <cell r="G280">
            <v>0</v>
          </cell>
          <cell r="H280">
            <v>4981236</v>
          </cell>
          <cell r="I280">
            <v>0</v>
          </cell>
          <cell r="J280">
            <v>4981236</v>
          </cell>
          <cell r="K280">
            <v>1391152</v>
          </cell>
        </row>
        <row r="281">
          <cell r="F281">
            <v>-15207</v>
          </cell>
          <cell r="G281">
            <v>0</v>
          </cell>
          <cell r="H281">
            <v>-15207</v>
          </cell>
          <cell r="I281">
            <v>0</v>
          </cell>
          <cell r="J281">
            <v>-15207</v>
          </cell>
          <cell r="K281">
            <v>-15707</v>
          </cell>
        </row>
        <row r="282">
          <cell r="F282">
            <v>37898</v>
          </cell>
          <cell r="G282">
            <v>0</v>
          </cell>
          <cell r="H282">
            <v>37898</v>
          </cell>
          <cell r="I282">
            <v>0</v>
          </cell>
          <cell r="J282">
            <v>37898</v>
          </cell>
          <cell r="K282">
            <v>56647</v>
          </cell>
        </row>
        <row r="283">
          <cell r="F283">
            <v>-202385575</v>
          </cell>
          <cell r="G283">
            <v>0</v>
          </cell>
          <cell r="H283">
            <v>-202385575</v>
          </cell>
          <cell r="I283">
            <v>0</v>
          </cell>
          <cell r="J283">
            <v>-202385575</v>
          </cell>
          <cell r="K283">
            <v>-191427821</v>
          </cell>
        </row>
        <row r="285">
          <cell r="F285">
            <v>-2028923</v>
          </cell>
          <cell r="G285">
            <v>0</v>
          </cell>
          <cell r="H285">
            <v>-2028923</v>
          </cell>
          <cell r="I285">
            <v>0</v>
          </cell>
          <cell r="J285">
            <v>-2028923</v>
          </cell>
          <cell r="K285">
            <v>-835213</v>
          </cell>
        </row>
        <row r="286">
          <cell r="F286">
            <v>-1406462</v>
          </cell>
          <cell r="G286">
            <v>0</v>
          </cell>
          <cell r="H286">
            <v>-1406462</v>
          </cell>
          <cell r="I286">
            <v>0</v>
          </cell>
          <cell r="J286">
            <v>-1406462</v>
          </cell>
          <cell r="K286">
            <v>-1406467</v>
          </cell>
        </row>
        <row r="287">
          <cell r="F287">
            <v>-592327</v>
          </cell>
          <cell r="G287">
            <v>0</v>
          </cell>
          <cell r="H287">
            <v>-592327</v>
          </cell>
          <cell r="I287">
            <v>0</v>
          </cell>
          <cell r="J287">
            <v>-592327</v>
          </cell>
          <cell r="K287">
            <v>-592329</v>
          </cell>
        </row>
        <row r="288">
          <cell r="F288">
            <v>0</v>
          </cell>
          <cell r="G288">
            <v>0</v>
          </cell>
          <cell r="H288">
            <v>0</v>
          </cell>
          <cell r="I288">
            <v>0</v>
          </cell>
          <cell r="J288">
            <v>0</v>
          </cell>
          <cell r="K288">
            <v>0</v>
          </cell>
        </row>
        <row r="289">
          <cell r="F289">
            <v>-297280</v>
          </cell>
          <cell r="G289">
            <v>0</v>
          </cell>
          <cell r="H289">
            <v>-297280</v>
          </cell>
          <cell r="I289">
            <v>0</v>
          </cell>
          <cell r="J289">
            <v>-297280</v>
          </cell>
          <cell r="K289">
            <v>0</v>
          </cell>
        </row>
        <row r="290">
          <cell r="F290">
            <v>-66943</v>
          </cell>
          <cell r="G290">
            <v>0</v>
          </cell>
          <cell r="H290">
            <v>-66943</v>
          </cell>
          <cell r="I290">
            <v>0</v>
          </cell>
          <cell r="J290">
            <v>-66943</v>
          </cell>
          <cell r="K290">
            <v>-60991</v>
          </cell>
        </row>
        <row r="291">
          <cell r="F291">
            <v>-15413</v>
          </cell>
          <cell r="G291">
            <v>0</v>
          </cell>
          <cell r="H291">
            <v>-15413</v>
          </cell>
          <cell r="I291">
            <v>0</v>
          </cell>
          <cell r="J291">
            <v>-15413</v>
          </cell>
          <cell r="K291">
            <v>-13714</v>
          </cell>
        </row>
        <row r="292">
          <cell r="F292">
            <v>0</v>
          </cell>
          <cell r="G292">
            <v>0</v>
          </cell>
          <cell r="H292">
            <v>0</v>
          </cell>
          <cell r="I292">
            <v>0</v>
          </cell>
          <cell r="J292">
            <v>0</v>
          </cell>
          <cell r="K292">
            <v>0</v>
          </cell>
        </row>
        <row r="293">
          <cell r="F293">
            <v>-4145504</v>
          </cell>
          <cell r="G293">
            <v>0</v>
          </cell>
          <cell r="H293">
            <v>-4145504</v>
          </cell>
          <cell r="I293">
            <v>0</v>
          </cell>
          <cell r="J293">
            <v>-4145504</v>
          </cell>
          <cell r="K293">
            <v>-3305407</v>
          </cell>
        </row>
        <row r="294">
          <cell r="F294">
            <v>-8552852</v>
          </cell>
          <cell r="G294">
            <v>0</v>
          </cell>
          <cell r="H294">
            <v>-8552852</v>
          </cell>
          <cell r="I294">
            <v>0</v>
          </cell>
          <cell r="J294">
            <v>-8552852</v>
          </cell>
          <cell r="K294">
            <v>-6214121</v>
          </cell>
        </row>
        <row r="296">
          <cell r="F296">
            <v>9325</v>
          </cell>
          <cell r="G296">
            <v>0</v>
          </cell>
          <cell r="H296">
            <v>9325</v>
          </cell>
          <cell r="I296">
            <v>0</v>
          </cell>
          <cell r="J296">
            <v>9325</v>
          </cell>
          <cell r="K296">
            <v>9311</v>
          </cell>
        </row>
        <row r="297">
          <cell r="F297">
            <v>14723</v>
          </cell>
          <cell r="G297">
            <v>0</v>
          </cell>
          <cell r="H297">
            <v>14723</v>
          </cell>
          <cell r="I297">
            <v>0</v>
          </cell>
          <cell r="J297">
            <v>14723</v>
          </cell>
          <cell r="K297">
            <v>12043</v>
          </cell>
        </row>
        <row r="298">
          <cell r="F298">
            <v>11508</v>
          </cell>
          <cell r="G298">
            <v>0</v>
          </cell>
          <cell r="H298">
            <v>11508</v>
          </cell>
          <cell r="I298">
            <v>0</v>
          </cell>
          <cell r="J298">
            <v>11508</v>
          </cell>
          <cell r="K298">
            <v>9607</v>
          </cell>
        </row>
        <row r="299">
          <cell r="F299">
            <v>35556</v>
          </cell>
          <cell r="G299">
            <v>0</v>
          </cell>
          <cell r="H299">
            <v>35556</v>
          </cell>
          <cell r="I299">
            <v>0</v>
          </cell>
          <cell r="J299">
            <v>35556</v>
          </cell>
          <cell r="K299">
            <v>30961</v>
          </cell>
        </row>
        <row r="301">
          <cell r="F301">
            <v>33332</v>
          </cell>
          <cell r="G301">
            <v>0</v>
          </cell>
          <cell r="H301">
            <v>33332</v>
          </cell>
          <cell r="I301">
            <v>0</v>
          </cell>
          <cell r="J301">
            <v>33332</v>
          </cell>
          <cell r="K301">
            <v>33446</v>
          </cell>
        </row>
        <row r="302">
          <cell r="F302">
            <v>10555</v>
          </cell>
          <cell r="G302">
            <v>0</v>
          </cell>
          <cell r="H302">
            <v>10555</v>
          </cell>
          <cell r="I302">
            <v>0</v>
          </cell>
          <cell r="J302">
            <v>10555</v>
          </cell>
          <cell r="K302">
            <v>12162</v>
          </cell>
        </row>
        <row r="303">
          <cell r="F303">
            <v>4301</v>
          </cell>
          <cell r="G303">
            <v>0</v>
          </cell>
          <cell r="H303">
            <v>4301</v>
          </cell>
          <cell r="I303">
            <v>0</v>
          </cell>
          <cell r="J303">
            <v>4301</v>
          </cell>
          <cell r="K303">
            <v>0</v>
          </cell>
        </row>
        <row r="304">
          <cell r="F304">
            <v>51503</v>
          </cell>
          <cell r="G304">
            <v>0</v>
          </cell>
          <cell r="H304">
            <v>51503</v>
          </cell>
          <cell r="I304">
            <v>0</v>
          </cell>
          <cell r="J304">
            <v>51503</v>
          </cell>
          <cell r="K304">
            <v>43127</v>
          </cell>
        </row>
        <row r="305">
          <cell r="F305">
            <v>16678</v>
          </cell>
          <cell r="G305">
            <v>0</v>
          </cell>
          <cell r="H305">
            <v>16678</v>
          </cell>
          <cell r="I305">
            <v>0</v>
          </cell>
          <cell r="J305">
            <v>16678</v>
          </cell>
          <cell r="K305">
            <v>15682</v>
          </cell>
        </row>
        <row r="306">
          <cell r="F306">
            <v>5634</v>
          </cell>
          <cell r="G306">
            <v>0</v>
          </cell>
          <cell r="H306">
            <v>5634</v>
          </cell>
          <cell r="I306">
            <v>0</v>
          </cell>
          <cell r="J306">
            <v>5634</v>
          </cell>
          <cell r="K306">
            <v>0</v>
          </cell>
        </row>
        <row r="307">
          <cell r="F307">
            <v>40601</v>
          </cell>
          <cell r="G307">
            <v>0</v>
          </cell>
          <cell r="H307">
            <v>40601</v>
          </cell>
          <cell r="I307">
            <v>0</v>
          </cell>
          <cell r="J307">
            <v>40601</v>
          </cell>
          <cell r="K307">
            <v>34332</v>
          </cell>
        </row>
        <row r="308">
          <cell r="F308">
            <v>13163</v>
          </cell>
          <cell r="G308">
            <v>0</v>
          </cell>
          <cell r="H308">
            <v>13163</v>
          </cell>
          <cell r="I308">
            <v>0</v>
          </cell>
          <cell r="J308">
            <v>13163</v>
          </cell>
          <cell r="K308">
            <v>12484</v>
          </cell>
        </row>
        <row r="309">
          <cell r="F309">
            <v>4566</v>
          </cell>
          <cell r="G309">
            <v>0</v>
          </cell>
          <cell r="H309">
            <v>4566</v>
          </cell>
          <cell r="I309">
            <v>0</v>
          </cell>
          <cell r="J309">
            <v>4566</v>
          </cell>
          <cell r="K309">
            <v>0</v>
          </cell>
        </row>
        <row r="310">
          <cell r="F310">
            <v>180333</v>
          </cell>
          <cell r="G310">
            <v>0</v>
          </cell>
          <cell r="H310">
            <v>180333</v>
          </cell>
          <cell r="I310">
            <v>0</v>
          </cell>
          <cell r="J310">
            <v>180333</v>
          </cell>
          <cell r="K310">
            <v>151233</v>
          </cell>
        </row>
        <row r="312">
          <cell r="F312">
            <v>0</v>
          </cell>
          <cell r="G312">
            <v>0</v>
          </cell>
          <cell r="H312">
            <v>0</v>
          </cell>
          <cell r="I312">
            <v>0</v>
          </cell>
          <cell r="J312">
            <v>0</v>
          </cell>
          <cell r="K312">
            <v>0</v>
          </cell>
        </row>
        <row r="313">
          <cell r="F313">
            <v>17968</v>
          </cell>
          <cell r="G313">
            <v>0</v>
          </cell>
          <cell r="H313">
            <v>17968</v>
          </cell>
          <cell r="I313">
            <v>0</v>
          </cell>
          <cell r="J313">
            <v>17968</v>
          </cell>
          <cell r="K313">
            <v>9044</v>
          </cell>
        </row>
        <row r="314">
          <cell r="F314">
            <v>0</v>
          </cell>
          <cell r="G314">
            <v>0</v>
          </cell>
          <cell r="H314">
            <v>0</v>
          </cell>
          <cell r="I314">
            <v>0</v>
          </cell>
          <cell r="J314">
            <v>0</v>
          </cell>
          <cell r="K314">
            <v>0</v>
          </cell>
        </row>
        <row r="315">
          <cell r="F315">
            <v>0</v>
          </cell>
          <cell r="G315">
            <v>0</v>
          </cell>
          <cell r="H315">
            <v>0</v>
          </cell>
          <cell r="I315">
            <v>0</v>
          </cell>
          <cell r="J315">
            <v>0</v>
          </cell>
          <cell r="K315">
            <v>24831</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59645</v>
          </cell>
          <cell r="G318">
            <v>0</v>
          </cell>
          <cell r="H318">
            <v>59645</v>
          </cell>
          <cell r="I318">
            <v>0</v>
          </cell>
          <cell r="J318">
            <v>59645</v>
          </cell>
          <cell r="K318">
            <v>0</v>
          </cell>
        </row>
        <row r="319">
          <cell r="F319">
            <v>6772</v>
          </cell>
          <cell r="G319">
            <v>0</v>
          </cell>
          <cell r="H319">
            <v>6772</v>
          </cell>
          <cell r="I319">
            <v>0</v>
          </cell>
          <cell r="J319">
            <v>6772</v>
          </cell>
          <cell r="K319">
            <v>14691</v>
          </cell>
        </row>
        <row r="320">
          <cell r="F320">
            <v>6254</v>
          </cell>
          <cell r="G320">
            <v>0</v>
          </cell>
          <cell r="H320">
            <v>6254</v>
          </cell>
          <cell r="I320">
            <v>0</v>
          </cell>
          <cell r="J320">
            <v>6254</v>
          </cell>
          <cell r="K320">
            <v>0</v>
          </cell>
        </row>
        <row r="321">
          <cell r="F321">
            <v>0</v>
          </cell>
          <cell r="G321">
            <v>0</v>
          </cell>
          <cell r="H321">
            <v>0</v>
          </cell>
          <cell r="I321">
            <v>0</v>
          </cell>
          <cell r="J321">
            <v>0</v>
          </cell>
          <cell r="K321">
            <v>3973</v>
          </cell>
        </row>
        <row r="322">
          <cell r="F322">
            <v>0</v>
          </cell>
          <cell r="G322">
            <v>0</v>
          </cell>
          <cell r="H322">
            <v>0</v>
          </cell>
          <cell r="I322">
            <v>0</v>
          </cell>
          <cell r="J322">
            <v>0</v>
          </cell>
          <cell r="K322">
            <v>0</v>
          </cell>
        </row>
        <row r="323">
          <cell r="F323">
            <v>9543</v>
          </cell>
          <cell r="G323">
            <v>0</v>
          </cell>
          <cell r="H323">
            <v>9543</v>
          </cell>
          <cell r="I323">
            <v>0</v>
          </cell>
          <cell r="J323">
            <v>9543</v>
          </cell>
          <cell r="K323">
            <v>0</v>
          </cell>
        </row>
        <row r="324">
          <cell r="F324">
            <v>1083</v>
          </cell>
          <cell r="G324">
            <v>0</v>
          </cell>
          <cell r="H324">
            <v>1083</v>
          </cell>
          <cell r="I324">
            <v>0</v>
          </cell>
          <cell r="J324">
            <v>1083</v>
          </cell>
          <cell r="K324">
            <v>2351</v>
          </cell>
        </row>
        <row r="325">
          <cell r="F325">
            <v>1001</v>
          </cell>
          <cell r="G325">
            <v>0</v>
          </cell>
          <cell r="H325">
            <v>1001</v>
          </cell>
          <cell r="I325">
            <v>0</v>
          </cell>
          <cell r="J325">
            <v>1001</v>
          </cell>
          <cell r="K325">
            <v>0</v>
          </cell>
        </row>
        <row r="326">
          <cell r="F326">
            <v>650</v>
          </cell>
          <cell r="G326">
            <v>0</v>
          </cell>
          <cell r="H326">
            <v>650</v>
          </cell>
          <cell r="I326">
            <v>0</v>
          </cell>
          <cell r="J326">
            <v>650</v>
          </cell>
          <cell r="K326">
            <v>1998</v>
          </cell>
        </row>
        <row r="327">
          <cell r="F327">
            <v>4550</v>
          </cell>
          <cell r="G327">
            <v>0</v>
          </cell>
          <cell r="H327">
            <v>4550</v>
          </cell>
          <cell r="I327">
            <v>0</v>
          </cell>
          <cell r="J327">
            <v>4550</v>
          </cell>
          <cell r="K327">
            <v>4340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1000</v>
          </cell>
          <cell r="G330">
            <v>0</v>
          </cell>
          <cell r="H330">
            <v>1000</v>
          </cell>
          <cell r="I330">
            <v>0</v>
          </cell>
          <cell r="J330">
            <v>1000</v>
          </cell>
          <cell r="K330">
            <v>3000</v>
          </cell>
        </row>
        <row r="331">
          <cell r="F331">
            <v>108466</v>
          </cell>
          <cell r="G331">
            <v>0</v>
          </cell>
          <cell r="H331">
            <v>108466</v>
          </cell>
          <cell r="I331">
            <v>0</v>
          </cell>
          <cell r="J331">
            <v>108466</v>
          </cell>
          <cell r="K331">
            <v>64228</v>
          </cell>
        </row>
        <row r="333">
          <cell r="F333">
            <v>0</v>
          </cell>
          <cell r="G333">
            <v>0</v>
          </cell>
          <cell r="H333">
            <v>0</v>
          </cell>
          <cell r="I333">
            <v>0</v>
          </cell>
          <cell r="J333">
            <v>0</v>
          </cell>
          <cell r="K333">
            <v>0</v>
          </cell>
        </row>
        <row r="335">
          <cell r="F335">
            <v>290</v>
          </cell>
          <cell r="G335">
            <v>0</v>
          </cell>
          <cell r="H335">
            <v>290</v>
          </cell>
          <cell r="I335">
            <v>0</v>
          </cell>
          <cell r="J335">
            <v>290</v>
          </cell>
          <cell r="K335">
            <v>0</v>
          </cell>
        </row>
        <row r="336">
          <cell r="F336">
            <v>677</v>
          </cell>
          <cell r="G336">
            <v>0</v>
          </cell>
          <cell r="H336">
            <v>677</v>
          </cell>
          <cell r="I336">
            <v>0</v>
          </cell>
          <cell r="J336">
            <v>677</v>
          </cell>
          <cell r="K336">
            <v>122</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3596</v>
          </cell>
          <cell r="G340">
            <v>0</v>
          </cell>
          <cell r="H340">
            <v>3596</v>
          </cell>
          <cell r="I340">
            <v>0</v>
          </cell>
          <cell r="J340">
            <v>3596</v>
          </cell>
          <cell r="K340">
            <v>0</v>
          </cell>
        </row>
        <row r="341">
          <cell r="F341">
            <v>292</v>
          </cell>
          <cell r="G341">
            <v>0</v>
          </cell>
          <cell r="H341">
            <v>292</v>
          </cell>
          <cell r="I341">
            <v>0</v>
          </cell>
          <cell r="J341">
            <v>292</v>
          </cell>
          <cell r="K341">
            <v>0</v>
          </cell>
        </row>
        <row r="342">
          <cell r="F342">
            <v>290</v>
          </cell>
          <cell r="G342">
            <v>0</v>
          </cell>
          <cell r="H342">
            <v>290</v>
          </cell>
          <cell r="I342">
            <v>0</v>
          </cell>
          <cell r="J342">
            <v>290</v>
          </cell>
          <cell r="K342">
            <v>0</v>
          </cell>
        </row>
        <row r="343">
          <cell r="F343">
            <v>2433</v>
          </cell>
          <cell r="G343">
            <v>0</v>
          </cell>
          <cell r="H343">
            <v>2433</v>
          </cell>
          <cell r="I343">
            <v>0</v>
          </cell>
          <cell r="J343">
            <v>2433</v>
          </cell>
          <cell r="K343">
            <v>122</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1651</v>
          </cell>
          <cell r="G347">
            <v>0</v>
          </cell>
          <cell r="H347">
            <v>1651</v>
          </cell>
          <cell r="I347">
            <v>0</v>
          </cell>
          <cell r="J347">
            <v>1651</v>
          </cell>
          <cell r="K347">
            <v>0</v>
          </cell>
        </row>
        <row r="348">
          <cell r="F348">
            <v>0</v>
          </cell>
          <cell r="G348">
            <v>0</v>
          </cell>
          <cell r="H348">
            <v>0</v>
          </cell>
          <cell r="I348">
            <v>0</v>
          </cell>
          <cell r="J348">
            <v>0</v>
          </cell>
          <cell r="K348">
            <v>10264</v>
          </cell>
        </row>
        <row r="349">
          <cell r="F349">
            <v>1981</v>
          </cell>
          <cell r="G349">
            <v>0</v>
          </cell>
          <cell r="H349">
            <v>1981</v>
          </cell>
          <cell r="I349">
            <v>0</v>
          </cell>
          <cell r="J349">
            <v>1981</v>
          </cell>
          <cell r="K349">
            <v>0</v>
          </cell>
        </row>
        <row r="350">
          <cell r="F350">
            <v>290</v>
          </cell>
          <cell r="G350">
            <v>0</v>
          </cell>
          <cell r="H350">
            <v>290</v>
          </cell>
          <cell r="I350">
            <v>0</v>
          </cell>
          <cell r="J350">
            <v>290</v>
          </cell>
          <cell r="K350">
            <v>0</v>
          </cell>
        </row>
        <row r="351">
          <cell r="F351">
            <v>494</v>
          </cell>
          <cell r="G351">
            <v>0</v>
          </cell>
          <cell r="H351">
            <v>494</v>
          </cell>
          <cell r="I351">
            <v>0</v>
          </cell>
          <cell r="J351">
            <v>494</v>
          </cell>
          <cell r="K351">
            <v>122</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346</v>
          </cell>
        </row>
        <row r="355">
          <cell r="F355">
            <v>290</v>
          </cell>
          <cell r="G355">
            <v>0</v>
          </cell>
          <cell r="H355">
            <v>290</v>
          </cell>
          <cell r="I355">
            <v>0</v>
          </cell>
          <cell r="J355">
            <v>290</v>
          </cell>
          <cell r="K355">
            <v>0</v>
          </cell>
        </row>
        <row r="356">
          <cell r="F356">
            <v>0</v>
          </cell>
          <cell r="G356">
            <v>0</v>
          </cell>
          <cell r="H356">
            <v>0</v>
          </cell>
          <cell r="I356">
            <v>0</v>
          </cell>
          <cell r="J356">
            <v>0</v>
          </cell>
          <cell r="K356">
            <v>1540</v>
          </cell>
        </row>
        <row r="357">
          <cell r="F357">
            <v>2408</v>
          </cell>
          <cell r="G357">
            <v>0</v>
          </cell>
          <cell r="H357">
            <v>2408</v>
          </cell>
          <cell r="I357">
            <v>0</v>
          </cell>
          <cell r="J357">
            <v>2408</v>
          </cell>
          <cell r="K357">
            <v>0</v>
          </cell>
        </row>
        <row r="358">
          <cell r="F358">
            <v>325</v>
          </cell>
          <cell r="G358">
            <v>0</v>
          </cell>
          <cell r="H358">
            <v>325</v>
          </cell>
          <cell r="I358">
            <v>0</v>
          </cell>
          <cell r="J358">
            <v>325</v>
          </cell>
          <cell r="K358">
            <v>0</v>
          </cell>
        </row>
        <row r="359">
          <cell r="F359">
            <v>15017</v>
          </cell>
          <cell r="G359">
            <v>0</v>
          </cell>
          <cell r="H359">
            <v>15017</v>
          </cell>
          <cell r="I359">
            <v>0</v>
          </cell>
          <cell r="J359">
            <v>15017</v>
          </cell>
          <cell r="K359">
            <v>12516</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6">
          <cell r="F366">
            <v>9224</v>
          </cell>
          <cell r="G366">
            <v>0</v>
          </cell>
          <cell r="H366">
            <v>9224</v>
          </cell>
          <cell r="I366">
            <v>0</v>
          </cell>
          <cell r="J366">
            <v>9224</v>
          </cell>
          <cell r="K366">
            <v>12098</v>
          </cell>
        </row>
        <row r="367">
          <cell r="F367">
            <v>14584</v>
          </cell>
          <cell r="G367">
            <v>0</v>
          </cell>
          <cell r="H367">
            <v>14584</v>
          </cell>
          <cell r="I367">
            <v>0</v>
          </cell>
          <cell r="J367">
            <v>14584</v>
          </cell>
          <cell r="K367">
            <v>15600</v>
          </cell>
        </row>
        <row r="368">
          <cell r="F368">
            <v>11403</v>
          </cell>
          <cell r="G368">
            <v>0</v>
          </cell>
          <cell r="H368">
            <v>11403</v>
          </cell>
          <cell r="I368">
            <v>0</v>
          </cell>
          <cell r="J368">
            <v>11403</v>
          </cell>
          <cell r="K368">
            <v>12419</v>
          </cell>
        </row>
        <row r="369">
          <cell r="F369">
            <v>35211</v>
          </cell>
          <cell r="G369">
            <v>0</v>
          </cell>
          <cell r="H369">
            <v>35211</v>
          </cell>
          <cell r="I369">
            <v>0</v>
          </cell>
          <cell r="J369">
            <v>35211</v>
          </cell>
          <cell r="K369">
            <v>40117</v>
          </cell>
        </row>
        <row r="371">
          <cell r="F371">
            <v>0</v>
          </cell>
          <cell r="G371">
            <v>0</v>
          </cell>
          <cell r="H371">
            <v>0</v>
          </cell>
          <cell r="I371">
            <v>0</v>
          </cell>
          <cell r="J371">
            <v>0</v>
          </cell>
          <cell r="K371">
            <v>2619</v>
          </cell>
        </row>
        <row r="372">
          <cell r="F372">
            <v>0</v>
          </cell>
          <cell r="G372">
            <v>0</v>
          </cell>
          <cell r="H372">
            <v>0</v>
          </cell>
          <cell r="I372">
            <v>0</v>
          </cell>
          <cell r="J372">
            <v>0</v>
          </cell>
          <cell r="K372">
            <v>44219</v>
          </cell>
        </row>
        <row r="373">
          <cell r="F373">
            <v>0</v>
          </cell>
          <cell r="G373">
            <v>0</v>
          </cell>
          <cell r="H373">
            <v>0</v>
          </cell>
          <cell r="I373">
            <v>0</v>
          </cell>
          <cell r="J373">
            <v>0</v>
          </cell>
          <cell r="K373">
            <v>33426</v>
          </cell>
        </row>
        <row r="374">
          <cell r="F374">
            <v>0</v>
          </cell>
          <cell r="G374">
            <v>0</v>
          </cell>
          <cell r="H374">
            <v>0</v>
          </cell>
          <cell r="I374">
            <v>0</v>
          </cell>
          <cell r="J374">
            <v>0</v>
          </cell>
          <cell r="K374">
            <v>80264</v>
          </cell>
        </row>
        <row r="376">
          <cell r="F376">
            <v>0</v>
          </cell>
          <cell r="G376">
            <v>0</v>
          </cell>
          <cell r="H376">
            <v>0</v>
          </cell>
          <cell r="I376">
            <v>0</v>
          </cell>
          <cell r="J376">
            <v>0</v>
          </cell>
          <cell r="K376">
            <v>0</v>
          </cell>
        </row>
        <row r="378">
          <cell r="F378">
            <v>-120559</v>
          </cell>
          <cell r="G378">
            <v>0</v>
          </cell>
          <cell r="H378">
            <v>-120559</v>
          </cell>
          <cell r="I378">
            <v>0</v>
          </cell>
          <cell r="J378">
            <v>-120559</v>
          </cell>
          <cell r="K378">
            <v>-163488</v>
          </cell>
        </row>
        <row r="379">
          <cell r="F379">
            <v>-307823</v>
          </cell>
          <cell r="G379">
            <v>0</v>
          </cell>
          <cell r="H379">
            <v>-307823</v>
          </cell>
          <cell r="I379">
            <v>0</v>
          </cell>
          <cell r="J379">
            <v>-307823</v>
          </cell>
          <cell r="K379">
            <v>-290418</v>
          </cell>
        </row>
        <row r="380">
          <cell r="F380">
            <v>-199757</v>
          </cell>
          <cell r="G380">
            <v>0</v>
          </cell>
          <cell r="H380">
            <v>-199757</v>
          </cell>
          <cell r="I380">
            <v>0</v>
          </cell>
          <cell r="J380">
            <v>-199757</v>
          </cell>
          <cell r="K380">
            <v>-188412</v>
          </cell>
        </row>
        <row r="381">
          <cell r="F381">
            <v>0</v>
          </cell>
          <cell r="G381">
            <v>0</v>
          </cell>
          <cell r="H381">
            <v>0</v>
          </cell>
          <cell r="I381">
            <v>0</v>
          </cell>
          <cell r="J381">
            <v>0</v>
          </cell>
          <cell r="K381">
            <v>-154279</v>
          </cell>
        </row>
        <row r="382">
          <cell r="F382">
            <v>0</v>
          </cell>
          <cell r="G382">
            <v>0</v>
          </cell>
          <cell r="H382">
            <v>0</v>
          </cell>
          <cell r="I382">
            <v>0</v>
          </cell>
          <cell r="J382">
            <v>0</v>
          </cell>
          <cell r="K382">
            <v>-86392</v>
          </cell>
        </row>
        <row r="383">
          <cell r="F383">
            <v>-66288</v>
          </cell>
          <cell r="G383">
            <v>0</v>
          </cell>
          <cell r="H383">
            <v>-66288</v>
          </cell>
          <cell r="I383">
            <v>0</v>
          </cell>
          <cell r="J383">
            <v>-66288</v>
          </cell>
          <cell r="K383">
            <v>-62947</v>
          </cell>
        </row>
        <row r="384">
          <cell r="F384">
            <v>0</v>
          </cell>
          <cell r="G384">
            <v>0</v>
          </cell>
          <cell r="H384">
            <v>0</v>
          </cell>
          <cell r="I384">
            <v>0</v>
          </cell>
          <cell r="J384">
            <v>0</v>
          </cell>
          <cell r="K384">
            <v>-303767</v>
          </cell>
        </row>
        <row r="385">
          <cell r="F385">
            <v>38033</v>
          </cell>
          <cell r="G385">
            <v>0</v>
          </cell>
          <cell r="H385">
            <v>38033</v>
          </cell>
          <cell r="I385">
            <v>0</v>
          </cell>
          <cell r="J385">
            <v>38033</v>
          </cell>
          <cell r="K385">
            <v>-167242</v>
          </cell>
        </row>
        <row r="386">
          <cell r="F386">
            <v>-656394</v>
          </cell>
          <cell r="G386">
            <v>0</v>
          </cell>
          <cell r="H386">
            <v>-656394</v>
          </cell>
          <cell r="I386">
            <v>0</v>
          </cell>
          <cell r="J386">
            <v>-656394</v>
          </cell>
          <cell r="K386">
            <v>-1416945</v>
          </cell>
        </row>
        <row r="388">
          <cell r="F388">
            <v>5148</v>
          </cell>
          <cell r="G388">
            <v>0</v>
          </cell>
          <cell r="H388">
            <v>5148</v>
          </cell>
          <cell r="I388">
            <v>0</v>
          </cell>
          <cell r="J388">
            <v>5148</v>
          </cell>
          <cell r="K388">
            <v>-3721678</v>
          </cell>
        </row>
        <row r="389">
          <cell r="F389">
            <v>0</v>
          </cell>
          <cell r="G389">
            <v>0</v>
          </cell>
          <cell r="H389">
            <v>0</v>
          </cell>
          <cell r="I389">
            <v>0</v>
          </cell>
          <cell r="J389">
            <v>0</v>
          </cell>
          <cell r="K389">
            <v>0</v>
          </cell>
        </row>
        <row r="390">
          <cell r="F390">
            <v>-1777</v>
          </cell>
          <cell r="G390">
            <v>0</v>
          </cell>
          <cell r="H390">
            <v>-1777</v>
          </cell>
          <cell r="I390">
            <v>0</v>
          </cell>
          <cell r="J390">
            <v>-1777</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201758</v>
          </cell>
        </row>
        <row r="393">
          <cell r="F393">
            <v>-5559</v>
          </cell>
          <cell r="G393">
            <v>0</v>
          </cell>
          <cell r="H393">
            <v>-5559</v>
          </cell>
          <cell r="I393">
            <v>0</v>
          </cell>
          <cell r="J393">
            <v>-5559</v>
          </cell>
          <cell r="K393">
            <v>825</v>
          </cell>
        </row>
        <row r="394">
          <cell r="F394">
            <v>-2188</v>
          </cell>
          <cell r="G394">
            <v>0</v>
          </cell>
          <cell r="H394">
            <v>-2188</v>
          </cell>
          <cell r="I394">
            <v>0</v>
          </cell>
          <cell r="J394">
            <v>-2188</v>
          </cell>
          <cell r="K394">
            <v>-3519095</v>
          </cell>
        </row>
        <row r="396">
          <cell r="F396">
            <v>-2028966</v>
          </cell>
          <cell r="G396">
            <v>0</v>
          </cell>
          <cell r="H396">
            <v>-2028966</v>
          </cell>
          <cell r="I396">
            <v>0</v>
          </cell>
          <cell r="J396">
            <v>-2028966</v>
          </cell>
          <cell r="K396">
            <v>-1408747</v>
          </cell>
        </row>
        <row r="397">
          <cell r="F397">
            <v>-17</v>
          </cell>
          <cell r="G397">
            <v>0</v>
          </cell>
          <cell r="H397">
            <v>-17</v>
          </cell>
          <cell r="I397">
            <v>0</v>
          </cell>
          <cell r="J397">
            <v>-17</v>
          </cell>
          <cell r="K397">
            <v>0</v>
          </cell>
        </row>
        <row r="398">
          <cell r="F398">
            <v>-2028983</v>
          </cell>
          <cell r="G398">
            <v>0</v>
          </cell>
          <cell r="H398">
            <v>-2028983</v>
          </cell>
          <cell r="I398">
            <v>0</v>
          </cell>
          <cell r="J398">
            <v>-2028983</v>
          </cell>
          <cell r="K398">
            <v>-1408747</v>
          </cell>
        </row>
        <row r="400">
          <cell r="F400">
            <v>-53</v>
          </cell>
          <cell r="G400">
            <v>0</v>
          </cell>
          <cell r="H400">
            <v>-53</v>
          </cell>
          <cell r="I400">
            <v>0</v>
          </cell>
          <cell r="J400">
            <v>-53</v>
          </cell>
          <cell r="K400">
            <v>-302</v>
          </cell>
        </row>
        <row r="401">
          <cell r="F401">
            <v>9492</v>
          </cell>
          <cell r="G401">
            <v>0</v>
          </cell>
          <cell r="H401">
            <v>9492</v>
          </cell>
          <cell r="I401">
            <v>0</v>
          </cell>
          <cell r="J401">
            <v>9492</v>
          </cell>
          <cell r="K401">
            <v>-429</v>
          </cell>
        </row>
        <row r="402">
          <cell r="F402">
            <v>0</v>
          </cell>
          <cell r="G402">
            <v>0</v>
          </cell>
          <cell r="H402">
            <v>0</v>
          </cell>
          <cell r="I402">
            <v>0</v>
          </cell>
          <cell r="J402">
            <v>0</v>
          </cell>
          <cell r="K402">
            <v>-5038</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-219019</v>
          </cell>
          <cell r="G405">
            <v>0</v>
          </cell>
          <cell r="H405">
            <v>-219019</v>
          </cell>
          <cell r="I405">
            <v>0</v>
          </cell>
          <cell r="J405">
            <v>-219019</v>
          </cell>
          <cell r="K405">
            <v>0</v>
          </cell>
        </row>
        <row r="406">
          <cell r="F406">
            <v>-6658</v>
          </cell>
          <cell r="G406">
            <v>0</v>
          </cell>
          <cell r="H406">
            <v>-6658</v>
          </cell>
          <cell r="I406">
            <v>0</v>
          </cell>
          <cell r="J406">
            <v>-6658</v>
          </cell>
          <cell r="K406">
            <v>-256047</v>
          </cell>
        </row>
        <row r="407">
          <cell r="F407">
            <v>0</v>
          </cell>
          <cell r="G407">
            <v>0</v>
          </cell>
          <cell r="H407">
            <v>0</v>
          </cell>
          <cell r="I407">
            <v>0</v>
          </cell>
          <cell r="J407">
            <v>0</v>
          </cell>
          <cell r="K407">
            <v>0</v>
          </cell>
        </row>
        <row r="408">
          <cell r="F408">
            <v>0</v>
          </cell>
          <cell r="G408">
            <v>0</v>
          </cell>
          <cell r="H408">
            <v>0</v>
          </cell>
          <cell r="I408">
            <v>0</v>
          </cell>
          <cell r="J408">
            <v>0</v>
          </cell>
          <cell r="K408">
            <v>-1</v>
          </cell>
        </row>
        <row r="409">
          <cell r="F409">
            <v>-54</v>
          </cell>
          <cell r="G409">
            <v>0</v>
          </cell>
          <cell r="H409">
            <v>-54</v>
          </cell>
          <cell r="I409">
            <v>0</v>
          </cell>
          <cell r="J409">
            <v>-54</v>
          </cell>
          <cell r="K409">
            <v>-305</v>
          </cell>
        </row>
        <row r="410">
          <cell r="F410">
            <v>5900</v>
          </cell>
          <cell r="G410">
            <v>0</v>
          </cell>
          <cell r="H410">
            <v>5900</v>
          </cell>
          <cell r="I410">
            <v>0</v>
          </cell>
          <cell r="J410">
            <v>5900</v>
          </cell>
          <cell r="K410">
            <v>-652</v>
          </cell>
        </row>
        <row r="411">
          <cell r="F411">
            <v>0</v>
          </cell>
          <cell r="G411">
            <v>0</v>
          </cell>
          <cell r="H411">
            <v>0</v>
          </cell>
          <cell r="I411">
            <v>0</v>
          </cell>
          <cell r="J411">
            <v>0</v>
          </cell>
          <cell r="K411">
            <v>-6229</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-105520</v>
          </cell>
          <cell r="G414">
            <v>0</v>
          </cell>
          <cell r="H414">
            <v>-105520</v>
          </cell>
          <cell r="I414">
            <v>0</v>
          </cell>
          <cell r="J414">
            <v>-105520</v>
          </cell>
          <cell r="K414">
            <v>0</v>
          </cell>
        </row>
        <row r="415">
          <cell r="F415">
            <v>-1556</v>
          </cell>
          <cell r="G415">
            <v>0</v>
          </cell>
          <cell r="H415">
            <v>-1556</v>
          </cell>
          <cell r="I415">
            <v>0</v>
          </cell>
          <cell r="J415">
            <v>-1556</v>
          </cell>
          <cell r="K415">
            <v>-50553</v>
          </cell>
        </row>
        <row r="416">
          <cell r="F416">
            <v>0</v>
          </cell>
          <cell r="G416">
            <v>0</v>
          </cell>
          <cell r="H416">
            <v>0</v>
          </cell>
          <cell r="I416">
            <v>0</v>
          </cell>
          <cell r="J416">
            <v>0</v>
          </cell>
          <cell r="K416">
            <v>-38507</v>
          </cell>
        </row>
        <row r="417">
          <cell r="F417">
            <v>0</v>
          </cell>
          <cell r="G417">
            <v>0</v>
          </cell>
          <cell r="H417">
            <v>0</v>
          </cell>
          <cell r="I417">
            <v>0</v>
          </cell>
          <cell r="J417">
            <v>0</v>
          </cell>
          <cell r="K417">
            <v>-1</v>
          </cell>
        </row>
        <row r="418">
          <cell r="F418">
            <v>-38</v>
          </cell>
          <cell r="G418">
            <v>0</v>
          </cell>
          <cell r="H418">
            <v>-38</v>
          </cell>
          <cell r="I418">
            <v>0</v>
          </cell>
          <cell r="J418">
            <v>-38</v>
          </cell>
          <cell r="K418">
            <v>-216</v>
          </cell>
        </row>
        <row r="419">
          <cell r="F419">
            <v>2203</v>
          </cell>
          <cell r="G419">
            <v>0</v>
          </cell>
          <cell r="H419">
            <v>2203</v>
          </cell>
          <cell r="I419">
            <v>0</v>
          </cell>
          <cell r="J419">
            <v>2203</v>
          </cell>
          <cell r="K419">
            <v>-652</v>
          </cell>
        </row>
        <row r="420">
          <cell r="F420">
            <v>0</v>
          </cell>
          <cell r="G420">
            <v>0</v>
          </cell>
          <cell r="H420">
            <v>0</v>
          </cell>
          <cell r="I420">
            <v>0</v>
          </cell>
          <cell r="J420">
            <v>0</v>
          </cell>
          <cell r="K420">
            <v>-2599</v>
          </cell>
        </row>
        <row r="421">
          <cell r="F421">
            <v>0</v>
          </cell>
          <cell r="G421">
            <v>0</v>
          </cell>
          <cell r="H421">
            <v>0</v>
          </cell>
          <cell r="I421">
            <v>0</v>
          </cell>
          <cell r="J421">
            <v>0</v>
          </cell>
          <cell r="K421">
            <v>0</v>
          </cell>
        </row>
        <row r="422">
          <cell r="F422">
            <v>-235</v>
          </cell>
          <cell r="G422">
            <v>0</v>
          </cell>
          <cell r="H422">
            <v>-235</v>
          </cell>
          <cell r="I422">
            <v>0</v>
          </cell>
          <cell r="J422">
            <v>-235</v>
          </cell>
          <cell r="K422">
            <v>-355</v>
          </cell>
        </row>
        <row r="423">
          <cell r="F423">
            <v>-151324</v>
          </cell>
          <cell r="G423">
            <v>0</v>
          </cell>
          <cell r="H423">
            <v>-151324</v>
          </cell>
          <cell r="I423">
            <v>0</v>
          </cell>
          <cell r="J423">
            <v>-151324</v>
          </cell>
          <cell r="K423">
            <v>-13</v>
          </cell>
        </row>
        <row r="424">
          <cell r="F424">
            <v>0</v>
          </cell>
          <cell r="G424">
            <v>0</v>
          </cell>
          <cell r="H424">
            <v>0</v>
          </cell>
          <cell r="I424">
            <v>0</v>
          </cell>
          <cell r="J424">
            <v>0</v>
          </cell>
          <cell r="K424">
            <v>-18237</v>
          </cell>
        </row>
        <row r="425">
          <cell r="F425">
            <v>0</v>
          </cell>
          <cell r="G425">
            <v>0</v>
          </cell>
          <cell r="H425">
            <v>0</v>
          </cell>
          <cell r="I425">
            <v>0</v>
          </cell>
          <cell r="J425">
            <v>0</v>
          </cell>
          <cell r="K425">
            <v>-15069</v>
          </cell>
        </row>
        <row r="426">
          <cell r="F426">
            <v>-310</v>
          </cell>
          <cell r="G426">
            <v>0</v>
          </cell>
          <cell r="H426">
            <v>-310</v>
          </cell>
          <cell r="I426">
            <v>0</v>
          </cell>
          <cell r="J426">
            <v>-310</v>
          </cell>
          <cell r="K426">
            <v>0</v>
          </cell>
        </row>
        <row r="427">
          <cell r="F427">
            <v>0</v>
          </cell>
          <cell r="G427">
            <v>0</v>
          </cell>
          <cell r="H427">
            <v>0</v>
          </cell>
          <cell r="I427">
            <v>0</v>
          </cell>
          <cell r="J427">
            <v>0</v>
          </cell>
          <cell r="K427">
            <v>-2</v>
          </cell>
        </row>
        <row r="428">
          <cell r="F428">
            <v>-467172</v>
          </cell>
          <cell r="G428">
            <v>0</v>
          </cell>
          <cell r="H428">
            <v>-467172</v>
          </cell>
          <cell r="I428">
            <v>0</v>
          </cell>
          <cell r="J428">
            <v>-467172</v>
          </cell>
          <cell r="K428">
            <v>-395207</v>
          </cell>
        </row>
        <row r="430">
          <cell r="F430">
            <v>2229682</v>
          </cell>
          <cell r="G430">
            <v>0</v>
          </cell>
          <cell r="H430">
            <v>2229682</v>
          </cell>
          <cell r="I430">
            <v>0</v>
          </cell>
          <cell r="J430">
            <v>2229682</v>
          </cell>
          <cell r="K430">
            <v>593272</v>
          </cell>
        </row>
        <row r="431">
          <cell r="F431">
            <v>2229682</v>
          </cell>
          <cell r="G431">
            <v>0</v>
          </cell>
          <cell r="H431">
            <v>2229682</v>
          </cell>
          <cell r="I431">
            <v>0</v>
          </cell>
          <cell r="J431">
            <v>2229682</v>
          </cell>
          <cell r="K431">
            <v>593272</v>
          </cell>
        </row>
        <row r="433">
          <cell r="F433">
            <v>18209</v>
          </cell>
          <cell r="G433">
            <v>0</v>
          </cell>
          <cell r="H433">
            <v>18209</v>
          </cell>
          <cell r="I433">
            <v>0</v>
          </cell>
          <cell r="J433">
            <v>18209</v>
          </cell>
          <cell r="K433">
            <v>648271</v>
          </cell>
        </row>
        <row r="434">
          <cell r="F434">
            <v>0</v>
          </cell>
          <cell r="G434">
            <v>0</v>
          </cell>
          <cell r="H434">
            <v>0</v>
          </cell>
          <cell r="I434">
            <v>0</v>
          </cell>
          <cell r="J434">
            <v>0</v>
          </cell>
          <cell r="K434">
            <v>0</v>
          </cell>
        </row>
        <row r="435">
          <cell r="F435">
            <v>5780</v>
          </cell>
          <cell r="G435">
            <v>0</v>
          </cell>
          <cell r="H435">
            <v>5780</v>
          </cell>
          <cell r="I435">
            <v>0</v>
          </cell>
          <cell r="J435">
            <v>5780</v>
          </cell>
          <cell r="K435">
            <v>-196688</v>
          </cell>
        </row>
        <row r="436">
          <cell r="F436">
            <v>185</v>
          </cell>
          <cell r="G436">
            <v>0</v>
          </cell>
          <cell r="H436">
            <v>185</v>
          </cell>
          <cell r="I436">
            <v>0</v>
          </cell>
          <cell r="J436">
            <v>185</v>
          </cell>
          <cell r="K436">
            <v>-3544909</v>
          </cell>
        </row>
        <row r="437">
          <cell r="F437">
            <v>-8</v>
          </cell>
          <cell r="G437">
            <v>0</v>
          </cell>
          <cell r="H437">
            <v>-8</v>
          </cell>
          <cell r="I437">
            <v>0</v>
          </cell>
          <cell r="J437">
            <v>-8</v>
          </cell>
          <cell r="K437">
            <v>0</v>
          </cell>
        </row>
        <row r="438">
          <cell r="F438">
            <v>0</v>
          </cell>
          <cell r="G438">
            <v>0</v>
          </cell>
          <cell r="H438">
            <v>0</v>
          </cell>
          <cell r="I438">
            <v>0</v>
          </cell>
          <cell r="J438">
            <v>0</v>
          </cell>
          <cell r="K438">
            <v>0</v>
          </cell>
        </row>
        <row r="439">
          <cell r="F439">
            <v>53302</v>
          </cell>
          <cell r="G439">
            <v>0</v>
          </cell>
          <cell r="H439">
            <v>53302</v>
          </cell>
          <cell r="I439">
            <v>0</v>
          </cell>
          <cell r="J439">
            <v>53302</v>
          </cell>
          <cell r="K439">
            <v>-156975</v>
          </cell>
        </row>
        <row r="440">
          <cell r="F440">
            <v>0</v>
          </cell>
          <cell r="G440">
            <v>0</v>
          </cell>
          <cell r="H440">
            <v>0</v>
          </cell>
          <cell r="I440">
            <v>0</v>
          </cell>
          <cell r="J440">
            <v>0</v>
          </cell>
          <cell r="K440">
            <v>0</v>
          </cell>
        </row>
        <row r="441">
          <cell r="F441">
            <v>-28201</v>
          </cell>
          <cell r="G441">
            <v>0</v>
          </cell>
          <cell r="H441">
            <v>-28201</v>
          </cell>
          <cell r="I441">
            <v>0</v>
          </cell>
          <cell r="J441">
            <v>-28201</v>
          </cell>
          <cell r="K441">
            <v>50550</v>
          </cell>
        </row>
        <row r="442">
          <cell r="F442">
            <v>-2135</v>
          </cell>
          <cell r="G442">
            <v>0</v>
          </cell>
          <cell r="H442">
            <v>-2135</v>
          </cell>
          <cell r="I442">
            <v>0</v>
          </cell>
          <cell r="J442">
            <v>-2135</v>
          </cell>
          <cell r="K442">
            <v>27491</v>
          </cell>
        </row>
        <row r="443">
          <cell r="F443">
            <v>-5</v>
          </cell>
          <cell r="G443">
            <v>0</v>
          </cell>
          <cell r="H443">
            <v>-5</v>
          </cell>
          <cell r="I443">
            <v>0</v>
          </cell>
          <cell r="J443">
            <v>-5</v>
          </cell>
          <cell r="K443">
            <v>0</v>
          </cell>
        </row>
        <row r="444">
          <cell r="F444">
            <v>0</v>
          </cell>
          <cell r="G444">
            <v>0</v>
          </cell>
          <cell r="H444">
            <v>0</v>
          </cell>
          <cell r="I444">
            <v>0</v>
          </cell>
          <cell r="J444">
            <v>0</v>
          </cell>
          <cell r="K444">
            <v>0</v>
          </cell>
        </row>
        <row r="445">
          <cell r="F445">
            <v>-124432</v>
          </cell>
          <cell r="G445">
            <v>0</v>
          </cell>
          <cell r="H445">
            <v>-124432</v>
          </cell>
          <cell r="I445">
            <v>0</v>
          </cell>
          <cell r="J445">
            <v>-124432</v>
          </cell>
          <cell r="K445">
            <v>-796980</v>
          </cell>
        </row>
        <row r="446">
          <cell r="F446">
            <v>0</v>
          </cell>
          <cell r="G446">
            <v>0</v>
          </cell>
          <cell r="H446">
            <v>0</v>
          </cell>
          <cell r="I446">
            <v>0</v>
          </cell>
          <cell r="J446">
            <v>0</v>
          </cell>
          <cell r="K446">
            <v>0</v>
          </cell>
        </row>
        <row r="447">
          <cell r="F447">
            <v>321676</v>
          </cell>
          <cell r="G447">
            <v>0</v>
          </cell>
          <cell r="H447">
            <v>321676</v>
          </cell>
          <cell r="I447">
            <v>0</v>
          </cell>
          <cell r="J447">
            <v>321676</v>
          </cell>
          <cell r="K447">
            <v>378163</v>
          </cell>
        </row>
        <row r="448">
          <cell r="F448">
            <v>-4040</v>
          </cell>
          <cell r="G448">
            <v>0</v>
          </cell>
          <cell r="H448">
            <v>-4040</v>
          </cell>
          <cell r="I448">
            <v>0</v>
          </cell>
          <cell r="J448">
            <v>-4040</v>
          </cell>
          <cell r="K448">
            <v>-982942</v>
          </cell>
        </row>
        <row r="449">
          <cell r="F449">
            <v>801</v>
          </cell>
          <cell r="G449">
            <v>0</v>
          </cell>
          <cell r="H449">
            <v>801</v>
          </cell>
          <cell r="I449">
            <v>0</v>
          </cell>
          <cell r="J449">
            <v>801</v>
          </cell>
          <cell r="K449">
            <v>4313</v>
          </cell>
        </row>
        <row r="450">
          <cell r="F450">
            <v>-644954</v>
          </cell>
          <cell r="G450">
            <v>0</v>
          </cell>
          <cell r="H450">
            <v>-644954</v>
          </cell>
          <cell r="I450">
            <v>0</v>
          </cell>
          <cell r="J450">
            <v>-644954</v>
          </cell>
          <cell r="K450">
            <v>89104</v>
          </cell>
        </row>
        <row r="451">
          <cell r="F451">
            <v>0</v>
          </cell>
          <cell r="G451">
            <v>0</v>
          </cell>
          <cell r="H451">
            <v>0</v>
          </cell>
          <cell r="I451">
            <v>0</v>
          </cell>
          <cell r="J451">
            <v>0</v>
          </cell>
          <cell r="K451">
            <v>0</v>
          </cell>
        </row>
        <row r="452">
          <cell r="F452">
            <v>3100698</v>
          </cell>
          <cell r="G452">
            <v>0</v>
          </cell>
          <cell r="H452">
            <v>3100698</v>
          </cell>
          <cell r="I452">
            <v>0</v>
          </cell>
          <cell r="J452">
            <v>3100698</v>
          </cell>
          <cell r="K452">
            <v>-45509</v>
          </cell>
        </row>
        <row r="453">
          <cell r="F453">
            <v>-55788</v>
          </cell>
          <cell r="G453">
            <v>0</v>
          </cell>
          <cell r="H453">
            <v>-55788</v>
          </cell>
          <cell r="I453">
            <v>0</v>
          </cell>
          <cell r="J453">
            <v>-55788</v>
          </cell>
          <cell r="K453">
            <v>99552</v>
          </cell>
        </row>
        <row r="454">
          <cell r="F454">
            <v>5487</v>
          </cell>
          <cell r="G454">
            <v>0</v>
          </cell>
          <cell r="H454">
            <v>5487</v>
          </cell>
          <cell r="I454">
            <v>0</v>
          </cell>
          <cell r="J454">
            <v>5487</v>
          </cell>
          <cell r="K454">
            <v>-563</v>
          </cell>
        </row>
        <row r="455">
          <cell r="F455">
            <v>-63728</v>
          </cell>
          <cell r="G455">
            <v>0</v>
          </cell>
          <cell r="H455">
            <v>-63728</v>
          </cell>
          <cell r="I455">
            <v>0</v>
          </cell>
          <cell r="J455">
            <v>-63728</v>
          </cell>
          <cell r="K455">
            <v>-404137</v>
          </cell>
        </row>
        <row r="456">
          <cell r="F456">
            <v>0</v>
          </cell>
          <cell r="G456">
            <v>0</v>
          </cell>
          <cell r="H456">
            <v>0</v>
          </cell>
          <cell r="I456">
            <v>0</v>
          </cell>
          <cell r="J456">
            <v>0</v>
          </cell>
          <cell r="K456">
            <v>0</v>
          </cell>
        </row>
        <row r="457">
          <cell r="F457">
            <v>217049</v>
          </cell>
          <cell r="G457">
            <v>0</v>
          </cell>
          <cell r="H457">
            <v>217049</v>
          </cell>
          <cell r="I457">
            <v>0</v>
          </cell>
          <cell r="J457">
            <v>217049</v>
          </cell>
          <cell r="K457">
            <v>131713</v>
          </cell>
        </row>
        <row r="458">
          <cell r="F458">
            <v>-1896</v>
          </cell>
          <cell r="G458">
            <v>0</v>
          </cell>
          <cell r="H458">
            <v>-1896</v>
          </cell>
          <cell r="I458">
            <v>0</v>
          </cell>
          <cell r="J458">
            <v>-1896</v>
          </cell>
          <cell r="K458">
            <v>-2991422</v>
          </cell>
        </row>
        <row r="459">
          <cell r="F459">
            <v>-881</v>
          </cell>
          <cell r="G459">
            <v>0</v>
          </cell>
          <cell r="H459">
            <v>-881</v>
          </cell>
          <cell r="I459">
            <v>0</v>
          </cell>
          <cell r="J459">
            <v>-881</v>
          </cell>
          <cell r="K459">
            <v>-4584</v>
          </cell>
        </row>
        <row r="460">
          <cell r="F460">
            <v>-459986</v>
          </cell>
          <cell r="G460">
            <v>0</v>
          </cell>
          <cell r="H460">
            <v>-459986</v>
          </cell>
          <cell r="I460">
            <v>0</v>
          </cell>
          <cell r="J460">
            <v>-459986</v>
          </cell>
          <cell r="K460">
            <v>339</v>
          </cell>
        </row>
        <row r="461">
          <cell r="F461">
            <v>0</v>
          </cell>
          <cell r="G461">
            <v>0</v>
          </cell>
          <cell r="H461">
            <v>0</v>
          </cell>
          <cell r="I461">
            <v>0</v>
          </cell>
          <cell r="J461">
            <v>0</v>
          </cell>
          <cell r="K461">
            <v>0</v>
          </cell>
        </row>
        <row r="462">
          <cell r="F462">
            <v>2004932</v>
          </cell>
          <cell r="G462">
            <v>0</v>
          </cell>
          <cell r="H462">
            <v>2004932</v>
          </cell>
          <cell r="I462">
            <v>0</v>
          </cell>
          <cell r="J462">
            <v>2004932</v>
          </cell>
          <cell r="K462">
            <v>-140</v>
          </cell>
        </row>
        <row r="463">
          <cell r="F463">
            <v>-45679</v>
          </cell>
          <cell r="G463">
            <v>0</v>
          </cell>
          <cell r="H463">
            <v>-45679</v>
          </cell>
          <cell r="I463">
            <v>0</v>
          </cell>
          <cell r="J463">
            <v>-45679</v>
          </cell>
          <cell r="K463">
            <v>1069</v>
          </cell>
        </row>
        <row r="464">
          <cell r="F464">
            <v>-5922</v>
          </cell>
          <cell r="G464">
            <v>0</v>
          </cell>
          <cell r="H464">
            <v>-5922</v>
          </cell>
          <cell r="I464">
            <v>0</v>
          </cell>
          <cell r="J464">
            <v>-5922</v>
          </cell>
          <cell r="K464">
            <v>-3</v>
          </cell>
        </row>
        <row r="465">
          <cell r="F465">
            <v>4290464</v>
          </cell>
          <cell r="G465">
            <v>0</v>
          </cell>
          <cell r="H465">
            <v>4290464</v>
          </cell>
          <cell r="I465">
            <v>0</v>
          </cell>
          <cell r="J465">
            <v>4290464</v>
          </cell>
          <cell r="K465">
            <v>-7694287</v>
          </cell>
        </row>
        <row r="467">
          <cell r="F467">
            <v>419708</v>
          </cell>
          <cell r="G467">
            <v>0</v>
          </cell>
          <cell r="H467">
            <v>419708</v>
          </cell>
          <cell r="I467">
            <v>0</v>
          </cell>
          <cell r="J467">
            <v>419708</v>
          </cell>
          <cell r="K467">
            <v>419007</v>
          </cell>
        </row>
        <row r="468">
          <cell r="F468">
            <v>67153</v>
          </cell>
          <cell r="G468">
            <v>0</v>
          </cell>
          <cell r="H468">
            <v>67153</v>
          </cell>
          <cell r="I468">
            <v>0</v>
          </cell>
          <cell r="J468">
            <v>67153</v>
          </cell>
          <cell r="K468">
            <v>0</v>
          </cell>
        </row>
        <row r="469">
          <cell r="F469">
            <v>662515</v>
          </cell>
          <cell r="G469">
            <v>0</v>
          </cell>
          <cell r="H469">
            <v>662515</v>
          </cell>
          <cell r="I469">
            <v>0</v>
          </cell>
          <cell r="J469">
            <v>662515</v>
          </cell>
          <cell r="K469">
            <v>541934</v>
          </cell>
        </row>
        <row r="470">
          <cell r="F470">
            <v>106002</v>
          </cell>
          <cell r="G470">
            <v>0</v>
          </cell>
          <cell r="H470">
            <v>106002</v>
          </cell>
          <cell r="I470">
            <v>0</v>
          </cell>
          <cell r="J470">
            <v>106002</v>
          </cell>
          <cell r="K470">
            <v>0</v>
          </cell>
        </row>
        <row r="471">
          <cell r="F471">
            <v>517929</v>
          </cell>
          <cell r="G471">
            <v>0</v>
          </cell>
          <cell r="H471">
            <v>517929</v>
          </cell>
          <cell r="I471">
            <v>0</v>
          </cell>
          <cell r="J471">
            <v>517929</v>
          </cell>
          <cell r="K471">
            <v>432331</v>
          </cell>
        </row>
        <row r="472">
          <cell r="F472">
            <v>82868</v>
          </cell>
          <cell r="G472">
            <v>0</v>
          </cell>
          <cell r="H472">
            <v>82868</v>
          </cell>
          <cell r="I472">
            <v>0</v>
          </cell>
          <cell r="J472">
            <v>82868</v>
          </cell>
          <cell r="K472">
            <v>0</v>
          </cell>
        </row>
        <row r="473">
          <cell r="F473">
            <v>1856175</v>
          </cell>
          <cell r="G473">
            <v>0</v>
          </cell>
          <cell r="H473">
            <v>1856175</v>
          </cell>
          <cell r="I473">
            <v>0</v>
          </cell>
          <cell r="J473">
            <v>1856175</v>
          </cell>
          <cell r="K473">
            <v>1393272</v>
          </cell>
        </row>
        <row r="475">
          <cell r="F475">
            <v>54350</v>
          </cell>
          <cell r="G475">
            <v>0</v>
          </cell>
          <cell r="H475">
            <v>54350</v>
          </cell>
          <cell r="I475">
            <v>0</v>
          </cell>
          <cell r="J475">
            <v>54350</v>
          </cell>
          <cell r="K475">
            <v>54594</v>
          </cell>
        </row>
        <row r="476">
          <cell r="F476">
            <v>85724</v>
          </cell>
          <cell r="G476">
            <v>0</v>
          </cell>
          <cell r="H476">
            <v>85724</v>
          </cell>
          <cell r="I476">
            <v>0</v>
          </cell>
          <cell r="J476">
            <v>85724</v>
          </cell>
          <cell r="K476">
            <v>70605</v>
          </cell>
        </row>
        <row r="477">
          <cell r="F477">
            <v>66725</v>
          </cell>
          <cell r="G477">
            <v>0</v>
          </cell>
          <cell r="H477">
            <v>66725</v>
          </cell>
          <cell r="I477">
            <v>0</v>
          </cell>
          <cell r="J477">
            <v>66725</v>
          </cell>
          <cell r="K477">
            <v>56322</v>
          </cell>
        </row>
        <row r="478">
          <cell r="F478">
            <v>206799</v>
          </cell>
          <cell r="G478">
            <v>0</v>
          </cell>
          <cell r="H478">
            <v>206799</v>
          </cell>
          <cell r="I478">
            <v>0</v>
          </cell>
          <cell r="J478">
            <v>206799</v>
          </cell>
          <cell r="K478">
            <v>181521</v>
          </cell>
        </row>
        <row r="479">
          <cell r="F479">
            <v>0</v>
          </cell>
          <cell r="G479">
            <v>0</v>
          </cell>
          <cell r="H479">
            <v>0</v>
          </cell>
          <cell r="I479">
            <v>0</v>
          </cell>
          <cell r="J479">
            <v>0</v>
          </cell>
          <cell r="K479">
            <v>11121952</v>
          </cell>
        </row>
      </sheetData>
      <sheetData sheetId="38" refreshError="1"/>
      <sheetData sheetId="3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december 2011"/>
      <sheetName val="Lead December"/>
      <sheetName val="EQ"/>
      <sheetName val="DT"/>
      <sheetName val="MM"/>
      <sheetName val="BS"/>
      <sheetName val="IS"/>
      <sheetName val="IS - QTR"/>
      <sheetName val="OCI"/>
      <sheetName val="OCI - QTR"/>
      <sheetName val="CF - QTR"/>
      <sheetName val="CF"/>
      <sheetName val="MOVE"/>
      <sheetName val="MOVE - QTR"/>
      <sheetName val="HFT-INV-DISC (2)"/>
      <sheetName val="CT"/>
      <sheetName val="FORM 9"/>
      <sheetName val="1-2"/>
      <sheetName val="3-16"/>
      <sheetName val="6"/>
      <sheetName val="6.1"/>
      <sheetName val="6.2-6.3"/>
      <sheetName val="6.4"/>
      <sheetName val="6.5-6.6"/>
      <sheetName val="6.2-6.6 (2)"/>
      <sheetName val="Investment disc old"/>
      <sheetName val="gis sukuk Debt"/>
      <sheetName val="Debt Sukuk Certificate"/>
      <sheetName val="GIS Sukuk MM"/>
      <sheetName val="UNLISTED SHARES"/>
      <sheetName val="Sheet3"/>
      <sheetName val="FORM 8 Q"/>
      <sheetName val="FORM 9 Q"/>
      <sheetName val="WWF "/>
      <sheetName val="Six Months W.A.Units"/>
      <sheetName val="17"/>
      <sheetName val="19-20"/>
      <sheetName val="TB"/>
      <sheetName val="eqity"/>
      <sheetName val="debt tb"/>
      <sheetName val="money market tb"/>
      <sheetName val="TB-D17"/>
      <sheetName val="TB-NEW-D17"/>
      <sheetName val="Sheet2"/>
      <sheetName val="Equity"/>
      <sheetName val="Debt"/>
      <sheetName val="Money Market"/>
      <sheetName val="Tickmarks"/>
      <sheetName val="Lead (2) DEC 11-H"/>
      <sheetName val="Tickmarks (2)"/>
      <sheetName val="Links"/>
      <sheetName val="Sheet1"/>
      <sheetName val="TB-EQ"/>
      <sheetName val="TB-DT"/>
      <sheetName val="TB-MM"/>
    </sheetNames>
    <sheetDataSet>
      <sheetData sheetId="0"/>
      <sheetData sheetId="1">
        <row r="2">
          <cell r="F2" t="str">
            <v>Preliminary</v>
          </cell>
          <cell r="H2" t="str">
            <v>AJE</v>
          </cell>
          <cell r="I2" t="str">
            <v>Adjusted</v>
          </cell>
          <cell r="J2" t="str">
            <v>RJE</v>
          </cell>
          <cell r="K2" t="str">
            <v>2012</v>
          </cell>
          <cell r="M2" t="str">
            <v>2011</v>
          </cell>
        </row>
        <row r="4">
          <cell r="F4">
            <v>0</v>
          </cell>
          <cell r="H4">
            <v>0</v>
          </cell>
          <cell r="I4">
            <v>0</v>
          </cell>
          <cell r="J4">
            <v>0</v>
          </cell>
          <cell r="K4">
            <v>0</v>
          </cell>
          <cell r="M4">
            <v>0</v>
          </cell>
        </row>
        <row r="5">
          <cell r="F5">
            <v>-71</v>
          </cell>
          <cell r="H5">
            <v>0</v>
          </cell>
          <cell r="I5">
            <v>-71</v>
          </cell>
          <cell r="J5">
            <v>0</v>
          </cell>
          <cell r="K5">
            <v>-71</v>
          </cell>
          <cell r="M5">
            <v>0</v>
          </cell>
        </row>
        <row r="6">
          <cell r="F6">
            <v>-291388</v>
          </cell>
          <cell r="H6">
            <v>0</v>
          </cell>
          <cell r="I6">
            <v>-291388</v>
          </cell>
          <cell r="J6">
            <v>0</v>
          </cell>
          <cell r="K6">
            <v>-291388</v>
          </cell>
          <cell r="M6">
            <v>3676331</v>
          </cell>
        </row>
        <row r="7">
          <cell r="F7">
            <v>0</v>
          </cell>
          <cell r="H7">
            <v>0</v>
          </cell>
          <cell r="I7">
            <v>0</v>
          </cell>
          <cell r="J7">
            <v>0</v>
          </cell>
          <cell r="K7">
            <v>0</v>
          </cell>
          <cell r="M7">
            <v>0</v>
          </cell>
        </row>
        <row r="8">
          <cell r="F8">
            <v>0</v>
          </cell>
          <cell r="H8">
            <v>0</v>
          </cell>
          <cell r="I8">
            <v>0</v>
          </cell>
          <cell r="J8">
            <v>0</v>
          </cell>
          <cell r="K8">
            <v>0</v>
          </cell>
          <cell r="M8">
            <v>0</v>
          </cell>
        </row>
        <row r="9">
          <cell r="F9">
            <v>-291459</v>
          </cell>
          <cell r="H9">
            <v>0</v>
          </cell>
          <cell r="I9">
            <v>-291459</v>
          </cell>
          <cell r="J9">
            <v>0</v>
          </cell>
          <cell r="K9">
            <v>-291459</v>
          </cell>
          <cell r="M9">
            <v>3676331</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384979</v>
          </cell>
          <cell r="H16">
            <v>0</v>
          </cell>
          <cell r="I16">
            <v>384979</v>
          </cell>
          <cell r="J16">
            <v>0</v>
          </cell>
          <cell r="K16">
            <v>384979</v>
          </cell>
          <cell r="M16">
            <v>886325</v>
          </cell>
        </row>
        <row r="17">
          <cell r="F17">
            <v>0</v>
          </cell>
          <cell r="H17">
            <v>0</v>
          </cell>
          <cell r="I17">
            <v>0</v>
          </cell>
          <cell r="J17">
            <v>0</v>
          </cell>
          <cell r="K17">
            <v>0</v>
          </cell>
          <cell r="M17">
            <v>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69477</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1868673</v>
          </cell>
          <cell r="H25">
            <v>0</v>
          </cell>
          <cell r="I25">
            <v>1868673</v>
          </cell>
          <cell r="J25">
            <v>0</v>
          </cell>
          <cell r="K25">
            <v>1868673</v>
          </cell>
          <cell r="M25">
            <v>1279269</v>
          </cell>
        </row>
        <row r="26">
          <cell r="F26">
            <v>-829379</v>
          </cell>
          <cell r="H26">
            <v>0</v>
          </cell>
          <cell r="I26">
            <v>-829379</v>
          </cell>
          <cell r="J26">
            <v>0</v>
          </cell>
          <cell r="K26">
            <v>-829379</v>
          </cell>
          <cell r="M26">
            <v>387458</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-2404</v>
          </cell>
          <cell r="H29">
            <v>0</v>
          </cell>
          <cell r="I29">
            <v>-2404</v>
          </cell>
          <cell r="J29">
            <v>0</v>
          </cell>
          <cell r="K29">
            <v>-2404</v>
          </cell>
          <cell r="M29">
            <v>137672</v>
          </cell>
        </row>
        <row r="30">
          <cell r="F30">
            <v>0</v>
          </cell>
          <cell r="H30">
            <v>0</v>
          </cell>
          <cell r="I30">
            <v>0</v>
          </cell>
          <cell r="J30">
            <v>0</v>
          </cell>
          <cell r="K30">
            <v>0</v>
          </cell>
          <cell r="M30">
            <v>0</v>
          </cell>
        </row>
        <row r="31">
          <cell r="F31">
            <v>0</v>
          </cell>
          <cell r="H31">
            <v>0</v>
          </cell>
          <cell r="I31">
            <v>0</v>
          </cell>
          <cell r="J31">
            <v>0</v>
          </cell>
          <cell r="K31">
            <v>0</v>
          </cell>
          <cell r="M31">
            <v>284709</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-4695</v>
          </cell>
          <cell r="H36">
            <v>0</v>
          </cell>
          <cell r="I36">
            <v>-4695</v>
          </cell>
          <cell r="J36">
            <v>0</v>
          </cell>
          <cell r="K36">
            <v>-4695</v>
          </cell>
          <cell r="M36">
            <v>99201</v>
          </cell>
        </row>
        <row r="37">
          <cell r="F37">
            <v>1361953</v>
          </cell>
          <cell r="H37">
            <v>0</v>
          </cell>
          <cell r="I37">
            <v>1361953</v>
          </cell>
          <cell r="J37">
            <v>0</v>
          </cell>
          <cell r="K37">
            <v>1361953</v>
          </cell>
          <cell r="M37">
            <v>8033862</v>
          </cell>
        </row>
        <row r="38">
          <cell r="F38">
            <v>0</v>
          </cell>
          <cell r="H38">
            <v>0</v>
          </cell>
          <cell r="I38">
            <v>0</v>
          </cell>
          <cell r="J38">
            <v>0</v>
          </cell>
          <cell r="K38">
            <v>0</v>
          </cell>
          <cell r="M38">
            <v>0</v>
          </cell>
        </row>
        <row r="39">
          <cell r="F39">
            <v>10355712</v>
          </cell>
          <cell r="H39">
            <v>0</v>
          </cell>
          <cell r="I39">
            <v>10355712</v>
          </cell>
          <cell r="J39">
            <v>0</v>
          </cell>
          <cell r="K39">
            <v>10355712</v>
          </cell>
          <cell r="M39">
            <v>181668</v>
          </cell>
        </row>
        <row r="40">
          <cell r="F40">
            <v>13134839</v>
          </cell>
          <cell r="H40">
            <v>0</v>
          </cell>
          <cell r="I40">
            <v>13134839</v>
          </cell>
          <cell r="J40">
            <v>0</v>
          </cell>
          <cell r="K40">
            <v>13134839</v>
          </cell>
          <cell r="M40">
            <v>11359641</v>
          </cell>
        </row>
        <row r="42">
          <cell r="F42">
            <v>8531683</v>
          </cell>
          <cell r="H42">
            <v>0</v>
          </cell>
          <cell r="I42">
            <v>8531683</v>
          </cell>
          <cell r="J42">
            <v>0</v>
          </cell>
          <cell r="K42">
            <v>8531683</v>
          </cell>
          <cell r="M42">
            <v>12313200</v>
          </cell>
        </row>
        <row r="43">
          <cell r="F43">
            <v>170096</v>
          </cell>
          <cell r="H43">
            <v>0</v>
          </cell>
          <cell r="I43">
            <v>170096</v>
          </cell>
          <cell r="J43">
            <v>0</v>
          </cell>
          <cell r="K43">
            <v>170096</v>
          </cell>
          <cell r="M43">
            <v>170096</v>
          </cell>
        </row>
        <row r="44">
          <cell r="F44">
            <v>5684196</v>
          </cell>
          <cell r="H44">
            <v>0</v>
          </cell>
          <cell r="I44">
            <v>5684196</v>
          </cell>
          <cell r="J44">
            <v>0</v>
          </cell>
          <cell r="K44">
            <v>5684196</v>
          </cell>
          <cell r="M44">
            <v>5507836</v>
          </cell>
        </row>
        <row r="45">
          <cell r="F45">
            <v>7396</v>
          </cell>
          <cell r="H45">
            <v>0</v>
          </cell>
          <cell r="I45">
            <v>7396</v>
          </cell>
          <cell r="J45">
            <v>0</v>
          </cell>
          <cell r="K45">
            <v>7396</v>
          </cell>
          <cell r="M45">
            <v>7396</v>
          </cell>
        </row>
        <row r="46">
          <cell r="F46">
            <v>15715</v>
          </cell>
          <cell r="H46">
            <v>0</v>
          </cell>
          <cell r="I46">
            <v>15715</v>
          </cell>
          <cell r="J46">
            <v>0</v>
          </cell>
          <cell r="K46">
            <v>15715</v>
          </cell>
          <cell r="M46">
            <v>15655</v>
          </cell>
        </row>
        <row r="47">
          <cell r="F47">
            <v>44347059</v>
          </cell>
          <cell r="H47">
            <v>0</v>
          </cell>
          <cell r="I47">
            <v>44347059</v>
          </cell>
          <cell r="J47">
            <v>0</v>
          </cell>
          <cell r="K47">
            <v>44347059</v>
          </cell>
          <cell r="M47">
            <v>28776802</v>
          </cell>
        </row>
        <row r="48">
          <cell r="F48">
            <v>4057380</v>
          </cell>
          <cell r="H48">
            <v>0</v>
          </cell>
          <cell r="I48">
            <v>4057380</v>
          </cell>
          <cell r="J48">
            <v>0</v>
          </cell>
          <cell r="K48">
            <v>4057380</v>
          </cell>
          <cell r="M48">
            <v>472688</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1178579</v>
          </cell>
          <cell r="H57">
            <v>0</v>
          </cell>
          <cell r="I57">
            <v>1178579</v>
          </cell>
          <cell r="J57">
            <v>0</v>
          </cell>
          <cell r="K57">
            <v>1178579</v>
          </cell>
          <cell r="M57">
            <v>1178579</v>
          </cell>
        </row>
        <row r="58">
          <cell r="F58">
            <v>0</v>
          </cell>
          <cell r="H58">
            <v>0</v>
          </cell>
          <cell r="I58">
            <v>0</v>
          </cell>
          <cell r="J58">
            <v>0</v>
          </cell>
          <cell r="K58">
            <v>0</v>
          </cell>
          <cell r="M58">
            <v>0</v>
          </cell>
        </row>
        <row r="59">
          <cell r="F59">
            <v>-167359</v>
          </cell>
          <cell r="H59">
            <v>0</v>
          </cell>
          <cell r="I59">
            <v>-167359</v>
          </cell>
          <cell r="J59">
            <v>0</v>
          </cell>
          <cell r="K59">
            <v>-167359</v>
          </cell>
          <cell r="M59">
            <v>-167359</v>
          </cell>
        </row>
        <row r="60">
          <cell r="F60">
            <v>-799077</v>
          </cell>
          <cell r="H60">
            <v>0</v>
          </cell>
          <cell r="I60">
            <v>-799077</v>
          </cell>
          <cell r="J60">
            <v>0</v>
          </cell>
          <cell r="K60">
            <v>-799077</v>
          </cell>
          <cell r="M60">
            <v>-186216</v>
          </cell>
        </row>
        <row r="61">
          <cell r="F61">
            <v>40500000</v>
          </cell>
          <cell r="H61">
            <v>0</v>
          </cell>
          <cell r="I61">
            <v>40500000</v>
          </cell>
          <cell r="J61">
            <v>0</v>
          </cell>
          <cell r="K61">
            <v>40500000</v>
          </cell>
          <cell r="M61">
            <v>8500000</v>
          </cell>
        </row>
        <row r="62">
          <cell r="F62">
            <v>181050</v>
          </cell>
          <cell r="H62">
            <v>0</v>
          </cell>
          <cell r="I62">
            <v>181050</v>
          </cell>
          <cell r="J62">
            <v>0</v>
          </cell>
          <cell r="K62">
            <v>181050</v>
          </cell>
          <cell r="M62">
            <v>-4250</v>
          </cell>
        </row>
        <row r="63">
          <cell r="F63">
            <v>112000</v>
          </cell>
          <cell r="H63">
            <v>0</v>
          </cell>
          <cell r="I63">
            <v>112000</v>
          </cell>
          <cell r="J63">
            <v>0</v>
          </cell>
          <cell r="K63">
            <v>112000</v>
          </cell>
          <cell r="M63">
            <v>8500</v>
          </cell>
        </row>
        <row r="64">
          <cell r="F64">
            <v>0</v>
          </cell>
          <cell r="H64">
            <v>0</v>
          </cell>
          <cell r="I64">
            <v>0</v>
          </cell>
          <cell r="J64">
            <v>0</v>
          </cell>
          <cell r="K64">
            <v>0</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0</v>
          </cell>
          <cell r="H67">
            <v>0</v>
          </cell>
          <cell r="I67">
            <v>0</v>
          </cell>
          <cell r="J67">
            <v>0</v>
          </cell>
          <cell r="K67">
            <v>0</v>
          </cell>
          <cell r="M67">
            <v>0</v>
          </cell>
        </row>
        <row r="68">
          <cell r="F68">
            <v>21735000</v>
          </cell>
          <cell r="H68">
            <v>0</v>
          </cell>
          <cell r="I68">
            <v>21735000</v>
          </cell>
          <cell r="J68">
            <v>0</v>
          </cell>
          <cell r="K68">
            <v>21735000</v>
          </cell>
          <cell r="M68">
            <v>45235000</v>
          </cell>
        </row>
        <row r="69">
          <cell r="F69">
            <v>-34300</v>
          </cell>
          <cell r="H69">
            <v>0</v>
          </cell>
          <cell r="I69">
            <v>-34300</v>
          </cell>
          <cell r="J69">
            <v>0</v>
          </cell>
          <cell r="K69">
            <v>-34300</v>
          </cell>
          <cell r="M69">
            <v>-214200</v>
          </cell>
        </row>
        <row r="70">
          <cell r="F70">
            <v>325</v>
          </cell>
          <cell r="H70">
            <v>0</v>
          </cell>
          <cell r="I70">
            <v>325</v>
          </cell>
          <cell r="J70">
            <v>0</v>
          </cell>
          <cell r="K70">
            <v>325</v>
          </cell>
          <cell r="M70">
            <v>325</v>
          </cell>
        </row>
        <row r="71">
          <cell r="F71">
            <v>0</v>
          </cell>
          <cell r="H71">
            <v>0</v>
          </cell>
          <cell r="I71">
            <v>0</v>
          </cell>
          <cell r="J71">
            <v>0</v>
          </cell>
          <cell r="K71">
            <v>0</v>
          </cell>
          <cell r="M71">
            <v>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0</v>
          </cell>
          <cell r="H82">
            <v>0</v>
          </cell>
          <cell r="I82">
            <v>0</v>
          </cell>
          <cell r="J82">
            <v>0</v>
          </cell>
          <cell r="K82">
            <v>0</v>
          </cell>
          <cell r="M82">
            <v>0</v>
          </cell>
        </row>
        <row r="83">
          <cell r="F83">
            <v>0</v>
          </cell>
          <cell r="H83">
            <v>0</v>
          </cell>
          <cell r="I83">
            <v>0</v>
          </cell>
          <cell r="J83">
            <v>0</v>
          </cell>
          <cell r="K83">
            <v>0</v>
          </cell>
          <cell r="M83">
            <v>0</v>
          </cell>
        </row>
        <row r="84">
          <cell r="F84">
            <v>0</v>
          </cell>
          <cell r="H84">
            <v>0</v>
          </cell>
          <cell r="I84">
            <v>0</v>
          </cell>
          <cell r="J84">
            <v>0</v>
          </cell>
          <cell r="K84">
            <v>0</v>
          </cell>
          <cell r="M84">
            <v>0</v>
          </cell>
        </row>
        <row r="85">
          <cell r="F85">
            <v>0</v>
          </cell>
          <cell r="H85">
            <v>0</v>
          </cell>
          <cell r="I85">
            <v>0</v>
          </cell>
          <cell r="J85">
            <v>0</v>
          </cell>
          <cell r="K85">
            <v>0</v>
          </cell>
          <cell r="M85">
            <v>0</v>
          </cell>
        </row>
        <row r="86">
          <cell r="F86">
            <v>0</v>
          </cell>
          <cell r="H86">
            <v>0</v>
          </cell>
          <cell r="I86">
            <v>0</v>
          </cell>
          <cell r="J86">
            <v>0</v>
          </cell>
          <cell r="K86">
            <v>0</v>
          </cell>
          <cell r="M86">
            <v>0</v>
          </cell>
        </row>
        <row r="87">
          <cell r="F87">
            <v>0</v>
          </cell>
          <cell r="H87">
            <v>0</v>
          </cell>
          <cell r="I87">
            <v>0</v>
          </cell>
          <cell r="J87">
            <v>0</v>
          </cell>
          <cell r="K87">
            <v>0</v>
          </cell>
          <cell r="M87">
            <v>0</v>
          </cell>
        </row>
        <row r="88">
          <cell r="F88">
            <v>0</v>
          </cell>
          <cell r="H88">
            <v>0</v>
          </cell>
          <cell r="I88">
            <v>0</v>
          </cell>
          <cell r="J88">
            <v>0</v>
          </cell>
          <cell r="K88">
            <v>0</v>
          </cell>
          <cell r="M88">
            <v>0</v>
          </cell>
        </row>
        <row r="89">
          <cell r="F89">
            <v>0</v>
          </cell>
          <cell r="H89">
            <v>0</v>
          </cell>
          <cell r="I89">
            <v>0</v>
          </cell>
          <cell r="J89">
            <v>0</v>
          </cell>
          <cell r="K89">
            <v>0</v>
          </cell>
          <cell r="M89">
            <v>0</v>
          </cell>
        </row>
        <row r="90">
          <cell r="F90">
            <v>0</v>
          </cell>
          <cell r="H90">
            <v>0</v>
          </cell>
          <cell r="I90">
            <v>0</v>
          </cell>
          <cell r="J90">
            <v>0</v>
          </cell>
          <cell r="K90">
            <v>0</v>
          </cell>
          <cell r="M90">
            <v>0</v>
          </cell>
        </row>
        <row r="91">
          <cell r="F91">
            <v>0</v>
          </cell>
          <cell r="H91">
            <v>0</v>
          </cell>
          <cell r="I91">
            <v>0</v>
          </cell>
          <cell r="J91">
            <v>0</v>
          </cell>
          <cell r="K91">
            <v>0</v>
          </cell>
          <cell r="M91">
            <v>0</v>
          </cell>
        </row>
        <row r="92">
          <cell r="F92">
            <v>0</v>
          </cell>
          <cell r="H92">
            <v>0</v>
          </cell>
          <cell r="I92">
            <v>0</v>
          </cell>
          <cell r="J92">
            <v>0</v>
          </cell>
          <cell r="K92">
            <v>0</v>
          </cell>
          <cell r="M92">
            <v>0</v>
          </cell>
        </row>
        <row r="93">
          <cell r="F93">
            <v>0</v>
          </cell>
          <cell r="H93">
            <v>0</v>
          </cell>
          <cell r="I93">
            <v>0</v>
          </cell>
          <cell r="J93">
            <v>0</v>
          </cell>
          <cell r="K93">
            <v>0</v>
          </cell>
          <cell r="M93">
            <v>24150000</v>
          </cell>
        </row>
        <row r="94">
          <cell r="F94">
            <v>0</v>
          </cell>
          <cell r="H94">
            <v>0</v>
          </cell>
          <cell r="I94">
            <v>0</v>
          </cell>
          <cell r="J94">
            <v>0</v>
          </cell>
          <cell r="K94">
            <v>0</v>
          </cell>
          <cell r="M94">
            <v>-139525</v>
          </cell>
        </row>
        <row r="95">
          <cell r="F95">
            <v>0</v>
          </cell>
          <cell r="H95">
            <v>0</v>
          </cell>
          <cell r="I95">
            <v>0</v>
          </cell>
          <cell r="J95">
            <v>0</v>
          </cell>
          <cell r="K95">
            <v>0</v>
          </cell>
          <cell r="M95">
            <v>325</v>
          </cell>
        </row>
        <row r="96">
          <cell r="F96">
            <v>0</v>
          </cell>
          <cell r="H96">
            <v>0</v>
          </cell>
          <cell r="I96">
            <v>0</v>
          </cell>
          <cell r="J96">
            <v>0</v>
          </cell>
          <cell r="K96">
            <v>0</v>
          </cell>
          <cell r="M96">
            <v>0</v>
          </cell>
        </row>
        <row r="97">
          <cell r="F97">
            <v>0</v>
          </cell>
          <cell r="H97">
            <v>0</v>
          </cell>
          <cell r="I97">
            <v>0</v>
          </cell>
          <cell r="J97">
            <v>0</v>
          </cell>
          <cell r="K97">
            <v>0</v>
          </cell>
          <cell r="M97">
            <v>0</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37724250</v>
          </cell>
          <cell r="H105">
            <v>0</v>
          </cell>
          <cell r="I105">
            <v>37724250</v>
          </cell>
          <cell r="J105">
            <v>0</v>
          </cell>
          <cell r="K105">
            <v>37724250</v>
          </cell>
          <cell r="M105">
            <v>12024000</v>
          </cell>
        </row>
        <row r="106">
          <cell r="F106">
            <v>92450</v>
          </cell>
          <cell r="H106">
            <v>0</v>
          </cell>
          <cell r="I106">
            <v>92450</v>
          </cell>
          <cell r="J106">
            <v>0</v>
          </cell>
          <cell r="K106">
            <v>92450</v>
          </cell>
          <cell r="M106">
            <v>-18000</v>
          </cell>
        </row>
        <row r="107">
          <cell r="F107">
            <v>163336443</v>
          </cell>
          <cell r="H107">
            <v>0</v>
          </cell>
          <cell r="I107">
            <v>163336443</v>
          </cell>
          <cell r="J107">
            <v>0</v>
          </cell>
          <cell r="K107">
            <v>163336443</v>
          </cell>
          <cell r="M107">
            <v>137630852</v>
          </cell>
        </row>
        <row r="109">
          <cell r="F109">
            <v>400002</v>
          </cell>
          <cell r="H109">
            <v>0</v>
          </cell>
          <cell r="I109">
            <v>400002</v>
          </cell>
          <cell r="J109">
            <v>0</v>
          </cell>
          <cell r="K109">
            <v>400002</v>
          </cell>
          <cell r="M109">
            <v>372556</v>
          </cell>
        </row>
        <row r="110">
          <cell r="F110">
            <v>152260</v>
          </cell>
          <cell r="H110">
            <v>0</v>
          </cell>
          <cell r="I110">
            <v>152260</v>
          </cell>
          <cell r="J110">
            <v>0</v>
          </cell>
          <cell r="K110">
            <v>152260</v>
          </cell>
          <cell r="M110">
            <v>50262</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552262</v>
          </cell>
          <cell r="H113">
            <v>0</v>
          </cell>
          <cell r="I113">
            <v>552262</v>
          </cell>
          <cell r="J113">
            <v>0</v>
          </cell>
          <cell r="K113">
            <v>552262</v>
          </cell>
          <cell r="M113">
            <v>422818</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26031</v>
          </cell>
          <cell r="H120">
            <v>0</v>
          </cell>
          <cell r="I120">
            <v>26031</v>
          </cell>
          <cell r="J120">
            <v>0</v>
          </cell>
          <cell r="K120">
            <v>26031</v>
          </cell>
          <cell r="M120">
            <v>17365</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0</v>
          </cell>
          <cell r="H123">
            <v>0</v>
          </cell>
          <cell r="I123">
            <v>0</v>
          </cell>
          <cell r="J123">
            <v>0</v>
          </cell>
          <cell r="K123">
            <v>0</v>
          </cell>
          <cell r="M123">
            <v>0</v>
          </cell>
        </row>
        <row r="124">
          <cell r="F124">
            <v>287512</v>
          </cell>
          <cell r="H124">
            <v>0</v>
          </cell>
          <cell r="I124">
            <v>287512</v>
          </cell>
          <cell r="J124">
            <v>0</v>
          </cell>
          <cell r="K124">
            <v>287512</v>
          </cell>
          <cell r="M124">
            <v>891164</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0</v>
          </cell>
          <cell r="H127">
            <v>0</v>
          </cell>
          <cell r="I127">
            <v>0</v>
          </cell>
          <cell r="J127">
            <v>0</v>
          </cell>
          <cell r="K127">
            <v>0</v>
          </cell>
          <cell r="M127">
            <v>0</v>
          </cell>
        </row>
        <row r="128">
          <cell r="F128">
            <v>0</v>
          </cell>
          <cell r="H128">
            <v>0</v>
          </cell>
          <cell r="I128">
            <v>0</v>
          </cell>
          <cell r="J128">
            <v>0</v>
          </cell>
          <cell r="K128">
            <v>0</v>
          </cell>
          <cell r="M128">
            <v>0</v>
          </cell>
        </row>
        <row r="129">
          <cell r="F129">
            <v>0</v>
          </cell>
          <cell r="H129">
            <v>0</v>
          </cell>
          <cell r="I129">
            <v>0</v>
          </cell>
          <cell r="J129">
            <v>0</v>
          </cell>
          <cell r="K129">
            <v>0</v>
          </cell>
          <cell r="M129">
            <v>0</v>
          </cell>
        </row>
        <row r="130">
          <cell r="F130">
            <v>-1073</v>
          </cell>
          <cell r="H130">
            <v>0</v>
          </cell>
          <cell r="I130">
            <v>-1073</v>
          </cell>
          <cell r="J130">
            <v>0</v>
          </cell>
          <cell r="K130">
            <v>-1073</v>
          </cell>
          <cell r="M130">
            <v>57317</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108321</v>
          </cell>
          <cell r="H134">
            <v>0</v>
          </cell>
          <cell r="I134">
            <v>108321</v>
          </cell>
          <cell r="J134">
            <v>0</v>
          </cell>
          <cell r="K134">
            <v>108321</v>
          </cell>
          <cell r="M134">
            <v>48027</v>
          </cell>
        </row>
        <row r="135">
          <cell r="F135">
            <v>0</v>
          </cell>
          <cell r="H135">
            <v>0</v>
          </cell>
          <cell r="I135">
            <v>0</v>
          </cell>
          <cell r="J135">
            <v>0</v>
          </cell>
          <cell r="K135">
            <v>0</v>
          </cell>
          <cell r="M135">
            <v>0</v>
          </cell>
        </row>
        <row r="136">
          <cell r="F136">
            <v>632</v>
          </cell>
          <cell r="H136">
            <v>-633</v>
          </cell>
          <cell r="I136">
            <v>-1</v>
          </cell>
          <cell r="J136">
            <v>0</v>
          </cell>
          <cell r="K136">
            <v>-1</v>
          </cell>
          <cell r="M136">
            <v>0</v>
          </cell>
        </row>
        <row r="137">
          <cell r="F137">
            <v>730826</v>
          </cell>
          <cell r="H137">
            <v>0</v>
          </cell>
          <cell r="I137">
            <v>730826</v>
          </cell>
          <cell r="J137">
            <v>0</v>
          </cell>
          <cell r="K137">
            <v>730826</v>
          </cell>
          <cell r="M137">
            <v>130403</v>
          </cell>
        </row>
        <row r="138">
          <cell r="F138">
            <v>0</v>
          </cell>
          <cell r="H138">
            <v>0</v>
          </cell>
          <cell r="I138">
            <v>0</v>
          </cell>
          <cell r="J138">
            <v>0</v>
          </cell>
          <cell r="K138">
            <v>0</v>
          </cell>
          <cell r="M138">
            <v>0</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0</v>
          </cell>
          <cell r="H144">
            <v>0</v>
          </cell>
          <cell r="I144">
            <v>0</v>
          </cell>
          <cell r="J144">
            <v>0</v>
          </cell>
          <cell r="K144">
            <v>0</v>
          </cell>
          <cell r="M144">
            <v>0</v>
          </cell>
        </row>
        <row r="145">
          <cell r="F145">
            <v>473857</v>
          </cell>
          <cell r="H145">
            <v>0</v>
          </cell>
          <cell r="I145">
            <v>473857</v>
          </cell>
          <cell r="J145">
            <v>0</v>
          </cell>
          <cell r="K145">
            <v>473857</v>
          </cell>
          <cell r="M145">
            <v>714566</v>
          </cell>
        </row>
        <row r="146">
          <cell r="F146">
            <v>0</v>
          </cell>
          <cell r="H146">
            <v>0</v>
          </cell>
          <cell r="I146">
            <v>0</v>
          </cell>
          <cell r="J146">
            <v>0</v>
          </cell>
          <cell r="K146">
            <v>0</v>
          </cell>
          <cell r="M146">
            <v>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0</v>
          </cell>
          <cell r="H150">
            <v>0</v>
          </cell>
          <cell r="I150">
            <v>0</v>
          </cell>
          <cell r="J150">
            <v>0</v>
          </cell>
          <cell r="K150">
            <v>0</v>
          </cell>
          <cell r="M150">
            <v>0</v>
          </cell>
        </row>
        <row r="151">
          <cell r="F151">
            <v>0</v>
          </cell>
          <cell r="H151">
            <v>0</v>
          </cell>
          <cell r="I151">
            <v>0</v>
          </cell>
          <cell r="J151">
            <v>0</v>
          </cell>
          <cell r="K151">
            <v>0</v>
          </cell>
          <cell r="M151">
            <v>0</v>
          </cell>
        </row>
        <row r="152">
          <cell r="F152">
            <v>0</v>
          </cell>
          <cell r="H152">
            <v>0</v>
          </cell>
          <cell r="I152">
            <v>0</v>
          </cell>
          <cell r="J152">
            <v>0</v>
          </cell>
          <cell r="K152">
            <v>0</v>
          </cell>
          <cell r="M152">
            <v>0</v>
          </cell>
        </row>
        <row r="153">
          <cell r="F153">
            <v>0</v>
          </cell>
          <cell r="H153">
            <v>0</v>
          </cell>
          <cell r="I153">
            <v>0</v>
          </cell>
          <cell r="J153">
            <v>0</v>
          </cell>
          <cell r="K153">
            <v>0</v>
          </cell>
          <cell r="M153">
            <v>0</v>
          </cell>
        </row>
        <row r="154">
          <cell r="F154">
            <v>0</v>
          </cell>
          <cell r="H154">
            <v>0</v>
          </cell>
          <cell r="I154">
            <v>0</v>
          </cell>
          <cell r="J154">
            <v>0</v>
          </cell>
          <cell r="K154">
            <v>0</v>
          </cell>
          <cell r="M154">
            <v>0</v>
          </cell>
        </row>
        <row r="155">
          <cell r="F155">
            <v>110550</v>
          </cell>
          <cell r="H155">
            <v>0</v>
          </cell>
          <cell r="I155">
            <v>110550</v>
          </cell>
          <cell r="J155">
            <v>0</v>
          </cell>
          <cell r="K155">
            <v>110550</v>
          </cell>
          <cell r="M155">
            <v>59417</v>
          </cell>
        </row>
        <row r="156">
          <cell r="F156">
            <v>0</v>
          </cell>
          <cell r="H156">
            <v>0</v>
          </cell>
          <cell r="I156">
            <v>0</v>
          </cell>
          <cell r="J156">
            <v>0</v>
          </cell>
          <cell r="K156">
            <v>0</v>
          </cell>
          <cell r="M156">
            <v>0</v>
          </cell>
        </row>
        <row r="157">
          <cell r="F157">
            <v>0</v>
          </cell>
          <cell r="H157">
            <v>0</v>
          </cell>
          <cell r="I157">
            <v>0</v>
          </cell>
          <cell r="J157">
            <v>0</v>
          </cell>
          <cell r="K157">
            <v>0</v>
          </cell>
          <cell r="M157">
            <v>0</v>
          </cell>
        </row>
        <row r="158">
          <cell r="F158">
            <v>0</v>
          </cell>
          <cell r="H158">
            <v>0</v>
          </cell>
          <cell r="I158">
            <v>0</v>
          </cell>
          <cell r="J158">
            <v>0</v>
          </cell>
          <cell r="K158">
            <v>0</v>
          </cell>
          <cell r="M158">
            <v>0</v>
          </cell>
        </row>
        <row r="159">
          <cell r="F159">
            <v>0</v>
          </cell>
          <cell r="H159">
            <v>0</v>
          </cell>
          <cell r="I159">
            <v>0</v>
          </cell>
          <cell r="J159">
            <v>0</v>
          </cell>
          <cell r="K159">
            <v>0</v>
          </cell>
          <cell r="M159">
            <v>0</v>
          </cell>
        </row>
        <row r="160">
          <cell r="F160">
            <v>6545</v>
          </cell>
          <cell r="H160">
            <v>0</v>
          </cell>
          <cell r="I160">
            <v>6545</v>
          </cell>
          <cell r="J160">
            <v>0</v>
          </cell>
          <cell r="K160">
            <v>6545</v>
          </cell>
          <cell r="M160">
            <v>2497</v>
          </cell>
        </row>
        <row r="161">
          <cell r="F161">
            <v>117115</v>
          </cell>
          <cell r="H161">
            <v>0</v>
          </cell>
          <cell r="I161">
            <v>117115</v>
          </cell>
          <cell r="J161">
            <v>0</v>
          </cell>
          <cell r="K161">
            <v>117115</v>
          </cell>
          <cell r="M161">
            <v>27880</v>
          </cell>
        </row>
        <row r="162">
          <cell r="F162">
            <v>-2212</v>
          </cell>
          <cell r="H162">
            <v>0</v>
          </cell>
          <cell r="I162">
            <v>-2212</v>
          </cell>
          <cell r="J162">
            <v>0</v>
          </cell>
          <cell r="K162">
            <v>-2212</v>
          </cell>
          <cell r="M162">
            <v>-2597</v>
          </cell>
        </row>
        <row r="163">
          <cell r="F163">
            <v>1858104</v>
          </cell>
          <cell r="H163">
            <v>-633</v>
          </cell>
          <cell r="I163">
            <v>1857471</v>
          </cell>
          <cell r="J163">
            <v>0</v>
          </cell>
          <cell r="K163">
            <v>1857471</v>
          </cell>
          <cell r="M163">
            <v>1946039</v>
          </cell>
        </row>
        <row r="165">
          <cell r="F165">
            <v>0</v>
          </cell>
          <cell r="H165">
            <v>0</v>
          </cell>
          <cell r="I165">
            <v>0</v>
          </cell>
          <cell r="J165">
            <v>0</v>
          </cell>
          <cell r="K165">
            <v>0</v>
          </cell>
          <cell r="M165">
            <v>0</v>
          </cell>
        </row>
        <row r="166">
          <cell r="F166">
            <v>0</v>
          </cell>
          <cell r="H166">
            <v>0</v>
          </cell>
          <cell r="I166">
            <v>0</v>
          </cell>
          <cell r="J166">
            <v>0</v>
          </cell>
          <cell r="K166">
            <v>0</v>
          </cell>
          <cell r="M166">
            <v>0</v>
          </cell>
        </row>
        <row r="167">
          <cell r="F167">
            <v>0</v>
          </cell>
          <cell r="H167">
            <v>0</v>
          </cell>
          <cell r="I167">
            <v>0</v>
          </cell>
          <cell r="J167">
            <v>0</v>
          </cell>
          <cell r="K167">
            <v>0</v>
          </cell>
          <cell r="M167">
            <v>0</v>
          </cell>
        </row>
        <row r="168">
          <cell r="F168">
            <v>0</v>
          </cell>
          <cell r="H168">
            <v>0</v>
          </cell>
          <cell r="I168">
            <v>0</v>
          </cell>
          <cell r="J168">
            <v>0</v>
          </cell>
          <cell r="K168">
            <v>0</v>
          </cell>
          <cell r="M168">
            <v>0</v>
          </cell>
        </row>
        <row r="170">
          <cell r="F170">
            <v>0</v>
          </cell>
          <cell r="H170">
            <v>0</v>
          </cell>
          <cell r="I170">
            <v>0</v>
          </cell>
          <cell r="J170">
            <v>0</v>
          </cell>
          <cell r="K170">
            <v>0</v>
          </cell>
          <cell r="M170">
            <v>0</v>
          </cell>
        </row>
        <row r="171">
          <cell r="F171">
            <v>2701000</v>
          </cell>
          <cell r="H171">
            <v>0</v>
          </cell>
          <cell r="I171">
            <v>2701000</v>
          </cell>
          <cell r="J171">
            <v>0</v>
          </cell>
          <cell r="K171">
            <v>2701000</v>
          </cell>
          <cell r="M171">
            <v>2701000</v>
          </cell>
        </row>
        <row r="172">
          <cell r="F172">
            <v>0</v>
          </cell>
          <cell r="H172">
            <v>0</v>
          </cell>
          <cell r="I172">
            <v>0</v>
          </cell>
          <cell r="J172">
            <v>0</v>
          </cell>
          <cell r="K172">
            <v>0</v>
          </cell>
          <cell r="M172">
            <v>0</v>
          </cell>
        </row>
        <row r="173">
          <cell r="F173">
            <v>200000</v>
          </cell>
          <cell r="H173">
            <v>0</v>
          </cell>
          <cell r="I173">
            <v>200000</v>
          </cell>
          <cell r="J173">
            <v>0</v>
          </cell>
          <cell r="K173">
            <v>200000</v>
          </cell>
          <cell r="M173">
            <v>200000</v>
          </cell>
        </row>
        <row r="174">
          <cell r="F174">
            <v>0</v>
          </cell>
          <cell r="H174">
            <v>0</v>
          </cell>
          <cell r="I174">
            <v>0</v>
          </cell>
          <cell r="J174">
            <v>0</v>
          </cell>
          <cell r="K174">
            <v>0</v>
          </cell>
          <cell r="M174">
            <v>0</v>
          </cell>
        </row>
        <row r="175">
          <cell r="F175">
            <v>200000</v>
          </cell>
          <cell r="H175">
            <v>0</v>
          </cell>
          <cell r="I175">
            <v>200000</v>
          </cell>
          <cell r="J175">
            <v>0</v>
          </cell>
          <cell r="K175">
            <v>200000</v>
          </cell>
          <cell r="M175">
            <v>200000</v>
          </cell>
        </row>
        <row r="176">
          <cell r="F176">
            <v>-100000</v>
          </cell>
          <cell r="H176">
            <v>0</v>
          </cell>
          <cell r="I176">
            <v>-100000</v>
          </cell>
          <cell r="J176">
            <v>0</v>
          </cell>
          <cell r="K176">
            <v>-100000</v>
          </cell>
          <cell r="M176">
            <v>-100000</v>
          </cell>
        </row>
        <row r="177">
          <cell r="F177">
            <v>3001000</v>
          </cell>
          <cell r="H177">
            <v>0</v>
          </cell>
          <cell r="I177">
            <v>3001000</v>
          </cell>
          <cell r="J177">
            <v>0</v>
          </cell>
          <cell r="K177">
            <v>3001000</v>
          </cell>
          <cell r="M177">
            <v>3001000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1">
          <cell r="F181">
            <v>0</v>
          </cell>
          <cell r="H181">
            <v>0</v>
          </cell>
          <cell r="I181">
            <v>0</v>
          </cell>
          <cell r="J181">
            <v>0</v>
          </cell>
          <cell r="K181">
            <v>0</v>
          </cell>
          <cell r="M181">
            <v>0</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0</v>
          </cell>
        </row>
        <row r="187">
          <cell r="F187">
            <v>0</v>
          </cell>
          <cell r="H187">
            <v>0</v>
          </cell>
          <cell r="I187">
            <v>0</v>
          </cell>
          <cell r="J187">
            <v>0</v>
          </cell>
          <cell r="K187">
            <v>0</v>
          </cell>
          <cell r="M187">
            <v>0</v>
          </cell>
        </row>
        <row r="188">
          <cell r="F188">
            <v>0</v>
          </cell>
          <cell r="H188">
            <v>0</v>
          </cell>
          <cell r="I188">
            <v>0</v>
          </cell>
          <cell r="J188">
            <v>0</v>
          </cell>
          <cell r="K188">
            <v>0</v>
          </cell>
          <cell r="M188">
            <v>0</v>
          </cell>
        </row>
        <row r="189">
          <cell r="F189">
            <v>0</v>
          </cell>
          <cell r="H189">
            <v>0</v>
          </cell>
          <cell r="I189">
            <v>0</v>
          </cell>
          <cell r="J189">
            <v>0</v>
          </cell>
          <cell r="K189">
            <v>0</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541325</v>
          </cell>
          <cell r="H192">
            <v>0</v>
          </cell>
          <cell r="I192">
            <v>541325</v>
          </cell>
          <cell r="J192">
            <v>0</v>
          </cell>
          <cell r="K192">
            <v>541325</v>
          </cell>
          <cell r="M192">
            <v>1532917</v>
          </cell>
        </row>
        <row r="193">
          <cell r="F193">
            <v>0</v>
          </cell>
          <cell r="H193">
            <v>0</v>
          </cell>
          <cell r="I193">
            <v>0</v>
          </cell>
          <cell r="J193">
            <v>0</v>
          </cell>
          <cell r="K193">
            <v>0</v>
          </cell>
          <cell r="M193">
            <v>0</v>
          </cell>
        </row>
        <row r="194">
          <cell r="F194">
            <v>1000</v>
          </cell>
          <cell r="H194">
            <v>0</v>
          </cell>
          <cell r="I194">
            <v>1000</v>
          </cell>
          <cell r="J194">
            <v>0</v>
          </cell>
          <cell r="K194">
            <v>1000</v>
          </cell>
          <cell r="M194">
            <v>1000</v>
          </cell>
        </row>
        <row r="195">
          <cell r="F195">
            <v>0</v>
          </cell>
          <cell r="H195">
            <v>0</v>
          </cell>
          <cell r="I195">
            <v>0</v>
          </cell>
          <cell r="J195">
            <v>0</v>
          </cell>
          <cell r="K195">
            <v>0</v>
          </cell>
          <cell r="M195">
            <v>0</v>
          </cell>
        </row>
        <row r="196">
          <cell r="F196">
            <v>0</v>
          </cell>
          <cell r="H196">
            <v>0</v>
          </cell>
          <cell r="I196">
            <v>0</v>
          </cell>
          <cell r="J196">
            <v>0</v>
          </cell>
          <cell r="K196">
            <v>0</v>
          </cell>
          <cell r="M196">
            <v>0</v>
          </cell>
        </row>
        <row r="197">
          <cell r="F197">
            <v>0</v>
          </cell>
          <cell r="H197">
            <v>0</v>
          </cell>
          <cell r="I197">
            <v>0</v>
          </cell>
          <cell r="J197">
            <v>0</v>
          </cell>
          <cell r="K197">
            <v>0</v>
          </cell>
          <cell r="M197">
            <v>0</v>
          </cell>
        </row>
        <row r="198">
          <cell r="F198">
            <v>0</v>
          </cell>
          <cell r="H198">
            <v>0</v>
          </cell>
          <cell r="I198">
            <v>0</v>
          </cell>
          <cell r="J198">
            <v>0</v>
          </cell>
          <cell r="K198">
            <v>0</v>
          </cell>
          <cell r="M198">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774106</v>
          </cell>
          <cell r="H205">
            <v>0</v>
          </cell>
          <cell r="I205">
            <v>774106</v>
          </cell>
          <cell r="J205">
            <v>0</v>
          </cell>
          <cell r="K205">
            <v>774106</v>
          </cell>
          <cell r="M205">
            <v>2583770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148732</v>
          </cell>
          <cell r="H208">
            <v>0</v>
          </cell>
          <cell r="I208">
            <v>148732</v>
          </cell>
          <cell r="J208">
            <v>0</v>
          </cell>
          <cell r="K208">
            <v>148732</v>
          </cell>
          <cell r="M208">
            <v>810665</v>
          </cell>
        </row>
        <row r="209">
          <cell r="F209">
            <v>1000</v>
          </cell>
          <cell r="H209">
            <v>0</v>
          </cell>
          <cell r="I209">
            <v>1000</v>
          </cell>
          <cell r="J209">
            <v>0</v>
          </cell>
          <cell r="K209">
            <v>1000</v>
          </cell>
          <cell r="M209">
            <v>1000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45551</v>
          </cell>
          <cell r="H226">
            <v>0</v>
          </cell>
          <cell r="I226">
            <v>45551</v>
          </cell>
          <cell r="J226">
            <v>0</v>
          </cell>
          <cell r="K226">
            <v>45551</v>
          </cell>
          <cell r="M226">
            <v>361063</v>
          </cell>
        </row>
        <row r="227">
          <cell r="F227">
            <v>49732</v>
          </cell>
          <cell r="H227">
            <v>0</v>
          </cell>
          <cell r="I227">
            <v>49732</v>
          </cell>
          <cell r="J227">
            <v>0</v>
          </cell>
          <cell r="K227">
            <v>49732</v>
          </cell>
          <cell r="M227">
            <v>2</v>
          </cell>
        </row>
        <row r="228">
          <cell r="F228">
            <v>252022</v>
          </cell>
          <cell r="H228">
            <v>0</v>
          </cell>
          <cell r="I228">
            <v>252022</v>
          </cell>
          <cell r="J228">
            <v>0</v>
          </cell>
          <cell r="K228">
            <v>252022</v>
          </cell>
          <cell r="M228">
            <v>1018490</v>
          </cell>
        </row>
        <row r="229">
          <cell r="F229">
            <v>1000</v>
          </cell>
          <cell r="H229">
            <v>0</v>
          </cell>
          <cell r="I229">
            <v>1000</v>
          </cell>
          <cell r="J229">
            <v>0</v>
          </cell>
          <cell r="K229">
            <v>1000</v>
          </cell>
          <cell r="M229">
            <v>1000</v>
          </cell>
        </row>
        <row r="230">
          <cell r="F230">
            <v>0</v>
          </cell>
          <cell r="H230">
            <v>0</v>
          </cell>
          <cell r="I230">
            <v>0</v>
          </cell>
          <cell r="J230">
            <v>0</v>
          </cell>
          <cell r="K230">
            <v>0</v>
          </cell>
          <cell r="M230">
            <v>0</v>
          </cell>
        </row>
        <row r="231">
          <cell r="F231">
            <v>0</v>
          </cell>
          <cell r="H231">
            <v>0</v>
          </cell>
          <cell r="I231">
            <v>0</v>
          </cell>
          <cell r="J231">
            <v>0</v>
          </cell>
          <cell r="K231">
            <v>0</v>
          </cell>
          <cell r="M231">
            <v>0</v>
          </cell>
        </row>
        <row r="232">
          <cell r="F232">
            <v>1814468</v>
          </cell>
          <cell r="H232">
            <v>0</v>
          </cell>
          <cell r="I232">
            <v>1814468</v>
          </cell>
          <cell r="J232">
            <v>0</v>
          </cell>
          <cell r="K232">
            <v>1814468</v>
          </cell>
          <cell r="M232">
            <v>6309907</v>
          </cell>
        </row>
        <row r="234">
          <cell r="F234">
            <v>0</v>
          </cell>
          <cell r="H234">
            <v>0</v>
          </cell>
          <cell r="I234">
            <v>0</v>
          </cell>
          <cell r="J234">
            <v>0</v>
          </cell>
          <cell r="K234">
            <v>0</v>
          </cell>
          <cell r="M234">
            <v>0</v>
          </cell>
        </row>
        <row r="235">
          <cell r="F235">
            <v>0</v>
          </cell>
          <cell r="H235">
            <v>0</v>
          </cell>
          <cell r="I235">
            <v>0</v>
          </cell>
          <cell r="J235">
            <v>0</v>
          </cell>
          <cell r="K235">
            <v>0</v>
          </cell>
          <cell r="M235">
            <v>0</v>
          </cell>
        </row>
        <row r="236">
          <cell r="F236">
            <v>0</v>
          </cell>
          <cell r="H236">
            <v>0</v>
          </cell>
          <cell r="I236">
            <v>0</v>
          </cell>
          <cell r="J236">
            <v>0</v>
          </cell>
          <cell r="K236">
            <v>0</v>
          </cell>
          <cell r="M236">
            <v>0</v>
          </cell>
        </row>
        <row r="237">
          <cell r="F237">
            <v>0</v>
          </cell>
          <cell r="H237">
            <v>0</v>
          </cell>
          <cell r="I237">
            <v>0</v>
          </cell>
          <cell r="J237">
            <v>0</v>
          </cell>
          <cell r="K237">
            <v>0</v>
          </cell>
          <cell r="M237">
            <v>0</v>
          </cell>
        </row>
        <row r="238">
          <cell r="F238">
            <v>0</v>
          </cell>
          <cell r="H238">
            <v>0</v>
          </cell>
          <cell r="I238">
            <v>0</v>
          </cell>
          <cell r="J238">
            <v>0</v>
          </cell>
          <cell r="K238">
            <v>0</v>
          </cell>
          <cell r="M238">
            <v>0</v>
          </cell>
        </row>
        <row r="239">
          <cell r="F239">
            <v>0</v>
          </cell>
          <cell r="H239">
            <v>0</v>
          </cell>
          <cell r="I239">
            <v>0</v>
          </cell>
          <cell r="J239">
            <v>0</v>
          </cell>
          <cell r="K239">
            <v>0</v>
          </cell>
          <cell r="M239">
            <v>0</v>
          </cell>
        </row>
        <row r="240">
          <cell r="F240">
            <v>194020</v>
          </cell>
          <cell r="H240">
            <v>0</v>
          </cell>
          <cell r="I240">
            <v>194020</v>
          </cell>
          <cell r="J240">
            <v>0</v>
          </cell>
          <cell r="K240">
            <v>194020</v>
          </cell>
          <cell r="M240">
            <v>0</v>
          </cell>
        </row>
        <row r="241">
          <cell r="F241">
            <v>0</v>
          </cell>
          <cell r="H241">
            <v>0</v>
          </cell>
          <cell r="I241">
            <v>0</v>
          </cell>
          <cell r="J241">
            <v>0</v>
          </cell>
          <cell r="K241">
            <v>0</v>
          </cell>
          <cell r="M241">
            <v>0</v>
          </cell>
        </row>
        <row r="242">
          <cell r="F242">
            <v>0</v>
          </cell>
          <cell r="H242">
            <v>0</v>
          </cell>
          <cell r="I242">
            <v>0</v>
          </cell>
          <cell r="J242">
            <v>0</v>
          </cell>
          <cell r="K242">
            <v>0</v>
          </cell>
          <cell r="M242">
            <v>0</v>
          </cell>
        </row>
        <row r="243">
          <cell r="F243">
            <v>0</v>
          </cell>
          <cell r="H243">
            <v>0</v>
          </cell>
          <cell r="I243">
            <v>0</v>
          </cell>
          <cell r="J243">
            <v>0</v>
          </cell>
          <cell r="K243">
            <v>0</v>
          </cell>
          <cell r="M243">
            <v>0</v>
          </cell>
        </row>
        <row r="244">
          <cell r="F244">
            <v>0</v>
          </cell>
          <cell r="H244">
            <v>0</v>
          </cell>
          <cell r="I244">
            <v>0</v>
          </cell>
          <cell r="J244">
            <v>0</v>
          </cell>
          <cell r="K244">
            <v>0</v>
          </cell>
          <cell r="M244">
            <v>0</v>
          </cell>
        </row>
        <row r="245">
          <cell r="F245">
            <v>442</v>
          </cell>
          <cell r="H245">
            <v>0</v>
          </cell>
          <cell r="I245">
            <v>442</v>
          </cell>
          <cell r="J245">
            <v>0</v>
          </cell>
          <cell r="K245">
            <v>442</v>
          </cell>
          <cell r="M245">
            <v>0</v>
          </cell>
        </row>
        <row r="246">
          <cell r="F246">
            <v>0</v>
          </cell>
          <cell r="H246">
            <v>0</v>
          </cell>
          <cell r="I246">
            <v>0</v>
          </cell>
          <cell r="J246">
            <v>0</v>
          </cell>
          <cell r="K246">
            <v>0</v>
          </cell>
          <cell r="M246">
            <v>0</v>
          </cell>
        </row>
        <row r="247">
          <cell r="F247">
            <v>0</v>
          </cell>
          <cell r="H247">
            <v>0</v>
          </cell>
          <cell r="I247">
            <v>0</v>
          </cell>
          <cell r="J247">
            <v>0</v>
          </cell>
          <cell r="K247">
            <v>0</v>
          </cell>
          <cell r="M247">
            <v>0</v>
          </cell>
        </row>
        <row r="248">
          <cell r="F248">
            <v>194462</v>
          </cell>
          <cell r="H248">
            <v>0</v>
          </cell>
          <cell r="I248">
            <v>194462</v>
          </cell>
          <cell r="J248">
            <v>0</v>
          </cell>
          <cell r="K248">
            <v>194462</v>
          </cell>
          <cell r="M248">
            <v>0</v>
          </cell>
        </row>
        <row r="250">
          <cell r="F250">
            <v>0</v>
          </cell>
          <cell r="H250">
            <v>0</v>
          </cell>
          <cell r="I250">
            <v>0</v>
          </cell>
          <cell r="J250">
            <v>0</v>
          </cell>
          <cell r="K250">
            <v>0</v>
          </cell>
          <cell r="M250">
            <v>0</v>
          </cell>
        </row>
        <row r="251">
          <cell r="F251">
            <v>0</v>
          </cell>
          <cell r="H251">
            <v>0</v>
          </cell>
          <cell r="I251">
            <v>0</v>
          </cell>
          <cell r="J251">
            <v>0</v>
          </cell>
          <cell r="K251">
            <v>0</v>
          </cell>
          <cell r="M251">
            <v>0</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6">
          <cell r="F256">
            <v>-160962</v>
          </cell>
          <cell r="H256">
            <v>0</v>
          </cell>
          <cell r="I256">
            <v>-160962</v>
          </cell>
          <cell r="J256">
            <v>0</v>
          </cell>
          <cell r="K256">
            <v>-160962</v>
          </cell>
          <cell r="M256">
            <v>-65257</v>
          </cell>
        </row>
        <row r="257">
          <cell r="F257">
            <v>-25752</v>
          </cell>
          <cell r="H257">
            <v>0</v>
          </cell>
          <cell r="I257">
            <v>-25752</v>
          </cell>
          <cell r="J257">
            <v>0</v>
          </cell>
          <cell r="K257">
            <v>-25752</v>
          </cell>
          <cell r="M257">
            <v>-10442</v>
          </cell>
        </row>
        <row r="258">
          <cell r="F258">
            <v>-161940</v>
          </cell>
          <cell r="H258">
            <v>0</v>
          </cell>
          <cell r="I258">
            <v>-161940</v>
          </cell>
          <cell r="J258">
            <v>0</v>
          </cell>
          <cell r="K258">
            <v>-161940</v>
          </cell>
          <cell r="M258">
            <v>-69917</v>
          </cell>
        </row>
        <row r="259">
          <cell r="F259">
            <v>-25911</v>
          </cell>
          <cell r="H259">
            <v>0</v>
          </cell>
          <cell r="I259">
            <v>-25911</v>
          </cell>
          <cell r="J259">
            <v>0</v>
          </cell>
          <cell r="K259">
            <v>-25911</v>
          </cell>
          <cell r="M259">
            <v>-11188</v>
          </cell>
        </row>
        <row r="260">
          <cell r="F260">
            <v>-129968</v>
          </cell>
          <cell r="H260">
            <v>0</v>
          </cell>
          <cell r="I260">
            <v>-129968</v>
          </cell>
          <cell r="J260">
            <v>0</v>
          </cell>
          <cell r="K260">
            <v>-129968</v>
          </cell>
          <cell r="M260">
            <v>-55646</v>
          </cell>
        </row>
        <row r="261">
          <cell r="F261">
            <v>-20702</v>
          </cell>
          <cell r="H261">
            <v>0</v>
          </cell>
          <cell r="I261">
            <v>-20702</v>
          </cell>
          <cell r="J261">
            <v>0</v>
          </cell>
          <cell r="K261">
            <v>-20702</v>
          </cell>
          <cell r="M261">
            <v>-8904</v>
          </cell>
        </row>
        <row r="262">
          <cell r="F262">
            <v>-525235</v>
          </cell>
          <cell r="H262">
            <v>0</v>
          </cell>
          <cell r="I262">
            <v>-525235</v>
          </cell>
          <cell r="J262">
            <v>0</v>
          </cell>
          <cell r="K262">
            <v>-525235</v>
          </cell>
          <cell r="M262">
            <v>-221354</v>
          </cell>
        </row>
        <row r="264">
          <cell r="F264">
            <v>-204414</v>
          </cell>
          <cell r="H264">
            <v>0</v>
          </cell>
          <cell r="I264">
            <v>-204414</v>
          </cell>
          <cell r="J264">
            <v>0</v>
          </cell>
          <cell r="K264">
            <v>-204414</v>
          </cell>
          <cell r="M264">
            <v>-37093</v>
          </cell>
        </row>
        <row r="265">
          <cell r="F265">
            <v>-128333</v>
          </cell>
          <cell r="H265">
            <v>0</v>
          </cell>
          <cell r="I265">
            <v>-128333</v>
          </cell>
          <cell r="J265">
            <v>0</v>
          </cell>
          <cell r="K265">
            <v>-128333</v>
          </cell>
          <cell r="M265">
            <v>-8571</v>
          </cell>
        </row>
        <row r="266">
          <cell r="F266">
            <v>-6864</v>
          </cell>
          <cell r="H266">
            <v>0</v>
          </cell>
          <cell r="I266">
            <v>-6864</v>
          </cell>
          <cell r="J266">
            <v>0</v>
          </cell>
          <cell r="K266">
            <v>-6864</v>
          </cell>
          <cell r="M266">
            <v>-2</v>
          </cell>
        </row>
        <row r="267">
          <cell r="F267">
            <v>-339611</v>
          </cell>
          <cell r="H267">
            <v>0</v>
          </cell>
          <cell r="I267">
            <v>-339611</v>
          </cell>
          <cell r="J267">
            <v>0</v>
          </cell>
          <cell r="K267">
            <v>-339611</v>
          </cell>
          <cell r="M267">
            <v>-45666</v>
          </cell>
        </row>
        <row r="269">
          <cell r="F269">
            <v>-21301</v>
          </cell>
          <cell r="H269">
            <v>0</v>
          </cell>
          <cell r="I269">
            <v>-21301</v>
          </cell>
          <cell r="J269">
            <v>0</v>
          </cell>
          <cell r="K269">
            <v>-21301</v>
          </cell>
          <cell r="M269">
            <v>-8545</v>
          </cell>
        </row>
        <row r="270">
          <cell r="F270">
            <v>-21445</v>
          </cell>
          <cell r="H270">
            <v>0</v>
          </cell>
          <cell r="I270">
            <v>-21445</v>
          </cell>
          <cell r="J270">
            <v>0</v>
          </cell>
          <cell r="K270">
            <v>-21445</v>
          </cell>
          <cell r="M270">
            <v>-9157</v>
          </cell>
        </row>
        <row r="271">
          <cell r="F271">
            <v>-16644</v>
          </cell>
          <cell r="H271">
            <v>0</v>
          </cell>
          <cell r="I271">
            <v>-16644</v>
          </cell>
          <cell r="J271">
            <v>0</v>
          </cell>
          <cell r="K271">
            <v>-16644</v>
          </cell>
          <cell r="M271">
            <v>-7288</v>
          </cell>
        </row>
        <row r="272">
          <cell r="F272">
            <v>-59390</v>
          </cell>
          <cell r="H272">
            <v>0</v>
          </cell>
          <cell r="I272">
            <v>-59390</v>
          </cell>
          <cell r="J272">
            <v>0</v>
          </cell>
          <cell r="K272">
            <v>-59390</v>
          </cell>
          <cell r="M272">
            <v>-24990</v>
          </cell>
        </row>
        <row r="274">
          <cell r="F274">
            <v>0</v>
          </cell>
          <cell r="H274">
            <v>0</v>
          </cell>
          <cell r="I274">
            <v>0</v>
          </cell>
          <cell r="J274">
            <v>0</v>
          </cell>
          <cell r="K274">
            <v>0</v>
          </cell>
          <cell r="M274">
            <v>0</v>
          </cell>
        </row>
        <row r="275">
          <cell r="F275">
            <v>-36098</v>
          </cell>
          <cell r="H275">
            <v>0</v>
          </cell>
          <cell r="I275">
            <v>-36098</v>
          </cell>
          <cell r="J275">
            <v>0</v>
          </cell>
          <cell r="K275">
            <v>-36098</v>
          </cell>
          <cell r="M275">
            <v>-81305</v>
          </cell>
        </row>
        <row r="276">
          <cell r="F276">
            <v>-28534</v>
          </cell>
          <cell r="H276">
            <v>0</v>
          </cell>
          <cell r="I276">
            <v>-28534</v>
          </cell>
          <cell r="J276">
            <v>0</v>
          </cell>
          <cell r="K276">
            <v>-28534</v>
          </cell>
          <cell r="M276">
            <v>0</v>
          </cell>
        </row>
        <row r="277">
          <cell r="F277">
            <v>0</v>
          </cell>
          <cell r="H277">
            <v>0</v>
          </cell>
          <cell r="I277">
            <v>0</v>
          </cell>
          <cell r="J277">
            <v>0</v>
          </cell>
          <cell r="K277">
            <v>0</v>
          </cell>
          <cell r="M277">
            <v>0</v>
          </cell>
        </row>
        <row r="278">
          <cell r="F278">
            <v>-37688</v>
          </cell>
          <cell r="H278">
            <v>0</v>
          </cell>
          <cell r="I278">
            <v>-37688</v>
          </cell>
          <cell r="J278">
            <v>0</v>
          </cell>
          <cell r="K278">
            <v>-37688</v>
          </cell>
          <cell r="M278">
            <v>-24344</v>
          </cell>
        </row>
        <row r="279">
          <cell r="F279">
            <v>0</v>
          </cell>
          <cell r="H279">
            <v>0</v>
          </cell>
          <cell r="I279">
            <v>0</v>
          </cell>
          <cell r="J279">
            <v>0</v>
          </cell>
          <cell r="K279">
            <v>0</v>
          </cell>
          <cell r="M279">
            <v>0</v>
          </cell>
        </row>
        <row r="280">
          <cell r="F280">
            <v>-36230</v>
          </cell>
          <cell r="H280">
            <v>0</v>
          </cell>
          <cell r="I280">
            <v>-36230</v>
          </cell>
          <cell r="J280">
            <v>0</v>
          </cell>
          <cell r="K280">
            <v>-36230</v>
          </cell>
          <cell r="M280">
            <v>-92641</v>
          </cell>
        </row>
        <row r="281">
          <cell r="F281">
            <v>-16371</v>
          </cell>
          <cell r="H281">
            <v>0</v>
          </cell>
          <cell r="I281">
            <v>-16371</v>
          </cell>
          <cell r="J281">
            <v>0</v>
          </cell>
          <cell r="K281">
            <v>-16371</v>
          </cell>
          <cell r="M281">
            <v>0</v>
          </cell>
        </row>
        <row r="282">
          <cell r="F282">
            <v>0</v>
          </cell>
          <cell r="H282">
            <v>0</v>
          </cell>
          <cell r="I282">
            <v>0</v>
          </cell>
          <cell r="J282">
            <v>0</v>
          </cell>
          <cell r="K282">
            <v>0</v>
          </cell>
          <cell r="M282">
            <v>0</v>
          </cell>
        </row>
        <row r="283">
          <cell r="F283">
            <v>-41588</v>
          </cell>
          <cell r="H283">
            <v>0</v>
          </cell>
          <cell r="I283">
            <v>-41588</v>
          </cell>
          <cell r="J283">
            <v>0</v>
          </cell>
          <cell r="K283">
            <v>-41588</v>
          </cell>
          <cell r="M283">
            <v>-27783</v>
          </cell>
        </row>
        <row r="284">
          <cell r="F284">
            <v>0</v>
          </cell>
          <cell r="H284">
            <v>0</v>
          </cell>
          <cell r="I284">
            <v>0</v>
          </cell>
          <cell r="J284">
            <v>0</v>
          </cell>
          <cell r="K284">
            <v>0</v>
          </cell>
          <cell r="M284">
            <v>0</v>
          </cell>
        </row>
        <row r="285">
          <cell r="F285">
            <v>-28260</v>
          </cell>
          <cell r="H285">
            <v>0</v>
          </cell>
          <cell r="I285">
            <v>-28260</v>
          </cell>
          <cell r="J285">
            <v>0</v>
          </cell>
          <cell r="K285">
            <v>-28260</v>
          </cell>
          <cell r="M285">
            <v>-76132</v>
          </cell>
        </row>
        <row r="286">
          <cell r="F286">
            <v>-17908</v>
          </cell>
          <cell r="H286">
            <v>0</v>
          </cell>
          <cell r="I286">
            <v>-17908</v>
          </cell>
          <cell r="J286">
            <v>0</v>
          </cell>
          <cell r="K286">
            <v>-17908</v>
          </cell>
          <cell r="M286">
            <v>0</v>
          </cell>
        </row>
        <row r="287">
          <cell r="F287">
            <v>0</v>
          </cell>
          <cell r="H287">
            <v>0</v>
          </cell>
          <cell r="I287">
            <v>0</v>
          </cell>
          <cell r="J287">
            <v>0</v>
          </cell>
          <cell r="K287">
            <v>0</v>
          </cell>
          <cell r="M287">
            <v>0</v>
          </cell>
        </row>
        <row r="288">
          <cell r="F288">
            <v>-33527</v>
          </cell>
          <cell r="H288">
            <v>0</v>
          </cell>
          <cell r="I288">
            <v>-33527</v>
          </cell>
          <cell r="J288">
            <v>0</v>
          </cell>
          <cell r="K288">
            <v>-33527</v>
          </cell>
          <cell r="M288">
            <v>-22871</v>
          </cell>
        </row>
        <row r="289">
          <cell r="F289">
            <v>-276204</v>
          </cell>
          <cell r="H289">
            <v>0</v>
          </cell>
          <cell r="I289">
            <v>-276204</v>
          </cell>
          <cell r="J289">
            <v>0</v>
          </cell>
          <cell r="K289">
            <v>-276204</v>
          </cell>
          <cell r="M289">
            <v>-325076</v>
          </cell>
        </row>
        <row r="291">
          <cell r="F291">
            <v>-10291</v>
          </cell>
          <cell r="H291">
            <v>0</v>
          </cell>
          <cell r="I291">
            <v>-10291</v>
          </cell>
          <cell r="J291">
            <v>0</v>
          </cell>
          <cell r="K291">
            <v>-10291</v>
          </cell>
          <cell r="M291">
            <v>-14793</v>
          </cell>
        </row>
        <row r="292">
          <cell r="F292">
            <v>-10532</v>
          </cell>
          <cell r="H292">
            <v>0</v>
          </cell>
          <cell r="I292">
            <v>-10532</v>
          </cell>
          <cell r="J292">
            <v>0</v>
          </cell>
          <cell r="K292">
            <v>-10532</v>
          </cell>
          <cell r="M292">
            <v>-16782</v>
          </cell>
        </row>
        <row r="293">
          <cell r="F293">
            <v>-8211</v>
          </cell>
          <cell r="H293">
            <v>0</v>
          </cell>
          <cell r="I293">
            <v>-8211</v>
          </cell>
          <cell r="J293">
            <v>0</v>
          </cell>
          <cell r="K293">
            <v>-8211</v>
          </cell>
          <cell r="M293">
            <v>-13780</v>
          </cell>
        </row>
        <row r="294">
          <cell r="F294">
            <v>-29034</v>
          </cell>
          <cell r="H294">
            <v>0</v>
          </cell>
          <cell r="I294">
            <v>-29034</v>
          </cell>
          <cell r="J294">
            <v>0</v>
          </cell>
          <cell r="K294">
            <v>-29034</v>
          </cell>
          <cell r="M294">
            <v>-45355</v>
          </cell>
        </row>
        <row r="296">
          <cell r="F296">
            <v>-102288</v>
          </cell>
          <cell r="H296">
            <v>0</v>
          </cell>
          <cell r="I296">
            <v>-102288</v>
          </cell>
          <cell r="J296">
            <v>0</v>
          </cell>
          <cell r="K296">
            <v>-102288</v>
          </cell>
          <cell r="M296">
            <v>-62976</v>
          </cell>
        </row>
        <row r="297">
          <cell r="F297">
            <v>0</v>
          </cell>
          <cell r="H297">
            <v>0</v>
          </cell>
          <cell r="I297">
            <v>0</v>
          </cell>
          <cell r="J297">
            <v>0</v>
          </cell>
          <cell r="K297">
            <v>0</v>
          </cell>
          <cell r="M297">
            <v>0</v>
          </cell>
        </row>
        <row r="298">
          <cell r="F298">
            <v>-5910</v>
          </cell>
          <cell r="H298">
            <v>0</v>
          </cell>
          <cell r="I298">
            <v>-5910</v>
          </cell>
          <cell r="J298">
            <v>0</v>
          </cell>
          <cell r="K298">
            <v>-5910</v>
          </cell>
          <cell r="M298">
            <v>-5910</v>
          </cell>
        </row>
        <row r="299">
          <cell r="F299">
            <v>-108198</v>
          </cell>
          <cell r="H299">
            <v>0</v>
          </cell>
          <cell r="I299">
            <v>-108198</v>
          </cell>
          <cell r="J299">
            <v>0</v>
          </cell>
          <cell r="K299">
            <v>-108198</v>
          </cell>
          <cell r="M299">
            <v>-68886</v>
          </cell>
        </row>
        <row r="301">
          <cell r="F301">
            <v>0</v>
          </cell>
          <cell r="H301">
            <v>0</v>
          </cell>
          <cell r="I301">
            <v>0</v>
          </cell>
          <cell r="J301">
            <v>0</v>
          </cell>
          <cell r="K301">
            <v>0</v>
          </cell>
          <cell r="M301">
            <v>0</v>
          </cell>
        </row>
        <row r="302">
          <cell r="F302">
            <v>-22782</v>
          </cell>
          <cell r="H302">
            <v>0</v>
          </cell>
          <cell r="I302">
            <v>-22782</v>
          </cell>
          <cell r="J302">
            <v>0</v>
          </cell>
          <cell r="K302">
            <v>-22782</v>
          </cell>
          <cell r="M302">
            <v>-31983</v>
          </cell>
        </row>
        <row r="303">
          <cell r="F303">
            <v>0</v>
          </cell>
          <cell r="H303">
            <v>0</v>
          </cell>
          <cell r="I303">
            <v>0</v>
          </cell>
          <cell r="J303">
            <v>0</v>
          </cell>
          <cell r="K303">
            <v>0</v>
          </cell>
          <cell r="M303">
            <v>0</v>
          </cell>
        </row>
        <row r="304">
          <cell r="F304">
            <v>0</v>
          </cell>
          <cell r="H304">
            <v>0</v>
          </cell>
          <cell r="I304">
            <v>0</v>
          </cell>
          <cell r="J304">
            <v>0</v>
          </cell>
          <cell r="K304">
            <v>0</v>
          </cell>
          <cell r="M304">
            <v>0</v>
          </cell>
        </row>
        <row r="305">
          <cell r="F305">
            <v>0</v>
          </cell>
          <cell r="H305">
            <v>0</v>
          </cell>
          <cell r="I305">
            <v>0</v>
          </cell>
          <cell r="J305">
            <v>0</v>
          </cell>
          <cell r="K305">
            <v>0</v>
          </cell>
          <cell r="M305">
            <v>0</v>
          </cell>
        </row>
        <row r="306">
          <cell r="F306">
            <v>-25576</v>
          </cell>
          <cell r="H306">
            <v>0</v>
          </cell>
          <cell r="I306">
            <v>-25576</v>
          </cell>
          <cell r="J306">
            <v>0</v>
          </cell>
          <cell r="K306">
            <v>-25576</v>
          </cell>
          <cell r="M306">
            <v>-37031</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-22166</v>
          </cell>
          <cell r="H309">
            <v>0</v>
          </cell>
          <cell r="I309">
            <v>-22166</v>
          </cell>
          <cell r="J309">
            <v>0</v>
          </cell>
          <cell r="K309">
            <v>-22166</v>
          </cell>
          <cell r="M309">
            <v>-30978</v>
          </cell>
        </row>
        <row r="310">
          <cell r="F310">
            <v>0</v>
          </cell>
          <cell r="H310">
            <v>0</v>
          </cell>
          <cell r="I310">
            <v>0</v>
          </cell>
          <cell r="J310">
            <v>0</v>
          </cell>
          <cell r="K310">
            <v>0</v>
          </cell>
          <cell r="M310">
            <v>0</v>
          </cell>
        </row>
        <row r="311">
          <cell r="F311">
            <v>-70524</v>
          </cell>
          <cell r="H311">
            <v>0</v>
          </cell>
          <cell r="I311">
            <v>-70524</v>
          </cell>
          <cell r="J311">
            <v>0</v>
          </cell>
          <cell r="K311">
            <v>-70524</v>
          </cell>
          <cell r="M311">
            <v>-99992</v>
          </cell>
        </row>
        <row r="313">
          <cell r="F313">
            <v>0</v>
          </cell>
          <cell r="H313">
            <v>0</v>
          </cell>
          <cell r="I313">
            <v>0</v>
          </cell>
          <cell r="J313">
            <v>0</v>
          </cell>
          <cell r="K313">
            <v>0</v>
          </cell>
          <cell r="M313">
            <v>-9425</v>
          </cell>
        </row>
        <row r="314">
          <cell r="F314">
            <v>0</v>
          </cell>
          <cell r="H314">
            <v>0</v>
          </cell>
          <cell r="I314">
            <v>0</v>
          </cell>
          <cell r="J314">
            <v>0</v>
          </cell>
          <cell r="K314">
            <v>0</v>
          </cell>
          <cell r="M314">
            <v>-1154083</v>
          </cell>
        </row>
        <row r="315">
          <cell r="F315">
            <v>0</v>
          </cell>
          <cell r="H315">
            <v>0</v>
          </cell>
          <cell r="I315">
            <v>0</v>
          </cell>
          <cell r="J315">
            <v>0</v>
          </cell>
          <cell r="K315">
            <v>0</v>
          </cell>
          <cell r="M315">
            <v>0</v>
          </cell>
        </row>
        <row r="316">
          <cell r="F316">
            <v>0</v>
          </cell>
          <cell r="H316">
            <v>0</v>
          </cell>
          <cell r="I316">
            <v>0</v>
          </cell>
          <cell r="J316">
            <v>0</v>
          </cell>
          <cell r="K316">
            <v>0</v>
          </cell>
          <cell r="M316">
            <v>3198799</v>
          </cell>
        </row>
        <row r="317">
          <cell r="F317">
            <v>0</v>
          </cell>
          <cell r="H317">
            <v>0</v>
          </cell>
          <cell r="I317">
            <v>0</v>
          </cell>
          <cell r="J317">
            <v>0</v>
          </cell>
          <cell r="K317">
            <v>0</v>
          </cell>
          <cell r="M317">
            <v>-2308439</v>
          </cell>
        </row>
        <row r="318">
          <cell r="F318">
            <v>0</v>
          </cell>
          <cell r="H318">
            <v>0</v>
          </cell>
          <cell r="I318">
            <v>0</v>
          </cell>
          <cell r="J318">
            <v>0</v>
          </cell>
          <cell r="K318">
            <v>0</v>
          </cell>
          <cell r="M318">
            <v>1415739</v>
          </cell>
        </row>
        <row r="319">
          <cell r="F319">
            <v>0</v>
          </cell>
          <cell r="H319">
            <v>0</v>
          </cell>
          <cell r="I319">
            <v>0</v>
          </cell>
          <cell r="J319">
            <v>0</v>
          </cell>
          <cell r="K319">
            <v>0</v>
          </cell>
          <cell r="M319">
            <v>1033161</v>
          </cell>
        </row>
        <row r="320">
          <cell r="F320">
            <v>0</v>
          </cell>
          <cell r="H320">
            <v>0</v>
          </cell>
          <cell r="I320">
            <v>0</v>
          </cell>
          <cell r="J320">
            <v>0</v>
          </cell>
          <cell r="K320">
            <v>0</v>
          </cell>
          <cell r="M320">
            <v>1826441</v>
          </cell>
        </row>
        <row r="321">
          <cell r="F321">
            <v>0</v>
          </cell>
          <cell r="H321">
            <v>0</v>
          </cell>
          <cell r="I321">
            <v>0</v>
          </cell>
          <cell r="J321">
            <v>0</v>
          </cell>
          <cell r="K321">
            <v>0</v>
          </cell>
          <cell r="M321">
            <v>-3981976</v>
          </cell>
        </row>
        <row r="322">
          <cell r="F322">
            <v>0</v>
          </cell>
          <cell r="H322">
            <v>0</v>
          </cell>
          <cell r="I322">
            <v>0</v>
          </cell>
          <cell r="J322">
            <v>0</v>
          </cell>
          <cell r="K322">
            <v>0</v>
          </cell>
          <cell r="M322">
            <v>0</v>
          </cell>
        </row>
        <row r="323">
          <cell r="F323">
            <v>0</v>
          </cell>
          <cell r="H323">
            <v>0</v>
          </cell>
          <cell r="I323">
            <v>0</v>
          </cell>
          <cell r="J323">
            <v>0</v>
          </cell>
          <cell r="K323">
            <v>0</v>
          </cell>
          <cell r="M323">
            <v>1115600</v>
          </cell>
        </row>
        <row r="324">
          <cell r="F324">
            <v>0</v>
          </cell>
          <cell r="H324">
            <v>0</v>
          </cell>
          <cell r="I324">
            <v>0</v>
          </cell>
          <cell r="J324">
            <v>0</v>
          </cell>
          <cell r="K324">
            <v>0</v>
          </cell>
          <cell r="M324">
            <v>1081413</v>
          </cell>
        </row>
        <row r="325">
          <cell r="F325">
            <v>0</v>
          </cell>
          <cell r="H325">
            <v>0</v>
          </cell>
          <cell r="I325">
            <v>0</v>
          </cell>
          <cell r="J325">
            <v>0</v>
          </cell>
          <cell r="K325">
            <v>0</v>
          </cell>
          <cell r="M325">
            <v>0</v>
          </cell>
        </row>
        <row r="326">
          <cell r="F326">
            <v>0</v>
          </cell>
          <cell r="H326">
            <v>0</v>
          </cell>
          <cell r="I326">
            <v>0</v>
          </cell>
          <cell r="J326">
            <v>0</v>
          </cell>
          <cell r="K326">
            <v>0</v>
          </cell>
          <cell r="M326">
            <v>-1973416</v>
          </cell>
        </row>
        <row r="327">
          <cell r="F327">
            <v>0</v>
          </cell>
          <cell r="H327">
            <v>0</v>
          </cell>
          <cell r="I327">
            <v>0</v>
          </cell>
          <cell r="J327">
            <v>0</v>
          </cell>
          <cell r="K327">
            <v>0</v>
          </cell>
          <cell r="M327">
            <v>0</v>
          </cell>
        </row>
        <row r="328">
          <cell r="F328">
            <v>0</v>
          </cell>
          <cell r="H328">
            <v>0</v>
          </cell>
          <cell r="I328">
            <v>0</v>
          </cell>
          <cell r="J328">
            <v>0</v>
          </cell>
          <cell r="K328">
            <v>0</v>
          </cell>
          <cell r="M328">
            <v>-1112514</v>
          </cell>
        </row>
        <row r="329">
          <cell r="F329">
            <v>0</v>
          </cell>
          <cell r="H329">
            <v>0</v>
          </cell>
          <cell r="I329">
            <v>0</v>
          </cell>
          <cell r="J329">
            <v>0</v>
          </cell>
          <cell r="K329">
            <v>0</v>
          </cell>
          <cell r="M329">
            <v>0</v>
          </cell>
        </row>
        <row r="330">
          <cell r="F330">
            <v>0</v>
          </cell>
          <cell r="H330">
            <v>0</v>
          </cell>
          <cell r="I330">
            <v>0</v>
          </cell>
          <cell r="J330">
            <v>0</v>
          </cell>
          <cell r="K330">
            <v>0</v>
          </cell>
          <cell r="M330">
            <v>-868700</v>
          </cell>
        </row>
        <row r="332">
          <cell r="F332">
            <v>0</v>
          </cell>
          <cell r="H332">
            <v>0</v>
          </cell>
          <cell r="I332">
            <v>0</v>
          </cell>
          <cell r="J332">
            <v>0</v>
          </cell>
          <cell r="K332">
            <v>0</v>
          </cell>
          <cell r="M332">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-379</v>
          </cell>
          <cell r="H337">
            <v>0</v>
          </cell>
          <cell r="I337">
            <v>-379</v>
          </cell>
          <cell r="J337">
            <v>0</v>
          </cell>
          <cell r="K337">
            <v>-379</v>
          </cell>
          <cell r="M337">
            <v>-379</v>
          </cell>
        </row>
        <row r="338">
          <cell r="F338">
            <v>-14746</v>
          </cell>
          <cell r="H338">
            <v>0</v>
          </cell>
          <cell r="I338">
            <v>-14746</v>
          </cell>
          <cell r="J338">
            <v>0</v>
          </cell>
          <cell r="K338">
            <v>-14746</v>
          </cell>
          <cell r="M338">
            <v>0</v>
          </cell>
        </row>
        <row r="339">
          <cell r="F339">
            <v>0</v>
          </cell>
          <cell r="H339">
            <v>0</v>
          </cell>
          <cell r="I339">
            <v>0</v>
          </cell>
          <cell r="J339">
            <v>0</v>
          </cell>
          <cell r="K339">
            <v>0</v>
          </cell>
          <cell r="M339">
            <v>0</v>
          </cell>
        </row>
        <row r="340">
          <cell r="F340">
            <v>-6015</v>
          </cell>
          <cell r="H340">
            <v>0</v>
          </cell>
          <cell r="I340">
            <v>-6015</v>
          </cell>
          <cell r="J340">
            <v>0</v>
          </cell>
          <cell r="K340">
            <v>-6015</v>
          </cell>
          <cell r="M340">
            <v>-6015</v>
          </cell>
        </row>
        <row r="341">
          <cell r="F341">
            <v>0</v>
          </cell>
          <cell r="H341">
            <v>0</v>
          </cell>
          <cell r="I341">
            <v>0</v>
          </cell>
          <cell r="J341">
            <v>0</v>
          </cell>
          <cell r="K341">
            <v>0</v>
          </cell>
          <cell r="M341">
            <v>0</v>
          </cell>
        </row>
        <row r="342">
          <cell r="F342">
            <v>-3497</v>
          </cell>
          <cell r="H342">
            <v>0</v>
          </cell>
          <cell r="I342">
            <v>-3497</v>
          </cell>
          <cell r="J342">
            <v>0</v>
          </cell>
          <cell r="K342">
            <v>-3497</v>
          </cell>
          <cell r="M342">
            <v>-1</v>
          </cell>
        </row>
        <row r="343">
          <cell r="F343">
            <v>22</v>
          </cell>
          <cell r="H343">
            <v>0</v>
          </cell>
          <cell r="I343">
            <v>22</v>
          </cell>
          <cell r="J343">
            <v>0</v>
          </cell>
          <cell r="K343">
            <v>22</v>
          </cell>
          <cell r="M343">
            <v>-1579</v>
          </cell>
        </row>
        <row r="344">
          <cell r="F344">
            <v>-9714</v>
          </cell>
          <cell r="H344">
            <v>0</v>
          </cell>
          <cell r="I344">
            <v>-9714</v>
          </cell>
          <cell r="J344">
            <v>0</v>
          </cell>
          <cell r="K344">
            <v>-9714</v>
          </cell>
          <cell r="M344">
            <v>-2075</v>
          </cell>
        </row>
        <row r="345">
          <cell r="F345">
            <v>1327</v>
          </cell>
          <cell r="H345">
            <v>0</v>
          </cell>
          <cell r="I345">
            <v>1327</v>
          </cell>
          <cell r="J345">
            <v>0</v>
          </cell>
          <cell r="K345">
            <v>1327</v>
          </cell>
          <cell r="M345">
            <v>-1805</v>
          </cell>
        </row>
        <row r="346">
          <cell r="F346">
            <v>-575</v>
          </cell>
          <cell r="H346">
            <v>0</v>
          </cell>
          <cell r="I346">
            <v>-575</v>
          </cell>
          <cell r="J346">
            <v>0</v>
          </cell>
          <cell r="K346">
            <v>-575</v>
          </cell>
          <cell r="M346">
            <v>0</v>
          </cell>
        </row>
        <row r="347">
          <cell r="F347">
            <v>448</v>
          </cell>
          <cell r="H347">
            <v>0</v>
          </cell>
          <cell r="I347">
            <v>448</v>
          </cell>
          <cell r="J347">
            <v>0</v>
          </cell>
          <cell r="K347">
            <v>448</v>
          </cell>
          <cell r="M347">
            <v>448</v>
          </cell>
        </row>
        <row r="348">
          <cell r="F348">
            <v>-2174</v>
          </cell>
          <cell r="H348">
            <v>0</v>
          </cell>
          <cell r="I348">
            <v>-2174</v>
          </cell>
          <cell r="J348">
            <v>0</v>
          </cell>
          <cell r="K348">
            <v>-2174</v>
          </cell>
          <cell r="M348">
            <v>212</v>
          </cell>
        </row>
        <row r="349">
          <cell r="F349">
            <v>-3044</v>
          </cell>
          <cell r="H349">
            <v>0</v>
          </cell>
          <cell r="I349">
            <v>-3044</v>
          </cell>
          <cell r="J349">
            <v>0</v>
          </cell>
          <cell r="K349">
            <v>-3044</v>
          </cell>
          <cell r="M349">
            <v>-2672</v>
          </cell>
        </row>
        <row r="350">
          <cell r="F350">
            <v>-3419</v>
          </cell>
          <cell r="H350">
            <v>0</v>
          </cell>
          <cell r="I350">
            <v>-3419</v>
          </cell>
          <cell r="J350">
            <v>0</v>
          </cell>
          <cell r="K350">
            <v>-3419</v>
          </cell>
          <cell r="M350">
            <v>0</v>
          </cell>
        </row>
        <row r="351">
          <cell r="F351">
            <v>1</v>
          </cell>
          <cell r="H351">
            <v>0</v>
          </cell>
          <cell r="I351">
            <v>1</v>
          </cell>
          <cell r="J351">
            <v>0</v>
          </cell>
          <cell r="K351">
            <v>1</v>
          </cell>
          <cell r="M351">
            <v>0</v>
          </cell>
        </row>
        <row r="352">
          <cell r="F352">
            <v>-925</v>
          </cell>
          <cell r="H352">
            <v>0</v>
          </cell>
          <cell r="I352">
            <v>-925</v>
          </cell>
          <cell r="J352">
            <v>0</v>
          </cell>
          <cell r="K352">
            <v>-925</v>
          </cell>
          <cell r="M352">
            <v>0</v>
          </cell>
        </row>
        <row r="353">
          <cell r="F353">
            <v>221</v>
          </cell>
          <cell r="H353">
            <v>0</v>
          </cell>
          <cell r="I353">
            <v>221</v>
          </cell>
          <cell r="J353">
            <v>0</v>
          </cell>
          <cell r="K353">
            <v>221</v>
          </cell>
          <cell r="M353">
            <v>-6766</v>
          </cell>
        </row>
        <row r="354">
          <cell r="F354">
            <v>267</v>
          </cell>
          <cell r="H354">
            <v>0</v>
          </cell>
          <cell r="I354">
            <v>267</v>
          </cell>
          <cell r="J354">
            <v>0</v>
          </cell>
          <cell r="K354">
            <v>267</v>
          </cell>
          <cell r="M354">
            <v>-982</v>
          </cell>
        </row>
        <row r="355">
          <cell r="F355">
            <v>-2004</v>
          </cell>
          <cell r="H355">
            <v>0</v>
          </cell>
          <cell r="I355">
            <v>-2004</v>
          </cell>
          <cell r="J355">
            <v>0</v>
          </cell>
          <cell r="K355">
            <v>-2004</v>
          </cell>
          <cell r="M355">
            <v>-2000</v>
          </cell>
        </row>
        <row r="356">
          <cell r="F356">
            <v>-1367</v>
          </cell>
          <cell r="H356">
            <v>0</v>
          </cell>
          <cell r="I356">
            <v>-1367</v>
          </cell>
          <cell r="J356">
            <v>0</v>
          </cell>
          <cell r="K356">
            <v>-1367</v>
          </cell>
          <cell r="M356">
            <v>-4008</v>
          </cell>
        </row>
        <row r="357">
          <cell r="F357">
            <v>269</v>
          </cell>
          <cell r="H357">
            <v>0</v>
          </cell>
          <cell r="I357">
            <v>269</v>
          </cell>
          <cell r="J357">
            <v>0</v>
          </cell>
          <cell r="K357">
            <v>269</v>
          </cell>
          <cell r="M357">
            <v>269</v>
          </cell>
        </row>
        <row r="358">
          <cell r="F358">
            <v>1</v>
          </cell>
          <cell r="H358">
            <v>0</v>
          </cell>
          <cell r="I358">
            <v>1</v>
          </cell>
          <cell r="J358">
            <v>0</v>
          </cell>
          <cell r="K358">
            <v>1</v>
          </cell>
          <cell r="M358">
            <v>-225</v>
          </cell>
        </row>
        <row r="359">
          <cell r="F359">
            <v>-202</v>
          </cell>
          <cell r="H359">
            <v>0</v>
          </cell>
          <cell r="I359">
            <v>-202</v>
          </cell>
          <cell r="J359">
            <v>0</v>
          </cell>
          <cell r="K359">
            <v>-202</v>
          </cell>
          <cell r="M359">
            <v>-202</v>
          </cell>
        </row>
        <row r="360">
          <cell r="F360">
            <v>-3250</v>
          </cell>
          <cell r="H360">
            <v>0</v>
          </cell>
          <cell r="I360">
            <v>-3250</v>
          </cell>
          <cell r="J360">
            <v>0</v>
          </cell>
          <cell r="K360">
            <v>-3250</v>
          </cell>
          <cell r="M360">
            <v>-2884</v>
          </cell>
        </row>
        <row r="361">
          <cell r="F361">
            <v>0</v>
          </cell>
          <cell r="H361">
            <v>0</v>
          </cell>
          <cell r="I361">
            <v>0</v>
          </cell>
          <cell r="J361">
            <v>0</v>
          </cell>
          <cell r="K361">
            <v>0</v>
          </cell>
          <cell r="M361">
            <v>-875</v>
          </cell>
        </row>
        <row r="362">
          <cell r="F362">
            <v>-62</v>
          </cell>
          <cell r="H362">
            <v>0</v>
          </cell>
          <cell r="I362">
            <v>-62</v>
          </cell>
          <cell r="J362">
            <v>0</v>
          </cell>
          <cell r="K362">
            <v>-62</v>
          </cell>
          <cell r="M362">
            <v>0</v>
          </cell>
        </row>
        <row r="363">
          <cell r="F363">
            <v>-4715</v>
          </cell>
          <cell r="H363">
            <v>0</v>
          </cell>
          <cell r="I363">
            <v>-4715</v>
          </cell>
          <cell r="J363">
            <v>0</v>
          </cell>
          <cell r="K363">
            <v>-4715</v>
          </cell>
          <cell r="M363">
            <v>0</v>
          </cell>
        </row>
        <row r="364">
          <cell r="F364">
            <v>-1528</v>
          </cell>
          <cell r="H364">
            <v>0</v>
          </cell>
          <cell r="I364">
            <v>-1528</v>
          </cell>
          <cell r="J364">
            <v>0</v>
          </cell>
          <cell r="K364">
            <v>-1528</v>
          </cell>
          <cell r="M364">
            <v>0</v>
          </cell>
        </row>
        <row r="365">
          <cell r="F365">
            <v>0</v>
          </cell>
          <cell r="H365">
            <v>0</v>
          </cell>
          <cell r="I365">
            <v>0</v>
          </cell>
          <cell r="J365">
            <v>0</v>
          </cell>
          <cell r="K365">
            <v>0</v>
          </cell>
          <cell r="M365">
            <v>0</v>
          </cell>
        </row>
        <row r="366">
          <cell r="F366">
            <v>0</v>
          </cell>
          <cell r="H366">
            <v>0</v>
          </cell>
          <cell r="I366">
            <v>0</v>
          </cell>
          <cell r="J366">
            <v>0</v>
          </cell>
          <cell r="K366">
            <v>0</v>
          </cell>
          <cell r="M366">
            <v>0</v>
          </cell>
        </row>
        <row r="367">
          <cell r="F367">
            <v>0</v>
          </cell>
          <cell r="H367">
            <v>0</v>
          </cell>
          <cell r="I367">
            <v>0</v>
          </cell>
          <cell r="J367">
            <v>0</v>
          </cell>
          <cell r="K367">
            <v>0</v>
          </cell>
          <cell r="M367">
            <v>0</v>
          </cell>
        </row>
        <row r="368">
          <cell r="F368">
            <v>0</v>
          </cell>
          <cell r="H368">
            <v>0</v>
          </cell>
          <cell r="I368">
            <v>0</v>
          </cell>
          <cell r="J368">
            <v>0</v>
          </cell>
          <cell r="K368">
            <v>0</v>
          </cell>
          <cell r="M368">
            <v>0</v>
          </cell>
        </row>
        <row r="369">
          <cell r="F369">
            <v>0</v>
          </cell>
          <cell r="H369">
            <v>0</v>
          </cell>
          <cell r="I369">
            <v>0</v>
          </cell>
          <cell r="J369">
            <v>0</v>
          </cell>
          <cell r="K369">
            <v>0</v>
          </cell>
          <cell r="M369">
            <v>0</v>
          </cell>
        </row>
        <row r="370">
          <cell r="F370">
            <v>0</v>
          </cell>
          <cell r="H370">
            <v>0</v>
          </cell>
          <cell r="I370">
            <v>0</v>
          </cell>
          <cell r="J370">
            <v>0</v>
          </cell>
          <cell r="K370">
            <v>0</v>
          </cell>
          <cell r="M370">
            <v>0</v>
          </cell>
        </row>
        <row r="371">
          <cell r="F371">
            <v>0</v>
          </cell>
          <cell r="H371">
            <v>0</v>
          </cell>
          <cell r="I371">
            <v>0</v>
          </cell>
          <cell r="J371">
            <v>0</v>
          </cell>
          <cell r="K371">
            <v>0</v>
          </cell>
          <cell r="M371">
            <v>0</v>
          </cell>
        </row>
        <row r="372">
          <cell r="F372">
            <v>-826</v>
          </cell>
          <cell r="H372">
            <v>0</v>
          </cell>
          <cell r="I372">
            <v>-826</v>
          </cell>
          <cell r="J372">
            <v>0</v>
          </cell>
          <cell r="K372">
            <v>-826</v>
          </cell>
          <cell r="M372">
            <v>-826</v>
          </cell>
        </row>
        <row r="373">
          <cell r="F373">
            <v>-21078</v>
          </cell>
          <cell r="H373">
            <v>0</v>
          </cell>
          <cell r="I373">
            <v>-21078</v>
          </cell>
          <cell r="J373">
            <v>0</v>
          </cell>
          <cell r="K373">
            <v>-21078</v>
          </cell>
          <cell r="M373">
            <v>-20598</v>
          </cell>
        </row>
        <row r="374">
          <cell r="F374">
            <v>0</v>
          </cell>
          <cell r="H374">
            <v>0</v>
          </cell>
          <cell r="I374">
            <v>0</v>
          </cell>
          <cell r="J374">
            <v>0</v>
          </cell>
          <cell r="K374">
            <v>0</v>
          </cell>
          <cell r="M374">
            <v>0</v>
          </cell>
        </row>
        <row r="375">
          <cell r="F375">
            <v>-588</v>
          </cell>
          <cell r="H375">
            <v>0</v>
          </cell>
          <cell r="I375">
            <v>-588</v>
          </cell>
          <cell r="J375">
            <v>0</v>
          </cell>
          <cell r="K375">
            <v>-588</v>
          </cell>
          <cell r="M375">
            <v>-64</v>
          </cell>
        </row>
        <row r="376">
          <cell r="F376">
            <v>-17</v>
          </cell>
          <cell r="H376">
            <v>0</v>
          </cell>
          <cell r="I376">
            <v>-17</v>
          </cell>
          <cell r="J376">
            <v>0</v>
          </cell>
          <cell r="K376">
            <v>-17</v>
          </cell>
          <cell r="M376">
            <v>-273</v>
          </cell>
        </row>
        <row r="377">
          <cell r="F377">
            <v>-1073</v>
          </cell>
          <cell r="H377">
            <v>0</v>
          </cell>
          <cell r="I377">
            <v>-1073</v>
          </cell>
          <cell r="J377">
            <v>0</v>
          </cell>
          <cell r="K377">
            <v>-1073</v>
          </cell>
          <cell r="M377">
            <v>128</v>
          </cell>
        </row>
        <row r="378">
          <cell r="F378">
            <v>230</v>
          </cell>
          <cell r="H378">
            <v>0</v>
          </cell>
          <cell r="I378">
            <v>230</v>
          </cell>
          <cell r="J378">
            <v>0</v>
          </cell>
          <cell r="K378">
            <v>230</v>
          </cell>
          <cell r="M378">
            <v>-289</v>
          </cell>
        </row>
        <row r="379">
          <cell r="F379">
            <v>-92</v>
          </cell>
          <cell r="H379">
            <v>0</v>
          </cell>
          <cell r="I379">
            <v>-92</v>
          </cell>
          <cell r="J379">
            <v>0</v>
          </cell>
          <cell r="K379">
            <v>-92</v>
          </cell>
          <cell r="M379">
            <v>0</v>
          </cell>
        </row>
        <row r="380">
          <cell r="F380">
            <v>0</v>
          </cell>
          <cell r="H380">
            <v>0</v>
          </cell>
          <cell r="I380">
            <v>0</v>
          </cell>
          <cell r="J380">
            <v>0</v>
          </cell>
          <cell r="K380">
            <v>0</v>
          </cell>
          <cell r="M380">
            <v>0</v>
          </cell>
        </row>
        <row r="381">
          <cell r="F381">
            <v>-358</v>
          </cell>
          <cell r="H381">
            <v>0</v>
          </cell>
          <cell r="I381">
            <v>-358</v>
          </cell>
          <cell r="J381">
            <v>0</v>
          </cell>
          <cell r="K381">
            <v>-358</v>
          </cell>
          <cell r="M381">
            <v>0</v>
          </cell>
        </row>
        <row r="382">
          <cell r="F382">
            <v>-485</v>
          </cell>
          <cell r="H382">
            <v>0</v>
          </cell>
          <cell r="I382">
            <v>-485</v>
          </cell>
          <cell r="J382">
            <v>0</v>
          </cell>
          <cell r="K382">
            <v>-485</v>
          </cell>
          <cell r="M382">
            <v>-413</v>
          </cell>
        </row>
        <row r="383">
          <cell r="F383">
            <v>-548</v>
          </cell>
          <cell r="H383">
            <v>0</v>
          </cell>
          <cell r="I383">
            <v>-548</v>
          </cell>
          <cell r="J383">
            <v>0</v>
          </cell>
          <cell r="K383">
            <v>-548</v>
          </cell>
          <cell r="M383">
            <v>0</v>
          </cell>
        </row>
        <row r="384">
          <cell r="F384">
            <v>-1</v>
          </cell>
          <cell r="H384">
            <v>0</v>
          </cell>
          <cell r="I384">
            <v>-1</v>
          </cell>
          <cell r="J384">
            <v>0</v>
          </cell>
          <cell r="K384">
            <v>-1</v>
          </cell>
          <cell r="M384">
            <v>0</v>
          </cell>
        </row>
        <row r="385">
          <cell r="F385">
            <v>-141</v>
          </cell>
          <cell r="H385">
            <v>0</v>
          </cell>
          <cell r="I385">
            <v>-141</v>
          </cell>
          <cell r="J385">
            <v>0</v>
          </cell>
          <cell r="K385">
            <v>-141</v>
          </cell>
          <cell r="M385">
            <v>0</v>
          </cell>
        </row>
        <row r="386">
          <cell r="F386">
            <v>-1</v>
          </cell>
          <cell r="H386">
            <v>0</v>
          </cell>
          <cell r="I386">
            <v>-1</v>
          </cell>
          <cell r="J386">
            <v>0</v>
          </cell>
          <cell r="K386">
            <v>-1</v>
          </cell>
          <cell r="M386">
            <v>-1118</v>
          </cell>
        </row>
        <row r="387">
          <cell r="F387">
            <v>0</v>
          </cell>
          <cell r="H387">
            <v>0</v>
          </cell>
          <cell r="I387">
            <v>0</v>
          </cell>
          <cell r="J387">
            <v>0</v>
          </cell>
          <cell r="K387">
            <v>0</v>
          </cell>
          <cell r="M387">
            <v>-200</v>
          </cell>
        </row>
        <row r="388">
          <cell r="F388">
            <v>-304</v>
          </cell>
          <cell r="H388">
            <v>0</v>
          </cell>
          <cell r="I388">
            <v>-304</v>
          </cell>
          <cell r="J388">
            <v>0</v>
          </cell>
          <cell r="K388">
            <v>-304</v>
          </cell>
          <cell r="M388">
            <v>-320</v>
          </cell>
        </row>
        <row r="389">
          <cell r="F389">
            <v>-188</v>
          </cell>
          <cell r="H389">
            <v>0</v>
          </cell>
          <cell r="I389">
            <v>-188</v>
          </cell>
          <cell r="J389">
            <v>0</v>
          </cell>
          <cell r="K389">
            <v>-188</v>
          </cell>
          <cell r="M389">
            <v>-641</v>
          </cell>
        </row>
        <row r="390">
          <cell r="F390">
            <v>0</v>
          </cell>
          <cell r="H390">
            <v>0</v>
          </cell>
          <cell r="I390">
            <v>0</v>
          </cell>
          <cell r="J390">
            <v>0</v>
          </cell>
          <cell r="K390">
            <v>0</v>
          </cell>
          <cell r="M390">
            <v>0</v>
          </cell>
        </row>
        <row r="391">
          <cell r="F391">
            <v>1</v>
          </cell>
          <cell r="H391">
            <v>0</v>
          </cell>
          <cell r="I391">
            <v>1</v>
          </cell>
          <cell r="J391">
            <v>0</v>
          </cell>
          <cell r="K391">
            <v>1</v>
          </cell>
          <cell r="M391">
            <v>-36</v>
          </cell>
        </row>
        <row r="392">
          <cell r="F392">
            <v>600</v>
          </cell>
          <cell r="H392">
            <v>0</v>
          </cell>
          <cell r="I392">
            <v>600</v>
          </cell>
          <cell r="J392">
            <v>0</v>
          </cell>
          <cell r="K392">
            <v>600</v>
          </cell>
          <cell r="M392">
            <v>600</v>
          </cell>
        </row>
        <row r="393">
          <cell r="F393">
            <v>-715</v>
          </cell>
          <cell r="H393">
            <v>0</v>
          </cell>
          <cell r="I393">
            <v>-715</v>
          </cell>
          <cell r="J393">
            <v>0</v>
          </cell>
          <cell r="K393">
            <v>-715</v>
          </cell>
          <cell r="M393">
            <v>-461</v>
          </cell>
        </row>
        <row r="394">
          <cell r="F394">
            <v>0</v>
          </cell>
          <cell r="H394">
            <v>0</v>
          </cell>
          <cell r="I394">
            <v>0</v>
          </cell>
          <cell r="J394">
            <v>0</v>
          </cell>
          <cell r="K394">
            <v>0</v>
          </cell>
          <cell r="M394">
            <v>-140</v>
          </cell>
        </row>
        <row r="395">
          <cell r="F395">
            <v>0</v>
          </cell>
          <cell r="H395">
            <v>0</v>
          </cell>
          <cell r="I395">
            <v>0</v>
          </cell>
          <cell r="J395">
            <v>0</v>
          </cell>
          <cell r="K395">
            <v>0</v>
          </cell>
          <cell r="M395">
            <v>0</v>
          </cell>
        </row>
        <row r="396">
          <cell r="F396">
            <v>-754</v>
          </cell>
          <cell r="H396">
            <v>0</v>
          </cell>
          <cell r="I396">
            <v>-754</v>
          </cell>
          <cell r="J396">
            <v>0</v>
          </cell>
          <cell r="K396">
            <v>-754</v>
          </cell>
          <cell r="M396">
            <v>0</v>
          </cell>
        </row>
        <row r="397">
          <cell r="F397">
            <v>-240</v>
          </cell>
          <cell r="H397">
            <v>0</v>
          </cell>
          <cell r="I397">
            <v>-240</v>
          </cell>
          <cell r="J397">
            <v>0</v>
          </cell>
          <cell r="K397">
            <v>-240</v>
          </cell>
          <cell r="M397">
            <v>0</v>
          </cell>
        </row>
        <row r="398">
          <cell r="F398">
            <v>0</v>
          </cell>
          <cell r="H398">
            <v>0</v>
          </cell>
          <cell r="I398">
            <v>0</v>
          </cell>
          <cell r="J398">
            <v>0</v>
          </cell>
          <cell r="K398">
            <v>0</v>
          </cell>
          <cell r="M398">
            <v>0</v>
          </cell>
        </row>
        <row r="399">
          <cell r="F399">
            <v>0</v>
          </cell>
          <cell r="H399">
            <v>0</v>
          </cell>
          <cell r="I399">
            <v>0</v>
          </cell>
          <cell r="J399">
            <v>0</v>
          </cell>
          <cell r="K399">
            <v>0</v>
          </cell>
          <cell r="M399">
            <v>0</v>
          </cell>
        </row>
        <row r="400">
          <cell r="F400">
            <v>0</v>
          </cell>
          <cell r="H400">
            <v>0</v>
          </cell>
          <cell r="I400">
            <v>0</v>
          </cell>
          <cell r="J400">
            <v>0</v>
          </cell>
          <cell r="K400">
            <v>0</v>
          </cell>
          <cell r="M400">
            <v>0</v>
          </cell>
        </row>
        <row r="401">
          <cell r="F401">
            <v>-148732</v>
          </cell>
          <cell r="H401">
            <v>0</v>
          </cell>
          <cell r="I401">
            <v>-148732</v>
          </cell>
          <cell r="J401">
            <v>0</v>
          </cell>
          <cell r="K401">
            <v>-148732</v>
          </cell>
          <cell r="M401">
            <v>-810664</v>
          </cell>
        </row>
        <row r="402">
          <cell r="F402">
            <v>-45551</v>
          </cell>
          <cell r="H402">
            <v>0</v>
          </cell>
          <cell r="I402">
            <v>-45551</v>
          </cell>
          <cell r="J402">
            <v>0</v>
          </cell>
          <cell r="K402">
            <v>-45551</v>
          </cell>
          <cell r="M402">
            <v>-361063</v>
          </cell>
        </row>
        <row r="403">
          <cell r="F403">
            <v>0</v>
          </cell>
          <cell r="H403">
            <v>0</v>
          </cell>
          <cell r="I403">
            <v>0</v>
          </cell>
          <cell r="J403">
            <v>0</v>
          </cell>
          <cell r="K403">
            <v>0</v>
          </cell>
          <cell r="M403">
            <v>0</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-89746</v>
          </cell>
          <cell r="H406">
            <v>0</v>
          </cell>
          <cell r="I406">
            <v>-89746</v>
          </cell>
          <cell r="J406">
            <v>0</v>
          </cell>
          <cell r="K406">
            <v>-89746</v>
          </cell>
          <cell r="M406">
            <v>0</v>
          </cell>
        </row>
        <row r="407">
          <cell r="F407">
            <v>0</v>
          </cell>
          <cell r="H407">
            <v>0</v>
          </cell>
          <cell r="I407">
            <v>0</v>
          </cell>
          <cell r="J407">
            <v>0</v>
          </cell>
          <cell r="K407">
            <v>0</v>
          </cell>
          <cell r="M407">
            <v>0</v>
          </cell>
        </row>
        <row r="408">
          <cell r="F408">
            <v>0</v>
          </cell>
          <cell r="H408">
            <v>0</v>
          </cell>
          <cell r="I408">
            <v>0</v>
          </cell>
          <cell r="J408">
            <v>0</v>
          </cell>
          <cell r="K408">
            <v>0</v>
          </cell>
          <cell r="M408">
            <v>0</v>
          </cell>
        </row>
        <row r="409">
          <cell r="F409">
            <v>0</v>
          </cell>
          <cell r="H409">
            <v>0</v>
          </cell>
          <cell r="I409">
            <v>0</v>
          </cell>
          <cell r="J409">
            <v>0</v>
          </cell>
          <cell r="K409">
            <v>0</v>
          </cell>
          <cell r="M409">
            <v>0</v>
          </cell>
        </row>
        <row r="410">
          <cell r="F410">
            <v>0</v>
          </cell>
          <cell r="H410">
            <v>0</v>
          </cell>
          <cell r="I410">
            <v>0</v>
          </cell>
          <cell r="J410">
            <v>0</v>
          </cell>
          <cell r="K410">
            <v>0</v>
          </cell>
          <cell r="M410">
            <v>0</v>
          </cell>
        </row>
        <row r="411">
          <cell r="F411">
            <v>0</v>
          </cell>
          <cell r="H411">
            <v>0</v>
          </cell>
          <cell r="I411">
            <v>0</v>
          </cell>
          <cell r="J411">
            <v>0</v>
          </cell>
          <cell r="K411">
            <v>0</v>
          </cell>
          <cell r="M411">
            <v>0</v>
          </cell>
        </row>
        <row r="412">
          <cell r="F412">
            <v>0</v>
          </cell>
          <cell r="H412">
            <v>0</v>
          </cell>
          <cell r="I412">
            <v>0</v>
          </cell>
          <cell r="J412">
            <v>0</v>
          </cell>
          <cell r="K412">
            <v>0</v>
          </cell>
          <cell r="M412">
            <v>0</v>
          </cell>
        </row>
        <row r="413">
          <cell r="F413">
            <v>0</v>
          </cell>
          <cell r="H413">
            <v>0</v>
          </cell>
          <cell r="I413">
            <v>0</v>
          </cell>
          <cell r="J413">
            <v>0</v>
          </cell>
          <cell r="K413">
            <v>0</v>
          </cell>
          <cell r="M413">
            <v>0</v>
          </cell>
        </row>
        <row r="414">
          <cell r="F414">
            <v>-750</v>
          </cell>
          <cell r="H414">
            <v>0</v>
          </cell>
          <cell r="I414">
            <v>-750</v>
          </cell>
          <cell r="J414">
            <v>0</v>
          </cell>
          <cell r="K414">
            <v>-750</v>
          </cell>
          <cell r="M414">
            <v>0</v>
          </cell>
        </row>
        <row r="415">
          <cell r="F415">
            <v>0</v>
          </cell>
          <cell r="H415">
            <v>0</v>
          </cell>
          <cell r="I415">
            <v>0</v>
          </cell>
          <cell r="J415">
            <v>0</v>
          </cell>
          <cell r="K415">
            <v>0</v>
          </cell>
          <cell r="M415">
            <v>0</v>
          </cell>
        </row>
        <row r="416">
          <cell r="F416">
            <v>0</v>
          </cell>
          <cell r="H416">
            <v>0</v>
          </cell>
          <cell r="I416">
            <v>0</v>
          </cell>
          <cell r="J416">
            <v>0</v>
          </cell>
          <cell r="K416">
            <v>0</v>
          </cell>
          <cell r="M416">
            <v>0</v>
          </cell>
        </row>
        <row r="417">
          <cell r="F417">
            <v>0</v>
          </cell>
          <cell r="H417">
            <v>0</v>
          </cell>
          <cell r="I417">
            <v>0</v>
          </cell>
          <cell r="J417">
            <v>0</v>
          </cell>
          <cell r="K417">
            <v>0</v>
          </cell>
          <cell r="M417">
            <v>0</v>
          </cell>
        </row>
        <row r="418">
          <cell r="F418">
            <v>-102635</v>
          </cell>
          <cell r="H418">
            <v>0</v>
          </cell>
          <cell r="I418">
            <v>-102635</v>
          </cell>
          <cell r="J418">
            <v>0</v>
          </cell>
          <cell r="K418">
            <v>-102635</v>
          </cell>
          <cell r="M418">
            <v>-59315</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v>
          </cell>
          <cell r="H423">
            <v>0</v>
          </cell>
          <cell r="I423">
            <v>0</v>
          </cell>
          <cell r="J423">
            <v>0</v>
          </cell>
          <cell r="K423">
            <v>0</v>
          </cell>
          <cell r="M423">
            <v>0</v>
          </cell>
        </row>
        <row r="424">
          <cell r="F424">
            <v>0</v>
          </cell>
          <cell r="H424">
            <v>0</v>
          </cell>
          <cell r="I424">
            <v>0</v>
          </cell>
          <cell r="J424">
            <v>0</v>
          </cell>
          <cell r="K424">
            <v>0</v>
          </cell>
          <cell r="M424">
            <v>0</v>
          </cell>
        </row>
        <row r="425">
          <cell r="F425">
            <v>-1</v>
          </cell>
          <cell r="H425">
            <v>0</v>
          </cell>
          <cell r="I425">
            <v>-1</v>
          </cell>
          <cell r="J425">
            <v>0</v>
          </cell>
          <cell r="K425">
            <v>-1</v>
          </cell>
          <cell r="M425">
            <v>0</v>
          </cell>
        </row>
        <row r="426">
          <cell r="F426">
            <v>-49732</v>
          </cell>
          <cell r="H426">
            <v>0</v>
          </cell>
          <cell r="I426">
            <v>-49732</v>
          </cell>
          <cell r="J426">
            <v>0</v>
          </cell>
          <cell r="K426">
            <v>-49732</v>
          </cell>
          <cell r="M426">
            <v>-2</v>
          </cell>
        </row>
        <row r="427">
          <cell r="F427">
            <v>0</v>
          </cell>
          <cell r="H427">
            <v>0</v>
          </cell>
          <cell r="I427">
            <v>0</v>
          </cell>
          <cell r="J427">
            <v>0</v>
          </cell>
          <cell r="K427">
            <v>0</v>
          </cell>
          <cell r="M427">
            <v>0</v>
          </cell>
        </row>
        <row r="428">
          <cell r="F428">
            <v>0</v>
          </cell>
          <cell r="H428">
            <v>0</v>
          </cell>
          <cell r="I428">
            <v>0</v>
          </cell>
          <cell r="J428">
            <v>0</v>
          </cell>
          <cell r="K428">
            <v>0</v>
          </cell>
          <cell r="M428">
            <v>0</v>
          </cell>
        </row>
        <row r="429">
          <cell r="F429">
            <v>0</v>
          </cell>
          <cell r="H429">
            <v>0</v>
          </cell>
          <cell r="I429">
            <v>0</v>
          </cell>
          <cell r="J429">
            <v>0</v>
          </cell>
          <cell r="K429">
            <v>0</v>
          </cell>
          <cell r="M429">
            <v>0</v>
          </cell>
        </row>
        <row r="430">
          <cell r="F430">
            <v>0</v>
          </cell>
          <cell r="H430">
            <v>0</v>
          </cell>
          <cell r="I430">
            <v>0</v>
          </cell>
          <cell r="J430">
            <v>0</v>
          </cell>
          <cell r="K430">
            <v>0</v>
          </cell>
          <cell r="M430">
            <v>0</v>
          </cell>
        </row>
        <row r="431">
          <cell r="F431">
            <v>0</v>
          </cell>
          <cell r="H431">
            <v>0</v>
          </cell>
          <cell r="I431">
            <v>0</v>
          </cell>
          <cell r="J431">
            <v>0</v>
          </cell>
          <cell r="K431">
            <v>0</v>
          </cell>
          <cell r="M431">
            <v>0</v>
          </cell>
        </row>
        <row r="432">
          <cell r="F432">
            <v>0</v>
          </cell>
          <cell r="H432">
            <v>0</v>
          </cell>
          <cell r="I432">
            <v>0</v>
          </cell>
          <cell r="J432">
            <v>0</v>
          </cell>
          <cell r="K432">
            <v>0</v>
          </cell>
          <cell r="M432">
            <v>0</v>
          </cell>
        </row>
        <row r="433">
          <cell r="F433">
            <v>0</v>
          </cell>
          <cell r="H433">
            <v>0</v>
          </cell>
          <cell r="I433">
            <v>0</v>
          </cell>
          <cell r="J433">
            <v>0</v>
          </cell>
          <cell r="K433">
            <v>0</v>
          </cell>
          <cell r="M433">
            <v>0</v>
          </cell>
        </row>
        <row r="434">
          <cell r="F434">
            <v>0</v>
          </cell>
          <cell r="H434">
            <v>0</v>
          </cell>
          <cell r="I434">
            <v>0</v>
          </cell>
          <cell r="J434">
            <v>0</v>
          </cell>
          <cell r="K434">
            <v>0</v>
          </cell>
          <cell r="M434">
            <v>0</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-900</v>
          </cell>
          <cell r="H438">
            <v>0</v>
          </cell>
          <cell r="I438">
            <v>-900</v>
          </cell>
          <cell r="J438">
            <v>0</v>
          </cell>
          <cell r="K438">
            <v>-900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-232</v>
          </cell>
          <cell r="H444">
            <v>0</v>
          </cell>
          <cell r="I444">
            <v>-232</v>
          </cell>
          <cell r="J444">
            <v>0</v>
          </cell>
          <cell r="K444">
            <v>-232</v>
          </cell>
          <cell r="M444">
            <v>-232</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-61460</v>
          </cell>
          <cell r="H447">
            <v>0</v>
          </cell>
          <cell r="I447">
            <v>-61460</v>
          </cell>
          <cell r="J447">
            <v>0</v>
          </cell>
          <cell r="K447">
            <v>-61460</v>
          </cell>
          <cell r="M447">
            <v>-32660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0</v>
          </cell>
          <cell r="H450">
            <v>0</v>
          </cell>
          <cell r="I450">
            <v>0</v>
          </cell>
          <cell r="J450">
            <v>0</v>
          </cell>
          <cell r="K450">
            <v>0</v>
          </cell>
          <cell r="M450">
            <v>0</v>
          </cell>
        </row>
        <row r="451">
          <cell r="F451">
            <v>0</v>
          </cell>
          <cell r="H451">
            <v>0</v>
          </cell>
          <cell r="I451">
            <v>0</v>
          </cell>
          <cell r="J451">
            <v>0</v>
          </cell>
          <cell r="K451">
            <v>0</v>
          </cell>
          <cell r="M451">
            <v>0</v>
          </cell>
        </row>
        <row r="452">
          <cell r="F452">
            <v>0</v>
          </cell>
          <cell r="H452">
            <v>0</v>
          </cell>
          <cell r="I452">
            <v>0</v>
          </cell>
          <cell r="J452">
            <v>0</v>
          </cell>
          <cell r="K452">
            <v>0</v>
          </cell>
          <cell r="M452">
            <v>0</v>
          </cell>
        </row>
        <row r="453">
          <cell r="F453">
            <v>0</v>
          </cell>
          <cell r="H453">
            <v>0</v>
          </cell>
          <cell r="I453">
            <v>0</v>
          </cell>
          <cell r="J453">
            <v>0</v>
          </cell>
          <cell r="K453">
            <v>0</v>
          </cell>
          <cell r="M453">
            <v>0</v>
          </cell>
        </row>
        <row r="454">
          <cell r="F454">
            <v>0</v>
          </cell>
          <cell r="H454">
            <v>0</v>
          </cell>
          <cell r="I454">
            <v>0</v>
          </cell>
          <cell r="J454">
            <v>0</v>
          </cell>
          <cell r="K454">
            <v>0</v>
          </cell>
          <cell r="M454">
            <v>0</v>
          </cell>
        </row>
        <row r="455">
          <cell r="F455">
            <v>0</v>
          </cell>
          <cell r="H455">
            <v>0</v>
          </cell>
          <cell r="I455">
            <v>0</v>
          </cell>
          <cell r="J455">
            <v>0</v>
          </cell>
          <cell r="K455">
            <v>0</v>
          </cell>
          <cell r="M455">
            <v>0</v>
          </cell>
        </row>
        <row r="456">
          <cell r="F456">
            <v>0</v>
          </cell>
          <cell r="H456">
            <v>0</v>
          </cell>
          <cell r="I456">
            <v>0</v>
          </cell>
          <cell r="J456">
            <v>0</v>
          </cell>
          <cell r="K456">
            <v>0</v>
          </cell>
          <cell r="M456">
            <v>0</v>
          </cell>
        </row>
        <row r="457">
          <cell r="F457">
            <v>0</v>
          </cell>
          <cell r="H457">
            <v>0</v>
          </cell>
          <cell r="I457">
            <v>0</v>
          </cell>
          <cell r="J457">
            <v>0</v>
          </cell>
          <cell r="K457">
            <v>0</v>
          </cell>
          <cell r="M457">
            <v>0</v>
          </cell>
        </row>
        <row r="458">
          <cell r="F458">
            <v>-581377</v>
          </cell>
          <cell r="H458">
            <v>0</v>
          </cell>
          <cell r="I458">
            <v>-581377</v>
          </cell>
          <cell r="J458">
            <v>0</v>
          </cell>
          <cell r="K458">
            <v>-581377</v>
          </cell>
          <cell r="M458">
            <v>-1320126</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-1239983</v>
          </cell>
          <cell r="H468">
            <v>0</v>
          </cell>
          <cell r="I468">
            <v>-1239983</v>
          </cell>
          <cell r="J468">
            <v>0</v>
          </cell>
          <cell r="K468">
            <v>-1239983</v>
          </cell>
          <cell r="M468">
            <v>-6867633</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194282</v>
          </cell>
          <cell r="H473">
            <v>0</v>
          </cell>
          <cell r="I473">
            <v>194282</v>
          </cell>
          <cell r="J473">
            <v>0</v>
          </cell>
          <cell r="K473">
            <v>194282</v>
          </cell>
          <cell r="M473">
            <v>808030</v>
          </cell>
        </row>
        <row r="474">
          <cell r="F474">
            <v>0</v>
          </cell>
          <cell r="H474">
            <v>0</v>
          </cell>
          <cell r="I474">
            <v>0</v>
          </cell>
          <cell r="J474">
            <v>0</v>
          </cell>
          <cell r="K474">
            <v>0</v>
          </cell>
          <cell r="M474">
            <v>76258</v>
          </cell>
        </row>
        <row r="475">
          <cell r="F475">
            <v>0</v>
          </cell>
          <cell r="H475">
            <v>0</v>
          </cell>
          <cell r="I475">
            <v>0</v>
          </cell>
          <cell r="J475">
            <v>0</v>
          </cell>
          <cell r="K475">
            <v>0</v>
          </cell>
          <cell r="M475">
            <v>0</v>
          </cell>
        </row>
        <row r="476">
          <cell r="F476">
            <v>0</v>
          </cell>
          <cell r="H476">
            <v>0</v>
          </cell>
          <cell r="I476">
            <v>0</v>
          </cell>
          <cell r="J476">
            <v>0</v>
          </cell>
          <cell r="K476">
            <v>0</v>
          </cell>
          <cell r="M476">
            <v>0</v>
          </cell>
        </row>
        <row r="477">
          <cell r="F477">
            <v>0</v>
          </cell>
          <cell r="H477">
            <v>0</v>
          </cell>
          <cell r="I477">
            <v>0</v>
          </cell>
          <cell r="J477">
            <v>0</v>
          </cell>
          <cell r="K477">
            <v>0</v>
          </cell>
          <cell r="M477">
            <v>0</v>
          </cell>
        </row>
        <row r="478">
          <cell r="F478">
            <v>-3053890</v>
          </cell>
          <cell r="H478">
            <v>0</v>
          </cell>
          <cell r="I478">
            <v>-3053890</v>
          </cell>
          <cell r="J478">
            <v>0</v>
          </cell>
          <cell r="K478">
            <v>-3053890</v>
          </cell>
          <cell r="M478">
            <v>-9886359</v>
          </cell>
        </row>
        <row r="479">
          <cell r="F479">
            <v>0</v>
          </cell>
          <cell r="H479">
            <v>0</v>
          </cell>
          <cell r="I479">
            <v>0</v>
          </cell>
          <cell r="J479">
            <v>0</v>
          </cell>
          <cell r="K479">
            <v>0</v>
          </cell>
          <cell r="M479">
            <v>-339045</v>
          </cell>
        </row>
        <row r="480">
          <cell r="F480">
            <v>0</v>
          </cell>
          <cell r="H480">
            <v>0</v>
          </cell>
          <cell r="I480">
            <v>0</v>
          </cell>
          <cell r="J480">
            <v>0</v>
          </cell>
          <cell r="K480">
            <v>0</v>
          </cell>
          <cell r="M480">
            <v>0</v>
          </cell>
        </row>
        <row r="481">
          <cell r="F481">
            <v>0</v>
          </cell>
          <cell r="H481">
            <v>0</v>
          </cell>
          <cell r="I481">
            <v>0</v>
          </cell>
          <cell r="J481">
            <v>0</v>
          </cell>
          <cell r="K481">
            <v>0</v>
          </cell>
          <cell r="M481">
            <v>0</v>
          </cell>
        </row>
        <row r="482">
          <cell r="F482">
            <v>0</v>
          </cell>
          <cell r="H482">
            <v>0</v>
          </cell>
          <cell r="I482">
            <v>0</v>
          </cell>
          <cell r="J482">
            <v>0</v>
          </cell>
          <cell r="K482">
            <v>0</v>
          </cell>
          <cell r="M482">
            <v>0</v>
          </cell>
        </row>
        <row r="483">
          <cell r="F483">
            <v>0</v>
          </cell>
          <cell r="H483">
            <v>0</v>
          </cell>
          <cell r="I483">
            <v>0</v>
          </cell>
          <cell r="J483">
            <v>0</v>
          </cell>
          <cell r="K483">
            <v>0</v>
          </cell>
          <cell r="M483">
            <v>0</v>
          </cell>
        </row>
        <row r="484">
          <cell r="F484">
            <v>0</v>
          </cell>
          <cell r="H484">
            <v>0</v>
          </cell>
          <cell r="I484">
            <v>0</v>
          </cell>
          <cell r="J484">
            <v>0</v>
          </cell>
          <cell r="K484">
            <v>0</v>
          </cell>
          <cell r="M484">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-1369343</v>
          </cell>
          <cell r="H487">
            <v>0</v>
          </cell>
          <cell r="I487">
            <v>-1369343</v>
          </cell>
          <cell r="J487">
            <v>0</v>
          </cell>
          <cell r="K487">
            <v>-1369343</v>
          </cell>
          <cell r="M487">
            <v>-3992489</v>
          </cell>
        </row>
        <row r="488">
          <cell r="F488">
            <v>0</v>
          </cell>
          <cell r="H488">
            <v>0</v>
          </cell>
          <cell r="I488">
            <v>0</v>
          </cell>
          <cell r="J488">
            <v>0</v>
          </cell>
          <cell r="K488">
            <v>0</v>
          </cell>
          <cell r="M488">
            <v>0</v>
          </cell>
        </row>
        <row r="489">
          <cell r="F489">
            <v>0</v>
          </cell>
          <cell r="H489">
            <v>0</v>
          </cell>
          <cell r="I489">
            <v>0</v>
          </cell>
          <cell r="J489">
            <v>0</v>
          </cell>
          <cell r="K489">
            <v>0</v>
          </cell>
          <cell r="M489">
            <v>-24652</v>
          </cell>
        </row>
        <row r="490">
          <cell r="F490">
            <v>0</v>
          </cell>
          <cell r="H490">
            <v>0</v>
          </cell>
          <cell r="I490">
            <v>0</v>
          </cell>
          <cell r="J490">
            <v>0</v>
          </cell>
          <cell r="K490">
            <v>0</v>
          </cell>
          <cell r="M490">
            <v>0</v>
          </cell>
        </row>
        <row r="491">
          <cell r="F491">
            <v>0</v>
          </cell>
          <cell r="H491">
            <v>0</v>
          </cell>
          <cell r="I491">
            <v>0</v>
          </cell>
          <cell r="J491">
            <v>0</v>
          </cell>
          <cell r="K491">
            <v>0</v>
          </cell>
          <cell r="M491">
            <v>0</v>
          </cell>
        </row>
        <row r="492">
          <cell r="F492">
            <v>0</v>
          </cell>
          <cell r="H492">
            <v>0</v>
          </cell>
          <cell r="I492">
            <v>0</v>
          </cell>
          <cell r="J492">
            <v>0</v>
          </cell>
          <cell r="K492">
            <v>0</v>
          </cell>
          <cell r="M492">
            <v>0</v>
          </cell>
        </row>
        <row r="493">
          <cell r="F493">
            <v>-95283</v>
          </cell>
          <cell r="H493">
            <v>0</v>
          </cell>
          <cell r="I493">
            <v>-95283</v>
          </cell>
          <cell r="J493">
            <v>0</v>
          </cell>
          <cell r="K493">
            <v>-95283</v>
          </cell>
          <cell r="M493">
            <v>-386023</v>
          </cell>
        </row>
        <row r="494">
          <cell r="F494">
            <v>-5564217</v>
          </cell>
          <cell r="H494">
            <v>0</v>
          </cell>
          <cell r="I494">
            <v>-5564217</v>
          </cell>
          <cell r="J494">
            <v>0</v>
          </cell>
          <cell r="K494">
            <v>-5564217</v>
          </cell>
          <cell r="M494">
            <v>-20611913</v>
          </cell>
        </row>
        <row r="496">
          <cell r="F496">
            <v>0</v>
          </cell>
          <cell r="H496">
            <v>0</v>
          </cell>
          <cell r="I496">
            <v>0</v>
          </cell>
          <cell r="J496">
            <v>0</v>
          </cell>
          <cell r="K496">
            <v>0</v>
          </cell>
          <cell r="M496">
            <v>363697</v>
          </cell>
        </row>
        <row r="497">
          <cell r="F497">
            <v>772873</v>
          </cell>
          <cell r="H497">
            <v>0</v>
          </cell>
          <cell r="I497">
            <v>772873</v>
          </cell>
          <cell r="J497">
            <v>0</v>
          </cell>
          <cell r="K497">
            <v>772873</v>
          </cell>
          <cell r="M497">
            <v>2020912</v>
          </cell>
        </row>
        <row r="498">
          <cell r="F498">
            <v>0</v>
          </cell>
          <cell r="H498">
            <v>0</v>
          </cell>
          <cell r="I498">
            <v>0</v>
          </cell>
          <cell r="J498">
            <v>0</v>
          </cell>
          <cell r="K498">
            <v>0</v>
          </cell>
          <cell r="M498">
            <v>0</v>
          </cell>
        </row>
        <row r="499">
          <cell r="F499">
            <v>0</v>
          </cell>
          <cell r="H499">
            <v>0</v>
          </cell>
          <cell r="I499">
            <v>0</v>
          </cell>
          <cell r="J499">
            <v>0</v>
          </cell>
          <cell r="K499">
            <v>0</v>
          </cell>
          <cell r="M499">
            <v>6015</v>
          </cell>
        </row>
        <row r="500">
          <cell r="F500">
            <v>0</v>
          </cell>
          <cell r="H500">
            <v>0</v>
          </cell>
          <cell r="I500">
            <v>0</v>
          </cell>
          <cell r="J500">
            <v>0</v>
          </cell>
          <cell r="K500">
            <v>0</v>
          </cell>
          <cell r="M500">
            <v>0</v>
          </cell>
        </row>
        <row r="501">
          <cell r="F501">
            <v>0</v>
          </cell>
          <cell r="H501">
            <v>0</v>
          </cell>
          <cell r="I501">
            <v>0</v>
          </cell>
          <cell r="J501">
            <v>0</v>
          </cell>
          <cell r="K501">
            <v>0</v>
          </cell>
          <cell r="M501">
            <v>0</v>
          </cell>
        </row>
        <row r="502">
          <cell r="F502">
            <v>0</v>
          </cell>
          <cell r="H502">
            <v>0</v>
          </cell>
          <cell r="I502">
            <v>0</v>
          </cell>
          <cell r="J502">
            <v>0</v>
          </cell>
          <cell r="K502">
            <v>0</v>
          </cell>
          <cell r="M502">
            <v>0</v>
          </cell>
        </row>
        <row r="503">
          <cell r="F503">
            <v>0</v>
          </cell>
          <cell r="H503">
            <v>0</v>
          </cell>
          <cell r="I503">
            <v>0</v>
          </cell>
          <cell r="J503">
            <v>0</v>
          </cell>
          <cell r="K503">
            <v>0</v>
          </cell>
          <cell r="M503">
            <v>0</v>
          </cell>
        </row>
        <row r="504">
          <cell r="F504">
            <v>0</v>
          </cell>
          <cell r="H504">
            <v>0</v>
          </cell>
          <cell r="I504">
            <v>0</v>
          </cell>
          <cell r="J504">
            <v>0</v>
          </cell>
          <cell r="K504">
            <v>0</v>
          </cell>
          <cell r="M504">
            <v>0</v>
          </cell>
        </row>
        <row r="505">
          <cell r="F505">
            <v>709038</v>
          </cell>
          <cell r="H505">
            <v>0</v>
          </cell>
          <cell r="I505">
            <v>709038</v>
          </cell>
          <cell r="J505">
            <v>0</v>
          </cell>
          <cell r="K505">
            <v>709038</v>
          </cell>
          <cell r="M505">
            <v>1756916</v>
          </cell>
        </row>
        <row r="506">
          <cell r="F506">
            <v>0</v>
          </cell>
          <cell r="H506">
            <v>0</v>
          </cell>
          <cell r="I506">
            <v>0</v>
          </cell>
          <cell r="J506">
            <v>0</v>
          </cell>
          <cell r="K506">
            <v>0</v>
          </cell>
          <cell r="M506">
            <v>0</v>
          </cell>
        </row>
        <row r="507">
          <cell r="F507">
            <v>0</v>
          </cell>
          <cell r="H507">
            <v>0</v>
          </cell>
          <cell r="I507">
            <v>0</v>
          </cell>
          <cell r="J507">
            <v>0</v>
          </cell>
          <cell r="K507">
            <v>0</v>
          </cell>
          <cell r="M507">
            <v>0</v>
          </cell>
        </row>
        <row r="508">
          <cell r="F508">
            <v>0</v>
          </cell>
          <cell r="H508">
            <v>0</v>
          </cell>
          <cell r="I508">
            <v>0</v>
          </cell>
          <cell r="J508">
            <v>0</v>
          </cell>
          <cell r="K508">
            <v>0</v>
          </cell>
          <cell r="M508">
            <v>0</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-98999</v>
          </cell>
          <cell r="H513">
            <v>0</v>
          </cell>
          <cell r="I513">
            <v>-98999</v>
          </cell>
          <cell r="J513">
            <v>0</v>
          </cell>
          <cell r="K513">
            <v>-98999</v>
          </cell>
          <cell r="M513">
            <v>-422007</v>
          </cell>
        </row>
        <row r="514">
          <cell r="F514">
            <v>0</v>
          </cell>
          <cell r="H514">
            <v>0</v>
          </cell>
          <cell r="I514">
            <v>0</v>
          </cell>
          <cell r="J514">
            <v>0</v>
          </cell>
          <cell r="K514">
            <v>0</v>
          </cell>
          <cell r="M514">
            <v>-26647</v>
          </cell>
        </row>
        <row r="515">
          <cell r="F515">
            <v>154764</v>
          </cell>
          <cell r="H515">
            <v>0</v>
          </cell>
          <cell r="I515">
            <v>154764</v>
          </cell>
          <cell r="J515">
            <v>0</v>
          </cell>
          <cell r="K515">
            <v>154764</v>
          </cell>
          <cell r="M515">
            <v>558550</v>
          </cell>
        </row>
        <row r="516">
          <cell r="F516">
            <v>0</v>
          </cell>
          <cell r="H516">
            <v>0</v>
          </cell>
          <cell r="I516">
            <v>0</v>
          </cell>
          <cell r="J516">
            <v>0</v>
          </cell>
          <cell r="K516">
            <v>0</v>
          </cell>
          <cell r="M516">
            <v>0</v>
          </cell>
        </row>
        <row r="517">
          <cell r="F517">
            <v>0</v>
          </cell>
          <cell r="H517">
            <v>0</v>
          </cell>
          <cell r="I517">
            <v>0</v>
          </cell>
          <cell r="J517">
            <v>0</v>
          </cell>
          <cell r="K517">
            <v>0</v>
          </cell>
          <cell r="M517">
            <v>0</v>
          </cell>
        </row>
        <row r="518">
          <cell r="F518">
            <v>0</v>
          </cell>
          <cell r="H518">
            <v>0</v>
          </cell>
          <cell r="I518">
            <v>0</v>
          </cell>
          <cell r="J518">
            <v>0</v>
          </cell>
          <cell r="K518">
            <v>0</v>
          </cell>
          <cell r="M518">
            <v>0</v>
          </cell>
        </row>
        <row r="519">
          <cell r="F519">
            <v>0</v>
          </cell>
          <cell r="H519">
            <v>0</v>
          </cell>
          <cell r="I519">
            <v>0</v>
          </cell>
          <cell r="J519">
            <v>0</v>
          </cell>
          <cell r="K519">
            <v>0</v>
          </cell>
          <cell r="M519">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0</v>
          </cell>
          <cell r="H522">
            <v>0</v>
          </cell>
          <cell r="I522">
            <v>0</v>
          </cell>
          <cell r="J522">
            <v>0</v>
          </cell>
          <cell r="K522">
            <v>0</v>
          </cell>
          <cell r="M522">
            <v>0</v>
          </cell>
        </row>
        <row r="523">
          <cell r="F523">
            <v>0</v>
          </cell>
          <cell r="H523">
            <v>0</v>
          </cell>
          <cell r="I523">
            <v>0</v>
          </cell>
          <cell r="J523">
            <v>0</v>
          </cell>
          <cell r="K523">
            <v>0</v>
          </cell>
          <cell r="M523">
            <v>-49612</v>
          </cell>
        </row>
        <row r="524">
          <cell r="F524">
            <v>1537676</v>
          </cell>
          <cell r="H524">
            <v>0</v>
          </cell>
          <cell r="I524">
            <v>1537676</v>
          </cell>
          <cell r="J524">
            <v>0</v>
          </cell>
          <cell r="K524">
            <v>1537676</v>
          </cell>
          <cell r="M524">
            <v>4207824</v>
          </cell>
        </row>
        <row r="526">
          <cell r="F526">
            <v>-44096307</v>
          </cell>
          <cell r="H526">
            <v>0</v>
          </cell>
          <cell r="I526">
            <v>-44096307</v>
          </cell>
          <cell r="J526">
            <v>0</v>
          </cell>
          <cell r="K526">
            <v>-44096307</v>
          </cell>
          <cell r="M526">
            <v>-38076126</v>
          </cell>
        </row>
        <row r="527">
          <cell r="F527">
            <v>0</v>
          </cell>
          <cell r="H527">
            <v>0</v>
          </cell>
          <cell r="I527">
            <v>0</v>
          </cell>
          <cell r="J527">
            <v>0</v>
          </cell>
          <cell r="K527">
            <v>0</v>
          </cell>
          <cell r="M527">
            <v>0</v>
          </cell>
        </row>
        <row r="528">
          <cell r="F528">
            <v>493076</v>
          </cell>
          <cell r="H528">
            <v>0</v>
          </cell>
          <cell r="I528">
            <v>493076</v>
          </cell>
          <cell r="J528">
            <v>0</v>
          </cell>
          <cell r="K528">
            <v>493076</v>
          </cell>
          <cell r="M528">
            <v>129379</v>
          </cell>
        </row>
        <row r="529">
          <cell r="F529">
            <v>4138178</v>
          </cell>
          <cell r="H529">
            <v>0</v>
          </cell>
          <cell r="I529">
            <v>4138178</v>
          </cell>
          <cell r="J529">
            <v>0</v>
          </cell>
          <cell r="K529">
            <v>4138178</v>
          </cell>
          <cell r="M529">
            <v>2111252</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-8688841</v>
          </cell>
          <cell r="H533">
            <v>0</v>
          </cell>
          <cell r="I533">
            <v>-8688841</v>
          </cell>
          <cell r="J533">
            <v>0</v>
          </cell>
          <cell r="K533">
            <v>-8688841</v>
          </cell>
          <cell r="M533">
            <v>1577914</v>
          </cell>
        </row>
        <row r="534">
          <cell r="F534">
            <v>-5509637</v>
          </cell>
          <cell r="H534">
            <v>0</v>
          </cell>
          <cell r="I534">
            <v>-5509637</v>
          </cell>
          <cell r="J534">
            <v>0</v>
          </cell>
          <cell r="K534">
            <v>-5509637</v>
          </cell>
          <cell r="M534">
            <v>40864</v>
          </cell>
        </row>
        <row r="535">
          <cell r="F535">
            <v>-295736</v>
          </cell>
          <cell r="H535">
            <v>0</v>
          </cell>
          <cell r="I535">
            <v>-295736</v>
          </cell>
          <cell r="J535">
            <v>0</v>
          </cell>
          <cell r="K535">
            <v>-295736</v>
          </cell>
          <cell r="M535">
            <v>-722664</v>
          </cell>
        </row>
        <row r="536">
          <cell r="F536">
            <v>-584032</v>
          </cell>
          <cell r="H536">
            <v>0</v>
          </cell>
          <cell r="I536">
            <v>-584032</v>
          </cell>
          <cell r="J536">
            <v>0</v>
          </cell>
          <cell r="K536">
            <v>-584032</v>
          </cell>
          <cell r="M536">
            <v>-176784</v>
          </cell>
        </row>
        <row r="537">
          <cell r="F537">
            <v>0</v>
          </cell>
          <cell r="H537">
            <v>0</v>
          </cell>
          <cell r="I537">
            <v>0</v>
          </cell>
          <cell r="J537">
            <v>0</v>
          </cell>
          <cell r="K537">
            <v>0</v>
          </cell>
          <cell r="M537">
            <v>0</v>
          </cell>
        </row>
        <row r="538">
          <cell r="F538">
            <v>-107788</v>
          </cell>
          <cell r="H538">
            <v>0</v>
          </cell>
          <cell r="I538">
            <v>-107788</v>
          </cell>
          <cell r="J538">
            <v>0</v>
          </cell>
          <cell r="K538">
            <v>-107788</v>
          </cell>
          <cell r="M538">
            <v>-4941765</v>
          </cell>
        </row>
        <row r="539">
          <cell r="F539">
            <v>743662</v>
          </cell>
          <cell r="H539">
            <v>0</v>
          </cell>
          <cell r="I539">
            <v>743662</v>
          </cell>
          <cell r="J539">
            <v>0</v>
          </cell>
          <cell r="K539">
            <v>743662</v>
          </cell>
          <cell r="M539">
            <v>-64368</v>
          </cell>
        </row>
        <row r="540">
          <cell r="F540">
            <v>-160648</v>
          </cell>
          <cell r="H540">
            <v>0</v>
          </cell>
          <cell r="I540">
            <v>-160648</v>
          </cell>
          <cell r="J540">
            <v>0</v>
          </cell>
          <cell r="K540">
            <v>-160648</v>
          </cell>
          <cell r="M540">
            <v>-236906</v>
          </cell>
        </row>
        <row r="541">
          <cell r="F541">
            <v>-48351820</v>
          </cell>
          <cell r="H541">
            <v>0</v>
          </cell>
          <cell r="I541">
            <v>-48351820</v>
          </cell>
          <cell r="J541">
            <v>0</v>
          </cell>
          <cell r="K541">
            <v>-48351820</v>
          </cell>
          <cell r="M541">
            <v>-38465461</v>
          </cell>
        </row>
        <row r="542">
          <cell r="F542">
            <v>0</v>
          </cell>
          <cell r="H542">
            <v>0</v>
          </cell>
          <cell r="I542">
            <v>0</v>
          </cell>
          <cell r="J542">
            <v>0</v>
          </cell>
          <cell r="K542">
            <v>0</v>
          </cell>
          <cell r="M542">
            <v>0</v>
          </cell>
        </row>
        <row r="543">
          <cell r="F543">
            <v>-438570</v>
          </cell>
          <cell r="H543">
            <v>0</v>
          </cell>
          <cell r="I543">
            <v>-438570</v>
          </cell>
          <cell r="J543">
            <v>0</v>
          </cell>
          <cell r="K543">
            <v>-438570</v>
          </cell>
          <cell r="M543">
            <v>-99525</v>
          </cell>
        </row>
        <row r="544">
          <cell r="F544">
            <v>4073963</v>
          </cell>
          <cell r="H544">
            <v>0</v>
          </cell>
          <cell r="I544">
            <v>4073963</v>
          </cell>
          <cell r="J544">
            <v>0</v>
          </cell>
          <cell r="K544">
            <v>4073963</v>
          </cell>
          <cell r="M544">
            <v>2317047</v>
          </cell>
        </row>
        <row r="545">
          <cell r="F545">
            <v>0</v>
          </cell>
          <cell r="H545">
            <v>0</v>
          </cell>
          <cell r="I545">
            <v>0</v>
          </cell>
          <cell r="J545">
            <v>0</v>
          </cell>
          <cell r="K545">
            <v>0</v>
          </cell>
          <cell r="M545">
            <v>0</v>
          </cell>
        </row>
        <row r="546">
          <cell r="F546">
            <v>0</v>
          </cell>
          <cell r="H546">
            <v>0</v>
          </cell>
          <cell r="I546">
            <v>0</v>
          </cell>
          <cell r="J546">
            <v>0</v>
          </cell>
          <cell r="K546">
            <v>0</v>
          </cell>
          <cell r="M546">
            <v>0</v>
          </cell>
        </row>
        <row r="547">
          <cell r="F547">
            <v>0</v>
          </cell>
          <cell r="H547">
            <v>0</v>
          </cell>
          <cell r="I547">
            <v>0</v>
          </cell>
          <cell r="J547">
            <v>0</v>
          </cell>
          <cell r="K547">
            <v>0</v>
          </cell>
          <cell r="M547">
            <v>0</v>
          </cell>
        </row>
        <row r="548">
          <cell r="F548">
            <v>-19542783</v>
          </cell>
          <cell r="H548">
            <v>0</v>
          </cell>
          <cell r="I548">
            <v>-19542783</v>
          </cell>
          <cell r="J548">
            <v>0</v>
          </cell>
          <cell r="K548">
            <v>-19542783</v>
          </cell>
          <cell r="M548">
            <v>-12166813</v>
          </cell>
        </row>
        <row r="549">
          <cell r="F549">
            <v>131819</v>
          </cell>
          <cell r="H549">
            <v>0</v>
          </cell>
          <cell r="I549">
            <v>131819</v>
          </cell>
          <cell r="J549">
            <v>0</v>
          </cell>
          <cell r="K549">
            <v>131819</v>
          </cell>
          <cell r="M549">
            <v>-308073</v>
          </cell>
        </row>
        <row r="550">
          <cell r="F550">
            <v>1742335</v>
          </cell>
          <cell r="H550">
            <v>0</v>
          </cell>
          <cell r="I550">
            <v>1742335</v>
          </cell>
          <cell r="J550">
            <v>0</v>
          </cell>
          <cell r="K550">
            <v>1742335</v>
          </cell>
          <cell r="M550">
            <v>1004974</v>
          </cell>
        </row>
        <row r="551">
          <cell r="F551">
            <v>2192593</v>
          </cell>
          <cell r="H551">
            <v>0</v>
          </cell>
          <cell r="I551">
            <v>2192593</v>
          </cell>
          <cell r="J551">
            <v>0</v>
          </cell>
          <cell r="K551">
            <v>2192593</v>
          </cell>
          <cell r="M551">
            <v>51056</v>
          </cell>
        </row>
        <row r="552">
          <cell r="F552">
            <v>0</v>
          </cell>
          <cell r="H552">
            <v>0</v>
          </cell>
          <cell r="I552">
            <v>0</v>
          </cell>
          <cell r="J552">
            <v>0</v>
          </cell>
          <cell r="K552">
            <v>0</v>
          </cell>
          <cell r="M552">
            <v>0</v>
          </cell>
        </row>
        <row r="553">
          <cell r="F553">
            <v>-352466</v>
          </cell>
          <cell r="H553">
            <v>0</v>
          </cell>
          <cell r="I553">
            <v>-352466</v>
          </cell>
          <cell r="J553">
            <v>0</v>
          </cell>
          <cell r="K553">
            <v>-352466</v>
          </cell>
          <cell r="M553">
            <v>69541</v>
          </cell>
        </row>
        <row r="554">
          <cell r="F554">
            <v>117993</v>
          </cell>
          <cell r="H554">
            <v>0</v>
          </cell>
          <cell r="I554">
            <v>117993</v>
          </cell>
          <cell r="J554">
            <v>0</v>
          </cell>
          <cell r="K554">
            <v>117993</v>
          </cell>
          <cell r="M554">
            <v>144640</v>
          </cell>
        </row>
        <row r="555">
          <cell r="F555">
            <v>-36292384</v>
          </cell>
          <cell r="H555">
            <v>0</v>
          </cell>
          <cell r="I555">
            <v>-36292384</v>
          </cell>
          <cell r="J555">
            <v>0</v>
          </cell>
          <cell r="K555">
            <v>-36292384</v>
          </cell>
          <cell r="M555">
            <v>-32564691</v>
          </cell>
        </row>
        <row r="556">
          <cell r="F556">
            <v>0</v>
          </cell>
          <cell r="H556">
            <v>0</v>
          </cell>
          <cell r="I556">
            <v>0</v>
          </cell>
          <cell r="J556">
            <v>0</v>
          </cell>
          <cell r="K556">
            <v>0</v>
          </cell>
          <cell r="M556">
            <v>0</v>
          </cell>
        </row>
        <row r="557">
          <cell r="F557">
            <v>-80428</v>
          </cell>
          <cell r="H557">
            <v>0</v>
          </cell>
          <cell r="I557">
            <v>-80428</v>
          </cell>
          <cell r="J557">
            <v>0</v>
          </cell>
          <cell r="K557">
            <v>-80428</v>
          </cell>
          <cell r="M557">
            <v>-55777</v>
          </cell>
        </row>
        <row r="558">
          <cell r="F558">
            <v>1548742</v>
          </cell>
          <cell r="H558">
            <v>0</v>
          </cell>
          <cell r="I558">
            <v>1548742</v>
          </cell>
          <cell r="J558">
            <v>0</v>
          </cell>
          <cell r="K558">
            <v>1548742</v>
          </cell>
          <cell r="M558">
            <v>990192</v>
          </cell>
        </row>
        <row r="559">
          <cell r="F559">
            <v>0</v>
          </cell>
          <cell r="H559">
            <v>0</v>
          </cell>
          <cell r="I559">
            <v>0</v>
          </cell>
          <cell r="J559">
            <v>0</v>
          </cell>
          <cell r="K559">
            <v>0</v>
          </cell>
          <cell r="M559">
            <v>0</v>
          </cell>
        </row>
        <row r="560">
          <cell r="F560">
            <v>0</v>
          </cell>
          <cell r="H560">
            <v>0</v>
          </cell>
          <cell r="I560">
            <v>0</v>
          </cell>
          <cell r="J560">
            <v>0</v>
          </cell>
          <cell r="K560">
            <v>0</v>
          </cell>
          <cell r="M560">
            <v>0</v>
          </cell>
        </row>
        <row r="561">
          <cell r="F561">
            <v>0</v>
          </cell>
          <cell r="H561">
            <v>0</v>
          </cell>
          <cell r="I561">
            <v>0</v>
          </cell>
          <cell r="J561">
            <v>0</v>
          </cell>
          <cell r="K561">
            <v>0</v>
          </cell>
          <cell r="M561">
            <v>0</v>
          </cell>
        </row>
        <row r="562">
          <cell r="F562">
            <v>-12520147</v>
          </cell>
          <cell r="H562">
            <v>0</v>
          </cell>
          <cell r="I562">
            <v>-12520147</v>
          </cell>
          <cell r="J562">
            <v>0</v>
          </cell>
          <cell r="K562">
            <v>-12520147</v>
          </cell>
          <cell r="M562">
            <v>-7943884</v>
          </cell>
        </row>
        <row r="563">
          <cell r="F563">
            <v>139525</v>
          </cell>
          <cell r="H563">
            <v>0</v>
          </cell>
          <cell r="I563">
            <v>139525</v>
          </cell>
          <cell r="J563">
            <v>0</v>
          </cell>
          <cell r="K563">
            <v>139525</v>
          </cell>
          <cell r="M563">
            <v>-52000</v>
          </cell>
        </row>
        <row r="564">
          <cell r="F564">
            <v>-11180</v>
          </cell>
          <cell r="H564">
            <v>0</v>
          </cell>
          <cell r="I564">
            <v>-11180</v>
          </cell>
          <cell r="J564">
            <v>0</v>
          </cell>
          <cell r="K564">
            <v>-11180</v>
          </cell>
          <cell r="M564">
            <v>-34207</v>
          </cell>
        </row>
        <row r="565">
          <cell r="F565">
            <v>732976</v>
          </cell>
          <cell r="H565">
            <v>0</v>
          </cell>
          <cell r="I565">
            <v>732976</v>
          </cell>
          <cell r="J565">
            <v>0</v>
          </cell>
          <cell r="K565">
            <v>732976</v>
          </cell>
          <cell r="M565">
            <v>4966</v>
          </cell>
        </row>
        <row r="566">
          <cell r="F566">
            <v>0</v>
          </cell>
          <cell r="H566">
            <v>0</v>
          </cell>
          <cell r="I566">
            <v>0</v>
          </cell>
          <cell r="J566">
            <v>0</v>
          </cell>
          <cell r="K566">
            <v>0</v>
          </cell>
          <cell r="M566">
            <v>0</v>
          </cell>
        </row>
        <row r="567">
          <cell r="F567">
            <v>-391196</v>
          </cell>
          <cell r="H567">
            <v>0</v>
          </cell>
          <cell r="I567">
            <v>-391196</v>
          </cell>
          <cell r="J567">
            <v>0</v>
          </cell>
          <cell r="K567">
            <v>-391196</v>
          </cell>
          <cell r="M567">
            <v>-5173</v>
          </cell>
        </row>
        <row r="568">
          <cell r="F568">
            <v>42654</v>
          </cell>
          <cell r="H568">
            <v>0</v>
          </cell>
          <cell r="I568">
            <v>42654</v>
          </cell>
          <cell r="J568">
            <v>0</v>
          </cell>
          <cell r="K568">
            <v>42654</v>
          </cell>
          <cell r="M568">
            <v>92266</v>
          </cell>
        </row>
        <row r="569">
          <cell r="F569">
            <v>0</v>
          </cell>
          <cell r="H569">
            <v>0</v>
          </cell>
          <cell r="I569">
            <v>0</v>
          </cell>
          <cell r="J569">
            <v>0</v>
          </cell>
          <cell r="K569">
            <v>0</v>
          </cell>
          <cell r="M569">
            <v>-17730681</v>
          </cell>
        </row>
        <row r="570">
          <cell r="F570">
            <v>-161326447</v>
          </cell>
          <cell r="H570">
            <v>0</v>
          </cell>
          <cell r="I570">
            <v>-161326447</v>
          </cell>
          <cell r="J570">
            <v>0</v>
          </cell>
          <cell r="K570">
            <v>-161326447</v>
          </cell>
          <cell r="M570">
            <v>-145110807</v>
          </cell>
        </row>
        <row r="572">
          <cell r="F572">
            <v>0</v>
          </cell>
          <cell r="H572">
            <v>0</v>
          </cell>
          <cell r="I572">
            <v>0</v>
          </cell>
          <cell r="J572">
            <v>0</v>
          </cell>
          <cell r="K572">
            <v>0</v>
          </cell>
          <cell r="M572">
            <v>0</v>
          </cell>
        </row>
        <row r="574">
          <cell r="F574">
            <v>0</v>
          </cell>
          <cell r="H574">
            <v>0</v>
          </cell>
          <cell r="I574">
            <v>0</v>
          </cell>
          <cell r="J574">
            <v>0</v>
          </cell>
          <cell r="K574">
            <v>0</v>
          </cell>
          <cell r="M574">
            <v>0</v>
          </cell>
        </row>
        <row r="575">
          <cell r="F575">
            <v>0</v>
          </cell>
          <cell r="H575">
            <v>0</v>
          </cell>
          <cell r="I575">
            <v>0</v>
          </cell>
          <cell r="J575">
            <v>0</v>
          </cell>
          <cell r="K575">
            <v>0</v>
          </cell>
          <cell r="M575">
            <v>0</v>
          </cell>
        </row>
        <row r="576">
          <cell r="F576">
            <v>0</v>
          </cell>
          <cell r="H576">
            <v>0</v>
          </cell>
          <cell r="I576">
            <v>0</v>
          </cell>
          <cell r="J576">
            <v>0</v>
          </cell>
          <cell r="K576">
            <v>0</v>
          </cell>
          <cell r="M576">
            <v>0</v>
          </cell>
        </row>
        <row r="577">
          <cell r="F577">
            <v>0</v>
          </cell>
          <cell r="H577">
            <v>0</v>
          </cell>
          <cell r="I577">
            <v>0</v>
          </cell>
          <cell r="J577">
            <v>0</v>
          </cell>
          <cell r="K577">
            <v>0</v>
          </cell>
          <cell r="M577">
            <v>0</v>
          </cell>
        </row>
        <row r="579">
          <cell r="F579">
            <v>-174523</v>
          </cell>
          <cell r="H579">
            <v>0</v>
          </cell>
          <cell r="I579">
            <v>-174523</v>
          </cell>
          <cell r="J579">
            <v>0</v>
          </cell>
          <cell r="K579">
            <v>-174523</v>
          </cell>
          <cell r="M579">
            <v>-5550500</v>
          </cell>
        </row>
        <row r="580">
          <cell r="F580">
            <v>0</v>
          </cell>
          <cell r="H580">
            <v>0</v>
          </cell>
          <cell r="I580">
            <v>0</v>
          </cell>
          <cell r="J580">
            <v>0</v>
          </cell>
          <cell r="K580">
            <v>0</v>
          </cell>
          <cell r="M580">
            <v>0</v>
          </cell>
        </row>
        <row r="581">
          <cell r="F581">
            <v>-29581</v>
          </cell>
          <cell r="H581">
            <v>59162</v>
          </cell>
          <cell r="I581">
            <v>29581</v>
          </cell>
          <cell r="J581">
            <v>0</v>
          </cell>
          <cell r="K581">
            <v>29581</v>
          </cell>
          <cell r="M581">
            <v>4833977</v>
          </cell>
        </row>
        <row r="582">
          <cell r="F582">
            <v>0</v>
          </cell>
          <cell r="H582">
            <v>-29581</v>
          </cell>
          <cell r="I582">
            <v>-29581</v>
          </cell>
          <cell r="J582">
            <v>0</v>
          </cell>
          <cell r="K582">
            <v>-29581</v>
          </cell>
          <cell r="M582">
            <v>371355</v>
          </cell>
        </row>
        <row r="583">
          <cell r="F583">
            <v>0</v>
          </cell>
          <cell r="H583">
            <v>0</v>
          </cell>
          <cell r="I583">
            <v>0</v>
          </cell>
          <cell r="J583">
            <v>0</v>
          </cell>
          <cell r="K583">
            <v>0</v>
          </cell>
          <cell r="M583">
            <v>0</v>
          </cell>
        </row>
        <row r="584">
          <cell r="F584">
            <v>0</v>
          </cell>
          <cell r="H584">
            <v>0</v>
          </cell>
          <cell r="I584">
            <v>0</v>
          </cell>
          <cell r="J584">
            <v>0</v>
          </cell>
          <cell r="K584">
            <v>0</v>
          </cell>
          <cell r="M584">
            <v>0</v>
          </cell>
        </row>
        <row r="585">
          <cell r="F585">
            <v>-179900</v>
          </cell>
          <cell r="H585">
            <v>0</v>
          </cell>
          <cell r="I585">
            <v>-179900</v>
          </cell>
          <cell r="J585">
            <v>0</v>
          </cell>
          <cell r="K585">
            <v>-179900</v>
          </cell>
          <cell r="M585">
            <v>439892</v>
          </cell>
        </row>
        <row r="586">
          <cell r="F586">
            <v>0</v>
          </cell>
          <cell r="H586">
            <v>0</v>
          </cell>
          <cell r="I586">
            <v>0</v>
          </cell>
          <cell r="J586">
            <v>0</v>
          </cell>
          <cell r="K586">
            <v>0</v>
          </cell>
          <cell r="M586">
            <v>0</v>
          </cell>
        </row>
        <row r="587">
          <cell r="F587">
            <v>0</v>
          </cell>
          <cell r="H587">
            <v>0</v>
          </cell>
          <cell r="I587">
            <v>0</v>
          </cell>
          <cell r="J587">
            <v>0</v>
          </cell>
          <cell r="K587">
            <v>0</v>
          </cell>
          <cell r="M587">
            <v>0</v>
          </cell>
        </row>
        <row r="588">
          <cell r="F588">
            <v>-4200</v>
          </cell>
          <cell r="H588">
            <v>0</v>
          </cell>
          <cell r="I588">
            <v>-4200</v>
          </cell>
          <cell r="J588">
            <v>0</v>
          </cell>
          <cell r="K588">
            <v>-4200</v>
          </cell>
          <cell r="M588">
            <v>191525</v>
          </cell>
        </row>
        <row r="589">
          <cell r="F589">
            <v>-388204</v>
          </cell>
          <cell r="H589">
            <v>29581</v>
          </cell>
          <cell r="I589">
            <v>-358623</v>
          </cell>
          <cell r="J589">
            <v>0</v>
          </cell>
          <cell r="K589">
            <v>-358623</v>
          </cell>
          <cell r="M589">
            <v>286249</v>
          </cell>
        </row>
        <row r="591">
          <cell r="F591">
            <v>142625</v>
          </cell>
          <cell r="H591">
            <v>0</v>
          </cell>
          <cell r="I591">
            <v>142625</v>
          </cell>
          <cell r="J591">
            <v>0</v>
          </cell>
          <cell r="K591">
            <v>142625</v>
          </cell>
          <cell r="M591">
            <v>591315</v>
          </cell>
        </row>
        <row r="592">
          <cell r="F592">
            <v>0</v>
          </cell>
          <cell r="H592">
            <v>0</v>
          </cell>
          <cell r="I592">
            <v>0</v>
          </cell>
          <cell r="J592">
            <v>0</v>
          </cell>
          <cell r="K592">
            <v>0</v>
          </cell>
          <cell r="M592">
            <v>0</v>
          </cell>
        </row>
        <row r="593">
          <cell r="F593">
            <v>0</v>
          </cell>
          <cell r="H593">
            <v>0</v>
          </cell>
          <cell r="I593">
            <v>0</v>
          </cell>
          <cell r="J593">
            <v>0</v>
          </cell>
          <cell r="K593">
            <v>0</v>
          </cell>
          <cell r="M593">
            <v>-58540</v>
          </cell>
        </row>
        <row r="594">
          <cell r="F594">
            <v>-90973</v>
          </cell>
          <cell r="H594">
            <v>0</v>
          </cell>
          <cell r="I594">
            <v>-90973</v>
          </cell>
          <cell r="J594">
            <v>0</v>
          </cell>
          <cell r="K594">
            <v>-90973</v>
          </cell>
          <cell r="M594">
            <v>906</v>
          </cell>
        </row>
        <row r="595">
          <cell r="F595">
            <v>0</v>
          </cell>
          <cell r="H595">
            <v>0</v>
          </cell>
          <cell r="I595">
            <v>0</v>
          </cell>
          <cell r="J595">
            <v>0</v>
          </cell>
          <cell r="K595">
            <v>0</v>
          </cell>
          <cell r="M595">
            <v>0</v>
          </cell>
        </row>
        <row r="596">
          <cell r="F596">
            <v>0</v>
          </cell>
          <cell r="H596">
            <v>0</v>
          </cell>
          <cell r="I596">
            <v>0</v>
          </cell>
          <cell r="J596">
            <v>0</v>
          </cell>
          <cell r="K596">
            <v>0</v>
          </cell>
          <cell r="M596">
            <v>155</v>
          </cell>
        </row>
        <row r="597">
          <cell r="F597">
            <v>0</v>
          </cell>
          <cell r="H597">
            <v>0</v>
          </cell>
          <cell r="I597">
            <v>0</v>
          </cell>
          <cell r="J597">
            <v>0</v>
          </cell>
          <cell r="K597">
            <v>0</v>
          </cell>
          <cell r="M597">
            <v>0</v>
          </cell>
        </row>
        <row r="598">
          <cell r="F598">
            <v>-24267</v>
          </cell>
          <cell r="H598">
            <v>0</v>
          </cell>
          <cell r="I598">
            <v>-24267</v>
          </cell>
          <cell r="J598">
            <v>0</v>
          </cell>
          <cell r="K598">
            <v>-24267</v>
          </cell>
          <cell r="M598">
            <v>-109081</v>
          </cell>
        </row>
        <row r="599">
          <cell r="F599">
            <v>0</v>
          </cell>
          <cell r="H599">
            <v>0</v>
          </cell>
          <cell r="I599">
            <v>0</v>
          </cell>
          <cell r="J599">
            <v>0</v>
          </cell>
          <cell r="K599">
            <v>0</v>
          </cell>
          <cell r="M599">
            <v>2173</v>
          </cell>
        </row>
        <row r="600">
          <cell r="F600">
            <v>47631</v>
          </cell>
          <cell r="H600">
            <v>0</v>
          </cell>
          <cell r="I600">
            <v>47631</v>
          </cell>
          <cell r="J600">
            <v>0</v>
          </cell>
          <cell r="K600">
            <v>47631</v>
          </cell>
          <cell r="M600">
            <v>728663</v>
          </cell>
        </row>
        <row r="601">
          <cell r="F601">
            <v>0</v>
          </cell>
          <cell r="H601">
            <v>0</v>
          </cell>
          <cell r="I601">
            <v>0</v>
          </cell>
          <cell r="J601">
            <v>0</v>
          </cell>
          <cell r="K601">
            <v>0</v>
          </cell>
          <cell r="M601">
            <v>0</v>
          </cell>
        </row>
        <row r="602">
          <cell r="F602">
            <v>0</v>
          </cell>
          <cell r="H602">
            <v>0</v>
          </cell>
          <cell r="I602">
            <v>0</v>
          </cell>
          <cell r="J602">
            <v>0</v>
          </cell>
          <cell r="K602">
            <v>0</v>
          </cell>
          <cell r="M602">
            <v>28894</v>
          </cell>
        </row>
        <row r="603">
          <cell r="F603">
            <v>-16854</v>
          </cell>
          <cell r="H603">
            <v>0</v>
          </cell>
          <cell r="I603">
            <v>-16854</v>
          </cell>
          <cell r="J603">
            <v>0</v>
          </cell>
          <cell r="K603">
            <v>-16854</v>
          </cell>
          <cell r="M603">
            <v>-54478</v>
          </cell>
        </row>
        <row r="604">
          <cell r="F604">
            <v>0</v>
          </cell>
          <cell r="H604">
            <v>0</v>
          </cell>
          <cell r="I604">
            <v>0</v>
          </cell>
          <cell r="J604">
            <v>0</v>
          </cell>
          <cell r="K604">
            <v>0</v>
          </cell>
          <cell r="M604">
            <v>0</v>
          </cell>
        </row>
        <row r="605">
          <cell r="F605">
            <v>0</v>
          </cell>
          <cell r="H605">
            <v>0</v>
          </cell>
          <cell r="I605">
            <v>0</v>
          </cell>
          <cell r="J605">
            <v>0</v>
          </cell>
          <cell r="K605">
            <v>0</v>
          </cell>
          <cell r="M605">
            <v>0</v>
          </cell>
        </row>
        <row r="606">
          <cell r="F606">
            <v>0</v>
          </cell>
          <cell r="H606">
            <v>0</v>
          </cell>
          <cell r="I606">
            <v>0</v>
          </cell>
          <cell r="J606">
            <v>0</v>
          </cell>
          <cell r="K606">
            <v>0</v>
          </cell>
          <cell r="M606">
            <v>0</v>
          </cell>
        </row>
        <row r="607">
          <cell r="F607">
            <v>2729</v>
          </cell>
          <cell r="H607">
            <v>0</v>
          </cell>
          <cell r="I607">
            <v>2729</v>
          </cell>
          <cell r="J607">
            <v>0</v>
          </cell>
          <cell r="K607">
            <v>2729</v>
          </cell>
          <cell r="M607">
            <v>33868</v>
          </cell>
        </row>
        <row r="608">
          <cell r="F608">
            <v>0</v>
          </cell>
          <cell r="H608">
            <v>0</v>
          </cell>
          <cell r="I608">
            <v>0</v>
          </cell>
          <cell r="J608">
            <v>0</v>
          </cell>
          <cell r="K608">
            <v>0</v>
          </cell>
          <cell r="M608">
            <v>414</v>
          </cell>
        </row>
        <row r="609">
          <cell r="F609">
            <v>19412</v>
          </cell>
          <cell r="H609">
            <v>0</v>
          </cell>
          <cell r="I609">
            <v>19412</v>
          </cell>
          <cell r="J609">
            <v>0</v>
          </cell>
          <cell r="K609">
            <v>19412</v>
          </cell>
          <cell r="M609">
            <v>264796</v>
          </cell>
        </row>
        <row r="610">
          <cell r="F610">
            <v>0</v>
          </cell>
          <cell r="H610">
            <v>0</v>
          </cell>
          <cell r="I610">
            <v>0</v>
          </cell>
          <cell r="J610">
            <v>0</v>
          </cell>
          <cell r="K610">
            <v>0</v>
          </cell>
          <cell r="M610">
            <v>0</v>
          </cell>
        </row>
        <row r="611">
          <cell r="F611">
            <v>0</v>
          </cell>
          <cell r="H611">
            <v>0</v>
          </cell>
          <cell r="I611">
            <v>0</v>
          </cell>
          <cell r="J611">
            <v>0</v>
          </cell>
          <cell r="K611">
            <v>0</v>
          </cell>
          <cell r="M611">
            <v>1979</v>
          </cell>
        </row>
        <row r="612">
          <cell r="F612">
            <v>-4557</v>
          </cell>
          <cell r="H612">
            <v>0</v>
          </cell>
          <cell r="I612">
            <v>-4557</v>
          </cell>
          <cell r="J612">
            <v>0</v>
          </cell>
          <cell r="K612">
            <v>-4557</v>
          </cell>
          <cell r="M612">
            <v>-6103</v>
          </cell>
        </row>
        <row r="613">
          <cell r="F613">
            <v>0</v>
          </cell>
          <cell r="H613">
            <v>0</v>
          </cell>
          <cell r="I613">
            <v>0</v>
          </cell>
          <cell r="J613">
            <v>0</v>
          </cell>
          <cell r="K613">
            <v>0</v>
          </cell>
          <cell r="M613">
            <v>0</v>
          </cell>
        </row>
        <row r="614">
          <cell r="F614">
            <v>0</v>
          </cell>
          <cell r="H614">
            <v>0</v>
          </cell>
          <cell r="I614">
            <v>0</v>
          </cell>
          <cell r="J614">
            <v>0</v>
          </cell>
          <cell r="K614">
            <v>0</v>
          </cell>
          <cell r="M614">
            <v>0</v>
          </cell>
        </row>
        <row r="615">
          <cell r="F615">
            <v>0</v>
          </cell>
          <cell r="H615">
            <v>0</v>
          </cell>
          <cell r="I615">
            <v>0</v>
          </cell>
          <cell r="J615">
            <v>0</v>
          </cell>
          <cell r="K615">
            <v>0</v>
          </cell>
          <cell r="M615">
            <v>0</v>
          </cell>
        </row>
        <row r="616">
          <cell r="F616">
            <v>3230</v>
          </cell>
          <cell r="H616">
            <v>0</v>
          </cell>
          <cell r="I616">
            <v>3230</v>
          </cell>
          <cell r="J616">
            <v>0</v>
          </cell>
          <cell r="K616">
            <v>3230</v>
          </cell>
          <cell r="M616">
            <v>26612</v>
          </cell>
        </row>
        <row r="617">
          <cell r="F617">
            <v>0</v>
          </cell>
          <cell r="H617">
            <v>0</v>
          </cell>
          <cell r="I617">
            <v>0</v>
          </cell>
          <cell r="J617">
            <v>0</v>
          </cell>
          <cell r="K617">
            <v>0</v>
          </cell>
          <cell r="M617">
            <v>539</v>
          </cell>
        </row>
        <row r="618">
          <cell r="F618">
            <v>78976</v>
          </cell>
          <cell r="H618">
            <v>0</v>
          </cell>
          <cell r="I618">
            <v>78976</v>
          </cell>
          <cell r="J618">
            <v>0</v>
          </cell>
          <cell r="K618">
            <v>78976</v>
          </cell>
          <cell r="M618">
            <v>1452112</v>
          </cell>
        </row>
        <row r="620">
          <cell r="F620">
            <v>304478</v>
          </cell>
          <cell r="H620">
            <v>0</v>
          </cell>
          <cell r="I620">
            <v>304478</v>
          </cell>
          <cell r="J620">
            <v>0</v>
          </cell>
          <cell r="K620">
            <v>304478</v>
          </cell>
          <cell r="M620">
            <v>847452</v>
          </cell>
        </row>
        <row r="621">
          <cell r="F621">
            <v>0</v>
          </cell>
          <cell r="H621">
            <v>0</v>
          </cell>
          <cell r="I621">
            <v>0</v>
          </cell>
          <cell r="J621">
            <v>0</v>
          </cell>
          <cell r="K621">
            <v>0</v>
          </cell>
          <cell r="M621">
            <v>0</v>
          </cell>
        </row>
        <row r="622">
          <cell r="F622">
            <v>0</v>
          </cell>
          <cell r="H622">
            <v>0</v>
          </cell>
          <cell r="I622">
            <v>0</v>
          </cell>
          <cell r="J622">
            <v>0</v>
          </cell>
          <cell r="K622">
            <v>0</v>
          </cell>
          <cell r="M622">
            <v>-35512</v>
          </cell>
        </row>
        <row r="623">
          <cell r="F623">
            <v>-192040</v>
          </cell>
          <cell r="H623">
            <v>0</v>
          </cell>
          <cell r="I623">
            <v>-192040</v>
          </cell>
          <cell r="J623">
            <v>0</v>
          </cell>
          <cell r="K623">
            <v>-192040</v>
          </cell>
          <cell r="M623">
            <v>-256719</v>
          </cell>
        </row>
        <row r="624">
          <cell r="F624">
            <v>0</v>
          </cell>
          <cell r="H624">
            <v>0</v>
          </cell>
          <cell r="I624">
            <v>0</v>
          </cell>
          <cell r="J624">
            <v>0</v>
          </cell>
          <cell r="K624">
            <v>0</v>
          </cell>
          <cell r="M624">
            <v>0</v>
          </cell>
        </row>
        <row r="625">
          <cell r="F625">
            <v>0</v>
          </cell>
          <cell r="H625">
            <v>0</v>
          </cell>
          <cell r="I625">
            <v>0</v>
          </cell>
          <cell r="J625">
            <v>0</v>
          </cell>
          <cell r="K625">
            <v>0</v>
          </cell>
          <cell r="M625">
            <v>-541</v>
          </cell>
        </row>
        <row r="626">
          <cell r="F626">
            <v>0</v>
          </cell>
          <cell r="H626">
            <v>0</v>
          </cell>
          <cell r="I626">
            <v>0</v>
          </cell>
          <cell r="J626">
            <v>0</v>
          </cell>
          <cell r="K626">
            <v>0</v>
          </cell>
          <cell r="M626">
            <v>0</v>
          </cell>
        </row>
        <row r="627">
          <cell r="F627">
            <v>-46369</v>
          </cell>
          <cell r="H627">
            <v>0</v>
          </cell>
          <cell r="I627">
            <v>-46369</v>
          </cell>
          <cell r="J627">
            <v>0</v>
          </cell>
          <cell r="K627">
            <v>-46369</v>
          </cell>
          <cell r="M627">
            <v>-108478</v>
          </cell>
        </row>
        <row r="628">
          <cell r="F628">
            <v>0</v>
          </cell>
          <cell r="H628">
            <v>0</v>
          </cell>
          <cell r="I628">
            <v>0</v>
          </cell>
          <cell r="J628">
            <v>0</v>
          </cell>
          <cell r="K628">
            <v>0</v>
          </cell>
          <cell r="M628">
            <v>-5998</v>
          </cell>
        </row>
        <row r="629">
          <cell r="F629">
            <v>979743</v>
          </cell>
          <cell r="H629">
            <v>0</v>
          </cell>
          <cell r="I629">
            <v>979743</v>
          </cell>
          <cell r="J629">
            <v>0</v>
          </cell>
          <cell r="K629">
            <v>979743</v>
          </cell>
          <cell r="M629">
            <v>2406333</v>
          </cell>
        </row>
        <row r="630">
          <cell r="F630">
            <v>0</v>
          </cell>
          <cell r="H630">
            <v>0</v>
          </cell>
          <cell r="I630">
            <v>0</v>
          </cell>
          <cell r="J630">
            <v>0</v>
          </cell>
          <cell r="K630">
            <v>0</v>
          </cell>
          <cell r="M630">
            <v>0</v>
          </cell>
        </row>
        <row r="631">
          <cell r="F631">
            <v>0</v>
          </cell>
          <cell r="H631">
            <v>0</v>
          </cell>
          <cell r="I631">
            <v>0</v>
          </cell>
          <cell r="J631">
            <v>0</v>
          </cell>
          <cell r="K631">
            <v>0</v>
          </cell>
          <cell r="M631">
            <v>79367</v>
          </cell>
        </row>
        <row r="632">
          <cell r="F632">
            <v>-222907</v>
          </cell>
          <cell r="H632">
            <v>0</v>
          </cell>
          <cell r="I632">
            <v>-222907</v>
          </cell>
          <cell r="J632">
            <v>0</v>
          </cell>
          <cell r="K632">
            <v>-222907</v>
          </cell>
          <cell r="M632">
            <v>-450602</v>
          </cell>
        </row>
        <row r="633">
          <cell r="F633">
            <v>0</v>
          </cell>
          <cell r="H633">
            <v>0</v>
          </cell>
          <cell r="I633">
            <v>0</v>
          </cell>
          <cell r="J633">
            <v>0</v>
          </cell>
          <cell r="K633">
            <v>0</v>
          </cell>
          <cell r="M633">
            <v>0</v>
          </cell>
        </row>
        <row r="634">
          <cell r="F634">
            <v>0</v>
          </cell>
          <cell r="H634">
            <v>0</v>
          </cell>
          <cell r="I634">
            <v>0</v>
          </cell>
          <cell r="J634">
            <v>0</v>
          </cell>
          <cell r="K634">
            <v>0</v>
          </cell>
          <cell r="M634">
            <v>0</v>
          </cell>
        </row>
        <row r="635">
          <cell r="F635">
            <v>0</v>
          </cell>
          <cell r="H635">
            <v>0</v>
          </cell>
          <cell r="I635">
            <v>0</v>
          </cell>
          <cell r="J635">
            <v>0</v>
          </cell>
          <cell r="K635">
            <v>0</v>
          </cell>
          <cell r="M635">
            <v>0</v>
          </cell>
        </row>
        <row r="636">
          <cell r="F636">
            <v>30989</v>
          </cell>
          <cell r="H636">
            <v>0</v>
          </cell>
          <cell r="I636">
            <v>30989</v>
          </cell>
          <cell r="J636">
            <v>0</v>
          </cell>
          <cell r="K636">
            <v>30989</v>
          </cell>
          <cell r="M636">
            <v>99484</v>
          </cell>
        </row>
        <row r="637">
          <cell r="F637">
            <v>0</v>
          </cell>
          <cell r="H637">
            <v>0</v>
          </cell>
          <cell r="I637">
            <v>0</v>
          </cell>
          <cell r="J637">
            <v>0</v>
          </cell>
          <cell r="K637">
            <v>0</v>
          </cell>
          <cell r="M637">
            <v>6955</v>
          </cell>
        </row>
        <row r="638">
          <cell r="F638">
            <v>363522</v>
          </cell>
          <cell r="H638">
            <v>0</v>
          </cell>
          <cell r="I638">
            <v>363522</v>
          </cell>
          <cell r="J638">
            <v>0</v>
          </cell>
          <cell r="K638">
            <v>363522</v>
          </cell>
          <cell r="M638">
            <v>754810</v>
          </cell>
        </row>
        <row r="639">
          <cell r="F639">
            <v>0</v>
          </cell>
          <cell r="H639">
            <v>0</v>
          </cell>
          <cell r="I639">
            <v>0</v>
          </cell>
          <cell r="J639">
            <v>0</v>
          </cell>
          <cell r="K639">
            <v>0</v>
          </cell>
          <cell r="M639">
            <v>0</v>
          </cell>
        </row>
        <row r="640">
          <cell r="F640">
            <v>0</v>
          </cell>
          <cell r="H640">
            <v>0</v>
          </cell>
          <cell r="I640">
            <v>0</v>
          </cell>
          <cell r="J640">
            <v>0</v>
          </cell>
          <cell r="K640">
            <v>0</v>
          </cell>
          <cell r="M640">
            <v>4485</v>
          </cell>
        </row>
        <row r="641">
          <cell r="F641">
            <v>-39550</v>
          </cell>
          <cell r="H641">
            <v>0</v>
          </cell>
          <cell r="I641">
            <v>-39550</v>
          </cell>
          <cell r="J641">
            <v>0</v>
          </cell>
          <cell r="K641">
            <v>-39550</v>
          </cell>
          <cell r="M641">
            <v>-112429</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0</v>
          </cell>
          <cell r="H644">
            <v>0</v>
          </cell>
          <cell r="I644">
            <v>0</v>
          </cell>
          <cell r="J644">
            <v>0</v>
          </cell>
          <cell r="K644">
            <v>0</v>
          </cell>
          <cell r="M644">
            <v>0</v>
          </cell>
        </row>
        <row r="645">
          <cell r="F645">
            <v>24237</v>
          </cell>
          <cell r="H645">
            <v>0</v>
          </cell>
          <cell r="I645">
            <v>24237</v>
          </cell>
          <cell r="J645">
            <v>0</v>
          </cell>
          <cell r="K645">
            <v>24237</v>
          </cell>
          <cell r="M645">
            <v>71130</v>
          </cell>
        </row>
        <row r="646">
          <cell r="F646">
            <v>0</v>
          </cell>
          <cell r="H646">
            <v>0</v>
          </cell>
          <cell r="I646">
            <v>0</v>
          </cell>
          <cell r="J646">
            <v>0</v>
          </cell>
          <cell r="K646">
            <v>0</v>
          </cell>
          <cell r="M646">
            <v>10015</v>
          </cell>
        </row>
        <row r="647">
          <cell r="F647">
            <v>1202103</v>
          </cell>
          <cell r="H647">
            <v>0</v>
          </cell>
          <cell r="I647">
            <v>1202103</v>
          </cell>
          <cell r="J647">
            <v>0</v>
          </cell>
          <cell r="K647">
            <v>1202103</v>
          </cell>
          <cell r="M647">
            <v>3309752</v>
          </cell>
        </row>
        <row r="649">
          <cell r="F649">
            <v>-2264714</v>
          </cell>
          <cell r="H649">
            <v>-29581</v>
          </cell>
          <cell r="I649">
            <v>-2294295</v>
          </cell>
          <cell r="J649">
            <v>0</v>
          </cell>
          <cell r="K649">
            <v>-2294295</v>
          </cell>
          <cell r="M649">
            <v>-178871</v>
          </cell>
        </row>
        <row r="650">
          <cell r="F650">
            <v>-3523384</v>
          </cell>
          <cell r="H650">
            <v>0</v>
          </cell>
          <cell r="I650">
            <v>-3523384</v>
          </cell>
          <cell r="J650">
            <v>0</v>
          </cell>
          <cell r="K650">
            <v>-3523384</v>
          </cell>
          <cell r="M650">
            <v>0</v>
          </cell>
        </row>
        <row r="651">
          <cell r="F651">
            <v>0</v>
          </cell>
          <cell r="H651">
            <v>0</v>
          </cell>
          <cell r="I651">
            <v>0</v>
          </cell>
          <cell r="J651">
            <v>0</v>
          </cell>
          <cell r="K651">
            <v>0</v>
          </cell>
          <cell r="M651">
            <v>0</v>
          </cell>
        </row>
        <row r="652">
          <cell r="F652">
            <v>0</v>
          </cell>
          <cell r="H652">
            <v>0</v>
          </cell>
          <cell r="I652">
            <v>0</v>
          </cell>
          <cell r="J652">
            <v>0</v>
          </cell>
          <cell r="K652">
            <v>0</v>
          </cell>
          <cell r="M652">
            <v>0</v>
          </cell>
        </row>
        <row r="653">
          <cell r="F653">
            <v>0</v>
          </cell>
          <cell r="H653">
            <v>0</v>
          </cell>
          <cell r="I653">
            <v>0</v>
          </cell>
          <cell r="J653">
            <v>0</v>
          </cell>
          <cell r="K653">
            <v>0</v>
          </cell>
          <cell r="M653">
            <v>0</v>
          </cell>
        </row>
        <row r="654">
          <cell r="F654">
            <v>0</v>
          </cell>
          <cell r="H654">
            <v>0</v>
          </cell>
          <cell r="I654">
            <v>0</v>
          </cell>
          <cell r="J654">
            <v>0</v>
          </cell>
          <cell r="K654">
            <v>0</v>
          </cell>
          <cell r="M654">
            <v>0</v>
          </cell>
        </row>
        <row r="655">
          <cell r="F655">
            <v>0</v>
          </cell>
          <cell r="H655">
            <v>0</v>
          </cell>
          <cell r="I655">
            <v>0</v>
          </cell>
          <cell r="J655">
            <v>0</v>
          </cell>
          <cell r="K655">
            <v>0</v>
          </cell>
          <cell r="M655">
            <v>0</v>
          </cell>
        </row>
        <row r="656">
          <cell r="F656">
            <v>0</v>
          </cell>
          <cell r="H656">
            <v>0</v>
          </cell>
          <cell r="I656">
            <v>0</v>
          </cell>
          <cell r="J656">
            <v>0</v>
          </cell>
          <cell r="K656">
            <v>0</v>
          </cell>
          <cell r="M656">
            <v>0</v>
          </cell>
        </row>
        <row r="657">
          <cell r="F657">
            <v>-78750</v>
          </cell>
          <cell r="H657">
            <v>0</v>
          </cell>
          <cell r="I657">
            <v>-78750</v>
          </cell>
          <cell r="J657">
            <v>0</v>
          </cell>
          <cell r="K657">
            <v>-78750</v>
          </cell>
          <cell r="M657">
            <v>-56250</v>
          </cell>
        </row>
        <row r="658">
          <cell r="F658">
            <v>0</v>
          </cell>
          <cell r="H658">
            <v>0</v>
          </cell>
          <cell r="I658">
            <v>0</v>
          </cell>
          <cell r="J658">
            <v>0</v>
          </cell>
          <cell r="K658">
            <v>0</v>
          </cell>
          <cell r="M658">
            <v>0</v>
          </cell>
        </row>
        <row r="659">
          <cell r="F659">
            <v>0</v>
          </cell>
          <cell r="H659">
            <v>0</v>
          </cell>
          <cell r="I659">
            <v>0</v>
          </cell>
          <cell r="J659">
            <v>0</v>
          </cell>
          <cell r="K659">
            <v>0</v>
          </cell>
          <cell r="M659">
            <v>0</v>
          </cell>
        </row>
        <row r="660">
          <cell r="F660">
            <v>0</v>
          </cell>
          <cell r="H660">
            <v>0</v>
          </cell>
          <cell r="I660">
            <v>0</v>
          </cell>
          <cell r="J660">
            <v>0</v>
          </cell>
          <cell r="K660">
            <v>0</v>
          </cell>
          <cell r="M660">
            <v>0</v>
          </cell>
        </row>
        <row r="661">
          <cell r="F661">
            <v>0</v>
          </cell>
          <cell r="H661">
            <v>0</v>
          </cell>
          <cell r="I661">
            <v>0</v>
          </cell>
          <cell r="J661">
            <v>0</v>
          </cell>
          <cell r="K661">
            <v>0</v>
          </cell>
          <cell r="M661">
            <v>0</v>
          </cell>
        </row>
        <row r="662">
          <cell r="F662">
            <v>0</v>
          </cell>
          <cell r="H662">
            <v>0</v>
          </cell>
          <cell r="I662">
            <v>0</v>
          </cell>
          <cell r="J662">
            <v>0</v>
          </cell>
          <cell r="K662">
            <v>0</v>
          </cell>
          <cell r="M662">
            <v>0</v>
          </cell>
        </row>
        <row r="663">
          <cell r="F663">
            <v>15000</v>
          </cell>
          <cell r="H663">
            <v>0</v>
          </cell>
          <cell r="I663">
            <v>15000</v>
          </cell>
          <cell r="J663">
            <v>0</v>
          </cell>
          <cell r="K663">
            <v>15000</v>
          </cell>
          <cell r="M663">
            <v>0</v>
          </cell>
        </row>
        <row r="664">
          <cell r="F664">
            <v>0</v>
          </cell>
          <cell r="H664">
            <v>0</v>
          </cell>
          <cell r="I664">
            <v>0</v>
          </cell>
          <cell r="J664">
            <v>0</v>
          </cell>
          <cell r="K664">
            <v>0</v>
          </cell>
          <cell r="M664">
            <v>0</v>
          </cell>
        </row>
        <row r="665">
          <cell r="F665">
            <v>0</v>
          </cell>
          <cell r="H665">
            <v>0</v>
          </cell>
          <cell r="I665">
            <v>0</v>
          </cell>
          <cell r="J665">
            <v>0</v>
          </cell>
          <cell r="K665">
            <v>0</v>
          </cell>
          <cell r="M665">
            <v>-48000</v>
          </cell>
        </row>
        <row r="666">
          <cell r="F666">
            <v>-94500</v>
          </cell>
          <cell r="H666">
            <v>0</v>
          </cell>
          <cell r="I666">
            <v>-94500</v>
          </cell>
          <cell r="J666">
            <v>0</v>
          </cell>
          <cell r="K666">
            <v>-94500</v>
          </cell>
          <cell r="M666">
            <v>0</v>
          </cell>
        </row>
        <row r="667">
          <cell r="F667">
            <v>-5946348</v>
          </cell>
          <cell r="H667">
            <v>-29581</v>
          </cell>
          <cell r="I667">
            <v>-5975929</v>
          </cell>
          <cell r="J667">
            <v>0</v>
          </cell>
          <cell r="K667">
            <v>-5975929</v>
          </cell>
          <cell r="M667">
            <v>-283121</v>
          </cell>
        </row>
        <row r="669">
          <cell r="F669">
            <v>-4057379</v>
          </cell>
          <cell r="H669">
            <v>0</v>
          </cell>
          <cell r="I669">
            <v>-4057379</v>
          </cell>
          <cell r="J669">
            <v>0</v>
          </cell>
          <cell r="K669">
            <v>-4057379</v>
          </cell>
          <cell r="M669">
            <v>0</v>
          </cell>
        </row>
        <row r="670">
          <cell r="F670">
            <v>0</v>
          </cell>
          <cell r="H670">
            <v>0</v>
          </cell>
          <cell r="I670">
            <v>0</v>
          </cell>
          <cell r="J670">
            <v>0</v>
          </cell>
          <cell r="K670">
            <v>0</v>
          </cell>
          <cell r="M670">
            <v>0</v>
          </cell>
        </row>
        <row r="671">
          <cell r="F671">
            <v>-185300</v>
          </cell>
          <cell r="H671">
            <v>0</v>
          </cell>
          <cell r="I671">
            <v>-185300</v>
          </cell>
          <cell r="J671">
            <v>0</v>
          </cell>
          <cell r="K671">
            <v>-185300</v>
          </cell>
          <cell r="M671">
            <v>0</v>
          </cell>
        </row>
        <row r="672">
          <cell r="F672">
            <v>-110450</v>
          </cell>
          <cell r="H672">
            <v>0</v>
          </cell>
          <cell r="I672">
            <v>-110450</v>
          </cell>
          <cell r="J672">
            <v>0</v>
          </cell>
          <cell r="K672">
            <v>-110450</v>
          </cell>
          <cell r="M672">
            <v>0</v>
          </cell>
        </row>
        <row r="673">
          <cell r="F673">
            <v>-4353129</v>
          </cell>
          <cell r="H673">
            <v>0</v>
          </cell>
          <cell r="I673">
            <v>-4353129</v>
          </cell>
          <cell r="J673">
            <v>0</v>
          </cell>
          <cell r="K673">
            <v>-4353129</v>
          </cell>
          <cell r="M673">
            <v>0</v>
          </cell>
        </row>
        <row r="675">
          <cell r="F675">
            <v>-800927</v>
          </cell>
          <cell r="H675">
            <v>0</v>
          </cell>
          <cell r="I675">
            <v>-800927</v>
          </cell>
          <cell r="J675">
            <v>0</v>
          </cell>
          <cell r="K675">
            <v>-800927</v>
          </cell>
          <cell r="M675">
            <v>-1552017</v>
          </cell>
        </row>
        <row r="676">
          <cell r="F676">
            <v>-1800136</v>
          </cell>
          <cell r="H676">
            <v>0</v>
          </cell>
          <cell r="I676">
            <v>-1800136</v>
          </cell>
          <cell r="J676">
            <v>0</v>
          </cell>
          <cell r="K676">
            <v>-1800136</v>
          </cell>
          <cell r="M676">
            <v>0</v>
          </cell>
        </row>
        <row r="677">
          <cell r="F677">
            <v>0</v>
          </cell>
          <cell r="H677">
            <v>0</v>
          </cell>
          <cell r="I677">
            <v>0</v>
          </cell>
          <cell r="J677">
            <v>0</v>
          </cell>
          <cell r="K677">
            <v>0</v>
          </cell>
          <cell r="M677">
            <v>0</v>
          </cell>
        </row>
        <row r="678">
          <cell r="F678">
            <v>0</v>
          </cell>
          <cell r="H678">
            <v>0</v>
          </cell>
          <cell r="I678">
            <v>0</v>
          </cell>
          <cell r="J678">
            <v>0</v>
          </cell>
          <cell r="K678">
            <v>0</v>
          </cell>
          <cell r="M678">
            <v>0</v>
          </cell>
        </row>
        <row r="679">
          <cell r="F679">
            <v>0</v>
          </cell>
          <cell r="H679">
            <v>0</v>
          </cell>
          <cell r="I679">
            <v>0</v>
          </cell>
          <cell r="J679">
            <v>0</v>
          </cell>
          <cell r="K679">
            <v>0</v>
          </cell>
          <cell r="M679">
            <v>0</v>
          </cell>
        </row>
        <row r="680">
          <cell r="F680">
            <v>-2601063</v>
          </cell>
          <cell r="H680">
            <v>0</v>
          </cell>
          <cell r="I680">
            <v>-2601063</v>
          </cell>
          <cell r="J680">
            <v>0</v>
          </cell>
          <cell r="K680">
            <v>-2601063</v>
          </cell>
          <cell r="M680">
            <v>-1552017</v>
          </cell>
        </row>
        <row r="682">
          <cell r="F682">
            <v>0</v>
          </cell>
          <cell r="H682">
            <v>0</v>
          </cell>
          <cell r="I682">
            <v>0</v>
          </cell>
          <cell r="J682">
            <v>0</v>
          </cell>
          <cell r="K682">
            <v>0</v>
          </cell>
          <cell r="M682">
            <v>0</v>
          </cell>
        </row>
        <row r="683">
          <cell r="F683">
            <v>-1360450</v>
          </cell>
          <cell r="H683">
            <v>0</v>
          </cell>
          <cell r="I683">
            <v>-1360450</v>
          </cell>
          <cell r="J683">
            <v>0</v>
          </cell>
          <cell r="K683">
            <v>-1360450</v>
          </cell>
          <cell r="M683">
            <v>0</v>
          </cell>
        </row>
        <row r="684">
          <cell r="F684">
            <v>0</v>
          </cell>
          <cell r="H684">
            <v>0</v>
          </cell>
          <cell r="I684">
            <v>0</v>
          </cell>
          <cell r="J684">
            <v>0</v>
          </cell>
          <cell r="K684">
            <v>0</v>
          </cell>
          <cell r="M684">
            <v>0</v>
          </cell>
        </row>
        <row r="685">
          <cell r="F685">
            <v>0</v>
          </cell>
          <cell r="H685">
            <v>0</v>
          </cell>
          <cell r="I685">
            <v>0</v>
          </cell>
          <cell r="J685">
            <v>0</v>
          </cell>
          <cell r="K685">
            <v>0</v>
          </cell>
          <cell r="M685">
            <v>0</v>
          </cell>
        </row>
        <row r="686">
          <cell r="F686">
            <v>-1799428</v>
          </cell>
          <cell r="H686">
            <v>0</v>
          </cell>
          <cell r="I686">
            <v>-1799428</v>
          </cell>
          <cell r="J686">
            <v>0</v>
          </cell>
          <cell r="K686">
            <v>-1799428</v>
          </cell>
          <cell r="M686">
            <v>-2836838</v>
          </cell>
        </row>
        <row r="687">
          <cell r="F687">
            <v>0</v>
          </cell>
          <cell r="H687">
            <v>0</v>
          </cell>
          <cell r="I687">
            <v>0</v>
          </cell>
          <cell r="J687">
            <v>0</v>
          </cell>
          <cell r="K687">
            <v>0</v>
          </cell>
          <cell r="M687">
            <v>0</v>
          </cell>
        </row>
        <row r="688">
          <cell r="F688">
            <v>0</v>
          </cell>
          <cell r="H688">
            <v>0</v>
          </cell>
          <cell r="I688">
            <v>0</v>
          </cell>
          <cell r="J688">
            <v>0</v>
          </cell>
          <cell r="K688">
            <v>0</v>
          </cell>
          <cell r="M688">
            <v>0</v>
          </cell>
        </row>
        <row r="689">
          <cell r="F689">
            <v>0</v>
          </cell>
          <cell r="H689">
            <v>0</v>
          </cell>
          <cell r="I689">
            <v>0</v>
          </cell>
          <cell r="J689">
            <v>0</v>
          </cell>
          <cell r="K689">
            <v>0</v>
          </cell>
          <cell r="M689">
            <v>0</v>
          </cell>
        </row>
        <row r="690">
          <cell r="F690">
            <v>0</v>
          </cell>
          <cell r="H690">
            <v>0</v>
          </cell>
          <cell r="I690">
            <v>0</v>
          </cell>
          <cell r="J690">
            <v>0</v>
          </cell>
          <cell r="K690">
            <v>0</v>
          </cell>
          <cell r="M690">
            <v>0</v>
          </cell>
        </row>
        <row r="691">
          <cell r="F691">
            <v>0</v>
          </cell>
          <cell r="H691">
            <v>0</v>
          </cell>
          <cell r="I691">
            <v>0</v>
          </cell>
          <cell r="J691">
            <v>0</v>
          </cell>
          <cell r="K691">
            <v>0</v>
          </cell>
          <cell r="M691">
            <v>0</v>
          </cell>
        </row>
        <row r="692">
          <cell r="F692">
            <v>-2096697</v>
          </cell>
          <cell r="H692">
            <v>0</v>
          </cell>
          <cell r="I692">
            <v>-2096697</v>
          </cell>
          <cell r="J692">
            <v>0</v>
          </cell>
          <cell r="K692">
            <v>-2096697</v>
          </cell>
          <cell r="M692">
            <v>-1241021</v>
          </cell>
        </row>
        <row r="693">
          <cell r="F693">
            <v>0</v>
          </cell>
          <cell r="H693">
            <v>0</v>
          </cell>
          <cell r="I693">
            <v>0</v>
          </cell>
          <cell r="J693">
            <v>0</v>
          </cell>
          <cell r="K693">
            <v>0</v>
          </cell>
          <cell r="M693">
            <v>0</v>
          </cell>
        </row>
        <row r="694">
          <cell r="F694">
            <v>-5256575</v>
          </cell>
          <cell r="H694">
            <v>0</v>
          </cell>
          <cell r="I694">
            <v>-5256575</v>
          </cell>
          <cell r="J694">
            <v>0</v>
          </cell>
          <cell r="K694">
            <v>-5256575</v>
          </cell>
          <cell r="M694">
            <v>-4077859</v>
          </cell>
        </row>
        <row r="696">
          <cell r="F696">
            <v>0</v>
          </cell>
          <cell r="H696">
            <v>0</v>
          </cell>
          <cell r="I696">
            <v>0</v>
          </cell>
          <cell r="J696">
            <v>0</v>
          </cell>
          <cell r="K696">
            <v>0</v>
          </cell>
          <cell r="M696">
            <v>0</v>
          </cell>
        </row>
        <row r="697">
          <cell r="F697">
            <v>0</v>
          </cell>
          <cell r="H697">
            <v>0</v>
          </cell>
          <cell r="I697">
            <v>0</v>
          </cell>
          <cell r="J697">
            <v>0</v>
          </cell>
          <cell r="K697">
            <v>0</v>
          </cell>
          <cell r="M697">
            <v>0</v>
          </cell>
        </row>
        <row r="698">
          <cell r="F698">
            <v>0</v>
          </cell>
          <cell r="H698">
            <v>0</v>
          </cell>
          <cell r="I698">
            <v>0</v>
          </cell>
          <cell r="J698">
            <v>0</v>
          </cell>
          <cell r="K698">
            <v>0</v>
          </cell>
          <cell r="M698">
            <v>0</v>
          </cell>
        </row>
        <row r="699">
          <cell r="F699">
            <v>0</v>
          </cell>
          <cell r="H699">
            <v>0</v>
          </cell>
          <cell r="I699">
            <v>0</v>
          </cell>
          <cell r="J699">
            <v>0</v>
          </cell>
          <cell r="K699">
            <v>0</v>
          </cell>
          <cell r="M699">
            <v>-3544</v>
          </cell>
        </row>
        <row r="700">
          <cell r="F700">
            <v>-33774</v>
          </cell>
          <cell r="H700">
            <v>0</v>
          </cell>
          <cell r="I700">
            <v>-33774</v>
          </cell>
          <cell r="J700">
            <v>0</v>
          </cell>
          <cell r="K700">
            <v>-33774</v>
          </cell>
          <cell r="M700">
            <v>-49168</v>
          </cell>
        </row>
        <row r="701">
          <cell r="F701">
            <v>0</v>
          </cell>
          <cell r="H701">
            <v>0</v>
          </cell>
          <cell r="I701">
            <v>0</v>
          </cell>
          <cell r="J701">
            <v>0</v>
          </cell>
          <cell r="K701">
            <v>0</v>
          </cell>
          <cell r="M701">
            <v>0</v>
          </cell>
        </row>
        <row r="702">
          <cell r="F702">
            <v>0</v>
          </cell>
          <cell r="H702">
            <v>0</v>
          </cell>
          <cell r="I702">
            <v>0</v>
          </cell>
          <cell r="J702">
            <v>0</v>
          </cell>
          <cell r="K702">
            <v>0</v>
          </cell>
          <cell r="M702">
            <v>0</v>
          </cell>
        </row>
        <row r="703">
          <cell r="F703">
            <v>0</v>
          </cell>
          <cell r="H703">
            <v>0</v>
          </cell>
          <cell r="I703">
            <v>0</v>
          </cell>
          <cell r="J703">
            <v>0</v>
          </cell>
          <cell r="K703">
            <v>0</v>
          </cell>
          <cell r="M703">
            <v>0</v>
          </cell>
        </row>
        <row r="704">
          <cell r="F704">
            <v>0</v>
          </cell>
          <cell r="H704">
            <v>0</v>
          </cell>
          <cell r="I704">
            <v>0</v>
          </cell>
          <cell r="J704">
            <v>0</v>
          </cell>
          <cell r="K704">
            <v>0</v>
          </cell>
          <cell r="M704">
            <v>0</v>
          </cell>
        </row>
        <row r="705">
          <cell r="F705">
            <v>-32179</v>
          </cell>
          <cell r="H705">
            <v>0</v>
          </cell>
          <cell r="I705">
            <v>-32179</v>
          </cell>
          <cell r="J705">
            <v>0</v>
          </cell>
          <cell r="K705">
            <v>-32179</v>
          </cell>
          <cell r="M705">
            <v>-1663</v>
          </cell>
        </row>
        <row r="706">
          <cell r="F706">
            <v>0</v>
          </cell>
          <cell r="H706">
            <v>0</v>
          </cell>
          <cell r="I706">
            <v>0</v>
          </cell>
          <cell r="J706">
            <v>0</v>
          </cell>
          <cell r="K706">
            <v>0</v>
          </cell>
          <cell r="M706">
            <v>-6909</v>
          </cell>
        </row>
        <row r="707">
          <cell r="F707">
            <v>0</v>
          </cell>
          <cell r="H707">
            <v>0</v>
          </cell>
          <cell r="I707">
            <v>0</v>
          </cell>
          <cell r="J707">
            <v>0</v>
          </cell>
          <cell r="K707">
            <v>0</v>
          </cell>
          <cell r="M707">
            <v>0</v>
          </cell>
        </row>
        <row r="708">
          <cell r="F708">
            <v>0</v>
          </cell>
          <cell r="H708">
            <v>0</v>
          </cell>
          <cell r="I708">
            <v>0</v>
          </cell>
          <cell r="J708">
            <v>0</v>
          </cell>
          <cell r="K708">
            <v>0</v>
          </cell>
          <cell r="M708">
            <v>-8582</v>
          </cell>
        </row>
        <row r="709">
          <cell r="F709">
            <v>-124734</v>
          </cell>
          <cell r="H709">
            <v>0</v>
          </cell>
          <cell r="I709">
            <v>-124734</v>
          </cell>
          <cell r="J709">
            <v>0</v>
          </cell>
          <cell r="K709">
            <v>-124734</v>
          </cell>
          <cell r="M709">
            <v>-66450</v>
          </cell>
        </row>
        <row r="710">
          <cell r="F710">
            <v>0</v>
          </cell>
          <cell r="H710">
            <v>0</v>
          </cell>
          <cell r="I710">
            <v>0</v>
          </cell>
          <cell r="J710">
            <v>0</v>
          </cell>
          <cell r="K710">
            <v>0</v>
          </cell>
          <cell r="M710">
            <v>0</v>
          </cell>
        </row>
        <row r="711">
          <cell r="F711">
            <v>0</v>
          </cell>
          <cell r="H711">
            <v>0</v>
          </cell>
          <cell r="I711">
            <v>0</v>
          </cell>
          <cell r="J711">
            <v>0</v>
          </cell>
          <cell r="K711">
            <v>0</v>
          </cell>
          <cell r="M711">
            <v>0</v>
          </cell>
        </row>
        <row r="712">
          <cell r="F712">
            <v>0</v>
          </cell>
          <cell r="H712">
            <v>0</v>
          </cell>
          <cell r="I712">
            <v>0</v>
          </cell>
          <cell r="J712">
            <v>0</v>
          </cell>
          <cell r="K712">
            <v>0</v>
          </cell>
          <cell r="M712">
            <v>0</v>
          </cell>
        </row>
        <row r="713">
          <cell r="F713">
            <v>-326793</v>
          </cell>
          <cell r="H713">
            <v>0</v>
          </cell>
          <cell r="I713">
            <v>-326793</v>
          </cell>
          <cell r="J713">
            <v>0</v>
          </cell>
          <cell r="K713">
            <v>-326793</v>
          </cell>
          <cell r="M713">
            <v>-4022</v>
          </cell>
        </row>
        <row r="714">
          <cell r="F714">
            <v>0</v>
          </cell>
          <cell r="H714">
            <v>0</v>
          </cell>
          <cell r="I714">
            <v>0</v>
          </cell>
          <cell r="J714">
            <v>0</v>
          </cell>
          <cell r="K714">
            <v>0</v>
          </cell>
          <cell r="M714">
            <v>-670</v>
          </cell>
        </row>
        <row r="715">
          <cell r="F715">
            <v>0</v>
          </cell>
          <cell r="H715">
            <v>0</v>
          </cell>
          <cell r="I715">
            <v>0</v>
          </cell>
          <cell r="J715">
            <v>0</v>
          </cell>
          <cell r="K715">
            <v>0</v>
          </cell>
          <cell r="M715">
            <v>0</v>
          </cell>
        </row>
        <row r="716">
          <cell r="F716">
            <v>0</v>
          </cell>
          <cell r="H716">
            <v>0</v>
          </cell>
          <cell r="I716">
            <v>0</v>
          </cell>
          <cell r="J716">
            <v>0</v>
          </cell>
          <cell r="K716">
            <v>0</v>
          </cell>
          <cell r="M716">
            <v>0</v>
          </cell>
        </row>
        <row r="717">
          <cell r="F717">
            <v>0</v>
          </cell>
          <cell r="H717">
            <v>0</v>
          </cell>
          <cell r="I717">
            <v>0</v>
          </cell>
          <cell r="J717">
            <v>0</v>
          </cell>
          <cell r="K717">
            <v>0</v>
          </cell>
          <cell r="M717">
            <v>0</v>
          </cell>
        </row>
        <row r="718">
          <cell r="F718">
            <v>-4048</v>
          </cell>
          <cell r="H718">
            <v>0</v>
          </cell>
          <cell r="I718">
            <v>-4048</v>
          </cell>
          <cell r="J718">
            <v>0</v>
          </cell>
          <cell r="K718">
            <v>-4048</v>
          </cell>
          <cell r="M718">
            <v>-109748</v>
          </cell>
        </row>
        <row r="719">
          <cell r="F719">
            <v>-128150</v>
          </cell>
          <cell r="H719">
            <v>0</v>
          </cell>
          <cell r="I719">
            <v>-128150</v>
          </cell>
          <cell r="J719">
            <v>0</v>
          </cell>
          <cell r="K719">
            <v>-128150</v>
          </cell>
          <cell r="M719">
            <v>-190521</v>
          </cell>
        </row>
        <row r="720">
          <cell r="F720">
            <v>-385</v>
          </cell>
          <cell r="H720">
            <v>0</v>
          </cell>
          <cell r="I720">
            <v>-385</v>
          </cell>
          <cell r="J720">
            <v>0</v>
          </cell>
          <cell r="K720">
            <v>-385</v>
          </cell>
          <cell r="M720">
            <v>-76912</v>
          </cell>
        </row>
        <row r="721">
          <cell r="F721">
            <v>-650063</v>
          </cell>
          <cell r="H721">
            <v>0</v>
          </cell>
          <cell r="I721">
            <v>-650063</v>
          </cell>
          <cell r="J721">
            <v>0</v>
          </cell>
          <cell r="K721">
            <v>-650063</v>
          </cell>
          <cell r="M721">
            <v>-518189</v>
          </cell>
        </row>
        <row r="723">
          <cell r="F723">
            <v>0</v>
          </cell>
          <cell r="H723">
            <v>0</v>
          </cell>
          <cell r="I723">
            <v>0</v>
          </cell>
          <cell r="J723">
            <v>0</v>
          </cell>
          <cell r="K723">
            <v>0</v>
          </cell>
          <cell r="M723">
            <v>0</v>
          </cell>
        </row>
        <row r="724">
          <cell r="F724">
            <v>0</v>
          </cell>
          <cell r="H724">
            <v>0</v>
          </cell>
          <cell r="I724">
            <v>0</v>
          </cell>
          <cell r="J724">
            <v>0</v>
          </cell>
          <cell r="K724">
            <v>0</v>
          </cell>
          <cell r="M724">
            <v>0</v>
          </cell>
        </row>
        <row r="726">
          <cell r="F726">
            <v>0</v>
          </cell>
          <cell r="H726">
            <v>0</v>
          </cell>
          <cell r="I726">
            <v>0</v>
          </cell>
          <cell r="J726">
            <v>0</v>
          </cell>
          <cell r="K726">
            <v>0</v>
          </cell>
          <cell r="M726">
            <v>0</v>
          </cell>
        </row>
        <row r="727">
          <cell r="F727">
            <v>0</v>
          </cell>
          <cell r="H727">
            <v>0</v>
          </cell>
          <cell r="I727">
            <v>0</v>
          </cell>
          <cell r="J727">
            <v>0</v>
          </cell>
          <cell r="K727">
            <v>0</v>
          </cell>
          <cell r="M727">
            <v>0</v>
          </cell>
        </row>
        <row r="728">
          <cell r="F728">
            <v>0</v>
          </cell>
          <cell r="H728">
            <v>0</v>
          </cell>
          <cell r="I728">
            <v>0</v>
          </cell>
          <cell r="J728">
            <v>0</v>
          </cell>
          <cell r="K728">
            <v>0</v>
          </cell>
          <cell r="M728">
            <v>0</v>
          </cell>
        </row>
        <row r="729">
          <cell r="F729">
            <v>0</v>
          </cell>
          <cell r="H729">
            <v>0</v>
          </cell>
          <cell r="I729">
            <v>0</v>
          </cell>
          <cell r="J729">
            <v>0</v>
          </cell>
          <cell r="K729">
            <v>0</v>
          </cell>
          <cell r="M729">
            <v>-438980</v>
          </cell>
        </row>
        <row r="730">
          <cell r="F730">
            <v>0</v>
          </cell>
          <cell r="H730">
            <v>0</v>
          </cell>
          <cell r="I730">
            <v>0</v>
          </cell>
          <cell r="J730">
            <v>0</v>
          </cell>
          <cell r="K730">
            <v>0</v>
          </cell>
          <cell r="M730">
            <v>-438980</v>
          </cell>
        </row>
        <row r="732">
          <cell r="F732">
            <v>-40549</v>
          </cell>
          <cell r="H732">
            <v>0</v>
          </cell>
          <cell r="I732">
            <v>-40549</v>
          </cell>
          <cell r="J732">
            <v>0</v>
          </cell>
          <cell r="K732">
            <v>-40549</v>
          </cell>
          <cell r="M732">
            <v>-88409</v>
          </cell>
        </row>
        <row r="733">
          <cell r="F733">
            <v>-40887</v>
          </cell>
          <cell r="H733">
            <v>0</v>
          </cell>
          <cell r="I733">
            <v>-40887</v>
          </cell>
          <cell r="J733">
            <v>0</v>
          </cell>
          <cell r="K733">
            <v>-40887</v>
          </cell>
          <cell r="M733">
            <v>0</v>
          </cell>
        </row>
        <row r="734">
          <cell r="F734">
            <v>0</v>
          </cell>
          <cell r="H734">
            <v>0</v>
          </cell>
          <cell r="I734">
            <v>0</v>
          </cell>
          <cell r="J734">
            <v>0</v>
          </cell>
          <cell r="K734">
            <v>0</v>
          </cell>
          <cell r="M734">
            <v>27893</v>
          </cell>
        </row>
        <row r="735">
          <cell r="F735">
            <v>0</v>
          </cell>
          <cell r="H735">
            <v>0</v>
          </cell>
          <cell r="I735">
            <v>0</v>
          </cell>
          <cell r="J735">
            <v>0</v>
          </cell>
          <cell r="K735">
            <v>0</v>
          </cell>
          <cell r="M735">
            <v>0</v>
          </cell>
        </row>
        <row r="736">
          <cell r="F736">
            <v>-81436</v>
          </cell>
          <cell r="H736">
            <v>0</v>
          </cell>
          <cell r="I736">
            <v>-81436</v>
          </cell>
          <cell r="J736">
            <v>0</v>
          </cell>
          <cell r="K736">
            <v>-81436</v>
          </cell>
          <cell r="M736">
            <v>-60516</v>
          </cell>
        </row>
        <row r="738">
          <cell r="F738">
            <v>0</v>
          </cell>
          <cell r="H738">
            <v>0</v>
          </cell>
          <cell r="I738">
            <v>0</v>
          </cell>
          <cell r="J738">
            <v>0</v>
          </cell>
          <cell r="K738">
            <v>0</v>
          </cell>
          <cell r="M738">
            <v>0</v>
          </cell>
        </row>
        <row r="740">
          <cell r="F740">
            <v>-142625</v>
          </cell>
          <cell r="H740">
            <v>0</v>
          </cell>
          <cell r="I740">
            <v>-142625</v>
          </cell>
          <cell r="J740">
            <v>0</v>
          </cell>
          <cell r="K740">
            <v>-142625</v>
          </cell>
          <cell r="M740">
            <v>33518</v>
          </cell>
        </row>
        <row r="741">
          <cell r="F741">
            <v>0</v>
          </cell>
          <cell r="H741">
            <v>0</v>
          </cell>
          <cell r="I741">
            <v>0</v>
          </cell>
          <cell r="J741">
            <v>0</v>
          </cell>
          <cell r="K741">
            <v>0</v>
          </cell>
          <cell r="M741">
            <v>0</v>
          </cell>
        </row>
        <row r="742">
          <cell r="F742">
            <v>0</v>
          </cell>
          <cell r="H742">
            <v>0</v>
          </cell>
          <cell r="I742">
            <v>0</v>
          </cell>
          <cell r="J742">
            <v>0</v>
          </cell>
          <cell r="K742">
            <v>0</v>
          </cell>
          <cell r="M742">
            <v>0</v>
          </cell>
        </row>
        <row r="743">
          <cell r="F743">
            <v>90973</v>
          </cell>
          <cell r="H743">
            <v>0</v>
          </cell>
          <cell r="I743">
            <v>90973</v>
          </cell>
          <cell r="J743">
            <v>0</v>
          </cell>
          <cell r="K743">
            <v>90973</v>
          </cell>
          <cell r="M743">
            <v>-48769</v>
          </cell>
        </row>
        <row r="744">
          <cell r="F744">
            <v>0</v>
          </cell>
          <cell r="H744">
            <v>0</v>
          </cell>
          <cell r="I744">
            <v>0</v>
          </cell>
          <cell r="J744">
            <v>0</v>
          </cell>
          <cell r="K744">
            <v>0</v>
          </cell>
          <cell r="M744">
            <v>0</v>
          </cell>
        </row>
        <row r="745">
          <cell r="F745">
            <v>0</v>
          </cell>
          <cell r="H745">
            <v>0</v>
          </cell>
          <cell r="I745">
            <v>0</v>
          </cell>
          <cell r="J745">
            <v>0</v>
          </cell>
          <cell r="K745">
            <v>0</v>
          </cell>
          <cell r="M745">
            <v>-155</v>
          </cell>
        </row>
        <row r="746">
          <cell r="F746">
            <v>0</v>
          </cell>
          <cell r="H746">
            <v>0</v>
          </cell>
          <cell r="I746">
            <v>0</v>
          </cell>
          <cell r="J746">
            <v>0</v>
          </cell>
          <cell r="K746">
            <v>0</v>
          </cell>
          <cell r="M746">
            <v>0</v>
          </cell>
        </row>
        <row r="747">
          <cell r="F747">
            <v>24267</v>
          </cell>
          <cell r="H747">
            <v>0</v>
          </cell>
          <cell r="I747">
            <v>24267</v>
          </cell>
          <cell r="J747">
            <v>0</v>
          </cell>
          <cell r="K747">
            <v>24267</v>
          </cell>
          <cell r="M747">
            <v>0</v>
          </cell>
        </row>
        <row r="748">
          <cell r="F748">
            <v>0</v>
          </cell>
          <cell r="H748">
            <v>0</v>
          </cell>
          <cell r="I748">
            <v>0</v>
          </cell>
          <cell r="J748">
            <v>0</v>
          </cell>
          <cell r="K748">
            <v>0</v>
          </cell>
          <cell r="M748">
            <v>-2173</v>
          </cell>
        </row>
        <row r="749">
          <cell r="F749">
            <v>-47631</v>
          </cell>
          <cell r="H749">
            <v>0</v>
          </cell>
          <cell r="I749">
            <v>-47631</v>
          </cell>
          <cell r="J749">
            <v>0</v>
          </cell>
          <cell r="K749">
            <v>-47631</v>
          </cell>
          <cell r="M749">
            <v>-9346</v>
          </cell>
        </row>
        <row r="750">
          <cell r="F750">
            <v>0</v>
          </cell>
          <cell r="H750">
            <v>0</v>
          </cell>
          <cell r="I750">
            <v>0</v>
          </cell>
          <cell r="J750">
            <v>0</v>
          </cell>
          <cell r="K750">
            <v>0</v>
          </cell>
          <cell r="M750">
            <v>0</v>
          </cell>
        </row>
        <row r="751">
          <cell r="F751">
            <v>0</v>
          </cell>
          <cell r="H751">
            <v>0</v>
          </cell>
          <cell r="I751">
            <v>0</v>
          </cell>
          <cell r="J751">
            <v>0</v>
          </cell>
          <cell r="K751">
            <v>0</v>
          </cell>
          <cell r="M751">
            <v>0</v>
          </cell>
        </row>
        <row r="752">
          <cell r="F752">
            <v>16854</v>
          </cell>
          <cell r="H752">
            <v>0</v>
          </cell>
          <cell r="I752">
            <v>16854</v>
          </cell>
          <cell r="J752">
            <v>0</v>
          </cell>
          <cell r="K752">
            <v>16854</v>
          </cell>
          <cell r="M752">
            <v>39853</v>
          </cell>
        </row>
        <row r="753">
          <cell r="F753">
            <v>0</v>
          </cell>
          <cell r="H753">
            <v>0</v>
          </cell>
          <cell r="I753">
            <v>0</v>
          </cell>
          <cell r="J753">
            <v>0</v>
          </cell>
          <cell r="K753">
            <v>0</v>
          </cell>
          <cell r="M753">
            <v>0</v>
          </cell>
        </row>
        <row r="754">
          <cell r="F754">
            <v>0</v>
          </cell>
          <cell r="H754">
            <v>0</v>
          </cell>
          <cell r="I754">
            <v>0</v>
          </cell>
          <cell r="J754">
            <v>0</v>
          </cell>
          <cell r="K754">
            <v>0</v>
          </cell>
          <cell r="M754">
            <v>0</v>
          </cell>
        </row>
        <row r="755">
          <cell r="F755">
            <v>0</v>
          </cell>
          <cell r="H755">
            <v>0</v>
          </cell>
          <cell r="I755">
            <v>0</v>
          </cell>
          <cell r="J755">
            <v>0</v>
          </cell>
          <cell r="K755">
            <v>0</v>
          </cell>
          <cell r="M755">
            <v>0</v>
          </cell>
        </row>
        <row r="756">
          <cell r="F756">
            <v>-2729</v>
          </cell>
          <cell r="H756">
            <v>0</v>
          </cell>
          <cell r="I756">
            <v>-2729</v>
          </cell>
          <cell r="J756">
            <v>0</v>
          </cell>
          <cell r="K756">
            <v>-2729</v>
          </cell>
          <cell r="M756">
            <v>0</v>
          </cell>
        </row>
        <row r="757">
          <cell r="F757">
            <v>0</v>
          </cell>
          <cell r="H757">
            <v>0</v>
          </cell>
          <cell r="I757">
            <v>0</v>
          </cell>
          <cell r="J757">
            <v>0</v>
          </cell>
          <cell r="K757">
            <v>0</v>
          </cell>
          <cell r="M757">
            <v>-414</v>
          </cell>
        </row>
        <row r="758">
          <cell r="F758">
            <v>0</v>
          </cell>
          <cell r="H758">
            <v>0</v>
          </cell>
          <cell r="I758">
            <v>0</v>
          </cell>
          <cell r="J758">
            <v>0</v>
          </cell>
          <cell r="K758">
            <v>0</v>
          </cell>
          <cell r="M758">
            <v>0</v>
          </cell>
        </row>
        <row r="759">
          <cell r="F759">
            <v>0</v>
          </cell>
          <cell r="H759">
            <v>0</v>
          </cell>
          <cell r="I759">
            <v>0</v>
          </cell>
          <cell r="J759">
            <v>0</v>
          </cell>
          <cell r="K759">
            <v>0</v>
          </cell>
          <cell r="M759">
            <v>0</v>
          </cell>
        </row>
        <row r="760">
          <cell r="F760">
            <v>0</v>
          </cell>
          <cell r="H760">
            <v>0</v>
          </cell>
          <cell r="I760">
            <v>0</v>
          </cell>
          <cell r="J760">
            <v>0</v>
          </cell>
          <cell r="K760">
            <v>0</v>
          </cell>
          <cell r="M760">
            <v>0</v>
          </cell>
        </row>
        <row r="761">
          <cell r="F761">
            <v>0</v>
          </cell>
          <cell r="H761">
            <v>0</v>
          </cell>
          <cell r="I761">
            <v>0</v>
          </cell>
          <cell r="J761">
            <v>0</v>
          </cell>
          <cell r="K761">
            <v>0</v>
          </cell>
          <cell r="M761">
            <v>0</v>
          </cell>
        </row>
        <row r="762">
          <cell r="F762">
            <v>0</v>
          </cell>
          <cell r="H762">
            <v>0</v>
          </cell>
          <cell r="I762">
            <v>0</v>
          </cell>
          <cell r="J762">
            <v>0</v>
          </cell>
          <cell r="K762">
            <v>0</v>
          </cell>
          <cell r="M762">
            <v>0</v>
          </cell>
        </row>
        <row r="763">
          <cell r="F763">
            <v>0</v>
          </cell>
          <cell r="H763">
            <v>0</v>
          </cell>
          <cell r="I763">
            <v>0</v>
          </cell>
          <cell r="J763">
            <v>0</v>
          </cell>
          <cell r="K763">
            <v>0</v>
          </cell>
          <cell r="M763">
            <v>0</v>
          </cell>
        </row>
        <row r="764">
          <cell r="F764">
            <v>0</v>
          </cell>
          <cell r="H764">
            <v>0</v>
          </cell>
          <cell r="I764">
            <v>0</v>
          </cell>
          <cell r="J764">
            <v>0</v>
          </cell>
          <cell r="K764">
            <v>0</v>
          </cell>
          <cell r="M764">
            <v>0</v>
          </cell>
        </row>
        <row r="765">
          <cell r="F765">
            <v>-19412</v>
          </cell>
          <cell r="H765">
            <v>0</v>
          </cell>
          <cell r="I765">
            <v>-19412</v>
          </cell>
          <cell r="J765">
            <v>0</v>
          </cell>
          <cell r="K765">
            <v>-19412</v>
          </cell>
          <cell r="M765">
            <v>-772</v>
          </cell>
        </row>
        <row r="766">
          <cell r="F766">
            <v>0</v>
          </cell>
          <cell r="H766">
            <v>0</v>
          </cell>
          <cell r="I766">
            <v>0</v>
          </cell>
          <cell r="J766">
            <v>0</v>
          </cell>
          <cell r="K766">
            <v>0</v>
          </cell>
          <cell r="M766">
            <v>0</v>
          </cell>
        </row>
        <row r="767">
          <cell r="F767">
            <v>0</v>
          </cell>
          <cell r="H767">
            <v>0</v>
          </cell>
          <cell r="I767">
            <v>0</v>
          </cell>
          <cell r="J767">
            <v>0</v>
          </cell>
          <cell r="K767">
            <v>0</v>
          </cell>
          <cell r="M767">
            <v>0</v>
          </cell>
        </row>
        <row r="768">
          <cell r="F768">
            <v>4557</v>
          </cell>
          <cell r="H768">
            <v>0</v>
          </cell>
          <cell r="I768">
            <v>4557</v>
          </cell>
          <cell r="J768">
            <v>0</v>
          </cell>
          <cell r="K768">
            <v>4557</v>
          </cell>
          <cell r="M768">
            <v>5675</v>
          </cell>
        </row>
        <row r="769">
          <cell r="F769">
            <v>0</v>
          </cell>
          <cell r="H769">
            <v>0</v>
          </cell>
          <cell r="I769">
            <v>0</v>
          </cell>
          <cell r="J769">
            <v>0</v>
          </cell>
          <cell r="K769">
            <v>0</v>
          </cell>
          <cell r="M769">
            <v>0</v>
          </cell>
        </row>
        <row r="770">
          <cell r="F770">
            <v>0</v>
          </cell>
          <cell r="H770">
            <v>0</v>
          </cell>
          <cell r="I770">
            <v>0</v>
          </cell>
          <cell r="J770">
            <v>0</v>
          </cell>
          <cell r="K770">
            <v>0</v>
          </cell>
          <cell r="M770">
            <v>0</v>
          </cell>
        </row>
        <row r="771">
          <cell r="F771">
            <v>0</v>
          </cell>
          <cell r="H771">
            <v>0</v>
          </cell>
          <cell r="I771">
            <v>0</v>
          </cell>
          <cell r="J771">
            <v>0</v>
          </cell>
          <cell r="K771">
            <v>0</v>
          </cell>
          <cell r="M771">
            <v>0</v>
          </cell>
        </row>
        <row r="772">
          <cell r="F772">
            <v>-3230</v>
          </cell>
          <cell r="H772">
            <v>0</v>
          </cell>
          <cell r="I772">
            <v>-3230</v>
          </cell>
          <cell r="J772">
            <v>0</v>
          </cell>
          <cell r="K772">
            <v>-3230</v>
          </cell>
          <cell r="M772">
            <v>0</v>
          </cell>
        </row>
        <row r="773">
          <cell r="F773">
            <v>0</v>
          </cell>
          <cell r="H773">
            <v>0</v>
          </cell>
          <cell r="I773">
            <v>0</v>
          </cell>
          <cell r="J773">
            <v>0</v>
          </cell>
          <cell r="K773">
            <v>0</v>
          </cell>
          <cell r="M773">
            <v>-539</v>
          </cell>
        </row>
        <row r="774">
          <cell r="F774">
            <v>-78976</v>
          </cell>
          <cell r="H774">
            <v>0</v>
          </cell>
          <cell r="I774">
            <v>-78976</v>
          </cell>
          <cell r="J774">
            <v>0</v>
          </cell>
          <cell r="K774">
            <v>-78976</v>
          </cell>
          <cell r="M774">
            <v>16878</v>
          </cell>
        </row>
        <row r="776">
          <cell r="F776">
            <v>0</v>
          </cell>
          <cell r="H776">
            <v>0</v>
          </cell>
          <cell r="I776">
            <v>0</v>
          </cell>
          <cell r="J776">
            <v>0</v>
          </cell>
          <cell r="K776">
            <v>0</v>
          </cell>
          <cell r="M776">
            <v>0</v>
          </cell>
        </row>
        <row r="777">
          <cell r="F777">
            <v>0</v>
          </cell>
          <cell r="H777">
            <v>0</v>
          </cell>
          <cell r="I777">
            <v>0</v>
          </cell>
          <cell r="J777">
            <v>0</v>
          </cell>
          <cell r="K777">
            <v>0</v>
          </cell>
          <cell r="M777">
            <v>0</v>
          </cell>
        </row>
        <row r="778">
          <cell r="F778">
            <v>0</v>
          </cell>
          <cell r="H778">
            <v>0</v>
          </cell>
          <cell r="I778">
            <v>0</v>
          </cell>
          <cell r="J778">
            <v>0</v>
          </cell>
          <cell r="K778">
            <v>0</v>
          </cell>
          <cell r="M778">
            <v>0</v>
          </cell>
        </row>
        <row r="779">
          <cell r="F779">
            <v>-304478</v>
          </cell>
          <cell r="H779">
            <v>0</v>
          </cell>
          <cell r="I779">
            <v>-304478</v>
          </cell>
          <cell r="J779">
            <v>0</v>
          </cell>
          <cell r="K779">
            <v>-304478</v>
          </cell>
          <cell r="M779">
            <v>-110374</v>
          </cell>
        </row>
        <row r="780">
          <cell r="F780">
            <v>0</v>
          </cell>
          <cell r="H780">
            <v>0</v>
          </cell>
          <cell r="I780">
            <v>0</v>
          </cell>
          <cell r="J780">
            <v>0</v>
          </cell>
          <cell r="K780">
            <v>0</v>
          </cell>
          <cell r="M780">
            <v>0</v>
          </cell>
        </row>
        <row r="781">
          <cell r="F781">
            <v>0</v>
          </cell>
          <cell r="H781">
            <v>0</v>
          </cell>
          <cell r="I781">
            <v>0</v>
          </cell>
          <cell r="J781">
            <v>0</v>
          </cell>
          <cell r="K781">
            <v>0</v>
          </cell>
          <cell r="M781">
            <v>0</v>
          </cell>
        </row>
        <row r="782">
          <cell r="F782">
            <v>192040</v>
          </cell>
          <cell r="H782">
            <v>0</v>
          </cell>
          <cell r="I782">
            <v>192040</v>
          </cell>
          <cell r="J782">
            <v>0</v>
          </cell>
          <cell r="K782">
            <v>192040</v>
          </cell>
          <cell r="M782">
            <v>186598</v>
          </cell>
        </row>
        <row r="783">
          <cell r="F783">
            <v>0</v>
          </cell>
          <cell r="H783">
            <v>0</v>
          </cell>
          <cell r="I783">
            <v>0</v>
          </cell>
          <cell r="J783">
            <v>0</v>
          </cell>
          <cell r="K783">
            <v>0</v>
          </cell>
          <cell r="M783">
            <v>0</v>
          </cell>
        </row>
        <row r="784">
          <cell r="F784">
            <v>0</v>
          </cell>
          <cell r="H784">
            <v>0</v>
          </cell>
          <cell r="I784">
            <v>0</v>
          </cell>
          <cell r="J784">
            <v>0</v>
          </cell>
          <cell r="K784">
            <v>0</v>
          </cell>
          <cell r="M784">
            <v>541</v>
          </cell>
        </row>
        <row r="785">
          <cell r="F785">
            <v>0</v>
          </cell>
          <cell r="H785">
            <v>0</v>
          </cell>
          <cell r="I785">
            <v>0</v>
          </cell>
          <cell r="J785">
            <v>0</v>
          </cell>
          <cell r="K785">
            <v>0</v>
          </cell>
          <cell r="M785">
            <v>0</v>
          </cell>
        </row>
        <row r="786">
          <cell r="F786">
            <v>46369</v>
          </cell>
          <cell r="H786">
            <v>0</v>
          </cell>
          <cell r="I786">
            <v>46369</v>
          </cell>
          <cell r="J786">
            <v>0</v>
          </cell>
          <cell r="K786">
            <v>46369</v>
          </cell>
          <cell r="M786">
            <v>0</v>
          </cell>
        </row>
        <row r="787">
          <cell r="F787">
            <v>0</v>
          </cell>
          <cell r="H787">
            <v>0</v>
          </cell>
          <cell r="I787">
            <v>0</v>
          </cell>
          <cell r="J787">
            <v>0</v>
          </cell>
          <cell r="K787">
            <v>0</v>
          </cell>
          <cell r="M787">
            <v>5998</v>
          </cell>
        </row>
        <row r="788">
          <cell r="F788">
            <v>0</v>
          </cell>
          <cell r="H788">
            <v>0</v>
          </cell>
          <cell r="I788">
            <v>0</v>
          </cell>
          <cell r="J788">
            <v>0</v>
          </cell>
          <cell r="K788">
            <v>0</v>
          </cell>
          <cell r="M788">
            <v>0</v>
          </cell>
        </row>
        <row r="789">
          <cell r="F789">
            <v>0</v>
          </cell>
          <cell r="H789">
            <v>0</v>
          </cell>
          <cell r="I789">
            <v>0</v>
          </cell>
          <cell r="J789">
            <v>0</v>
          </cell>
          <cell r="K789">
            <v>0</v>
          </cell>
          <cell r="M789">
            <v>0</v>
          </cell>
        </row>
        <row r="790">
          <cell r="F790">
            <v>-10030</v>
          </cell>
          <cell r="H790">
            <v>0</v>
          </cell>
          <cell r="I790">
            <v>-10030</v>
          </cell>
          <cell r="J790">
            <v>0</v>
          </cell>
          <cell r="K790">
            <v>-10030</v>
          </cell>
          <cell r="M790">
            <v>0</v>
          </cell>
        </row>
        <row r="791">
          <cell r="F791">
            <v>0</v>
          </cell>
          <cell r="H791">
            <v>0</v>
          </cell>
          <cell r="I791">
            <v>0</v>
          </cell>
          <cell r="J791">
            <v>0</v>
          </cell>
          <cell r="K791">
            <v>0</v>
          </cell>
          <cell r="M791">
            <v>0</v>
          </cell>
        </row>
        <row r="792">
          <cell r="F792">
            <v>0</v>
          </cell>
          <cell r="H792">
            <v>0</v>
          </cell>
          <cell r="I792">
            <v>0</v>
          </cell>
          <cell r="J792">
            <v>0</v>
          </cell>
          <cell r="K792">
            <v>0</v>
          </cell>
          <cell r="M792">
            <v>0</v>
          </cell>
        </row>
        <row r="793">
          <cell r="F793">
            <v>0</v>
          </cell>
          <cell r="H793">
            <v>0</v>
          </cell>
          <cell r="I793">
            <v>0</v>
          </cell>
          <cell r="J793">
            <v>0</v>
          </cell>
          <cell r="K793">
            <v>0</v>
          </cell>
          <cell r="M793">
            <v>0</v>
          </cell>
        </row>
        <row r="794">
          <cell r="F794">
            <v>0</v>
          </cell>
          <cell r="H794">
            <v>0</v>
          </cell>
          <cell r="I794">
            <v>0</v>
          </cell>
          <cell r="J794">
            <v>0</v>
          </cell>
          <cell r="K794">
            <v>0</v>
          </cell>
          <cell r="M794">
            <v>0</v>
          </cell>
        </row>
        <row r="795">
          <cell r="F795">
            <v>-979743</v>
          </cell>
          <cell r="H795">
            <v>0</v>
          </cell>
          <cell r="I795">
            <v>-979743</v>
          </cell>
          <cell r="J795">
            <v>0</v>
          </cell>
          <cell r="K795">
            <v>-979743</v>
          </cell>
          <cell r="M795">
            <v>-97046</v>
          </cell>
        </row>
        <row r="796">
          <cell r="F796">
            <v>0</v>
          </cell>
          <cell r="H796">
            <v>0</v>
          </cell>
          <cell r="I796">
            <v>0</v>
          </cell>
          <cell r="J796">
            <v>0</v>
          </cell>
          <cell r="K796">
            <v>0</v>
          </cell>
          <cell r="M796">
            <v>0</v>
          </cell>
        </row>
        <row r="797">
          <cell r="F797">
            <v>0</v>
          </cell>
          <cell r="H797">
            <v>0</v>
          </cell>
          <cell r="I797">
            <v>0</v>
          </cell>
          <cell r="J797">
            <v>0</v>
          </cell>
          <cell r="K797">
            <v>0</v>
          </cell>
          <cell r="M797">
            <v>0</v>
          </cell>
        </row>
        <row r="798">
          <cell r="F798">
            <v>222907</v>
          </cell>
          <cell r="H798">
            <v>0</v>
          </cell>
          <cell r="I798">
            <v>222907</v>
          </cell>
          <cell r="J798">
            <v>0</v>
          </cell>
          <cell r="K798">
            <v>222907</v>
          </cell>
          <cell r="M798">
            <v>395406</v>
          </cell>
        </row>
        <row r="799">
          <cell r="F799">
            <v>0</v>
          </cell>
          <cell r="H799">
            <v>0</v>
          </cell>
          <cell r="I799">
            <v>0</v>
          </cell>
          <cell r="J799">
            <v>0</v>
          </cell>
          <cell r="K799">
            <v>0</v>
          </cell>
          <cell r="M799">
            <v>0</v>
          </cell>
        </row>
        <row r="800">
          <cell r="F800">
            <v>0</v>
          </cell>
          <cell r="H800">
            <v>0</v>
          </cell>
          <cell r="I800">
            <v>0</v>
          </cell>
          <cell r="J800">
            <v>0</v>
          </cell>
          <cell r="K800">
            <v>0</v>
          </cell>
          <cell r="M800">
            <v>0</v>
          </cell>
        </row>
        <row r="801">
          <cell r="F801">
            <v>0</v>
          </cell>
          <cell r="H801">
            <v>0</v>
          </cell>
          <cell r="I801">
            <v>0</v>
          </cell>
          <cell r="J801">
            <v>0</v>
          </cell>
          <cell r="K801">
            <v>0</v>
          </cell>
          <cell r="M801">
            <v>0</v>
          </cell>
        </row>
        <row r="802">
          <cell r="F802">
            <v>-30989</v>
          </cell>
          <cell r="H802">
            <v>0</v>
          </cell>
          <cell r="I802">
            <v>-30989</v>
          </cell>
          <cell r="J802">
            <v>0</v>
          </cell>
          <cell r="K802">
            <v>-30989</v>
          </cell>
          <cell r="M802">
            <v>0</v>
          </cell>
        </row>
        <row r="803">
          <cell r="F803">
            <v>0</v>
          </cell>
          <cell r="H803">
            <v>0</v>
          </cell>
          <cell r="I803">
            <v>0</v>
          </cell>
          <cell r="J803">
            <v>0</v>
          </cell>
          <cell r="K803">
            <v>0</v>
          </cell>
          <cell r="M803">
            <v>-6955</v>
          </cell>
        </row>
        <row r="804">
          <cell r="F804">
            <v>0</v>
          </cell>
          <cell r="H804">
            <v>0</v>
          </cell>
          <cell r="I804">
            <v>0</v>
          </cell>
          <cell r="J804">
            <v>0</v>
          </cell>
          <cell r="K804">
            <v>0</v>
          </cell>
          <cell r="M804">
            <v>0</v>
          </cell>
        </row>
        <row r="805">
          <cell r="F805">
            <v>0</v>
          </cell>
          <cell r="H805">
            <v>0</v>
          </cell>
          <cell r="I805">
            <v>0</v>
          </cell>
          <cell r="J805">
            <v>0</v>
          </cell>
          <cell r="K805">
            <v>0</v>
          </cell>
          <cell r="M805">
            <v>0</v>
          </cell>
        </row>
        <row r="806">
          <cell r="F806">
            <v>0</v>
          </cell>
          <cell r="H806">
            <v>0</v>
          </cell>
          <cell r="I806">
            <v>0</v>
          </cell>
          <cell r="J806">
            <v>0</v>
          </cell>
          <cell r="K806">
            <v>0</v>
          </cell>
          <cell r="M806">
            <v>0</v>
          </cell>
        </row>
        <row r="807">
          <cell r="F807">
            <v>0</v>
          </cell>
          <cell r="H807">
            <v>0</v>
          </cell>
          <cell r="I807">
            <v>0</v>
          </cell>
          <cell r="J807">
            <v>0</v>
          </cell>
          <cell r="K807">
            <v>0</v>
          </cell>
          <cell r="M807">
            <v>0</v>
          </cell>
        </row>
        <row r="808">
          <cell r="F808">
            <v>-363522</v>
          </cell>
          <cell r="H808">
            <v>0</v>
          </cell>
          <cell r="I808">
            <v>-363522</v>
          </cell>
          <cell r="J808">
            <v>0</v>
          </cell>
          <cell r="K808">
            <v>-363522</v>
          </cell>
          <cell r="M808">
            <v>-7388</v>
          </cell>
        </row>
        <row r="809">
          <cell r="F809">
            <v>0</v>
          </cell>
          <cell r="H809">
            <v>0</v>
          </cell>
          <cell r="I809">
            <v>0</v>
          </cell>
          <cell r="J809">
            <v>0</v>
          </cell>
          <cell r="K809">
            <v>0</v>
          </cell>
          <cell r="M809">
            <v>0</v>
          </cell>
        </row>
        <row r="810">
          <cell r="F810">
            <v>0</v>
          </cell>
          <cell r="H810">
            <v>0</v>
          </cell>
          <cell r="I810">
            <v>0</v>
          </cell>
          <cell r="J810">
            <v>0</v>
          </cell>
          <cell r="K810">
            <v>0</v>
          </cell>
          <cell r="M810">
            <v>0</v>
          </cell>
        </row>
        <row r="811">
          <cell r="F811">
            <v>39550</v>
          </cell>
          <cell r="H811">
            <v>0</v>
          </cell>
          <cell r="I811">
            <v>39550</v>
          </cell>
          <cell r="J811">
            <v>0</v>
          </cell>
          <cell r="K811">
            <v>39550</v>
          </cell>
          <cell r="M811">
            <v>110376</v>
          </cell>
        </row>
        <row r="812">
          <cell r="F812">
            <v>0</v>
          </cell>
          <cell r="H812">
            <v>0</v>
          </cell>
          <cell r="I812">
            <v>0</v>
          </cell>
          <cell r="J812">
            <v>0</v>
          </cell>
          <cell r="K812">
            <v>0</v>
          </cell>
          <cell r="M812">
            <v>0</v>
          </cell>
        </row>
        <row r="813">
          <cell r="F813">
            <v>0</v>
          </cell>
          <cell r="H813">
            <v>0</v>
          </cell>
          <cell r="I813">
            <v>0</v>
          </cell>
          <cell r="J813">
            <v>0</v>
          </cell>
          <cell r="K813">
            <v>0</v>
          </cell>
          <cell r="M813">
            <v>0</v>
          </cell>
        </row>
        <row r="814">
          <cell r="F814">
            <v>0</v>
          </cell>
          <cell r="H814">
            <v>0</v>
          </cell>
          <cell r="I814">
            <v>0</v>
          </cell>
          <cell r="J814">
            <v>0</v>
          </cell>
          <cell r="K814">
            <v>0</v>
          </cell>
          <cell r="M814">
            <v>0</v>
          </cell>
        </row>
        <row r="815">
          <cell r="F815">
            <v>-24237</v>
          </cell>
          <cell r="H815">
            <v>0</v>
          </cell>
          <cell r="I815">
            <v>-24237</v>
          </cell>
          <cell r="J815">
            <v>0</v>
          </cell>
          <cell r="K815">
            <v>-24237</v>
          </cell>
          <cell r="M815">
            <v>0</v>
          </cell>
        </row>
        <row r="816">
          <cell r="F816">
            <v>0</v>
          </cell>
          <cell r="H816">
            <v>0</v>
          </cell>
          <cell r="I816">
            <v>0</v>
          </cell>
          <cell r="J816">
            <v>0</v>
          </cell>
          <cell r="K816">
            <v>0</v>
          </cell>
          <cell r="M816">
            <v>-10015</v>
          </cell>
        </row>
        <row r="817">
          <cell r="F817">
            <v>-1212133</v>
          </cell>
          <cell r="H817">
            <v>0</v>
          </cell>
          <cell r="I817">
            <v>-1212133</v>
          </cell>
          <cell r="J817">
            <v>0</v>
          </cell>
          <cell r="K817">
            <v>-1212133</v>
          </cell>
          <cell r="M817">
            <v>467141</v>
          </cell>
        </row>
        <row r="819">
          <cell r="F819">
            <v>462898</v>
          </cell>
          <cell r="H819">
            <v>0</v>
          </cell>
          <cell r="I819">
            <v>462898</v>
          </cell>
          <cell r="J819">
            <v>0</v>
          </cell>
          <cell r="K819">
            <v>462898</v>
          </cell>
          <cell r="M819">
            <v>305883</v>
          </cell>
        </row>
        <row r="820">
          <cell r="F820">
            <v>74062</v>
          </cell>
          <cell r="H820">
            <v>0</v>
          </cell>
          <cell r="I820">
            <v>74062</v>
          </cell>
          <cell r="J820">
            <v>0</v>
          </cell>
          <cell r="K820">
            <v>74062</v>
          </cell>
          <cell r="M820">
            <v>48941</v>
          </cell>
        </row>
        <row r="821">
          <cell r="F821">
            <v>479069</v>
          </cell>
          <cell r="H821">
            <v>0</v>
          </cell>
          <cell r="I821">
            <v>479069</v>
          </cell>
          <cell r="J821">
            <v>0</v>
          </cell>
          <cell r="K821">
            <v>479069</v>
          </cell>
          <cell r="M821">
            <v>364641</v>
          </cell>
        </row>
        <row r="822">
          <cell r="F822">
            <v>76651</v>
          </cell>
          <cell r="H822">
            <v>0</v>
          </cell>
          <cell r="I822">
            <v>76651</v>
          </cell>
          <cell r="J822">
            <v>0</v>
          </cell>
          <cell r="K822">
            <v>76651</v>
          </cell>
          <cell r="M822">
            <v>58343</v>
          </cell>
        </row>
        <row r="823">
          <cell r="F823">
            <v>369374</v>
          </cell>
          <cell r="H823">
            <v>0</v>
          </cell>
          <cell r="I823">
            <v>369374</v>
          </cell>
          <cell r="J823">
            <v>0</v>
          </cell>
          <cell r="K823">
            <v>369374</v>
          </cell>
          <cell r="M823">
            <v>302266</v>
          </cell>
        </row>
        <row r="824">
          <cell r="F824">
            <v>59099</v>
          </cell>
          <cell r="H824">
            <v>0</v>
          </cell>
          <cell r="I824">
            <v>59099</v>
          </cell>
          <cell r="J824">
            <v>0</v>
          </cell>
          <cell r="K824">
            <v>59099</v>
          </cell>
          <cell r="M824">
            <v>48363</v>
          </cell>
        </row>
        <row r="825">
          <cell r="F825">
            <v>1521153</v>
          </cell>
          <cell r="H825">
            <v>0</v>
          </cell>
          <cell r="I825">
            <v>1521153</v>
          </cell>
          <cell r="J825">
            <v>0</v>
          </cell>
          <cell r="K825">
            <v>1521153</v>
          </cell>
          <cell r="M825">
            <v>1128437</v>
          </cell>
        </row>
        <row r="827">
          <cell r="F827">
            <v>60413</v>
          </cell>
          <cell r="H827">
            <v>0</v>
          </cell>
          <cell r="I827">
            <v>60413</v>
          </cell>
          <cell r="J827">
            <v>0</v>
          </cell>
          <cell r="K827">
            <v>60413</v>
          </cell>
          <cell r="M827">
            <v>40352</v>
          </cell>
        </row>
        <row r="828">
          <cell r="F828">
            <v>62523</v>
          </cell>
          <cell r="H828">
            <v>0</v>
          </cell>
          <cell r="I828">
            <v>62523</v>
          </cell>
          <cell r="J828">
            <v>0</v>
          </cell>
          <cell r="K828">
            <v>62523</v>
          </cell>
          <cell r="M828">
            <v>48060</v>
          </cell>
        </row>
        <row r="829">
          <cell r="F829">
            <v>48207</v>
          </cell>
          <cell r="H829">
            <v>0</v>
          </cell>
          <cell r="I829">
            <v>48207</v>
          </cell>
          <cell r="J829">
            <v>0</v>
          </cell>
          <cell r="K829">
            <v>48207</v>
          </cell>
          <cell r="M829">
            <v>39837</v>
          </cell>
        </row>
        <row r="830">
          <cell r="F830">
            <v>171143</v>
          </cell>
          <cell r="H830">
            <v>0</v>
          </cell>
          <cell r="I830">
            <v>171143</v>
          </cell>
          <cell r="J830">
            <v>0</v>
          </cell>
          <cell r="K830">
            <v>171143</v>
          </cell>
          <cell r="M830">
            <v>128249</v>
          </cell>
        </row>
        <row r="832">
          <cell r="F832">
            <v>10291</v>
          </cell>
          <cell r="H832">
            <v>0</v>
          </cell>
          <cell r="I832">
            <v>10291</v>
          </cell>
          <cell r="J832">
            <v>0</v>
          </cell>
          <cell r="K832">
            <v>10291</v>
          </cell>
          <cell r="M832">
            <v>6797</v>
          </cell>
        </row>
        <row r="833">
          <cell r="F833">
            <v>10532</v>
          </cell>
          <cell r="H833">
            <v>0</v>
          </cell>
          <cell r="I833">
            <v>10532</v>
          </cell>
          <cell r="J833">
            <v>0</v>
          </cell>
          <cell r="K833">
            <v>10532</v>
          </cell>
          <cell r="M833">
            <v>8103</v>
          </cell>
        </row>
        <row r="834">
          <cell r="F834">
            <v>8212</v>
          </cell>
          <cell r="H834">
            <v>0</v>
          </cell>
          <cell r="I834">
            <v>8212</v>
          </cell>
          <cell r="J834">
            <v>0</v>
          </cell>
          <cell r="K834">
            <v>8212</v>
          </cell>
          <cell r="M834">
            <v>6717</v>
          </cell>
        </row>
        <row r="835">
          <cell r="F835">
            <v>29035</v>
          </cell>
          <cell r="H835">
            <v>0</v>
          </cell>
          <cell r="I835">
            <v>29035</v>
          </cell>
          <cell r="J835">
            <v>0</v>
          </cell>
          <cell r="K835">
            <v>29035</v>
          </cell>
          <cell r="M835">
            <v>21617</v>
          </cell>
        </row>
        <row r="837">
          <cell r="F837">
            <v>44476</v>
          </cell>
          <cell r="H837">
            <v>0</v>
          </cell>
          <cell r="I837">
            <v>44476</v>
          </cell>
          <cell r="J837">
            <v>0</v>
          </cell>
          <cell r="K837">
            <v>44476</v>
          </cell>
          <cell r="M837">
            <v>39561</v>
          </cell>
        </row>
        <row r="838">
          <cell r="F838">
            <v>13343</v>
          </cell>
          <cell r="H838">
            <v>0</v>
          </cell>
          <cell r="I838">
            <v>13343</v>
          </cell>
          <cell r="J838">
            <v>0</v>
          </cell>
          <cell r="K838">
            <v>13343</v>
          </cell>
          <cell r="M838">
            <v>10254</v>
          </cell>
        </row>
        <row r="839">
          <cell r="F839">
            <v>45517</v>
          </cell>
          <cell r="H839">
            <v>0</v>
          </cell>
          <cell r="I839">
            <v>45517</v>
          </cell>
          <cell r="J839">
            <v>0</v>
          </cell>
          <cell r="K839">
            <v>45517</v>
          </cell>
          <cell r="M839">
            <v>47168</v>
          </cell>
        </row>
        <row r="840">
          <cell r="F840">
            <v>13805</v>
          </cell>
          <cell r="H840">
            <v>0</v>
          </cell>
          <cell r="I840">
            <v>13805</v>
          </cell>
          <cell r="J840">
            <v>0</v>
          </cell>
          <cell r="K840">
            <v>13805</v>
          </cell>
          <cell r="M840">
            <v>12294</v>
          </cell>
        </row>
        <row r="841">
          <cell r="F841">
            <v>35517</v>
          </cell>
          <cell r="H841">
            <v>0</v>
          </cell>
          <cell r="I841">
            <v>35517</v>
          </cell>
          <cell r="J841">
            <v>0</v>
          </cell>
          <cell r="K841">
            <v>35517</v>
          </cell>
          <cell r="M841">
            <v>39034</v>
          </cell>
        </row>
        <row r="842">
          <cell r="F842">
            <v>10655</v>
          </cell>
          <cell r="H842">
            <v>0</v>
          </cell>
          <cell r="I842">
            <v>10655</v>
          </cell>
          <cell r="J842">
            <v>0</v>
          </cell>
          <cell r="K842">
            <v>10655</v>
          </cell>
          <cell r="M842">
            <v>10155</v>
          </cell>
        </row>
        <row r="843">
          <cell r="F843">
            <v>163313</v>
          </cell>
          <cell r="H843">
            <v>0</v>
          </cell>
          <cell r="I843">
            <v>163313</v>
          </cell>
          <cell r="J843">
            <v>0</v>
          </cell>
          <cell r="K843">
            <v>163313</v>
          </cell>
          <cell r="M843">
            <v>158466</v>
          </cell>
        </row>
        <row r="845">
          <cell r="F845">
            <v>28534</v>
          </cell>
          <cell r="H845">
            <v>0</v>
          </cell>
          <cell r="I845">
            <v>28534</v>
          </cell>
          <cell r="J845">
            <v>0</v>
          </cell>
          <cell r="K845">
            <v>28534</v>
          </cell>
          <cell r="M845">
            <v>11089</v>
          </cell>
        </row>
        <row r="846">
          <cell r="F846">
            <v>16371</v>
          </cell>
          <cell r="H846">
            <v>0</v>
          </cell>
          <cell r="I846">
            <v>16371</v>
          </cell>
          <cell r="J846">
            <v>0</v>
          </cell>
          <cell r="K846">
            <v>16371</v>
          </cell>
          <cell r="M846">
            <v>13223</v>
          </cell>
        </row>
        <row r="847">
          <cell r="F847">
            <v>17908</v>
          </cell>
          <cell r="H847">
            <v>0</v>
          </cell>
          <cell r="I847">
            <v>17908</v>
          </cell>
          <cell r="J847">
            <v>0</v>
          </cell>
          <cell r="K847">
            <v>17908</v>
          </cell>
          <cell r="M847">
            <v>14137</v>
          </cell>
        </row>
        <row r="848">
          <cell r="F848">
            <v>62813</v>
          </cell>
          <cell r="H848">
            <v>0</v>
          </cell>
          <cell r="I848">
            <v>62813</v>
          </cell>
          <cell r="J848">
            <v>0</v>
          </cell>
          <cell r="K848">
            <v>62813</v>
          </cell>
          <cell r="M848">
            <v>38449</v>
          </cell>
        </row>
        <row r="850">
          <cell r="F850">
            <v>0</v>
          </cell>
          <cell r="H850">
            <v>0</v>
          </cell>
          <cell r="I850">
            <v>0</v>
          </cell>
          <cell r="J850">
            <v>0</v>
          </cell>
          <cell r="K850">
            <v>0</v>
          </cell>
          <cell r="M850">
            <v>0</v>
          </cell>
        </row>
        <row r="851">
          <cell r="F851">
            <v>0</v>
          </cell>
          <cell r="H851">
            <v>0</v>
          </cell>
          <cell r="I851">
            <v>0</v>
          </cell>
          <cell r="J851">
            <v>0</v>
          </cell>
          <cell r="K851">
            <v>0</v>
          </cell>
          <cell r="M851">
            <v>0</v>
          </cell>
        </row>
        <row r="852">
          <cell r="F852">
            <v>0</v>
          </cell>
          <cell r="H852">
            <v>0</v>
          </cell>
          <cell r="I852">
            <v>0</v>
          </cell>
          <cell r="J852">
            <v>0</v>
          </cell>
          <cell r="K852">
            <v>0</v>
          </cell>
          <cell r="M852">
            <v>0</v>
          </cell>
        </row>
        <row r="853">
          <cell r="F853">
            <v>0</v>
          </cell>
          <cell r="H853">
            <v>0</v>
          </cell>
          <cell r="I853">
            <v>0</v>
          </cell>
          <cell r="J853">
            <v>0</v>
          </cell>
          <cell r="K853">
            <v>0</v>
          </cell>
          <cell r="M853">
            <v>0</v>
          </cell>
        </row>
        <row r="854">
          <cell r="F854">
            <v>0</v>
          </cell>
          <cell r="H854">
            <v>0</v>
          </cell>
          <cell r="I854">
            <v>0</v>
          </cell>
          <cell r="J854">
            <v>0</v>
          </cell>
          <cell r="K854">
            <v>0</v>
          </cell>
          <cell r="M854">
            <v>0</v>
          </cell>
        </row>
        <row r="855">
          <cell r="F855">
            <v>0</v>
          </cell>
          <cell r="H855">
            <v>0</v>
          </cell>
          <cell r="I855">
            <v>0</v>
          </cell>
          <cell r="J855">
            <v>0</v>
          </cell>
          <cell r="K855">
            <v>0</v>
          </cell>
          <cell r="M855">
            <v>0</v>
          </cell>
        </row>
        <row r="856">
          <cell r="F856">
            <v>0</v>
          </cell>
          <cell r="H856">
            <v>0</v>
          </cell>
          <cell r="I856">
            <v>0</v>
          </cell>
          <cell r="J856">
            <v>0</v>
          </cell>
          <cell r="K856">
            <v>0</v>
          </cell>
          <cell r="M856">
            <v>0</v>
          </cell>
        </row>
        <row r="857">
          <cell r="F857">
            <v>0</v>
          </cell>
          <cell r="H857">
            <v>0</v>
          </cell>
          <cell r="I857">
            <v>0</v>
          </cell>
          <cell r="J857">
            <v>0</v>
          </cell>
          <cell r="K857">
            <v>0</v>
          </cell>
          <cell r="M857">
            <v>0</v>
          </cell>
        </row>
        <row r="858">
          <cell r="F858">
            <v>0</v>
          </cell>
          <cell r="H858">
            <v>0</v>
          </cell>
          <cell r="I858">
            <v>0</v>
          </cell>
          <cell r="J858">
            <v>0</v>
          </cell>
          <cell r="K858">
            <v>0</v>
          </cell>
          <cell r="M858">
            <v>0</v>
          </cell>
        </row>
        <row r="860">
          <cell r="F860">
            <v>0</v>
          </cell>
          <cell r="H860">
            <v>0</v>
          </cell>
          <cell r="I860">
            <v>0</v>
          </cell>
          <cell r="J860">
            <v>0</v>
          </cell>
          <cell r="K860">
            <v>0</v>
          </cell>
          <cell r="M860">
            <v>6262</v>
          </cell>
        </row>
        <row r="861">
          <cell r="F861">
            <v>0</v>
          </cell>
          <cell r="H861">
            <v>0</v>
          </cell>
          <cell r="I861">
            <v>0</v>
          </cell>
          <cell r="J861">
            <v>0</v>
          </cell>
          <cell r="K861">
            <v>0</v>
          </cell>
          <cell r="M861">
            <v>7357</v>
          </cell>
        </row>
        <row r="862">
          <cell r="F862">
            <v>0</v>
          </cell>
          <cell r="H862">
            <v>0</v>
          </cell>
          <cell r="I862">
            <v>0</v>
          </cell>
          <cell r="J862">
            <v>0</v>
          </cell>
          <cell r="K862">
            <v>0</v>
          </cell>
          <cell r="M862">
            <v>6381</v>
          </cell>
        </row>
        <row r="863">
          <cell r="F863">
            <v>0</v>
          </cell>
          <cell r="H863">
            <v>0</v>
          </cell>
          <cell r="I863">
            <v>0</v>
          </cell>
          <cell r="J863">
            <v>0</v>
          </cell>
          <cell r="K863">
            <v>0</v>
          </cell>
          <cell r="M863">
            <v>20000</v>
          </cell>
        </row>
        <row r="865">
          <cell r="F865">
            <v>0</v>
          </cell>
          <cell r="H865">
            <v>0</v>
          </cell>
          <cell r="I865">
            <v>0</v>
          </cell>
          <cell r="J865">
            <v>0</v>
          </cell>
          <cell r="K865">
            <v>0</v>
          </cell>
          <cell r="M865">
            <v>0</v>
          </cell>
        </row>
        <row r="866">
          <cell r="F866">
            <v>0</v>
          </cell>
          <cell r="H866">
            <v>0</v>
          </cell>
          <cell r="I866">
            <v>0</v>
          </cell>
          <cell r="J866">
            <v>0</v>
          </cell>
          <cell r="K866">
            <v>0</v>
          </cell>
          <cell r="M866">
            <v>0</v>
          </cell>
        </row>
        <row r="867">
          <cell r="F867">
            <v>0</v>
          </cell>
          <cell r="H867">
            <v>0</v>
          </cell>
          <cell r="I867">
            <v>0</v>
          </cell>
          <cell r="J867">
            <v>0</v>
          </cell>
          <cell r="K867">
            <v>0</v>
          </cell>
          <cell r="M867">
            <v>0</v>
          </cell>
        </row>
        <row r="868">
          <cell r="F868">
            <v>6387</v>
          </cell>
          <cell r="H868">
            <v>0</v>
          </cell>
          <cell r="I868">
            <v>6387</v>
          </cell>
          <cell r="J868">
            <v>0</v>
          </cell>
          <cell r="K868">
            <v>6387</v>
          </cell>
          <cell r="M868">
            <v>13496</v>
          </cell>
        </row>
        <row r="869">
          <cell r="F869">
            <v>142</v>
          </cell>
          <cell r="H869">
            <v>0</v>
          </cell>
          <cell r="I869">
            <v>142</v>
          </cell>
          <cell r="J869">
            <v>0</v>
          </cell>
          <cell r="K869">
            <v>142</v>
          </cell>
          <cell r="M869">
            <v>0</v>
          </cell>
        </row>
        <row r="870">
          <cell r="F870">
            <v>0</v>
          </cell>
          <cell r="H870">
            <v>0</v>
          </cell>
          <cell r="I870">
            <v>0</v>
          </cell>
          <cell r="J870">
            <v>0</v>
          </cell>
          <cell r="K870">
            <v>0</v>
          </cell>
          <cell r="M870">
            <v>0</v>
          </cell>
        </row>
        <row r="871">
          <cell r="F871">
            <v>0</v>
          </cell>
          <cell r="H871">
            <v>0</v>
          </cell>
          <cell r="I871">
            <v>0</v>
          </cell>
          <cell r="J871">
            <v>0</v>
          </cell>
          <cell r="K871">
            <v>0</v>
          </cell>
          <cell r="M871">
            <v>0</v>
          </cell>
        </row>
        <row r="872">
          <cell r="F872">
            <v>0</v>
          </cell>
          <cell r="H872">
            <v>0</v>
          </cell>
          <cell r="I872">
            <v>0</v>
          </cell>
          <cell r="J872">
            <v>0</v>
          </cell>
          <cell r="K872">
            <v>0</v>
          </cell>
          <cell r="M872">
            <v>0</v>
          </cell>
        </row>
        <row r="873">
          <cell r="F873">
            <v>92356</v>
          </cell>
          <cell r="H873">
            <v>0</v>
          </cell>
          <cell r="I873">
            <v>92356</v>
          </cell>
          <cell r="J873">
            <v>0</v>
          </cell>
          <cell r="K873">
            <v>92356</v>
          </cell>
          <cell r="M873">
            <v>4134</v>
          </cell>
        </row>
        <row r="874">
          <cell r="F874">
            <v>0</v>
          </cell>
          <cell r="H874">
            <v>0</v>
          </cell>
          <cell r="I874">
            <v>0</v>
          </cell>
          <cell r="J874">
            <v>0</v>
          </cell>
          <cell r="K874">
            <v>0</v>
          </cell>
          <cell r="M874">
            <v>0</v>
          </cell>
        </row>
        <row r="875">
          <cell r="F875">
            <v>0</v>
          </cell>
          <cell r="H875">
            <v>0</v>
          </cell>
          <cell r="I875">
            <v>0</v>
          </cell>
          <cell r="J875">
            <v>0</v>
          </cell>
          <cell r="K875">
            <v>0</v>
          </cell>
          <cell r="M875">
            <v>0</v>
          </cell>
        </row>
        <row r="876">
          <cell r="F876">
            <v>0</v>
          </cell>
          <cell r="H876">
            <v>0</v>
          </cell>
          <cell r="I876">
            <v>0</v>
          </cell>
          <cell r="J876">
            <v>0</v>
          </cell>
          <cell r="K876">
            <v>0</v>
          </cell>
          <cell r="M876">
            <v>0</v>
          </cell>
        </row>
        <row r="877">
          <cell r="F877">
            <v>0</v>
          </cell>
          <cell r="H877">
            <v>0</v>
          </cell>
          <cell r="I877">
            <v>0</v>
          </cell>
          <cell r="J877">
            <v>0</v>
          </cell>
          <cell r="K877">
            <v>0</v>
          </cell>
          <cell r="M877">
            <v>1000</v>
          </cell>
        </row>
        <row r="878">
          <cell r="F878">
            <v>98885</v>
          </cell>
          <cell r="H878">
            <v>0</v>
          </cell>
          <cell r="I878">
            <v>98885</v>
          </cell>
          <cell r="J878">
            <v>0</v>
          </cell>
          <cell r="K878">
            <v>98885</v>
          </cell>
          <cell r="M878">
            <v>18630</v>
          </cell>
        </row>
        <row r="880">
          <cell r="F880">
            <v>975</v>
          </cell>
          <cell r="H880">
            <v>0</v>
          </cell>
          <cell r="I880">
            <v>975</v>
          </cell>
          <cell r="J880">
            <v>0</v>
          </cell>
          <cell r="K880">
            <v>975</v>
          </cell>
          <cell r="M880">
            <v>0</v>
          </cell>
        </row>
        <row r="881">
          <cell r="F881">
            <v>0</v>
          </cell>
          <cell r="H881">
            <v>0</v>
          </cell>
          <cell r="I881">
            <v>0</v>
          </cell>
          <cell r="J881">
            <v>0</v>
          </cell>
          <cell r="K881">
            <v>0</v>
          </cell>
          <cell r="M881">
            <v>0</v>
          </cell>
        </row>
        <row r="882">
          <cell r="F882">
            <v>0</v>
          </cell>
          <cell r="H882">
            <v>0</v>
          </cell>
          <cell r="I882">
            <v>0</v>
          </cell>
          <cell r="J882">
            <v>0</v>
          </cell>
          <cell r="K882">
            <v>0</v>
          </cell>
          <cell r="M882">
            <v>0</v>
          </cell>
        </row>
        <row r="883">
          <cell r="F883">
            <v>0</v>
          </cell>
          <cell r="H883">
            <v>0</v>
          </cell>
          <cell r="I883">
            <v>0</v>
          </cell>
          <cell r="J883">
            <v>0</v>
          </cell>
          <cell r="K883">
            <v>0</v>
          </cell>
          <cell r="M883">
            <v>20834</v>
          </cell>
        </row>
        <row r="884">
          <cell r="F884">
            <v>0</v>
          </cell>
          <cell r="H884">
            <v>0</v>
          </cell>
          <cell r="I884">
            <v>0</v>
          </cell>
          <cell r="J884">
            <v>0</v>
          </cell>
          <cell r="K884">
            <v>0</v>
          </cell>
          <cell r="M884">
            <v>2267</v>
          </cell>
        </row>
        <row r="885">
          <cell r="F885">
            <v>0</v>
          </cell>
          <cell r="H885">
            <v>0</v>
          </cell>
          <cell r="I885">
            <v>0</v>
          </cell>
          <cell r="J885">
            <v>0</v>
          </cell>
          <cell r="K885">
            <v>0</v>
          </cell>
          <cell r="M885">
            <v>0</v>
          </cell>
        </row>
        <row r="886">
          <cell r="F886">
            <v>142003</v>
          </cell>
          <cell r="H886">
            <v>0</v>
          </cell>
          <cell r="I886">
            <v>142003</v>
          </cell>
          <cell r="J886">
            <v>0</v>
          </cell>
          <cell r="K886">
            <v>142003</v>
          </cell>
          <cell r="M886">
            <v>0</v>
          </cell>
        </row>
        <row r="887">
          <cell r="F887">
            <v>0</v>
          </cell>
          <cell r="H887">
            <v>0</v>
          </cell>
          <cell r="I887">
            <v>0</v>
          </cell>
          <cell r="J887">
            <v>0</v>
          </cell>
          <cell r="K887">
            <v>0</v>
          </cell>
          <cell r="M887">
            <v>0</v>
          </cell>
        </row>
        <row r="888">
          <cell r="F888">
            <v>0</v>
          </cell>
          <cell r="H888">
            <v>0</v>
          </cell>
          <cell r="I888">
            <v>0</v>
          </cell>
          <cell r="J888">
            <v>0</v>
          </cell>
          <cell r="K888">
            <v>0</v>
          </cell>
          <cell r="M888">
            <v>3397</v>
          </cell>
        </row>
        <row r="889">
          <cell r="F889">
            <v>0</v>
          </cell>
          <cell r="H889">
            <v>0</v>
          </cell>
          <cell r="I889">
            <v>0</v>
          </cell>
          <cell r="J889">
            <v>0</v>
          </cell>
          <cell r="K889">
            <v>0</v>
          </cell>
          <cell r="M889">
            <v>363</v>
          </cell>
        </row>
        <row r="890">
          <cell r="F890">
            <v>0</v>
          </cell>
          <cell r="H890">
            <v>0</v>
          </cell>
          <cell r="I890">
            <v>0</v>
          </cell>
          <cell r="J890">
            <v>0</v>
          </cell>
          <cell r="K890">
            <v>0</v>
          </cell>
          <cell r="M890">
            <v>0</v>
          </cell>
        </row>
        <row r="891">
          <cell r="F891">
            <v>34588</v>
          </cell>
          <cell r="H891">
            <v>0</v>
          </cell>
          <cell r="I891">
            <v>34588</v>
          </cell>
          <cell r="J891">
            <v>0</v>
          </cell>
          <cell r="K891">
            <v>34588</v>
          </cell>
          <cell r="M891">
            <v>0</v>
          </cell>
        </row>
        <row r="892">
          <cell r="F892">
            <v>107683</v>
          </cell>
          <cell r="H892">
            <v>0</v>
          </cell>
          <cell r="I892">
            <v>107683</v>
          </cell>
          <cell r="J892">
            <v>0</v>
          </cell>
          <cell r="K892">
            <v>107683</v>
          </cell>
          <cell r="M892">
            <v>0</v>
          </cell>
        </row>
        <row r="893">
          <cell r="F893">
            <v>750</v>
          </cell>
          <cell r="H893">
            <v>0</v>
          </cell>
          <cell r="I893">
            <v>750</v>
          </cell>
          <cell r="J893">
            <v>0</v>
          </cell>
          <cell r="K893">
            <v>750</v>
          </cell>
          <cell r="M893">
            <v>1500</v>
          </cell>
        </row>
        <row r="894">
          <cell r="F894">
            <v>900</v>
          </cell>
          <cell r="H894">
            <v>0</v>
          </cell>
          <cell r="I894">
            <v>900</v>
          </cell>
          <cell r="J894">
            <v>0</v>
          </cell>
          <cell r="K894">
            <v>900</v>
          </cell>
          <cell r="M894">
            <v>1500</v>
          </cell>
        </row>
        <row r="895">
          <cell r="F895">
            <v>286899</v>
          </cell>
          <cell r="H895">
            <v>0</v>
          </cell>
          <cell r="I895">
            <v>286899</v>
          </cell>
          <cell r="J895">
            <v>0</v>
          </cell>
          <cell r="K895">
            <v>286899</v>
          </cell>
          <cell r="M895">
            <v>29861</v>
          </cell>
        </row>
        <row r="897">
          <cell r="F897">
            <v>0</v>
          </cell>
          <cell r="H897">
            <v>0</v>
          </cell>
          <cell r="I897">
            <v>0</v>
          </cell>
          <cell r="J897">
            <v>0</v>
          </cell>
          <cell r="K897">
            <v>0</v>
          </cell>
          <cell r="M897">
            <v>0</v>
          </cell>
        </row>
        <row r="898">
          <cell r="F898">
            <v>0</v>
          </cell>
          <cell r="H898">
            <v>0</v>
          </cell>
          <cell r="I898">
            <v>0</v>
          </cell>
          <cell r="J898">
            <v>0</v>
          </cell>
          <cell r="K898">
            <v>0</v>
          </cell>
          <cell r="M898">
            <v>0</v>
          </cell>
        </row>
        <row r="899">
          <cell r="F899">
            <v>0</v>
          </cell>
          <cell r="H899">
            <v>0</v>
          </cell>
          <cell r="I899">
            <v>0</v>
          </cell>
          <cell r="J899">
            <v>0</v>
          </cell>
          <cell r="K899">
            <v>0</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0</v>
          </cell>
          <cell r="H902">
            <v>0</v>
          </cell>
          <cell r="I902">
            <v>0</v>
          </cell>
          <cell r="J902">
            <v>0</v>
          </cell>
          <cell r="K902">
            <v>0</v>
          </cell>
          <cell r="M902">
            <v>0</v>
          </cell>
        </row>
        <row r="903">
          <cell r="F903">
            <v>0</v>
          </cell>
          <cell r="H903">
            <v>0</v>
          </cell>
          <cell r="I903">
            <v>0</v>
          </cell>
          <cell r="J903">
            <v>0</v>
          </cell>
          <cell r="K903">
            <v>0</v>
          </cell>
          <cell r="M903">
            <v>0</v>
          </cell>
        </row>
        <row r="905">
          <cell r="F905">
            <v>39312</v>
          </cell>
          <cell r="H905">
            <v>0</v>
          </cell>
          <cell r="I905">
            <v>39312</v>
          </cell>
          <cell r="J905">
            <v>0</v>
          </cell>
          <cell r="K905">
            <v>39312</v>
          </cell>
          <cell r="M905">
            <v>0</v>
          </cell>
        </row>
        <row r="906">
          <cell r="F906">
            <v>39312</v>
          </cell>
          <cell r="H906">
            <v>0</v>
          </cell>
          <cell r="I906">
            <v>39312</v>
          </cell>
          <cell r="J906">
            <v>0</v>
          </cell>
          <cell r="K906">
            <v>39312</v>
          </cell>
          <cell r="M906">
            <v>0</v>
          </cell>
        </row>
        <row r="908">
          <cell r="F908">
            <v>12454</v>
          </cell>
          <cell r="H908">
            <v>0</v>
          </cell>
          <cell r="I908">
            <v>12454</v>
          </cell>
          <cell r="J908">
            <v>0</v>
          </cell>
          <cell r="K908">
            <v>12454</v>
          </cell>
          <cell r="M908">
            <v>11064</v>
          </cell>
        </row>
        <row r="909">
          <cell r="F909">
            <v>0</v>
          </cell>
          <cell r="H909">
            <v>0</v>
          </cell>
          <cell r="I909">
            <v>0</v>
          </cell>
          <cell r="J909">
            <v>0</v>
          </cell>
          <cell r="K909">
            <v>0</v>
          </cell>
          <cell r="M909">
            <v>0</v>
          </cell>
        </row>
        <row r="910">
          <cell r="F910">
            <v>12745</v>
          </cell>
          <cell r="H910">
            <v>0</v>
          </cell>
          <cell r="I910">
            <v>12745</v>
          </cell>
          <cell r="J910">
            <v>0</v>
          </cell>
          <cell r="K910">
            <v>12745</v>
          </cell>
          <cell r="M910">
            <v>13192</v>
          </cell>
        </row>
        <row r="911">
          <cell r="F911">
            <v>0</v>
          </cell>
          <cell r="H911">
            <v>0</v>
          </cell>
          <cell r="I911">
            <v>0</v>
          </cell>
          <cell r="J911">
            <v>0</v>
          </cell>
          <cell r="K911">
            <v>0</v>
          </cell>
          <cell r="M911">
            <v>0</v>
          </cell>
        </row>
        <row r="912">
          <cell r="F912">
            <v>9944</v>
          </cell>
          <cell r="H912">
            <v>0</v>
          </cell>
          <cell r="I912">
            <v>9944</v>
          </cell>
          <cell r="J912">
            <v>0</v>
          </cell>
          <cell r="K912">
            <v>9944</v>
          </cell>
          <cell r="M912">
            <v>10935</v>
          </cell>
        </row>
        <row r="913">
          <cell r="F913">
            <v>0</v>
          </cell>
          <cell r="H913">
            <v>0</v>
          </cell>
          <cell r="I913">
            <v>0</v>
          </cell>
          <cell r="J913">
            <v>0</v>
          </cell>
          <cell r="K913">
            <v>0</v>
          </cell>
          <cell r="M913">
            <v>0</v>
          </cell>
        </row>
        <row r="914">
          <cell r="F914">
            <v>35143</v>
          </cell>
          <cell r="H914">
            <v>0</v>
          </cell>
          <cell r="I914">
            <v>35143</v>
          </cell>
          <cell r="J914">
            <v>0</v>
          </cell>
          <cell r="K914">
            <v>35143</v>
          </cell>
          <cell r="M914">
            <v>35191</v>
          </cell>
        </row>
        <row r="916">
          <cell r="F916">
            <v>0</v>
          </cell>
          <cell r="H916">
            <v>0</v>
          </cell>
          <cell r="I916">
            <v>0</v>
          </cell>
          <cell r="J916">
            <v>0</v>
          </cell>
          <cell r="K916">
            <v>0</v>
          </cell>
          <cell r="M916">
            <v>288</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1411</v>
          </cell>
        </row>
        <row r="920">
          <cell r="F920">
            <v>0</v>
          </cell>
          <cell r="H920">
            <v>0</v>
          </cell>
          <cell r="I920">
            <v>0</v>
          </cell>
          <cell r="J920">
            <v>0</v>
          </cell>
          <cell r="K920">
            <v>0</v>
          </cell>
          <cell r="M920">
            <v>0</v>
          </cell>
        </row>
        <row r="921">
          <cell r="F921">
            <v>0</v>
          </cell>
          <cell r="H921">
            <v>0</v>
          </cell>
          <cell r="I921">
            <v>0</v>
          </cell>
          <cell r="J921">
            <v>0</v>
          </cell>
          <cell r="K921">
            <v>0</v>
          </cell>
          <cell r="M921">
            <v>0</v>
          </cell>
        </row>
        <row r="922">
          <cell r="F922">
            <v>1137</v>
          </cell>
          <cell r="H922">
            <v>0</v>
          </cell>
          <cell r="I922">
            <v>1137</v>
          </cell>
          <cell r="J922">
            <v>0</v>
          </cell>
          <cell r="K922">
            <v>1137</v>
          </cell>
          <cell r="M922">
            <v>204</v>
          </cell>
        </row>
        <row r="923">
          <cell r="F923">
            <v>0</v>
          </cell>
          <cell r="H923">
            <v>0</v>
          </cell>
          <cell r="I923">
            <v>0</v>
          </cell>
          <cell r="J923">
            <v>0</v>
          </cell>
          <cell r="K923">
            <v>0</v>
          </cell>
          <cell r="M923">
            <v>290</v>
          </cell>
        </row>
        <row r="924">
          <cell r="F924">
            <v>3300</v>
          </cell>
          <cell r="H924">
            <v>0</v>
          </cell>
          <cell r="I924">
            <v>3300</v>
          </cell>
          <cell r="J924">
            <v>0</v>
          </cell>
          <cell r="K924">
            <v>3300</v>
          </cell>
          <cell r="M924">
            <v>0</v>
          </cell>
        </row>
        <row r="925">
          <cell r="F925">
            <v>0</v>
          </cell>
          <cell r="H925">
            <v>0</v>
          </cell>
          <cell r="I925">
            <v>0</v>
          </cell>
          <cell r="J925">
            <v>0</v>
          </cell>
          <cell r="K925">
            <v>0</v>
          </cell>
          <cell r="M925">
            <v>0</v>
          </cell>
        </row>
        <row r="926">
          <cell r="F926">
            <v>0</v>
          </cell>
          <cell r="H926">
            <v>0</v>
          </cell>
          <cell r="I926">
            <v>0</v>
          </cell>
          <cell r="J926">
            <v>0</v>
          </cell>
          <cell r="K926">
            <v>0</v>
          </cell>
          <cell r="M926">
            <v>0</v>
          </cell>
        </row>
        <row r="927">
          <cell r="F927">
            <v>0</v>
          </cell>
          <cell r="H927">
            <v>0</v>
          </cell>
          <cell r="I927">
            <v>0</v>
          </cell>
          <cell r="J927">
            <v>0</v>
          </cell>
          <cell r="K927">
            <v>0</v>
          </cell>
          <cell r="M927">
            <v>0</v>
          </cell>
        </row>
        <row r="928">
          <cell r="F928">
            <v>0</v>
          </cell>
          <cell r="H928">
            <v>0</v>
          </cell>
          <cell r="I928">
            <v>0</v>
          </cell>
          <cell r="J928">
            <v>0</v>
          </cell>
          <cell r="K928">
            <v>0</v>
          </cell>
          <cell r="M928">
            <v>754</v>
          </cell>
        </row>
        <row r="929">
          <cell r="F929">
            <v>0</v>
          </cell>
          <cell r="H929">
            <v>0</v>
          </cell>
          <cell r="I929">
            <v>0</v>
          </cell>
          <cell r="J929">
            <v>0</v>
          </cell>
          <cell r="K929">
            <v>0</v>
          </cell>
          <cell r="M929">
            <v>174</v>
          </cell>
        </row>
        <row r="930">
          <cell r="F930">
            <v>1261</v>
          </cell>
          <cell r="H930">
            <v>633</v>
          </cell>
          <cell r="I930">
            <v>1894</v>
          </cell>
          <cell r="J930">
            <v>0</v>
          </cell>
          <cell r="K930">
            <v>1894</v>
          </cell>
          <cell r="M930">
            <v>727</v>
          </cell>
        </row>
        <row r="931">
          <cell r="F931">
            <v>0</v>
          </cell>
          <cell r="H931">
            <v>0</v>
          </cell>
          <cell r="I931">
            <v>0</v>
          </cell>
          <cell r="J931">
            <v>0</v>
          </cell>
          <cell r="K931">
            <v>0</v>
          </cell>
          <cell r="M931">
            <v>190</v>
          </cell>
        </row>
        <row r="932">
          <cell r="F932">
            <v>300</v>
          </cell>
          <cell r="H932">
            <v>0</v>
          </cell>
          <cell r="I932">
            <v>300</v>
          </cell>
          <cell r="J932">
            <v>0</v>
          </cell>
          <cell r="K932">
            <v>300</v>
          </cell>
          <cell r="M932">
            <v>0</v>
          </cell>
        </row>
        <row r="933">
          <cell r="F933">
            <v>0</v>
          </cell>
          <cell r="H933">
            <v>0</v>
          </cell>
          <cell r="I933">
            <v>0</v>
          </cell>
          <cell r="J933">
            <v>0</v>
          </cell>
          <cell r="K933">
            <v>0</v>
          </cell>
          <cell r="M933">
            <v>0</v>
          </cell>
        </row>
        <row r="934">
          <cell r="F934">
            <v>0</v>
          </cell>
          <cell r="H934">
            <v>0</v>
          </cell>
          <cell r="I934">
            <v>0</v>
          </cell>
          <cell r="J934">
            <v>0</v>
          </cell>
          <cell r="K934">
            <v>0</v>
          </cell>
          <cell r="M934">
            <v>0</v>
          </cell>
        </row>
        <row r="935">
          <cell r="F935">
            <v>0</v>
          </cell>
          <cell r="H935">
            <v>0</v>
          </cell>
          <cell r="I935">
            <v>0</v>
          </cell>
          <cell r="J935">
            <v>0</v>
          </cell>
          <cell r="K935">
            <v>0</v>
          </cell>
          <cell r="M935">
            <v>0</v>
          </cell>
        </row>
        <row r="936">
          <cell r="F936">
            <v>0</v>
          </cell>
          <cell r="H936">
            <v>0</v>
          </cell>
          <cell r="I936">
            <v>0</v>
          </cell>
          <cell r="J936">
            <v>0</v>
          </cell>
          <cell r="K936">
            <v>0</v>
          </cell>
          <cell r="M936">
            <v>0</v>
          </cell>
        </row>
        <row r="937">
          <cell r="F937">
            <v>0</v>
          </cell>
          <cell r="H937">
            <v>0</v>
          </cell>
          <cell r="I937">
            <v>0</v>
          </cell>
          <cell r="J937">
            <v>0</v>
          </cell>
          <cell r="K937">
            <v>0</v>
          </cell>
          <cell r="M937">
            <v>81</v>
          </cell>
        </row>
        <row r="938">
          <cell r="F938">
            <v>0</v>
          </cell>
          <cell r="H938">
            <v>0</v>
          </cell>
          <cell r="I938">
            <v>0</v>
          </cell>
          <cell r="J938">
            <v>0</v>
          </cell>
          <cell r="K938">
            <v>0</v>
          </cell>
          <cell r="M938">
            <v>0</v>
          </cell>
        </row>
        <row r="939">
          <cell r="F939">
            <v>0</v>
          </cell>
          <cell r="H939">
            <v>0</v>
          </cell>
          <cell r="I939">
            <v>0</v>
          </cell>
          <cell r="J939">
            <v>0</v>
          </cell>
          <cell r="K939">
            <v>0</v>
          </cell>
          <cell r="M939">
            <v>0</v>
          </cell>
        </row>
        <row r="940">
          <cell r="F940">
            <v>0</v>
          </cell>
          <cell r="H940">
            <v>0</v>
          </cell>
          <cell r="I940">
            <v>0</v>
          </cell>
          <cell r="J940">
            <v>0</v>
          </cell>
          <cell r="K940">
            <v>0</v>
          </cell>
          <cell r="M940">
            <v>1044</v>
          </cell>
        </row>
        <row r="941">
          <cell r="F941">
            <v>2735</v>
          </cell>
          <cell r="H941">
            <v>0</v>
          </cell>
          <cell r="I941">
            <v>2735</v>
          </cell>
          <cell r="J941">
            <v>0</v>
          </cell>
          <cell r="K941">
            <v>2735</v>
          </cell>
          <cell r="M941">
            <v>2940</v>
          </cell>
        </row>
        <row r="942">
          <cell r="F942">
            <v>0</v>
          </cell>
          <cell r="H942">
            <v>0</v>
          </cell>
          <cell r="I942">
            <v>0</v>
          </cell>
          <cell r="J942">
            <v>0</v>
          </cell>
          <cell r="K942">
            <v>0</v>
          </cell>
          <cell r="M942">
            <v>0</v>
          </cell>
        </row>
        <row r="943">
          <cell r="F943">
            <v>8733</v>
          </cell>
          <cell r="H943">
            <v>633</v>
          </cell>
          <cell r="I943">
            <v>9366</v>
          </cell>
          <cell r="J943">
            <v>0</v>
          </cell>
          <cell r="K943">
            <v>9366</v>
          </cell>
          <cell r="M943">
            <v>8103</v>
          </cell>
        </row>
        <row r="945">
          <cell r="F945">
            <v>0</v>
          </cell>
          <cell r="H945">
            <v>0</v>
          </cell>
          <cell r="I945">
            <v>0</v>
          </cell>
          <cell r="J945">
            <v>0</v>
          </cell>
          <cell r="K945">
            <v>0</v>
          </cell>
          <cell r="M945">
            <v>0</v>
          </cell>
        </row>
        <row r="946">
          <cell r="F946">
            <v>0</v>
          </cell>
          <cell r="H946">
            <v>0</v>
          </cell>
          <cell r="I946">
            <v>0</v>
          </cell>
          <cell r="J946">
            <v>0</v>
          </cell>
          <cell r="K946">
            <v>0</v>
          </cell>
          <cell r="M946">
            <v>0</v>
          </cell>
        </row>
        <row r="947">
          <cell r="F947">
            <v>0</v>
          </cell>
          <cell r="H947">
            <v>0</v>
          </cell>
          <cell r="I947">
            <v>0</v>
          </cell>
          <cell r="J947">
            <v>0</v>
          </cell>
          <cell r="K947">
            <v>0</v>
          </cell>
          <cell r="M947">
            <v>0</v>
          </cell>
        </row>
        <row r="948">
          <cell r="F948">
            <v>0</v>
          </cell>
          <cell r="H948">
            <v>0</v>
          </cell>
          <cell r="I948">
            <v>0</v>
          </cell>
          <cell r="J948">
            <v>0</v>
          </cell>
          <cell r="K948">
            <v>0</v>
          </cell>
          <cell r="M948">
            <v>0</v>
          </cell>
        </row>
        <row r="950">
          <cell r="F950">
            <v>0</v>
          </cell>
          <cell r="H950">
            <v>0</v>
          </cell>
          <cell r="I950">
            <v>0</v>
          </cell>
          <cell r="J950">
            <v>0</v>
          </cell>
          <cell r="K950">
            <v>0</v>
          </cell>
          <cell r="M950">
            <v>0</v>
          </cell>
        </row>
        <row r="951">
          <cell r="F951">
            <v>0</v>
          </cell>
          <cell r="H951">
            <v>0</v>
          </cell>
          <cell r="I951">
            <v>0</v>
          </cell>
          <cell r="J951">
            <v>0</v>
          </cell>
          <cell r="K951">
            <v>0</v>
          </cell>
          <cell r="M951">
            <v>0</v>
          </cell>
        </row>
        <row r="952">
          <cell r="F952">
            <v>0</v>
          </cell>
          <cell r="H952">
            <v>0</v>
          </cell>
          <cell r="I952">
            <v>0</v>
          </cell>
          <cell r="J952">
            <v>0</v>
          </cell>
          <cell r="K952">
            <v>0</v>
          </cell>
          <cell r="M952">
            <v>0</v>
          </cell>
        </row>
        <row r="953">
          <cell r="F953">
            <v>0</v>
          </cell>
          <cell r="H953">
            <v>0</v>
          </cell>
          <cell r="I953">
            <v>0</v>
          </cell>
          <cell r="J953">
            <v>0</v>
          </cell>
          <cell r="K953">
            <v>0</v>
          </cell>
          <cell r="M953">
            <v>0</v>
          </cell>
        </row>
        <row r="955">
          <cell r="F955">
            <v>0</v>
          </cell>
          <cell r="H955">
            <v>0</v>
          </cell>
          <cell r="I955">
            <v>0</v>
          </cell>
          <cell r="J955">
            <v>0</v>
          </cell>
          <cell r="K955">
            <v>0</v>
          </cell>
          <cell r="M955">
            <v>0</v>
          </cell>
        </row>
        <row r="956">
          <cell r="F956">
            <v>0</v>
          </cell>
          <cell r="H956">
            <v>0</v>
          </cell>
          <cell r="I956">
            <v>0</v>
          </cell>
          <cell r="J956">
            <v>0</v>
          </cell>
          <cell r="K956">
            <v>0</v>
          </cell>
          <cell r="M956">
            <v>0</v>
          </cell>
        </row>
        <row r="957">
          <cell r="F957">
            <v>0</v>
          </cell>
          <cell r="H957">
            <v>0</v>
          </cell>
          <cell r="I957">
            <v>0</v>
          </cell>
          <cell r="J957">
            <v>0</v>
          </cell>
          <cell r="K957">
            <v>0</v>
          </cell>
          <cell r="M957">
            <v>0</v>
          </cell>
        </row>
        <row r="958">
          <cell r="F958">
            <v>0</v>
          </cell>
          <cell r="H958">
            <v>0</v>
          </cell>
          <cell r="I958">
            <v>0</v>
          </cell>
          <cell r="J958">
            <v>0</v>
          </cell>
          <cell r="K958">
            <v>0</v>
          </cell>
          <cell r="M958">
            <v>0</v>
          </cell>
        </row>
        <row r="960">
          <cell r="F960">
            <v>0</v>
          </cell>
          <cell r="H960">
            <v>0</v>
          </cell>
          <cell r="I960">
            <v>0</v>
          </cell>
          <cell r="J960">
            <v>0</v>
          </cell>
          <cell r="K960">
            <v>0</v>
          </cell>
          <cell r="M960">
            <v>0</v>
          </cell>
        </row>
        <row r="962">
          <cell r="F962">
            <v>612861</v>
          </cell>
          <cell r="H962">
            <v>0</v>
          </cell>
          <cell r="I962">
            <v>612861</v>
          </cell>
          <cell r="J962">
            <v>0</v>
          </cell>
          <cell r="K962">
            <v>612861</v>
          </cell>
          <cell r="M962">
            <v>0</v>
          </cell>
        </row>
        <row r="963">
          <cell r="F963">
            <v>612861</v>
          </cell>
          <cell r="H963">
            <v>0</v>
          </cell>
          <cell r="I963">
            <v>612861</v>
          </cell>
          <cell r="J963">
            <v>0</v>
          </cell>
          <cell r="K963">
            <v>612861</v>
          </cell>
          <cell r="M963">
            <v>0</v>
          </cell>
        </row>
        <row r="964">
          <cell r="F964">
            <v>0</v>
          </cell>
          <cell r="H964">
            <v>0</v>
          </cell>
          <cell r="I964">
            <v>0</v>
          </cell>
          <cell r="J964">
            <v>0</v>
          </cell>
          <cell r="K964">
            <v>0</v>
          </cell>
          <cell r="M96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F1" t="str">
            <v>Preliminary</v>
          </cell>
          <cell r="G1" t="str">
            <v>AJE</v>
          </cell>
          <cell r="H1" t="str">
            <v>Adjusted</v>
          </cell>
          <cell r="I1" t="str">
            <v>RJE</v>
          </cell>
          <cell r="J1" t="str">
            <v>'2012</v>
          </cell>
          <cell r="K1" t="str">
            <v>'2011</v>
          </cell>
        </row>
        <row r="3">
          <cell r="F3">
            <v>0</v>
          </cell>
          <cell r="G3">
            <v>0</v>
          </cell>
          <cell r="H3">
            <v>0</v>
          </cell>
          <cell r="I3">
            <v>0</v>
          </cell>
          <cell r="J3">
            <v>0</v>
          </cell>
          <cell r="K3">
            <v>0</v>
          </cell>
        </row>
        <row r="4">
          <cell r="F4">
            <v>-71</v>
          </cell>
          <cell r="G4">
            <v>0</v>
          </cell>
          <cell r="H4">
            <v>-71</v>
          </cell>
          <cell r="I4">
            <v>0</v>
          </cell>
          <cell r="J4">
            <v>-71</v>
          </cell>
          <cell r="K4">
            <v>0</v>
          </cell>
        </row>
        <row r="5">
          <cell r="F5">
            <v>-291388</v>
          </cell>
          <cell r="G5">
            <v>0</v>
          </cell>
          <cell r="H5">
            <v>-291388</v>
          </cell>
          <cell r="I5">
            <v>0</v>
          </cell>
          <cell r="J5">
            <v>-291388</v>
          </cell>
          <cell r="K5">
            <v>3676331</v>
          </cell>
        </row>
        <row r="6">
          <cell r="F6">
            <v>0</v>
          </cell>
          <cell r="G6">
            <v>0</v>
          </cell>
          <cell r="H6">
            <v>0</v>
          </cell>
          <cell r="I6">
            <v>0</v>
          </cell>
          <cell r="J6">
            <v>0</v>
          </cell>
          <cell r="K6">
            <v>0</v>
          </cell>
        </row>
        <row r="7">
          <cell r="F7">
            <v>0</v>
          </cell>
          <cell r="G7">
            <v>0</v>
          </cell>
          <cell r="H7">
            <v>0</v>
          </cell>
          <cell r="I7">
            <v>0</v>
          </cell>
          <cell r="J7">
            <v>0</v>
          </cell>
          <cell r="K7">
            <v>0</v>
          </cell>
        </row>
        <row r="8">
          <cell r="F8">
            <v>-291459</v>
          </cell>
          <cell r="G8">
            <v>0</v>
          </cell>
          <cell r="H8">
            <v>-291459</v>
          </cell>
          <cell r="I8">
            <v>0</v>
          </cell>
          <cell r="J8">
            <v>-291459</v>
          </cell>
          <cell r="K8">
            <v>3676331</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384979</v>
          </cell>
          <cell r="G15">
            <v>0</v>
          </cell>
          <cell r="H15">
            <v>384979</v>
          </cell>
          <cell r="I15">
            <v>0</v>
          </cell>
          <cell r="J15">
            <v>384979</v>
          </cell>
          <cell r="K15">
            <v>886325</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69477</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1868673</v>
          </cell>
          <cell r="G24">
            <v>0</v>
          </cell>
          <cell r="H24">
            <v>1868673</v>
          </cell>
          <cell r="I24">
            <v>0</v>
          </cell>
          <cell r="J24">
            <v>1868673</v>
          </cell>
          <cell r="K24">
            <v>1279269</v>
          </cell>
        </row>
        <row r="25">
          <cell r="F25">
            <v>-829379</v>
          </cell>
          <cell r="G25">
            <v>0</v>
          </cell>
          <cell r="H25">
            <v>-829379</v>
          </cell>
          <cell r="I25">
            <v>0</v>
          </cell>
          <cell r="J25">
            <v>-829379</v>
          </cell>
          <cell r="K25">
            <v>387458</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-2404</v>
          </cell>
          <cell r="G28">
            <v>0</v>
          </cell>
          <cell r="H28">
            <v>-2404</v>
          </cell>
          <cell r="I28">
            <v>0</v>
          </cell>
          <cell r="J28">
            <v>-2404</v>
          </cell>
          <cell r="K28">
            <v>137672</v>
          </cell>
        </row>
        <row r="29">
          <cell r="F29">
            <v>0</v>
          </cell>
          <cell r="G29">
            <v>0</v>
          </cell>
          <cell r="H29">
            <v>0</v>
          </cell>
          <cell r="I29">
            <v>0</v>
          </cell>
          <cell r="J29">
            <v>0</v>
          </cell>
          <cell r="K29">
            <v>0</v>
          </cell>
        </row>
        <row r="30">
          <cell r="F30">
            <v>0</v>
          </cell>
          <cell r="G30">
            <v>0</v>
          </cell>
          <cell r="H30">
            <v>0</v>
          </cell>
          <cell r="I30">
            <v>0</v>
          </cell>
          <cell r="J30">
            <v>0</v>
          </cell>
          <cell r="K30">
            <v>284709</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-4695</v>
          </cell>
          <cell r="G35">
            <v>0</v>
          </cell>
          <cell r="H35">
            <v>-4695</v>
          </cell>
          <cell r="I35">
            <v>0</v>
          </cell>
          <cell r="J35">
            <v>-4695</v>
          </cell>
          <cell r="K35">
            <v>99201</v>
          </cell>
        </row>
        <row r="36">
          <cell r="F36">
            <v>1361953</v>
          </cell>
          <cell r="G36">
            <v>0</v>
          </cell>
          <cell r="H36">
            <v>1361953</v>
          </cell>
          <cell r="I36">
            <v>0</v>
          </cell>
          <cell r="J36">
            <v>1361953</v>
          </cell>
          <cell r="K36">
            <v>8033862</v>
          </cell>
        </row>
        <row r="37">
          <cell r="F37">
            <v>0</v>
          </cell>
          <cell r="G37">
            <v>0</v>
          </cell>
          <cell r="H37">
            <v>0</v>
          </cell>
          <cell r="I37">
            <v>0</v>
          </cell>
          <cell r="J37">
            <v>0</v>
          </cell>
          <cell r="K37">
            <v>0</v>
          </cell>
        </row>
        <row r="38">
          <cell r="F38">
            <v>10355712</v>
          </cell>
          <cell r="G38">
            <v>0</v>
          </cell>
          <cell r="H38">
            <v>10355712</v>
          </cell>
          <cell r="I38">
            <v>0</v>
          </cell>
          <cell r="J38">
            <v>10355712</v>
          </cell>
          <cell r="K38">
            <v>181668</v>
          </cell>
        </row>
        <row r="39">
          <cell r="F39">
            <v>13134839</v>
          </cell>
          <cell r="G39">
            <v>0</v>
          </cell>
          <cell r="H39">
            <v>13134839</v>
          </cell>
          <cell r="I39">
            <v>0</v>
          </cell>
          <cell r="J39">
            <v>13134839</v>
          </cell>
          <cell r="K39">
            <v>11359641</v>
          </cell>
        </row>
        <row r="41">
          <cell r="F41">
            <v>8531683</v>
          </cell>
          <cell r="G41">
            <v>0</v>
          </cell>
          <cell r="H41">
            <v>8531683</v>
          </cell>
          <cell r="I41">
            <v>0</v>
          </cell>
          <cell r="J41">
            <v>8531683</v>
          </cell>
          <cell r="K41">
            <v>12313200</v>
          </cell>
        </row>
        <row r="42">
          <cell r="F42">
            <v>170096</v>
          </cell>
          <cell r="G42">
            <v>0</v>
          </cell>
          <cell r="H42">
            <v>170096</v>
          </cell>
          <cell r="I42">
            <v>0</v>
          </cell>
          <cell r="J42">
            <v>170096</v>
          </cell>
          <cell r="K42">
            <v>170096</v>
          </cell>
        </row>
        <row r="43">
          <cell r="F43">
            <v>5684196</v>
          </cell>
          <cell r="G43">
            <v>0</v>
          </cell>
          <cell r="H43">
            <v>5684196</v>
          </cell>
          <cell r="I43">
            <v>0</v>
          </cell>
          <cell r="J43">
            <v>5684196</v>
          </cell>
          <cell r="K43">
            <v>5507836</v>
          </cell>
        </row>
        <row r="44">
          <cell r="F44">
            <v>7396</v>
          </cell>
          <cell r="G44">
            <v>0</v>
          </cell>
          <cell r="H44">
            <v>7396</v>
          </cell>
          <cell r="I44">
            <v>0</v>
          </cell>
          <cell r="J44">
            <v>7396</v>
          </cell>
          <cell r="K44">
            <v>7396</v>
          </cell>
        </row>
        <row r="45">
          <cell r="F45">
            <v>15715</v>
          </cell>
          <cell r="G45">
            <v>0</v>
          </cell>
          <cell r="H45">
            <v>15715</v>
          </cell>
          <cell r="I45">
            <v>0</v>
          </cell>
          <cell r="J45">
            <v>15715</v>
          </cell>
          <cell r="K45">
            <v>15655</v>
          </cell>
        </row>
        <row r="46">
          <cell r="F46">
            <v>44347059</v>
          </cell>
          <cell r="G46">
            <v>0</v>
          </cell>
          <cell r="H46">
            <v>44347059</v>
          </cell>
          <cell r="I46">
            <v>0</v>
          </cell>
          <cell r="J46">
            <v>44347059</v>
          </cell>
          <cell r="K46">
            <v>28776802</v>
          </cell>
        </row>
        <row r="47">
          <cell r="F47">
            <v>4057380</v>
          </cell>
          <cell r="G47">
            <v>0</v>
          </cell>
          <cell r="H47">
            <v>4057380</v>
          </cell>
          <cell r="I47">
            <v>0</v>
          </cell>
          <cell r="J47">
            <v>4057380</v>
          </cell>
          <cell r="K47">
            <v>472688</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1178579</v>
          </cell>
          <cell r="G56">
            <v>0</v>
          </cell>
          <cell r="H56">
            <v>1178579</v>
          </cell>
          <cell r="I56">
            <v>0</v>
          </cell>
          <cell r="J56">
            <v>1178579</v>
          </cell>
          <cell r="K56">
            <v>1178579</v>
          </cell>
        </row>
        <row r="57">
          <cell r="F57">
            <v>0</v>
          </cell>
          <cell r="G57">
            <v>0</v>
          </cell>
          <cell r="H57">
            <v>0</v>
          </cell>
          <cell r="I57">
            <v>0</v>
          </cell>
          <cell r="J57">
            <v>0</v>
          </cell>
          <cell r="K57">
            <v>0</v>
          </cell>
        </row>
        <row r="58">
          <cell r="F58">
            <v>-167359</v>
          </cell>
          <cell r="G58">
            <v>0</v>
          </cell>
          <cell r="H58">
            <v>-167359</v>
          </cell>
          <cell r="I58">
            <v>0</v>
          </cell>
          <cell r="J58">
            <v>-167359</v>
          </cell>
          <cell r="K58">
            <v>-167359</v>
          </cell>
        </row>
        <row r="59">
          <cell r="F59">
            <v>-799077</v>
          </cell>
          <cell r="G59">
            <v>0</v>
          </cell>
          <cell r="H59">
            <v>-799077</v>
          </cell>
          <cell r="I59">
            <v>0</v>
          </cell>
          <cell r="J59">
            <v>-799077</v>
          </cell>
          <cell r="K59">
            <v>-186216</v>
          </cell>
        </row>
        <row r="60">
          <cell r="F60">
            <v>40500000</v>
          </cell>
          <cell r="G60">
            <v>0</v>
          </cell>
          <cell r="H60">
            <v>40500000</v>
          </cell>
          <cell r="I60">
            <v>0</v>
          </cell>
          <cell r="J60">
            <v>40500000</v>
          </cell>
          <cell r="K60">
            <v>8500000</v>
          </cell>
        </row>
        <row r="61">
          <cell r="F61">
            <v>181050</v>
          </cell>
          <cell r="G61">
            <v>0</v>
          </cell>
          <cell r="H61">
            <v>181050</v>
          </cell>
          <cell r="I61">
            <v>0</v>
          </cell>
          <cell r="J61">
            <v>181050</v>
          </cell>
          <cell r="K61">
            <v>-4250</v>
          </cell>
        </row>
        <row r="62">
          <cell r="F62">
            <v>112000</v>
          </cell>
          <cell r="G62">
            <v>0</v>
          </cell>
          <cell r="H62">
            <v>112000</v>
          </cell>
          <cell r="I62">
            <v>0</v>
          </cell>
          <cell r="J62">
            <v>112000</v>
          </cell>
          <cell r="K62">
            <v>8500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21735000</v>
          </cell>
          <cell r="G67">
            <v>0</v>
          </cell>
          <cell r="H67">
            <v>21735000</v>
          </cell>
          <cell r="I67">
            <v>0</v>
          </cell>
          <cell r="J67">
            <v>21735000</v>
          </cell>
          <cell r="K67">
            <v>45235000</v>
          </cell>
        </row>
        <row r="68">
          <cell r="F68">
            <v>-34300</v>
          </cell>
          <cell r="G68">
            <v>0</v>
          </cell>
          <cell r="H68">
            <v>-34300</v>
          </cell>
          <cell r="I68">
            <v>0</v>
          </cell>
          <cell r="J68">
            <v>-34300</v>
          </cell>
          <cell r="K68">
            <v>-214200</v>
          </cell>
        </row>
        <row r="69">
          <cell r="F69">
            <v>325</v>
          </cell>
          <cell r="G69">
            <v>0</v>
          </cell>
          <cell r="H69">
            <v>325</v>
          </cell>
          <cell r="I69">
            <v>0</v>
          </cell>
          <cell r="J69">
            <v>325</v>
          </cell>
          <cell r="K69">
            <v>325</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24150000</v>
          </cell>
        </row>
        <row r="93">
          <cell r="F93">
            <v>0</v>
          </cell>
          <cell r="G93">
            <v>0</v>
          </cell>
          <cell r="H93">
            <v>0</v>
          </cell>
          <cell r="I93">
            <v>0</v>
          </cell>
          <cell r="J93">
            <v>0</v>
          </cell>
          <cell r="K93">
            <v>-139525</v>
          </cell>
        </row>
        <row r="94">
          <cell r="F94">
            <v>0</v>
          </cell>
          <cell r="G94">
            <v>0</v>
          </cell>
          <cell r="H94">
            <v>0</v>
          </cell>
          <cell r="I94">
            <v>0</v>
          </cell>
          <cell r="J94">
            <v>0</v>
          </cell>
          <cell r="K94">
            <v>325</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37724250</v>
          </cell>
          <cell r="G104">
            <v>0</v>
          </cell>
          <cell r="H104">
            <v>37724250</v>
          </cell>
          <cell r="I104">
            <v>0</v>
          </cell>
          <cell r="J104">
            <v>37724250</v>
          </cell>
          <cell r="K104">
            <v>12024000</v>
          </cell>
        </row>
        <row r="105">
          <cell r="F105">
            <v>92450</v>
          </cell>
          <cell r="G105">
            <v>0</v>
          </cell>
          <cell r="H105">
            <v>92450</v>
          </cell>
          <cell r="I105">
            <v>0</v>
          </cell>
          <cell r="J105">
            <v>92450</v>
          </cell>
          <cell r="K105">
            <v>-18000</v>
          </cell>
        </row>
        <row r="106">
          <cell r="F106">
            <v>163336443</v>
          </cell>
          <cell r="G106">
            <v>0</v>
          </cell>
          <cell r="H106">
            <v>163336443</v>
          </cell>
          <cell r="I106">
            <v>0</v>
          </cell>
          <cell r="J106">
            <v>163336443</v>
          </cell>
          <cell r="K106">
            <v>137630852</v>
          </cell>
        </row>
        <row r="108">
          <cell r="F108">
            <v>400002</v>
          </cell>
          <cell r="G108">
            <v>0</v>
          </cell>
          <cell r="H108">
            <v>400002</v>
          </cell>
          <cell r="I108">
            <v>0</v>
          </cell>
          <cell r="J108">
            <v>400002</v>
          </cell>
          <cell r="K108">
            <v>372556</v>
          </cell>
        </row>
        <row r="109">
          <cell r="F109">
            <v>152260</v>
          </cell>
          <cell r="G109">
            <v>0</v>
          </cell>
          <cell r="H109">
            <v>152260</v>
          </cell>
          <cell r="I109">
            <v>0</v>
          </cell>
          <cell r="J109">
            <v>152260</v>
          </cell>
          <cell r="K109">
            <v>50262</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552262</v>
          </cell>
          <cell r="G112">
            <v>0</v>
          </cell>
          <cell r="H112">
            <v>552262</v>
          </cell>
          <cell r="I112">
            <v>0</v>
          </cell>
          <cell r="J112">
            <v>552262</v>
          </cell>
          <cell r="K112">
            <v>422818</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26031</v>
          </cell>
          <cell r="G119">
            <v>0</v>
          </cell>
          <cell r="H119">
            <v>26031</v>
          </cell>
          <cell r="I119">
            <v>0</v>
          </cell>
          <cell r="J119">
            <v>26031</v>
          </cell>
          <cell r="K119">
            <v>17365</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287512</v>
          </cell>
          <cell r="G123">
            <v>0</v>
          </cell>
          <cell r="H123">
            <v>287512</v>
          </cell>
          <cell r="I123">
            <v>0</v>
          </cell>
          <cell r="J123">
            <v>287512</v>
          </cell>
          <cell r="K123">
            <v>891164</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-1073</v>
          </cell>
          <cell r="G129">
            <v>0</v>
          </cell>
          <cell r="H129">
            <v>-1073</v>
          </cell>
          <cell r="I129">
            <v>0</v>
          </cell>
          <cell r="J129">
            <v>-1073</v>
          </cell>
          <cell r="K129">
            <v>57317</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108321</v>
          </cell>
          <cell r="G133">
            <v>0</v>
          </cell>
          <cell r="H133">
            <v>108321</v>
          </cell>
          <cell r="I133">
            <v>0</v>
          </cell>
          <cell r="J133">
            <v>108321</v>
          </cell>
          <cell r="K133">
            <v>48027</v>
          </cell>
        </row>
        <row r="134">
          <cell r="F134">
            <v>0</v>
          </cell>
          <cell r="G134">
            <v>0</v>
          </cell>
          <cell r="H134">
            <v>0</v>
          </cell>
          <cell r="I134">
            <v>0</v>
          </cell>
          <cell r="J134">
            <v>0</v>
          </cell>
          <cell r="K134">
            <v>0</v>
          </cell>
        </row>
        <row r="135">
          <cell r="F135">
            <v>632</v>
          </cell>
          <cell r="G135">
            <v>-633</v>
          </cell>
          <cell r="H135">
            <v>-1</v>
          </cell>
          <cell r="I135">
            <v>0</v>
          </cell>
          <cell r="J135">
            <v>-1</v>
          </cell>
          <cell r="K135">
            <v>0</v>
          </cell>
        </row>
        <row r="136">
          <cell r="F136">
            <v>730826</v>
          </cell>
          <cell r="G136">
            <v>0</v>
          </cell>
          <cell r="H136">
            <v>730826</v>
          </cell>
          <cell r="I136">
            <v>0</v>
          </cell>
          <cell r="J136">
            <v>730826</v>
          </cell>
          <cell r="K136">
            <v>130403</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473857</v>
          </cell>
          <cell r="G144">
            <v>0</v>
          </cell>
          <cell r="H144">
            <v>473857</v>
          </cell>
          <cell r="I144">
            <v>0</v>
          </cell>
          <cell r="J144">
            <v>473857</v>
          </cell>
          <cell r="K144">
            <v>714566</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110550</v>
          </cell>
          <cell r="G154">
            <v>0</v>
          </cell>
          <cell r="H154">
            <v>110550</v>
          </cell>
          <cell r="I154">
            <v>0</v>
          </cell>
          <cell r="J154">
            <v>110550</v>
          </cell>
          <cell r="K154">
            <v>59417</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0</v>
          </cell>
          <cell r="G158">
            <v>0</v>
          </cell>
          <cell r="H158">
            <v>0</v>
          </cell>
          <cell r="I158">
            <v>0</v>
          </cell>
          <cell r="J158">
            <v>0</v>
          </cell>
          <cell r="K158">
            <v>0</v>
          </cell>
        </row>
        <row r="159">
          <cell r="F159">
            <v>6545</v>
          </cell>
          <cell r="G159">
            <v>0</v>
          </cell>
          <cell r="H159">
            <v>6545</v>
          </cell>
          <cell r="I159">
            <v>0</v>
          </cell>
          <cell r="J159">
            <v>6545</v>
          </cell>
          <cell r="K159">
            <v>2497</v>
          </cell>
        </row>
        <row r="160">
          <cell r="F160">
            <v>117115</v>
          </cell>
          <cell r="G160">
            <v>0</v>
          </cell>
          <cell r="H160">
            <v>117115</v>
          </cell>
          <cell r="I160">
            <v>0</v>
          </cell>
          <cell r="J160">
            <v>117115</v>
          </cell>
          <cell r="K160">
            <v>27880</v>
          </cell>
        </row>
        <row r="161">
          <cell r="F161">
            <v>-2212</v>
          </cell>
          <cell r="G161">
            <v>0</v>
          </cell>
          <cell r="H161">
            <v>-2212</v>
          </cell>
          <cell r="I161">
            <v>0</v>
          </cell>
          <cell r="J161">
            <v>-2212</v>
          </cell>
          <cell r="K161">
            <v>-2597</v>
          </cell>
        </row>
        <row r="162">
          <cell r="F162">
            <v>1858104</v>
          </cell>
          <cell r="G162">
            <v>-633</v>
          </cell>
          <cell r="H162">
            <v>1857471</v>
          </cell>
          <cell r="I162">
            <v>0</v>
          </cell>
          <cell r="J162">
            <v>1857471</v>
          </cell>
          <cell r="K162">
            <v>1946039</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9">
          <cell r="F169">
            <v>0</v>
          </cell>
          <cell r="G169">
            <v>0</v>
          </cell>
          <cell r="H169">
            <v>0</v>
          </cell>
          <cell r="I169">
            <v>0</v>
          </cell>
          <cell r="J169">
            <v>0</v>
          </cell>
          <cell r="K169">
            <v>0</v>
          </cell>
        </row>
        <row r="170">
          <cell r="F170">
            <v>2701000</v>
          </cell>
          <cell r="G170">
            <v>0</v>
          </cell>
          <cell r="H170">
            <v>2701000</v>
          </cell>
          <cell r="I170">
            <v>0</v>
          </cell>
          <cell r="J170">
            <v>2701000</v>
          </cell>
          <cell r="K170">
            <v>2701000</v>
          </cell>
        </row>
        <row r="171">
          <cell r="F171">
            <v>0</v>
          </cell>
          <cell r="G171">
            <v>0</v>
          </cell>
          <cell r="H171">
            <v>0</v>
          </cell>
          <cell r="I171">
            <v>0</v>
          </cell>
          <cell r="J171">
            <v>0</v>
          </cell>
          <cell r="K171">
            <v>0</v>
          </cell>
        </row>
        <row r="172">
          <cell r="F172">
            <v>200000</v>
          </cell>
          <cell r="G172">
            <v>0</v>
          </cell>
          <cell r="H172">
            <v>200000</v>
          </cell>
          <cell r="I172">
            <v>0</v>
          </cell>
          <cell r="J172">
            <v>200000</v>
          </cell>
          <cell r="K172">
            <v>200000</v>
          </cell>
        </row>
        <row r="173">
          <cell r="F173">
            <v>0</v>
          </cell>
          <cell r="G173">
            <v>0</v>
          </cell>
          <cell r="H173">
            <v>0</v>
          </cell>
          <cell r="I173">
            <v>0</v>
          </cell>
          <cell r="J173">
            <v>0</v>
          </cell>
          <cell r="K173">
            <v>0</v>
          </cell>
        </row>
        <row r="174">
          <cell r="F174">
            <v>200000</v>
          </cell>
          <cell r="G174">
            <v>0</v>
          </cell>
          <cell r="H174">
            <v>200000</v>
          </cell>
          <cell r="I174">
            <v>0</v>
          </cell>
          <cell r="J174">
            <v>200000</v>
          </cell>
          <cell r="K174">
            <v>200000</v>
          </cell>
        </row>
        <row r="175">
          <cell r="F175">
            <v>-100000</v>
          </cell>
          <cell r="G175">
            <v>0</v>
          </cell>
          <cell r="H175">
            <v>-100000</v>
          </cell>
          <cell r="I175">
            <v>0</v>
          </cell>
          <cell r="J175">
            <v>-100000</v>
          </cell>
          <cell r="K175">
            <v>-100000</v>
          </cell>
        </row>
        <row r="176">
          <cell r="F176">
            <v>3001000</v>
          </cell>
          <cell r="G176">
            <v>0</v>
          </cell>
          <cell r="H176">
            <v>3001000</v>
          </cell>
          <cell r="I176">
            <v>0</v>
          </cell>
          <cell r="J176">
            <v>3001000</v>
          </cell>
          <cell r="K176">
            <v>3001000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541325</v>
          </cell>
          <cell r="G191">
            <v>0</v>
          </cell>
          <cell r="H191">
            <v>541325</v>
          </cell>
          <cell r="I191">
            <v>0</v>
          </cell>
          <cell r="J191">
            <v>541325</v>
          </cell>
          <cell r="K191">
            <v>1532917</v>
          </cell>
        </row>
        <row r="192">
          <cell r="F192">
            <v>0</v>
          </cell>
          <cell r="G192">
            <v>0</v>
          </cell>
          <cell r="H192">
            <v>0</v>
          </cell>
          <cell r="I192">
            <v>0</v>
          </cell>
          <cell r="J192">
            <v>0</v>
          </cell>
          <cell r="K192">
            <v>0</v>
          </cell>
        </row>
        <row r="193">
          <cell r="F193">
            <v>1000</v>
          </cell>
          <cell r="G193">
            <v>0</v>
          </cell>
          <cell r="H193">
            <v>1000</v>
          </cell>
          <cell r="I193">
            <v>0</v>
          </cell>
          <cell r="J193">
            <v>1000</v>
          </cell>
          <cell r="K193">
            <v>1000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774106</v>
          </cell>
          <cell r="G204">
            <v>0</v>
          </cell>
          <cell r="H204">
            <v>774106</v>
          </cell>
          <cell r="I204">
            <v>0</v>
          </cell>
          <cell r="J204">
            <v>774106</v>
          </cell>
          <cell r="K204">
            <v>2583770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148732</v>
          </cell>
          <cell r="G207">
            <v>0</v>
          </cell>
          <cell r="H207">
            <v>148732</v>
          </cell>
          <cell r="I207">
            <v>0</v>
          </cell>
          <cell r="J207">
            <v>148732</v>
          </cell>
          <cell r="K207">
            <v>810665</v>
          </cell>
        </row>
        <row r="208">
          <cell r="F208">
            <v>1000</v>
          </cell>
          <cell r="G208">
            <v>0</v>
          </cell>
          <cell r="H208">
            <v>1000</v>
          </cell>
          <cell r="I208">
            <v>0</v>
          </cell>
          <cell r="J208">
            <v>1000</v>
          </cell>
          <cell r="K208">
            <v>1000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45551</v>
          </cell>
          <cell r="G225">
            <v>0</v>
          </cell>
          <cell r="H225">
            <v>45551</v>
          </cell>
          <cell r="I225">
            <v>0</v>
          </cell>
          <cell r="J225">
            <v>45551</v>
          </cell>
          <cell r="K225">
            <v>361063</v>
          </cell>
        </row>
        <row r="226">
          <cell r="F226">
            <v>49732</v>
          </cell>
          <cell r="G226">
            <v>0</v>
          </cell>
          <cell r="H226">
            <v>49732</v>
          </cell>
          <cell r="I226">
            <v>0</v>
          </cell>
          <cell r="J226">
            <v>49732</v>
          </cell>
          <cell r="K226">
            <v>2</v>
          </cell>
        </row>
        <row r="227">
          <cell r="F227">
            <v>252022</v>
          </cell>
          <cell r="G227">
            <v>0</v>
          </cell>
          <cell r="H227">
            <v>252022</v>
          </cell>
          <cell r="I227">
            <v>0</v>
          </cell>
          <cell r="J227">
            <v>252022</v>
          </cell>
          <cell r="K227">
            <v>1018490</v>
          </cell>
        </row>
        <row r="228">
          <cell r="F228">
            <v>1000</v>
          </cell>
          <cell r="G228">
            <v>0</v>
          </cell>
          <cell r="H228">
            <v>1000</v>
          </cell>
          <cell r="I228">
            <v>0</v>
          </cell>
          <cell r="J228">
            <v>1000</v>
          </cell>
          <cell r="K228">
            <v>1000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1814468</v>
          </cell>
          <cell r="G231">
            <v>0</v>
          </cell>
          <cell r="H231">
            <v>1814468</v>
          </cell>
          <cell r="I231">
            <v>0</v>
          </cell>
          <cell r="J231">
            <v>1814468</v>
          </cell>
          <cell r="K231">
            <v>6309907</v>
          </cell>
        </row>
        <row r="233">
          <cell r="F233">
            <v>0</v>
          </cell>
          <cell r="G233">
            <v>0</v>
          </cell>
          <cell r="H233">
            <v>0</v>
          </cell>
          <cell r="I233">
            <v>0</v>
          </cell>
          <cell r="J233">
            <v>0</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0</v>
          </cell>
          <cell r="G236">
            <v>0</v>
          </cell>
          <cell r="H236">
            <v>0</v>
          </cell>
          <cell r="I236">
            <v>0</v>
          </cell>
          <cell r="J236">
            <v>0</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194020</v>
          </cell>
          <cell r="G239">
            <v>0</v>
          </cell>
          <cell r="H239">
            <v>194020</v>
          </cell>
          <cell r="I239">
            <v>0</v>
          </cell>
          <cell r="J239">
            <v>194020</v>
          </cell>
          <cell r="K239">
            <v>0</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442</v>
          </cell>
          <cell r="G244">
            <v>0</v>
          </cell>
          <cell r="H244">
            <v>442</v>
          </cell>
          <cell r="I244">
            <v>0</v>
          </cell>
          <cell r="J244">
            <v>442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194462</v>
          </cell>
          <cell r="G247">
            <v>0</v>
          </cell>
          <cell r="H247">
            <v>194462</v>
          </cell>
          <cell r="I247">
            <v>0</v>
          </cell>
          <cell r="J247">
            <v>194462</v>
          </cell>
          <cell r="K247">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5">
          <cell r="F255">
            <v>-160962</v>
          </cell>
          <cell r="G255">
            <v>0</v>
          </cell>
          <cell r="H255">
            <v>-160962</v>
          </cell>
          <cell r="I255">
            <v>0</v>
          </cell>
          <cell r="J255">
            <v>-160962</v>
          </cell>
          <cell r="K255">
            <v>-65257</v>
          </cell>
        </row>
        <row r="256">
          <cell r="F256">
            <v>-25752</v>
          </cell>
          <cell r="G256">
            <v>0</v>
          </cell>
          <cell r="H256">
            <v>-25752</v>
          </cell>
          <cell r="I256">
            <v>0</v>
          </cell>
          <cell r="J256">
            <v>-25752</v>
          </cell>
          <cell r="K256">
            <v>-10442</v>
          </cell>
        </row>
        <row r="257">
          <cell r="F257">
            <v>-161940</v>
          </cell>
          <cell r="G257">
            <v>0</v>
          </cell>
          <cell r="H257">
            <v>-161940</v>
          </cell>
          <cell r="I257">
            <v>0</v>
          </cell>
          <cell r="J257">
            <v>-161940</v>
          </cell>
          <cell r="K257">
            <v>-69917</v>
          </cell>
        </row>
        <row r="258">
          <cell r="F258">
            <v>-25911</v>
          </cell>
          <cell r="G258">
            <v>0</v>
          </cell>
          <cell r="H258">
            <v>-25911</v>
          </cell>
          <cell r="I258">
            <v>0</v>
          </cell>
          <cell r="J258">
            <v>-25911</v>
          </cell>
          <cell r="K258">
            <v>-11188</v>
          </cell>
        </row>
        <row r="259">
          <cell r="F259">
            <v>-129968</v>
          </cell>
          <cell r="G259">
            <v>0</v>
          </cell>
          <cell r="H259">
            <v>-129968</v>
          </cell>
          <cell r="I259">
            <v>0</v>
          </cell>
          <cell r="J259">
            <v>-129968</v>
          </cell>
          <cell r="K259">
            <v>-55646</v>
          </cell>
        </row>
        <row r="260">
          <cell r="F260">
            <v>-20702</v>
          </cell>
          <cell r="G260">
            <v>0</v>
          </cell>
          <cell r="H260">
            <v>-20702</v>
          </cell>
          <cell r="I260">
            <v>0</v>
          </cell>
          <cell r="J260">
            <v>-20702</v>
          </cell>
          <cell r="K260">
            <v>-8904</v>
          </cell>
        </row>
        <row r="261">
          <cell r="F261">
            <v>-525235</v>
          </cell>
          <cell r="G261">
            <v>0</v>
          </cell>
          <cell r="H261">
            <v>-525235</v>
          </cell>
          <cell r="I261">
            <v>0</v>
          </cell>
          <cell r="J261">
            <v>-525235</v>
          </cell>
          <cell r="K261">
            <v>-221354</v>
          </cell>
        </row>
        <row r="263">
          <cell r="F263">
            <v>-204414</v>
          </cell>
          <cell r="G263">
            <v>0</v>
          </cell>
          <cell r="H263">
            <v>-204414</v>
          </cell>
          <cell r="I263">
            <v>0</v>
          </cell>
          <cell r="J263">
            <v>-204414</v>
          </cell>
          <cell r="K263">
            <v>-37093</v>
          </cell>
        </row>
        <row r="264">
          <cell r="F264">
            <v>-128333</v>
          </cell>
          <cell r="G264">
            <v>0</v>
          </cell>
          <cell r="H264">
            <v>-128333</v>
          </cell>
          <cell r="I264">
            <v>0</v>
          </cell>
          <cell r="J264">
            <v>-128333</v>
          </cell>
          <cell r="K264">
            <v>-8571</v>
          </cell>
        </row>
        <row r="265">
          <cell r="F265">
            <v>-6864</v>
          </cell>
          <cell r="G265">
            <v>0</v>
          </cell>
          <cell r="H265">
            <v>-6864</v>
          </cell>
          <cell r="I265">
            <v>0</v>
          </cell>
          <cell r="J265">
            <v>-6864</v>
          </cell>
          <cell r="K265">
            <v>-2</v>
          </cell>
        </row>
        <row r="266">
          <cell r="F266">
            <v>-339611</v>
          </cell>
          <cell r="G266">
            <v>0</v>
          </cell>
          <cell r="H266">
            <v>-339611</v>
          </cell>
          <cell r="I266">
            <v>0</v>
          </cell>
          <cell r="J266">
            <v>-339611</v>
          </cell>
          <cell r="K266">
            <v>-45666</v>
          </cell>
        </row>
        <row r="268">
          <cell r="F268">
            <v>-21301</v>
          </cell>
          <cell r="G268">
            <v>0</v>
          </cell>
          <cell r="H268">
            <v>-21301</v>
          </cell>
          <cell r="I268">
            <v>0</v>
          </cell>
          <cell r="J268">
            <v>-21301</v>
          </cell>
          <cell r="K268">
            <v>-8545</v>
          </cell>
        </row>
        <row r="269">
          <cell r="F269">
            <v>-21445</v>
          </cell>
          <cell r="G269">
            <v>0</v>
          </cell>
          <cell r="H269">
            <v>-21445</v>
          </cell>
          <cell r="I269">
            <v>0</v>
          </cell>
          <cell r="J269">
            <v>-21445</v>
          </cell>
          <cell r="K269">
            <v>-9157</v>
          </cell>
        </row>
        <row r="270">
          <cell r="F270">
            <v>-16644</v>
          </cell>
          <cell r="G270">
            <v>0</v>
          </cell>
          <cell r="H270">
            <v>-16644</v>
          </cell>
          <cell r="I270">
            <v>0</v>
          </cell>
          <cell r="J270">
            <v>-16644</v>
          </cell>
          <cell r="K270">
            <v>-7288</v>
          </cell>
        </row>
        <row r="271">
          <cell r="F271">
            <v>-59390</v>
          </cell>
          <cell r="G271">
            <v>0</v>
          </cell>
          <cell r="H271">
            <v>-59390</v>
          </cell>
          <cell r="I271">
            <v>0</v>
          </cell>
          <cell r="J271">
            <v>-59390</v>
          </cell>
          <cell r="K271">
            <v>-24990</v>
          </cell>
        </row>
        <row r="273">
          <cell r="F273">
            <v>0</v>
          </cell>
          <cell r="G273">
            <v>0</v>
          </cell>
          <cell r="H273">
            <v>0</v>
          </cell>
          <cell r="I273">
            <v>0</v>
          </cell>
          <cell r="J273">
            <v>0</v>
          </cell>
          <cell r="K273">
            <v>0</v>
          </cell>
        </row>
        <row r="274">
          <cell r="F274">
            <v>-36098</v>
          </cell>
          <cell r="G274">
            <v>0</v>
          </cell>
          <cell r="H274">
            <v>-36098</v>
          </cell>
          <cell r="I274">
            <v>0</v>
          </cell>
          <cell r="J274">
            <v>-36098</v>
          </cell>
          <cell r="K274">
            <v>-81305</v>
          </cell>
        </row>
        <row r="275">
          <cell r="F275">
            <v>-28534</v>
          </cell>
          <cell r="G275">
            <v>0</v>
          </cell>
          <cell r="H275">
            <v>-28534</v>
          </cell>
          <cell r="I275">
            <v>0</v>
          </cell>
          <cell r="J275">
            <v>-28534</v>
          </cell>
          <cell r="K275">
            <v>0</v>
          </cell>
        </row>
        <row r="276">
          <cell r="F276">
            <v>0</v>
          </cell>
          <cell r="G276">
            <v>0</v>
          </cell>
          <cell r="H276">
            <v>0</v>
          </cell>
          <cell r="I276">
            <v>0</v>
          </cell>
          <cell r="J276">
            <v>0</v>
          </cell>
          <cell r="K276">
            <v>0</v>
          </cell>
        </row>
        <row r="277">
          <cell r="F277">
            <v>-37688</v>
          </cell>
          <cell r="G277">
            <v>0</v>
          </cell>
          <cell r="H277">
            <v>-37688</v>
          </cell>
          <cell r="I277">
            <v>0</v>
          </cell>
          <cell r="J277">
            <v>-37688</v>
          </cell>
          <cell r="K277">
            <v>-24344</v>
          </cell>
        </row>
        <row r="278">
          <cell r="F278">
            <v>0</v>
          </cell>
          <cell r="G278">
            <v>0</v>
          </cell>
          <cell r="H278">
            <v>0</v>
          </cell>
          <cell r="I278">
            <v>0</v>
          </cell>
          <cell r="J278">
            <v>0</v>
          </cell>
          <cell r="K278">
            <v>0</v>
          </cell>
        </row>
        <row r="279">
          <cell r="F279">
            <v>-36230</v>
          </cell>
          <cell r="G279">
            <v>0</v>
          </cell>
          <cell r="H279">
            <v>-36230</v>
          </cell>
          <cell r="I279">
            <v>0</v>
          </cell>
          <cell r="J279">
            <v>-36230</v>
          </cell>
          <cell r="K279">
            <v>-92641</v>
          </cell>
        </row>
        <row r="280">
          <cell r="F280">
            <v>-16371</v>
          </cell>
          <cell r="G280">
            <v>0</v>
          </cell>
          <cell r="H280">
            <v>-16371</v>
          </cell>
          <cell r="I280">
            <v>0</v>
          </cell>
          <cell r="J280">
            <v>-16371</v>
          </cell>
          <cell r="K280">
            <v>0</v>
          </cell>
        </row>
        <row r="281">
          <cell r="F281">
            <v>0</v>
          </cell>
          <cell r="G281">
            <v>0</v>
          </cell>
          <cell r="H281">
            <v>0</v>
          </cell>
          <cell r="I281">
            <v>0</v>
          </cell>
          <cell r="J281">
            <v>0</v>
          </cell>
          <cell r="K281">
            <v>0</v>
          </cell>
        </row>
        <row r="282">
          <cell r="F282">
            <v>-41588</v>
          </cell>
          <cell r="G282">
            <v>0</v>
          </cell>
          <cell r="H282">
            <v>-41588</v>
          </cell>
          <cell r="I282">
            <v>0</v>
          </cell>
          <cell r="J282">
            <v>-41588</v>
          </cell>
          <cell r="K282">
            <v>-27783</v>
          </cell>
        </row>
        <row r="283">
          <cell r="F283">
            <v>0</v>
          </cell>
          <cell r="G283">
            <v>0</v>
          </cell>
          <cell r="H283">
            <v>0</v>
          </cell>
          <cell r="I283">
            <v>0</v>
          </cell>
          <cell r="J283">
            <v>0</v>
          </cell>
          <cell r="K283">
            <v>0</v>
          </cell>
        </row>
        <row r="284">
          <cell r="F284">
            <v>-28260</v>
          </cell>
          <cell r="G284">
            <v>0</v>
          </cell>
          <cell r="H284">
            <v>-28260</v>
          </cell>
          <cell r="I284">
            <v>0</v>
          </cell>
          <cell r="J284">
            <v>-28260</v>
          </cell>
          <cell r="K284">
            <v>-76132</v>
          </cell>
        </row>
        <row r="285">
          <cell r="F285">
            <v>-17908</v>
          </cell>
          <cell r="G285">
            <v>0</v>
          </cell>
          <cell r="H285">
            <v>-17908</v>
          </cell>
          <cell r="I285">
            <v>0</v>
          </cell>
          <cell r="J285">
            <v>-17908</v>
          </cell>
          <cell r="K285">
            <v>0</v>
          </cell>
        </row>
        <row r="286">
          <cell r="F286">
            <v>0</v>
          </cell>
          <cell r="G286">
            <v>0</v>
          </cell>
          <cell r="H286">
            <v>0</v>
          </cell>
          <cell r="I286">
            <v>0</v>
          </cell>
          <cell r="J286">
            <v>0</v>
          </cell>
          <cell r="K286">
            <v>0</v>
          </cell>
        </row>
        <row r="287">
          <cell r="F287">
            <v>-33527</v>
          </cell>
          <cell r="G287">
            <v>0</v>
          </cell>
          <cell r="H287">
            <v>-33527</v>
          </cell>
          <cell r="I287">
            <v>0</v>
          </cell>
          <cell r="J287">
            <v>-33527</v>
          </cell>
          <cell r="K287">
            <v>-22871</v>
          </cell>
        </row>
        <row r="288">
          <cell r="F288">
            <v>-276204</v>
          </cell>
          <cell r="G288">
            <v>0</v>
          </cell>
          <cell r="H288">
            <v>-276204</v>
          </cell>
          <cell r="I288">
            <v>0</v>
          </cell>
          <cell r="J288">
            <v>-276204</v>
          </cell>
          <cell r="K288">
            <v>-325076</v>
          </cell>
        </row>
        <row r="290">
          <cell r="F290">
            <v>-10291</v>
          </cell>
          <cell r="G290">
            <v>0</v>
          </cell>
          <cell r="H290">
            <v>-10291</v>
          </cell>
          <cell r="I290">
            <v>0</v>
          </cell>
          <cell r="J290">
            <v>-10291</v>
          </cell>
          <cell r="K290">
            <v>-14793</v>
          </cell>
        </row>
        <row r="291">
          <cell r="F291">
            <v>-10532</v>
          </cell>
          <cell r="G291">
            <v>0</v>
          </cell>
          <cell r="H291">
            <v>-10532</v>
          </cell>
          <cell r="I291">
            <v>0</v>
          </cell>
          <cell r="J291">
            <v>-10532</v>
          </cell>
          <cell r="K291">
            <v>-16782</v>
          </cell>
        </row>
        <row r="292">
          <cell r="F292">
            <v>-8211</v>
          </cell>
          <cell r="G292">
            <v>0</v>
          </cell>
          <cell r="H292">
            <v>-8211</v>
          </cell>
          <cell r="I292">
            <v>0</v>
          </cell>
          <cell r="J292">
            <v>-8211</v>
          </cell>
          <cell r="K292">
            <v>-13780</v>
          </cell>
        </row>
        <row r="293">
          <cell r="F293">
            <v>-29034</v>
          </cell>
          <cell r="G293">
            <v>0</v>
          </cell>
          <cell r="H293">
            <v>-29034</v>
          </cell>
          <cell r="I293">
            <v>0</v>
          </cell>
          <cell r="J293">
            <v>-29034</v>
          </cell>
          <cell r="K293">
            <v>-45355</v>
          </cell>
        </row>
        <row r="295">
          <cell r="F295">
            <v>-102288</v>
          </cell>
          <cell r="G295">
            <v>0</v>
          </cell>
          <cell r="H295">
            <v>-102288</v>
          </cell>
          <cell r="I295">
            <v>0</v>
          </cell>
          <cell r="J295">
            <v>-102288</v>
          </cell>
          <cell r="K295">
            <v>-62976</v>
          </cell>
        </row>
        <row r="296">
          <cell r="F296">
            <v>0</v>
          </cell>
          <cell r="G296">
            <v>0</v>
          </cell>
          <cell r="H296">
            <v>0</v>
          </cell>
          <cell r="I296">
            <v>0</v>
          </cell>
          <cell r="J296">
            <v>0</v>
          </cell>
          <cell r="K296">
            <v>0</v>
          </cell>
        </row>
        <row r="297">
          <cell r="F297">
            <v>-5910</v>
          </cell>
          <cell r="G297">
            <v>0</v>
          </cell>
          <cell r="H297">
            <v>-5910</v>
          </cell>
          <cell r="I297">
            <v>0</v>
          </cell>
          <cell r="J297">
            <v>-5910</v>
          </cell>
          <cell r="K297">
            <v>-5910</v>
          </cell>
        </row>
        <row r="298">
          <cell r="F298">
            <v>-108198</v>
          </cell>
          <cell r="G298">
            <v>0</v>
          </cell>
          <cell r="H298">
            <v>-108198</v>
          </cell>
          <cell r="I298">
            <v>0</v>
          </cell>
          <cell r="J298">
            <v>-108198</v>
          </cell>
          <cell r="K298">
            <v>-68886</v>
          </cell>
        </row>
        <row r="300">
          <cell r="F300">
            <v>0</v>
          </cell>
          <cell r="G300">
            <v>0</v>
          </cell>
          <cell r="H300">
            <v>0</v>
          </cell>
          <cell r="I300">
            <v>0</v>
          </cell>
          <cell r="J300">
            <v>0</v>
          </cell>
          <cell r="K300">
            <v>0</v>
          </cell>
        </row>
        <row r="301">
          <cell r="F301">
            <v>-22782</v>
          </cell>
          <cell r="G301">
            <v>0</v>
          </cell>
          <cell r="H301">
            <v>-22782</v>
          </cell>
          <cell r="I301">
            <v>0</v>
          </cell>
          <cell r="J301">
            <v>-22782</v>
          </cell>
          <cell r="K301">
            <v>-31983</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-25576</v>
          </cell>
          <cell r="G305">
            <v>0</v>
          </cell>
          <cell r="H305">
            <v>-25576</v>
          </cell>
          <cell r="I305">
            <v>0</v>
          </cell>
          <cell r="J305">
            <v>-25576</v>
          </cell>
          <cell r="K305">
            <v>-37031</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v>-22166</v>
          </cell>
          <cell r="G308">
            <v>0</v>
          </cell>
          <cell r="H308">
            <v>-22166</v>
          </cell>
          <cell r="I308">
            <v>0</v>
          </cell>
          <cell r="J308">
            <v>-22166</v>
          </cell>
          <cell r="K308">
            <v>-30978</v>
          </cell>
        </row>
        <row r="309">
          <cell r="F309">
            <v>0</v>
          </cell>
          <cell r="G309">
            <v>0</v>
          </cell>
          <cell r="H309">
            <v>0</v>
          </cell>
          <cell r="I309">
            <v>0</v>
          </cell>
          <cell r="J309">
            <v>0</v>
          </cell>
          <cell r="K309">
            <v>0</v>
          </cell>
        </row>
        <row r="310">
          <cell r="F310">
            <v>-70524</v>
          </cell>
          <cell r="G310">
            <v>0</v>
          </cell>
          <cell r="H310">
            <v>-70524</v>
          </cell>
          <cell r="I310">
            <v>0</v>
          </cell>
          <cell r="J310">
            <v>-70524</v>
          </cell>
          <cell r="K310">
            <v>-99992</v>
          </cell>
        </row>
        <row r="312">
          <cell r="F312">
            <v>0</v>
          </cell>
          <cell r="G312">
            <v>0</v>
          </cell>
          <cell r="H312">
            <v>0</v>
          </cell>
          <cell r="I312">
            <v>0</v>
          </cell>
          <cell r="J312">
            <v>0</v>
          </cell>
          <cell r="K312">
            <v>-9425</v>
          </cell>
        </row>
        <row r="313">
          <cell r="F313">
            <v>0</v>
          </cell>
          <cell r="G313">
            <v>0</v>
          </cell>
          <cell r="H313">
            <v>0</v>
          </cell>
          <cell r="I313">
            <v>0</v>
          </cell>
          <cell r="J313">
            <v>0</v>
          </cell>
          <cell r="K313">
            <v>-1154083</v>
          </cell>
        </row>
        <row r="314">
          <cell r="F314">
            <v>0</v>
          </cell>
          <cell r="G314">
            <v>0</v>
          </cell>
          <cell r="H314">
            <v>0</v>
          </cell>
          <cell r="I314">
            <v>0</v>
          </cell>
          <cell r="J314">
            <v>0</v>
          </cell>
          <cell r="K314">
            <v>0</v>
          </cell>
        </row>
        <row r="315">
          <cell r="F315">
            <v>0</v>
          </cell>
          <cell r="G315">
            <v>0</v>
          </cell>
          <cell r="H315">
            <v>0</v>
          </cell>
          <cell r="I315">
            <v>0</v>
          </cell>
          <cell r="J315">
            <v>0</v>
          </cell>
          <cell r="K315">
            <v>3198799</v>
          </cell>
        </row>
        <row r="316">
          <cell r="F316">
            <v>0</v>
          </cell>
          <cell r="G316">
            <v>0</v>
          </cell>
          <cell r="H316">
            <v>0</v>
          </cell>
          <cell r="I316">
            <v>0</v>
          </cell>
          <cell r="J316">
            <v>0</v>
          </cell>
          <cell r="K316">
            <v>-2308439</v>
          </cell>
        </row>
        <row r="317">
          <cell r="F317">
            <v>0</v>
          </cell>
          <cell r="G317">
            <v>0</v>
          </cell>
          <cell r="H317">
            <v>0</v>
          </cell>
          <cell r="I317">
            <v>0</v>
          </cell>
          <cell r="J317">
            <v>0</v>
          </cell>
          <cell r="K317">
            <v>1415739</v>
          </cell>
        </row>
        <row r="318">
          <cell r="F318">
            <v>0</v>
          </cell>
          <cell r="G318">
            <v>0</v>
          </cell>
          <cell r="H318">
            <v>0</v>
          </cell>
          <cell r="I318">
            <v>0</v>
          </cell>
          <cell r="J318">
            <v>0</v>
          </cell>
          <cell r="K318">
            <v>1033161</v>
          </cell>
        </row>
        <row r="319">
          <cell r="F319">
            <v>0</v>
          </cell>
          <cell r="G319">
            <v>0</v>
          </cell>
          <cell r="H319">
            <v>0</v>
          </cell>
          <cell r="I319">
            <v>0</v>
          </cell>
          <cell r="J319">
            <v>0</v>
          </cell>
          <cell r="K319">
            <v>1826441</v>
          </cell>
        </row>
        <row r="320">
          <cell r="F320">
            <v>0</v>
          </cell>
          <cell r="G320">
            <v>0</v>
          </cell>
          <cell r="H320">
            <v>0</v>
          </cell>
          <cell r="I320">
            <v>0</v>
          </cell>
          <cell r="J320">
            <v>0</v>
          </cell>
          <cell r="K320">
            <v>-3981976</v>
          </cell>
        </row>
        <row r="321">
          <cell r="F321">
            <v>0</v>
          </cell>
          <cell r="G321">
            <v>0</v>
          </cell>
          <cell r="H321">
            <v>0</v>
          </cell>
          <cell r="I321">
            <v>0</v>
          </cell>
          <cell r="J321">
            <v>0</v>
          </cell>
          <cell r="K321">
            <v>0</v>
          </cell>
        </row>
        <row r="322">
          <cell r="F322">
            <v>0</v>
          </cell>
          <cell r="G322">
            <v>0</v>
          </cell>
          <cell r="H322">
            <v>0</v>
          </cell>
          <cell r="I322">
            <v>0</v>
          </cell>
          <cell r="J322">
            <v>0</v>
          </cell>
          <cell r="K322">
            <v>1115600</v>
          </cell>
        </row>
        <row r="323">
          <cell r="F323">
            <v>0</v>
          </cell>
          <cell r="G323">
            <v>0</v>
          </cell>
          <cell r="H323">
            <v>0</v>
          </cell>
          <cell r="I323">
            <v>0</v>
          </cell>
          <cell r="J323">
            <v>0</v>
          </cell>
          <cell r="K323">
            <v>1081413</v>
          </cell>
        </row>
        <row r="324">
          <cell r="F324">
            <v>0</v>
          </cell>
          <cell r="G324">
            <v>0</v>
          </cell>
          <cell r="H324">
            <v>0</v>
          </cell>
          <cell r="I324">
            <v>0</v>
          </cell>
          <cell r="J324">
            <v>0</v>
          </cell>
          <cell r="K324">
            <v>0</v>
          </cell>
        </row>
        <row r="325">
          <cell r="F325">
            <v>0</v>
          </cell>
          <cell r="G325">
            <v>0</v>
          </cell>
          <cell r="H325">
            <v>0</v>
          </cell>
          <cell r="I325">
            <v>0</v>
          </cell>
          <cell r="J325">
            <v>0</v>
          </cell>
          <cell r="K325">
            <v>-1973416</v>
          </cell>
        </row>
        <row r="326">
          <cell r="F326">
            <v>0</v>
          </cell>
          <cell r="G326">
            <v>0</v>
          </cell>
          <cell r="H326">
            <v>0</v>
          </cell>
          <cell r="I326">
            <v>0</v>
          </cell>
          <cell r="J326">
            <v>0</v>
          </cell>
          <cell r="K326">
            <v>0</v>
          </cell>
        </row>
        <row r="327">
          <cell r="F327">
            <v>0</v>
          </cell>
          <cell r="G327">
            <v>0</v>
          </cell>
          <cell r="H327">
            <v>0</v>
          </cell>
          <cell r="I327">
            <v>0</v>
          </cell>
          <cell r="J327">
            <v>0</v>
          </cell>
          <cell r="K327">
            <v>-1112514</v>
          </cell>
        </row>
        <row r="328">
          <cell r="F328">
            <v>0</v>
          </cell>
          <cell r="G328">
            <v>0</v>
          </cell>
          <cell r="H328">
            <v>0</v>
          </cell>
          <cell r="I328">
            <v>0</v>
          </cell>
          <cell r="J328">
            <v>0</v>
          </cell>
          <cell r="K328">
            <v>0</v>
          </cell>
        </row>
        <row r="329">
          <cell r="F329">
            <v>0</v>
          </cell>
          <cell r="G329">
            <v>0</v>
          </cell>
          <cell r="H329">
            <v>0</v>
          </cell>
          <cell r="I329">
            <v>0</v>
          </cell>
          <cell r="J329">
            <v>0</v>
          </cell>
          <cell r="K329">
            <v>-868700</v>
          </cell>
        </row>
        <row r="331">
          <cell r="F331">
            <v>0</v>
          </cell>
          <cell r="G331">
            <v>0</v>
          </cell>
          <cell r="H331">
            <v>0</v>
          </cell>
          <cell r="I331">
            <v>0</v>
          </cell>
          <cell r="J331">
            <v>0</v>
          </cell>
          <cell r="K331">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-379</v>
          </cell>
          <cell r="G336">
            <v>0</v>
          </cell>
          <cell r="H336">
            <v>-379</v>
          </cell>
          <cell r="I336">
            <v>0</v>
          </cell>
          <cell r="J336">
            <v>-379</v>
          </cell>
          <cell r="K336">
            <v>-379</v>
          </cell>
        </row>
        <row r="337">
          <cell r="F337">
            <v>-14746</v>
          </cell>
          <cell r="G337">
            <v>0</v>
          </cell>
          <cell r="H337">
            <v>-14746</v>
          </cell>
          <cell r="I337">
            <v>0</v>
          </cell>
          <cell r="J337">
            <v>-14746</v>
          </cell>
          <cell r="K337">
            <v>0</v>
          </cell>
        </row>
        <row r="338">
          <cell r="F338">
            <v>0</v>
          </cell>
          <cell r="G338">
            <v>0</v>
          </cell>
          <cell r="H338">
            <v>0</v>
          </cell>
          <cell r="I338">
            <v>0</v>
          </cell>
          <cell r="J338">
            <v>0</v>
          </cell>
          <cell r="K338">
            <v>0</v>
          </cell>
        </row>
        <row r="339">
          <cell r="F339">
            <v>-6015</v>
          </cell>
          <cell r="G339">
            <v>0</v>
          </cell>
          <cell r="H339">
            <v>-6015</v>
          </cell>
          <cell r="I339">
            <v>0</v>
          </cell>
          <cell r="J339">
            <v>-6015</v>
          </cell>
          <cell r="K339">
            <v>-6015</v>
          </cell>
        </row>
        <row r="340">
          <cell r="F340">
            <v>0</v>
          </cell>
          <cell r="G340">
            <v>0</v>
          </cell>
          <cell r="H340">
            <v>0</v>
          </cell>
          <cell r="I340">
            <v>0</v>
          </cell>
          <cell r="J340">
            <v>0</v>
          </cell>
          <cell r="K340">
            <v>0</v>
          </cell>
        </row>
        <row r="341">
          <cell r="F341">
            <v>-3497</v>
          </cell>
          <cell r="G341">
            <v>0</v>
          </cell>
          <cell r="H341">
            <v>-3497</v>
          </cell>
          <cell r="I341">
            <v>0</v>
          </cell>
          <cell r="J341">
            <v>-3497</v>
          </cell>
          <cell r="K341">
            <v>-1</v>
          </cell>
        </row>
        <row r="342">
          <cell r="F342">
            <v>22</v>
          </cell>
          <cell r="G342">
            <v>0</v>
          </cell>
          <cell r="H342">
            <v>22</v>
          </cell>
          <cell r="I342">
            <v>0</v>
          </cell>
          <cell r="J342">
            <v>22</v>
          </cell>
          <cell r="K342">
            <v>-1579</v>
          </cell>
        </row>
        <row r="343">
          <cell r="F343">
            <v>-9714</v>
          </cell>
          <cell r="G343">
            <v>0</v>
          </cell>
          <cell r="H343">
            <v>-9714</v>
          </cell>
          <cell r="I343">
            <v>0</v>
          </cell>
          <cell r="J343">
            <v>-9714</v>
          </cell>
          <cell r="K343">
            <v>-2075</v>
          </cell>
        </row>
        <row r="344">
          <cell r="F344">
            <v>1327</v>
          </cell>
          <cell r="G344">
            <v>0</v>
          </cell>
          <cell r="H344">
            <v>1327</v>
          </cell>
          <cell r="I344">
            <v>0</v>
          </cell>
          <cell r="J344">
            <v>1327</v>
          </cell>
          <cell r="K344">
            <v>-1805</v>
          </cell>
        </row>
        <row r="345">
          <cell r="F345">
            <v>-575</v>
          </cell>
          <cell r="G345">
            <v>0</v>
          </cell>
          <cell r="H345">
            <v>-575</v>
          </cell>
          <cell r="I345">
            <v>0</v>
          </cell>
          <cell r="J345">
            <v>-575</v>
          </cell>
          <cell r="K345">
            <v>0</v>
          </cell>
        </row>
        <row r="346">
          <cell r="F346">
            <v>448</v>
          </cell>
          <cell r="G346">
            <v>0</v>
          </cell>
          <cell r="H346">
            <v>448</v>
          </cell>
          <cell r="I346">
            <v>0</v>
          </cell>
          <cell r="J346">
            <v>448</v>
          </cell>
          <cell r="K346">
            <v>448</v>
          </cell>
        </row>
        <row r="347">
          <cell r="F347">
            <v>-2174</v>
          </cell>
          <cell r="G347">
            <v>0</v>
          </cell>
          <cell r="H347">
            <v>-2174</v>
          </cell>
          <cell r="I347">
            <v>0</v>
          </cell>
          <cell r="J347">
            <v>-2174</v>
          </cell>
          <cell r="K347">
            <v>212</v>
          </cell>
        </row>
        <row r="348">
          <cell r="F348">
            <v>-3044</v>
          </cell>
          <cell r="G348">
            <v>0</v>
          </cell>
          <cell r="H348">
            <v>-3044</v>
          </cell>
          <cell r="I348">
            <v>0</v>
          </cell>
          <cell r="J348">
            <v>-3044</v>
          </cell>
          <cell r="K348">
            <v>-2672</v>
          </cell>
        </row>
        <row r="349">
          <cell r="F349">
            <v>-3419</v>
          </cell>
          <cell r="G349">
            <v>0</v>
          </cell>
          <cell r="H349">
            <v>-3419</v>
          </cell>
          <cell r="I349">
            <v>0</v>
          </cell>
          <cell r="J349">
            <v>-3419</v>
          </cell>
          <cell r="K349">
            <v>0</v>
          </cell>
        </row>
        <row r="350">
          <cell r="F350">
            <v>1</v>
          </cell>
          <cell r="G350">
            <v>0</v>
          </cell>
          <cell r="H350">
            <v>1</v>
          </cell>
          <cell r="I350">
            <v>0</v>
          </cell>
          <cell r="J350">
            <v>1</v>
          </cell>
          <cell r="K350">
            <v>0</v>
          </cell>
        </row>
        <row r="351">
          <cell r="F351">
            <v>-925</v>
          </cell>
          <cell r="G351">
            <v>0</v>
          </cell>
          <cell r="H351">
            <v>-925</v>
          </cell>
          <cell r="I351">
            <v>0</v>
          </cell>
          <cell r="J351">
            <v>-925</v>
          </cell>
          <cell r="K351">
            <v>0</v>
          </cell>
        </row>
        <row r="352">
          <cell r="F352">
            <v>221</v>
          </cell>
          <cell r="G352">
            <v>0</v>
          </cell>
          <cell r="H352">
            <v>221</v>
          </cell>
          <cell r="I352">
            <v>0</v>
          </cell>
          <cell r="J352">
            <v>221</v>
          </cell>
          <cell r="K352">
            <v>-6766</v>
          </cell>
        </row>
        <row r="353">
          <cell r="F353">
            <v>267</v>
          </cell>
          <cell r="G353">
            <v>0</v>
          </cell>
          <cell r="H353">
            <v>267</v>
          </cell>
          <cell r="I353">
            <v>0</v>
          </cell>
          <cell r="J353">
            <v>267</v>
          </cell>
          <cell r="K353">
            <v>-982</v>
          </cell>
        </row>
        <row r="354">
          <cell r="F354">
            <v>-2004</v>
          </cell>
          <cell r="G354">
            <v>0</v>
          </cell>
          <cell r="H354">
            <v>-2004</v>
          </cell>
          <cell r="I354">
            <v>0</v>
          </cell>
          <cell r="J354">
            <v>-2004</v>
          </cell>
          <cell r="K354">
            <v>-2000</v>
          </cell>
        </row>
        <row r="355">
          <cell r="F355">
            <v>-1367</v>
          </cell>
          <cell r="G355">
            <v>0</v>
          </cell>
          <cell r="H355">
            <v>-1367</v>
          </cell>
          <cell r="I355">
            <v>0</v>
          </cell>
          <cell r="J355">
            <v>-1367</v>
          </cell>
          <cell r="K355">
            <v>-4008</v>
          </cell>
        </row>
        <row r="356">
          <cell r="F356">
            <v>269</v>
          </cell>
          <cell r="G356">
            <v>0</v>
          </cell>
          <cell r="H356">
            <v>269</v>
          </cell>
          <cell r="I356">
            <v>0</v>
          </cell>
          <cell r="J356">
            <v>269</v>
          </cell>
          <cell r="K356">
            <v>269</v>
          </cell>
        </row>
        <row r="357">
          <cell r="F357">
            <v>1</v>
          </cell>
          <cell r="G357">
            <v>0</v>
          </cell>
          <cell r="H357">
            <v>1</v>
          </cell>
          <cell r="I357">
            <v>0</v>
          </cell>
          <cell r="J357">
            <v>1</v>
          </cell>
          <cell r="K357">
            <v>-225</v>
          </cell>
        </row>
        <row r="358">
          <cell r="F358">
            <v>-202</v>
          </cell>
          <cell r="G358">
            <v>0</v>
          </cell>
          <cell r="H358">
            <v>-202</v>
          </cell>
          <cell r="I358">
            <v>0</v>
          </cell>
          <cell r="J358">
            <v>-202</v>
          </cell>
          <cell r="K358">
            <v>-202</v>
          </cell>
        </row>
        <row r="359">
          <cell r="F359">
            <v>-3250</v>
          </cell>
          <cell r="G359">
            <v>0</v>
          </cell>
          <cell r="H359">
            <v>-3250</v>
          </cell>
          <cell r="I359">
            <v>0</v>
          </cell>
          <cell r="J359">
            <v>-3250</v>
          </cell>
          <cell r="K359">
            <v>-2884</v>
          </cell>
        </row>
        <row r="360">
          <cell r="F360">
            <v>0</v>
          </cell>
          <cell r="G360">
            <v>0</v>
          </cell>
          <cell r="H360">
            <v>0</v>
          </cell>
          <cell r="I360">
            <v>0</v>
          </cell>
          <cell r="J360">
            <v>0</v>
          </cell>
          <cell r="K360">
            <v>-875</v>
          </cell>
        </row>
        <row r="361">
          <cell r="F361">
            <v>-62</v>
          </cell>
          <cell r="G361">
            <v>0</v>
          </cell>
          <cell r="H361">
            <v>-62</v>
          </cell>
          <cell r="I361">
            <v>0</v>
          </cell>
          <cell r="J361">
            <v>-62</v>
          </cell>
          <cell r="K361">
            <v>0</v>
          </cell>
        </row>
        <row r="362">
          <cell r="F362">
            <v>-4715</v>
          </cell>
          <cell r="G362">
            <v>0</v>
          </cell>
          <cell r="H362">
            <v>-4715</v>
          </cell>
          <cell r="I362">
            <v>0</v>
          </cell>
          <cell r="J362">
            <v>-4715</v>
          </cell>
          <cell r="K362">
            <v>0</v>
          </cell>
        </row>
        <row r="363">
          <cell r="F363">
            <v>-1528</v>
          </cell>
          <cell r="G363">
            <v>0</v>
          </cell>
          <cell r="H363">
            <v>-1528</v>
          </cell>
          <cell r="I363">
            <v>0</v>
          </cell>
          <cell r="J363">
            <v>-1528</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-826</v>
          </cell>
          <cell r="G371">
            <v>0</v>
          </cell>
          <cell r="H371">
            <v>-826</v>
          </cell>
          <cell r="I371">
            <v>0</v>
          </cell>
          <cell r="J371">
            <v>-826</v>
          </cell>
          <cell r="K371">
            <v>-826</v>
          </cell>
        </row>
        <row r="372">
          <cell r="F372">
            <v>-21078</v>
          </cell>
          <cell r="G372">
            <v>0</v>
          </cell>
          <cell r="H372">
            <v>-21078</v>
          </cell>
          <cell r="I372">
            <v>0</v>
          </cell>
          <cell r="J372">
            <v>-21078</v>
          </cell>
          <cell r="K372">
            <v>-20598</v>
          </cell>
        </row>
        <row r="373">
          <cell r="F373">
            <v>0</v>
          </cell>
          <cell r="G373">
            <v>0</v>
          </cell>
          <cell r="H373">
            <v>0</v>
          </cell>
          <cell r="I373">
            <v>0</v>
          </cell>
          <cell r="J373">
            <v>0</v>
          </cell>
          <cell r="K373">
            <v>0</v>
          </cell>
        </row>
        <row r="374">
          <cell r="F374">
            <v>-588</v>
          </cell>
          <cell r="G374">
            <v>0</v>
          </cell>
          <cell r="H374">
            <v>-588</v>
          </cell>
          <cell r="I374">
            <v>0</v>
          </cell>
          <cell r="J374">
            <v>-588</v>
          </cell>
          <cell r="K374">
            <v>-64</v>
          </cell>
        </row>
        <row r="375">
          <cell r="F375">
            <v>-17</v>
          </cell>
          <cell r="G375">
            <v>0</v>
          </cell>
          <cell r="H375">
            <v>-17</v>
          </cell>
          <cell r="I375">
            <v>0</v>
          </cell>
          <cell r="J375">
            <v>-17</v>
          </cell>
          <cell r="K375">
            <v>-273</v>
          </cell>
        </row>
        <row r="376">
          <cell r="F376">
            <v>-1073</v>
          </cell>
          <cell r="G376">
            <v>0</v>
          </cell>
          <cell r="H376">
            <v>-1073</v>
          </cell>
          <cell r="I376">
            <v>0</v>
          </cell>
          <cell r="J376">
            <v>-1073</v>
          </cell>
          <cell r="K376">
            <v>128</v>
          </cell>
        </row>
        <row r="377">
          <cell r="F377">
            <v>230</v>
          </cell>
          <cell r="G377">
            <v>0</v>
          </cell>
          <cell r="H377">
            <v>230</v>
          </cell>
          <cell r="I377">
            <v>0</v>
          </cell>
          <cell r="J377">
            <v>230</v>
          </cell>
          <cell r="K377">
            <v>-289</v>
          </cell>
        </row>
        <row r="378">
          <cell r="F378">
            <v>-92</v>
          </cell>
          <cell r="G378">
            <v>0</v>
          </cell>
          <cell r="H378">
            <v>-92</v>
          </cell>
          <cell r="I378">
            <v>0</v>
          </cell>
          <cell r="J378">
            <v>-92</v>
          </cell>
          <cell r="K378">
            <v>0</v>
          </cell>
        </row>
        <row r="379">
          <cell r="F379">
            <v>0</v>
          </cell>
          <cell r="G379">
            <v>0</v>
          </cell>
          <cell r="H379">
            <v>0</v>
          </cell>
          <cell r="I379">
            <v>0</v>
          </cell>
          <cell r="J379">
            <v>0</v>
          </cell>
          <cell r="K379">
            <v>0</v>
          </cell>
        </row>
        <row r="380">
          <cell r="F380">
            <v>-358</v>
          </cell>
          <cell r="G380">
            <v>0</v>
          </cell>
          <cell r="H380">
            <v>-358</v>
          </cell>
          <cell r="I380">
            <v>0</v>
          </cell>
          <cell r="J380">
            <v>-358</v>
          </cell>
          <cell r="K380">
            <v>0</v>
          </cell>
        </row>
        <row r="381">
          <cell r="F381">
            <v>-485</v>
          </cell>
          <cell r="G381">
            <v>0</v>
          </cell>
          <cell r="H381">
            <v>-485</v>
          </cell>
          <cell r="I381">
            <v>0</v>
          </cell>
          <cell r="J381">
            <v>-485</v>
          </cell>
          <cell r="K381">
            <v>-413</v>
          </cell>
        </row>
        <row r="382">
          <cell r="F382">
            <v>-548</v>
          </cell>
          <cell r="G382">
            <v>0</v>
          </cell>
          <cell r="H382">
            <v>-548</v>
          </cell>
          <cell r="I382">
            <v>0</v>
          </cell>
          <cell r="J382">
            <v>-548</v>
          </cell>
          <cell r="K382">
            <v>0</v>
          </cell>
        </row>
        <row r="383">
          <cell r="F383">
            <v>-1</v>
          </cell>
          <cell r="G383">
            <v>0</v>
          </cell>
          <cell r="H383">
            <v>-1</v>
          </cell>
          <cell r="I383">
            <v>0</v>
          </cell>
          <cell r="J383">
            <v>-1</v>
          </cell>
          <cell r="K383">
            <v>0</v>
          </cell>
        </row>
        <row r="384">
          <cell r="F384">
            <v>-141</v>
          </cell>
          <cell r="G384">
            <v>0</v>
          </cell>
          <cell r="H384">
            <v>-141</v>
          </cell>
          <cell r="I384">
            <v>0</v>
          </cell>
          <cell r="J384">
            <v>-141</v>
          </cell>
          <cell r="K384">
            <v>0</v>
          </cell>
        </row>
        <row r="385">
          <cell r="F385">
            <v>-1</v>
          </cell>
          <cell r="G385">
            <v>0</v>
          </cell>
          <cell r="H385">
            <v>-1</v>
          </cell>
          <cell r="I385">
            <v>0</v>
          </cell>
          <cell r="J385">
            <v>-1</v>
          </cell>
          <cell r="K385">
            <v>-1118</v>
          </cell>
        </row>
        <row r="386">
          <cell r="F386">
            <v>0</v>
          </cell>
          <cell r="G386">
            <v>0</v>
          </cell>
          <cell r="H386">
            <v>0</v>
          </cell>
          <cell r="I386">
            <v>0</v>
          </cell>
          <cell r="J386">
            <v>0</v>
          </cell>
          <cell r="K386">
            <v>-200</v>
          </cell>
        </row>
        <row r="387">
          <cell r="F387">
            <v>-304</v>
          </cell>
          <cell r="G387">
            <v>0</v>
          </cell>
          <cell r="H387">
            <v>-304</v>
          </cell>
          <cell r="I387">
            <v>0</v>
          </cell>
          <cell r="J387">
            <v>-304</v>
          </cell>
          <cell r="K387">
            <v>-320</v>
          </cell>
        </row>
        <row r="388">
          <cell r="F388">
            <v>-188</v>
          </cell>
          <cell r="G388">
            <v>0</v>
          </cell>
          <cell r="H388">
            <v>-188</v>
          </cell>
          <cell r="I388">
            <v>0</v>
          </cell>
          <cell r="J388">
            <v>-188</v>
          </cell>
          <cell r="K388">
            <v>-641</v>
          </cell>
        </row>
        <row r="389">
          <cell r="F389">
            <v>0</v>
          </cell>
          <cell r="G389">
            <v>0</v>
          </cell>
          <cell r="H389">
            <v>0</v>
          </cell>
          <cell r="I389">
            <v>0</v>
          </cell>
          <cell r="J389">
            <v>0</v>
          </cell>
          <cell r="K389">
            <v>0</v>
          </cell>
        </row>
        <row r="390">
          <cell r="F390">
            <v>1</v>
          </cell>
          <cell r="G390">
            <v>0</v>
          </cell>
          <cell r="H390">
            <v>1</v>
          </cell>
          <cell r="I390">
            <v>0</v>
          </cell>
          <cell r="J390">
            <v>1</v>
          </cell>
          <cell r="K390">
            <v>-36</v>
          </cell>
        </row>
        <row r="391">
          <cell r="F391">
            <v>600</v>
          </cell>
          <cell r="G391">
            <v>0</v>
          </cell>
          <cell r="H391">
            <v>600</v>
          </cell>
          <cell r="I391">
            <v>0</v>
          </cell>
          <cell r="J391">
            <v>600</v>
          </cell>
          <cell r="K391">
            <v>600</v>
          </cell>
        </row>
        <row r="392">
          <cell r="F392">
            <v>-715</v>
          </cell>
          <cell r="G392">
            <v>0</v>
          </cell>
          <cell r="H392">
            <v>-715</v>
          </cell>
          <cell r="I392">
            <v>0</v>
          </cell>
          <cell r="J392">
            <v>-715</v>
          </cell>
          <cell r="K392">
            <v>-461</v>
          </cell>
        </row>
        <row r="393">
          <cell r="F393">
            <v>0</v>
          </cell>
          <cell r="G393">
            <v>0</v>
          </cell>
          <cell r="H393">
            <v>0</v>
          </cell>
          <cell r="I393">
            <v>0</v>
          </cell>
          <cell r="J393">
            <v>0</v>
          </cell>
          <cell r="K393">
            <v>-140</v>
          </cell>
        </row>
        <row r="394">
          <cell r="F394">
            <v>0</v>
          </cell>
          <cell r="G394">
            <v>0</v>
          </cell>
          <cell r="H394">
            <v>0</v>
          </cell>
          <cell r="I394">
            <v>0</v>
          </cell>
          <cell r="J394">
            <v>0</v>
          </cell>
          <cell r="K394">
            <v>0</v>
          </cell>
        </row>
        <row r="395">
          <cell r="F395">
            <v>-754</v>
          </cell>
          <cell r="G395">
            <v>0</v>
          </cell>
          <cell r="H395">
            <v>-754</v>
          </cell>
          <cell r="I395">
            <v>0</v>
          </cell>
          <cell r="J395">
            <v>-754</v>
          </cell>
          <cell r="K395">
            <v>0</v>
          </cell>
        </row>
        <row r="396">
          <cell r="F396">
            <v>-240</v>
          </cell>
          <cell r="G396">
            <v>0</v>
          </cell>
          <cell r="H396">
            <v>-240</v>
          </cell>
          <cell r="I396">
            <v>0</v>
          </cell>
          <cell r="J396">
            <v>-240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-148732</v>
          </cell>
          <cell r="G400">
            <v>0</v>
          </cell>
          <cell r="H400">
            <v>-148732</v>
          </cell>
          <cell r="I400">
            <v>0</v>
          </cell>
          <cell r="J400">
            <v>-148732</v>
          </cell>
          <cell r="K400">
            <v>-810664</v>
          </cell>
        </row>
        <row r="401">
          <cell r="F401">
            <v>-45551</v>
          </cell>
          <cell r="G401">
            <v>0</v>
          </cell>
          <cell r="H401">
            <v>-45551</v>
          </cell>
          <cell r="I401">
            <v>0</v>
          </cell>
          <cell r="J401">
            <v>-45551</v>
          </cell>
          <cell r="K401">
            <v>-361063</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-89746</v>
          </cell>
          <cell r="G405">
            <v>0</v>
          </cell>
          <cell r="H405">
            <v>-89746</v>
          </cell>
          <cell r="I405">
            <v>0</v>
          </cell>
          <cell r="J405">
            <v>-89746</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-750</v>
          </cell>
          <cell r="G413">
            <v>0</v>
          </cell>
          <cell r="H413">
            <v>-750</v>
          </cell>
          <cell r="I413">
            <v>0</v>
          </cell>
          <cell r="J413">
            <v>-750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-102635</v>
          </cell>
          <cell r="G417">
            <v>0</v>
          </cell>
          <cell r="H417">
            <v>-102635</v>
          </cell>
          <cell r="I417">
            <v>0</v>
          </cell>
          <cell r="J417">
            <v>-102635</v>
          </cell>
          <cell r="K417">
            <v>-59315</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-1</v>
          </cell>
          <cell r="G424">
            <v>0</v>
          </cell>
          <cell r="H424">
            <v>-1</v>
          </cell>
          <cell r="I424">
            <v>0</v>
          </cell>
          <cell r="J424">
            <v>-1</v>
          </cell>
          <cell r="K424">
            <v>0</v>
          </cell>
        </row>
        <row r="425">
          <cell r="F425">
            <v>-49732</v>
          </cell>
          <cell r="G425">
            <v>0</v>
          </cell>
          <cell r="H425">
            <v>-49732</v>
          </cell>
          <cell r="I425">
            <v>0</v>
          </cell>
          <cell r="J425">
            <v>-49732</v>
          </cell>
          <cell r="K425">
            <v>-2</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-900</v>
          </cell>
          <cell r="G437">
            <v>0</v>
          </cell>
          <cell r="H437">
            <v>-900</v>
          </cell>
          <cell r="I437">
            <v>0</v>
          </cell>
          <cell r="J437">
            <v>-900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-232</v>
          </cell>
          <cell r="G443">
            <v>0</v>
          </cell>
          <cell r="H443">
            <v>-232</v>
          </cell>
          <cell r="I443">
            <v>0</v>
          </cell>
          <cell r="J443">
            <v>-232</v>
          </cell>
          <cell r="K443">
            <v>-232</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-61460</v>
          </cell>
          <cell r="G446">
            <v>0</v>
          </cell>
          <cell r="H446">
            <v>-61460</v>
          </cell>
          <cell r="I446">
            <v>0</v>
          </cell>
          <cell r="J446">
            <v>-61460</v>
          </cell>
          <cell r="K446">
            <v>-32660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-581377</v>
          </cell>
          <cell r="G457">
            <v>0</v>
          </cell>
          <cell r="H457">
            <v>-581377</v>
          </cell>
          <cell r="I457">
            <v>0</v>
          </cell>
          <cell r="J457">
            <v>-581377</v>
          </cell>
          <cell r="K457">
            <v>-1320126</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-1239983</v>
          </cell>
          <cell r="G467">
            <v>0</v>
          </cell>
          <cell r="H467">
            <v>-1239983</v>
          </cell>
          <cell r="I467">
            <v>0</v>
          </cell>
          <cell r="J467">
            <v>-1239983</v>
          </cell>
          <cell r="K467">
            <v>-6867633</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194282</v>
          </cell>
          <cell r="G472">
            <v>0</v>
          </cell>
          <cell r="H472">
            <v>194282</v>
          </cell>
          <cell r="I472">
            <v>0</v>
          </cell>
          <cell r="J472">
            <v>194282</v>
          </cell>
          <cell r="K472">
            <v>808030</v>
          </cell>
        </row>
        <row r="473">
          <cell r="F473">
            <v>0</v>
          </cell>
          <cell r="G473">
            <v>0</v>
          </cell>
          <cell r="H473">
            <v>0</v>
          </cell>
          <cell r="I473">
            <v>0</v>
          </cell>
          <cell r="J473">
            <v>0</v>
          </cell>
          <cell r="K473">
            <v>76258</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-3053890</v>
          </cell>
          <cell r="G477">
            <v>0</v>
          </cell>
          <cell r="H477">
            <v>-3053890</v>
          </cell>
          <cell r="I477">
            <v>0</v>
          </cell>
          <cell r="J477">
            <v>-3053890</v>
          </cell>
          <cell r="K477">
            <v>-9886359</v>
          </cell>
        </row>
        <row r="478">
          <cell r="F478">
            <v>0</v>
          </cell>
          <cell r="G478">
            <v>0</v>
          </cell>
          <cell r="H478">
            <v>0</v>
          </cell>
          <cell r="I478">
            <v>0</v>
          </cell>
          <cell r="J478">
            <v>0</v>
          </cell>
          <cell r="K478">
            <v>-339045</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-1369343</v>
          </cell>
          <cell r="G486">
            <v>0</v>
          </cell>
          <cell r="H486">
            <v>-1369343</v>
          </cell>
          <cell r="I486">
            <v>0</v>
          </cell>
          <cell r="J486">
            <v>-1369343</v>
          </cell>
          <cell r="K486">
            <v>-3992489</v>
          </cell>
        </row>
        <row r="487">
          <cell r="F487">
            <v>0</v>
          </cell>
          <cell r="G487">
            <v>0</v>
          </cell>
          <cell r="H487">
            <v>0</v>
          </cell>
          <cell r="I487">
            <v>0</v>
          </cell>
          <cell r="J487">
            <v>0</v>
          </cell>
          <cell r="K487">
            <v>0</v>
          </cell>
        </row>
        <row r="488">
          <cell r="F488">
            <v>0</v>
          </cell>
          <cell r="G488">
            <v>0</v>
          </cell>
          <cell r="H488">
            <v>0</v>
          </cell>
          <cell r="I488">
            <v>0</v>
          </cell>
          <cell r="J488">
            <v>0</v>
          </cell>
          <cell r="K488">
            <v>-24652</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-95283</v>
          </cell>
          <cell r="G492">
            <v>0</v>
          </cell>
          <cell r="H492">
            <v>-95283</v>
          </cell>
          <cell r="I492">
            <v>0</v>
          </cell>
          <cell r="J492">
            <v>-95283</v>
          </cell>
          <cell r="K492">
            <v>-386023</v>
          </cell>
        </row>
        <row r="493">
          <cell r="F493">
            <v>-5564217</v>
          </cell>
          <cell r="G493">
            <v>0</v>
          </cell>
          <cell r="H493">
            <v>-5564217</v>
          </cell>
          <cell r="I493">
            <v>0</v>
          </cell>
          <cell r="J493">
            <v>-5564217</v>
          </cell>
          <cell r="K493">
            <v>-20611913</v>
          </cell>
        </row>
        <row r="495">
          <cell r="F495">
            <v>0</v>
          </cell>
          <cell r="G495">
            <v>0</v>
          </cell>
          <cell r="H495">
            <v>0</v>
          </cell>
          <cell r="I495">
            <v>0</v>
          </cell>
          <cell r="J495">
            <v>0</v>
          </cell>
          <cell r="K495">
            <v>363697</v>
          </cell>
        </row>
        <row r="496">
          <cell r="F496">
            <v>772873</v>
          </cell>
          <cell r="G496">
            <v>0</v>
          </cell>
          <cell r="H496">
            <v>772873</v>
          </cell>
          <cell r="I496">
            <v>0</v>
          </cell>
          <cell r="J496">
            <v>772873</v>
          </cell>
          <cell r="K496">
            <v>2020912</v>
          </cell>
        </row>
        <row r="497">
          <cell r="F497">
            <v>0</v>
          </cell>
          <cell r="G497">
            <v>0</v>
          </cell>
          <cell r="H497">
            <v>0</v>
          </cell>
          <cell r="I497">
            <v>0</v>
          </cell>
          <cell r="J497">
            <v>0</v>
          </cell>
          <cell r="K497">
            <v>0</v>
          </cell>
        </row>
        <row r="498">
          <cell r="F498">
            <v>0</v>
          </cell>
          <cell r="G498">
            <v>0</v>
          </cell>
          <cell r="H498">
            <v>0</v>
          </cell>
          <cell r="I498">
            <v>0</v>
          </cell>
          <cell r="J498">
            <v>0</v>
          </cell>
          <cell r="K498">
            <v>6015</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709038</v>
          </cell>
          <cell r="G504">
            <v>0</v>
          </cell>
          <cell r="H504">
            <v>709038</v>
          </cell>
          <cell r="I504">
            <v>0</v>
          </cell>
          <cell r="J504">
            <v>709038</v>
          </cell>
          <cell r="K504">
            <v>1756916</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-98999</v>
          </cell>
          <cell r="G512">
            <v>0</v>
          </cell>
          <cell r="H512">
            <v>-98999</v>
          </cell>
          <cell r="I512">
            <v>0</v>
          </cell>
          <cell r="J512">
            <v>-98999</v>
          </cell>
          <cell r="K512">
            <v>-422007</v>
          </cell>
        </row>
        <row r="513">
          <cell r="F513">
            <v>0</v>
          </cell>
          <cell r="G513">
            <v>0</v>
          </cell>
          <cell r="H513">
            <v>0</v>
          </cell>
          <cell r="I513">
            <v>0</v>
          </cell>
          <cell r="J513">
            <v>0</v>
          </cell>
          <cell r="K513">
            <v>-26647</v>
          </cell>
        </row>
        <row r="514">
          <cell r="F514">
            <v>154764</v>
          </cell>
          <cell r="G514">
            <v>0</v>
          </cell>
          <cell r="H514">
            <v>154764</v>
          </cell>
          <cell r="I514">
            <v>0</v>
          </cell>
          <cell r="J514">
            <v>154764</v>
          </cell>
          <cell r="K514">
            <v>558550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-49612</v>
          </cell>
        </row>
        <row r="523">
          <cell r="F523">
            <v>1537676</v>
          </cell>
          <cell r="G523">
            <v>0</v>
          </cell>
          <cell r="H523">
            <v>1537676</v>
          </cell>
          <cell r="I523">
            <v>0</v>
          </cell>
          <cell r="J523">
            <v>1537676</v>
          </cell>
          <cell r="K523">
            <v>4207824</v>
          </cell>
        </row>
        <row r="525">
          <cell r="F525">
            <v>-44096307</v>
          </cell>
          <cell r="G525">
            <v>0</v>
          </cell>
          <cell r="H525">
            <v>-44096307</v>
          </cell>
          <cell r="I525">
            <v>0</v>
          </cell>
          <cell r="J525">
            <v>-44096307</v>
          </cell>
          <cell r="K525">
            <v>-38076126</v>
          </cell>
        </row>
        <row r="526">
          <cell r="F526">
            <v>0</v>
          </cell>
          <cell r="G526">
            <v>0</v>
          </cell>
          <cell r="H526">
            <v>0</v>
          </cell>
          <cell r="I526">
            <v>0</v>
          </cell>
          <cell r="J526">
            <v>0</v>
          </cell>
          <cell r="K526">
            <v>0</v>
          </cell>
        </row>
        <row r="527">
          <cell r="F527">
            <v>493076</v>
          </cell>
          <cell r="G527">
            <v>0</v>
          </cell>
          <cell r="H527">
            <v>493076</v>
          </cell>
          <cell r="I527">
            <v>0</v>
          </cell>
          <cell r="J527">
            <v>493076</v>
          </cell>
          <cell r="K527">
            <v>129379</v>
          </cell>
        </row>
        <row r="528">
          <cell r="F528">
            <v>4138178</v>
          </cell>
          <cell r="G528">
            <v>0</v>
          </cell>
          <cell r="H528">
            <v>4138178</v>
          </cell>
          <cell r="I528">
            <v>0</v>
          </cell>
          <cell r="J528">
            <v>4138178</v>
          </cell>
          <cell r="K528">
            <v>2111252</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-8688841</v>
          </cell>
          <cell r="G532">
            <v>0</v>
          </cell>
          <cell r="H532">
            <v>-8688841</v>
          </cell>
          <cell r="I532">
            <v>0</v>
          </cell>
          <cell r="J532">
            <v>-8688841</v>
          </cell>
          <cell r="K532">
            <v>1577914</v>
          </cell>
        </row>
        <row r="533">
          <cell r="F533">
            <v>-5509637</v>
          </cell>
          <cell r="G533">
            <v>0</v>
          </cell>
          <cell r="H533">
            <v>-5509637</v>
          </cell>
          <cell r="I533">
            <v>0</v>
          </cell>
          <cell r="J533">
            <v>-5509637</v>
          </cell>
          <cell r="K533">
            <v>40864</v>
          </cell>
        </row>
        <row r="534">
          <cell r="F534">
            <v>-295736</v>
          </cell>
          <cell r="G534">
            <v>0</v>
          </cell>
          <cell r="H534">
            <v>-295736</v>
          </cell>
          <cell r="I534">
            <v>0</v>
          </cell>
          <cell r="J534">
            <v>-295736</v>
          </cell>
          <cell r="K534">
            <v>-722664</v>
          </cell>
        </row>
        <row r="535">
          <cell r="F535">
            <v>-584032</v>
          </cell>
          <cell r="G535">
            <v>0</v>
          </cell>
          <cell r="H535">
            <v>-584032</v>
          </cell>
          <cell r="I535">
            <v>0</v>
          </cell>
          <cell r="J535">
            <v>-584032</v>
          </cell>
          <cell r="K535">
            <v>-176784</v>
          </cell>
        </row>
        <row r="536">
          <cell r="F536">
            <v>0</v>
          </cell>
          <cell r="G536">
            <v>0</v>
          </cell>
          <cell r="H536">
            <v>0</v>
          </cell>
          <cell r="I536">
            <v>0</v>
          </cell>
          <cell r="J536">
            <v>0</v>
          </cell>
          <cell r="K536">
            <v>0</v>
          </cell>
        </row>
        <row r="537">
          <cell r="F537">
            <v>-107788</v>
          </cell>
          <cell r="G537">
            <v>0</v>
          </cell>
          <cell r="H537">
            <v>-107788</v>
          </cell>
          <cell r="I537">
            <v>0</v>
          </cell>
          <cell r="J537">
            <v>-107788</v>
          </cell>
          <cell r="K537">
            <v>-4941765</v>
          </cell>
        </row>
        <row r="538">
          <cell r="F538">
            <v>743662</v>
          </cell>
          <cell r="G538">
            <v>0</v>
          </cell>
          <cell r="H538">
            <v>743662</v>
          </cell>
          <cell r="I538">
            <v>0</v>
          </cell>
          <cell r="J538">
            <v>743662</v>
          </cell>
          <cell r="K538">
            <v>-64368</v>
          </cell>
        </row>
        <row r="539">
          <cell r="F539">
            <v>-160648</v>
          </cell>
          <cell r="G539">
            <v>0</v>
          </cell>
          <cell r="H539">
            <v>-160648</v>
          </cell>
          <cell r="I539">
            <v>0</v>
          </cell>
          <cell r="J539">
            <v>-160648</v>
          </cell>
          <cell r="K539">
            <v>-236906</v>
          </cell>
        </row>
        <row r="540">
          <cell r="F540">
            <v>-48351820</v>
          </cell>
          <cell r="G540">
            <v>0</v>
          </cell>
          <cell r="H540">
            <v>-48351820</v>
          </cell>
          <cell r="I540">
            <v>0</v>
          </cell>
          <cell r="J540">
            <v>-48351820</v>
          </cell>
          <cell r="K540">
            <v>-38465461</v>
          </cell>
        </row>
        <row r="541">
          <cell r="F541">
            <v>0</v>
          </cell>
          <cell r="G541">
            <v>0</v>
          </cell>
          <cell r="H541">
            <v>0</v>
          </cell>
          <cell r="I541">
            <v>0</v>
          </cell>
          <cell r="J541">
            <v>0</v>
          </cell>
          <cell r="K541">
            <v>0</v>
          </cell>
        </row>
        <row r="542">
          <cell r="F542">
            <v>-438570</v>
          </cell>
          <cell r="G542">
            <v>0</v>
          </cell>
          <cell r="H542">
            <v>-438570</v>
          </cell>
          <cell r="I542">
            <v>0</v>
          </cell>
          <cell r="J542">
            <v>-438570</v>
          </cell>
          <cell r="K542">
            <v>-99525</v>
          </cell>
        </row>
        <row r="543">
          <cell r="F543">
            <v>4073963</v>
          </cell>
          <cell r="G543">
            <v>0</v>
          </cell>
          <cell r="H543">
            <v>4073963</v>
          </cell>
          <cell r="I543">
            <v>0</v>
          </cell>
          <cell r="J543">
            <v>4073963</v>
          </cell>
          <cell r="K543">
            <v>2317047</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-19542783</v>
          </cell>
          <cell r="G547">
            <v>0</v>
          </cell>
          <cell r="H547">
            <v>-19542783</v>
          </cell>
          <cell r="I547">
            <v>0</v>
          </cell>
          <cell r="J547">
            <v>-19542783</v>
          </cell>
          <cell r="K547">
            <v>-12166813</v>
          </cell>
        </row>
        <row r="548">
          <cell r="F548">
            <v>131819</v>
          </cell>
          <cell r="G548">
            <v>0</v>
          </cell>
          <cell r="H548">
            <v>131819</v>
          </cell>
          <cell r="I548">
            <v>0</v>
          </cell>
          <cell r="J548">
            <v>131819</v>
          </cell>
          <cell r="K548">
            <v>-308073</v>
          </cell>
        </row>
        <row r="549">
          <cell r="F549">
            <v>1742335</v>
          </cell>
          <cell r="G549">
            <v>0</v>
          </cell>
          <cell r="H549">
            <v>1742335</v>
          </cell>
          <cell r="I549">
            <v>0</v>
          </cell>
          <cell r="J549">
            <v>1742335</v>
          </cell>
          <cell r="K549">
            <v>1004974</v>
          </cell>
        </row>
        <row r="550">
          <cell r="F550">
            <v>2192593</v>
          </cell>
          <cell r="G550">
            <v>0</v>
          </cell>
          <cell r="H550">
            <v>2192593</v>
          </cell>
          <cell r="I550">
            <v>0</v>
          </cell>
          <cell r="J550">
            <v>2192593</v>
          </cell>
          <cell r="K550">
            <v>51056</v>
          </cell>
        </row>
        <row r="551">
          <cell r="F551">
            <v>0</v>
          </cell>
          <cell r="G551">
            <v>0</v>
          </cell>
          <cell r="H551">
            <v>0</v>
          </cell>
          <cell r="I551">
            <v>0</v>
          </cell>
          <cell r="J551">
            <v>0</v>
          </cell>
          <cell r="K551">
            <v>0</v>
          </cell>
        </row>
        <row r="552">
          <cell r="F552">
            <v>-352466</v>
          </cell>
          <cell r="G552">
            <v>0</v>
          </cell>
          <cell r="H552">
            <v>-352466</v>
          </cell>
          <cell r="I552">
            <v>0</v>
          </cell>
          <cell r="J552">
            <v>-352466</v>
          </cell>
          <cell r="K552">
            <v>69541</v>
          </cell>
        </row>
        <row r="553">
          <cell r="F553">
            <v>117993</v>
          </cell>
          <cell r="G553">
            <v>0</v>
          </cell>
          <cell r="H553">
            <v>117993</v>
          </cell>
          <cell r="I553">
            <v>0</v>
          </cell>
          <cell r="J553">
            <v>117993</v>
          </cell>
          <cell r="K553">
            <v>144640</v>
          </cell>
        </row>
        <row r="554">
          <cell r="F554">
            <v>-36292384</v>
          </cell>
          <cell r="G554">
            <v>0</v>
          </cell>
          <cell r="H554">
            <v>-36292384</v>
          </cell>
          <cell r="I554">
            <v>0</v>
          </cell>
          <cell r="J554">
            <v>-36292384</v>
          </cell>
          <cell r="K554">
            <v>-32564691</v>
          </cell>
        </row>
        <row r="555">
          <cell r="F555">
            <v>0</v>
          </cell>
          <cell r="G555">
            <v>0</v>
          </cell>
          <cell r="H555">
            <v>0</v>
          </cell>
          <cell r="I555">
            <v>0</v>
          </cell>
          <cell r="J555">
            <v>0</v>
          </cell>
          <cell r="K555">
            <v>0</v>
          </cell>
        </row>
        <row r="556">
          <cell r="F556">
            <v>-80428</v>
          </cell>
          <cell r="G556">
            <v>0</v>
          </cell>
          <cell r="H556">
            <v>-80428</v>
          </cell>
          <cell r="I556">
            <v>0</v>
          </cell>
          <cell r="J556">
            <v>-80428</v>
          </cell>
          <cell r="K556">
            <v>-55777</v>
          </cell>
        </row>
        <row r="557">
          <cell r="F557">
            <v>1548742</v>
          </cell>
          <cell r="G557">
            <v>0</v>
          </cell>
          <cell r="H557">
            <v>1548742</v>
          </cell>
          <cell r="I557">
            <v>0</v>
          </cell>
          <cell r="J557">
            <v>1548742</v>
          </cell>
          <cell r="K557">
            <v>990192</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-12520147</v>
          </cell>
          <cell r="G561">
            <v>0</v>
          </cell>
          <cell r="H561">
            <v>-12520147</v>
          </cell>
          <cell r="I561">
            <v>0</v>
          </cell>
          <cell r="J561">
            <v>-12520147</v>
          </cell>
          <cell r="K561">
            <v>-7943884</v>
          </cell>
        </row>
        <row r="562">
          <cell r="F562">
            <v>139525</v>
          </cell>
          <cell r="G562">
            <v>0</v>
          </cell>
          <cell r="H562">
            <v>139525</v>
          </cell>
          <cell r="I562">
            <v>0</v>
          </cell>
          <cell r="J562">
            <v>139525</v>
          </cell>
          <cell r="K562">
            <v>-52000</v>
          </cell>
        </row>
        <row r="563">
          <cell r="F563">
            <v>-11180</v>
          </cell>
          <cell r="G563">
            <v>0</v>
          </cell>
          <cell r="H563">
            <v>-11180</v>
          </cell>
          <cell r="I563">
            <v>0</v>
          </cell>
          <cell r="J563">
            <v>-11180</v>
          </cell>
          <cell r="K563">
            <v>-34207</v>
          </cell>
        </row>
        <row r="564">
          <cell r="F564">
            <v>732976</v>
          </cell>
          <cell r="G564">
            <v>0</v>
          </cell>
          <cell r="H564">
            <v>732976</v>
          </cell>
          <cell r="I564">
            <v>0</v>
          </cell>
          <cell r="J564">
            <v>732976</v>
          </cell>
          <cell r="K564">
            <v>4966</v>
          </cell>
        </row>
        <row r="565">
          <cell r="F565">
            <v>0</v>
          </cell>
          <cell r="G565">
            <v>0</v>
          </cell>
          <cell r="H565">
            <v>0</v>
          </cell>
          <cell r="I565">
            <v>0</v>
          </cell>
          <cell r="J565">
            <v>0</v>
          </cell>
          <cell r="K565">
            <v>0</v>
          </cell>
        </row>
        <row r="566">
          <cell r="F566">
            <v>-391196</v>
          </cell>
          <cell r="G566">
            <v>0</v>
          </cell>
          <cell r="H566">
            <v>-391196</v>
          </cell>
          <cell r="I566">
            <v>0</v>
          </cell>
          <cell r="J566">
            <v>-391196</v>
          </cell>
          <cell r="K566">
            <v>-5173</v>
          </cell>
        </row>
        <row r="567">
          <cell r="F567">
            <v>42654</v>
          </cell>
          <cell r="G567">
            <v>0</v>
          </cell>
          <cell r="H567">
            <v>42654</v>
          </cell>
          <cell r="I567">
            <v>0</v>
          </cell>
          <cell r="J567">
            <v>42654</v>
          </cell>
          <cell r="K567">
            <v>92266</v>
          </cell>
        </row>
        <row r="568">
          <cell r="F568">
            <v>0</v>
          </cell>
          <cell r="G568">
            <v>0</v>
          </cell>
          <cell r="H568">
            <v>0</v>
          </cell>
          <cell r="I568">
            <v>0</v>
          </cell>
          <cell r="J568">
            <v>0</v>
          </cell>
          <cell r="K568">
            <v>-17730681</v>
          </cell>
        </row>
        <row r="569">
          <cell r="F569">
            <v>-161326447</v>
          </cell>
          <cell r="G569">
            <v>0</v>
          </cell>
          <cell r="H569">
            <v>-161326447</v>
          </cell>
          <cell r="I569">
            <v>0</v>
          </cell>
          <cell r="J569">
            <v>-161326447</v>
          </cell>
          <cell r="K569">
            <v>-145110807</v>
          </cell>
        </row>
        <row r="571">
          <cell r="F571">
            <v>0</v>
          </cell>
          <cell r="G571">
            <v>0</v>
          </cell>
          <cell r="H571">
            <v>0</v>
          </cell>
          <cell r="I571">
            <v>0</v>
          </cell>
          <cell r="J571">
            <v>0</v>
          </cell>
          <cell r="K571">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8">
          <cell r="F578">
            <v>-174523</v>
          </cell>
          <cell r="G578">
            <v>0</v>
          </cell>
          <cell r="H578">
            <v>-174523</v>
          </cell>
          <cell r="I578">
            <v>0</v>
          </cell>
          <cell r="J578">
            <v>-174523</v>
          </cell>
          <cell r="K578">
            <v>-5550500</v>
          </cell>
        </row>
        <row r="579">
          <cell r="F579">
            <v>0</v>
          </cell>
          <cell r="G579">
            <v>0</v>
          </cell>
          <cell r="H579">
            <v>0</v>
          </cell>
          <cell r="I579">
            <v>0</v>
          </cell>
          <cell r="J579">
            <v>0</v>
          </cell>
          <cell r="K579">
            <v>0</v>
          </cell>
        </row>
        <row r="580">
          <cell r="F580">
            <v>-29581</v>
          </cell>
          <cell r="G580">
            <v>59162</v>
          </cell>
          <cell r="H580">
            <v>29581</v>
          </cell>
          <cell r="I580">
            <v>0</v>
          </cell>
          <cell r="J580">
            <v>29581</v>
          </cell>
          <cell r="K580">
            <v>4833977</v>
          </cell>
        </row>
        <row r="581">
          <cell r="F581">
            <v>0</v>
          </cell>
          <cell r="G581">
            <v>-29581</v>
          </cell>
          <cell r="H581">
            <v>-29581</v>
          </cell>
          <cell r="I581">
            <v>0</v>
          </cell>
          <cell r="J581">
            <v>-29581</v>
          </cell>
          <cell r="K581">
            <v>371355</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-179900</v>
          </cell>
          <cell r="G584">
            <v>0</v>
          </cell>
          <cell r="H584">
            <v>-179900</v>
          </cell>
          <cell r="I584">
            <v>0</v>
          </cell>
          <cell r="J584">
            <v>-179900</v>
          </cell>
          <cell r="K584">
            <v>439892</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-4200</v>
          </cell>
          <cell r="G587">
            <v>0</v>
          </cell>
          <cell r="H587">
            <v>-4200</v>
          </cell>
          <cell r="I587">
            <v>0</v>
          </cell>
          <cell r="J587">
            <v>-4200</v>
          </cell>
          <cell r="K587">
            <v>191525</v>
          </cell>
        </row>
        <row r="588">
          <cell r="F588">
            <v>-388204</v>
          </cell>
          <cell r="G588">
            <v>29581</v>
          </cell>
          <cell r="H588">
            <v>-358623</v>
          </cell>
          <cell r="I588">
            <v>0</v>
          </cell>
          <cell r="J588">
            <v>-358623</v>
          </cell>
          <cell r="K588">
            <v>286249</v>
          </cell>
        </row>
        <row r="590">
          <cell r="F590">
            <v>142625</v>
          </cell>
          <cell r="G590">
            <v>0</v>
          </cell>
          <cell r="H590">
            <v>142625</v>
          </cell>
          <cell r="I590">
            <v>0</v>
          </cell>
          <cell r="J590">
            <v>142625</v>
          </cell>
          <cell r="K590">
            <v>591315</v>
          </cell>
        </row>
        <row r="591">
          <cell r="F591">
            <v>0</v>
          </cell>
          <cell r="G591">
            <v>0</v>
          </cell>
          <cell r="H591">
            <v>0</v>
          </cell>
          <cell r="I591">
            <v>0</v>
          </cell>
          <cell r="J591">
            <v>0</v>
          </cell>
          <cell r="K591">
            <v>0</v>
          </cell>
        </row>
        <row r="592">
          <cell r="F592">
            <v>0</v>
          </cell>
          <cell r="G592">
            <v>0</v>
          </cell>
          <cell r="H592">
            <v>0</v>
          </cell>
          <cell r="I592">
            <v>0</v>
          </cell>
          <cell r="J592">
            <v>0</v>
          </cell>
          <cell r="K592">
            <v>-58540</v>
          </cell>
        </row>
        <row r="593">
          <cell r="F593">
            <v>-90973</v>
          </cell>
          <cell r="G593">
            <v>0</v>
          </cell>
          <cell r="H593">
            <v>-90973</v>
          </cell>
          <cell r="I593">
            <v>0</v>
          </cell>
          <cell r="J593">
            <v>-90973</v>
          </cell>
          <cell r="K593">
            <v>906</v>
          </cell>
        </row>
        <row r="594">
          <cell r="F594">
            <v>0</v>
          </cell>
          <cell r="G594">
            <v>0</v>
          </cell>
          <cell r="H594">
            <v>0</v>
          </cell>
          <cell r="I594">
            <v>0</v>
          </cell>
          <cell r="J594">
            <v>0</v>
          </cell>
          <cell r="K594">
            <v>0</v>
          </cell>
        </row>
        <row r="595">
          <cell r="F595">
            <v>0</v>
          </cell>
          <cell r="G595">
            <v>0</v>
          </cell>
          <cell r="H595">
            <v>0</v>
          </cell>
          <cell r="I595">
            <v>0</v>
          </cell>
          <cell r="J595">
            <v>0</v>
          </cell>
          <cell r="K595">
            <v>155</v>
          </cell>
        </row>
        <row r="596">
          <cell r="F596">
            <v>0</v>
          </cell>
          <cell r="G596">
            <v>0</v>
          </cell>
          <cell r="H596">
            <v>0</v>
          </cell>
          <cell r="I596">
            <v>0</v>
          </cell>
          <cell r="J596">
            <v>0</v>
          </cell>
          <cell r="K596">
            <v>0</v>
          </cell>
        </row>
        <row r="597">
          <cell r="F597">
            <v>-24267</v>
          </cell>
          <cell r="G597">
            <v>0</v>
          </cell>
          <cell r="H597">
            <v>-24267</v>
          </cell>
          <cell r="I597">
            <v>0</v>
          </cell>
          <cell r="J597">
            <v>-24267</v>
          </cell>
          <cell r="K597">
            <v>-109081</v>
          </cell>
        </row>
        <row r="598">
          <cell r="F598">
            <v>0</v>
          </cell>
          <cell r="G598">
            <v>0</v>
          </cell>
          <cell r="H598">
            <v>0</v>
          </cell>
          <cell r="I598">
            <v>0</v>
          </cell>
          <cell r="J598">
            <v>0</v>
          </cell>
          <cell r="K598">
            <v>2173</v>
          </cell>
        </row>
        <row r="599">
          <cell r="F599">
            <v>47631</v>
          </cell>
          <cell r="G599">
            <v>0</v>
          </cell>
          <cell r="H599">
            <v>47631</v>
          </cell>
          <cell r="I599">
            <v>0</v>
          </cell>
          <cell r="J599">
            <v>47631</v>
          </cell>
          <cell r="K599">
            <v>728663</v>
          </cell>
        </row>
        <row r="600">
          <cell r="F600">
            <v>0</v>
          </cell>
          <cell r="G600">
            <v>0</v>
          </cell>
          <cell r="H600">
            <v>0</v>
          </cell>
          <cell r="I600">
            <v>0</v>
          </cell>
          <cell r="J600">
            <v>0</v>
          </cell>
          <cell r="K600">
            <v>0</v>
          </cell>
        </row>
        <row r="601">
          <cell r="F601">
            <v>0</v>
          </cell>
          <cell r="G601">
            <v>0</v>
          </cell>
          <cell r="H601">
            <v>0</v>
          </cell>
          <cell r="I601">
            <v>0</v>
          </cell>
          <cell r="J601">
            <v>0</v>
          </cell>
          <cell r="K601">
            <v>28894</v>
          </cell>
        </row>
        <row r="602">
          <cell r="F602">
            <v>-16854</v>
          </cell>
          <cell r="G602">
            <v>0</v>
          </cell>
          <cell r="H602">
            <v>-16854</v>
          </cell>
          <cell r="I602">
            <v>0</v>
          </cell>
          <cell r="J602">
            <v>-16854</v>
          </cell>
          <cell r="K602">
            <v>-54478</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2729</v>
          </cell>
          <cell r="G606">
            <v>0</v>
          </cell>
          <cell r="H606">
            <v>2729</v>
          </cell>
          <cell r="I606">
            <v>0</v>
          </cell>
          <cell r="J606">
            <v>2729</v>
          </cell>
          <cell r="K606">
            <v>33868</v>
          </cell>
        </row>
        <row r="607">
          <cell r="F607">
            <v>0</v>
          </cell>
          <cell r="G607">
            <v>0</v>
          </cell>
          <cell r="H607">
            <v>0</v>
          </cell>
          <cell r="I607">
            <v>0</v>
          </cell>
          <cell r="J607">
            <v>0</v>
          </cell>
          <cell r="K607">
            <v>414</v>
          </cell>
        </row>
        <row r="608">
          <cell r="F608">
            <v>19412</v>
          </cell>
          <cell r="G608">
            <v>0</v>
          </cell>
          <cell r="H608">
            <v>19412</v>
          </cell>
          <cell r="I608">
            <v>0</v>
          </cell>
          <cell r="J608">
            <v>19412</v>
          </cell>
          <cell r="K608">
            <v>264796</v>
          </cell>
        </row>
        <row r="609">
          <cell r="F609">
            <v>0</v>
          </cell>
          <cell r="G609">
            <v>0</v>
          </cell>
          <cell r="H609">
            <v>0</v>
          </cell>
          <cell r="I609">
            <v>0</v>
          </cell>
          <cell r="J609">
            <v>0</v>
          </cell>
          <cell r="K609">
            <v>0</v>
          </cell>
        </row>
        <row r="610">
          <cell r="F610">
            <v>0</v>
          </cell>
          <cell r="G610">
            <v>0</v>
          </cell>
          <cell r="H610">
            <v>0</v>
          </cell>
          <cell r="I610">
            <v>0</v>
          </cell>
          <cell r="J610">
            <v>0</v>
          </cell>
          <cell r="K610">
            <v>1979</v>
          </cell>
        </row>
        <row r="611">
          <cell r="F611">
            <v>-4557</v>
          </cell>
          <cell r="G611">
            <v>0</v>
          </cell>
          <cell r="H611">
            <v>-4557</v>
          </cell>
          <cell r="I611">
            <v>0</v>
          </cell>
          <cell r="J611">
            <v>-4557</v>
          </cell>
          <cell r="K611">
            <v>-6103</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3230</v>
          </cell>
          <cell r="G615">
            <v>0</v>
          </cell>
          <cell r="H615">
            <v>3230</v>
          </cell>
          <cell r="I615">
            <v>0</v>
          </cell>
          <cell r="J615">
            <v>3230</v>
          </cell>
          <cell r="K615">
            <v>26612</v>
          </cell>
        </row>
        <row r="616">
          <cell r="F616">
            <v>0</v>
          </cell>
          <cell r="G616">
            <v>0</v>
          </cell>
          <cell r="H616">
            <v>0</v>
          </cell>
          <cell r="I616">
            <v>0</v>
          </cell>
          <cell r="J616">
            <v>0</v>
          </cell>
          <cell r="K616">
            <v>539</v>
          </cell>
        </row>
        <row r="617">
          <cell r="F617">
            <v>78976</v>
          </cell>
          <cell r="G617">
            <v>0</v>
          </cell>
          <cell r="H617">
            <v>78976</v>
          </cell>
          <cell r="I617">
            <v>0</v>
          </cell>
          <cell r="J617">
            <v>78976</v>
          </cell>
          <cell r="K617">
            <v>1452112</v>
          </cell>
        </row>
        <row r="619">
          <cell r="F619">
            <v>304478</v>
          </cell>
          <cell r="G619">
            <v>0</v>
          </cell>
          <cell r="H619">
            <v>304478</v>
          </cell>
          <cell r="I619">
            <v>0</v>
          </cell>
          <cell r="J619">
            <v>304478</v>
          </cell>
          <cell r="K619">
            <v>847452</v>
          </cell>
        </row>
        <row r="620">
          <cell r="F620">
            <v>0</v>
          </cell>
          <cell r="G620">
            <v>0</v>
          </cell>
          <cell r="H620">
            <v>0</v>
          </cell>
          <cell r="I620">
            <v>0</v>
          </cell>
          <cell r="J620">
            <v>0</v>
          </cell>
          <cell r="K620">
            <v>0</v>
          </cell>
        </row>
        <row r="621">
          <cell r="F621">
            <v>0</v>
          </cell>
          <cell r="G621">
            <v>0</v>
          </cell>
          <cell r="H621">
            <v>0</v>
          </cell>
          <cell r="I621">
            <v>0</v>
          </cell>
          <cell r="J621">
            <v>0</v>
          </cell>
          <cell r="K621">
            <v>-35512</v>
          </cell>
        </row>
        <row r="622">
          <cell r="F622">
            <v>-192040</v>
          </cell>
          <cell r="G622">
            <v>0</v>
          </cell>
          <cell r="H622">
            <v>-192040</v>
          </cell>
          <cell r="I622">
            <v>0</v>
          </cell>
          <cell r="J622">
            <v>-192040</v>
          </cell>
          <cell r="K622">
            <v>-256719</v>
          </cell>
        </row>
        <row r="623">
          <cell r="F623">
            <v>0</v>
          </cell>
          <cell r="G623">
            <v>0</v>
          </cell>
          <cell r="H623">
            <v>0</v>
          </cell>
          <cell r="I623">
            <v>0</v>
          </cell>
          <cell r="J623">
            <v>0</v>
          </cell>
          <cell r="K623">
            <v>0</v>
          </cell>
        </row>
        <row r="624">
          <cell r="F624">
            <v>0</v>
          </cell>
          <cell r="G624">
            <v>0</v>
          </cell>
          <cell r="H624">
            <v>0</v>
          </cell>
          <cell r="I624">
            <v>0</v>
          </cell>
          <cell r="J624">
            <v>0</v>
          </cell>
          <cell r="K624">
            <v>-541</v>
          </cell>
        </row>
        <row r="625">
          <cell r="F625">
            <v>0</v>
          </cell>
          <cell r="G625">
            <v>0</v>
          </cell>
          <cell r="H625">
            <v>0</v>
          </cell>
          <cell r="I625">
            <v>0</v>
          </cell>
          <cell r="J625">
            <v>0</v>
          </cell>
          <cell r="K625">
            <v>0</v>
          </cell>
        </row>
        <row r="626">
          <cell r="F626">
            <v>-46369</v>
          </cell>
          <cell r="G626">
            <v>0</v>
          </cell>
          <cell r="H626">
            <v>-46369</v>
          </cell>
          <cell r="I626">
            <v>0</v>
          </cell>
          <cell r="J626">
            <v>-46369</v>
          </cell>
          <cell r="K626">
            <v>-108478</v>
          </cell>
        </row>
        <row r="627">
          <cell r="F627">
            <v>0</v>
          </cell>
          <cell r="G627">
            <v>0</v>
          </cell>
          <cell r="H627">
            <v>0</v>
          </cell>
          <cell r="I627">
            <v>0</v>
          </cell>
          <cell r="J627">
            <v>0</v>
          </cell>
          <cell r="K627">
            <v>-5998</v>
          </cell>
        </row>
        <row r="628">
          <cell r="F628">
            <v>979743</v>
          </cell>
          <cell r="G628">
            <v>0</v>
          </cell>
          <cell r="H628">
            <v>979743</v>
          </cell>
          <cell r="I628">
            <v>0</v>
          </cell>
          <cell r="J628">
            <v>979743</v>
          </cell>
          <cell r="K628">
            <v>2406333</v>
          </cell>
        </row>
        <row r="629">
          <cell r="F629">
            <v>0</v>
          </cell>
          <cell r="G629">
            <v>0</v>
          </cell>
          <cell r="H629">
            <v>0</v>
          </cell>
          <cell r="I629">
            <v>0</v>
          </cell>
          <cell r="J629">
            <v>0</v>
          </cell>
          <cell r="K629">
            <v>0</v>
          </cell>
        </row>
        <row r="630">
          <cell r="F630">
            <v>0</v>
          </cell>
          <cell r="G630">
            <v>0</v>
          </cell>
          <cell r="H630">
            <v>0</v>
          </cell>
          <cell r="I630">
            <v>0</v>
          </cell>
          <cell r="J630">
            <v>0</v>
          </cell>
          <cell r="K630">
            <v>79367</v>
          </cell>
        </row>
        <row r="631">
          <cell r="F631">
            <v>-222907</v>
          </cell>
          <cell r="G631">
            <v>0</v>
          </cell>
          <cell r="H631">
            <v>-222907</v>
          </cell>
          <cell r="I631">
            <v>0</v>
          </cell>
          <cell r="J631">
            <v>-222907</v>
          </cell>
          <cell r="K631">
            <v>-450602</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30989</v>
          </cell>
          <cell r="G635">
            <v>0</v>
          </cell>
          <cell r="H635">
            <v>30989</v>
          </cell>
          <cell r="I635">
            <v>0</v>
          </cell>
          <cell r="J635">
            <v>30989</v>
          </cell>
          <cell r="K635">
            <v>99484</v>
          </cell>
        </row>
        <row r="636">
          <cell r="F636">
            <v>0</v>
          </cell>
          <cell r="G636">
            <v>0</v>
          </cell>
          <cell r="H636">
            <v>0</v>
          </cell>
          <cell r="I636">
            <v>0</v>
          </cell>
          <cell r="J636">
            <v>0</v>
          </cell>
          <cell r="K636">
            <v>6955</v>
          </cell>
        </row>
        <row r="637">
          <cell r="F637">
            <v>363522</v>
          </cell>
          <cell r="G637">
            <v>0</v>
          </cell>
          <cell r="H637">
            <v>363522</v>
          </cell>
          <cell r="I637">
            <v>0</v>
          </cell>
          <cell r="J637">
            <v>363522</v>
          </cell>
          <cell r="K637">
            <v>754810</v>
          </cell>
        </row>
        <row r="638">
          <cell r="F638">
            <v>0</v>
          </cell>
          <cell r="G638">
            <v>0</v>
          </cell>
          <cell r="H638">
            <v>0</v>
          </cell>
          <cell r="I638">
            <v>0</v>
          </cell>
          <cell r="J638">
            <v>0</v>
          </cell>
          <cell r="K638">
            <v>0</v>
          </cell>
        </row>
        <row r="639">
          <cell r="F639">
            <v>0</v>
          </cell>
          <cell r="G639">
            <v>0</v>
          </cell>
          <cell r="H639">
            <v>0</v>
          </cell>
          <cell r="I639">
            <v>0</v>
          </cell>
          <cell r="J639">
            <v>0</v>
          </cell>
          <cell r="K639">
            <v>4485</v>
          </cell>
        </row>
        <row r="640">
          <cell r="F640">
            <v>-39550</v>
          </cell>
          <cell r="G640">
            <v>0</v>
          </cell>
          <cell r="H640">
            <v>-39550</v>
          </cell>
          <cell r="I640">
            <v>0</v>
          </cell>
          <cell r="J640">
            <v>-39550</v>
          </cell>
          <cell r="K640">
            <v>-112429</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24237</v>
          </cell>
          <cell r="G644">
            <v>0</v>
          </cell>
          <cell r="H644">
            <v>24237</v>
          </cell>
          <cell r="I644">
            <v>0</v>
          </cell>
          <cell r="J644">
            <v>24237</v>
          </cell>
          <cell r="K644">
            <v>71130</v>
          </cell>
        </row>
        <row r="645">
          <cell r="F645">
            <v>0</v>
          </cell>
          <cell r="G645">
            <v>0</v>
          </cell>
          <cell r="H645">
            <v>0</v>
          </cell>
          <cell r="I645">
            <v>0</v>
          </cell>
          <cell r="J645">
            <v>0</v>
          </cell>
          <cell r="K645">
            <v>10015</v>
          </cell>
        </row>
        <row r="646">
          <cell r="F646">
            <v>1202103</v>
          </cell>
          <cell r="G646">
            <v>0</v>
          </cell>
          <cell r="H646">
            <v>1202103</v>
          </cell>
          <cell r="I646">
            <v>0</v>
          </cell>
          <cell r="J646">
            <v>1202103</v>
          </cell>
          <cell r="K646">
            <v>3309752</v>
          </cell>
        </row>
        <row r="648">
          <cell r="F648">
            <v>-2264714</v>
          </cell>
          <cell r="G648">
            <v>-29581</v>
          </cell>
          <cell r="H648">
            <v>-2294295</v>
          </cell>
          <cell r="I648">
            <v>0</v>
          </cell>
          <cell r="J648">
            <v>-2294295</v>
          </cell>
          <cell r="K648">
            <v>-178871</v>
          </cell>
        </row>
        <row r="649">
          <cell r="F649">
            <v>-3523384</v>
          </cell>
          <cell r="G649">
            <v>0</v>
          </cell>
          <cell r="H649">
            <v>-3523384</v>
          </cell>
          <cell r="I649">
            <v>0</v>
          </cell>
          <cell r="J649">
            <v>-3523384</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-78750</v>
          </cell>
          <cell r="G656">
            <v>0</v>
          </cell>
          <cell r="H656">
            <v>-78750</v>
          </cell>
          <cell r="I656">
            <v>0</v>
          </cell>
          <cell r="J656">
            <v>-78750</v>
          </cell>
          <cell r="K656">
            <v>-56250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15000</v>
          </cell>
          <cell r="G662">
            <v>0</v>
          </cell>
          <cell r="H662">
            <v>15000</v>
          </cell>
          <cell r="I662">
            <v>0</v>
          </cell>
          <cell r="J662">
            <v>15000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-48000</v>
          </cell>
        </row>
        <row r="665">
          <cell r="F665">
            <v>-94500</v>
          </cell>
          <cell r="G665">
            <v>0</v>
          </cell>
          <cell r="H665">
            <v>-94500</v>
          </cell>
          <cell r="I665">
            <v>0</v>
          </cell>
          <cell r="J665">
            <v>-94500</v>
          </cell>
          <cell r="K665">
            <v>0</v>
          </cell>
        </row>
        <row r="666">
          <cell r="F666">
            <v>-5946348</v>
          </cell>
          <cell r="G666">
            <v>-29581</v>
          </cell>
          <cell r="H666">
            <v>-5975929</v>
          </cell>
          <cell r="I666">
            <v>0</v>
          </cell>
          <cell r="J666">
            <v>-5975929</v>
          </cell>
          <cell r="K666">
            <v>-283121</v>
          </cell>
        </row>
        <row r="668">
          <cell r="F668">
            <v>-4057379</v>
          </cell>
          <cell r="G668">
            <v>0</v>
          </cell>
          <cell r="H668">
            <v>-4057379</v>
          </cell>
          <cell r="I668">
            <v>0</v>
          </cell>
          <cell r="J668">
            <v>-4057379</v>
          </cell>
          <cell r="K668">
            <v>0</v>
          </cell>
        </row>
        <row r="669">
          <cell r="F669">
            <v>0</v>
          </cell>
          <cell r="G669">
            <v>0</v>
          </cell>
          <cell r="H669">
            <v>0</v>
          </cell>
          <cell r="I669">
            <v>0</v>
          </cell>
          <cell r="J669">
            <v>0</v>
          </cell>
          <cell r="K669">
            <v>0</v>
          </cell>
        </row>
        <row r="670">
          <cell r="F670">
            <v>-185300</v>
          </cell>
          <cell r="G670">
            <v>0</v>
          </cell>
          <cell r="H670">
            <v>-185300</v>
          </cell>
          <cell r="I670">
            <v>0</v>
          </cell>
          <cell r="J670">
            <v>-185300</v>
          </cell>
          <cell r="K670">
            <v>0</v>
          </cell>
        </row>
        <row r="671">
          <cell r="F671">
            <v>-110450</v>
          </cell>
          <cell r="G671">
            <v>0</v>
          </cell>
          <cell r="H671">
            <v>-110450</v>
          </cell>
          <cell r="I671">
            <v>0</v>
          </cell>
          <cell r="J671">
            <v>-110450</v>
          </cell>
          <cell r="K671">
            <v>0</v>
          </cell>
        </row>
        <row r="672">
          <cell r="F672">
            <v>-4353129</v>
          </cell>
          <cell r="G672">
            <v>0</v>
          </cell>
          <cell r="H672">
            <v>-4353129</v>
          </cell>
          <cell r="I672">
            <v>0</v>
          </cell>
          <cell r="J672">
            <v>-4353129</v>
          </cell>
          <cell r="K672">
            <v>0</v>
          </cell>
        </row>
        <row r="674">
          <cell r="F674">
            <v>-800927</v>
          </cell>
          <cell r="G674">
            <v>0</v>
          </cell>
          <cell r="H674">
            <v>-800927</v>
          </cell>
          <cell r="I674">
            <v>0</v>
          </cell>
          <cell r="J674">
            <v>-800927</v>
          </cell>
          <cell r="K674">
            <v>-1552017</v>
          </cell>
        </row>
        <row r="675">
          <cell r="F675">
            <v>-1800136</v>
          </cell>
          <cell r="G675">
            <v>0</v>
          </cell>
          <cell r="H675">
            <v>-1800136</v>
          </cell>
          <cell r="I675">
            <v>0</v>
          </cell>
          <cell r="J675">
            <v>-1800136</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-2601063</v>
          </cell>
          <cell r="G679">
            <v>0</v>
          </cell>
          <cell r="H679">
            <v>-2601063</v>
          </cell>
          <cell r="I679">
            <v>0</v>
          </cell>
          <cell r="J679">
            <v>-2601063</v>
          </cell>
          <cell r="K679">
            <v>-1552017</v>
          </cell>
        </row>
        <row r="681">
          <cell r="F681">
            <v>0</v>
          </cell>
          <cell r="G681">
            <v>0</v>
          </cell>
          <cell r="H681">
            <v>0</v>
          </cell>
          <cell r="I681">
            <v>0</v>
          </cell>
          <cell r="J681">
            <v>0</v>
          </cell>
          <cell r="K681">
            <v>0</v>
          </cell>
        </row>
        <row r="682">
          <cell r="F682">
            <v>-1360450</v>
          </cell>
          <cell r="G682">
            <v>0</v>
          </cell>
          <cell r="H682">
            <v>-1360450</v>
          </cell>
          <cell r="I682">
            <v>0</v>
          </cell>
          <cell r="J682">
            <v>-1360450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-1799428</v>
          </cell>
          <cell r="G685">
            <v>0</v>
          </cell>
          <cell r="H685">
            <v>-1799428</v>
          </cell>
          <cell r="I685">
            <v>0</v>
          </cell>
          <cell r="J685">
            <v>-1799428</v>
          </cell>
          <cell r="K685">
            <v>-2836838</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-2096697</v>
          </cell>
          <cell r="G691">
            <v>0</v>
          </cell>
          <cell r="H691">
            <v>-2096697</v>
          </cell>
          <cell r="I691">
            <v>0</v>
          </cell>
          <cell r="J691">
            <v>-2096697</v>
          </cell>
          <cell r="K691">
            <v>-1241021</v>
          </cell>
        </row>
        <row r="692">
          <cell r="F692">
            <v>0</v>
          </cell>
          <cell r="G692">
            <v>0</v>
          </cell>
          <cell r="H692">
            <v>0</v>
          </cell>
          <cell r="I692">
            <v>0</v>
          </cell>
          <cell r="J692">
            <v>0</v>
          </cell>
          <cell r="K692">
            <v>0</v>
          </cell>
        </row>
        <row r="693">
          <cell r="F693">
            <v>-5256575</v>
          </cell>
          <cell r="G693">
            <v>0</v>
          </cell>
          <cell r="H693">
            <v>-5256575</v>
          </cell>
          <cell r="I693">
            <v>0</v>
          </cell>
          <cell r="J693">
            <v>-5256575</v>
          </cell>
          <cell r="K693">
            <v>-4077859</v>
          </cell>
        </row>
        <row r="695">
          <cell r="F695">
            <v>0</v>
          </cell>
          <cell r="G695">
            <v>0</v>
          </cell>
          <cell r="H695">
            <v>0</v>
          </cell>
          <cell r="I695">
            <v>0</v>
          </cell>
          <cell r="J695">
            <v>0</v>
          </cell>
          <cell r="K695">
            <v>0</v>
          </cell>
        </row>
        <row r="696">
          <cell r="F696">
            <v>0</v>
          </cell>
          <cell r="G696">
            <v>0</v>
          </cell>
          <cell r="H696">
            <v>0</v>
          </cell>
          <cell r="I696">
            <v>0</v>
          </cell>
          <cell r="J696">
            <v>0</v>
          </cell>
          <cell r="K696">
            <v>0</v>
          </cell>
        </row>
        <row r="697">
          <cell r="F697">
            <v>0</v>
          </cell>
          <cell r="G697">
            <v>0</v>
          </cell>
          <cell r="H697">
            <v>0</v>
          </cell>
          <cell r="I697">
            <v>0</v>
          </cell>
          <cell r="J697">
            <v>0</v>
          </cell>
          <cell r="K697">
            <v>0</v>
          </cell>
        </row>
        <row r="698">
          <cell r="F698">
            <v>0</v>
          </cell>
          <cell r="G698">
            <v>0</v>
          </cell>
          <cell r="H698">
            <v>0</v>
          </cell>
          <cell r="I698">
            <v>0</v>
          </cell>
          <cell r="J698">
            <v>0</v>
          </cell>
          <cell r="K698">
            <v>-3544</v>
          </cell>
        </row>
        <row r="699">
          <cell r="F699">
            <v>-33774</v>
          </cell>
          <cell r="G699">
            <v>0</v>
          </cell>
          <cell r="H699">
            <v>-33774</v>
          </cell>
          <cell r="I699">
            <v>0</v>
          </cell>
          <cell r="J699">
            <v>-33774</v>
          </cell>
          <cell r="K699">
            <v>-49168</v>
          </cell>
        </row>
        <row r="700">
          <cell r="F700">
            <v>0</v>
          </cell>
          <cell r="G700">
            <v>0</v>
          </cell>
          <cell r="H700">
            <v>0</v>
          </cell>
          <cell r="I700">
            <v>0</v>
          </cell>
          <cell r="J700">
            <v>0</v>
          </cell>
          <cell r="K700">
            <v>0</v>
          </cell>
        </row>
        <row r="701">
          <cell r="F701">
            <v>0</v>
          </cell>
          <cell r="G701">
            <v>0</v>
          </cell>
          <cell r="H701">
            <v>0</v>
          </cell>
          <cell r="I701">
            <v>0</v>
          </cell>
          <cell r="J701">
            <v>0</v>
          </cell>
          <cell r="K701">
            <v>0</v>
          </cell>
        </row>
        <row r="702">
          <cell r="F702">
            <v>0</v>
          </cell>
          <cell r="G702">
            <v>0</v>
          </cell>
          <cell r="H702">
            <v>0</v>
          </cell>
          <cell r="I702">
            <v>0</v>
          </cell>
          <cell r="J702">
            <v>0</v>
          </cell>
          <cell r="K702">
            <v>0</v>
          </cell>
        </row>
        <row r="703">
          <cell r="F703">
            <v>0</v>
          </cell>
          <cell r="G703">
            <v>0</v>
          </cell>
          <cell r="H703">
            <v>0</v>
          </cell>
          <cell r="I703">
            <v>0</v>
          </cell>
          <cell r="J703">
            <v>0</v>
          </cell>
          <cell r="K703">
            <v>0</v>
          </cell>
        </row>
        <row r="704">
          <cell r="F704">
            <v>-32179</v>
          </cell>
          <cell r="G704">
            <v>0</v>
          </cell>
          <cell r="H704">
            <v>-32179</v>
          </cell>
          <cell r="I704">
            <v>0</v>
          </cell>
          <cell r="J704">
            <v>-32179</v>
          </cell>
          <cell r="K704">
            <v>-1663</v>
          </cell>
        </row>
        <row r="705">
          <cell r="F705">
            <v>0</v>
          </cell>
          <cell r="G705">
            <v>0</v>
          </cell>
          <cell r="H705">
            <v>0</v>
          </cell>
          <cell r="I705">
            <v>0</v>
          </cell>
          <cell r="J705">
            <v>0</v>
          </cell>
          <cell r="K705">
            <v>-6909</v>
          </cell>
        </row>
        <row r="706">
          <cell r="F706">
            <v>0</v>
          </cell>
          <cell r="G706">
            <v>0</v>
          </cell>
          <cell r="H706">
            <v>0</v>
          </cell>
          <cell r="I706">
            <v>0</v>
          </cell>
          <cell r="J706">
            <v>0</v>
          </cell>
          <cell r="K706">
            <v>0</v>
          </cell>
        </row>
        <row r="707">
          <cell r="F707">
            <v>0</v>
          </cell>
          <cell r="G707">
            <v>0</v>
          </cell>
          <cell r="H707">
            <v>0</v>
          </cell>
          <cell r="I707">
            <v>0</v>
          </cell>
          <cell r="J707">
            <v>0</v>
          </cell>
          <cell r="K707">
            <v>-8582</v>
          </cell>
        </row>
        <row r="708">
          <cell r="F708">
            <v>-124734</v>
          </cell>
          <cell r="G708">
            <v>0</v>
          </cell>
          <cell r="H708">
            <v>-124734</v>
          </cell>
          <cell r="I708">
            <v>0</v>
          </cell>
          <cell r="J708">
            <v>-124734</v>
          </cell>
          <cell r="K708">
            <v>-66450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-326793</v>
          </cell>
          <cell r="G712">
            <v>0</v>
          </cell>
          <cell r="H712">
            <v>-326793</v>
          </cell>
          <cell r="I712">
            <v>0</v>
          </cell>
          <cell r="J712">
            <v>-326793</v>
          </cell>
          <cell r="K712">
            <v>-4022</v>
          </cell>
        </row>
        <row r="713">
          <cell r="F713">
            <v>0</v>
          </cell>
          <cell r="G713">
            <v>0</v>
          </cell>
          <cell r="H713">
            <v>0</v>
          </cell>
          <cell r="I713">
            <v>0</v>
          </cell>
          <cell r="J713">
            <v>0</v>
          </cell>
          <cell r="K713">
            <v>-670</v>
          </cell>
        </row>
        <row r="714">
          <cell r="F714">
            <v>0</v>
          </cell>
          <cell r="G714">
            <v>0</v>
          </cell>
          <cell r="H714">
            <v>0</v>
          </cell>
          <cell r="I714">
            <v>0</v>
          </cell>
          <cell r="J714">
            <v>0</v>
          </cell>
          <cell r="K714">
            <v>0</v>
          </cell>
        </row>
        <row r="715">
          <cell r="F715">
            <v>0</v>
          </cell>
          <cell r="G715">
            <v>0</v>
          </cell>
          <cell r="H715">
            <v>0</v>
          </cell>
          <cell r="I715">
            <v>0</v>
          </cell>
          <cell r="J715">
            <v>0</v>
          </cell>
          <cell r="K715">
            <v>0</v>
          </cell>
        </row>
        <row r="716">
          <cell r="F716">
            <v>0</v>
          </cell>
          <cell r="G716">
            <v>0</v>
          </cell>
          <cell r="H716">
            <v>0</v>
          </cell>
          <cell r="I716">
            <v>0</v>
          </cell>
          <cell r="J716">
            <v>0</v>
          </cell>
          <cell r="K716">
            <v>0</v>
          </cell>
        </row>
        <row r="717">
          <cell r="F717">
            <v>-4048</v>
          </cell>
          <cell r="G717">
            <v>0</v>
          </cell>
          <cell r="H717">
            <v>-4048</v>
          </cell>
          <cell r="I717">
            <v>0</v>
          </cell>
          <cell r="J717">
            <v>-4048</v>
          </cell>
          <cell r="K717">
            <v>-109748</v>
          </cell>
        </row>
        <row r="718">
          <cell r="F718">
            <v>-128150</v>
          </cell>
          <cell r="G718">
            <v>0</v>
          </cell>
          <cell r="H718">
            <v>-128150</v>
          </cell>
          <cell r="I718">
            <v>0</v>
          </cell>
          <cell r="J718">
            <v>-128150</v>
          </cell>
          <cell r="K718">
            <v>-190521</v>
          </cell>
        </row>
        <row r="719">
          <cell r="F719">
            <v>-385</v>
          </cell>
          <cell r="G719">
            <v>0</v>
          </cell>
          <cell r="H719">
            <v>-385</v>
          </cell>
          <cell r="I719">
            <v>0</v>
          </cell>
          <cell r="J719">
            <v>-385</v>
          </cell>
          <cell r="K719">
            <v>-76912</v>
          </cell>
        </row>
        <row r="720">
          <cell r="F720">
            <v>-650063</v>
          </cell>
          <cell r="G720">
            <v>0</v>
          </cell>
          <cell r="H720">
            <v>-650063</v>
          </cell>
          <cell r="I720">
            <v>0</v>
          </cell>
          <cell r="J720">
            <v>-650063</v>
          </cell>
          <cell r="K720">
            <v>-518189</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-438980</v>
          </cell>
        </row>
        <row r="729">
          <cell r="F729">
            <v>0</v>
          </cell>
          <cell r="G729">
            <v>0</v>
          </cell>
          <cell r="H729">
            <v>0</v>
          </cell>
          <cell r="I729">
            <v>0</v>
          </cell>
          <cell r="J729">
            <v>0</v>
          </cell>
          <cell r="K729">
            <v>-438980</v>
          </cell>
        </row>
        <row r="731">
          <cell r="F731">
            <v>-40549</v>
          </cell>
          <cell r="G731">
            <v>0</v>
          </cell>
          <cell r="H731">
            <v>-40549</v>
          </cell>
          <cell r="I731">
            <v>0</v>
          </cell>
          <cell r="J731">
            <v>-40549</v>
          </cell>
          <cell r="K731">
            <v>-88409</v>
          </cell>
        </row>
        <row r="732">
          <cell r="F732">
            <v>-40887</v>
          </cell>
          <cell r="G732">
            <v>0</v>
          </cell>
          <cell r="H732">
            <v>-40887</v>
          </cell>
          <cell r="I732">
            <v>0</v>
          </cell>
          <cell r="J732">
            <v>-40887</v>
          </cell>
          <cell r="K732">
            <v>0</v>
          </cell>
        </row>
        <row r="733">
          <cell r="F733">
            <v>0</v>
          </cell>
          <cell r="G733">
            <v>0</v>
          </cell>
          <cell r="H733">
            <v>0</v>
          </cell>
          <cell r="I733">
            <v>0</v>
          </cell>
          <cell r="J733">
            <v>0</v>
          </cell>
          <cell r="K733">
            <v>27893</v>
          </cell>
        </row>
        <row r="734">
          <cell r="F734">
            <v>0</v>
          </cell>
          <cell r="G734">
            <v>0</v>
          </cell>
          <cell r="H734">
            <v>0</v>
          </cell>
          <cell r="I734">
            <v>0</v>
          </cell>
          <cell r="J734">
            <v>0</v>
          </cell>
          <cell r="K734">
            <v>0</v>
          </cell>
        </row>
        <row r="735">
          <cell r="F735">
            <v>-81436</v>
          </cell>
          <cell r="G735">
            <v>0</v>
          </cell>
          <cell r="H735">
            <v>-81436</v>
          </cell>
          <cell r="I735">
            <v>0</v>
          </cell>
          <cell r="J735">
            <v>-81436</v>
          </cell>
          <cell r="K735">
            <v>-60516</v>
          </cell>
        </row>
        <row r="737">
          <cell r="F737">
            <v>0</v>
          </cell>
          <cell r="G737">
            <v>0</v>
          </cell>
          <cell r="H737">
            <v>0</v>
          </cell>
          <cell r="I737">
            <v>0</v>
          </cell>
          <cell r="J737">
            <v>0</v>
          </cell>
          <cell r="K737">
            <v>0</v>
          </cell>
        </row>
        <row r="739">
          <cell r="F739">
            <v>-142625</v>
          </cell>
          <cell r="G739">
            <v>0</v>
          </cell>
          <cell r="H739">
            <v>-142625</v>
          </cell>
          <cell r="I739">
            <v>0</v>
          </cell>
          <cell r="J739">
            <v>-142625</v>
          </cell>
          <cell r="K739">
            <v>33518</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90973</v>
          </cell>
          <cell r="G742">
            <v>0</v>
          </cell>
          <cell r="H742">
            <v>90973</v>
          </cell>
          <cell r="I742">
            <v>0</v>
          </cell>
          <cell r="J742">
            <v>90973</v>
          </cell>
          <cell r="K742">
            <v>-48769</v>
          </cell>
        </row>
        <row r="743">
          <cell r="F743">
            <v>0</v>
          </cell>
          <cell r="G743">
            <v>0</v>
          </cell>
          <cell r="H743">
            <v>0</v>
          </cell>
          <cell r="I743">
            <v>0</v>
          </cell>
          <cell r="J743">
            <v>0</v>
          </cell>
          <cell r="K743">
            <v>0</v>
          </cell>
        </row>
        <row r="744">
          <cell r="F744">
            <v>0</v>
          </cell>
          <cell r="G744">
            <v>0</v>
          </cell>
          <cell r="H744">
            <v>0</v>
          </cell>
          <cell r="I744">
            <v>0</v>
          </cell>
          <cell r="J744">
            <v>0</v>
          </cell>
          <cell r="K744">
            <v>-155</v>
          </cell>
        </row>
        <row r="745">
          <cell r="F745">
            <v>0</v>
          </cell>
          <cell r="G745">
            <v>0</v>
          </cell>
          <cell r="H745">
            <v>0</v>
          </cell>
          <cell r="I745">
            <v>0</v>
          </cell>
          <cell r="J745">
            <v>0</v>
          </cell>
          <cell r="K745">
            <v>0</v>
          </cell>
        </row>
        <row r="746">
          <cell r="F746">
            <v>24267</v>
          </cell>
          <cell r="G746">
            <v>0</v>
          </cell>
          <cell r="H746">
            <v>24267</v>
          </cell>
          <cell r="I746">
            <v>0</v>
          </cell>
          <cell r="J746">
            <v>24267</v>
          </cell>
          <cell r="K746">
            <v>0</v>
          </cell>
        </row>
        <row r="747">
          <cell r="F747">
            <v>0</v>
          </cell>
          <cell r="G747">
            <v>0</v>
          </cell>
          <cell r="H747">
            <v>0</v>
          </cell>
          <cell r="I747">
            <v>0</v>
          </cell>
          <cell r="J747">
            <v>0</v>
          </cell>
          <cell r="K747">
            <v>-2173</v>
          </cell>
        </row>
        <row r="748">
          <cell r="F748">
            <v>-47631</v>
          </cell>
          <cell r="G748">
            <v>0</v>
          </cell>
          <cell r="H748">
            <v>-47631</v>
          </cell>
          <cell r="I748">
            <v>0</v>
          </cell>
          <cell r="J748">
            <v>-47631</v>
          </cell>
          <cell r="K748">
            <v>-9346</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v>16854</v>
          </cell>
          <cell r="G751">
            <v>0</v>
          </cell>
          <cell r="H751">
            <v>16854</v>
          </cell>
          <cell r="I751">
            <v>0</v>
          </cell>
          <cell r="J751">
            <v>16854</v>
          </cell>
          <cell r="K751">
            <v>39853</v>
          </cell>
        </row>
        <row r="752">
          <cell r="F752">
            <v>0</v>
          </cell>
          <cell r="G752">
            <v>0</v>
          </cell>
          <cell r="H752">
            <v>0</v>
          </cell>
          <cell r="I752">
            <v>0</v>
          </cell>
          <cell r="J752">
            <v>0</v>
          </cell>
          <cell r="K752">
            <v>0</v>
          </cell>
        </row>
        <row r="753">
          <cell r="F753">
            <v>0</v>
          </cell>
          <cell r="G753">
            <v>0</v>
          </cell>
          <cell r="H753">
            <v>0</v>
          </cell>
          <cell r="I753">
            <v>0</v>
          </cell>
          <cell r="J753">
            <v>0</v>
          </cell>
          <cell r="K753">
            <v>0</v>
          </cell>
        </row>
        <row r="754">
          <cell r="F754">
            <v>0</v>
          </cell>
          <cell r="G754">
            <v>0</v>
          </cell>
          <cell r="H754">
            <v>0</v>
          </cell>
          <cell r="I754">
            <v>0</v>
          </cell>
          <cell r="J754">
            <v>0</v>
          </cell>
          <cell r="K754">
            <v>0</v>
          </cell>
        </row>
        <row r="755">
          <cell r="F755">
            <v>-2729</v>
          </cell>
          <cell r="G755">
            <v>0</v>
          </cell>
          <cell r="H755">
            <v>-2729</v>
          </cell>
          <cell r="I755">
            <v>0</v>
          </cell>
          <cell r="J755">
            <v>-2729</v>
          </cell>
          <cell r="K755">
            <v>0</v>
          </cell>
        </row>
        <row r="756">
          <cell r="F756">
            <v>0</v>
          </cell>
          <cell r="G756">
            <v>0</v>
          </cell>
          <cell r="H756">
            <v>0</v>
          </cell>
          <cell r="I756">
            <v>0</v>
          </cell>
          <cell r="J756">
            <v>0</v>
          </cell>
          <cell r="K756">
            <v>-414</v>
          </cell>
        </row>
        <row r="757">
          <cell r="F757">
            <v>0</v>
          </cell>
          <cell r="G757">
            <v>0</v>
          </cell>
          <cell r="H757">
            <v>0</v>
          </cell>
          <cell r="I757">
            <v>0</v>
          </cell>
          <cell r="J757">
            <v>0</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0</v>
          </cell>
          <cell r="G760">
            <v>0</v>
          </cell>
          <cell r="H760">
            <v>0</v>
          </cell>
          <cell r="I760">
            <v>0</v>
          </cell>
          <cell r="J760">
            <v>0</v>
          </cell>
          <cell r="K760">
            <v>0</v>
          </cell>
        </row>
        <row r="761">
          <cell r="F761">
            <v>0</v>
          </cell>
          <cell r="G761">
            <v>0</v>
          </cell>
          <cell r="H761">
            <v>0</v>
          </cell>
          <cell r="I761">
            <v>0</v>
          </cell>
          <cell r="J761">
            <v>0</v>
          </cell>
          <cell r="K761">
            <v>0</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-19412</v>
          </cell>
          <cell r="G764">
            <v>0</v>
          </cell>
          <cell r="H764">
            <v>-19412</v>
          </cell>
          <cell r="I764">
            <v>0</v>
          </cell>
          <cell r="J764">
            <v>-19412</v>
          </cell>
          <cell r="K764">
            <v>-772</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4557</v>
          </cell>
          <cell r="G767">
            <v>0</v>
          </cell>
          <cell r="H767">
            <v>4557</v>
          </cell>
          <cell r="I767">
            <v>0</v>
          </cell>
          <cell r="J767">
            <v>4557</v>
          </cell>
          <cell r="K767">
            <v>5675</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-3230</v>
          </cell>
          <cell r="G771">
            <v>0</v>
          </cell>
          <cell r="H771">
            <v>-3230</v>
          </cell>
          <cell r="I771">
            <v>0</v>
          </cell>
          <cell r="J771">
            <v>-3230</v>
          </cell>
          <cell r="K771">
            <v>0</v>
          </cell>
        </row>
        <row r="772">
          <cell r="F772">
            <v>0</v>
          </cell>
          <cell r="G772">
            <v>0</v>
          </cell>
          <cell r="H772">
            <v>0</v>
          </cell>
          <cell r="I772">
            <v>0</v>
          </cell>
          <cell r="J772">
            <v>0</v>
          </cell>
          <cell r="K772">
            <v>-539</v>
          </cell>
        </row>
        <row r="773">
          <cell r="F773">
            <v>-78976</v>
          </cell>
          <cell r="G773">
            <v>0</v>
          </cell>
          <cell r="H773">
            <v>-78976</v>
          </cell>
          <cell r="I773">
            <v>0</v>
          </cell>
          <cell r="J773">
            <v>-78976</v>
          </cell>
          <cell r="K773">
            <v>16878</v>
          </cell>
        </row>
        <row r="775">
          <cell r="F775">
            <v>0</v>
          </cell>
          <cell r="G775">
            <v>0</v>
          </cell>
          <cell r="H775">
            <v>0</v>
          </cell>
          <cell r="I775">
            <v>0</v>
          </cell>
          <cell r="J775">
            <v>0</v>
          </cell>
          <cell r="K775">
            <v>0</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-304478</v>
          </cell>
          <cell r="G778">
            <v>0</v>
          </cell>
          <cell r="H778">
            <v>-304478</v>
          </cell>
          <cell r="I778">
            <v>0</v>
          </cell>
          <cell r="J778">
            <v>-304478</v>
          </cell>
          <cell r="K778">
            <v>-110374</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192040</v>
          </cell>
          <cell r="G781">
            <v>0</v>
          </cell>
          <cell r="H781">
            <v>192040</v>
          </cell>
          <cell r="I781">
            <v>0</v>
          </cell>
          <cell r="J781">
            <v>192040</v>
          </cell>
          <cell r="K781">
            <v>186598</v>
          </cell>
        </row>
        <row r="782">
          <cell r="F782">
            <v>0</v>
          </cell>
          <cell r="G782">
            <v>0</v>
          </cell>
          <cell r="H782">
            <v>0</v>
          </cell>
          <cell r="I782">
            <v>0</v>
          </cell>
          <cell r="J782">
            <v>0</v>
          </cell>
          <cell r="K782">
            <v>0</v>
          </cell>
        </row>
        <row r="783">
          <cell r="F783">
            <v>0</v>
          </cell>
          <cell r="G783">
            <v>0</v>
          </cell>
          <cell r="H783">
            <v>0</v>
          </cell>
          <cell r="I783">
            <v>0</v>
          </cell>
          <cell r="J783">
            <v>0</v>
          </cell>
          <cell r="K783">
            <v>541</v>
          </cell>
        </row>
        <row r="784">
          <cell r="F784">
            <v>0</v>
          </cell>
          <cell r="G784">
            <v>0</v>
          </cell>
          <cell r="H784">
            <v>0</v>
          </cell>
          <cell r="I784">
            <v>0</v>
          </cell>
          <cell r="J784">
            <v>0</v>
          </cell>
          <cell r="K784">
            <v>0</v>
          </cell>
        </row>
        <row r="785">
          <cell r="F785">
            <v>46369</v>
          </cell>
          <cell r="G785">
            <v>0</v>
          </cell>
          <cell r="H785">
            <v>46369</v>
          </cell>
          <cell r="I785">
            <v>0</v>
          </cell>
          <cell r="J785">
            <v>46369</v>
          </cell>
          <cell r="K785">
            <v>0</v>
          </cell>
        </row>
        <row r="786">
          <cell r="F786">
            <v>0</v>
          </cell>
          <cell r="G786">
            <v>0</v>
          </cell>
          <cell r="H786">
            <v>0</v>
          </cell>
          <cell r="I786">
            <v>0</v>
          </cell>
          <cell r="J786">
            <v>0</v>
          </cell>
          <cell r="K786">
            <v>5998</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-10030</v>
          </cell>
          <cell r="G789">
            <v>0</v>
          </cell>
          <cell r="H789">
            <v>-10030</v>
          </cell>
          <cell r="I789">
            <v>0</v>
          </cell>
          <cell r="J789">
            <v>-10030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-979743</v>
          </cell>
          <cell r="G794">
            <v>0</v>
          </cell>
          <cell r="H794">
            <v>-979743</v>
          </cell>
          <cell r="I794">
            <v>0</v>
          </cell>
          <cell r="J794">
            <v>-979743</v>
          </cell>
          <cell r="K794">
            <v>-97046</v>
          </cell>
        </row>
        <row r="795">
          <cell r="F795">
            <v>0</v>
          </cell>
          <cell r="G795">
            <v>0</v>
          </cell>
          <cell r="H795">
            <v>0</v>
          </cell>
          <cell r="I795">
            <v>0</v>
          </cell>
          <cell r="J795">
            <v>0</v>
          </cell>
          <cell r="K795">
            <v>0</v>
          </cell>
        </row>
        <row r="796">
          <cell r="F796">
            <v>0</v>
          </cell>
          <cell r="G796">
            <v>0</v>
          </cell>
          <cell r="H796">
            <v>0</v>
          </cell>
          <cell r="I796">
            <v>0</v>
          </cell>
          <cell r="J796">
            <v>0</v>
          </cell>
          <cell r="K796">
            <v>0</v>
          </cell>
        </row>
        <row r="797">
          <cell r="F797">
            <v>222907</v>
          </cell>
          <cell r="G797">
            <v>0</v>
          </cell>
          <cell r="H797">
            <v>222907</v>
          </cell>
          <cell r="I797">
            <v>0</v>
          </cell>
          <cell r="J797">
            <v>222907</v>
          </cell>
          <cell r="K797">
            <v>395406</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-30989</v>
          </cell>
          <cell r="G801">
            <v>0</v>
          </cell>
          <cell r="H801">
            <v>-30989</v>
          </cell>
          <cell r="I801">
            <v>0</v>
          </cell>
          <cell r="J801">
            <v>-30989</v>
          </cell>
          <cell r="K801">
            <v>0</v>
          </cell>
        </row>
        <row r="802">
          <cell r="F802">
            <v>0</v>
          </cell>
          <cell r="G802">
            <v>0</v>
          </cell>
          <cell r="H802">
            <v>0</v>
          </cell>
          <cell r="I802">
            <v>0</v>
          </cell>
          <cell r="J802">
            <v>0</v>
          </cell>
          <cell r="K802">
            <v>-6955</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-363522</v>
          </cell>
          <cell r="G807">
            <v>0</v>
          </cell>
          <cell r="H807">
            <v>-363522</v>
          </cell>
          <cell r="I807">
            <v>0</v>
          </cell>
          <cell r="J807">
            <v>-363522</v>
          </cell>
          <cell r="K807">
            <v>-7388</v>
          </cell>
        </row>
        <row r="808">
          <cell r="F808">
            <v>0</v>
          </cell>
          <cell r="G808">
            <v>0</v>
          </cell>
          <cell r="H808">
            <v>0</v>
          </cell>
          <cell r="I808">
            <v>0</v>
          </cell>
          <cell r="J808">
            <v>0</v>
          </cell>
          <cell r="K808">
            <v>0</v>
          </cell>
        </row>
        <row r="809">
          <cell r="F809">
            <v>0</v>
          </cell>
          <cell r="G809">
            <v>0</v>
          </cell>
          <cell r="H809">
            <v>0</v>
          </cell>
          <cell r="I809">
            <v>0</v>
          </cell>
          <cell r="J809">
            <v>0</v>
          </cell>
          <cell r="K809">
            <v>0</v>
          </cell>
        </row>
        <row r="810">
          <cell r="F810">
            <v>39550</v>
          </cell>
          <cell r="G810">
            <v>0</v>
          </cell>
          <cell r="H810">
            <v>39550</v>
          </cell>
          <cell r="I810">
            <v>0</v>
          </cell>
          <cell r="J810">
            <v>39550</v>
          </cell>
          <cell r="K810">
            <v>110376</v>
          </cell>
        </row>
        <row r="811">
          <cell r="F811">
            <v>0</v>
          </cell>
          <cell r="G811">
            <v>0</v>
          </cell>
          <cell r="H811">
            <v>0</v>
          </cell>
          <cell r="I811">
            <v>0</v>
          </cell>
          <cell r="J811">
            <v>0</v>
          </cell>
          <cell r="K811">
            <v>0</v>
          </cell>
        </row>
        <row r="812">
          <cell r="F812">
            <v>0</v>
          </cell>
          <cell r="G812">
            <v>0</v>
          </cell>
          <cell r="H812">
            <v>0</v>
          </cell>
          <cell r="I812">
            <v>0</v>
          </cell>
          <cell r="J812">
            <v>0</v>
          </cell>
          <cell r="K812">
            <v>0</v>
          </cell>
        </row>
        <row r="813">
          <cell r="F813">
            <v>0</v>
          </cell>
          <cell r="G813">
            <v>0</v>
          </cell>
          <cell r="H813">
            <v>0</v>
          </cell>
          <cell r="I813">
            <v>0</v>
          </cell>
          <cell r="J813">
            <v>0</v>
          </cell>
          <cell r="K813">
            <v>0</v>
          </cell>
        </row>
        <row r="814">
          <cell r="F814">
            <v>-24237</v>
          </cell>
          <cell r="G814">
            <v>0</v>
          </cell>
          <cell r="H814">
            <v>-24237</v>
          </cell>
          <cell r="I814">
            <v>0</v>
          </cell>
          <cell r="J814">
            <v>-24237</v>
          </cell>
          <cell r="K814">
            <v>0</v>
          </cell>
        </row>
        <row r="815">
          <cell r="F815">
            <v>0</v>
          </cell>
          <cell r="G815">
            <v>0</v>
          </cell>
          <cell r="H815">
            <v>0</v>
          </cell>
          <cell r="I815">
            <v>0</v>
          </cell>
          <cell r="J815">
            <v>0</v>
          </cell>
          <cell r="K815">
            <v>-10015</v>
          </cell>
        </row>
        <row r="816">
          <cell r="F816">
            <v>-1212133</v>
          </cell>
          <cell r="G816">
            <v>0</v>
          </cell>
          <cell r="H816">
            <v>-1212133</v>
          </cell>
          <cell r="I816">
            <v>0</v>
          </cell>
          <cell r="J816">
            <v>-1212133</v>
          </cell>
          <cell r="K816">
            <v>467141</v>
          </cell>
        </row>
        <row r="818">
          <cell r="F818">
            <v>462898</v>
          </cell>
          <cell r="G818">
            <v>0</v>
          </cell>
          <cell r="H818">
            <v>462898</v>
          </cell>
          <cell r="I818">
            <v>0</v>
          </cell>
          <cell r="J818">
            <v>462898</v>
          </cell>
          <cell r="K818">
            <v>305883</v>
          </cell>
        </row>
        <row r="819">
          <cell r="F819">
            <v>74062</v>
          </cell>
          <cell r="G819">
            <v>0</v>
          </cell>
          <cell r="H819">
            <v>74062</v>
          </cell>
          <cell r="I819">
            <v>0</v>
          </cell>
          <cell r="J819">
            <v>74062</v>
          </cell>
          <cell r="K819">
            <v>48941</v>
          </cell>
        </row>
        <row r="820">
          <cell r="F820">
            <v>479069</v>
          </cell>
          <cell r="G820">
            <v>0</v>
          </cell>
          <cell r="H820">
            <v>479069</v>
          </cell>
          <cell r="I820">
            <v>0</v>
          </cell>
          <cell r="J820">
            <v>479069</v>
          </cell>
          <cell r="K820">
            <v>364641</v>
          </cell>
        </row>
        <row r="821">
          <cell r="F821">
            <v>76651</v>
          </cell>
          <cell r="G821">
            <v>0</v>
          </cell>
          <cell r="H821">
            <v>76651</v>
          </cell>
          <cell r="I821">
            <v>0</v>
          </cell>
          <cell r="J821">
            <v>76651</v>
          </cell>
          <cell r="K821">
            <v>58343</v>
          </cell>
        </row>
        <row r="822">
          <cell r="F822">
            <v>369374</v>
          </cell>
          <cell r="G822">
            <v>0</v>
          </cell>
          <cell r="H822">
            <v>369374</v>
          </cell>
          <cell r="I822">
            <v>0</v>
          </cell>
          <cell r="J822">
            <v>369374</v>
          </cell>
          <cell r="K822">
            <v>302266</v>
          </cell>
        </row>
        <row r="823">
          <cell r="F823">
            <v>59099</v>
          </cell>
          <cell r="G823">
            <v>0</v>
          </cell>
          <cell r="H823">
            <v>59099</v>
          </cell>
          <cell r="I823">
            <v>0</v>
          </cell>
          <cell r="J823">
            <v>59099</v>
          </cell>
          <cell r="K823">
            <v>48363</v>
          </cell>
        </row>
        <row r="824">
          <cell r="F824">
            <v>1521153</v>
          </cell>
          <cell r="G824">
            <v>0</v>
          </cell>
          <cell r="H824">
            <v>1521153</v>
          </cell>
          <cell r="I824">
            <v>0</v>
          </cell>
          <cell r="J824">
            <v>1521153</v>
          </cell>
          <cell r="K824">
            <v>1128437</v>
          </cell>
        </row>
        <row r="826">
          <cell r="F826">
            <v>60413</v>
          </cell>
          <cell r="G826">
            <v>0</v>
          </cell>
          <cell r="H826">
            <v>60413</v>
          </cell>
          <cell r="I826">
            <v>0</v>
          </cell>
          <cell r="J826">
            <v>60413</v>
          </cell>
          <cell r="K826">
            <v>40352</v>
          </cell>
        </row>
        <row r="827">
          <cell r="F827">
            <v>62523</v>
          </cell>
          <cell r="G827">
            <v>0</v>
          </cell>
          <cell r="H827">
            <v>62523</v>
          </cell>
          <cell r="I827">
            <v>0</v>
          </cell>
          <cell r="J827">
            <v>62523</v>
          </cell>
          <cell r="K827">
            <v>48060</v>
          </cell>
        </row>
        <row r="828">
          <cell r="F828">
            <v>48207</v>
          </cell>
          <cell r="G828">
            <v>0</v>
          </cell>
          <cell r="H828">
            <v>48207</v>
          </cell>
          <cell r="I828">
            <v>0</v>
          </cell>
          <cell r="J828">
            <v>48207</v>
          </cell>
          <cell r="K828">
            <v>39837</v>
          </cell>
        </row>
        <row r="829">
          <cell r="F829">
            <v>171143</v>
          </cell>
          <cell r="G829">
            <v>0</v>
          </cell>
          <cell r="H829">
            <v>171143</v>
          </cell>
          <cell r="I829">
            <v>0</v>
          </cell>
          <cell r="J829">
            <v>171143</v>
          </cell>
          <cell r="K829">
            <v>128249</v>
          </cell>
        </row>
        <row r="831">
          <cell r="F831">
            <v>10291</v>
          </cell>
          <cell r="G831">
            <v>0</v>
          </cell>
          <cell r="H831">
            <v>10291</v>
          </cell>
          <cell r="I831">
            <v>0</v>
          </cell>
          <cell r="J831">
            <v>10291</v>
          </cell>
          <cell r="K831">
            <v>6797</v>
          </cell>
        </row>
        <row r="832">
          <cell r="F832">
            <v>10532</v>
          </cell>
          <cell r="G832">
            <v>0</v>
          </cell>
          <cell r="H832">
            <v>10532</v>
          </cell>
          <cell r="I832">
            <v>0</v>
          </cell>
          <cell r="J832">
            <v>10532</v>
          </cell>
          <cell r="K832">
            <v>8103</v>
          </cell>
        </row>
        <row r="833">
          <cell r="F833">
            <v>8212</v>
          </cell>
          <cell r="G833">
            <v>0</v>
          </cell>
          <cell r="H833">
            <v>8212</v>
          </cell>
          <cell r="I833">
            <v>0</v>
          </cell>
          <cell r="J833">
            <v>8212</v>
          </cell>
          <cell r="K833">
            <v>6717</v>
          </cell>
        </row>
        <row r="834">
          <cell r="F834">
            <v>29035</v>
          </cell>
          <cell r="G834">
            <v>0</v>
          </cell>
          <cell r="H834">
            <v>29035</v>
          </cell>
          <cell r="I834">
            <v>0</v>
          </cell>
          <cell r="J834">
            <v>29035</v>
          </cell>
          <cell r="K834">
            <v>21617</v>
          </cell>
        </row>
        <row r="836">
          <cell r="F836">
            <v>44476</v>
          </cell>
          <cell r="G836">
            <v>0</v>
          </cell>
          <cell r="H836">
            <v>44476</v>
          </cell>
          <cell r="I836">
            <v>0</v>
          </cell>
          <cell r="J836">
            <v>44476</v>
          </cell>
          <cell r="K836">
            <v>39561</v>
          </cell>
        </row>
        <row r="837">
          <cell r="F837">
            <v>13343</v>
          </cell>
          <cell r="G837">
            <v>0</v>
          </cell>
          <cell r="H837">
            <v>13343</v>
          </cell>
          <cell r="I837">
            <v>0</v>
          </cell>
          <cell r="J837">
            <v>13343</v>
          </cell>
          <cell r="K837">
            <v>10254</v>
          </cell>
        </row>
        <row r="838">
          <cell r="F838">
            <v>45517</v>
          </cell>
          <cell r="G838">
            <v>0</v>
          </cell>
          <cell r="H838">
            <v>45517</v>
          </cell>
          <cell r="I838">
            <v>0</v>
          </cell>
          <cell r="J838">
            <v>45517</v>
          </cell>
          <cell r="K838">
            <v>47168</v>
          </cell>
        </row>
        <row r="839">
          <cell r="F839">
            <v>13805</v>
          </cell>
          <cell r="G839">
            <v>0</v>
          </cell>
          <cell r="H839">
            <v>13805</v>
          </cell>
          <cell r="I839">
            <v>0</v>
          </cell>
          <cell r="J839">
            <v>13805</v>
          </cell>
          <cell r="K839">
            <v>12294</v>
          </cell>
        </row>
        <row r="840">
          <cell r="F840">
            <v>35517</v>
          </cell>
          <cell r="G840">
            <v>0</v>
          </cell>
          <cell r="H840">
            <v>35517</v>
          </cell>
          <cell r="I840">
            <v>0</v>
          </cell>
          <cell r="J840">
            <v>35517</v>
          </cell>
          <cell r="K840">
            <v>39034</v>
          </cell>
        </row>
        <row r="841">
          <cell r="F841">
            <v>10655</v>
          </cell>
          <cell r="G841">
            <v>0</v>
          </cell>
          <cell r="H841">
            <v>10655</v>
          </cell>
          <cell r="I841">
            <v>0</v>
          </cell>
          <cell r="J841">
            <v>10655</v>
          </cell>
          <cell r="K841">
            <v>10155</v>
          </cell>
        </row>
        <row r="842">
          <cell r="F842">
            <v>163313</v>
          </cell>
          <cell r="G842">
            <v>0</v>
          </cell>
          <cell r="H842">
            <v>163313</v>
          </cell>
          <cell r="I842">
            <v>0</v>
          </cell>
          <cell r="J842">
            <v>163313</v>
          </cell>
          <cell r="K842">
            <v>158466</v>
          </cell>
        </row>
        <row r="844">
          <cell r="F844">
            <v>28534</v>
          </cell>
          <cell r="G844">
            <v>0</v>
          </cell>
          <cell r="H844">
            <v>28534</v>
          </cell>
          <cell r="I844">
            <v>0</v>
          </cell>
          <cell r="J844">
            <v>28534</v>
          </cell>
          <cell r="K844">
            <v>11089</v>
          </cell>
        </row>
        <row r="845">
          <cell r="F845">
            <v>16371</v>
          </cell>
          <cell r="G845">
            <v>0</v>
          </cell>
          <cell r="H845">
            <v>16371</v>
          </cell>
          <cell r="I845">
            <v>0</v>
          </cell>
          <cell r="J845">
            <v>16371</v>
          </cell>
          <cell r="K845">
            <v>13223</v>
          </cell>
        </row>
        <row r="846">
          <cell r="F846">
            <v>17908</v>
          </cell>
          <cell r="G846">
            <v>0</v>
          </cell>
          <cell r="H846">
            <v>17908</v>
          </cell>
          <cell r="I846">
            <v>0</v>
          </cell>
          <cell r="J846">
            <v>17908</v>
          </cell>
          <cell r="K846">
            <v>14137</v>
          </cell>
        </row>
        <row r="847">
          <cell r="F847">
            <v>62813</v>
          </cell>
          <cell r="G847">
            <v>0</v>
          </cell>
          <cell r="H847">
            <v>62813</v>
          </cell>
          <cell r="I847">
            <v>0</v>
          </cell>
          <cell r="J847">
            <v>62813</v>
          </cell>
          <cell r="K847">
            <v>38449</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0</v>
          </cell>
        </row>
        <row r="855">
          <cell r="F855">
            <v>0</v>
          </cell>
          <cell r="G855">
            <v>0</v>
          </cell>
          <cell r="H855">
            <v>0</v>
          </cell>
          <cell r="I855">
            <v>0</v>
          </cell>
          <cell r="J855">
            <v>0</v>
          </cell>
          <cell r="K855">
            <v>0</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9">
          <cell r="F859">
            <v>0</v>
          </cell>
          <cell r="G859">
            <v>0</v>
          </cell>
          <cell r="H859">
            <v>0</v>
          </cell>
          <cell r="I859">
            <v>0</v>
          </cell>
          <cell r="J859">
            <v>0</v>
          </cell>
          <cell r="K859">
            <v>6262</v>
          </cell>
        </row>
        <row r="860">
          <cell r="F860">
            <v>0</v>
          </cell>
          <cell r="G860">
            <v>0</v>
          </cell>
          <cell r="H860">
            <v>0</v>
          </cell>
          <cell r="I860">
            <v>0</v>
          </cell>
          <cell r="J860">
            <v>0</v>
          </cell>
          <cell r="K860">
            <v>7357</v>
          </cell>
        </row>
        <row r="861">
          <cell r="F861">
            <v>0</v>
          </cell>
          <cell r="G861">
            <v>0</v>
          </cell>
          <cell r="H861">
            <v>0</v>
          </cell>
          <cell r="I861">
            <v>0</v>
          </cell>
          <cell r="J861">
            <v>0</v>
          </cell>
          <cell r="K861">
            <v>6381</v>
          </cell>
        </row>
        <row r="862">
          <cell r="F862">
            <v>0</v>
          </cell>
          <cell r="G862">
            <v>0</v>
          </cell>
          <cell r="H862">
            <v>0</v>
          </cell>
          <cell r="I862">
            <v>0</v>
          </cell>
          <cell r="J862">
            <v>0</v>
          </cell>
          <cell r="K862">
            <v>20000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6387</v>
          </cell>
          <cell r="G867">
            <v>0</v>
          </cell>
          <cell r="H867">
            <v>6387</v>
          </cell>
          <cell r="I867">
            <v>0</v>
          </cell>
          <cell r="J867">
            <v>6387</v>
          </cell>
          <cell r="K867">
            <v>13496</v>
          </cell>
        </row>
        <row r="868">
          <cell r="F868">
            <v>142</v>
          </cell>
          <cell r="G868">
            <v>0</v>
          </cell>
          <cell r="H868">
            <v>142</v>
          </cell>
          <cell r="I868">
            <v>0</v>
          </cell>
          <cell r="J868">
            <v>142</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92356</v>
          </cell>
          <cell r="G872">
            <v>0</v>
          </cell>
          <cell r="H872">
            <v>92356</v>
          </cell>
          <cell r="I872">
            <v>0</v>
          </cell>
          <cell r="J872">
            <v>92356</v>
          </cell>
          <cell r="K872">
            <v>4134</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1000</v>
          </cell>
        </row>
        <row r="877">
          <cell r="F877">
            <v>98885</v>
          </cell>
          <cell r="G877">
            <v>0</v>
          </cell>
          <cell r="H877">
            <v>98885</v>
          </cell>
          <cell r="I877">
            <v>0</v>
          </cell>
          <cell r="J877">
            <v>98885</v>
          </cell>
          <cell r="K877">
            <v>18630</v>
          </cell>
        </row>
        <row r="879">
          <cell r="F879">
            <v>975</v>
          </cell>
          <cell r="G879">
            <v>0</v>
          </cell>
          <cell r="H879">
            <v>975</v>
          </cell>
          <cell r="I879">
            <v>0</v>
          </cell>
          <cell r="J879">
            <v>975</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20834</v>
          </cell>
        </row>
        <row r="883">
          <cell r="F883">
            <v>0</v>
          </cell>
          <cell r="G883">
            <v>0</v>
          </cell>
          <cell r="H883">
            <v>0</v>
          </cell>
          <cell r="I883">
            <v>0</v>
          </cell>
          <cell r="J883">
            <v>0</v>
          </cell>
          <cell r="K883">
            <v>2267</v>
          </cell>
        </row>
        <row r="884">
          <cell r="F884">
            <v>0</v>
          </cell>
          <cell r="G884">
            <v>0</v>
          </cell>
          <cell r="H884">
            <v>0</v>
          </cell>
          <cell r="I884">
            <v>0</v>
          </cell>
          <cell r="J884">
            <v>0</v>
          </cell>
          <cell r="K884">
            <v>0</v>
          </cell>
        </row>
        <row r="885">
          <cell r="F885">
            <v>142003</v>
          </cell>
          <cell r="G885">
            <v>0</v>
          </cell>
          <cell r="H885">
            <v>142003</v>
          </cell>
          <cell r="I885">
            <v>0</v>
          </cell>
          <cell r="J885">
            <v>142003</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3397</v>
          </cell>
        </row>
        <row r="888">
          <cell r="F888">
            <v>0</v>
          </cell>
          <cell r="G888">
            <v>0</v>
          </cell>
          <cell r="H888">
            <v>0</v>
          </cell>
          <cell r="I888">
            <v>0</v>
          </cell>
          <cell r="J888">
            <v>0</v>
          </cell>
          <cell r="K888">
            <v>363</v>
          </cell>
        </row>
        <row r="889">
          <cell r="F889">
            <v>0</v>
          </cell>
          <cell r="G889">
            <v>0</v>
          </cell>
          <cell r="H889">
            <v>0</v>
          </cell>
          <cell r="I889">
            <v>0</v>
          </cell>
          <cell r="J889">
            <v>0</v>
          </cell>
          <cell r="K889">
            <v>0</v>
          </cell>
        </row>
        <row r="890">
          <cell r="F890">
            <v>34588</v>
          </cell>
          <cell r="G890">
            <v>0</v>
          </cell>
          <cell r="H890">
            <v>34588</v>
          </cell>
          <cell r="I890">
            <v>0</v>
          </cell>
          <cell r="J890">
            <v>34588</v>
          </cell>
          <cell r="K890">
            <v>0</v>
          </cell>
        </row>
        <row r="891">
          <cell r="F891">
            <v>107683</v>
          </cell>
          <cell r="G891">
            <v>0</v>
          </cell>
          <cell r="H891">
            <v>107683</v>
          </cell>
          <cell r="I891">
            <v>0</v>
          </cell>
          <cell r="J891">
            <v>107683</v>
          </cell>
          <cell r="K891">
            <v>0</v>
          </cell>
        </row>
        <row r="892">
          <cell r="F892">
            <v>750</v>
          </cell>
          <cell r="G892">
            <v>0</v>
          </cell>
          <cell r="H892">
            <v>750</v>
          </cell>
          <cell r="I892">
            <v>0</v>
          </cell>
          <cell r="J892">
            <v>750</v>
          </cell>
          <cell r="K892">
            <v>1500</v>
          </cell>
        </row>
        <row r="893">
          <cell r="F893">
            <v>900</v>
          </cell>
          <cell r="G893">
            <v>0</v>
          </cell>
          <cell r="H893">
            <v>900</v>
          </cell>
          <cell r="I893">
            <v>0</v>
          </cell>
          <cell r="J893">
            <v>900</v>
          </cell>
          <cell r="K893">
            <v>1500</v>
          </cell>
        </row>
        <row r="894">
          <cell r="F894">
            <v>286899</v>
          </cell>
          <cell r="G894">
            <v>0</v>
          </cell>
          <cell r="H894">
            <v>286899</v>
          </cell>
          <cell r="I894">
            <v>0</v>
          </cell>
          <cell r="J894">
            <v>286899</v>
          </cell>
          <cell r="K894">
            <v>29861</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4">
          <cell r="F904">
            <v>39312</v>
          </cell>
          <cell r="G904">
            <v>0</v>
          </cell>
          <cell r="H904">
            <v>39312</v>
          </cell>
          <cell r="I904">
            <v>0</v>
          </cell>
          <cell r="J904">
            <v>39312</v>
          </cell>
          <cell r="K904">
            <v>0</v>
          </cell>
        </row>
        <row r="905">
          <cell r="F905">
            <v>39312</v>
          </cell>
          <cell r="G905">
            <v>0</v>
          </cell>
          <cell r="H905">
            <v>39312</v>
          </cell>
          <cell r="I905">
            <v>0</v>
          </cell>
          <cell r="J905">
            <v>39312</v>
          </cell>
          <cell r="K905">
            <v>0</v>
          </cell>
        </row>
        <row r="907">
          <cell r="F907">
            <v>12454</v>
          </cell>
          <cell r="G907">
            <v>0</v>
          </cell>
          <cell r="H907">
            <v>12454</v>
          </cell>
          <cell r="I907">
            <v>0</v>
          </cell>
          <cell r="J907">
            <v>12454</v>
          </cell>
          <cell r="K907">
            <v>11064</v>
          </cell>
        </row>
        <row r="908">
          <cell r="F908">
            <v>0</v>
          </cell>
          <cell r="G908">
            <v>0</v>
          </cell>
          <cell r="H908">
            <v>0</v>
          </cell>
          <cell r="I908">
            <v>0</v>
          </cell>
          <cell r="J908">
            <v>0</v>
          </cell>
          <cell r="K908">
            <v>0</v>
          </cell>
        </row>
        <row r="909">
          <cell r="F909">
            <v>12745</v>
          </cell>
          <cell r="G909">
            <v>0</v>
          </cell>
          <cell r="H909">
            <v>12745</v>
          </cell>
          <cell r="I909">
            <v>0</v>
          </cell>
          <cell r="J909">
            <v>12745</v>
          </cell>
          <cell r="K909">
            <v>13192</v>
          </cell>
        </row>
        <row r="910">
          <cell r="F910">
            <v>0</v>
          </cell>
          <cell r="G910">
            <v>0</v>
          </cell>
          <cell r="H910">
            <v>0</v>
          </cell>
          <cell r="I910">
            <v>0</v>
          </cell>
          <cell r="J910">
            <v>0</v>
          </cell>
          <cell r="K910">
            <v>0</v>
          </cell>
        </row>
        <row r="911">
          <cell r="F911">
            <v>9944</v>
          </cell>
          <cell r="G911">
            <v>0</v>
          </cell>
          <cell r="H911">
            <v>9944</v>
          </cell>
          <cell r="I911">
            <v>0</v>
          </cell>
          <cell r="J911">
            <v>9944</v>
          </cell>
          <cell r="K911">
            <v>10935</v>
          </cell>
        </row>
        <row r="912">
          <cell r="F912">
            <v>0</v>
          </cell>
          <cell r="G912">
            <v>0</v>
          </cell>
          <cell r="H912">
            <v>0</v>
          </cell>
          <cell r="I912">
            <v>0</v>
          </cell>
          <cell r="J912">
            <v>0</v>
          </cell>
          <cell r="K912">
            <v>0</v>
          </cell>
        </row>
        <row r="913">
          <cell r="F913">
            <v>35143</v>
          </cell>
          <cell r="G913">
            <v>0</v>
          </cell>
          <cell r="H913">
            <v>35143</v>
          </cell>
          <cell r="I913">
            <v>0</v>
          </cell>
          <cell r="J913">
            <v>35143</v>
          </cell>
          <cell r="K913">
            <v>35191</v>
          </cell>
        </row>
        <row r="915">
          <cell r="F915">
            <v>0</v>
          </cell>
          <cell r="G915">
            <v>0</v>
          </cell>
          <cell r="H915">
            <v>0</v>
          </cell>
          <cell r="I915">
            <v>0</v>
          </cell>
          <cell r="J915">
            <v>0</v>
          </cell>
          <cell r="K915">
            <v>288</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1411</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1137</v>
          </cell>
          <cell r="G921">
            <v>0</v>
          </cell>
          <cell r="H921">
            <v>1137</v>
          </cell>
          <cell r="I921">
            <v>0</v>
          </cell>
          <cell r="J921">
            <v>1137</v>
          </cell>
          <cell r="K921">
            <v>204</v>
          </cell>
        </row>
        <row r="922">
          <cell r="F922">
            <v>0</v>
          </cell>
          <cell r="G922">
            <v>0</v>
          </cell>
          <cell r="H922">
            <v>0</v>
          </cell>
          <cell r="I922">
            <v>0</v>
          </cell>
          <cell r="J922">
            <v>0</v>
          </cell>
          <cell r="K922">
            <v>290</v>
          </cell>
        </row>
        <row r="923">
          <cell r="F923">
            <v>3300</v>
          </cell>
          <cell r="G923">
            <v>0</v>
          </cell>
          <cell r="H923">
            <v>3300</v>
          </cell>
          <cell r="I923">
            <v>0</v>
          </cell>
          <cell r="J923">
            <v>3300</v>
          </cell>
          <cell r="K923">
            <v>0</v>
          </cell>
        </row>
        <row r="924">
          <cell r="F924">
            <v>0</v>
          </cell>
          <cell r="G924">
            <v>0</v>
          </cell>
          <cell r="H924">
            <v>0</v>
          </cell>
          <cell r="I924">
            <v>0</v>
          </cell>
          <cell r="J924">
            <v>0</v>
          </cell>
          <cell r="K924">
            <v>0</v>
          </cell>
        </row>
        <row r="925">
          <cell r="F925">
            <v>0</v>
          </cell>
          <cell r="G925">
            <v>0</v>
          </cell>
          <cell r="H925">
            <v>0</v>
          </cell>
          <cell r="I925">
            <v>0</v>
          </cell>
          <cell r="J925">
            <v>0</v>
          </cell>
          <cell r="K925">
            <v>0</v>
          </cell>
        </row>
        <row r="926">
          <cell r="F926">
            <v>0</v>
          </cell>
          <cell r="G926">
            <v>0</v>
          </cell>
          <cell r="H926">
            <v>0</v>
          </cell>
          <cell r="I926">
            <v>0</v>
          </cell>
          <cell r="J926">
            <v>0</v>
          </cell>
          <cell r="K926">
            <v>0</v>
          </cell>
        </row>
        <row r="927">
          <cell r="F927">
            <v>0</v>
          </cell>
          <cell r="G927">
            <v>0</v>
          </cell>
          <cell r="H927">
            <v>0</v>
          </cell>
          <cell r="I927">
            <v>0</v>
          </cell>
          <cell r="J927">
            <v>0</v>
          </cell>
          <cell r="K927">
            <v>754</v>
          </cell>
        </row>
        <row r="928">
          <cell r="F928">
            <v>0</v>
          </cell>
          <cell r="G928">
            <v>0</v>
          </cell>
          <cell r="H928">
            <v>0</v>
          </cell>
          <cell r="I928">
            <v>0</v>
          </cell>
          <cell r="J928">
            <v>0</v>
          </cell>
          <cell r="K928">
            <v>174</v>
          </cell>
        </row>
        <row r="929">
          <cell r="F929">
            <v>1261</v>
          </cell>
          <cell r="G929">
            <v>633</v>
          </cell>
          <cell r="H929">
            <v>1894</v>
          </cell>
          <cell r="I929">
            <v>0</v>
          </cell>
          <cell r="J929">
            <v>1894</v>
          </cell>
          <cell r="K929">
            <v>727</v>
          </cell>
        </row>
        <row r="930">
          <cell r="F930">
            <v>0</v>
          </cell>
          <cell r="G930">
            <v>0</v>
          </cell>
          <cell r="H930">
            <v>0</v>
          </cell>
          <cell r="I930">
            <v>0</v>
          </cell>
          <cell r="J930">
            <v>0</v>
          </cell>
          <cell r="K930">
            <v>190</v>
          </cell>
        </row>
        <row r="931">
          <cell r="F931">
            <v>300</v>
          </cell>
          <cell r="G931">
            <v>0</v>
          </cell>
          <cell r="H931">
            <v>300</v>
          </cell>
          <cell r="I931">
            <v>0</v>
          </cell>
          <cell r="J931">
            <v>300</v>
          </cell>
          <cell r="K931">
            <v>0</v>
          </cell>
        </row>
        <row r="932">
          <cell r="F932">
            <v>0</v>
          </cell>
          <cell r="G932">
            <v>0</v>
          </cell>
          <cell r="H932">
            <v>0</v>
          </cell>
          <cell r="I932">
            <v>0</v>
          </cell>
          <cell r="J932">
            <v>0</v>
          </cell>
          <cell r="K932">
            <v>0</v>
          </cell>
        </row>
        <row r="933">
          <cell r="F933">
            <v>0</v>
          </cell>
          <cell r="G933">
            <v>0</v>
          </cell>
          <cell r="H933">
            <v>0</v>
          </cell>
          <cell r="I933">
            <v>0</v>
          </cell>
          <cell r="J933">
            <v>0</v>
          </cell>
          <cell r="K933">
            <v>0</v>
          </cell>
        </row>
        <row r="934">
          <cell r="F934">
            <v>0</v>
          </cell>
          <cell r="G934">
            <v>0</v>
          </cell>
          <cell r="H934">
            <v>0</v>
          </cell>
          <cell r="I934">
            <v>0</v>
          </cell>
          <cell r="J934">
            <v>0</v>
          </cell>
          <cell r="K934">
            <v>0</v>
          </cell>
        </row>
        <row r="935">
          <cell r="F935">
            <v>0</v>
          </cell>
          <cell r="G935">
            <v>0</v>
          </cell>
          <cell r="H935">
            <v>0</v>
          </cell>
          <cell r="I935">
            <v>0</v>
          </cell>
          <cell r="J935">
            <v>0</v>
          </cell>
          <cell r="K935">
            <v>0</v>
          </cell>
        </row>
        <row r="936">
          <cell r="F936">
            <v>0</v>
          </cell>
          <cell r="G936">
            <v>0</v>
          </cell>
          <cell r="H936">
            <v>0</v>
          </cell>
          <cell r="I936">
            <v>0</v>
          </cell>
          <cell r="J936">
            <v>0</v>
          </cell>
          <cell r="K936">
            <v>81</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1044</v>
          </cell>
        </row>
        <row r="940">
          <cell r="F940">
            <v>2735</v>
          </cell>
          <cell r="G940">
            <v>0</v>
          </cell>
          <cell r="H940">
            <v>2735</v>
          </cell>
          <cell r="I940">
            <v>0</v>
          </cell>
          <cell r="J940">
            <v>2735</v>
          </cell>
          <cell r="K940">
            <v>2940</v>
          </cell>
        </row>
        <row r="941">
          <cell r="F941">
            <v>0</v>
          </cell>
          <cell r="G941">
            <v>0</v>
          </cell>
          <cell r="H941">
            <v>0</v>
          </cell>
          <cell r="I941">
            <v>0</v>
          </cell>
          <cell r="J941">
            <v>0</v>
          </cell>
          <cell r="K941">
            <v>0</v>
          </cell>
        </row>
        <row r="942">
          <cell r="F942">
            <v>8733</v>
          </cell>
          <cell r="G942">
            <v>633</v>
          </cell>
          <cell r="H942">
            <v>9366</v>
          </cell>
          <cell r="I942">
            <v>0</v>
          </cell>
          <cell r="J942">
            <v>9366</v>
          </cell>
          <cell r="K942">
            <v>8103</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9">
          <cell r="F949">
            <v>0</v>
          </cell>
          <cell r="G949">
            <v>0</v>
          </cell>
          <cell r="H949">
            <v>0</v>
          </cell>
          <cell r="I949">
            <v>0</v>
          </cell>
          <cell r="J949">
            <v>0</v>
          </cell>
          <cell r="K949">
            <v>0</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9">
          <cell r="F959">
            <v>0</v>
          </cell>
          <cell r="G959">
            <v>0</v>
          </cell>
          <cell r="H959">
            <v>0</v>
          </cell>
          <cell r="I959">
            <v>0</v>
          </cell>
          <cell r="J959">
            <v>0</v>
          </cell>
          <cell r="K959">
            <v>0</v>
          </cell>
        </row>
        <row r="961">
          <cell r="F961">
            <v>612861</v>
          </cell>
          <cell r="G961">
            <v>0</v>
          </cell>
          <cell r="H961">
            <v>612861</v>
          </cell>
          <cell r="I961">
            <v>0</v>
          </cell>
          <cell r="J961">
            <v>612861</v>
          </cell>
          <cell r="K961">
            <v>0</v>
          </cell>
        </row>
        <row r="962">
          <cell r="F962">
            <v>612861</v>
          </cell>
          <cell r="G962">
            <v>0</v>
          </cell>
          <cell r="H962">
            <v>612861</v>
          </cell>
          <cell r="I962">
            <v>0</v>
          </cell>
          <cell r="J962">
            <v>612861</v>
          </cell>
          <cell r="K962">
            <v>0</v>
          </cell>
        </row>
        <row r="963">
          <cell r="F963">
            <v>0</v>
          </cell>
          <cell r="G963">
            <v>0</v>
          </cell>
          <cell r="H963">
            <v>0</v>
          </cell>
          <cell r="I963">
            <v>0</v>
          </cell>
          <cell r="J963">
            <v>0</v>
          </cell>
          <cell r="K963">
            <v>0</v>
          </cell>
        </row>
      </sheetData>
      <sheetData sheetId="51"/>
      <sheetData sheetId="52"/>
      <sheetData sheetId="53"/>
      <sheetData sheetId="5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S GLOBAL"/>
      <sheetName val="I-CAP"/>
      <sheetName val="IGI FINEX"/>
      <sheetName val="HABIB METRO"/>
      <sheetName val="AL HABIBCM"/>
      <sheetName val="BASIC"/>
      <sheetName val="CURRENT BALANCE"/>
      <sheetName val="O-B"/>
      <sheetName val="ACC LIST"/>
    </sheetNames>
    <sheetDataSet>
      <sheetData sheetId="0" refreshError="1"/>
      <sheetData sheetId="1" refreshError="1"/>
      <sheetData sheetId="2" refreshError="1"/>
      <sheetData sheetId="3" refreshError="1"/>
      <sheetData sheetId="4" refreshError="1"/>
      <sheetData sheetId="5" refreshError="1"/>
      <sheetData sheetId="6">
        <row r="1">
          <cell r="A1">
            <v>1</v>
          </cell>
          <cell r="B1">
            <v>2</v>
          </cell>
          <cell r="C1">
            <v>3</v>
          </cell>
          <cell r="D1">
            <v>4</v>
          </cell>
        </row>
        <row r="2">
          <cell r="B2">
            <v>0</v>
          </cell>
          <cell r="C2" t="e">
            <v>#N/A</v>
          </cell>
        </row>
        <row r="3">
          <cell r="A3" t="str">
            <v>SCRIP</v>
          </cell>
          <cell r="B3" t="str">
            <v>CURRENT BALANCE</v>
          </cell>
        </row>
        <row r="5">
          <cell r="B5" t="str">
            <v>NO OF SHARES</v>
          </cell>
          <cell r="C5" t="str">
            <v>AMOUNT</v>
          </cell>
          <cell r="D5" t="str">
            <v>MACPU</v>
          </cell>
        </row>
        <row r="6">
          <cell r="A6" t="str">
            <v>AACIL</v>
          </cell>
          <cell r="B6">
            <v>0</v>
          </cell>
          <cell r="C6">
            <v>0</v>
          </cell>
          <cell r="D6" t="e">
            <v>#DIV/0!</v>
          </cell>
        </row>
        <row r="7">
          <cell r="A7" t="str">
            <v>ABL</v>
          </cell>
          <cell r="B7">
            <v>0</v>
          </cell>
          <cell r="C7">
            <v>0</v>
          </cell>
          <cell r="D7" t="e">
            <v>#DIV/0!</v>
          </cell>
        </row>
        <row r="8">
          <cell r="A8" t="str">
            <v>AHBL</v>
          </cell>
          <cell r="B8">
            <v>0</v>
          </cell>
          <cell r="C8">
            <v>0</v>
          </cell>
          <cell r="D8" t="e">
            <v>#DIV/0!</v>
          </cell>
        </row>
        <row r="9">
          <cell r="A9" t="str">
            <v>AHL</v>
          </cell>
          <cell r="B9">
            <v>0</v>
          </cell>
          <cell r="C9">
            <v>0</v>
          </cell>
          <cell r="D9" t="e">
            <v>#DIV/0!</v>
          </cell>
        </row>
        <row r="10">
          <cell r="A10" t="str">
            <v>AHSL</v>
          </cell>
          <cell r="B10">
            <v>0</v>
          </cell>
          <cell r="C10">
            <v>0</v>
          </cell>
          <cell r="D10" t="e">
            <v>#DIV/0!</v>
          </cell>
        </row>
        <row r="11">
          <cell r="A11" t="str">
            <v>AICL</v>
          </cell>
          <cell r="B11">
            <v>0</v>
          </cell>
          <cell r="C11">
            <v>2155780.59</v>
          </cell>
          <cell r="D11" t="e">
            <v>#DIV/0!</v>
          </cell>
        </row>
        <row r="12">
          <cell r="A12" t="str">
            <v>AKBL</v>
          </cell>
          <cell r="B12">
            <v>0</v>
          </cell>
          <cell r="C12">
            <v>0</v>
          </cell>
          <cell r="D12" t="e">
            <v>#DIV/0!</v>
          </cell>
        </row>
        <row r="13">
          <cell r="A13" t="str">
            <v>ANL</v>
          </cell>
          <cell r="B13">
            <v>0</v>
          </cell>
          <cell r="C13">
            <v>0</v>
          </cell>
          <cell r="D13" t="e">
            <v>#DIV/0!</v>
          </cell>
        </row>
        <row r="14">
          <cell r="A14" t="str">
            <v>APL</v>
          </cell>
          <cell r="B14">
            <v>0</v>
          </cell>
          <cell r="C14">
            <v>0</v>
          </cell>
          <cell r="D14" t="e">
            <v>#DIV/0!</v>
          </cell>
        </row>
        <row r="15">
          <cell r="A15" t="str">
            <v>ATRL</v>
          </cell>
          <cell r="B15">
            <v>0</v>
          </cell>
          <cell r="C15">
            <v>0</v>
          </cell>
          <cell r="D15" t="e">
            <v>#DIV/0!</v>
          </cell>
        </row>
        <row r="16">
          <cell r="A16" t="str">
            <v>BAFL</v>
          </cell>
          <cell r="B16">
            <v>587790</v>
          </cell>
          <cell r="C16">
            <v>6201184.5</v>
          </cell>
          <cell r="D16">
            <v>10.55</v>
          </cell>
        </row>
        <row r="17">
          <cell r="A17" t="str">
            <v>BAHL</v>
          </cell>
          <cell r="B17">
            <v>0</v>
          </cell>
          <cell r="C17">
            <v>0</v>
          </cell>
          <cell r="D17" t="e">
            <v>#DIV/0!</v>
          </cell>
        </row>
        <row r="18">
          <cell r="A18" t="str">
            <v>BIPL</v>
          </cell>
          <cell r="B18">
            <v>0</v>
          </cell>
          <cell r="C18">
            <v>0</v>
          </cell>
          <cell r="D18" t="e">
            <v>#DIV/0!</v>
          </cell>
        </row>
        <row r="19">
          <cell r="A19" t="str">
            <v>BOC</v>
          </cell>
          <cell r="B19">
            <v>0</v>
          </cell>
          <cell r="C19">
            <v>0</v>
          </cell>
          <cell r="D19" t="e">
            <v>#DIV/0!</v>
          </cell>
        </row>
        <row r="20">
          <cell r="A20" t="str">
            <v>BOP</v>
          </cell>
          <cell r="B20">
            <v>0</v>
          </cell>
          <cell r="C20">
            <v>0</v>
          </cell>
          <cell r="D20" t="e">
            <v>#DIV/0!</v>
          </cell>
        </row>
        <row r="21">
          <cell r="A21" t="str">
            <v>BOSI</v>
          </cell>
          <cell r="B21">
            <v>0</v>
          </cell>
          <cell r="C21">
            <v>0</v>
          </cell>
          <cell r="D21" t="e">
            <v>#DIV/0!</v>
          </cell>
        </row>
        <row r="22">
          <cell r="A22" t="str">
            <v>CSAP</v>
          </cell>
          <cell r="B22">
            <v>0</v>
          </cell>
          <cell r="C22">
            <v>0</v>
          </cell>
          <cell r="D22" t="e">
            <v>#DIV/0!</v>
          </cell>
        </row>
        <row r="23">
          <cell r="A23" t="str">
            <v>DCL</v>
          </cell>
          <cell r="B23">
            <v>0</v>
          </cell>
          <cell r="C23">
            <v>0</v>
          </cell>
          <cell r="D23" t="e">
            <v>#DIV/0!</v>
          </cell>
        </row>
        <row r="24">
          <cell r="A24" t="str">
            <v>DGKC</v>
          </cell>
          <cell r="B24">
            <v>14500</v>
          </cell>
          <cell r="C24">
            <v>290028.67</v>
          </cell>
          <cell r="D24">
            <v>20.001977241379308</v>
          </cell>
        </row>
        <row r="25">
          <cell r="A25" t="str">
            <v>DLL</v>
          </cell>
          <cell r="B25">
            <v>0</v>
          </cell>
          <cell r="C25">
            <v>0</v>
          </cell>
          <cell r="D25" t="e">
            <v>#DIV/0!</v>
          </cell>
        </row>
        <row r="26">
          <cell r="A26" t="str">
            <v>DOL</v>
          </cell>
          <cell r="B26">
            <v>4000000</v>
          </cell>
          <cell r="C26">
            <v>30160000</v>
          </cell>
          <cell r="D26">
            <v>7.54</v>
          </cell>
        </row>
        <row r="27">
          <cell r="A27" t="str">
            <v>DSFL</v>
          </cell>
          <cell r="B27">
            <v>0</v>
          </cell>
          <cell r="C27">
            <v>0</v>
          </cell>
          <cell r="D27" t="e">
            <v>#DIV/0!</v>
          </cell>
        </row>
        <row r="28">
          <cell r="A28" t="str">
            <v>DSIL</v>
          </cell>
          <cell r="B28">
            <v>0</v>
          </cell>
          <cell r="C28">
            <v>0</v>
          </cell>
          <cell r="D28" t="e">
            <v>#DIV/0!</v>
          </cell>
        </row>
        <row r="29">
          <cell r="A29" t="str">
            <v>DSL</v>
          </cell>
          <cell r="B29">
            <v>0</v>
          </cell>
          <cell r="C29">
            <v>0</v>
          </cell>
          <cell r="D29" t="e">
            <v>#DIV/0!</v>
          </cell>
        </row>
        <row r="30">
          <cell r="A30" t="str">
            <v>EFUG</v>
          </cell>
          <cell r="B30">
            <v>0</v>
          </cell>
          <cell r="C30">
            <v>0</v>
          </cell>
          <cell r="D30" t="e">
            <v>#DIV/0!</v>
          </cell>
        </row>
        <row r="31">
          <cell r="A31" t="str">
            <v>ENGRO</v>
          </cell>
          <cell r="B31">
            <v>30000</v>
          </cell>
          <cell r="C31">
            <v>4115167.09</v>
          </cell>
          <cell r="D31">
            <v>137.17223633333333</v>
          </cell>
        </row>
        <row r="32">
          <cell r="A32" t="str">
            <v>ETNL</v>
          </cell>
          <cell r="B32">
            <v>0</v>
          </cell>
          <cell r="C32">
            <v>0</v>
          </cell>
          <cell r="D32" t="e">
            <v>#DIV/0!</v>
          </cell>
        </row>
        <row r="33">
          <cell r="A33" t="str">
            <v>FABL</v>
          </cell>
          <cell r="B33">
            <v>0</v>
          </cell>
          <cell r="C33">
            <v>0</v>
          </cell>
          <cell r="D33" t="e">
            <v>#DIV/0!</v>
          </cell>
        </row>
        <row r="34">
          <cell r="A34" t="str">
            <v>FCCL</v>
          </cell>
          <cell r="B34">
            <v>0</v>
          </cell>
          <cell r="C34">
            <v>0</v>
          </cell>
          <cell r="D34" t="e">
            <v>#DIV/0!</v>
          </cell>
        </row>
        <row r="35">
          <cell r="A35" t="str">
            <v>FFBL</v>
          </cell>
          <cell r="B35">
            <v>0</v>
          </cell>
          <cell r="C35">
            <v>0</v>
          </cell>
          <cell r="D35" t="e">
            <v>#DIV/0!</v>
          </cell>
        </row>
        <row r="36">
          <cell r="A36" t="str">
            <v>FFC</v>
          </cell>
          <cell r="B36">
            <v>110000</v>
          </cell>
          <cell r="C36">
            <v>10118686.440000001</v>
          </cell>
          <cell r="D36">
            <v>91.988058545454564</v>
          </cell>
        </row>
        <row r="37">
          <cell r="A37" t="str">
            <v>FNEL</v>
          </cell>
          <cell r="B37">
            <v>0</v>
          </cell>
          <cell r="C37">
            <v>0</v>
          </cell>
          <cell r="D37" t="e">
            <v>#DIV/0!</v>
          </cell>
        </row>
        <row r="38">
          <cell r="A38" t="str">
            <v>HBL</v>
          </cell>
          <cell r="B38">
            <v>15000</v>
          </cell>
          <cell r="C38">
            <v>1334027.46</v>
          </cell>
          <cell r="D38">
            <v>88.935164</v>
          </cell>
        </row>
        <row r="39">
          <cell r="A39" t="str">
            <v>HCAR</v>
          </cell>
          <cell r="B39">
            <v>0</v>
          </cell>
          <cell r="C39">
            <v>0</v>
          </cell>
          <cell r="D39" t="e">
            <v>#DIV/0!</v>
          </cell>
        </row>
        <row r="40">
          <cell r="A40" t="str">
            <v>HIRAT</v>
          </cell>
          <cell r="B40">
            <v>0</v>
          </cell>
          <cell r="C40">
            <v>0</v>
          </cell>
          <cell r="D40" t="e">
            <v>#DIV/0!</v>
          </cell>
        </row>
        <row r="41">
          <cell r="A41" t="str">
            <v>HUBC</v>
          </cell>
          <cell r="B41">
            <v>7500</v>
          </cell>
          <cell r="C41">
            <v>190874.84249999924</v>
          </cell>
          <cell r="D41">
            <v>25.4499789999999</v>
          </cell>
        </row>
        <row r="42">
          <cell r="A42" t="str">
            <v>IBFL</v>
          </cell>
          <cell r="B42">
            <v>0</v>
          </cell>
          <cell r="C42">
            <v>0</v>
          </cell>
          <cell r="D42" t="e">
            <v>#DIV/0!</v>
          </cell>
        </row>
        <row r="43">
          <cell r="A43" t="str">
            <v>ICI</v>
          </cell>
          <cell r="B43">
            <v>0</v>
          </cell>
          <cell r="C43">
            <v>0</v>
          </cell>
          <cell r="D43" t="e">
            <v>#DIV/0!</v>
          </cell>
        </row>
        <row r="44">
          <cell r="A44" t="str">
            <v>IFSL</v>
          </cell>
          <cell r="B44">
            <v>0</v>
          </cell>
          <cell r="C44">
            <v>0</v>
          </cell>
          <cell r="D44" t="e">
            <v>#DIV/0!</v>
          </cell>
        </row>
        <row r="45">
          <cell r="A45" t="str">
            <v>INDU</v>
          </cell>
          <cell r="B45">
            <v>0</v>
          </cell>
          <cell r="C45">
            <v>0</v>
          </cell>
          <cell r="D45" t="e">
            <v>#DIV/0!</v>
          </cell>
        </row>
        <row r="46">
          <cell r="A46" t="str">
            <v>JOVC</v>
          </cell>
          <cell r="B46">
            <v>0</v>
          </cell>
          <cell r="C46">
            <v>0</v>
          </cell>
          <cell r="D46" t="e">
            <v>#DIV/0!</v>
          </cell>
        </row>
        <row r="47">
          <cell r="A47" t="str">
            <v>JSBL</v>
          </cell>
          <cell r="B47">
            <v>0</v>
          </cell>
          <cell r="C47">
            <v>0</v>
          </cell>
          <cell r="D47" t="e">
            <v>#DIV/0!</v>
          </cell>
        </row>
        <row r="48">
          <cell r="A48" t="str">
            <v>JSCL</v>
          </cell>
          <cell r="B48">
            <v>158820</v>
          </cell>
          <cell r="C48">
            <v>3683035.8000000003</v>
          </cell>
          <cell r="D48">
            <v>23.19</v>
          </cell>
        </row>
        <row r="49">
          <cell r="A49" t="str">
            <v>JSIL</v>
          </cell>
          <cell r="B49">
            <v>0</v>
          </cell>
          <cell r="C49">
            <v>0</v>
          </cell>
          <cell r="D49" t="e">
            <v>#DIV/0!</v>
          </cell>
        </row>
        <row r="50">
          <cell r="A50" t="str">
            <v>KAPCO</v>
          </cell>
          <cell r="B50">
            <v>0</v>
          </cell>
          <cell r="C50">
            <v>0</v>
          </cell>
          <cell r="D50" t="e">
            <v>#DIV/0!</v>
          </cell>
        </row>
        <row r="51">
          <cell r="A51" t="str">
            <v>KASBB</v>
          </cell>
          <cell r="B51">
            <v>0</v>
          </cell>
          <cell r="C51">
            <v>0</v>
          </cell>
          <cell r="D51" t="e">
            <v>#DIV/0!</v>
          </cell>
        </row>
        <row r="52">
          <cell r="A52" t="str">
            <v>KTML</v>
          </cell>
          <cell r="B52">
            <v>0</v>
          </cell>
          <cell r="C52">
            <v>0</v>
          </cell>
          <cell r="D52" t="e">
            <v>#DIV/0!</v>
          </cell>
        </row>
        <row r="53">
          <cell r="A53" t="str">
            <v>LUCK</v>
          </cell>
          <cell r="B53">
            <v>0</v>
          </cell>
          <cell r="C53">
            <v>0</v>
          </cell>
          <cell r="D53" t="e">
            <v>#DIV/0!</v>
          </cell>
        </row>
        <row r="54">
          <cell r="A54" t="str">
            <v>MARI</v>
          </cell>
          <cell r="B54">
            <v>0</v>
          </cell>
          <cell r="C54">
            <v>0</v>
          </cell>
          <cell r="D54" t="e">
            <v>#DIV/0!</v>
          </cell>
        </row>
        <row r="55">
          <cell r="A55" t="str">
            <v>MCB</v>
          </cell>
          <cell r="B55">
            <v>0</v>
          </cell>
          <cell r="C55">
            <v>0</v>
          </cell>
          <cell r="D55" t="e">
            <v>#DIV/0!</v>
          </cell>
        </row>
        <row r="56">
          <cell r="A56" t="str">
            <v>MEBL</v>
          </cell>
          <cell r="B56">
            <v>0</v>
          </cell>
          <cell r="C56">
            <v>0</v>
          </cell>
          <cell r="D56" t="e">
            <v>#DIV/0!</v>
          </cell>
        </row>
        <row r="57">
          <cell r="A57" t="str">
            <v>MLCF</v>
          </cell>
          <cell r="B57">
            <v>0</v>
          </cell>
          <cell r="C57">
            <v>0</v>
          </cell>
          <cell r="D57" t="e">
            <v>#DIV/0!</v>
          </cell>
        </row>
        <row r="58">
          <cell r="A58" t="str">
            <v>NBP</v>
          </cell>
          <cell r="B58">
            <v>0</v>
          </cell>
          <cell r="C58">
            <v>0</v>
          </cell>
          <cell r="D58" t="e">
            <v>#DIV/0!</v>
          </cell>
        </row>
        <row r="59">
          <cell r="A59" t="str">
            <v>NCL</v>
          </cell>
          <cell r="B59">
            <v>0</v>
          </cell>
          <cell r="C59">
            <v>0</v>
          </cell>
          <cell r="D59" t="e">
            <v>#DIV/0!</v>
          </cell>
        </row>
        <row r="60">
          <cell r="A60" t="str">
            <v>NETSOL</v>
          </cell>
          <cell r="B60">
            <v>0</v>
          </cell>
          <cell r="C60">
            <v>0</v>
          </cell>
          <cell r="D60" t="e">
            <v>#DIV/0!</v>
          </cell>
        </row>
        <row r="61">
          <cell r="A61" t="str">
            <v>NIB</v>
          </cell>
          <cell r="B61">
            <v>0</v>
          </cell>
          <cell r="C61">
            <v>0</v>
          </cell>
          <cell r="D61" t="e">
            <v>#DIV/0!</v>
          </cell>
        </row>
        <row r="62">
          <cell r="A62" t="str">
            <v>NML</v>
          </cell>
          <cell r="B62">
            <v>0</v>
          </cell>
          <cell r="C62">
            <v>0</v>
          </cell>
          <cell r="D62" t="e">
            <v>#DIV/0!</v>
          </cell>
        </row>
        <row r="63">
          <cell r="A63" t="str">
            <v>NRL</v>
          </cell>
          <cell r="B63">
            <v>0</v>
          </cell>
          <cell r="C63">
            <v>0</v>
          </cell>
          <cell r="D63" t="e">
            <v>#DIV/0!</v>
          </cell>
        </row>
        <row r="64">
          <cell r="A64" t="str">
            <v>OGDC</v>
          </cell>
          <cell r="B64">
            <v>80000</v>
          </cell>
          <cell r="C64">
            <v>4625224.500861356</v>
          </cell>
          <cell r="D64">
            <v>57.815306260766953</v>
          </cell>
        </row>
        <row r="65">
          <cell r="A65" t="str">
            <v>OLPL</v>
          </cell>
          <cell r="B65">
            <v>0</v>
          </cell>
          <cell r="C65">
            <v>0</v>
          </cell>
          <cell r="D65" t="e">
            <v>#DIV/0!</v>
          </cell>
        </row>
        <row r="66">
          <cell r="A66" t="str">
            <v>PACE</v>
          </cell>
          <cell r="B66">
            <v>0</v>
          </cell>
          <cell r="C66">
            <v>0</v>
          </cell>
          <cell r="D66" t="e">
            <v>#DIV/0!</v>
          </cell>
        </row>
        <row r="67">
          <cell r="A67" t="str">
            <v>PAEL</v>
          </cell>
          <cell r="B67">
            <v>59250</v>
          </cell>
          <cell r="C67">
            <v>1445274.1968118341</v>
          </cell>
          <cell r="D67">
            <v>24.392813448300998</v>
          </cell>
        </row>
        <row r="68">
          <cell r="A68" t="str">
            <v>PAKRI</v>
          </cell>
          <cell r="B68">
            <v>0</v>
          </cell>
          <cell r="C68">
            <v>0</v>
          </cell>
          <cell r="D68" t="e">
            <v>#DIV/0!</v>
          </cell>
        </row>
        <row r="69">
          <cell r="A69" t="str">
            <v>PASL</v>
          </cell>
          <cell r="B69">
            <v>0</v>
          </cell>
          <cell r="C69">
            <v>0</v>
          </cell>
          <cell r="D69" t="e">
            <v>#DIV/0!</v>
          </cell>
        </row>
        <row r="70">
          <cell r="A70" t="str">
            <v>PCCL</v>
          </cell>
          <cell r="B70">
            <v>0</v>
          </cell>
          <cell r="C70">
            <v>0</v>
          </cell>
          <cell r="D70" t="e">
            <v>#DIV/0!</v>
          </cell>
        </row>
        <row r="71">
          <cell r="A71" t="str">
            <v>PGF</v>
          </cell>
          <cell r="B71">
            <v>0</v>
          </cell>
          <cell r="C71">
            <v>0</v>
          </cell>
          <cell r="D71" t="e">
            <v>#DIV/0!</v>
          </cell>
        </row>
        <row r="72">
          <cell r="A72" t="str">
            <v>PICT</v>
          </cell>
          <cell r="B72">
            <v>0</v>
          </cell>
          <cell r="C72">
            <v>0</v>
          </cell>
          <cell r="D72" t="e">
            <v>#DIV/0!</v>
          </cell>
        </row>
        <row r="73">
          <cell r="A73" t="str">
            <v>PIOC</v>
          </cell>
          <cell r="B73">
            <v>0</v>
          </cell>
          <cell r="C73">
            <v>0</v>
          </cell>
          <cell r="D73" t="e">
            <v>#DIV/0!</v>
          </cell>
        </row>
        <row r="74">
          <cell r="A74" t="str">
            <v>PKGS</v>
          </cell>
          <cell r="B74">
            <v>0</v>
          </cell>
          <cell r="C74">
            <v>0</v>
          </cell>
          <cell r="D74" t="e">
            <v>#DIV/0!</v>
          </cell>
        </row>
        <row r="75">
          <cell r="A75" t="str">
            <v>POL</v>
          </cell>
          <cell r="B75">
            <v>15000</v>
          </cell>
          <cell r="C75">
            <v>2726873.8999999501</v>
          </cell>
          <cell r="D75">
            <v>181.79159333333001</v>
          </cell>
        </row>
        <row r="76">
          <cell r="A76" t="str">
            <v>PPL</v>
          </cell>
          <cell r="B76">
            <v>0</v>
          </cell>
          <cell r="C76">
            <v>0</v>
          </cell>
          <cell r="D76" t="e">
            <v>#DIV/0!</v>
          </cell>
        </row>
        <row r="77">
          <cell r="A77" t="str">
            <v>PPTA</v>
          </cell>
          <cell r="B77">
            <v>0</v>
          </cell>
          <cell r="C77">
            <v>0</v>
          </cell>
          <cell r="D77" t="e">
            <v>#DIV/0!</v>
          </cell>
        </row>
        <row r="78">
          <cell r="A78" t="str">
            <v>PRL</v>
          </cell>
          <cell r="B78">
            <v>0</v>
          </cell>
          <cell r="C78">
            <v>0</v>
          </cell>
          <cell r="D78" t="e">
            <v>#DIV/0!</v>
          </cell>
        </row>
        <row r="79">
          <cell r="A79" t="str">
            <v>PSO</v>
          </cell>
          <cell r="B79">
            <v>25000</v>
          </cell>
          <cell r="C79">
            <v>5269496.87</v>
          </cell>
          <cell r="D79">
            <v>210.77987480000002</v>
          </cell>
        </row>
        <row r="80">
          <cell r="A80" t="str">
            <v>PTC</v>
          </cell>
          <cell r="B80">
            <v>0</v>
          </cell>
          <cell r="C80">
            <v>0</v>
          </cell>
          <cell r="D80" t="e">
            <v>#DIV/0!</v>
          </cell>
        </row>
        <row r="81">
          <cell r="A81" t="str">
            <v>SEARL</v>
          </cell>
          <cell r="B81">
            <v>0</v>
          </cell>
          <cell r="C81">
            <v>0</v>
          </cell>
          <cell r="D81" t="e">
            <v>#DIV/0!</v>
          </cell>
        </row>
        <row r="82">
          <cell r="A82" t="str">
            <v>SNBL</v>
          </cell>
          <cell r="B82">
            <v>0</v>
          </cell>
          <cell r="C82">
            <v>0</v>
          </cell>
          <cell r="D82" t="e">
            <v>#DIV/0!</v>
          </cell>
        </row>
        <row r="83">
          <cell r="A83" t="str">
            <v>SNGP</v>
          </cell>
          <cell r="B83">
            <v>0</v>
          </cell>
          <cell r="C83">
            <v>0</v>
          </cell>
          <cell r="D83" t="e">
            <v>#DIV/0!</v>
          </cell>
        </row>
        <row r="84">
          <cell r="A84" t="str">
            <v>SPCB</v>
          </cell>
          <cell r="B84">
            <v>0</v>
          </cell>
          <cell r="C84">
            <v>0</v>
          </cell>
          <cell r="D84" t="e">
            <v>#DIV/0!</v>
          </cell>
        </row>
        <row r="85">
          <cell r="A85" t="str">
            <v>SPL</v>
          </cell>
          <cell r="B85">
            <v>0</v>
          </cell>
          <cell r="C85">
            <v>0</v>
          </cell>
          <cell r="D85" t="e">
            <v>#DIV/0!</v>
          </cell>
        </row>
        <row r="86">
          <cell r="A86" t="str">
            <v>SSGC</v>
          </cell>
          <cell r="B86">
            <v>0</v>
          </cell>
          <cell r="C86">
            <v>0</v>
          </cell>
          <cell r="D86" t="e">
            <v>#DIV/0!</v>
          </cell>
        </row>
        <row r="87">
          <cell r="A87" t="str">
            <v>TELE</v>
          </cell>
          <cell r="B87">
            <v>0</v>
          </cell>
          <cell r="C87">
            <v>0</v>
          </cell>
          <cell r="D87" t="e">
            <v>#DIV/0!</v>
          </cell>
        </row>
        <row r="88">
          <cell r="A88" t="str">
            <v>THALL</v>
          </cell>
          <cell r="B88">
            <v>0</v>
          </cell>
          <cell r="C88">
            <v>0</v>
          </cell>
          <cell r="D88" t="e">
            <v>#DIV/0!</v>
          </cell>
        </row>
        <row r="89">
          <cell r="A89" t="str">
            <v>THCCL</v>
          </cell>
          <cell r="B89">
            <v>0</v>
          </cell>
          <cell r="C89">
            <v>0</v>
          </cell>
          <cell r="D89" t="e">
            <v>#DIV/0!</v>
          </cell>
        </row>
        <row r="90">
          <cell r="A90" t="str">
            <v>TRG</v>
          </cell>
          <cell r="B90">
            <v>0</v>
          </cell>
          <cell r="C90">
            <v>0</v>
          </cell>
          <cell r="D90" t="e">
            <v>#DIV/0!</v>
          </cell>
        </row>
        <row r="91">
          <cell r="A91" t="str">
            <v>TRIPF</v>
          </cell>
          <cell r="B91">
            <v>0</v>
          </cell>
          <cell r="C91">
            <v>0</v>
          </cell>
          <cell r="D91" t="e">
            <v>#DIV/0!</v>
          </cell>
        </row>
        <row r="92">
          <cell r="A92" t="str">
            <v>UBL</v>
          </cell>
          <cell r="B92">
            <v>15000</v>
          </cell>
          <cell r="C92">
            <v>623771.9</v>
          </cell>
          <cell r="D92">
            <v>41.584793333333337</v>
          </cell>
        </row>
        <row r="93">
          <cell r="A93" t="str">
            <v>WTL</v>
          </cell>
          <cell r="B93">
            <v>0</v>
          </cell>
          <cell r="C93">
            <v>0</v>
          </cell>
          <cell r="D93" t="e">
            <v>#DIV/0!</v>
          </cell>
        </row>
        <row r="94">
          <cell r="A94" t="str">
            <v>ZTL</v>
          </cell>
          <cell r="B94">
            <v>301</v>
          </cell>
          <cell r="C94">
            <v>629.61</v>
          </cell>
          <cell r="D94">
            <v>2.0917275747508306</v>
          </cell>
        </row>
        <row r="95">
          <cell r="A95" t="str">
            <v>ATFF</v>
          </cell>
          <cell r="B95">
            <v>0</v>
          </cell>
          <cell r="C95">
            <v>0</v>
          </cell>
          <cell r="D95" t="e">
            <v>#DIV/0!</v>
          </cell>
        </row>
        <row r="96">
          <cell r="A96" t="str">
            <v>FDMF</v>
          </cell>
          <cell r="B96">
            <v>0</v>
          </cell>
          <cell r="C96">
            <v>0</v>
          </cell>
          <cell r="D96" t="e">
            <v>#DIV/0!</v>
          </cell>
        </row>
        <row r="97">
          <cell r="A97" t="str">
            <v>GASF</v>
          </cell>
          <cell r="B97">
            <v>0</v>
          </cell>
          <cell r="C97">
            <v>0</v>
          </cell>
          <cell r="D97" t="e">
            <v>#DIV/0!</v>
          </cell>
        </row>
        <row r="98">
          <cell r="A98" t="str">
            <v>JSVFL</v>
          </cell>
          <cell r="B98">
            <v>0</v>
          </cell>
          <cell r="C98">
            <v>0</v>
          </cell>
          <cell r="D98" t="e">
            <v>#DIV/0!</v>
          </cell>
        </row>
        <row r="99">
          <cell r="A99" t="str">
            <v>MBF</v>
          </cell>
          <cell r="B99">
            <v>0</v>
          </cell>
          <cell r="C99">
            <v>0</v>
          </cell>
          <cell r="D99" t="e">
            <v>#DIV/0!</v>
          </cell>
        </row>
        <row r="100">
          <cell r="A100" t="str">
            <v>PPFL</v>
          </cell>
          <cell r="B100">
            <v>0</v>
          </cell>
          <cell r="C100">
            <v>0</v>
          </cell>
          <cell r="D100" t="e">
            <v>#DIV/0!</v>
          </cell>
        </row>
        <row r="101">
          <cell r="A101" t="str">
            <v>PIF</v>
          </cell>
          <cell r="B101">
            <v>0</v>
          </cell>
          <cell r="C101">
            <v>0</v>
          </cell>
          <cell r="D101" t="e">
            <v>#DIV/0!</v>
          </cell>
        </row>
        <row r="102">
          <cell r="A102" t="str">
            <v>SFWF</v>
          </cell>
          <cell r="B102">
            <v>3421765</v>
          </cell>
          <cell r="C102">
            <v>26518234.069987934</v>
          </cell>
          <cell r="D102">
            <v>7.7498700436727637</v>
          </cell>
        </row>
        <row r="103">
          <cell r="A103" t="str">
            <v>UTPLCF</v>
          </cell>
          <cell r="B103">
            <v>0</v>
          </cell>
          <cell r="C103">
            <v>0</v>
          </cell>
          <cell r="D103" t="e">
            <v>#DIV/0!</v>
          </cell>
        </row>
        <row r="104">
          <cell r="A104" t="str">
            <v>JSGF</v>
          </cell>
          <cell r="B104">
            <v>0</v>
          </cell>
          <cell r="C104">
            <v>0</v>
          </cell>
          <cell r="D104" t="e">
            <v>#DIV/0!</v>
          </cell>
        </row>
        <row r="105">
          <cell r="B105">
            <v>8539926</v>
          </cell>
          <cell r="C105">
            <v>99458290.440161079</v>
          </cell>
        </row>
        <row r="106">
          <cell r="A106" t="str">
            <v>CHECK</v>
          </cell>
          <cell r="B106">
            <v>8539926</v>
          </cell>
          <cell r="C106" t="e">
            <v>#N/A</v>
          </cell>
        </row>
        <row r="107">
          <cell r="A107" t="str">
            <v>DIFF.</v>
          </cell>
          <cell r="B107">
            <v>0</v>
          </cell>
          <cell r="C107" t="e">
            <v>#N/A</v>
          </cell>
        </row>
      </sheetData>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TABLES"/>
      <sheetName val="Sheet1"/>
      <sheetName val="Ranges"/>
      <sheetName val="Sheet4"/>
      <sheetName val="BS-OVS"/>
      <sheetName val="Market Rates"/>
      <sheetName val="HIRING SUMM"/>
      <sheetName val="Sheet3"/>
      <sheetName val="Data-922"/>
      <sheetName val="A-C CODE &amp; NAME"/>
      <sheetName val="December 06"/>
      <sheetName val="November 06"/>
      <sheetName val="Rate Input"/>
      <sheetName val="Individual MM"/>
      <sheetName val="VLKP 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Macro1"/>
      <sheetName val="BS_OVS"/>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HFT Investments"/>
      <sheetName val="Capital Charge - Summary"/>
      <sheetName val="Variance - Summary"/>
      <sheetName val="Variance - General Market Risk"/>
      <sheetName val="Variance - Equity"/>
      <sheetName val="Variance - FX Spot"/>
      <sheetName val="Variance - USD"/>
      <sheetName val="Variance - GBP"/>
      <sheetName val="T Bills"/>
      <sheetName val="MM Mark To Market"/>
      <sheetName val="PIBs"/>
      <sheetName val="IRS"/>
      <sheetName val="TFCs"/>
      <sheetName val="Disallowances"/>
      <sheetName val="Specific Risk"/>
      <sheetName val="Equity"/>
      <sheetName val="FX"/>
      <sheetName val="Other Currencies"/>
      <sheetName val="AED"/>
      <sheetName val="AED - MCR"/>
      <sheetName val="Euro"/>
      <sheetName val="EURO - MCR"/>
      <sheetName val="USD"/>
      <sheetName val="USD - MCR "/>
      <sheetName val="GBP "/>
      <sheetName val="GBP - MCR"/>
      <sheetName val="JPY"/>
      <sheetName val="JPY - MCR"/>
      <sheetName val="FX Options"/>
      <sheetName val="Disallowance Template"/>
      <sheetName val="Tables"/>
      <sheetName val="IRR-summary"/>
      <sheetName val="IRR-SCH"/>
      <sheetName val="IRR-GCH-MM PKR"/>
      <sheetName val="IRR-GCH-MM USD"/>
      <sheetName val="IRR-GCH-MM GBP"/>
      <sheetName val="IRR-GCH-MM AED"/>
      <sheetName val="IRR-GCH-DM"/>
      <sheetName val="IRR-EQT"/>
      <sheetName val="IRR-FE"/>
      <sheetName val="IRR-OPT"/>
      <sheetName val="USDD - MCR "/>
      <sheetName val="AAED  - MCR"/>
      <sheetName val="AAAED   - MCR"/>
      <sheetName val="AAAAED   - MCR"/>
      <sheetName val="AAAAAED   - MCR"/>
      <sheetName val="AAAAAAED   - MCR"/>
      <sheetName val="AAED   - MCR"/>
      <sheetName val="Lookups"/>
      <sheetName val="Updated  Rates"/>
      <sheetName val="OUTSTANDING FX-SWAP"/>
      <sheetName val="BS-OVS"/>
      <sheetName val="Implied Rate"/>
      <sheetName val="29-30"/>
      <sheetName val="Sheet2"/>
      <sheetName val="Fwd-conts"/>
      <sheetName val="Notes1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Non Funded"/>
      <sheetName val="IBG-Non Funded"/>
      <sheetName val="Retail"/>
      <sheetName val="Investments"/>
      <sheetName val="IBG-Funded"/>
      <sheetName val="FI-Funded"/>
      <sheetName val="Cash Balances &amp; Placements"/>
      <sheetName val="Lookups"/>
      <sheetName val="FX"/>
      <sheetName val="Implied Rate"/>
      <sheetName val="TABLES"/>
      <sheetName val="Updated  Rates"/>
      <sheetName val="Market Rates"/>
      <sheetName val="DD110"/>
      <sheetName val="FEb"/>
      <sheetName val="BS-OVS"/>
      <sheetName val="Variance - General Market Risk"/>
      <sheetName val="Variance - Equity"/>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S-OVS"/>
      <sheetName val="Implied Rate"/>
      <sheetName val="I-BR"/>
      <sheetName val="Market Rates"/>
      <sheetName val="Updated  Rates"/>
      <sheetName val="FX"/>
      <sheetName val="TABLES"/>
      <sheetName val="Data-922"/>
      <sheetName val="Strat. Portfolio"/>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RO"/>
      <sheetName val="Appr Security-wise for CEO"/>
      <sheetName val="for Siddiqui Sahib A"/>
      <sheetName val="for Siddiqui Sahib B"/>
      <sheetName val="for Siddiqui Sahib C"/>
      <sheetName val="All Before Del"/>
      <sheetName val="Appr Aug-Dec01"/>
      <sheetName val="Prvnth Analysis"/>
      <sheetName val="statac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 val="PL W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sheetData sheetId="30" refreshError="1"/>
      <sheetData sheetId="31"/>
      <sheetData sheetId="32" refreshError="1"/>
      <sheetData sheetId="33"/>
      <sheetData sheetId="34" refreshError="1"/>
      <sheetData sheetId="35"/>
      <sheetData sheetId="36" refreshError="1"/>
      <sheetData sheetId="37" refreshError="1"/>
      <sheetData sheetId="3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 val="Production Master File"/>
      <sheetName val="yarn con"/>
      <sheetName val="3_cash_flow_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5"/>
      <sheetName val="D-B5.1"/>
      <sheetName val="D-B5.2"/>
      <sheetName val="D-B5.3"/>
      <sheetName val="Calculations"/>
      <sheetName val="Calcualtions 2"/>
      <sheetName val="TFCs Buy July 09 "/>
      <sheetName val="TFCs Sale July  2009"/>
      <sheetName val="Rates"/>
      <sheetName val="Maple"/>
      <sheetName val="Jul"/>
      <sheetName val="Aug"/>
      <sheetName val="Sep"/>
      <sheetName val="Oct"/>
      <sheetName val="Nov"/>
      <sheetName val="Dec"/>
      <sheetName val="Redemption"/>
      <sheetName val="Azgard Maple Leaf"/>
      <sheetName val="TFCs Sale"/>
    </sheetNames>
    <sheetDataSet>
      <sheetData sheetId="0"/>
      <sheetData sheetId="1"/>
      <sheetData sheetId="2"/>
      <sheetData sheetId="3"/>
      <sheetData sheetId="4"/>
      <sheetData sheetId="5"/>
      <sheetData sheetId="6"/>
      <sheetData sheetId="7"/>
      <sheetData sheetId="8">
        <row r="11">
          <cell r="C11" t="str">
            <v>TFCs and Sukuks</v>
          </cell>
          <cell r="D11" t="str">
            <v>Traded / Non-Traded</v>
          </cell>
          <cell r="E11" t="str">
            <v>Price</v>
          </cell>
        </row>
        <row r="13">
          <cell r="C13" t="str">
            <v>KARACHI SHIPYARD &amp; ENGINEERING WORKS LTD-SUKUK (02-11-07)</v>
          </cell>
          <cell r="D13" t="str">
            <v>Non-Traded</v>
          </cell>
          <cell r="E13">
            <v>99.085099999999997</v>
          </cell>
        </row>
        <row r="14">
          <cell r="C14" t="str">
            <v>KARACHI SHIPYARD &amp; ENGINEERING WORKS LTD-SUKUK (04-02-08)</v>
          </cell>
          <cell r="D14" t="str">
            <v>Non-Traded</v>
          </cell>
          <cell r="E14">
            <v>98.856200000000001</v>
          </cell>
        </row>
        <row r="15">
          <cell r="C15" t="str">
            <v>NATIONAL INDUSTRIAL PARK DEVEL. &amp; MANAGEMENT Co. SUKUK (11-08-07)</v>
          </cell>
          <cell r="D15" t="str">
            <v>Non-Traded</v>
          </cell>
          <cell r="E15">
            <v>100.81959999999999</v>
          </cell>
        </row>
        <row r="16">
          <cell r="C16" t="str">
            <v>WAPDA-SUKUK (01-05-06)</v>
          </cell>
          <cell r="D16" t="str">
            <v>Non-Traded</v>
          </cell>
          <cell r="E16">
            <v>99.034199999999998</v>
          </cell>
        </row>
        <row r="17">
          <cell r="C17" t="str">
            <v>WAPDA-SUKUK (13-07-07)</v>
          </cell>
          <cell r="D17" t="str">
            <v>Non-Traded</v>
          </cell>
          <cell r="E17">
            <v>94.159899999999993</v>
          </cell>
        </row>
        <row r="19">
          <cell r="C19" t="str">
            <v>JAHANGIR SIDDIQUI &amp; COMPANY LTD-TFC (30-09-05)</v>
          </cell>
          <cell r="D19" t="str">
            <v>Non-Traded</v>
          </cell>
          <cell r="E19">
            <v>100.6121</v>
          </cell>
        </row>
        <row r="20">
          <cell r="C20" t="str">
            <v>JAHANGIR SIDDIQUI &amp; COMPANY LTD-TFC (21-11-06)</v>
          </cell>
          <cell r="D20" t="str">
            <v>Non-Traded</v>
          </cell>
          <cell r="E20">
            <v>102.4174</v>
          </cell>
        </row>
        <row r="21">
          <cell r="C21" t="str">
            <v>JAHANGIR SIDDIQUI &amp; COMPANY LTD-TFC (04-07-07)</v>
          </cell>
          <cell r="D21" t="str">
            <v>Non-Traded</v>
          </cell>
          <cell r="E21">
            <v>100.5699</v>
          </cell>
        </row>
        <row r="22">
          <cell r="C22" t="str">
            <v>ORIX LEASING PAKISTAN LTD-TFC (25-05-07)</v>
          </cell>
          <cell r="D22" t="str">
            <v>Non-Traded</v>
          </cell>
          <cell r="E22">
            <v>100.422</v>
          </cell>
        </row>
        <row r="23">
          <cell r="C23" t="str">
            <v>PAK KUWAIT INVESTMENT COMPANY LTD-TFC (09-08-05)</v>
          </cell>
          <cell r="D23" t="str">
            <v>Non-Traded</v>
          </cell>
          <cell r="E23">
            <v>100.1217</v>
          </cell>
        </row>
        <row r="24">
          <cell r="C24" t="str">
            <v>PAK KUWAIT INVESTMENT COMPANY LTD-TFC (23-02-06)</v>
          </cell>
          <cell r="D24" t="str">
            <v>Non-Traded</v>
          </cell>
          <cell r="E24">
            <v>100.1691</v>
          </cell>
        </row>
        <row r="25">
          <cell r="C25" t="str">
            <v>PAK KUWAIT INVESTMENT COMPANY LTD-TFC (28-03-06)</v>
          </cell>
          <cell r="D25" t="str">
            <v>Non-Traded</v>
          </cell>
          <cell r="E25">
            <v>100.1133</v>
          </cell>
        </row>
        <row r="27">
          <cell r="C27" t="str">
            <v>BANK AL-HABIB LTD-TFC (15-07-04) 10% cap</v>
          </cell>
          <cell r="D27" t="str">
            <v>Non-Traded</v>
          </cell>
          <cell r="E27">
            <v>91.802999999999997</v>
          </cell>
        </row>
        <row r="28">
          <cell r="C28" t="str">
            <v>BANK AL-HABIB LTD-TFC (07-02-07)</v>
          </cell>
          <cell r="D28" t="str">
            <v>Traded</v>
          </cell>
          <cell r="E28">
            <v>100</v>
          </cell>
        </row>
        <row r="29">
          <cell r="C29" t="str">
            <v>BANK AL-HABIB LTD-TFC (15-06-09)</v>
          </cell>
          <cell r="D29" t="str">
            <v>Traded</v>
          </cell>
          <cell r="E29">
            <v>100</v>
          </cell>
        </row>
        <row r="30">
          <cell r="C30" t="str">
            <v>ENGRO CHEMICAL PAKISTAN LTD-SUKUK (06-09-07)</v>
          </cell>
          <cell r="D30" t="str">
            <v>Traded</v>
          </cell>
          <cell r="E30">
            <v>94.7</v>
          </cell>
        </row>
        <row r="31">
          <cell r="C31" t="str">
            <v>ENGRO CHEMICAL PAKISTAN LTD-TFC (30-11-07)</v>
          </cell>
          <cell r="D31" t="str">
            <v>Traded</v>
          </cell>
          <cell r="E31">
            <v>93</v>
          </cell>
        </row>
        <row r="32">
          <cell r="C32" t="str">
            <v>ENGRO CHEMICAL PAKISTAN LTD-TFC (18-03-08) (PRP-I)</v>
          </cell>
          <cell r="D32" t="str">
            <v>Non-Traded</v>
          </cell>
          <cell r="E32">
            <v>97.125799999999998</v>
          </cell>
        </row>
        <row r="33">
          <cell r="C33" t="str">
            <v>ENGRO CHEMICAL PAKISTAN LTD-TFC (18-03-08) (PRP-II)</v>
          </cell>
          <cell r="D33" t="str">
            <v>Non-Traded</v>
          </cell>
          <cell r="E33">
            <v>95.030799999999999</v>
          </cell>
        </row>
        <row r="34">
          <cell r="C34" t="str">
            <v>ORIX LEASING PAKISTAN LTD-SUKUK (30-06-07)</v>
          </cell>
          <cell r="D34" t="str">
            <v>Non-Traded</v>
          </cell>
          <cell r="E34">
            <v>99.244</v>
          </cell>
        </row>
        <row r="35">
          <cell r="C35" t="str">
            <v>ORIX LEASING PAKISTAN LTD-TFC (15-01-08)</v>
          </cell>
          <cell r="D35" t="str">
            <v>Traded</v>
          </cell>
          <cell r="E35">
            <v>88.5</v>
          </cell>
        </row>
        <row r="36">
          <cell r="C36" t="str">
            <v>PAK ARAB FERTILIZERS (28-02-08)</v>
          </cell>
          <cell r="D36" t="str">
            <v>Traded</v>
          </cell>
          <cell r="E36">
            <v>93.897599999999997</v>
          </cell>
        </row>
        <row r="37">
          <cell r="C37" t="str">
            <v>SCB (PAK) LTD-TFC (20-01-04)</v>
          </cell>
          <cell r="D37" t="str">
            <v>Non-Traded</v>
          </cell>
          <cell r="E37">
            <v>97.944500000000005</v>
          </cell>
        </row>
        <row r="38">
          <cell r="C38" t="str">
            <v>SCB (PAK) LTD-TFC (01-02-06)</v>
          </cell>
          <cell r="D38" t="str">
            <v>Non-Traded</v>
          </cell>
          <cell r="E38">
            <v>100.0658</v>
          </cell>
        </row>
        <row r="39">
          <cell r="C39" t="str">
            <v>SUI SOUTHERN GAS COMPANY - SUKKUK (31-12-07) - I</v>
          </cell>
          <cell r="D39" t="str">
            <v>Non-Traded</v>
          </cell>
          <cell r="E39">
            <v>97.137100000000004</v>
          </cell>
        </row>
        <row r="40">
          <cell r="C40" t="str">
            <v>UNITED BANK LTD-TFC (10-08-04)</v>
          </cell>
          <cell r="D40" t="str">
            <v>Non-Traded</v>
          </cell>
          <cell r="E40">
            <v>88.738</v>
          </cell>
        </row>
        <row r="41">
          <cell r="C41" t="str">
            <v>UNITED BANK LTD-TFC (15-03-05)</v>
          </cell>
          <cell r="D41" t="str">
            <v>Non-Traded</v>
          </cell>
          <cell r="E41">
            <v>86.088200000000001</v>
          </cell>
        </row>
        <row r="42">
          <cell r="C42" t="str">
            <v>UNITED BANK LTD-TFC (08-09-06)</v>
          </cell>
          <cell r="D42" t="str">
            <v>Non-Traded</v>
          </cell>
          <cell r="E42">
            <v>98.742699999999999</v>
          </cell>
        </row>
        <row r="43">
          <cell r="C43" t="str">
            <v>UNITED BANK LTD-TFC (14-02-08)</v>
          </cell>
          <cell r="D43" t="str">
            <v>Traded</v>
          </cell>
          <cell r="E43">
            <v>88.174499999999995</v>
          </cell>
        </row>
        <row r="45">
          <cell r="C45" t="str">
            <v>ALLIED BANK LTD-TFC (06-12-06)</v>
          </cell>
          <cell r="D45" t="str">
            <v>Non-Traded</v>
          </cell>
          <cell r="E45">
            <v>96.877799999999993</v>
          </cell>
        </row>
        <row r="46">
          <cell r="C46" t="str">
            <v>ALLIED BANK LTD-TFC (28-08-09)</v>
          </cell>
          <cell r="D46" t="str">
            <v>Traded</v>
          </cell>
          <cell r="E46">
            <v>89.5</v>
          </cell>
        </row>
        <row r="47">
          <cell r="C47" t="str">
            <v>ASKARI BANK LTD-TFC (04-02-05)</v>
          </cell>
          <cell r="D47" t="str">
            <v>Non-Traded</v>
          </cell>
          <cell r="E47">
            <v>96.5398</v>
          </cell>
        </row>
        <row r="48">
          <cell r="C48" t="str">
            <v>ASKARI BANK LTD-TFC (31-10-05)</v>
          </cell>
          <cell r="D48" t="str">
            <v>Non-Traded</v>
          </cell>
          <cell r="E48">
            <v>96.114099999999993</v>
          </cell>
        </row>
        <row r="49">
          <cell r="C49" t="str">
            <v>ASKARI BANK LTD-TFC (18-11-09)</v>
          </cell>
          <cell r="D49" t="str">
            <v>Traded</v>
          </cell>
          <cell r="E49">
            <v>97.357100000000003</v>
          </cell>
        </row>
        <row r="50">
          <cell r="C50" t="str">
            <v>AZGARD NINE LTD- TFC (20-09-05)</v>
          </cell>
          <cell r="D50" t="str">
            <v>Non-Traded</v>
          </cell>
          <cell r="E50">
            <v>99.682599999999994</v>
          </cell>
        </row>
        <row r="51">
          <cell r="C51" t="str">
            <v>AZGARD NINE LTD- TFC (04-12-07) PP</v>
          </cell>
          <cell r="D51" t="str">
            <v>Non-Traded</v>
          </cell>
          <cell r="E51">
            <v>99.094999999999999</v>
          </cell>
        </row>
        <row r="52">
          <cell r="C52" t="str">
            <v>BANK ALFALAH LTD-TFC (23-11-04)</v>
          </cell>
          <cell r="D52" t="str">
            <v>Non-Traded</v>
          </cell>
          <cell r="E52">
            <v>97.781899999999993</v>
          </cell>
        </row>
        <row r="53">
          <cell r="C53" t="str">
            <v>BANK ALFALAH LTD-TFC (25-11-05)</v>
          </cell>
          <cell r="D53" t="str">
            <v>Non-Traded</v>
          </cell>
          <cell r="E53">
            <v>96.394599999999997</v>
          </cell>
        </row>
        <row r="54">
          <cell r="C54" t="str">
            <v>BANK ALFALAH LTD-TFC (02-12-09) - Fixed</v>
          </cell>
          <cell r="D54" t="str">
            <v>Traded</v>
          </cell>
          <cell r="E54">
            <v>99.5</v>
          </cell>
        </row>
        <row r="55">
          <cell r="C55" t="str">
            <v>BANK ALFALAH LTD-TFC (02-12-09) - Floating</v>
          </cell>
          <cell r="D55" t="str">
            <v>Non-Traded</v>
          </cell>
          <cell r="E55">
            <v>97.033100000000005</v>
          </cell>
        </row>
        <row r="56">
          <cell r="C56" t="str">
            <v>FAYSAL BANK LTD  (12-11-2007)</v>
          </cell>
          <cell r="D56" t="str">
            <v>Non-Traded</v>
          </cell>
          <cell r="E56">
            <v>95.578599999999994</v>
          </cell>
        </row>
        <row r="57">
          <cell r="C57" t="str">
            <v>KASB SECURITIES LTD- TFC (27-06-07)</v>
          </cell>
          <cell r="D57" t="str">
            <v>Non-Traded</v>
          </cell>
          <cell r="E57">
            <v>98.547399999999996</v>
          </cell>
        </row>
        <row r="58">
          <cell r="C58" t="str">
            <v>PAK AMERICAN FERTILIZER LTD-TFC (30-11-07)</v>
          </cell>
          <cell r="D58" t="str">
            <v>Non-Traded</v>
          </cell>
          <cell r="E58">
            <v>98.0822</v>
          </cell>
        </row>
        <row r="59">
          <cell r="C59" t="str">
            <v>PAK AMERICAN FERTILIZER LTD-TFC (14-01-08)</v>
          </cell>
          <cell r="D59" t="str">
            <v>Non-Traded</v>
          </cell>
          <cell r="E59">
            <v>98.007400000000004</v>
          </cell>
        </row>
        <row r="60">
          <cell r="C60" t="str">
            <v>PAK AMERICAN FERTILIZER LTD-SUKUK (06-08-08)</v>
          </cell>
          <cell r="D60" t="str">
            <v>Non-Traded</v>
          </cell>
          <cell r="E60">
            <v>97.679299999999998</v>
          </cell>
        </row>
        <row r="61">
          <cell r="C61" t="str">
            <v>PAK AMERICAN FERTILIZER LTD-TFC (01-12-08)</v>
          </cell>
          <cell r="D61" t="str">
            <v>Non-Traded</v>
          </cell>
          <cell r="E61">
            <v>100.81359999999999</v>
          </cell>
        </row>
        <row r="69">
          <cell r="C69" t="str">
            <v>PAKISTAN MOBILE COMMUNICATION LTD-TFC (31-05-06)</v>
          </cell>
          <cell r="D69" t="str">
            <v>Non-Traded</v>
          </cell>
          <cell r="E69">
            <v>100.2872</v>
          </cell>
        </row>
        <row r="70">
          <cell r="C70" t="str">
            <v>PAKISTAN MOBILE COMMUNICATION LTD-TFC (01-10-07)</v>
          </cell>
          <cell r="D70" t="str">
            <v>Traded</v>
          </cell>
          <cell r="E70">
            <v>93.451700000000002</v>
          </cell>
        </row>
        <row r="71">
          <cell r="C71" t="str">
            <v>PAKISTAN MOBILE COMMUNICATION LTD-TFC (28-10-08)</v>
          </cell>
          <cell r="D71" t="str">
            <v>Non-Traded</v>
          </cell>
          <cell r="E71">
            <v>96.535499999999999</v>
          </cell>
        </row>
        <row r="72">
          <cell r="C72" t="str">
            <v>ROYAL BANK OF SCOTLAND  - TFC (10-02-05)</v>
          </cell>
          <cell r="D72" t="str">
            <v>Non-Traded</v>
          </cell>
          <cell r="E72">
            <v>98.942599999999999</v>
          </cell>
        </row>
        <row r="73">
          <cell r="C73" t="str">
            <v>SITARA CHEMICALS LTD - SUKUK - II (03-12-06)</v>
          </cell>
          <cell r="D73" t="str">
            <v>Non-Traded</v>
          </cell>
          <cell r="E73">
            <v>98.989099999999993</v>
          </cell>
        </row>
        <row r="74">
          <cell r="C74" t="str">
            <v>SITARA CHEMICALS LTD - SUKUK - III (02-01-08)</v>
          </cell>
          <cell r="D74" t="str">
            <v>Non-Traded</v>
          </cell>
          <cell r="E74">
            <v>97.562299999999993</v>
          </cell>
        </row>
        <row r="76">
          <cell r="C76" t="str">
            <v>AL ABBAS SUGAR MILLS LTD-TFC (21-11-07)</v>
          </cell>
          <cell r="D76" t="str">
            <v>Non-Traded</v>
          </cell>
          <cell r="E76">
            <v>97.279899999999998</v>
          </cell>
        </row>
        <row r="77">
          <cell r="C77" t="str">
            <v>CENTURY PAPER &amp; BOARD MILLS LTD- SUKUK (25-09-07)</v>
          </cell>
          <cell r="D77" t="str">
            <v>Non-Traded</v>
          </cell>
          <cell r="E77">
            <v>96.175299999999993</v>
          </cell>
        </row>
        <row r="78">
          <cell r="C78" t="str">
            <v>ESCORTS INVESTMENT BANK LTD-TFC (15-03-07)</v>
          </cell>
          <cell r="D78" t="str">
            <v>Non-Traded</v>
          </cell>
          <cell r="E78">
            <v>99.135199999999998</v>
          </cell>
        </row>
        <row r="79">
          <cell r="C79" t="str">
            <v>FINANCIAL REC'BLES SEC'ZATION CO. LTD-TFC CLASS "A"</v>
          </cell>
          <cell r="D79" t="str">
            <v>Non-Traded</v>
          </cell>
          <cell r="E79">
            <v>97.704899999999995</v>
          </cell>
        </row>
        <row r="80">
          <cell r="C80" t="str">
            <v>FINANCIAL REC'BLES SEC'ZATION CO. LTD-TFC CLASS "B"</v>
          </cell>
          <cell r="D80" t="str">
            <v>Non-Traded</v>
          </cell>
          <cell r="E80">
            <v>97.434299999999993</v>
          </cell>
        </row>
        <row r="81">
          <cell r="C81" t="str">
            <v>HOUSE BUILDING FINANCE CORPORATION LTD - SUKUK (07-05-08)</v>
          </cell>
          <cell r="D81" t="str">
            <v>Non-Traded</v>
          </cell>
          <cell r="E81">
            <v>95.722099999999998</v>
          </cell>
        </row>
        <row r="82">
          <cell r="C82" t="str">
            <v>IGI INV. BANK LTD-TFC (FIRST INT'l INV. BANK LTD. - TFC) (11-07-06)</v>
          </cell>
          <cell r="D82" t="str">
            <v>Non-Traded</v>
          </cell>
          <cell r="E82">
            <v>99.353399999999993</v>
          </cell>
        </row>
        <row r="83">
          <cell r="C83" t="str">
            <v>NIB BANK LTD-TFC (05-03-08)</v>
          </cell>
          <cell r="D83" t="str">
            <v>Non-Traded</v>
          </cell>
          <cell r="E83">
            <v>91.777699999999996</v>
          </cell>
        </row>
        <row r="84">
          <cell r="C84" t="str">
            <v>PACE (PAKISTAN) LTD-TFC (15-02-08)</v>
          </cell>
          <cell r="D84" t="str">
            <v>Non-Traded</v>
          </cell>
          <cell r="E84">
            <v>97.058099999999996</v>
          </cell>
        </row>
        <row r="85">
          <cell r="C85" t="str">
            <v>PEL-SUKUK (28-09-07)</v>
          </cell>
          <cell r="D85" t="str">
            <v>Traded</v>
          </cell>
          <cell r="E85">
            <v>96.025000000000006</v>
          </cell>
        </row>
        <row r="86">
          <cell r="C86" t="str">
            <v>PEL-SUKUK (30-06-08)</v>
          </cell>
          <cell r="D86" t="str">
            <v>Non-Traded</v>
          </cell>
          <cell r="E86">
            <v>92.123900000000006</v>
          </cell>
        </row>
        <row r="87">
          <cell r="C87" t="str">
            <v>SONERI BANK LTD-TFC (05-05-05)</v>
          </cell>
          <cell r="D87" t="str">
            <v>Non-Traded</v>
          </cell>
          <cell r="E87">
            <v>96.433800000000005</v>
          </cell>
        </row>
        <row r="89">
          <cell r="C89" t="str">
            <v>AL-ZAMIN LEASING MODARABA-TFC (31-05-05)</v>
          </cell>
          <cell r="D89" t="str">
            <v>Non-Traded</v>
          </cell>
          <cell r="E89">
            <v>97.100399999999993</v>
          </cell>
        </row>
        <row r="90">
          <cell r="C90" t="str">
            <v>AMTEX LTD.-SUKUK (21-01-08)</v>
          </cell>
          <cell r="D90" t="str">
            <v>Non-Traded</v>
          </cell>
          <cell r="E90">
            <v>93.192800000000005</v>
          </cell>
        </row>
        <row r="91">
          <cell r="C91" t="str">
            <v>BRR GUARDIAN MODARABA (07-06-08)</v>
          </cell>
          <cell r="D91" t="str">
            <v>Non-Traded</v>
          </cell>
          <cell r="E91">
            <v>92.492500000000007</v>
          </cell>
        </row>
        <row r="92">
          <cell r="C92" t="str">
            <v>EDEN BUILDERS LTD.- SUKUK (08-09-08)</v>
          </cell>
          <cell r="D92" t="str">
            <v>Non-Traded</v>
          </cell>
          <cell r="E92">
            <v>99.58</v>
          </cell>
        </row>
        <row r="93">
          <cell r="C93" t="str">
            <v>JDW SUGAR MILLS LTD. SUKUK (19-06-08)</v>
          </cell>
          <cell r="D93" t="str">
            <v>Non-Traded</v>
          </cell>
          <cell r="E93">
            <v>93.283100000000005</v>
          </cell>
        </row>
        <row r="94">
          <cell r="C94" t="str">
            <v>JDW SUGAR MILLS LTD. TFC (23-06-08)</v>
          </cell>
          <cell r="D94" t="str">
            <v>Non-Traded</v>
          </cell>
          <cell r="E94">
            <v>93.253299999999996</v>
          </cell>
        </row>
        <row r="95">
          <cell r="C95" t="str">
            <v>OPTIMUS LTD - TFC (10-10-07)</v>
          </cell>
          <cell r="D95" t="str">
            <v>Non-Traded</v>
          </cell>
          <cell r="E95">
            <v>95.524699999999996</v>
          </cell>
        </row>
        <row r="96">
          <cell r="C96" t="str">
            <v>TRAKKER (15-09-07) - PPTFC</v>
          </cell>
          <cell r="D96" t="str">
            <v>Non-Traded</v>
          </cell>
          <cell r="E96">
            <v>99.126599999999996</v>
          </cell>
        </row>
        <row r="97">
          <cell r="C97" t="str">
            <v>WORLDCALL TELECOM LTD.TFC (28-11-06)</v>
          </cell>
          <cell r="D97" t="str">
            <v>Non-Traded</v>
          </cell>
          <cell r="E97">
            <v>97.8416</v>
          </cell>
        </row>
        <row r="98">
          <cell r="C98" t="str">
            <v>WORLDCALL TELECOM LTD-TFC (07-10-08)</v>
          </cell>
          <cell r="D98" t="str">
            <v>Non-Traded</v>
          </cell>
          <cell r="E98">
            <v>94.281700000000001</v>
          </cell>
        </row>
        <row r="100">
          <cell r="C100" t="str">
            <v>ALZAMIN LEASING CORPORATION LTD-TFC (05-09-07)</v>
          </cell>
          <cell r="D100" t="str">
            <v>Non-Traded</v>
          </cell>
          <cell r="E100">
            <v>98.010199999999998</v>
          </cell>
        </row>
        <row r="101">
          <cell r="C101" t="str">
            <v>AL-ZAMIN LEASING MODARABA LTD-TFC (12-05-08)</v>
          </cell>
          <cell r="D101" t="str">
            <v>Non-Traded</v>
          </cell>
          <cell r="E101">
            <v>95.050600000000003</v>
          </cell>
        </row>
        <row r="102">
          <cell r="C102" t="str">
            <v>AVARI HOTELS-TFC (30-04-09)</v>
          </cell>
          <cell r="D102" t="str">
            <v>Non-Traded</v>
          </cell>
          <cell r="E102">
            <v>93.819900000000004</v>
          </cell>
        </row>
        <row r="103">
          <cell r="C103" t="str">
            <v>KASHAF FOUNDATION - TFC  (05-11-07)</v>
          </cell>
          <cell r="D103" t="str">
            <v>Non-Traded</v>
          </cell>
          <cell r="E103">
            <v>98.371099999999998</v>
          </cell>
        </row>
        <row r="104">
          <cell r="C104" t="str">
            <v>SHAHMURAD SUGAR MILLS LTD-SUKUK (27-09-07)</v>
          </cell>
          <cell r="D104" t="str">
            <v>Non-Traded</v>
          </cell>
          <cell r="E104">
            <v>95.098200000000006</v>
          </cell>
        </row>
        <row r="105">
          <cell r="C105" t="str">
            <v>SME LEASING LTD-TFC (16-07-08)</v>
          </cell>
          <cell r="D105" t="str">
            <v>Non-Traded</v>
          </cell>
          <cell r="E105">
            <v>96.655500000000004</v>
          </cell>
        </row>
        <row r="107">
          <cell r="C107" t="str">
            <v>EDEN HOUSING LTD.- SUKUK (31-12-07)</v>
          </cell>
          <cell r="D107" t="str">
            <v>Non-Traded</v>
          </cell>
          <cell r="E107">
            <v>93.402600000000007</v>
          </cell>
        </row>
        <row r="108">
          <cell r="C108" t="str">
            <v>QUETTA TEXTILE MILLS LTD-SUKUK (26-09-08)</v>
          </cell>
          <cell r="D108" t="str">
            <v>Non-Traded</v>
          </cell>
          <cell r="E108">
            <v>82.771600000000007</v>
          </cell>
        </row>
        <row r="109">
          <cell r="C109" t="str">
            <v>SEARLE PAKISTAN LTD-TFC (09-03-06)</v>
          </cell>
          <cell r="D109" t="str">
            <v>Non-Traded</v>
          </cell>
          <cell r="E109">
            <v>96.7624</v>
          </cell>
        </row>
        <row r="111">
          <cell r="C111" t="str">
            <v>SAUDI PAK LEASING COMPANY LTD-TFC (13-03-08)</v>
          </cell>
          <cell r="D111" t="str">
            <v>Non-Traded</v>
          </cell>
          <cell r="E111">
            <v>89.299599999999998</v>
          </cell>
        </row>
        <row r="112">
          <cell r="C112" t="str">
            <v>TELECARD LTD-TFC (27-05-05)</v>
          </cell>
          <cell r="D112" t="str">
            <v>Non-Traded</v>
          </cell>
          <cell r="E112">
            <v>89.744699999999995</v>
          </cell>
        </row>
        <row r="113">
          <cell r="C113" t="str">
            <v>TRUST INVESTMENT BANK LTD-TFC (15-11-05)</v>
          </cell>
          <cell r="D113" t="str">
            <v>Non-Traded</v>
          </cell>
          <cell r="E113">
            <v>95.840999999999994</v>
          </cell>
        </row>
        <row r="114">
          <cell r="C114" t="str">
            <v>TRUST INVESTMENT BANK LTD-TFC (04-07-08)</v>
          </cell>
          <cell r="D114" t="str">
            <v>Non-Traded</v>
          </cell>
          <cell r="E114">
            <v>89.520499999999998</v>
          </cell>
        </row>
        <row r="116">
          <cell r="C116" t="str">
            <v>SECURITY LEASING CORPORATION LTD-PPTFC (28-03-06)</v>
          </cell>
          <cell r="D116" t="str">
            <v>Non-Traded</v>
          </cell>
          <cell r="E116">
            <v>94.376800000000003</v>
          </cell>
        </row>
        <row r="117">
          <cell r="C117" t="str">
            <v>SECURITY LEASING CORPORATION LTD-SUKKUK (01-06-07) - I</v>
          </cell>
          <cell r="D117" t="str">
            <v>Non-Traded</v>
          </cell>
          <cell r="E117">
            <v>89.302899999999994</v>
          </cell>
        </row>
        <row r="118">
          <cell r="C118" t="str">
            <v>SECURITY LEASING CORPORATION LTD-SUKKUK (19-09-07) - II</v>
          </cell>
          <cell r="D118" t="str">
            <v>Non-Traded</v>
          </cell>
          <cell r="E118">
            <v>89.200500000000005</v>
          </cell>
        </row>
        <row r="120">
          <cell r="C120" t="str">
            <v>TFCs and Sukuks</v>
          </cell>
          <cell r="D120" t="str">
            <v>Traded / Non-Traded</v>
          </cell>
          <cell r="E120" t="str">
            <v>Price</v>
          </cell>
        </row>
        <row r="121">
          <cell r="C121" t="str">
            <v>FIRST DAWOOD INVESTMENT BANK LTD. TFC (11-09-07)</v>
          </cell>
          <cell r="D121" t="str">
            <v>Non-Traded</v>
          </cell>
          <cell r="E121">
            <v>75</v>
          </cell>
        </row>
        <row r="122">
          <cell r="C122" t="str">
            <v>THREE STAR HOSIERY SUKUK (25-06-08)</v>
          </cell>
          <cell r="D122" t="str">
            <v>Non-Traded</v>
          </cell>
          <cell r="E122">
            <v>75</v>
          </cell>
        </row>
        <row r="132">
          <cell r="C132" t="str">
            <v>TFCs and Sukuks</v>
          </cell>
          <cell r="D132" t="str">
            <v>Traded / Non-Traded</v>
          </cell>
          <cell r="E132" t="str">
            <v>Price</v>
          </cell>
        </row>
        <row r="133">
          <cell r="C133" t="str">
            <v>DAWOOD HERCULES-SUKUK (18-09-07)</v>
          </cell>
          <cell r="D133" t="str">
            <v>Non-Traded</v>
          </cell>
          <cell r="E133">
            <v>97.254099999999994</v>
          </cell>
        </row>
        <row r="134">
          <cell r="C134" t="str">
            <v>DGKC DIMINISHING MUSHARKAH (08-05-08)</v>
          </cell>
          <cell r="D134" t="str">
            <v>Non-Traded</v>
          </cell>
          <cell r="E134">
            <v>98.673400000000001</v>
          </cell>
        </row>
        <row r="135">
          <cell r="C135" t="str">
            <v>SITARA ENERGY LTD-SUKUK (16-07-07)</v>
          </cell>
          <cell r="D135" t="str">
            <v>Non-Traded</v>
          </cell>
          <cell r="E135">
            <v>98.379499999999993</v>
          </cell>
        </row>
        <row r="137">
          <cell r="C137" t="str">
            <v>TFCs and Sukuks</v>
          </cell>
          <cell r="D137" t="str">
            <v>Traded / Non-Traded</v>
          </cell>
          <cell r="E137" t="str">
            <v>Price</v>
          </cell>
        </row>
        <row r="138">
          <cell r="C138" t="str">
            <v>AL ABBAS HOLDINGS (PVT) LTD-TFC (23-08-06)</v>
          </cell>
          <cell r="D138" t="str">
            <v>Non-Traded</v>
          </cell>
          <cell r="E138">
            <v>75</v>
          </cell>
        </row>
        <row r="139">
          <cell r="C139" t="str">
            <v>ARZOO TEXTILE MILLS LTD-SUKUK (15-04-08)</v>
          </cell>
          <cell r="D139" t="str">
            <v>Non-Traded</v>
          </cell>
          <cell r="E139">
            <v>75</v>
          </cell>
        </row>
        <row r="140">
          <cell r="C140" t="str">
            <v>CRESCENT TEXTILE MILLS LTD-TFC (17-06-04)</v>
          </cell>
          <cell r="D140" t="str">
            <v>Non-Traded</v>
          </cell>
          <cell r="E140">
            <v>75</v>
          </cell>
        </row>
        <row r="141">
          <cell r="C141" t="str">
            <v>GHANI HOLDING (PVT) LTD-TFC (23-08-06)</v>
          </cell>
          <cell r="D141" t="str">
            <v>Non-Traded</v>
          </cell>
          <cell r="E141">
            <v>75</v>
          </cell>
        </row>
        <row r="142">
          <cell r="C142" t="str">
            <v>JAVEDAN CEMENT LTD-TFC (10-11-06)</v>
          </cell>
          <cell r="D142" t="str">
            <v>Non-Traded</v>
          </cell>
          <cell r="E142">
            <v>75</v>
          </cell>
        </row>
        <row r="143">
          <cell r="C143" t="str">
            <v>KOHAT CEMENT-SUKKUK (20-12-07)</v>
          </cell>
          <cell r="D143" t="str">
            <v>Non-Traded</v>
          </cell>
          <cell r="E143">
            <v>75</v>
          </cell>
        </row>
        <row r="144">
          <cell r="C144" t="str">
            <v>PAK HY-OILS LTD-TFC (31-12-08)</v>
          </cell>
          <cell r="D144" t="str">
            <v>Non-Traded</v>
          </cell>
          <cell r="E144">
            <v>75</v>
          </cell>
        </row>
        <row r="145">
          <cell r="C145" t="str">
            <v>SITARA PEROXIDE LTD-SUK (19-08-08)</v>
          </cell>
          <cell r="D145" t="str">
            <v>Non-Traded</v>
          </cell>
          <cell r="E145">
            <v>75</v>
          </cell>
        </row>
        <row r="146">
          <cell r="C146" t="str">
            <v>VISION DEVELOPERS (PVT) LTD (30-11-08)</v>
          </cell>
          <cell r="D146" t="str">
            <v>Non-Traded</v>
          </cell>
          <cell r="E146">
            <v>75</v>
          </cell>
        </row>
        <row r="148">
          <cell r="C148" t="str">
            <v>TFCs and Sukuks</v>
          </cell>
          <cell r="D148" t="str">
            <v>Traded / Non-Traded</v>
          </cell>
          <cell r="E148" t="str">
            <v>Price</v>
          </cell>
        </row>
        <row r="149">
          <cell r="C149" t="str">
            <v>DEWAN CEMENT LTD</v>
          </cell>
          <cell r="D149" t="str">
            <v>Non-Traded</v>
          </cell>
          <cell r="E149" t="str">
            <v>A/C to NPA</v>
          </cell>
        </row>
        <row r="150">
          <cell r="C150" t="str">
            <v>EDEN HOUSING LTD.- SUKUK (31-03-08)</v>
          </cell>
          <cell r="D150" t="str">
            <v>Non-Traded</v>
          </cell>
          <cell r="E150" t="str">
            <v>A/C to NPA</v>
          </cell>
        </row>
        <row r="151">
          <cell r="C151" t="str">
            <v>GHARIBWAL CEMENT-TFC (18-01-08)</v>
          </cell>
          <cell r="D151" t="str">
            <v>Non-Traded</v>
          </cell>
          <cell r="E151" t="str">
            <v>A/C to NPA</v>
          </cell>
        </row>
        <row r="152">
          <cell r="C152" t="str">
            <v>MAPLE LEAF SUKUK-(03-12-07)</v>
          </cell>
          <cell r="D152" t="str">
            <v>Traded</v>
          </cell>
          <cell r="E152" t="str">
            <v>A/C to NPA</v>
          </cell>
        </row>
        <row r="153">
          <cell r="C153" t="str">
            <v>NEW ALLIED ELECTRONIC (15-05-07)</v>
          </cell>
          <cell r="D153" t="str">
            <v>Non-Traded</v>
          </cell>
          <cell r="E153" t="str">
            <v>A/C to NPA</v>
          </cell>
        </row>
        <row r="154">
          <cell r="C154" t="str">
            <v>NEW ALLIED ELECTRONIC - SUKUK (27-07-07)</v>
          </cell>
          <cell r="D154" t="str">
            <v>Non-Traded</v>
          </cell>
          <cell r="E154" t="str">
            <v>A/C to NPA</v>
          </cell>
        </row>
        <row r="155">
          <cell r="C155" t="str">
            <v>NEW ALLIED ELECTRONIC - SUKUK (03-12-07)</v>
          </cell>
          <cell r="D155" t="str">
            <v>Non-Traded</v>
          </cell>
          <cell r="E155" t="str">
            <v>A/C to NPA</v>
          </cell>
        </row>
        <row r="156">
          <cell r="C156" t="str">
            <v>SHAKARGANJ MILLS LTD-TFC (22-09-08)</v>
          </cell>
          <cell r="D156" t="str">
            <v>Non-Traded</v>
          </cell>
          <cell r="E156" t="str">
            <v>A/C to NPA</v>
          </cell>
        </row>
        <row r="157">
          <cell r="C157" t="str">
            <v>December 31, 2009 (Prices will change on daily basis)</v>
          </cell>
        </row>
        <row r="158">
          <cell r="C158" t="str">
            <v>Dec 26, 2009 to  Jan 8, 2010.</v>
          </cell>
        </row>
        <row r="159">
          <cell r="C159" t="str">
            <v>(Page updated on December 31, 2009 at 1:10 P. M.)</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FEb"/>
      <sheetName val="I-B"/>
      <sheetName val="I-BR"/>
      <sheetName val="Lookups"/>
      <sheetName val="SOA "/>
      <sheetName val="OUTSTANDING FX-SWAP"/>
      <sheetName val="BS-OVS"/>
      <sheetName val="woRKING"/>
      <sheetName val="Main1"/>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Deferred Liner"/>
      <sheetName val="Note 6- 11"/>
      <sheetName val="IE-DEC-06-DOM"/>
      <sheetName val="AL-DEC-06-DOM"/>
      <sheetName val="P&amp;L Commentary"/>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 val="Month 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OUTSTANDING FX-SWAP"/>
      <sheetName val="BSDOMOVS"/>
      <sheetName val="TABLES"/>
      <sheetName val="December 06"/>
      <sheetName val="November 06"/>
      <sheetName val="Macro1"/>
      <sheetName val="SOA "/>
      <sheetName val="Code"/>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 BS OVERDRAWNS"/>
      <sheetName val="OFF BS CASH MARGINS"/>
      <sheetName val="OFF BS"/>
      <sheetName val="Summary (2)"/>
      <sheetName val="CALCULATIONS"/>
      <sheetName val="ON BS"/>
      <sheetName val="ON BS CASHMARGINS"/>
      <sheetName val="ON BS OVERDRAWNS"/>
      <sheetName val="PARTY RATINGS"/>
      <sheetName val="PRODUCTS"/>
      <sheetName val="TABLES"/>
      <sheetName val="Raw Data"/>
      <sheetName val="MISSING DATA"/>
      <sheetName val="Macro1"/>
      <sheetName val="BSDOMOVS"/>
      <sheetName val="FX"/>
      <sheetName val="Code"/>
      <sheetName val="OUTSTANDING FX-SWAP"/>
      <sheetName val="Lookups"/>
      <sheetName val="Sheet4"/>
      <sheetName val="B3"/>
      <sheetName val="SOA "/>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OUTSTANDING FX-SWAP"/>
      <sheetName val="Code"/>
      <sheetName val="Lookups"/>
      <sheetName val="Macro1"/>
      <sheetName val="TABLES"/>
      <sheetName val="1-bwb(cb)"/>
      <sheetName val="actual (2)"/>
      <sheetName val="Pool"/>
      <sheetName val="INDEX"/>
      <sheetName val="MAT-MANUAL"/>
      <sheetName val="Key Assumptions"/>
      <sheetName val="bank in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N-Debts"/>
      <sheetName val="S-Rental"/>
      <sheetName val="T-Debts"/>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TFCs  (3)"/>
      <sheetName val="July-31, 2011"/>
      <sheetName val="Quoted and unquoted  Sec-AF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100.3411</v>
          </cell>
        </row>
        <row r="14">
          <cell r="C14" t="str">
            <v>KARACHI SHIPYARD &amp; ENGINEERING WORKS LTD-SUKUK (04-02-08)</v>
          </cell>
          <cell r="D14" t="str">
            <v>Non-Traded</v>
          </cell>
          <cell r="E14">
            <v>100.3634</v>
          </cell>
        </row>
        <row r="15">
          <cell r="C15" t="str">
            <v>NATIONAL INDUSTRIAL PARK DEVEL. &amp; MANAGEMENT Co. SUKUK (11-08-07)</v>
          </cell>
          <cell r="D15" t="str">
            <v>Non-Traded</v>
          </cell>
          <cell r="E15">
            <v>101.24169999999999</v>
          </cell>
        </row>
        <row r="16">
          <cell r="C16" t="str">
            <v>SCB (PAK) LTD-TFC (01-02-06)</v>
          </cell>
          <cell r="D16" t="str">
            <v>Non-Traded</v>
          </cell>
          <cell r="E16">
            <v>101.5099</v>
          </cell>
        </row>
        <row r="17">
          <cell r="C17" t="str">
            <v>WAPDA-SUKUK (05-01-06)</v>
          </cell>
          <cell r="D17" t="str">
            <v>Non-Traded</v>
          </cell>
          <cell r="E17">
            <v>100.1544</v>
          </cell>
        </row>
        <row r="18">
          <cell r="C18" t="str">
            <v>WAPDA-SUKUK (13-07-07)</v>
          </cell>
          <cell r="D18" t="str">
            <v>Non-Traded</v>
          </cell>
          <cell r="E18">
            <v>96.136600000000001</v>
          </cell>
        </row>
        <row r="20">
          <cell r="C20" t="str">
            <v>ORIX LEASING PAKISTAN LTD-TFC (25-05-07)**</v>
          </cell>
          <cell r="D20" t="str">
            <v>Non-Traded</v>
          </cell>
          <cell r="E20">
            <v>96.25</v>
          </cell>
        </row>
        <row r="21">
          <cell r="C21" t="str">
            <v>ORIX LEASING PAKISTAN LTD-TFC (15-01-08)</v>
          </cell>
          <cell r="D21" t="str">
            <v>Non-Traded</v>
          </cell>
          <cell r="E21">
            <v>100.89570000000001</v>
          </cell>
        </row>
        <row r="23">
          <cell r="C23" t="str">
            <v>BANK AL-HABIB LTD-TFC (15-07-04) 10% cap**</v>
          </cell>
          <cell r="D23" t="str">
            <v>Non-Traded</v>
          </cell>
          <cell r="E23">
            <v>90.779499999999999</v>
          </cell>
        </row>
        <row r="24">
          <cell r="C24" t="str">
            <v>BANK AL-HABIB LTD-TFC (07-02-07)</v>
          </cell>
          <cell r="D24" t="str">
            <v>Non-Traded</v>
          </cell>
          <cell r="E24">
            <v>102.7072</v>
          </cell>
        </row>
        <row r="25">
          <cell r="C25" t="str">
            <v>BANK AL-HABIB LTD-TFC (15-06-09)</v>
          </cell>
          <cell r="D25" t="str">
            <v>Non-Traded</v>
          </cell>
          <cell r="E25">
            <v>101.59010000000001</v>
          </cell>
        </row>
        <row r="26">
          <cell r="C26" t="str">
            <v>BANK AL-HABIB LTD-TFC (30-06-11)</v>
          </cell>
          <cell r="D26" t="str">
            <v>Non-Traded</v>
          </cell>
          <cell r="E26">
            <v>99.631299999999996</v>
          </cell>
        </row>
        <row r="27">
          <cell r="C27" t="str">
            <v>ENGRO CORPORATION LTD-TFC (01-02-11)</v>
          </cell>
          <cell r="D27" t="str">
            <v>Traded</v>
          </cell>
          <cell r="E27">
            <v>99.246099999999998</v>
          </cell>
        </row>
        <row r="28">
          <cell r="C28" t="str">
            <v>ENGRO FERTILIZER LTD-TFC (30-11-07)</v>
          </cell>
          <cell r="D28" t="str">
            <v>Traded</v>
          </cell>
          <cell r="E28">
            <v>96.151200000000003</v>
          </cell>
        </row>
        <row r="29">
          <cell r="C29" t="str">
            <v>ENGRO FERTILIZER LTD-TFC (18-03-08) (PRP-I)**</v>
          </cell>
          <cell r="D29" t="str">
            <v>Non-Traded</v>
          </cell>
          <cell r="E29">
            <v>94</v>
          </cell>
        </row>
        <row r="30">
          <cell r="C30" t="str">
            <v>ENGRO FERTILIZER LTD-TFC (18-03-08) (PRP-II)</v>
          </cell>
          <cell r="D30" t="str">
            <v>Non-Traded</v>
          </cell>
          <cell r="E30">
            <v>101.41970000000001</v>
          </cell>
        </row>
        <row r="31">
          <cell r="C31" t="str">
            <v>ENGRO FERTILIZER LTD-TFC (17-12-09)**</v>
          </cell>
          <cell r="D31" t="str">
            <v>Non-Traded</v>
          </cell>
          <cell r="E31">
            <v>101.55159999999999</v>
          </cell>
        </row>
        <row r="32">
          <cell r="C32" t="str">
            <v>JAHANGIR SIDDIQUI &amp; COMPANY LTD-TFC (21-11-06)</v>
          </cell>
          <cell r="D32" t="str">
            <v>Non-Traded</v>
          </cell>
          <cell r="E32">
            <v>101.0557</v>
          </cell>
        </row>
        <row r="33">
          <cell r="C33" t="str">
            <v>JAHANGIR SIDDIQUI &amp; COMPANY LTD-TFC (04-07-07)</v>
          </cell>
          <cell r="D33" t="str">
            <v>Non-Traded</v>
          </cell>
          <cell r="E33">
            <v>101.56440000000001</v>
          </cell>
        </row>
        <row r="34">
          <cell r="C34" t="str">
            <v>ORIX LEASING PAKISTAN LTD-SUKUK (30-06-07)</v>
          </cell>
          <cell r="D34" t="str">
            <v>Non-Traded</v>
          </cell>
          <cell r="E34">
            <v>100.5436</v>
          </cell>
        </row>
        <row r="35">
          <cell r="C35" t="str">
            <v>PAK ARAB FERTILIZERS LTD-TFC (28-02-08)</v>
          </cell>
          <cell r="D35" t="str">
            <v>Non-Traded</v>
          </cell>
          <cell r="E35">
            <v>100.82510000000001</v>
          </cell>
        </row>
        <row r="36">
          <cell r="C36" t="str">
            <v>PAK ARAB FERTILIZERS LTD-TFC (16-12-09)</v>
          </cell>
          <cell r="D36" t="str">
            <v>Non-Traded</v>
          </cell>
          <cell r="E36">
            <v>102.8039</v>
          </cell>
        </row>
        <row r="37">
          <cell r="C37" t="str">
            <v>PAK LIBYA HOLDING COMPANY (PVT) LTD-TFC (07-02-11)</v>
          </cell>
          <cell r="D37" t="str">
            <v>Non-Traded</v>
          </cell>
          <cell r="E37">
            <v>101.7992</v>
          </cell>
        </row>
        <row r="38">
          <cell r="C38" t="str">
            <v>SUI SOUTHERN GAS COMPANY - SUKKUK (31-12-07) - I</v>
          </cell>
          <cell r="D38" t="str">
            <v>Non-Traded</v>
          </cell>
          <cell r="E38">
            <v>99.89</v>
          </cell>
        </row>
        <row r="39">
          <cell r="C39" t="str">
            <v>UNITED BANK LTD-TFC (10-08-04)**</v>
          </cell>
          <cell r="D39" t="str">
            <v>Non-Traded</v>
          </cell>
          <cell r="E39">
            <v>94.75</v>
          </cell>
        </row>
        <row r="40">
          <cell r="C40" t="str">
            <v>UNITED BANK LTD-TFC (15-03-05)**</v>
          </cell>
          <cell r="D40" t="str">
            <v>Non-Traded</v>
          </cell>
          <cell r="E40">
            <v>91</v>
          </cell>
        </row>
        <row r="41">
          <cell r="C41" t="str">
            <v>UNITED BANK LTD-TFC (08-09-06)**</v>
          </cell>
          <cell r="D41" t="str">
            <v>Non-Traded</v>
          </cell>
          <cell r="E41">
            <v>101.2452</v>
          </cell>
        </row>
        <row r="42">
          <cell r="C42" t="str">
            <v>UNITED BANK LTD-TFC (14-02-08)</v>
          </cell>
          <cell r="D42" t="str">
            <v>Traded</v>
          </cell>
          <cell r="E42">
            <v>98.437700000000007</v>
          </cell>
        </row>
        <row r="44">
          <cell r="C44" t="str">
            <v>ALLIED BANK LTD-TFC (06-12-06)</v>
          </cell>
          <cell r="D44" t="str">
            <v>Non-Traded</v>
          </cell>
          <cell r="E44">
            <v>102.26139999999999</v>
          </cell>
        </row>
        <row r="45">
          <cell r="C45" t="str">
            <v>ALLIED BANK LTD-TFC (28-08-09)**</v>
          </cell>
          <cell r="D45" t="str">
            <v>Non-Traded</v>
          </cell>
          <cell r="E45">
            <v>98.25</v>
          </cell>
        </row>
        <row r="46">
          <cell r="C46" t="str">
            <v>ASKARI BANK LTD-TFC (04-02-05)**</v>
          </cell>
          <cell r="D46" t="str">
            <v>Non-Traded</v>
          </cell>
          <cell r="E46">
            <v>100.8993</v>
          </cell>
        </row>
        <row r="47">
          <cell r="C47" t="str">
            <v>ASKARI BANK LTD-TFC (31-10-05)</v>
          </cell>
          <cell r="D47" t="str">
            <v>Non-Traded</v>
          </cell>
          <cell r="E47">
            <v>101.2774</v>
          </cell>
        </row>
        <row r="48">
          <cell r="C48" t="str">
            <v>ASKARI BANK LTD-TFC (18-11-09)**</v>
          </cell>
          <cell r="D48" t="str">
            <v>Non-Traded</v>
          </cell>
          <cell r="E48">
            <v>103.4333</v>
          </cell>
        </row>
        <row r="49">
          <cell r="C49" t="str">
            <v>BANK ALFALAH LTD-TFC (23-11-04)</v>
          </cell>
          <cell r="D49" t="str">
            <v>Non-Traded</v>
          </cell>
          <cell r="E49">
            <v>100.6853</v>
          </cell>
        </row>
        <row r="50">
          <cell r="C50" t="str">
            <v>BANK ALFALAH LTD-TFC (25-11-05)</v>
          </cell>
          <cell r="D50" t="str">
            <v>Non-Traded</v>
          </cell>
          <cell r="E50">
            <v>101.04470000000001</v>
          </cell>
        </row>
        <row r="51">
          <cell r="C51" t="str">
            <v>BANK ALFALAH LTD-TFC (02-12-09) - Fixed</v>
          </cell>
          <cell r="D51" t="str">
            <v>Traded</v>
          </cell>
          <cell r="E51">
            <v>98.284999999999997</v>
          </cell>
        </row>
        <row r="52">
          <cell r="C52" t="str">
            <v>BANK ALFALAH LTD-TFC (02-12-09) - Floating***</v>
          </cell>
          <cell r="D52" t="str">
            <v>Non-Traded</v>
          </cell>
          <cell r="E52">
            <v>101.4004</v>
          </cell>
        </row>
        <row r="53">
          <cell r="C53" t="str">
            <v>ENGRO FERTILIZER LTD-SUKUK (06-09-07)***</v>
          </cell>
          <cell r="D53" t="str">
            <v>Non-Traded</v>
          </cell>
          <cell r="E53">
            <v>100</v>
          </cell>
        </row>
        <row r="54">
          <cell r="C54" t="str">
            <v>FAYSAL BANK LTD  (12-11-2007)</v>
          </cell>
          <cell r="D54" t="str">
            <v>Non-Traded</v>
          </cell>
          <cell r="E54">
            <v>101.1413</v>
          </cell>
        </row>
        <row r="55">
          <cell r="E55" t="str">
            <v>Page 1 of 3</v>
          </cell>
        </row>
        <row r="62">
          <cell r="C62" t="str">
            <v>FAYSAL BANK LTD -TFC (10-02-05) (FORMERLY: RBS  - TFC (10-02-05)  )</v>
          </cell>
          <cell r="D62" t="str">
            <v>Non-Traded</v>
          </cell>
          <cell r="E62">
            <v>101.01</v>
          </cell>
        </row>
        <row r="64">
          <cell r="C64" t="str">
            <v>AL ABBAS SUGAR MILLS LTD-TFC (21-11-07)</v>
          </cell>
          <cell r="D64" t="str">
            <v>Non-Traded</v>
          </cell>
          <cell r="E64">
            <v>97.870199999999997</v>
          </cell>
        </row>
        <row r="65">
          <cell r="C65" t="str">
            <v>CENTURY PAPER &amp; BOARD MILLS LTD- SUKUK (25-09-07)</v>
          </cell>
          <cell r="D65" t="str">
            <v>Traded</v>
          </cell>
          <cell r="E65">
            <v>98.110299999999995</v>
          </cell>
        </row>
        <row r="66">
          <cell r="C66" t="str">
            <v>FINANCIAL REC'BLES SEC'ZATION CO. LTD-TFC CLASS "A" </v>
          </cell>
          <cell r="D66" t="str">
            <v>Non-Traded</v>
          </cell>
          <cell r="E66">
            <v>97.936300000000003</v>
          </cell>
        </row>
        <row r="67">
          <cell r="C67" t="str">
            <v>FINANCIAL REC'BLES SEC'ZATION CO. LTD-TFC CLASS "B"</v>
          </cell>
          <cell r="D67" t="str">
            <v>Non-Traded</v>
          </cell>
          <cell r="E67">
            <v>97.936300000000003</v>
          </cell>
        </row>
        <row r="68">
          <cell r="C68" t="str">
            <v>KASB SECURITIES LTD- TFC (27-06-07)</v>
          </cell>
          <cell r="D68" t="str">
            <v>Non-Traded</v>
          </cell>
          <cell r="E68">
            <v>99.070899999999995</v>
          </cell>
        </row>
        <row r="69">
          <cell r="C69" t="str">
            <v>NIB BANK LTD-TFC (05-03-08)</v>
          </cell>
          <cell r="D69" t="str">
            <v>Traded</v>
          </cell>
          <cell r="E69">
            <v>95.87</v>
          </cell>
        </row>
        <row r="70">
          <cell r="C70" t="str">
            <v>PAKISTAN MOBILE COMMUNICATION LTD-TFC (31-05-06)</v>
          </cell>
          <cell r="D70" t="str">
            <v>Non-Traded</v>
          </cell>
          <cell r="E70">
            <v>99.238399999999999</v>
          </cell>
        </row>
        <row r="71">
          <cell r="C71" t="str">
            <v>PAKISTAN MOBILE COMMUNICATION LTD-TFC (28-10-08)</v>
          </cell>
          <cell r="D71" t="str">
            <v>Traded</v>
          </cell>
          <cell r="E71">
            <v>95.298000000000002</v>
          </cell>
        </row>
        <row r="72">
          <cell r="C72" t="str">
            <v>SITARA CHEMICALS LTD - SUKUK - II (03-12-06)</v>
          </cell>
          <cell r="D72" t="str">
            <v>Non-Traded</v>
          </cell>
          <cell r="E72">
            <v>99.562299999999993</v>
          </cell>
        </row>
        <row r="73">
          <cell r="C73" t="str">
            <v>SITARA CHEMICALS LTD - SUKUK - III (02-01-08)</v>
          </cell>
          <cell r="D73" t="str">
            <v>Non-Traded</v>
          </cell>
          <cell r="E73">
            <v>98.225700000000003</v>
          </cell>
        </row>
        <row r="74">
          <cell r="C74" t="str">
            <v>SONERI BANK LTD-TFC (05-05-05)</v>
          </cell>
          <cell r="D74" t="str">
            <v>Non-Traded</v>
          </cell>
          <cell r="E74">
            <v>98.142700000000005</v>
          </cell>
        </row>
        <row r="76">
          <cell r="C76" t="str">
            <v>EDEN BUILDERS LTD.- SUKUK (08-09-08)</v>
          </cell>
          <cell r="D76" t="str">
            <v>Non-Traded</v>
          </cell>
          <cell r="E76">
            <v>97.303100000000001</v>
          </cell>
        </row>
        <row r="77">
          <cell r="C77" t="str">
            <v>ESCORTS INVESTMENT BANK LTD-TFC (15-03-07)**</v>
          </cell>
          <cell r="D77" t="str">
            <v>Non-Traded</v>
          </cell>
          <cell r="E77">
            <v>88</v>
          </cell>
        </row>
        <row r="78">
          <cell r="C78" t="str">
            <v>HOUSE BUILDING FINANCE CORPORATION LTD - SUKUK (08-05-08)</v>
          </cell>
          <cell r="D78" t="str">
            <v>Non-Traded</v>
          </cell>
          <cell r="E78">
            <v>95.408600000000007</v>
          </cell>
        </row>
        <row r="79">
          <cell r="C79" t="str">
            <v>JDW SUGAR MILLS LTD. TFC (23-06-08)</v>
          </cell>
          <cell r="D79" t="str">
            <v>Non-Traded</v>
          </cell>
          <cell r="E79">
            <v>95.683300000000003</v>
          </cell>
        </row>
        <row r="80">
          <cell r="C80" t="str">
            <v>OPTIMUS LTD - TFC (10-10-07)</v>
          </cell>
          <cell r="D80" t="str">
            <v>Non-Traded</v>
          </cell>
          <cell r="E80">
            <v>82</v>
          </cell>
        </row>
        <row r="81">
          <cell r="C81" t="str">
            <v>PEL-SUKUK (28-09-07)</v>
          </cell>
          <cell r="D81" t="str">
            <v>Non-Traded</v>
          </cell>
          <cell r="E81">
            <v>94.212900000000005</v>
          </cell>
        </row>
        <row r="82">
          <cell r="C82" t="str">
            <v>PEL-SUKUK (31-03-08)</v>
          </cell>
          <cell r="D82" t="str">
            <v>Non-Traded</v>
          </cell>
          <cell r="E82">
            <v>93.480800000000002</v>
          </cell>
        </row>
        <row r="83">
          <cell r="C83" t="str">
            <v>TRAKKER (15-09-07) - PPTFC</v>
          </cell>
          <cell r="D83" t="str">
            <v>Non-Traded</v>
          </cell>
          <cell r="E83">
            <v>99.275400000000005</v>
          </cell>
        </row>
        <row r="84">
          <cell r="C84" t="str">
            <v>WORLDCALL TELECOM LTD.TFC (28-11-06) </v>
          </cell>
          <cell r="D84" t="str">
            <v>Non-Traded</v>
          </cell>
          <cell r="E84">
            <v>99.230599999999995</v>
          </cell>
        </row>
        <row r="85">
          <cell r="C85" t="str">
            <v>WORLDCALL TELECOM LTD-TFC (07-10-08)**</v>
          </cell>
          <cell r="D85" t="str">
            <v>Non-Traded</v>
          </cell>
          <cell r="E85">
            <v>91.45</v>
          </cell>
        </row>
        <row r="87">
          <cell r="C87" t="str">
            <v>AVARI HOTELS-TFC (30-04-09)</v>
          </cell>
          <cell r="D87" t="str">
            <v>Non-Traded</v>
          </cell>
          <cell r="E87">
            <v>96.535399999999996</v>
          </cell>
        </row>
        <row r="88">
          <cell r="C88" t="str">
            <v>JDW SUGAR MILLS LTD. SUKUK (19-06-08)</v>
          </cell>
          <cell r="D88" t="str">
            <v>Non-Traded</v>
          </cell>
          <cell r="E88">
            <v>94.506500000000003</v>
          </cell>
        </row>
        <row r="89">
          <cell r="C89" t="str">
            <v>SHAHMURAD SUGAR MILLS LTD-SUKUK (27-09-07)</v>
          </cell>
          <cell r="D89" t="str">
            <v>Non-Traded</v>
          </cell>
          <cell r="E89">
            <v>98.13</v>
          </cell>
        </row>
        <row r="91">
          <cell r="C91" t="str">
            <v>QUETTA TEXTILE MILLS LTD-SUKUK (26-09-08)</v>
          </cell>
          <cell r="D91" t="str">
            <v>Non-Traded</v>
          </cell>
          <cell r="E91">
            <v>90.327600000000004</v>
          </cell>
        </row>
        <row r="93">
          <cell r="C93" t="str">
            <v>TRUST INVESTMENT BANK LTD-TFC (04-07-08) </v>
          </cell>
          <cell r="D93" t="str">
            <v>Non-Traded</v>
          </cell>
          <cell r="E93">
            <v>94.251900000000006</v>
          </cell>
        </row>
        <row r="95">
          <cell r="C95" t="str">
            <v>----------------------N/A-----------------------------</v>
          </cell>
        </row>
        <row r="97">
          <cell r="C97" t="str">
            <v>TFCs and Sukuks</v>
          </cell>
          <cell r="D97" t="str">
            <v>Traded / Non-Traded</v>
          </cell>
          <cell r="E97" t="str">
            <v>Price</v>
          </cell>
        </row>
        <row r="98">
          <cell r="C98" t="str">
            <v>ALZAMIN LEASING CORPORATION LTD-TFC (05-09-07)</v>
          </cell>
          <cell r="D98" t="str">
            <v>Non-Traded</v>
          </cell>
          <cell r="E98">
            <v>75</v>
          </cell>
        </row>
        <row r="99">
          <cell r="C99" t="str">
            <v>BRR GUARDIAN MODARABA (07-07-08)</v>
          </cell>
          <cell r="D99" t="str">
            <v>Non-Traded</v>
          </cell>
          <cell r="E99">
            <v>75</v>
          </cell>
        </row>
        <row r="100">
          <cell r="C100" t="str">
            <v>MAPLE LEAF SUKUK-(03-12-07)</v>
          </cell>
          <cell r="D100" t="str">
            <v>Non-Traded</v>
          </cell>
          <cell r="E100">
            <v>62.714500000000001</v>
          </cell>
        </row>
        <row r="101">
          <cell r="C101" t="str">
            <v>MAPLE LEAF SUKUK-(31-03-10)</v>
          </cell>
          <cell r="D101" t="str">
            <v>Non-Traded</v>
          </cell>
          <cell r="E101">
            <v>70.405900000000003</v>
          </cell>
        </row>
        <row r="102">
          <cell r="C102" t="str">
            <v>PACE (PAKISTAN) LTD-TFC (15-02-08)</v>
          </cell>
          <cell r="D102" t="str">
            <v>Non-Traded</v>
          </cell>
          <cell r="E102">
            <v>67.251099999999994</v>
          </cell>
        </row>
        <row r="103">
          <cell r="C103" t="str">
            <v>SAUDI PAK LEASING COMPANY LTD-TFC (13-03-08)</v>
          </cell>
          <cell r="D103" t="str">
            <v>Non-Traded</v>
          </cell>
          <cell r="E103">
            <v>66.024699999999996</v>
          </cell>
        </row>
        <row r="105">
          <cell r="C105" t="str">
            <v>TFCs and Sukuks</v>
          </cell>
          <cell r="D105" t="str">
            <v>Traded / Non-Traded</v>
          </cell>
          <cell r="E105" t="str">
            <v>Price</v>
          </cell>
        </row>
        <row r="106">
          <cell r="C106" t="str">
            <v>DAWOOD HERCULES-SUKUK (18-09-07)</v>
          </cell>
          <cell r="D106" t="str">
            <v>Non-Traded</v>
          </cell>
          <cell r="E106">
            <v>100.4909</v>
          </cell>
        </row>
        <row r="107">
          <cell r="C107" t="str">
            <v>SITARA ENERGY LTD-SUKUK (16-07-07)</v>
          </cell>
          <cell r="D107" t="str">
            <v>Non-Traded</v>
          </cell>
          <cell r="E107">
            <v>98.375900000000001</v>
          </cell>
        </row>
        <row r="109">
          <cell r="E109" t="str">
            <v>Page 2 of 3</v>
          </cell>
        </row>
        <row r="116">
          <cell r="C116" t="str">
            <v>TFCs and Sukuks</v>
          </cell>
          <cell r="D116" t="str">
            <v>Traded / Non-Traded</v>
          </cell>
          <cell r="E116" t="str">
            <v>Price</v>
          </cell>
        </row>
        <row r="117">
          <cell r="C117" t="str">
            <v>JAVEDAN CEMENT LTD-TFC (10-11-06)</v>
          </cell>
          <cell r="D117" t="str">
            <v>Non-Traded</v>
          </cell>
          <cell r="E117">
            <v>75</v>
          </cell>
        </row>
        <row r="118">
          <cell r="C118" t="str">
            <v>KOHAT CEMENT-SUKKUK (20-12-07)</v>
          </cell>
          <cell r="D118" t="str">
            <v>Non-Traded</v>
          </cell>
          <cell r="E118">
            <v>66.802400000000006</v>
          </cell>
        </row>
        <row r="119">
          <cell r="C119" t="str">
            <v>SECURITY LEASING CORPORATION LTD-PPTFC (28-03-06)</v>
          </cell>
          <cell r="D119" t="str">
            <v>Non-Traded</v>
          </cell>
          <cell r="E119">
            <v>70.328000000000003</v>
          </cell>
        </row>
        <row r="120">
          <cell r="C120" t="str">
            <v>SECURITY LEASING CORPORATION LTD-SUKKUK (01-06-07) - I</v>
          </cell>
          <cell r="D120" t="str">
            <v>Non-Traded</v>
          </cell>
          <cell r="E120">
            <v>70.682500000000005</v>
          </cell>
        </row>
        <row r="121">
          <cell r="C121" t="str">
            <v>SECURITY LEASING CORPORATION LTD-SUKKUK (19-09-07) - II</v>
          </cell>
          <cell r="D121" t="str">
            <v>Non-Traded</v>
          </cell>
          <cell r="E121">
            <v>70.682500000000005</v>
          </cell>
        </row>
        <row r="126">
          <cell r="C126" t="str">
            <v>AGRITECH LTD-TFC (30-11-07)</v>
          </cell>
          <cell r="D126" t="str">
            <v>Non-Traded</v>
          </cell>
          <cell r="E126" t="str">
            <v>94.2984</v>
          </cell>
        </row>
        <row r="127">
          <cell r="C127" t="str">
            <v>AGRITECH LTD-TFC (01-12-08)</v>
          </cell>
          <cell r="D127" t="str">
            <v>Non-Traded</v>
          </cell>
          <cell r="E127" t="str">
            <v>A/C to NPA</v>
          </cell>
        </row>
        <row r="128">
          <cell r="C128" t="str">
            <v>AL-ZAMIN LEASING MODARABA LTD-TFC (12-05-08)</v>
          </cell>
          <cell r="D128" t="str">
            <v>Non-Traded</v>
          </cell>
          <cell r="E128">
            <v>97.165899999999993</v>
          </cell>
        </row>
        <row r="129">
          <cell r="C129" t="str">
            <v>ARZOO TEXTILE MILLS LTD-SUKUK (15-04-08)</v>
          </cell>
          <cell r="D129" t="str">
            <v>Non-Traded</v>
          </cell>
          <cell r="E129" t="str">
            <v>A/C to NPA</v>
          </cell>
        </row>
        <row r="130">
          <cell r="C130" t="str">
            <v>AZGARD NINE LTD- TFC (20-09-05)</v>
          </cell>
          <cell r="D130" t="str">
            <v>Non-Traded</v>
          </cell>
          <cell r="E130" t="str">
            <v>96.7658</v>
          </cell>
        </row>
        <row r="131">
          <cell r="C131" t="str">
            <v>AZGARD NINE LTD- TFC (04-12-07) PP</v>
          </cell>
          <cell r="D131" t="str">
            <v>Non-Traded</v>
          </cell>
          <cell r="E131" t="str">
            <v>91.7607</v>
          </cell>
        </row>
        <row r="132">
          <cell r="C132" t="str">
            <v>BUNNY'S LTD. - TFC (30-11-08)</v>
          </cell>
          <cell r="D132" t="str">
            <v>Non-Traded</v>
          </cell>
          <cell r="E132" t="str">
            <v>A/C to NPA</v>
          </cell>
        </row>
        <row r="133">
          <cell r="C133" t="str">
            <v>DEWAN CEMENT LTD</v>
          </cell>
          <cell r="D133" t="str">
            <v>Non-Traded</v>
          </cell>
          <cell r="E133" t="str">
            <v>A/C to NPA</v>
          </cell>
        </row>
        <row r="134">
          <cell r="C134" t="str">
            <v>EDEN HOUSING LTD.- SUKUK (31-12-07)</v>
          </cell>
          <cell r="D134" t="str">
            <v>Non-Traded</v>
          </cell>
          <cell r="E134" t="str">
            <v>92.6441</v>
          </cell>
        </row>
        <row r="135">
          <cell r="C135" t="str">
            <v>EDEN HOUSING LTD.- SUKUK (31-03-08)</v>
          </cell>
          <cell r="D135" t="str">
            <v>Non-Traded</v>
          </cell>
          <cell r="E135" t="str">
            <v>A/C to NPA</v>
          </cell>
        </row>
        <row r="136">
          <cell r="C136" t="str">
            <v>GHARIBWAL CEMENT-TFC (18-01-08)</v>
          </cell>
          <cell r="D136" t="str">
            <v>Non-Traded</v>
          </cell>
          <cell r="E136" t="str">
            <v>A/C to NPA</v>
          </cell>
        </row>
        <row r="137">
          <cell r="C137" t="str">
            <v>NEW ALLIED ELECTRONIC (15-05-07)</v>
          </cell>
          <cell r="D137" t="str">
            <v>Non-Traded</v>
          </cell>
          <cell r="E137" t="str">
            <v>A/C to NPA</v>
          </cell>
        </row>
        <row r="138">
          <cell r="C138" t="str">
            <v>NEW ALLIED ELECTRONIC - SUKUK (27-07-07)</v>
          </cell>
          <cell r="D138" t="str">
            <v>Non-Traded</v>
          </cell>
          <cell r="E138" t="str">
            <v>A/C to NPA</v>
          </cell>
        </row>
        <row r="139">
          <cell r="C139" t="str">
            <v>NEW ALLIED ELECTRONIC - SUKUK (03-12-07)</v>
          </cell>
          <cell r="D139" t="str">
            <v>Non-Traded</v>
          </cell>
          <cell r="E139" t="str">
            <v>A/C to NPA</v>
          </cell>
        </row>
        <row r="140">
          <cell r="C140" t="str">
            <v>PAK HY-OILS LTD-TFC (31-12-08)</v>
          </cell>
          <cell r="D140" t="str">
            <v>Non-Traded</v>
          </cell>
          <cell r="E140" t="str">
            <v>A/C to NPA</v>
          </cell>
        </row>
        <row r="141">
          <cell r="C141" t="str">
            <v>SECURITY LEASING CORPORATION LTD-PPTFC (28-03-06)</v>
          </cell>
          <cell r="D141" t="str">
            <v>Non-Traded</v>
          </cell>
          <cell r="E141" t="str">
            <v>A/C to NPA</v>
          </cell>
        </row>
        <row r="142">
          <cell r="C142" t="str">
            <v>SHAKARGANJ MILLS LTD-TFC (22-09-08)</v>
          </cell>
          <cell r="D142" t="str">
            <v>Non-Traded</v>
          </cell>
          <cell r="E142" t="str">
            <v>A/C to NPA</v>
          </cell>
        </row>
        <row r="143">
          <cell r="C143" t="str">
            <v>SITARA PEROXIDE LTD-SUK (19-08-08)</v>
          </cell>
          <cell r="D143" t="str">
            <v>Non-Traded</v>
          </cell>
          <cell r="E143" t="str">
            <v>A/C to NPA</v>
          </cell>
        </row>
        <row r="144">
          <cell r="C144" t="str">
            <v>THREE STAR HOSIERY SUKUK (25-06-08)</v>
          </cell>
          <cell r="D144" t="str">
            <v>Non-Traded</v>
          </cell>
          <cell r="E144" t="str">
            <v>A/C to NPA</v>
          </cell>
        </row>
        <row r="145">
          <cell r="C145" t="str">
            <v>PACE (PAKISTAN) LTD-TFC (15-02-08)**</v>
          </cell>
          <cell r="D145" t="str">
            <v>Non-Traded</v>
          </cell>
          <cell r="E145" t="str">
            <v>65.0000</v>
          </cell>
        </row>
        <row r="146">
          <cell r="C146" t="str">
            <v>TELECARD LTD-TFC (27-05-05)</v>
          </cell>
          <cell r="D146" t="str">
            <v>Non-Traded</v>
          </cell>
          <cell r="E146" t="str">
            <v>75.0000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s>
    <sheetDataSet>
      <sheetData sheetId="0" refreshError="1"/>
      <sheetData sheetId="1" refreshError="1">
        <row r="24">
          <cell r="C24" t="str">
            <v>and</v>
          </cell>
        </row>
        <row r="27">
          <cell r="C27" t="str">
            <v>Rates of Debt Securities as of June 30, 2009 (Revised)</v>
          </cell>
        </row>
        <row r="29">
          <cell r="C29" t="str">
            <v>TFCs and Sukuks</v>
          </cell>
          <cell r="D29" t="str">
            <v>Traded / Non-Traded</v>
          </cell>
          <cell r="E29" t="str">
            <v>Prices</v>
          </cell>
        </row>
        <row r="31">
          <cell r="C31" t="str">
            <v>GOP IJARA SUKUK (11-03-09)</v>
          </cell>
          <cell r="D31" t="str">
            <v>Non-Traded</v>
          </cell>
          <cell r="E31">
            <v>100</v>
          </cell>
        </row>
        <row r="32">
          <cell r="C32" t="str">
            <v>KARACHI SHIPYARD &amp; ENGINEERING WORKS LTD-SUKUK (02-11-07)</v>
          </cell>
          <cell r="D32" t="str">
            <v>Non-Traded</v>
          </cell>
          <cell r="E32">
            <v>98.882900000000006</v>
          </cell>
        </row>
        <row r="33">
          <cell r="C33" t="str">
            <v>KARACHI SHIPYARD &amp; ENGINEERING WORKS LTD-SUKUK (04-02-08)</v>
          </cell>
          <cell r="D33" t="str">
            <v>Traded</v>
          </cell>
          <cell r="E33">
            <v>98.051599999999993</v>
          </cell>
        </row>
        <row r="34">
          <cell r="C34" t="str">
            <v>NATIONAL INDUSTRIAL PARK DEVEL. &amp; MANAGEMENT Co. SUKUK (11-08-07)</v>
          </cell>
          <cell r="D34" t="str">
            <v>Non-Traded</v>
          </cell>
          <cell r="E34">
            <v>100.0314</v>
          </cell>
        </row>
        <row r="35">
          <cell r="C35" t="str">
            <v>PAKISTAN INTERNATIONAL AIRLINE CORPORATION-TFC (20-02-03)</v>
          </cell>
          <cell r="D35" t="str">
            <v>Non-Traded</v>
          </cell>
          <cell r="E35">
            <v>99.558300000000003</v>
          </cell>
        </row>
        <row r="36">
          <cell r="C36" t="str">
            <v>WAPDA-SUKUK (01-05-06)</v>
          </cell>
          <cell r="D36" t="str">
            <v>Traded</v>
          </cell>
          <cell r="E36">
            <v>98.351100000000002</v>
          </cell>
        </row>
        <row r="37">
          <cell r="C37" t="str">
            <v>WAPDA-SUKUK (13-07-07)</v>
          </cell>
          <cell r="D37" t="str">
            <v>Non-Traded</v>
          </cell>
          <cell r="E37">
            <v>93.893500000000003</v>
          </cell>
        </row>
        <row r="39">
          <cell r="C39" t="str">
            <v>JAHANGIR SIDDIQUI &amp; COMPANY LTD-TFC (21-12-04)</v>
          </cell>
          <cell r="D39" t="str">
            <v>Non-Traded</v>
          </cell>
          <cell r="E39">
            <v>91.550299999999993</v>
          </cell>
        </row>
        <row r="40">
          <cell r="C40" t="str">
            <v>JAHANGIR SIDDIQUI &amp; COMPANY LTD-TFC (30-09-05)</v>
          </cell>
          <cell r="D40" t="str">
            <v>Non-Traded</v>
          </cell>
          <cell r="E40">
            <v>95.016599999999997</v>
          </cell>
        </row>
        <row r="41">
          <cell r="C41" t="str">
            <v>JAHANGIR SIDDIQUI &amp; COMPANY LTD-TFC (21-11-06)</v>
          </cell>
          <cell r="D41" t="str">
            <v>Non-Traded</v>
          </cell>
          <cell r="E41">
            <v>92.999700000000004</v>
          </cell>
        </row>
        <row r="42">
          <cell r="C42" t="str">
            <v>JAHANGIR SIDDIQUI &amp; COMPANY LTD-TFC (04-07-07)</v>
          </cell>
          <cell r="D42" t="str">
            <v>Traded</v>
          </cell>
          <cell r="E42">
            <v>91.5</v>
          </cell>
        </row>
        <row r="43">
          <cell r="C43" t="str">
            <v>ORIX LEASING PAKISTAN LTD-TFC (25-05-07)</v>
          </cell>
          <cell r="D43" t="str">
            <v>Traded</v>
          </cell>
          <cell r="E43">
            <v>82.641599999999997</v>
          </cell>
        </row>
        <row r="44">
          <cell r="C44" t="str">
            <v>PAK KUWAIT INVESTMENT COMPANY LTD-TFC (09-08-05)</v>
          </cell>
          <cell r="D44" t="str">
            <v>Non-Traded</v>
          </cell>
          <cell r="E44">
            <v>99.858599999999996</v>
          </cell>
        </row>
        <row r="45">
          <cell r="C45" t="str">
            <v>PAK KUWAIT INVESTMENT COMPANY LTD-TFC (03-02-06)</v>
          </cell>
          <cell r="D45" t="str">
            <v>Non-Traded</v>
          </cell>
          <cell r="E45">
            <v>99.495099999999994</v>
          </cell>
        </row>
        <row r="46">
          <cell r="C46" t="str">
            <v>PAK KUWAIT INVESTMENT COMPANY LTD-TFC (28-03-06)</v>
          </cell>
          <cell r="D46" t="str">
            <v>Non-Traded</v>
          </cell>
          <cell r="E46">
            <v>99.287199999999999</v>
          </cell>
        </row>
        <row r="48">
          <cell r="C48" t="str">
            <v>ENGRO CHEMICAL PAKISTAN LTD-SUKUK (06-09-07)</v>
          </cell>
          <cell r="D48" t="str">
            <v>Traded</v>
          </cell>
          <cell r="E48">
            <v>98.26</v>
          </cell>
        </row>
        <row r="49">
          <cell r="C49" t="str">
            <v>ENGRO CHEMICAL PAKISTAN LTD-TFC (30-11-07)</v>
          </cell>
          <cell r="D49" t="str">
            <v>Non-Traded</v>
          </cell>
          <cell r="E49">
            <v>97.189499999999995</v>
          </cell>
        </row>
        <row r="50">
          <cell r="C50" t="str">
            <v>ENGRO CHEMICAL PAKISTAN LTD-TFC (18-03-08) (PRP-I)</v>
          </cell>
          <cell r="D50" t="str">
            <v>Non-Traded</v>
          </cell>
          <cell r="E50">
            <v>88</v>
          </cell>
        </row>
        <row r="51">
          <cell r="C51" t="str">
            <v>ENGRO CHEMICAL PAKISTAN LTD-TFC (18-03-08) (PRP-II)</v>
          </cell>
          <cell r="D51" t="str">
            <v>Non-Traded</v>
          </cell>
          <cell r="E51">
            <v>87.666700000000006</v>
          </cell>
        </row>
        <row r="52">
          <cell r="C52" t="str">
            <v>ORIX LEASING PAKISTAN LTD-SUKUK (30-06-07)</v>
          </cell>
          <cell r="D52" t="str">
            <v>Non-Traded</v>
          </cell>
          <cell r="E52">
            <v>98.3</v>
          </cell>
        </row>
        <row r="53">
          <cell r="C53" t="str">
            <v>ORIX LEASING PAKISTAN LTD-TFC (15-01-08)</v>
          </cell>
          <cell r="D53" t="str">
            <v>Non-Traded</v>
          </cell>
          <cell r="E53">
            <v>97.876000000000005</v>
          </cell>
        </row>
        <row r="54">
          <cell r="C54" t="str">
            <v>PAK ARAB FERTILIZERS (28-02-08)</v>
          </cell>
          <cell r="D54" t="str">
            <v>Traded</v>
          </cell>
          <cell r="E54">
            <v>95.369100000000003</v>
          </cell>
        </row>
        <row r="55">
          <cell r="C55" t="str">
            <v>SCB (PAK) LTD-TFC (20-01-04)</v>
          </cell>
          <cell r="D55" t="str">
            <v>Non-Traded</v>
          </cell>
          <cell r="E55">
            <v>97.046199999999999</v>
          </cell>
        </row>
        <row r="56">
          <cell r="C56" t="str">
            <v>SCB (PAK) LTD-TFC (01-02-06)</v>
          </cell>
          <cell r="D56" t="str">
            <v>Non-Traded</v>
          </cell>
          <cell r="E56">
            <v>98.881799999999998</v>
          </cell>
        </row>
        <row r="57">
          <cell r="C57" t="str">
            <v>SUI SOUTHERN GAS COMPANY - SUKKUK (31-12-07) - I</v>
          </cell>
          <cell r="D57" t="str">
            <v>Non-Traded</v>
          </cell>
          <cell r="E57">
            <v>96.9</v>
          </cell>
        </row>
        <row r="58">
          <cell r="C58" t="str">
            <v>UNITED BANK LTD-TFC (10-08-04)</v>
          </cell>
          <cell r="D58" t="str">
            <v>Non-Traded</v>
          </cell>
          <cell r="E58">
            <v>86.472300000000004</v>
          </cell>
        </row>
        <row r="59">
          <cell r="C59" t="str">
            <v>UNITED BANK LTD-TFC (15-03-05)</v>
          </cell>
          <cell r="D59" t="str">
            <v>Non-Traded</v>
          </cell>
          <cell r="E59">
            <v>84.369</v>
          </cell>
        </row>
        <row r="60">
          <cell r="C60" t="str">
            <v>UNITED BANK LTD-TFC (08-09-06)</v>
          </cell>
          <cell r="D60" t="str">
            <v>Non-Traded</v>
          </cell>
          <cell r="E60">
            <v>96.614099999999993</v>
          </cell>
        </row>
        <row r="61">
          <cell r="C61" t="str">
            <v>UNITED BANK LTD-TFC (14-02-08)</v>
          </cell>
          <cell r="D61" t="str">
            <v>Traded</v>
          </cell>
          <cell r="E61">
            <v>91.986699999999999</v>
          </cell>
        </row>
        <row r="63">
          <cell r="C63" t="str">
            <v>ALLIED BANK LTD-TFC (06-12-06)</v>
          </cell>
          <cell r="D63" t="str">
            <v>Non-Traded</v>
          </cell>
          <cell r="E63">
            <v>96.774900000000002</v>
          </cell>
        </row>
        <row r="64">
          <cell r="C64" t="str">
            <v>ASKARI BANK LTD-TFC (04-02-05)</v>
          </cell>
          <cell r="D64" t="str">
            <v>Non-Traded</v>
          </cell>
          <cell r="E64">
            <v>96.171199999999999</v>
          </cell>
        </row>
        <row r="65">
          <cell r="C65" t="str">
            <v>ASKARI BANK LTD-TFC (31-10-05)</v>
          </cell>
          <cell r="D65" t="str">
            <v>Non-Traded</v>
          </cell>
          <cell r="E65">
            <v>95.565600000000003</v>
          </cell>
        </row>
        <row r="66">
          <cell r="C66" t="str">
            <v>AZGARD NINE LTD- TFC (20-09-05)</v>
          </cell>
          <cell r="D66" t="str">
            <v>Non-Traded</v>
          </cell>
          <cell r="E66">
            <v>88.474999999999994</v>
          </cell>
        </row>
        <row r="67">
          <cell r="C67" t="str">
            <v>AZGARD NINE LTD- TFC (04-12-07) PP</v>
          </cell>
          <cell r="D67" t="str">
            <v>Non-Traded</v>
          </cell>
          <cell r="E67">
            <v>98.5989</v>
          </cell>
        </row>
        <row r="68">
          <cell r="C68" t="str">
            <v>BANK ALFALAH LTD-TFC (23-11-04)</v>
          </cell>
          <cell r="D68" t="str">
            <v>Non-Traded</v>
          </cell>
          <cell r="E68">
            <v>97.521299999999997</v>
          </cell>
        </row>
        <row r="69">
          <cell r="C69" t="str">
            <v>BANK ALFALAH LTD-TFC (25-11-05)</v>
          </cell>
          <cell r="D69" t="str">
            <v>Non-Traded</v>
          </cell>
          <cell r="E69">
            <v>96.0899</v>
          </cell>
        </row>
        <row r="70">
          <cell r="C70" t="str">
            <v>BANK AL-HABIB LTD-TFC (15-07-04) 10% cap</v>
          </cell>
          <cell r="D70" t="str">
            <v>Non-Traded</v>
          </cell>
          <cell r="E70">
            <v>89.696399999999997</v>
          </cell>
        </row>
        <row r="71">
          <cell r="C71" t="str">
            <v>BANK AL-HABIB LTD-TFC (07-02-07)</v>
          </cell>
          <cell r="D71" t="str">
            <v>Non-Traded</v>
          </cell>
          <cell r="E71">
            <v>95.594300000000004</v>
          </cell>
        </row>
        <row r="72">
          <cell r="E72" t="str">
            <v>Page 1 of 3</v>
          </cell>
        </row>
        <row r="79">
          <cell r="C79" t="str">
            <v>CENTURY PAPER &amp; BOARD MILLS LTD- SUKUK (25-09-07)</v>
          </cell>
          <cell r="D79" t="str">
            <v>Non-Traded</v>
          </cell>
          <cell r="E79">
            <v>97.550200000000004</v>
          </cell>
        </row>
        <row r="80">
          <cell r="C80" t="str">
            <v>FAYSAL BANK LTD  (12-11-2007)</v>
          </cell>
          <cell r="D80" t="str">
            <v>Non-Traded</v>
          </cell>
          <cell r="E80">
            <v>95.054199999999994</v>
          </cell>
        </row>
        <row r="81">
          <cell r="C81" t="str">
            <v>FINANCIAL REC'BLES SEC'ZATION CO. LTD-TFC CLASS "A"</v>
          </cell>
          <cell r="D81" t="str">
            <v>Non-Traded</v>
          </cell>
          <cell r="E81">
            <v>98.710800000000006</v>
          </cell>
        </row>
        <row r="82">
          <cell r="C82" t="str">
            <v>FINANCIAL REC'BLES SEC'ZATION CO. LTD-TFC CLASS "B"</v>
          </cell>
          <cell r="D82" t="str">
            <v>Non-Traded</v>
          </cell>
          <cell r="E82">
            <v>98.4238</v>
          </cell>
        </row>
        <row r="83">
          <cell r="C83" t="str">
            <v>KASB SECURITIES LTD- TFC (27-06-07)</v>
          </cell>
          <cell r="D83" t="str">
            <v>Non-Traded</v>
          </cell>
          <cell r="E83">
            <v>87.500100000000003</v>
          </cell>
        </row>
        <row r="84">
          <cell r="C84" t="str">
            <v>PACE (PAKISTAN) LTD-TFC (15-02-08)</v>
          </cell>
          <cell r="D84" t="str">
            <v>Traded</v>
          </cell>
          <cell r="E84">
            <v>83</v>
          </cell>
        </row>
        <row r="85">
          <cell r="C85" t="str">
            <v>PAK AMERICAN FERTILIZER LTD-TFC (30-11-07)</v>
          </cell>
          <cell r="D85" t="str">
            <v>Non-Traded</v>
          </cell>
          <cell r="E85">
            <v>97.436700000000002</v>
          </cell>
        </row>
        <row r="86">
          <cell r="C86" t="str">
            <v>PAK AMERICAN FERTILIZER LTD-TFC (14-01-08)</v>
          </cell>
          <cell r="D86" t="str">
            <v>Traded</v>
          </cell>
          <cell r="E86">
            <v>86.887500000000003</v>
          </cell>
        </row>
        <row r="87">
          <cell r="C87" t="str">
            <v>PAK AMERICAN FERTILIZER LTD-SUKUK (06-08-08)</v>
          </cell>
          <cell r="D87" t="str">
            <v>Traded</v>
          </cell>
          <cell r="E87">
            <v>89.659700000000001</v>
          </cell>
        </row>
        <row r="88">
          <cell r="C88" t="str">
            <v>PAK AMERICAN FERTILIZER LTD-TFC (01-12-08)</v>
          </cell>
          <cell r="D88" t="str">
            <v>Non-Traded</v>
          </cell>
          <cell r="E88">
            <v>100.607</v>
          </cell>
        </row>
        <row r="89">
          <cell r="C89" t="str">
            <v>PAKISTAN MOBILE COMMUNICATION LTD-TFC (31-05-06)</v>
          </cell>
          <cell r="D89" t="str">
            <v>Traded</v>
          </cell>
          <cell r="E89">
            <v>100.75</v>
          </cell>
        </row>
        <row r="90">
          <cell r="C90" t="str">
            <v>PAKISTAN MOBILE COMMUNICATION LTD-TFC (01-10-07)</v>
          </cell>
          <cell r="D90" t="str">
            <v>Non-Traded</v>
          </cell>
          <cell r="E90">
            <v>87.180099999999996</v>
          </cell>
        </row>
        <row r="91">
          <cell r="C91" t="str">
            <v>PAKISTAN MOBILE COMMUNICATION LTD-TFC (28-10-08)</v>
          </cell>
          <cell r="D91" t="str">
            <v>Non-Traded</v>
          </cell>
          <cell r="E91">
            <v>96.021299999999997</v>
          </cell>
        </row>
        <row r="92">
          <cell r="C92" t="str">
            <v>ROYAL BANK OF SCOTLAND  - TFC (10-02-05)</v>
          </cell>
          <cell r="D92" t="str">
            <v>Non-Traded</v>
          </cell>
          <cell r="E92">
            <v>98.781899999999993</v>
          </cell>
        </row>
        <row r="93">
          <cell r="C93" t="str">
            <v>SITARA CHEMICALS LTD - SUKUK - II (03-12-06)</v>
          </cell>
          <cell r="D93" t="str">
            <v>Non-Traded</v>
          </cell>
          <cell r="E93">
            <v>98.665499999999994</v>
          </cell>
        </row>
        <row r="94">
          <cell r="C94" t="str">
            <v>SITARA CHEMICALS LTD - SUKUK - III (02-01-08)</v>
          </cell>
          <cell r="D94" t="str">
            <v>Traded</v>
          </cell>
          <cell r="E94">
            <v>99.974999999999994</v>
          </cell>
        </row>
        <row r="96">
          <cell r="C96" t="str">
            <v>AL ABBAS SUGAR MILLS LTD-TFC (21-11-07)</v>
          </cell>
          <cell r="D96" t="str">
            <v>Non-Traded</v>
          </cell>
          <cell r="E96">
            <v>91.592399999999998</v>
          </cell>
        </row>
        <row r="97">
          <cell r="C97" t="str">
            <v>BRR GUARDIAN MODARABA (07-06-08)</v>
          </cell>
          <cell r="D97" t="str">
            <v>Non-Traded</v>
          </cell>
          <cell r="E97">
            <v>95.870999999999995</v>
          </cell>
        </row>
        <row r="98">
          <cell r="C98" t="str">
            <v>ESCORTS INVESTMENT BANK LTD-TFC (15-03-07)</v>
          </cell>
          <cell r="D98" t="str">
            <v>Non-Traded</v>
          </cell>
          <cell r="E98">
            <v>99.472200000000001</v>
          </cell>
        </row>
        <row r="99">
          <cell r="C99" t="str">
            <v>HOUSE BUILDING FINANCE CORPORATION LTD - SUKUK (07-05-08)</v>
          </cell>
          <cell r="D99" t="str">
            <v>Non-Traded</v>
          </cell>
          <cell r="E99">
            <v>94.600399999999993</v>
          </cell>
        </row>
        <row r="100">
          <cell r="C100" t="str">
            <v>IGI INV. BANK LTD-TFC (FIRST INT'l INV. BANK LTD. - TFC) (11-07-06)</v>
          </cell>
          <cell r="D100" t="str">
            <v>Non-Traded</v>
          </cell>
          <cell r="E100">
            <v>96.945800000000006</v>
          </cell>
        </row>
        <row r="101">
          <cell r="C101" t="str">
            <v>NIB BANK LTD-TFC (05-03-08)</v>
          </cell>
          <cell r="D101" t="str">
            <v>Traded</v>
          </cell>
          <cell r="E101">
            <v>92.440200000000004</v>
          </cell>
        </row>
        <row r="102">
          <cell r="C102" t="str">
            <v>PEL-SUKUK (28-09-07)</v>
          </cell>
          <cell r="D102" t="str">
            <v>Non-Traded</v>
          </cell>
          <cell r="E102">
            <v>98.070999999999998</v>
          </cell>
        </row>
        <row r="103">
          <cell r="C103" t="str">
            <v>PEL-SUKUK (30-06-08)</v>
          </cell>
          <cell r="D103" t="str">
            <v>Non-Traded</v>
          </cell>
          <cell r="E103">
            <v>92.417000000000002</v>
          </cell>
        </row>
        <row r="104">
          <cell r="C104" t="str">
            <v>SITARA ENERGY LTD-SUKUK (16-07-07)</v>
          </cell>
          <cell r="D104" t="str">
            <v>Non-Traded</v>
          </cell>
          <cell r="E104">
            <v>98.9452</v>
          </cell>
        </row>
        <row r="105">
          <cell r="C105" t="str">
            <v>SONERI BANK LTD-TFC (05-05-05)</v>
          </cell>
          <cell r="D105" t="str">
            <v>Non-Traded</v>
          </cell>
          <cell r="E105">
            <v>96.542100000000005</v>
          </cell>
        </row>
        <row r="107">
          <cell r="C107" t="str">
            <v>AL-ZAMIN LEASING MODARABA-TFC (31-05-05)</v>
          </cell>
          <cell r="D107" t="str">
            <v>Non-Traded</v>
          </cell>
          <cell r="E107">
            <v>93.779700000000005</v>
          </cell>
        </row>
        <row r="108">
          <cell r="C108" t="str">
            <v>AMTEX LTD.-SUKUK (21-01-08)</v>
          </cell>
          <cell r="D108" t="str">
            <v>Non-Traded</v>
          </cell>
          <cell r="E108">
            <v>89.180800000000005</v>
          </cell>
        </row>
        <row r="109">
          <cell r="C109" t="str">
            <v>EDEN BUILDERS LTD.- SUKUK (08-09-08)</v>
          </cell>
          <cell r="D109" t="str">
            <v>Traded</v>
          </cell>
          <cell r="E109">
            <v>100.1456</v>
          </cell>
        </row>
        <row r="110">
          <cell r="C110" t="str">
            <v>EDEN HOUSING LTD.- SUKUK (31-12-07)</v>
          </cell>
          <cell r="D110" t="str">
            <v>Non-Traded</v>
          </cell>
          <cell r="E110">
            <v>97.261399999999995</v>
          </cell>
        </row>
        <row r="111">
          <cell r="C111" t="str">
            <v>EDEN HOUSING LTD.- SUKUK (31-03-08)</v>
          </cell>
          <cell r="D111" t="str">
            <v>Non-Traded</v>
          </cell>
          <cell r="E111">
            <v>96.914500000000004</v>
          </cell>
        </row>
        <row r="112">
          <cell r="C112" t="str">
            <v>ESCORT INVESTMENT BANK (27-09-04) (Cap @ 10%)</v>
          </cell>
          <cell r="D112" t="str">
            <v>Non-Traded</v>
          </cell>
          <cell r="E112">
            <v>100</v>
          </cell>
        </row>
        <row r="113">
          <cell r="C113" t="str">
            <v>JDW SUGAR MILLS LTD. SUKUK (19-06-08)</v>
          </cell>
          <cell r="D113" t="str">
            <v>Non-Traded</v>
          </cell>
          <cell r="E113">
            <v>92.581400000000002</v>
          </cell>
        </row>
        <row r="114">
          <cell r="C114" t="str">
            <v>JDW SUGAR MILLS LTD. SUKUK (23-06-08)</v>
          </cell>
          <cell r="D114" t="str">
            <v>Non-Traded</v>
          </cell>
          <cell r="E114">
            <v>92.540099999999995</v>
          </cell>
        </row>
        <row r="115">
          <cell r="C115" t="str">
            <v>KASHAF FOUNDATION - TFC  (05-11-07)</v>
          </cell>
          <cell r="D115" t="str">
            <v>Traded</v>
          </cell>
          <cell r="E115">
            <v>95</v>
          </cell>
        </row>
        <row r="116">
          <cell r="C116" t="str">
            <v>OPTIMUS LTD - TFC (10-10-07)</v>
          </cell>
          <cell r="D116" t="str">
            <v>Non-Traded</v>
          </cell>
          <cell r="E116">
            <v>95.534899999999993</v>
          </cell>
        </row>
        <row r="117">
          <cell r="C117" t="str">
            <v>TRAKKER (15-09-07) - PPTFC</v>
          </cell>
          <cell r="D117" t="str">
            <v>Non-Traded</v>
          </cell>
          <cell r="E117">
            <v>98.956000000000003</v>
          </cell>
        </row>
        <row r="118">
          <cell r="C118" t="str">
            <v>TRUST INVESTMENT BANK LTD-TFC (17-07-04) 10% cap</v>
          </cell>
          <cell r="D118" t="str">
            <v>Non-Traded</v>
          </cell>
          <cell r="E118">
            <v>100</v>
          </cell>
        </row>
        <row r="119">
          <cell r="C119" t="str">
            <v>TRUST INVESTMENT BANK LTD-TFC (15-11-05)</v>
          </cell>
          <cell r="D119" t="str">
            <v>Non-Traded</v>
          </cell>
          <cell r="E119">
            <v>98.475499999999997</v>
          </cell>
        </row>
        <row r="120">
          <cell r="C120" t="str">
            <v>TRUST INVESTMENT BANK LTD-TFC (04-07-08)</v>
          </cell>
          <cell r="D120" t="str">
            <v>Non-Traded</v>
          </cell>
          <cell r="E120">
            <v>95.447199999999995</v>
          </cell>
        </row>
        <row r="121">
          <cell r="C121" t="str">
            <v>WORLDCALL TELECOM LTD.TFC (28-11-06)</v>
          </cell>
          <cell r="D121" t="str">
            <v>Non-Traded</v>
          </cell>
          <cell r="E121">
            <v>98.341999999999999</v>
          </cell>
        </row>
        <row r="122">
          <cell r="C122" t="str">
            <v>WORLDCALL TELECOM LTD-TFC (07-10-08)</v>
          </cell>
          <cell r="D122" t="str">
            <v>Traded</v>
          </cell>
          <cell r="E122">
            <v>95.175399999999996</v>
          </cell>
        </row>
        <row r="124">
          <cell r="C124" t="str">
            <v>ALZAMIN LEASING CORPORATION LTD-TFC (05-09-07)</v>
          </cell>
          <cell r="D124" t="str">
            <v>Non-Traded</v>
          </cell>
          <cell r="E124">
            <v>96.896000000000001</v>
          </cell>
        </row>
        <row r="125">
          <cell r="C125" t="str">
            <v>AL-ZAMIN LEASING MODARABA LTD-TFC (12-05-08)</v>
          </cell>
          <cell r="D125" t="str">
            <v>Non-Traded</v>
          </cell>
          <cell r="E125">
            <v>94.7821</v>
          </cell>
        </row>
        <row r="126">
          <cell r="C126" t="str">
            <v>AVARI HOTELS-TFC (30-04-09)</v>
          </cell>
          <cell r="D126" t="str">
            <v>Non-Traded</v>
          </cell>
          <cell r="E126">
            <v>93.129400000000004</v>
          </cell>
        </row>
        <row r="127">
          <cell r="C127" t="str">
            <v>MAPLE LEAF SUKUK-(3-12-07)</v>
          </cell>
          <cell r="D127" t="str">
            <v>Non-Traded</v>
          </cell>
          <cell r="E127">
            <v>90.010099999999994</v>
          </cell>
        </row>
        <row r="128">
          <cell r="C128" t="str">
            <v>QUETTA TEXTILE MILLS LTD-SUKUK (26-09-08)</v>
          </cell>
          <cell r="D128" t="str">
            <v>Non-Traded</v>
          </cell>
          <cell r="E128">
            <v>86.235200000000006</v>
          </cell>
        </row>
        <row r="129">
          <cell r="C129" t="str">
            <v>SHAHMURAD SUGAR MILLS LTD-SUKUK (27-09-07)</v>
          </cell>
          <cell r="D129" t="str">
            <v>Non-Traded</v>
          </cell>
          <cell r="E129">
            <v>94.003900000000002</v>
          </cell>
        </row>
        <row r="130">
          <cell r="C130" t="str">
            <v>SHAKARGANJ MILLS LTD-TFC (22-09-08)</v>
          </cell>
          <cell r="D130" t="str">
            <v>Non-Traded</v>
          </cell>
          <cell r="E130">
            <v>91.9238</v>
          </cell>
        </row>
        <row r="131">
          <cell r="C131" t="str">
            <v>SME LEASING LTD-TFC (16-07-08)</v>
          </cell>
          <cell r="D131" t="str">
            <v>Non-Traded</v>
          </cell>
          <cell r="E131">
            <v>95.640199999999993</v>
          </cell>
        </row>
        <row r="133">
          <cell r="C133" t="str">
            <v>SEARLE PAKISTAN LTD-TFC (09-03-06)</v>
          </cell>
          <cell r="D133" t="str">
            <v>Non-Traded</v>
          </cell>
          <cell r="E133">
            <v>96.017600000000002</v>
          </cell>
        </row>
        <row r="135">
          <cell r="C135" t="str">
            <v>SAUDI PAK LEASING COMPANY LTD-TFC (13-03-08)</v>
          </cell>
          <cell r="D135" t="str">
            <v>Non-Traded</v>
          </cell>
          <cell r="E135">
            <v>74</v>
          </cell>
        </row>
        <row r="136">
          <cell r="C136" t="str">
            <v>TELECARD LTD-TFC (27-05-05)</v>
          </cell>
          <cell r="D136" t="str">
            <v>Non-Traded</v>
          </cell>
          <cell r="E136">
            <v>95.519099999999995</v>
          </cell>
        </row>
        <row r="138">
          <cell r="C138" t="str">
            <v>GHARIBWAL CEMENT-TFC (18-01-08)</v>
          </cell>
          <cell r="D138" t="str">
            <v>Non-Traded</v>
          </cell>
          <cell r="E138">
            <v>88.940700000000007</v>
          </cell>
        </row>
        <row r="139">
          <cell r="C139" t="str">
            <v>SECURITY LEASING CORPORATION LTD-PPTFC (28-03-06)</v>
          </cell>
          <cell r="D139" t="str">
            <v>Non-Traded</v>
          </cell>
          <cell r="E139">
            <v>93.973799999999997</v>
          </cell>
        </row>
        <row r="140">
          <cell r="C140" t="str">
            <v>SECURITY LEASING CORPORATION LTD-SUKKUK (01-06-07) - I</v>
          </cell>
          <cell r="D140" t="str">
            <v>Non-Traded</v>
          </cell>
          <cell r="E140">
            <v>90.503500000000003</v>
          </cell>
        </row>
        <row r="141">
          <cell r="C141" t="str">
            <v>SECURITY LEASING CORPORATION LTD-SUKKUK (19-09-07) - II</v>
          </cell>
          <cell r="D141" t="str">
            <v>Non-Traded</v>
          </cell>
          <cell r="E141">
            <v>89.919200000000004</v>
          </cell>
        </row>
        <row r="143">
          <cell r="C143" t="str">
            <v>TFCs and Sukuks</v>
          </cell>
          <cell r="D143" t="str">
            <v>Traded / Non-Traded</v>
          </cell>
          <cell r="E143" t="str">
            <v>Prices</v>
          </cell>
        </row>
        <row r="144">
          <cell r="C144" t="str">
            <v>FIRST DAWOOD INVESTMENT BANK LTD. TFC (11-09-07)</v>
          </cell>
          <cell r="D144" t="str">
            <v>Non-Traded</v>
          </cell>
          <cell r="E144">
            <v>75</v>
          </cell>
        </row>
        <row r="145">
          <cell r="C145" t="str">
            <v>KOHAT CEMENT-SUKKUK (13-12-07)</v>
          </cell>
          <cell r="D145" t="str">
            <v>Non-Traded</v>
          </cell>
          <cell r="E145">
            <v>75</v>
          </cell>
        </row>
        <row r="146">
          <cell r="C146" t="str">
            <v>THREE STAR HOSIERY (25-06-08)</v>
          </cell>
          <cell r="D146" t="str">
            <v>Non-Traded</v>
          </cell>
          <cell r="E146">
            <v>75</v>
          </cell>
        </row>
        <row r="147">
          <cell r="E147" t="str">
            <v>Page 2 of 3</v>
          </cell>
        </row>
        <row r="156">
          <cell r="C156" t="str">
            <v>TFCs and Sukuks</v>
          </cell>
          <cell r="D156" t="str">
            <v>Traded / Non-Traded</v>
          </cell>
          <cell r="E156" t="str">
            <v>Prices</v>
          </cell>
        </row>
        <row r="157">
          <cell r="C157" t="str">
            <v>AL ABBAS HOLDINGS (PVT) LTD-TFC (23-08-06)</v>
          </cell>
          <cell r="D157" t="str">
            <v>Non-Traded</v>
          </cell>
          <cell r="E157">
            <v>75</v>
          </cell>
        </row>
        <row r="158">
          <cell r="C158" t="str">
            <v>ARZOO TEXTILE MILLS LTD-SUKUK (15-04-08)</v>
          </cell>
          <cell r="D158" t="str">
            <v>Non-Traded</v>
          </cell>
          <cell r="E158">
            <v>75</v>
          </cell>
        </row>
        <row r="159">
          <cell r="C159" t="str">
            <v>CRESCENT TEXTILE MILLS LTD-TFC (17-06-04)</v>
          </cell>
          <cell r="D159" t="str">
            <v>Non-Traded</v>
          </cell>
          <cell r="E159">
            <v>75</v>
          </cell>
        </row>
        <row r="160">
          <cell r="C160" t="str">
            <v>DAWOOD HERCULES-SUKUK (18-09-07)</v>
          </cell>
          <cell r="D160" t="str">
            <v>Non-Traded</v>
          </cell>
          <cell r="E160">
            <v>96.465900000000005</v>
          </cell>
        </row>
        <row r="161">
          <cell r="C161" t="str">
            <v>DEWAN FAROOQUE SPINNING MILLS LTD-TFC (20-12-04)</v>
          </cell>
          <cell r="D161" t="str">
            <v>Non-Traded</v>
          </cell>
          <cell r="E161">
            <v>75</v>
          </cell>
        </row>
        <row r="162">
          <cell r="C162" t="str">
            <v>DGKC DIMINISHING MUSHARKAH (08-05-08)</v>
          </cell>
          <cell r="D162" t="str">
            <v>Non-Traded</v>
          </cell>
          <cell r="E162">
            <v>95.650899999999993</v>
          </cell>
        </row>
        <row r="163">
          <cell r="C163" t="str">
            <v>GHANI HOLDING (PVT) LTD-TFC (23-08-06)</v>
          </cell>
          <cell r="D163" t="str">
            <v>Non-Traded</v>
          </cell>
          <cell r="E163">
            <v>75</v>
          </cell>
        </row>
        <row r="164">
          <cell r="C164" t="str">
            <v>JAVEDAN CEMENT LTD-TFC (10-11-06)</v>
          </cell>
          <cell r="D164" t="str">
            <v>Non-Traded</v>
          </cell>
          <cell r="E164">
            <v>75</v>
          </cell>
        </row>
        <row r="165">
          <cell r="C165" t="str">
            <v>PAK HY-OILS LTD-TFC (31-12-08)</v>
          </cell>
          <cell r="D165" t="str">
            <v>Non-Traded</v>
          </cell>
          <cell r="E165">
            <v>75</v>
          </cell>
        </row>
        <row r="166">
          <cell r="C166" t="str">
            <v>SITARA PEROXIDE LTD-SUK (19-08-08)</v>
          </cell>
          <cell r="D166" t="str">
            <v>Non-Traded</v>
          </cell>
          <cell r="E166">
            <v>75</v>
          </cell>
        </row>
        <row r="167">
          <cell r="C167" t="str">
            <v>VISION DEVELOPERS (PVT) LTD (30-11-08)</v>
          </cell>
          <cell r="D167" t="str">
            <v>Non-Traded</v>
          </cell>
          <cell r="E167">
            <v>75</v>
          </cell>
        </row>
        <row r="169">
          <cell r="C169" t="str">
            <v>TFCs and Sukuks</v>
          </cell>
          <cell r="D169" t="str">
            <v>Traded / Non-Traded</v>
          </cell>
          <cell r="E169" t="str">
            <v>Prices</v>
          </cell>
        </row>
        <row r="170">
          <cell r="C170" t="str">
            <v>DEWAN CEMENT LTD</v>
          </cell>
          <cell r="D170" t="str">
            <v>Non-Traded</v>
          </cell>
          <cell r="E170" t="str">
            <v>A/C to NPA</v>
          </cell>
        </row>
        <row r="171">
          <cell r="C171" t="str">
            <v>NEW ALLIED ELECTRONIC (15-05-07)</v>
          </cell>
          <cell r="D171" t="str">
            <v>Non-Traded</v>
          </cell>
          <cell r="E171" t="str">
            <v>A/C to NPA</v>
          </cell>
        </row>
        <row r="172">
          <cell r="C172" t="str">
            <v>NEW ALLIED ELECTRONIC - SUKUK (27-07-07)</v>
          </cell>
          <cell r="D172" t="str">
            <v>Non-Traded</v>
          </cell>
          <cell r="E172" t="str">
            <v>A/C to NPA</v>
          </cell>
        </row>
        <row r="173">
          <cell r="C173" t="str">
            <v>NEW ALLIED ELECTRONIC - SUKUK (03-12-07)</v>
          </cell>
          <cell r="D173" t="str">
            <v>Non-Traded</v>
          </cell>
          <cell r="E173" t="str">
            <v>A/C to NPA</v>
          </cell>
        </row>
        <row r="174">
          <cell r="C174" t="str">
            <v>Jun 30, 2009 (Prices will change on daily basis)</v>
          </cell>
        </row>
        <row r="175">
          <cell r="C175" t="str">
            <v>Jun 27 to Jul 10, 2009.</v>
          </cell>
        </row>
        <row r="176">
          <cell r="C176" t="str">
            <v>(Page updated on June 30, 2009 at 5:50 P. M.)</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nt²"/>
      <sheetName val="nt__2"/>
      <sheetName val="nt__3"/>
      <sheetName val="nt__4"/>
      <sheetName val="A"/>
      <sheetName val="CliftonMain-1003-P&amp;L"/>
      <sheetName val="CliftonMain-1003-EXP"/>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PDF1"/>
      <sheetName val="2000_ Projects Summary"/>
      <sheetName val="Notes _2_"/>
      <sheetName val="PL_Million_"/>
      <sheetName val="Fin_Histo_PL"/>
      <sheetName val="Deposit"/>
      <sheetName val="Non-Statistical Sampling"/>
      <sheetName val="REV VAR INC"/>
      <sheetName val="Sheet5"/>
      <sheetName val="Augbkp98"/>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Finance Cost Top Sheet"/>
      <sheetName val="Payroll Costs"/>
      <sheetName val="Neat 9"/>
      <sheetName val="New Employ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Actualization_Details"/>
      <sheetName val="purchase"/>
      <sheetName val="Notes1-5(old)"/>
      <sheetName val="Accts"/>
      <sheetName val="ATTACH1B"/>
      <sheetName val="ATTACH1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Maple leaf"/>
      <sheetName val="TFCs  (2)"/>
      <sheetName val="Agritech"/>
      <sheetName val="Impairment (2)"/>
      <sheetName val="Impairment (3)"/>
      <sheetName val="Parameters"/>
      <sheetName val="OCT-14"/>
    </sheetNames>
    <sheetDataSet>
      <sheetData sheetId="0"/>
      <sheetData sheetId="1">
        <row r="11">
          <cell r="C11" t="str">
            <v>TFCs and Sukuks</v>
          </cell>
          <cell r="D11" t="str">
            <v>Traded / Non-Traded</v>
          </cell>
          <cell r="E11" t="str">
            <v>Price</v>
          </cell>
        </row>
        <row r="13">
          <cell r="C13" t="str">
            <v>KARACHI SHIPYARD &amp; ENGINEERING WORKS LTD-SUKUK (02-11-07)</v>
          </cell>
          <cell r="D13" t="str">
            <v>Non-Traded</v>
          </cell>
          <cell r="E13">
            <v>100.1704</v>
          </cell>
        </row>
        <row r="14">
          <cell r="C14" t="str">
            <v>KARACHI SHIPYARD &amp; ENGINEERING WORKS LTD-SUKUK (04-02-08)</v>
          </cell>
          <cell r="D14" t="str">
            <v>Non-Traded</v>
          </cell>
          <cell r="E14">
            <v>100.22839999999999</v>
          </cell>
        </row>
        <row r="15">
          <cell r="C15" t="str">
            <v>NATIONAL INDUSTRIAL PARK DEVEL. &amp; MANAGEMENT Co. SUKUK (11-08-07)</v>
          </cell>
          <cell r="D15" t="str">
            <v>Non-Traded</v>
          </cell>
          <cell r="E15">
            <v>101.5624</v>
          </cell>
        </row>
        <row r="16">
          <cell r="C16" t="str">
            <v>SCB (PAK) LTD-TFC (01-02-06) ***</v>
          </cell>
          <cell r="D16" t="str">
            <v>Non-Traded</v>
          </cell>
          <cell r="E16">
            <v>101.88330000000001</v>
          </cell>
        </row>
        <row r="17">
          <cell r="C17" t="str">
            <v>WAPDA-SUKUK (05-01-06)</v>
          </cell>
          <cell r="D17" t="str">
            <v>Non-Traded</v>
          </cell>
          <cell r="E17">
            <v>100.26730000000001</v>
          </cell>
        </row>
        <row r="18">
          <cell r="C18" t="str">
            <v>WAPDA-SUKUK (13-07-07)</v>
          </cell>
          <cell r="D18" t="str">
            <v>Non-Traded</v>
          </cell>
          <cell r="E18">
            <v>95.8827</v>
          </cell>
        </row>
        <row r="20">
          <cell r="C20" t="str">
            <v>ORIX LEASING PAKISTAN LTD-TFC (25-05-07) - Amortization</v>
          </cell>
          <cell r="D20" t="str">
            <v>Non-Traded</v>
          </cell>
          <cell r="E20">
            <v>97.373500000000007</v>
          </cell>
        </row>
        <row r="21">
          <cell r="C21" t="str">
            <v>ORIX LEASING PAKISTAN LTD-TFC (15-01-08)</v>
          </cell>
          <cell r="D21" t="str">
            <v>Non-Traded</v>
          </cell>
          <cell r="E21">
            <v>100.60899999999999</v>
          </cell>
        </row>
        <row r="22">
          <cell r="C22" t="str">
            <v>ORIX LEASING PAKISTAN LTD-TFC (30-06-11)</v>
          </cell>
          <cell r="D22" t="str">
            <v>Non-Traded</v>
          </cell>
          <cell r="E22">
            <v>100.5</v>
          </cell>
        </row>
        <row r="24">
          <cell r="C24" t="str">
            <v>BANK AL-HABIB LTD-TFC (15-07-04) 10% cap - Amortization</v>
          </cell>
          <cell r="D24" t="str">
            <v>Non-Traded</v>
          </cell>
          <cell r="E24">
            <v>91.01</v>
          </cell>
        </row>
        <row r="25">
          <cell r="C25" t="str">
            <v>BANK AL-HABIB LTD-TFC (07-02-07)</v>
          </cell>
          <cell r="D25" t="str">
            <v>Non-Traded</v>
          </cell>
          <cell r="E25">
            <v>103.23</v>
          </cell>
        </row>
        <row r="26">
          <cell r="C26" t="str">
            <v>BANK AL-HABIB LTD-TFC (15-06-09)***</v>
          </cell>
          <cell r="D26" t="str">
            <v>Non-Traded</v>
          </cell>
          <cell r="E26">
            <v>106.8231</v>
          </cell>
        </row>
        <row r="27">
          <cell r="C27" t="str">
            <v>BANK AL-HABIB LTD-TFC (30-06-11)</v>
          </cell>
          <cell r="D27" t="str">
            <v>Traded</v>
          </cell>
          <cell r="E27">
            <v>106.25</v>
          </cell>
        </row>
        <row r="28">
          <cell r="C28" t="str">
            <v>ENGRO CORPORATION LTD-TFC (01-02-11) ***</v>
          </cell>
          <cell r="D28" t="str">
            <v>Non-Traded</v>
          </cell>
          <cell r="E28">
            <v>100.5615</v>
          </cell>
        </row>
        <row r="29">
          <cell r="C29" t="str">
            <v>ENGRO CORPORATION LTD-TFC (16-09-11)</v>
          </cell>
          <cell r="D29" t="str">
            <v>Non-Traded</v>
          </cell>
          <cell r="E29">
            <v>103.3159</v>
          </cell>
        </row>
        <row r="30">
          <cell r="C30" t="str">
            <v>ENGRO FERTILIZER LTD-TFC (30-11-07) ***</v>
          </cell>
          <cell r="D30" t="str">
            <v>Non-Traded</v>
          </cell>
          <cell r="E30">
            <v>97.603200000000001</v>
          </cell>
        </row>
        <row r="31">
          <cell r="C31" t="str">
            <v>ENGRO FERTILIZER LTD-TFC (18-03-08) (PRP-I) ***</v>
          </cell>
          <cell r="D31" t="str">
            <v>Non-Traded</v>
          </cell>
          <cell r="E31">
            <v>97.953000000000003</v>
          </cell>
        </row>
        <row r="32">
          <cell r="C32" t="str">
            <v>ENGRO FERTILIZER LTD-TFC (18-03-08) (PRP-II)</v>
          </cell>
          <cell r="D32" t="str">
            <v>Non-Traded</v>
          </cell>
          <cell r="E32">
            <v>101.05970000000001</v>
          </cell>
        </row>
        <row r="33">
          <cell r="C33" t="str">
            <v>ENGRO FERTILIZER LTD-TFC (17-12-09)***</v>
          </cell>
          <cell r="D33" t="str">
            <v>Non-Traded</v>
          </cell>
          <cell r="E33">
            <v>101.55159999999999</v>
          </cell>
        </row>
        <row r="34">
          <cell r="C34" t="str">
            <v>JAHANGIR SIDDIQUI &amp; COMPANY LTD-TFC (21-11-06) - Amortization</v>
          </cell>
          <cell r="D34" t="str">
            <v>Non-Traded</v>
          </cell>
          <cell r="E34">
            <v>100.5064</v>
          </cell>
        </row>
        <row r="35">
          <cell r="C35" t="str">
            <v>JAHANGIR SIDDIQUI &amp; COMPANY LTD-TFC (04-07-07)</v>
          </cell>
          <cell r="D35" t="str">
            <v>Non-Traded</v>
          </cell>
          <cell r="E35">
            <v>100.98309999999999</v>
          </cell>
        </row>
        <row r="36">
          <cell r="C36" t="str">
            <v>ORIX LEASING PAKISTAN LTD-SUKUK (30-06-07) - Amortization</v>
          </cell>
          <cell r="D36" t="str">
            <v>Non-Traded</v>
          </cell>
          <cell r="E36">
            <v>100.17959999999999</v>
          </cell>
        </row>
        <row r="37">
          <cell r="C37" t="str">
            <v>PAK ARAB FERTILIZERS LTD-TFC (28-02-08) ***</v>
          </cell>
          <cell r="D37" t="str">
            <v>Traded</v>
          </cell>
          <cell r="E37">
            <v>99.866399999999999</v>
          </cell>
        </row>
        <row r="38">
          <cell r="C38" t="str">
            <v>PAK ARAB FERTILIZERS LTD-TFC (16-12-09)</v>
          </cell>
          <cell r="D38" t="str">
            <v>Non-Traded</v>
          </cell>
          <cell r="E38">
            <v>102.3028</v>
          </cell>
        </row>
        <row r="39">
          <cell r="C39" t="str">
            <v>PAK LIBYA HOLDING COMPANY (PVT) LTD-TFC (07-02-11)</v>
          </cell>
          <cell r="D39" t="str">
            <v>Non-Traded</v>
          </cell>
          <cell r="E39">
            <v>101.86</v>
          </cell>
        </row>
        <row r="40">
          <cell r="C40" t="str">
            <v>SUI SOUTHERN GAS COMPANY - SUKKUK (31-12-07) - I ***</v>
          </cell>
          <cell r="D40" t="str">
            <v>Non-Traded</v>
          </cell>
          <cell r="E40">
            <v>100.24</v>
          </cell>
        </row>
        <row r="41">
          <cell r="C41" t="str">
            <v>UNITED BANK LTD-TFC (10-08-04)**</v>
          </cell>
          <cell r="D41" t="str">
            <v>Non-Traded</v>
          </cell>
          <cell r="E41">
            <v>94.75</v>
          </cell>
        </row>
        <row r="42">
          <cell r="C42" t="str">
            <v>UNITED BANK LTD-TFC (15-03-05)</v>
          </cell>
          <cell r="D42" t="str">
            <v>Non-Traded</v>
          </cell>
          <cell r="E42">
            <v>95.05</v>
          </cell>
        </row>
        <row r="43">
          <cell r="C43" t="str">
            <v>UNITED BANK LTD-TFC (08-09-06) ***</v>
          </cell>
          <cell r="D43" t="str">
            <v>Non-Traded</v>
          </cell>
          <cell r="E43">
            <v>99.409499999999994</v>
          </cell>
        </row>
        <row r="44">
          <cell r="C44" t="str">
            <v>UNITED BANK LTD-TFC (14-02-08)</v>
          </cell>
          <cell r="D44" t="str">
            <v>Traded</v>
          </cell>
          <cell r="E44">
            <v>99.781899999999993</v>
          </cell>
        </row>
        <row r="46">
          <cell r="C46" t="str">
            <v>ALLIED BANK LTD-TFC (06-12-06)</v>
          </cell>
          <cell r="D46" t="str">
            <v>Non-Traded</v>
          </cell>
          <cell r="E46">
            <v>100.58799999999999</v>
          </cell>
        </row>
        <row r="47">
          <cell r="C47" t="str">
            <v>ALLIED BANK LTD-TFC (28-08-09)</v>
          </cell>
          <cell r="D47" t="str">
            <v>Non-Traded</v>
          </cell>
          <cell r="E47">
            <v>95.560400000000001</v>
          </cell>
        </row>
        <row r="48">
          <cell r="C48" t="str">
            <v>ASKARI BANK LTD-TFC (04-02-05)</v>
          </cell>
          <cell r="D48" t="str">
            <v>Non-Traded</v>
          </cell>
          <cell r="E48">
            <v>99.983900000000006</v>
          </cell>
        </row>
        <row r="49">
          <cell r="C49" t="str">
            <v>ASKARI BANK LTD-TFC (31-10-05)</v>
          </cell>
          <cell r="D49" t="str">
            <v>Non-Traded</v>
          </cell>
          <cell r="E49">
            <v>99.893199999999993</v>
          </cell>
        </row>
        <row r="50">
          <cell r="C50" t="str">
            <v>ASKARI BANK LTD-TFC (18-11-09)***</v>
          </cell>
          <cell r="D50" t="str">
            <v>Non-Traded</v>
          </cell>
          <cell r="E50">
            <v>102.9808</v>
          </cell>
        </row>
        <row r="51">
          <cell r="C51" t="str">
            <v>ASKARI BANK LTD-TFC (23-12-11)</v>
          </cell>
          <cell r="D51" t="str">
            <v>Traded</v>
          </cell>
          <cell r="E51">
            <v>101</v>
          </cell>
        </row>
        <row r="52">
          <cell r="C52" t="str">
            <v>BANK ALFALAH LTD-TFC (23-11-04)</v>
          </cell>
          <cell r="D52" t="str">
            <v>Non-Traded</v>
          </cell>
          <cell r="E52">
            <v>100.10809999999999</v>
          </cell>
        </row>
        <row r="53">
          <cell r="C53" t="str">
            <v>BANK ALFALAH LTD-TFC (25-11-05)</v>
          </cell>
          <cell r="D53" t="str">
            <v>Non-Traded</v>
          </cell>
          <cell r="E53">
            <v>99.925200000000004</v>
          </cell>
        </row>
        <row r="54">
          <cell r="C54" t="str">
            <v>BANK ALFALAH LTD-TFC (02-12-09) - Fixed</v>
          </cell>
          <cell r="D54" t="str">
            <v>Traded</v>
          </cell>
          <cell r="E54">
            <v>104.3261</v>
          </cell>
        </row>
        <row r="55">
          <cell r="C55" t="str">
            <v>BANK ALFALAH LTD-TFC (02-12-09) - Floating***</v>
          </cell>
          <cell r="D55" t="str">
            <v>Non-Traded</v>
          </cell>
          <cell r="E55">
            <v>101.4004</v>
          </cell>
        </row>
        <row r="56">
          <cell r="C56" t="str">
            <v>ENGRO FERTILIZER LTD-SUKUK (06-09-07) ***</v>
          </cell>
          <cell r="D56" t="str">
            <v>Non-Traded</v>
          </cell>
          <cell r="E56">
            <v>101.4808</v>
          </cell>
        </row>
        <row r="57">
          <cell r="C57" t="str">
            <v>FAYSAL BANK LTD -TFC (10-02-05) (FORMERLY: RBS  - TFC (10-02-05)  )</v>
          </cell>
          <cell r="D57" t="str">
            <v>Non-Traded</v>
          </cell>
          <cell r="E57">
            <v>100.37430000000001</v>
          </cell>
        </row>
        <row r="58">
          <cell r="C58" t="str">
            <v>FAYSAL BANK LTD  (12-11-2007)</v>
          </cell>
          <cell r="D58" t="str">
            <v>Non-Traded</v>
          </cell>
          <cell r="E58">
            <v>99.698599999999999</v>
          </cell>
        </row>
        <row r="59">
          <cell r="C59" t="str">
            <v>FAYSAL BANK LTD  (27-12-2010) ***</v>
          </cell>
          <cell r="D59" t="str">
            <v>Non-Traded</v>
          </cell>
          <cell r="E59">
            <v>103.41930000000001</v>
          </cell>
        </row>
        <row r="61">
          <cell r="C61" t="str">
            <v>AL ABBAS SUGAR MILLS LTD-TFC (21-11-07)</v>
          </cell>
          <cell r="D61" t="str">
            <v>Non-Traded</v>
          </cell>
          <cell r="E61">
            <v>99.581000000000003</v>
          </cell>
        </row>
        <row r="62">
          <cell r="C62" t="str">
            <v>CENTURY PAPER &amp; BOARD MILLS LTD- SUKUK (25-09-07) ***</v>
          </cell>
          <cell r="D62" t="str">
            <v>Non-Traded</v>
          </cell>
          <cell r="E62">
            <v>98.641199999999998</v>
          </cell>
        </row>
        <row r="63">
          <cell r="C63" t="str">
            <v>FINANCIAL REC'BLES SEC'ZATION CO. LTD-TFC CLASS "A" </v>
          </cell>
          <cell r="D63" t="str">
            <v>Non-Traded</v>
          </cell>
          <cell r="E63">
            <v>99.759299999999996</v>
          </cell>
        </row>
        <row r="64">
          <cell r="E64" t="str">
            <v>Page 1 of 3</v>
          </cell>
        </row>
        <row r="71">
          <cell r="C71" t="str">
            <v>FINANCIAL REC'BLES SEC'ZATION CO. LTD-TFC CLASS "B"</v>
          </cell>
          <cell r="D71" t="str">
            <v>Non-Traded</v>
          </cell>
          <cell r="E71">
            <v>100.6215</v>
          </cell>
        </row>
        <row r="72">
          <cell r="C72" t="str">
            <v>JDW SUGAR MILLS LTD. TFC (23-06-08)</v>
          </cell>
          <cell r="D72" t="str">
            <v>Non-Traded</v>
          </cell>
          <cell r="E72">
            <v>98.937200000000004</v>
          </cell>
        </row>
        <row r="73">
          <cell r="C73" t="str">
            <v>NIB BANK LTD-TFC (05-03-08)</v>
          </cell>
          <cell r="D73" t="str">
            <v>Traded</v>
          </cell>
          <cell r="E73">
            <v>97.766900000000007</v>
          </cell>
        </row>
        <row r="74">
          <cell r="C74" t="str">
            <v>PAKISTAN MOBILE COMMUNICATION LTD-TFC (31-05-06)</v>
          </cell>
          <cell r="D74" t="str">
            <v>Non-Traded</v>
          </cell>
          <cell r="E74">
            <v>100.6769</v>
          </cell>
        </row>
        <row r="75">
          <cell r="C75" t="str">
            <v>PAKISTAN MOBILE COMMUNICATION LTD-TFC (28-10-08)</v>
          </cell>
          <cell r="D75" t="str">
            <v>Non-Traded</v>
          </cell>
          <cell r="E75">
            <v>98.344499999999996</v>
          </cell>
        </row>
        <row r="76">
          <cell r="C76" t="str">
            <v>SITARA CHEMICALS LTD - SUKUK - III (02-01-08)</v>
          </cell>
          <cell r="D76" t="str">
            <v>Non-Traded</v>
          </cell>
          <cell r="E76">
            <v>99.512699999999995</v>
          </cell>
        </row>
        <row r="77">
          <cell r="C77" t="str">
            <v>SONERI BANK LTD-TFC (05-05-05)</v>
          </cell>
          <cell r="D77" t="str">
            <v>Traded</v>
          </cell>
          <cell r="E77">
            <v>99.369100000000003</v>
          </cell>
        </row>
        <row r="79">
          <cell r="C79" t="str">
            <v>EDEN BUILDERS LTD.- SUKUK (08-09-08)</v>
          </cell>
          <cell r="D79" t="str">
            <v>Non-Traded</v>
          </cell>
          <cell r="E79">
            <v>99.117199999999997</v>
          </cell>
        </row>
        <row r="80">
          <cell r="C80" t="str">
            <v>HOUSE BUILDING FINANCE CORPORATION LTD - SUKUK (08-05-08)</v>
          </cell>
          <cell r="D80" t="str">
            <v>Non-Traded</v>
          </cell>
          <cell r="E80">
            <v>97.558199999999999</v>
          </cell>
        </row>
        <row r="81">
          <cell r="C81" t="str">
            <v>JDW SUGAR MILLS LTD. SUKUK (19-06-08)</v>
          </cell>
          <cell r="D81" t="str">
            <v>Non-Traded</v>
          </cell>
          <cell r="E81">
            <v>97.837800000000001</v>
          </cell>
        </row>
        <row r="82">
          <cell r="C82" t="str">
            <v>KASB SECURITIES LTD- TFC (27-06-07) - Amortization</v>
          </cell>
          <cell r="D82" t="str">
            <v>Non-Traded</v>
          </cell>
          <cell r="E82">
            <v>99.899799999999999</v>
          </cell>
        </row>
        <row r="83">
          <cell r="C83" t="str">
            <v>OPTIMUS LTD - TFC (10-10-07) ***</v>
          </cell>
          <cell r="D83" t="str">
            <v>Non-Traded</v>
          </cell>
          <cell r="E83">
            <v>86.818899999999999</v>
          </cell>
        </row>
        <row r="84">
          <cell r="C84" t="str">
            <v>SUMMIT BANK LTD - TFC (27-10-11)</v>
          </cell>
          <cell r="D84" t="str">
            <v>Non-Traded</v>
          </cell>
          <cell r="E84">
            <v>98.123500000000007</v>
          </cell>
        </row>
        <row r="86">
          <cell r="C86" t="str">
            <v>AVARI HOTELS-TFC (30-04-09)</v>
          </cell>
          <cell r="D86" t="str">
            <v>Non-Traded</v>
          </cell>
          <cell r="E86">
            <v>96.4816</v>
          </cell>
        </row>
        <row r="87">
          <cell r="C87" t="str">
            <v>SHAHMURAD SUGAR MILLS LTD-SUKUK (27-09-07)</v>
          </cell>
          <cell r="D87" t="str">
            <v>Non-Traded</v>
          </cell>
          <cell r="E87">
            <v>99.490300000000005</v>
          </cell>
        </row>
        <row r="89">
          <cell r="C89" t="str">
            <v>QUETTA TEXTILE MILLS LTD-SUKUK (26-09-08)</v>
          </cell>
          <cell r="D89" t="str">
            <v>Non-Traded</v>
          </cell>
          <cell r="E89">
            <v>92.695999999999998</v>
          </cell>
        </row>
        <row r="91">
          <cell r="C91" t="str">
            <v>WORLDCALL TELECOM LTD-TFC (07-10-08)</v>
          </cell>
          <cell r="D91" t="str">
            <v>Non-Traded</v>
          </cell>
          <cell r="E91">
            <v>86.998099999999994</v>
          </cell>
        </row>
        <row r="93">
          <cell r="C93" t="str">
            <v>----------------------N/A-----------------------------</v>
          </cell>
        </row>
        <row r="95">
          <cell r="C95" t="str">
            <v>TFCs and Sukuks</v>
          </cell>
          <cell r="D95" t="str">
            <v>Traded / Non-Traded</v>
          </cell>
          <cell r="E95" t="str">
            <v>Price</v>
          </cell>
        </row>
        <row r="96">
          <cell r="C96" t="str">
            <v>ALZAMIN LEASING CORPORATION LTD-TFC (05-09-07)</v>
          </cell>
          <cell r="D96" t="str">
            <v>Non-Traded</v>
          </cell>
          <cell r="E96">
            <v>75</v>
          </cell>
        </row>
        <row r="97">
          <cell r="C97" t="str">
            <v>BRR GUARDIAN MODARABA (07-07-08)</v>
          </cell>
          <cell r="D97" t="str">
            <v>Non-Traded</v>
          </cell>
          <cell r="E97">
            <v>75</v>
          </cell>
        </row>
        <row r="98">
          <cell r="C98" t="str">
            <v>EDEN HOUSING LTD.- SUKUK (31-12-07)</v>
          </cell>
          <cell r="D98" t="str">
            <v>Non-Traded</v>
          </cell>
          <cell r="E98">
            <v>71.143699999999995</v>
          </cell>
        </row>
        <row r="99">
          <cell r="C99" t="str">
            <v>ESCORTS INVESTMENT BANK LTD-TFC (15-03-07)</v>
          </cell>
          <cell r="D99" t="str">
            <v>Non-Traded</v>
          </cell>
          <cell r="E99">
            <v>73.735600000000005</v>
          </cell>
        </row>
        <row r="101">
          <cell r="C101" t="str">
            <v>TFCs and Sukuks</v>
          </cell>
          <cell r="D101" t="str">
            <v>Traded / Non-Traded</v>
          </cell>
          <cell r="E101" t="str">
            <v>Price</v>
          </cell>
        </row>
        <row r="102">
          <cell r="C102" t="str">
            <v>DAWOOD HERCULES-SUKUK (18-09-07)</v>
          </cell>
          <cell r="D102" t="str">
            <v>Non-Traded</v>
          </cell>
          <cell r="E102">
            <v>100.1948</v>
          </cell>
        </row>
        <row r="103">
          <cell r="C103" t="str">
            <v>SITARA ENERGY LTD-SUKUK (16-07-07) - Amortization</v>
          </cell>
          <cell r="D103" t="str">
            <v>Non-Traded</v>
          </cell>
          <cell r="E103">
            <v>99.728999999999999</v>
          </cell>
        </row>
        <row r="105">
          <cell r="C105" t="str">
            <v>TFCs and Sukuks</v>
          </cell>
          <cell r="D105" t="str">
            <v>Traded / Non-Traded</v>
          </cell>
          <cell r="E105" t="str">
            <v>Price</v>
          </cell>
        </row>
        <row r="106">
          <cell r="C106" t="str">
            <v>JAVEDAN CEMENT LTD-TFC (10-11-06)</v>
          </cell>
          <cell r="D106" t="str">
            <v>Non-Traded</v>
          </cell>
          <cell r="E106">
            <v>75</v>
          </cell>
        </row>
        <row r="107">
          <cell r="C107" t="str">
            <v>KOHAT CEMENT-SUKKUK (20-12-07)</v>
          </cell>
          <cell r="D107" t="str">
            <v>Non-Traded</v>
          </cell>
          <cell r="E107">
            <v>66.802400000000006</v>
          </cell>
        </row>
        <row r="108">
          <cell r="C108" t="str">
            <v>SECURITY LEASING CORPORATION LTD-PPTFC (28-03-06)</v>
          </cell>
          <cell r="D108" t="str">
            <v>Non-Traded</v>
          </cell>
          <cell r="E108">
            <v>70.328000000000003</v>
          </cell>
        </row>
        <row r="109">
          <cell r="C109" t="str">
            <v>SECURITY LEASING CORPORATION LTD-SUKKUK (01-06-07) - I</v>
          </cell>
          <cell r="D109" t="str">
            <v>Non-Traded</v>
          </cell>
          <cell r="E109">
            <v>70.682500000000005</v>
          </cell>
        </row>
        <row r="110">
          <cell r="C110" t="str">
            <v>SECURITY LEASING CORPORATION LTD-SUKKUK (19-09-07) - II</v>
          </cell>
          <cell r="D110" t="str">
            <v>Non-Traded</v>
          </cell>
          <cell r="E110">
            <v>70.682500000000005</v>
          </cell>
        </row>
        <row r="115">
          <cell r="C115" t="str">
            <v>MAPLE LEAF SUKUK-(31-03-10)</v>
          </cell>
          <cell r="D115" t="str">
            <v>Non-Traded</v>
          </cell>
          <cell r="E115">
            <v>70.405900000000003</v>
          </cell>
        </row>
        <row r="116">
          <cell r="C116" t="str">
            <v>AGRITECH LTD-TFC (30-11-07)</v>
          </cell>
          <cell r="D116" t="str">
            <v>Non-Traded</v>
          </cell>
          <cell r="E116" t="str">
            <v>94.2984</v>
          </cell>
        </row>
        <row r="117">
          <cell r="C117" t="str">
            <v>AGRITECH LTD-TFC (01-12-08)</v>
          </cell>
          <cell r="D117" t="str">
            <v>Non-Traded</v>
          </cell>
          <cell r="E117" t="str">
            <v>A/C to NPA</v>
          </cell>
        </row>
        <row r="118">
          <cell r="C118" t="str">
            <v>AL-ZAMIN LEASING MODARABA LTD-TFC (12-05-08)</v>
          </cell>
          <cell r="D118" t="str">
            <v>Non-Traded</v>
          </cell>
          <cell r="E118">
            <v>97.165899999999993</v>
          </cell>
        </row>
        <row r="119">
          <cell r="C119" t="str">
            <v>ARZOO TEXTILE MILLS LTD-SUKUK (15-04-08)</v>
          </cell>
          <cell r="D119" t="str">
            <v>Non-Traded</v>
          </cell>
          <cell r="E119" t="str">
            <v>A/C to NPA</v>
          </cell>
        </row>
        <row r="120">
          <cell r="C120" t="str">
            <v>AZGARD NINE LTD- TFC (20-09-05)</v>
          </cell>
          <cell r="D120" t="str">
            <v>Non-Traded</v>
          </cell>
          <cell r="E120" t="str">
            <v>96.7658</v>
          </cell>
        </row>
        <row r="121">
          <cell r="C121" t="str">
            <v>AZGARD NINE LTD- TFC (04-12-07) PP</v>
          </cell>
          <cell r="D121" t="str">
            <v>Non-Traded</v>
          </cell>
          <cell r="E121" t="str">
            <v>91.7607</v>
          </cell>
        </row>
        <row r="122">
          <cell r="C122" t="str">
            <v>BUNNY'S LTD. - TFC (30-11-08)</v>
          </cell>
          <cell r="D122" t="str">
            <v>Non-Traded</v>
          </cell>
          <cell r="E122" t="str">
            <v>A/C to NPA</v>
          </cell>
        </row>
        <row r="123">
          <cell r="C123" t="str">
            <v>DEWAN CEMENT LTD</v>
          </cell>
          <cell r="D123" t="str">
            <v>Non-Traded</v>
          </cell>
          <cell r="E123" t="str">
            <v>A/C to NPA</v>
          </cell>
        </row>
        <row r="124">
          <cell r="C124" t="str">
            <v>EDEN HOUSING LTD.- SUKUK (31-12-07)</v>
          </cell>
          <cell r="D124" t="str">
            <v>Non-Traded</v>
          </cell>
          <cell r="E124" t="str">
            <v>92.6441</v>
          </cell>
        </row>
        <row r="125">
          <cell r="C125" t="str">
            <v>EDEN HOUSING LTD.- SUKUK (31-03-08)</v>
          </cell>
          <cell r="D125" t="str">
            <v>Non-Traded</v>
          </cell>
          <cell r="E125" t="str">
            <v>A/C to NPA</v>
          </cell>
        </row>
        <row r="126">
          <cell r="C126" t="str">
            <v>GHARIBWAL CEMENT-TFC (18-01-08)</v>
          </cell>
          <cell r="D126" t="str">
            <v>Non-Traded</v>
          </cell>
          <cell r="E126" t="str">
            <v>A/C to NPA</v>
          </cell>
        </row>
        <row r="127">
          <cell r="C127" t="str">
            <v>NEW ALLIED ELECTRONIC (15-05-07)</v>
          </cell>
          <cell r="D127" t="str">
            <v>Non-Traded</v>
          </cell>
          <cell r="E127" t="str">
            <v>A/C to NPA</v>
          </cell>
        </row>
        <row r="128">
          <cell r="C128" t="str">
            <v>NEW ALLIED ELECTRONIC - SUKUK (27-07-07)</v>
          </cell>
          <cell r="D128" t="str">
            <v>Non-Traded</v>
          </cell>
          <cell r="E128" t="str">
            <v>A/C to NPA</v>
          </cell>
        </row>
        <row r="129">
          <cell r="C129" t="str">
            <v>NEW ALLIED ELECTRONIC - SUKUK (03-12-07)</v>
          </cell>
          <cell r="D129" t="str">
            <v>Non-Traded</v>
          </cell>
          <cell r="E129" t="str">
            <v>A/C to NPA</v>
          </cell>
        </row>
        <row r="130">
          <cell r="C130" t="str">
            <v>PAK HY-OILS LTD-TFC (31-12-08)</v>
          </cell>
          <cell r="D130" t="str">
            <v>Non-Traded</v>
          </cell>
          <cell r="E130" t="str">
            <v>A/C to NPA</v>
          </cell>
        </row>
        <row r="131">
          <cell r="C131" t="str">
            <v>SECURITY LEASING CORPORATION LTD-PPTFC (28-03-06)</v>
          </cell>
          <cell r="D131" t="str">
            <v>Non-Traded</v>
          </cell>
          <cell r="E131" t="str">
            <v>A/C to NPA</v>
          </cell>
        </row>
        <row r="132">
          <cell r="C132" t="str">
            <v>SHAKARGANJ MILLS LTD-TFC (22-09-08)</v>
          </cell>
          <cell r="D132" t="str">
            <v>Non-Traded</v>
          </cell>
          <cell r="E132" t="str">
            <v>A/C to NPA</v>
          </cell>
        </row>
        <row r="133">
          <cell r="C133" t="str">
            <v>SITARA PEROXIDE LTD-SUK (19-08-08)</v>
          </cell>
          <cell r="D133" t="str">
            <v>Non-Traded</v>
          </cell>
          <cell r="E133" t="str">
            <v>A/C to NPA</v>
          </cell>
        </row>
        <row r="134">
          <cell r="C134" t="str">
            <v>THREE STAR HOSIERY SUKUK (25-06-08)</v>
          </cell>
          <cell r="D134" t="str">
            <v>Non-Traded</v>
          </cell>
          <cell r="E134" t="str">
            <v>A/C to NPA</v>
          </cell>
        </row>
        <row r="135">
          <cell r="C135" t="str">
            <v>PACE (PAKISTAN) LTD-TFC (15-02-08)**</v>
          </cell>
          <cell r="D135" t="str">
            <v>Non-Traded</v>
          </cell>
          <cell r="E135" t="str">
            <v>67.2511</v>
          </cell>
        </row>
        <row r="136">
          <cell r="C136" t="str">
            <v>TELECARD LTD-TFC (27-05-05)</v>
          </cell>
          <cell r="D136" t="str">
            <v>Non-Traded</v>
          </cell>
          <cell r="E136" t="str">
            <v>75.0000</v>
          </cell>
        </row>
        <row r="137">
          <cell r="C137" t="str">
            <v>MAPLE LEAF SUKUK-(03-12-07)</v>
          </cell>
          <cell r="D137" t="str">
            <v>Non-Traded</v>
          </cell>
          <cell r="E137">
            <v>62.714500000000001</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Institutions List"/>
      <sheetName val="Stat. Changes Equity"/>
      <sheetName val="Notes 7 - 23"/>
      <sheetName val="E"/>
      <sheetName val="Notes__2_1"/>
      <sheetName val="P&amp;L_Commentary"/>
      <sheetName val="Non-Statistical_Sampling1"/>
      <sheetName val="SOURCE"/>
      <sheetName val="UK"/>
      <sheetName val="New Employee"/>
      <sheetName val="NED09-10 SW"/>
      <sheetName val="Lead"/>
      <sheetName val="Support"/>
      <sheetName val="revenue-fire-marine-motor"/>
      <sheetName val="navlun_cetveli"/>
      <sheetName val="INIT"/>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 val="Sheet4"/>
      <sheetName val="P&amp; L"/>
      <sheetName val="Non-Statistical Sampling Master"/>
      <sheetName val="Two Step Revenue Testing Master"/>
      <sheetName val="Glob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Microshot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s>
    <sheetDataSet>
      <sheetData sheetId="0"/>
      <sheetData sheetId="1">
        <row r="1">
          <cell r="A1" t="str">
            <v>RECON</v>
          </cell>
          <cell r="B1">
            <v>0</v>
          </cell>
          <cell r="C1">
            <v>0</v>
          </cell>
          <cell r="D1">
            <v>0</v>
          </cell>
          <cell r="E1">
            <v>0</v>
          </cell>
          <cell r="F1">
            <v>0</v>
          </cell>
          <cell r="G1">
            <v>0</v>
          </cell>
          <cell r="H1">
            <v>0</v>
          </cell>
          <cell r="I1">
            <v>0</v>
          </cell>
          <cell r="J1">
            <v>0</v>
          </cell>
          <cell r="K1">
            <v>0</v>
          </cell>
          <cell r="L1">
            <v>0</v>
          </cell>
        </row>
        <row r="2">
          <cell r="A2" t="str">
            <v>SCRIP</v>
          </cell>
          <cell r="B2" t="str">
            <v>CURRENT BALANCE</v>
          </cell>
          <cell r="E2" t="str">
            <v>TRANSACTION OF THE PERIOD</v>
          </cell>
          <cell r="I2" t="str">
            <v>TRANSACTION OF THE PERIOD</v>
          </cell>
          <cell r="K2" t="str">
            <v>OPENING BALANCE</v>
          </cell>
        </row>
        <row r="3">
          <cell r="E3" t="str">
            <v>TOTAL SELLING</v>
          </cell>
          <cell r="I3" t="str">
            <v>TOTAL PURCHASING</v>
          </cell>
          <cell r="K3" t="str">
            <v>AS AT 01 JULY 2011</v>
          </cell>
        </row>
        <row r="4">
          <cell r="B4" t="str">
            <v>NO OF SHARES</v>
          </cell>
          <cell r="C4" t="str">
            <v>AMOUNT</v>
          </cell>
          <cell r="D4" t="str">
            <v>PER UNIT</v>
          </cell>
          <cell r="E4" t="str">
            <v>NO OF SHARES</v>
          </cell>
          <cell r="F4" t="str">
            <v>AMOUNT - BV</v>
          </cell>
          <cell r="G4" t="str">
            <v>SALE VALU - SV</v>
          </cell>
          <cell r="H4" t="str">
            <v>GAIN - TG</v>
          </cell>
          <cell r="I4" t="str">
            <v>NO OF SHARES</v>
          </cell>
          <cell r="J4" t="str">
            <v>AMOUNT - BV</v>
          </cell>
          <cell r="K4" t="str">
            <v>NO OF SHARES</v>
          </cell>
          <cell r="L4" t="str">
            <v>AMOUNT</v>
          </cell>
        </row>
        <row r="5">
          <cell r="A5" t="str">
            <v>AACIL</v>
          </cell>
          <cell r="B5">
            <v>0</v>
          </cell>
          <cell r="C5">
            <v>0</v>
          </cell>
          <cell r="D5">
            <v>0</v>
          </cell>
          <cell r="E5">
            <v>0</v>
          </cell>
          <cell r="F5">
            <v>0</v>
          </cell>
          <cell r="G5">
            <v>0</v>
          </cell>
          <cell r="H5">
            <v>0</v>
          </cell>
          <cell r="I5">
            <v>0</v>
          </cell>
          <cell r="J5">
            <v>0</v>
          </cell>
          <cell r="K5">
            <v>0</v>
          </cell>
          <cell r="L5">
            <v>0</v>
          </cell>
        </row>
        <row r="6">
          <cell r="A6" t="str">
            <v>ABL</v>
          </cell>
          <cell r="B6">
            <v>0</v>
          </cell>
          <cell r="C6">
            <v>0</v>
          </cell>
          <cell r="D6">
            <v>0</v>
          </cell>
          <cell r="E6">
            <v>0</v>
          </cell>
          <cell r="F6">
            <v>0</v>
          </cell>
          <cell r="G6">
            <v>0</v>
          </cell>
          <cell r="H6">
            <v>0</v>
          </cell>
          <cell r="I6">
            <v>0</v>
          </cell>
          <cell r="J6">
            <v>0</v>
          </cell>
          <cell r="K6">
            <v>0</v>
          </cell>
          <cell r="L6">
            <v>0</v>
          </cell>
        </row>
        <row r="7">
          <cell r="A7" t="str">
            <v>ACPL</v>
          </cell>
          <cell r="B7">
            <v>0</v>
          </cell>
          <cell r="C7">
            <v>0</v>
          </cell>
          <cell r="D7">
            <v>0</v>
          </cell>
          <cell r="E7">
            <v>0</v>
          </cell>
          <cell r="F7">
            <v>0</v>
          </cell>
          <cell r="G7">
            <v>0</v>
          </cell>
          <cell r="H7">
            <v>0</v>
          </cell>
          <cell r="I7">
            <v>0</v>
          </cell>
          <cell r="J7">
            <v>0</v>
          </cell>
          <cell r="K7">
            <v>0</v>
          </cell>
          <cell r="L7">
            <v>0</v>
          </cell>
        </row>
        <row r="8">
          <cell r="A8" t="str">
            <v>AHBL</v>
          </cell>
          <cell r="B8">
            <v>0</v>
          </cell>
          <cell r="C8">
            <v>0</v>
          </cell>
          <cell r="D8">
            <v>0</v>
          </cell>
          <cell r="E8">
            <v>0</v>
          </cell>
          <cell r="F8">
            <v>0</v>
          </cell>
          <cell r="G8">
            <v>0</v>
          </cell>
          <cell r="H8">
            <v>0</v>
          </cell>
          <cell r="I8">
            <v>0</v>
          </cell>
          <cell r="J8">
            <v>0</v>
          </cell>
          <cell r="K8">
            <v>0</v>
          </cell>
          <cell r="L8">
            <v>0</v>
          </cell>
        </row>
        <row r="9">
          <cell r="A9" t="str">
            <v>AHL</v>
          </cell>
          <cell r="B9">
            <v>0</v>
          </cell>
          <cell r="C9">
            <v>0</v>
          </cell>
          <cell r="D9">
            <v>0</v>
          </cell>
          <cell r="E9">
            <v>0</v>
          </cell>
          <cell r="F9">
            <v>0</v>
          </cell>
          <cell r="G9">
            <v>0</v>
          </cell>
          <cell r="H9">
            <v>0</v>
          </cell>
          <cell r="I9">
            <v>0</v>
          </cell>
          <cell r="J9">
            <v>0</v>
          </cell>
          <cell r="K9">
            <v>0</v>
          </cell>
          <cell r="L9">
            <v>0</v>
          </cell>
        </row>
        <row r="10">
          <cell r="A10" t="str">
            <v>AHSL</v>
          </cell>
          <cell r="B10">
            <v>0</v>
          </cell>
          <cell r="C10">
            <v>0</v>
          </cell>
          <cell r="D10">
            <v>0</v>
          </cell>
          <cell r="E10">
            <v>0</v>
          </cell>
          <cell r="F10">
            <v>0</v>
          </cell>
          <cell r="G10">
            <v>0</v>
          </cell>
          <cell r="H10">
            <v>0</v>
          </cell>
          <cell r="I10">
            <v>0</v>
          </cell>
          <cell r="J10">
            <v>0</v>
          </cell>
          <cell r="K10">
            <v>0</v>
          </cell>
          <cell r="L10">
            <v>0</v>
          </cell>
        </row>
        <row r="11">
          <cell r="A11" t="str">
            <v>AICL</v>
          </cell>
          <cell r="B11">
            <v>0</v>
          </cell>
          <cell r="C11">
            <v>0</v>
          </cell>
          <cell r="D11">
            <v>0</v>
          </cell>
          <cell r="E11">
            <v>0</v>
          </cell>
          <cell r="F11">
            <v>0</v>
          </cell>
          <cell r="G11">
            <v>0</v>
          </cell>
          <cell r="H11">
            <v>0</v>
          </cell>
          <cell r="I11">
            <v>0</v>
          </cell>
          <cell r="J11">
            <v>0</v>
          </cell>
          <cell r="K11">
            <v>0</v>
          </cell>
          <cell r="L11">
            <v>0</v>
          </cell>
        </row>
        <row r="12">
          <cell r="A12" t="str">
            <v>AKBL</v>
          </cell>
          <cell r="B12">
            <v>0</v>
          </cell>
          <cell r="C12">
            <v>0</v>
          </cell>
          <cell r="D12">
            <v>0</v>
          </cell>
          <cell r="E12">
            <v>0</v>
          </cell>
          <cell r="F12">
            <v>0</v>
          </cell>
          <cell r="G12">
            <v>0</v>
          </cell>
          <cell r="H12">
            <v>0</v>
          </cell>
          <cell r="I12">
            <v>0</v>
          </cell>
          <cell r="J12">
            <v>0</v>
          </cell>
          <cell r="K12">
            <v>0</v>
          </cell>
          <cell r="L12">
            <v>0</v>
          </cell>
        </row>
        <row r="13">
          <cell r="A13" t="str">
            <v>ANL</v>
          </cell>
          <cell r="B13">
            <v>0</v>
          </cell>
          <cell r="C13">
            <v>0</v>
          </cell>
          <cell r="D13">
            <v>0</v>
          </cell>
          <cell r="E13">
            <v>0</v>
          </cell>
          <cell r="F13">
            <v>0</v>
          </cell>
          <cell r="G13">
            <v>0</v>
          </cell>
          <cell r="H13">
            <v>0</v>
          </cell>
          <cell r="I13">
            <v>0</v>
          </cell>
          <cell r="J13">
            <v>0</v>
          </cell>
          <cell r="K13">
            <v>0</v>
          </cell>
          <cell r="L13">
            <v>0</v>
          </cell>
        </row>
        <row r="14">
          <cell r="A14" t="str">
            <v>APL</v>
          </cell>
          <cell r="B14">
            <v>0</v>
          </cell>
          <cell r="C14">
            <v>0</v>
          </cell>
          <cell r="D14">
            <v>0</v>
          </cell>
          <cell r="E14">
            <v>0</v>
          </cell>
          <cell r="F14">
            <v>0</v>
          </cell>
          <cell r="G14">
            <v>0</v>
          </cell>
          <cell r="H14">
            <v>0</v>
          </cell>
          <cell r="I14">
            <v>0</v>
          </cell>
          <cell r="J14">
            <v>0</v>
          </cell>
          <cell r="K14">
            <v>0</v>
          </cell>
          <cell r="L14">
            <v>0</v>
          </cell>
        </row>
        <row r="15">
          <cell r="A15" t="str">
            <v>ATRL</v>
          </cell>
          <cell r="B15">
            <v>0</v>
          </cell>
          <cell r="C15">
            <v>0</v>
          </cell>
          <cell r="D15">
            <v>0</v>
          </cell>
          <cell r="E15">
            <v>0</v>
          </cell>
          <cell r="F15">
            <v>0</v>
          </cell>
          <cell r="G15">
            <v>0</v>
          </cell>
          <cell r="H15">
            <v>0</v>
          </cell>
          <cell r="I15">
            <v>0</v>
          </cell>
          <cell r="J15">
            <v>0</v>
          </cell>
          <cell r="K15">
            <v>0</v>
          </cell>
          <cell r="L15">
            <v>0</v>
          </cell>
        </row>
        <row r="16">
          <cell r="A16" t="str">
            <v>BAFL</v>
          </cell>
          <cell r="B16">
            <v>0</v>
          </cell>
          <cell r="C16">
            <v>0</v>
          </cell>
          <cell r="D16">
            <v>0</v>
          </cell>
          <cell r="E16">
            <v>0</v>
          </cell>
          <cell r="F16">
            <v>0</v>
          </cell>
          <cell r="G16">
            <v>0</v>
          </cell>
          <cell r="H16">
            <v>0</v>
          </cell>
          <cell r="I16">
            <v>0</v>
          </cell>
          <cell r="J16">
            <v>0</v>
          </cell>
          <cell r="K16">
            <v>0</v>
          </cell>
          <cell r="L16">
            <v>0</v>
          </cell>
        </row>
        <row r="17">
          <cell r="A17" t="str">
            <v>BAHL</v>
          </cell>
          <cell r="B17">
            <v>0</v>
          </cell>
          <cell r="C17">
            <v>0</v>
          </cell>
          <cell r="D17">
            <v>0</v>
          </cell>
          <cell r="E17">
            <v>0</v>
          </cell>
          <cell r="F17">
            <v>0</v>
          </cell>
          <cell r="G17">
            <v>0</v>
          </cell>
          <cell r="H17">
            <v>0</v>
          </cell>
          <cell r="I17">
            <v>0</v>
          </cell>
          <cell r="J17">
            <v>0</v>
          </cell>
          <cell r="K17">
            <v>0</v>
          </cell>
          <cell r="L17">
            <v>0</v>
          </cell>
        </row>
        <row r="18">
          <cell r="A18" t="str">
            <v>BIPL</v>
          </cell>
          <cell r="B18">
            <v>0</v>
          </cell>
          <cell r="C18">
            <v>0</v>
          </cell>
          <cell r="D18">
            <v>0</v>
          </cell>
          <cell r="E18">
            <v>0</v>
          </cell>
          <cell r="F18">
            <v>0</v>
          </cell>
          <cell r="G18">
            <v>0</v>
          </cell>
          <cell r="H18">
            <v>0</v>
          </cell>
          <cell r="I18">
            <v>0</v>
          </cell>
          <cell r="J18">
            <v>0</v>
          </cell>
          <cell r="K18">
            <v>0</v>
          </cell>
          <cell r="L18">
            <v>0</v>
          </cell>
        </row>
        <row r="19">
          <cell r="A19" t="str">
            <v>BOC</v>
          </cell>
          <cell r="B19">
            <v>0</v>
          </cell>
          <cell r="C19">
            <v>0</v>
          </cell>
          <cell r="D19">
            <v>0</v>
          </cell>
          <cell r="E19">
            <v>0</v>
          </cell>
          <cell r="F19">
            <v>0</v>
          </cell>
          <cell r="G19">
            <v>0</v>
          </cell>
          <cell r="H19">
            <v>0</v>
          </cell>
          <cell r="I19">
            <v>0</v>
          </cell>
          <cell r="J19">
            <v>0</v>
          </cell>
          <cell r="K19">
            <v>0</v>
          </cell>
          <cell r="L19">
            <v>0</v>
          </cell>
        </row>
        <row r="20">
          <cell r="A20" t="str">
            <v>BOP</v>
          </cell>
          <cell r="B20">
            <v>0</v>
          </cell>
          <cell r="C20">
            <v>0</v>
          </cell>
          <cell r="D20">
            <v>0</v>
          </cell>
          <cell r="E20">
            <v>0</v>
          </cell>
          <cell r="F20">
            <v>0</v>
          </cell>
          <cell r="G20">
            <v>0</v>
          </cell>
          <cell r="H20">
            <v>0</v>
          </cell>
          <cell r="I20">
            <v>0</v>
          </cell>
          <cell r="J20">
            <v>0</v>
          </cell>
          <cell r="K20">
            <v>0</v>
          </cell>
          <cell r="L20">
            <v>0</v>
          </cell>
        </row>
        <row r="21">
          <cell r="A21" t="str">
            <v>BYCO</v>
          </cell>
          <cell r="B21">
            <v>0</v>
          </cell>
          <cell r="C21">
            <v>0</v>
          </cell>
          <cell r="D21">
            <v>0</v>
          </cell>
          <cell r="E21">
            <v>0</v>
          </cell>
          <cell r="F21">
            <v>0</v>
          </cell>
          <cell r="G21">
            <v>0</v>
          </cell>
          <cell r="H21">
            <v>0</v>
          </cell>
          <cell r="I21">
            <v>0</v>
          </cell>
          <cell r="J21">
            <v>0</v>
          </cell>
          <cell r="K21">
            <v>0</v>
          </cell>
          <cell r="L21">
            <v>0</v>
          </cell>
        </row>
        <row r="22">
          <cell r="A22" t="str">
            <v>CSAP</v>
          </cell>
          <cell r="B22">
            <v>0</v>
          </cell>
          <cell r="C22">
            <v>0</v>
          </cell>
          <cell r="D22">
            <v>0</v>
          </cell>
          <cell r="E22">
            <v>0</v>
          </cell>
          <cell r="F22">
            <v>0</v>
          </cell>
          <cell r="G22">
            <v>0</v>
          </cell>
          <cell r="H22">
            <v>0</v>
          </cell>
          <cell r="I22">
            <v>0</v>
          </cell>
          <cell r="J22">
            <v>0</v>
          </cell>
          <cell r="K22">
            <v>0</v>
          </cell>
          <cell r="L22">
            <v>0</v>
          </cell>
        </row>
        <row r="23">
          <cell r="A23" t="str">
            <v>DCL</v>
          </cell>
          <cell r="B23">
            <v>0</v>
          </cell>
          <cell r="C23">
            <v>0</v>
          </cell>
          <cell r="D23">
            <v>0</v>
          </cell>
          <cell r="E23">
            <v>0</v>
          </cell>
          <cell r="F23">
            <v>0</v>
          </cell>
          <cell r="G23">
            <v>0</v>
          </cell>
          <cell r="H23">
            <v>0</v>
          </cell>
          <cell r="I23">
            <v>0</v>
          </cell>
          <cell r="J23">
            <v>0</v>
          </cell>
          <cell r="K23">
            <v>0</v>
          </cell>
          <cell r="L23">
            <v>0</v>
          </cell>
        </row>
        <row r="24">
          <cell r="A24" t="str">
            <v>DGKC</v>
          </cell>
          <cell r="B24">
            <v>0</v>
          </cell>
          <cell r="C24">
            <v>0</v>
          </cell>
          <cell r="D24">
            <v>0</v>
          </cell>
          <cell r="E24">
            <v>0</v>
          </cell>
          <cell r="F24">
            <v>0</v>
          </cell>
          <cell r="G24">
            <v>0</v>
          </cell>
          <cell r="H24">
            <v>0</v>
          </cell>
          <cell r="I24">
            <v>0</v>
          </cell>
          <cell r="J24">
            <v>0</v>
          </cell>
          <cell r="K24">
            <v>0</v>
          </cell>
          <cell r="L24">
            <v>0</v>
          </cell>
        </row>
        <row r="25">
          <cell r="A25" t="str">
            <v>DLL</v>
          </cell>
          <cell r="B25">
            <v>0</v>
          </cell>
          <cell r="C25">
            <v>0</v>
          </cell>
          <cell r="D25">
            <v>0</v>
          </cell>
          <cell r="E25">
            <v>0</v>
          </cell>
          <cell r="F25">
            <v>0</v>
          </cell>
          <cell r="G25">
            <v>0</v>
          </cell>
          <cell r="H25">
            <v>0</v>
          </cell>
          <cell r="I25">
            <v>0</v>
          </cell>
          <cell r="J25">
            <v>0</v>
          </cell>
          <cell r="K25">
            <v>0</v>
          </cell>
          <cell r="L25">
            <v>0</v>
          </cell>
        </row>
        <row r="26">
          <cell r="A26" t="str">
            <v>DOL</v>
          </cell>
          <cell r="B26">
            <v>0</v>
          </cell>
          <cell r="C26">
            <v>0</v>
          </cell>
          <cell r="D26">
            <v>0</v>
          </cell>
          <cell r="E26">
            <v>0</v>
          </cell>
          <cell r="F26">
            <v>0</v>
          </cell>
          <cell r="G26">
            <v>0</v>
          </cell>
          <cell r="H26">
            <v>0</v>
          </cell>
          <cell r="I26">
            <v>0</v>
          </cell>
          <cell r="J26">
            <v>0</v>
          </cell>
          <cell r="K26">
            <v>0</v>
          </cell>
          <cell r="L26">
            <v>0</v>
          </cell>
        </row>
        <row r="27">
          <cell r="A27" t="str">
            <v>DSFL</v>
          </cell>
          <cell r="B27">
            <v>0</v>
          </cell>
          <cell r="C27">
            <v>0</v>
          </cell>
          <cell r="D27">
            <v>0</v>
          </cell>
          <cell r="E27">
            <v>0</v>
          </cell>
          <cell r="F27">
            <v>0</v>
          </cell>
          <cell r="G27">
            <v>0</v>
          </cell>
          <cell r="H27">
            <v>0</v>
          </cell>
          <cell r="I27">
            <v>0</v>
          </cell>
          <cell r="J27">
            <v>0</v>
          </cell>
          <cell r="K27">
            <v>0</v>
          </cell>
          <cell r="L27">
            <v>0</v>
          </cell>
        </row>
        <row r="28">
          <cell r="A28" t="str">
            <v>DSIL</v>
          </cell>
          <cell r="B28">
            <v>0</v>
          </cell>
          <cell r="C28">
            <v>0</v>
          </cell>
          <cell r="D28">
            <v>0</v>
          </cell>
          <cell r="E28">
            <v>0</v>
          </cell>
          <cell r="F28">
            <v>0</v>
          </cell>
          <cell r="G28">
            <v>0</v>
          </cell>
          <cell r="H28">
            <v>0</v>
          </cell>
          <cell r="I28">
            <v>0</v>
          </cell>
          <cell r="J28">
            <v>0</v>
          </cell>
          <cell r="K28">
            <v>0</v>
          </cell>
          <cell r="L28">
            <v>0</v>
          </cell>
        </row>
        <row r="29">
          <cell r="A29" t="str">
            <v>DSL</v>
          </cell>
          <cell r="B29">
            <v>0</v>
          </cell>
          <cell r="C29">
            <v>0</v>
          </cell>
          <cell r="D29">
            <v>0</v>
          </cell>
          <cell r="E29">
            <v>0</v>
          </cell>
          <cell r="F29">
            <v>0</v>
          </cell>
          <cell r="G29">
            <v>0</v>
          </cell>
          <cell r="H29">
            <v>0</v>
          </cell>
          <cell r="I29">
            <v>0</v>
          </cell>
          <cell r="J29">
            <v>0</v>
          </cell>
          <cell r="K29">
            <v>0</v>
          </cell>
          <cell r="L29">
            <v>0</v>
          </cell>
        </row>
        <row r="30">
          <cell r="A30" t="str">
            <v>EFUG</v>
          </cell>
          <cell r="B30">
            <v>0</v>
          </cell>
          <cell r="C30">
            <v>0</v>
          </cell>
          <cell r="D30">
            <v>0</v>
          </cell>
          <cell r="E30">
            <v>0</v>
          </cell>
          <cell r="F30">
            <v>0</v>
          </cell>
          <cell r="G30">
            <v>0</v>
          </cell>
          <cell r="H30">
            <v>0</v>
          </cell>
          <cell r="I30">
            <v>0</v>
          </cell>
          <cell r="J30">
            <v>0</v>
          </cell>
          <cell r="K30">
            <v>0</v>
          </cell>
          <cell r="L30">
            <v>0</v>
          </cell>
        </row>
        <row r="31">
          <cell r="A31" t="str">
            <v>ENGRO</v>
          </cell>
          <cell r="B31">
            <v>0</v>
          </cell>
          <cell r="C31">
            <v>0</v>
          </cell>
          <cell r="D31">
            <v>0</v>
          </cell>
          <cell r="E31">
            <v>0</v>
          </cell>
          <cell r="F31">
            <v>0</v>
          </cell>
          <cell r="G31">
            <v>0</v>
          </cell>
          <cell r="H31">
            <v>0</v>
          </cell>
          <cell r="I31">
            <v>0</v>
          </cell>
          <cell r="J31">
            <v>0</v>
          </cell>
          <cell r="K31">
            <v>0</v>
          </cell>
          <cell r="L31">
            <v>0</v>
          </cell>
        </row>
        <row r="32">
          <cell r="A32" t="str">
            <v>ETNL</v>
          </cell>
          <cell r="B32">
            <v>0</v>
          </cell>
          <cell r="C32">
            <v>0</v>
          </cell>
          <cell r="D32">
            <v>0</v>
          </cell>
          <cell r="E32">
            <v>0</v>
          </cell>
          <cell r="F32">
            <v>0</v>
          </cell>
          <cell r="G32">
            <v>0</v>
          </cell>
          <cell r="H32">
            <v>0</v>
          </cell>
          <cell r="I32">
            <v>0</v>
          </cell>
          <cell r="J32">
            <v>0</v>
          </cell>
          <cell r="K32">
            <v>0</v>
          </cell>
          <cell r="L32">
            <v>0</v>
          </cell>
        </row>
        <row r="33">
          <cell r="A33" t="str">
            <v>FABL</v>
          </cell>
          <cell r="B33">
            <v>0</v>
          </cell>
          <cell r="C33">
            <v>0</v>
          </cell>
          <cell r="D33">
            <v>0</v>
          </cell>
          <cell r="E33">
            <v>0</v>
          </cell>
          <cell r="F33">
            <v>0</v>
          </cell>
          <cell r="G33">
            <v>0</v>
          </cell>
          <cell r="H33">
            <v>0</v>
          </cell>
          <cell r="I33">
            <v>0</v>
          </cell>
          <cell r="J33">
            <v>0</v>
          </cell>
          <cell r="K33">
            <v>0</v>
          </cell>
          <cell r="L33">
            <v>0</v>
          </cell>
        </row>
        <row r="34">
          <cell r="A34" t="str">
            <v>FCCL</v>
          </cell>
          <cell r="B34">
            <v>0</v>
          </cell>
          <cell r="C34">
            <v>0</v>
          </cell>
          <cell r="D34">
            <v>0</v>
          </cell>
          <cell r="E34">
            <v>0</v>
          </cell>
          <cell r="F34">
            <v>0</v>
          </cell>
          <cell r="G34">
            <v>0</v>
          </cell>
          <cell r="H34">
            <v>0</v>
          </cell>
          <cell r="I34">
            <v>0</v>
          </cell>
          <cell r="J34">
            <v>0</v>
          </cell>
          <cell r="K34">
            <v>0</v>
          </cell>
          <cell r="L34">
            <v>0</v>
          </cell>
        </row>
        <row r="35">
          <cell r="A35" t="str">
            <v>FFBL</v>
          </cell>
          <cell r="B35">
            <v>0</v>
          </cell>
          <cell r="C35">
            <v>0</v>
          </cell>
          <cell r="D35">
            <v>0</v>
          </cell>
          <cell r="E35">
            <v>0</v>
          </cell>
          <cell r="F35">
            <v>0</v>
          </cell>
          <cell r="G35">
            <v>0</v>
          </cell>
          <cell r="H35">
            <v>0</v>
          </cell>
          <cell r="I35">
            <v>0</v>
          </cell>
          <cell r="J35">
            <v>0</v>
          </cell>
          <cell r="K35">
            <v>0</v>
          </cell>
          <cell r="L35">
            <v>0</v>
          </cell>
        </row>
        <row r="36">
          <cell r="A36" t="str">
            <v>FFC</v>
          </cell>
          <cell r="B36">
            <v>0</v>
          </cell>
          <cell r="C36">
            <v>0</v>
          </cell>
          <cell r="D36">
            <v>0</v>
          </cell>
          <cell r="E36">
            <v>0</v>
          </cell>
          <cell r="F36">
            <v>0</v>
          </cell>
          <cell r="G36">
            <v>0</v>
          </cell>
          <cell r="H36">
            <v>0</v>
          </cell>
          <cell r="I36">
            <v>0</v>
          </cell>
          <cell r="J36">
            <v>0</v>
          </cell>
          <cell r="K36">
            <v>0</v>
          </cell>
          <cell r="L36">
            <v>0</v>
          </cell>
        </row>
        <row r="37">
          <cell r="A37" t="str">
            <v>FNEL</v>
          </cell>
          <cell r="B37">
            <v>0</v>
          </cell>
          <cell r="C37">
            <v>0</v>
          </cell>
          <cell r="D37">
            <v>0</v>
          </cell>
          <cell r="E37">
            <v>0</v>
          </cell>
          <cell r="F37">
            <v>0</v>
          </cell>
          <cell r="G37">
            <v>0</v>
          </cell>
          <cell r="H37">
            <v>0</v>
          </cell>
          <cell r="I37">
            <v>0</v>
          </cell>
          <cell r="J37">
            <v>0</v>
          </cell>
          <cell r="K37">
            <v>0</v>
          </cell>
          <cell r="L37">
            <v>0</v>
          </cell>
        </row>
        <row r="38">
          <cell r="A38" t="str">
            <v>HBL</v>
          </cell>
          <cell r="B38">
            <v>0</v>
          </cell>
          <cell r="C38">
            <v>0</v>
          </cell>
          <cell r="D38">
            <v>0</v>
          </cell>
          <cell r="E38">
            <v>0</v>
          </cell>
          <cell r="F38">
            <v>0</v>
          </cell>
          <cell r="G38">
            <v>0</v>
          </cell>
          <cell r="H38">
            <v>0</v>
          </cell>
          <cell r="I38">
            <v>0</v>
          </cell>
          <cell r="J38">
            <v>0</v>
          </cell>
          <cell r="K38">
            <v>0</v>
          </cell>
          <cell r="L38">
            <v>0</v>
          </cell>
        </row>
        <row r="39">
          <cell r="A39" t="str">
            <v>HCAR</v>
          </cell>
          <cell r="B39">
            <v>0</v>
          </cell>
          <cell r="C39">
            <v>0</v>
          </cell>
          <cell r="D39">
            <v>0</v>
          </cell>
          <cell r="E39">
            <v>0</v>
          </cell>
          <cell r="F39">
            <v>0</v>
          </cell>
          <cell r="G39">
            <v>0</v>
          </cell>
          <cell r="H39">
            <v>0</v>
          </cell>
          <cell r="I39">
            <v>0</v>
          </cell>
          <cell r="J39">
            <v>0</v>
          </cell>
          <cell r="K39">
            <v>0</v>
          </cell>
          <cell r="L39">
            <v>0</v>
          </cell>
        </row>
        <row r="40">
          <cell r="A40" t="str">
            <v>HIRAT</v>
          </cell>
          <cell r="B40">
            <v>0</v>
          </cell>
          <cell r="C40">
            <v>0</v>
          </cell>
          <cell r="D40">
            <v>0</v>
          </cell>
          <cell r="E40">
            <v>0</v>
          </cell>
          <cell r="F40">
            <v>0</v>
          </cell>
          <cell r="G40">
            <v>0</v>
          </cell>
          <cell r="H40">
            <v>0</v>
          </cell>
          <cell r="I40">
            <v>0</v>
          </cell>
          <cell r="J40">
            <v>0</v>
          </cell>
          <cell r="K40">
            <v>0</v>
          </cell>
          <cell r="L40">
            <v>0</v>
          </cell>
        </row>
        <row r="41">
          <cell r="A41" t="str">
            <v>HUBC</v>
          </cell>
          <cell r="B41">
            <v>0</v>
          </cell>
          <cell r="C41">
            <v>2.9802322387695313E-8</v>
          </cell>
          <cell r="D41">
            <v>0</v>
          </cell>
          <cell r="E41">
            <v>3305000</v>
          </cell>
          <cell r="F41">
            <v>136656338.25288671</v>
          </cell>
          <cell r="G41">
            <v>146823184.99999997</v>
          </cell>
          <cell r="H41">
            <v>10166846.747113267</v>
          </cell>
          <cell r="I41">
            <v>0</v>
          </cell>
          <cell r="J41">
            <v>0</v>
          </cell>
          <cell r="K41">
            <v>3305000</v>
          </cell>
          <cell r="L41">
            <v>136656338.25288674</v>
          </cell>
        </row>
        <row r="42">
          <cell r="A42" t="str">
            <v>IBFL</v>
          </cell>
          <cell r="B42">
            <v>0</v>
          </cell>
          <cell r="C42">
            <v>0</v>
          </cell>
          <cell r="D42">
            <v>0</v>
          </cell>
          <cell r="E42">
            <v>0</v>
          </cell>
          <cell r="F42">
            <v>0</v>
          </cell>
          <cell r="G42">
            <v>0</v>
          </cell>
          <cell r="H42">
            <v>0</v>
          </cell>
          <cell r="I42">
            <v>0</v>
          </cell>
          <cell r="J42">
            <v>0</v>
          </cell>
          <cell r="K42">
            <v>0</v>
          </cell>
          <cell r="L42">
            <v>0</v>
          </cell>
        </row>
        <row r="43">
          <cell r="A43" t="str">
            <v>ICI</v>
          </cell>
          <cell r="B43">
            <v>0</v>
          </cell>
          <cell r="C43">
            <v>0</v>
          </cell>
          <cell r="D43">
            <v>0</v>
          </cell>
          <cell r="E43">
            <v>0</v>
          </cell>
          <cell r="F43">
            <v>0</v>
          </cell>
          <cell r="G43">
            <v>0</v>
          </cell>
          <cell r="H43">
            <v>0</v>
          </cell>
          <cell r="I43">
            <v>0</v>
          </cell>
          <cell r="J43">
            <v>0</v>
          </cell>
          <cell r="K43">
            <v>0</v>
          </cell>
          <cell r="L43">
            <v>0</v>
          </cell>
        </row>
        <row r="44">
          <cell r="A44" t="str">
            <v>INIL</v>
          </cell>
          <cell r="B44">
            <v>0</v>
          </cell>
          <cell r="C44">
            <v>0</v>
          </cell>
          <cell r="D44">
            <v>0</v>
          </cell>
          <cell r="E44">
            <v>0</v>
          </cell>
          <cell r="F44">
            <v>0</v>
          </cell>
          <cell r="G44">
            <v>0</v>
          </cell>
          <cell r="H44">
            <v>0</v>
          </cell>
          <cell r="I44">
            <v>0</v>
          </cell>
          <cell r="J44">
            <v>0</v>
          </cell>
          <cell r="K44">
            <v>0</v>
          </cell>
          <cell r="L44">
            <v>0</v>
          </cell>
        </row>
        <row r="45">
          <cell r="A45" t="str">
            <v>IFSL</v>
          </cell>
          <cell r="B45">
            <v>0</v>
          </cell>
          <cell r="C45">
            <v>0</v>
          </cell>
          <cell r="D45">
            <v>0</v>
          </cell>
          <cell r="E45">
            <v>0</v>
          </cell>
          <cell r="F45">
            <v>0</v>
          </cell>
          <cell r="G45">
            <v>0</v>
          </cell>
          <cell r="H45">
            <v>0</v>
          </cell>
          <cell r="I45">
            <v>0</v>
          </cell>
          <cell r="J45">
            <v>0</v>
          </cell>
          <cell r="K45">
            <v>0</v>
          </cell>
          <cell r="L45">
            <v>0</v>
          </cell>
        </row>
        <row r="46">
          <cell r="A46" t="str">
            <v>INDU</v>
          </cell>
          <cell r="B46">
            <v>0</v>
          </cell>
          <cell r="C46">
            <v>0</v>
          </cell>
          <cell r="D46">
            <v>0</v>
          </cell>
          <cell r="E46">
            <v>0</v>
          </cell>
          <cell r="F46">
            <v>0</v>
          </cell>
          <cell r="G46">
            <v>0</v>
          </cell>
          <cell r="H46">
            <v>0</v>
          </cell>
          <cell r="I46">
            <v>0</v>
          </cell>
          <cell r="J46">
            <v>0</v>
          </cell>
          <cell r="K46">
            <v>0</v>
          </cell>
          <cell r="L46">
            <v>0</v>
          </cell>
        </row>
        <row r="47">
          <cell r="A47" t="str">
            <v>JOVC</v>
          </cell>
          <cell r="B47">
            <v>0</v>
          </cell>
          <cell r="C47">
            <v>0</v>
          </cell>
          <cell r="D47">
            <v>0</v>
          </cell>
          <cell r="E47">
            <v>0</v>
          </cell>
          <cell r="F47">
            <v>0</v>
          </cell>
          <cell r="G47">
            <v>0</v>
          </cell>
          <cell r="H47">
            <v>0</v>
          </cell>
          <cell r="I47">
            <v>0</v>
          </cell>
          <cell r="J47">
            <v>0</v>
          </cell>
          <cell r="K47">
            <v>0</v>
          </cell>
          <cell r="L47">
            <v>0</v>
          </cell>
        </row>
        <row r="48">
          <cell r="A48" t="str">
            <v>JSBL</v>
          </cell>
          <cell r="B48">
            <v>0</v>
          </cell>
          <cell r="C48">
            <v>0</v>
          </cell>
          <cell r="D48">
            <v>0</v>
          </cell>
          <cell r="E48">
            <v>0</v>
          </cell>
          <cell r="F48">
            <v>0</v>
          </cell>
          <cell r="G48">
            <v>0</v>
          </cell>
          <cell r="H48">
            <v>0</v>
          </cell>
          <cell r="I48">
            <v>0</v>
          </cell>
          <cell r="J48">
            <v>0</v>
          </cell>
          <cell r="K48">
            <v>0</v>
          </cell>
          <cell r="L48">
            <v>0</v>
          </cell>
        </row>
        <row r="49">
          <cell r="A49" t="str">
            <v>JSCL</v>
          </cell>
          <cell r="B49">
            <v>0</v>
          </cell>
          <cell r="C49">
            <v>0</v>
          </cell>
          <cell r="D49">
            <v>0</v>
          </cell>
          <cell r="E49">
            <v>0</v>
          </cell>
          <cell r="F49">
            <v>0</v>
          </cell>
          <cell r="G49">
            <v>0</v>
          </cell>
          <cell r="H49">
            <v>0</v>
          </cell>
          <cell r="I49">
            <v>0</v>
          </cell>
          <cell r="J49">
            <v>0</v>
          </cell>
          <cell r="K49">
            <v>0</v>
          </cell>
          <cell r="L49">
            <v>0</v>
          </cell>
        </row>
        <row r="50">
          <cell r="A50" t="str">
            <v>JSGCL</v>
          </cell>
          <cell r="B50">
            <v>0</v>
          </cell>
          <cell r="C50">
            <v>0</v>
          </cell>
          <cell r="D50">
            <v>0</v>
          </cell>
          <cell r="E50">
            <v>0</v>
          </cell>
          <cell r="F50">
            <v>0</v>
          </cell>
          <cell r="G50">
            <v>0</v>
          </cell>
          <cell r="H50">
            <v>0</v>
          </cell>
          <cell r="I50">
            <v>0</v>
          </cell>
          <cell r="J50">
            <v>0</v>
          </cell>
          <cell r="K50">
            <v>0</v>
          </cell>
          <cell r="L50">
            <v>0</v>
          </cell>
        </row>
        <row r="51">
          <cell r="A51" t="str">
            <v>JSIL</v>
          </cell>
          <cell r="B51">
            <v>0</v>
          </cell>
          <cell r="C51">
            <v>0</v>
          </cell>
          <cell r="D51">
            <v>0</v>
          </cell>
          <cell r="E51">
            <v>0</v>
          </cell>
          <cell r="F51">
            <v>0</v>
          </cell>
          <cell r="G51">
            <v>0</v>
          </cell>
          <cell r="H51">
            <v>0</v>
          </cell>
          <cell r="I51">
            <v>0</v>
          </cell>
          <cell r="J51">
            <v>0</v>
          </cell>
          <cell r="K51">
            <v>0</v>
          </cell>
          <cell r="L51">
            <v>0</v>
          </cell>
        </row>
        <row r="52">
          <cell r="A52" t="str">
            <v>KAPCO</v>
          </cell>
          <cell r="B52">
            <v>0</v>
          </cell>
          <cell r="C52">
            <v>0</v>
          </cell>
          <cell r="D52">
            <v>0</v>
          </cell>
          <cell r="E52">
            <v>0</v>
          </cell>
          <cell r="F52">
            <v>0</v>
          </cell>
          <cell r="G52">
            <v>0</v>
          </cell>
          <cell r="H52">
            <v>0</v>
          </cell>
          <cell r="I52">
            <v>0</v>
          </cell>
          <cell r="J52">
            <v>0</v>
          </cell>
          <cell r="K52">
            <v>0</v>
          </cell>
          <cell r="L52">
            <v>0</v>
          </cell>
        </row>
        <row r="53">
          <cell r="A53" t="str">
            <v>KASBB</v>
          </cell>
          <cell r="B53">
            <v>0</v>
          </cell>
          <cell r="C53">
            <v>0</v>
          </cell>
          <cell r="D53">
            <v>0</v>
          </cell>
          <cell r="E53">
            <v>0</v>
          </cell>
          <cell r="F53">
            <v>0</v>
          </cell>
          <cell r="G53">
            <v>0</v>
          </cell>
          <cell r="H53">
            <v>0</v>
          </cell>
          <cell r="I53">
            <v>0</v>
          </cell>
          <cell r="J53">
            <v>0</v>
          </cell>
          <cell r="K53">
            <v>0</v>
          </cell>
          <cell r="L53">
            <v>0</v>
          </cell>
        </row>
        <row r="54">
          <cell r="A54" t="str">
            <v>KTML</v>
          </cell>
          <cell r="B54">
            <v>0</v>
          </cell>
          <cell r="C54">
            <v>0</v>
          </cell>
          <cell r="D54">
            <v>0</v>
          </cell>
          <cell r="E54">
            <v>0</v>
          </cell>
          <cell r="F54">
            <v>0</v>
          </cell>
          <cell r="G54">
            <v>0</v>
          </cell>
          <cell r="H54">
            <v>0</v>
          </cell>
          <cell r="I54">
            <v>0</v>
          </cell>
          <cell r="J54">
            <v>0</v>
          </cell>
          <cell r="K54">
            <v>0</v>
          </cell>
          <cell r="L54">
            <v>0</v>
          </cell>
        </row>
        <row r="55">
          <cell r="A55" t="str">
            <v>LUCK</v>
          </cell>
          <cell r="B55">
            <v>0</v>
          </cell>
          <cell r="C55">
            <v>0</v>
          </cell>
          <cell r="D55">
            <v>0</v>
          </cell>
          <cell r="E55">
            <v>0</v>
          </cell>
          <cell r="F55">
            <v>0</v>
          </cell>
          <cell r="G55">
            <v>0</v>
          </cell>
          <cell r="H55">
            <v>0</v>
          </cell>
          <cell r="I55">
            <v>0</v>
          </cell>
          <cell r="J55">
            <v>0</v>
          </cell>
          <cell r="K55">
            <v>0</v>
          </cell>
          <cell r="L55">
            <v>0</v>
          </cell>
        </row>
        <row r="56">
          <cell r="A56" t="str">
            <v>MARI</v>
          </cell>
          <cell r="B56">
            <v>0</v>
          </cell>
          <cell r="C56">
            <v>0</v>
          </cell>
          <cell r="D56">
            <v>0</v>
          </cell>
          <cell r="E56">
            <v>0</v>
          </cell>
          <cell r="F56">
            <v>0</v>
          </cell>
          <cell r="G56">
            <v>0</v>
          </cell>
          <cell r="H56">
            <v>0</v>
          </cell>
          <cell r="I56">
            <v>0</v>
          </cell>
          <cell r="J56">
            <v>0</v>
          </cell>
          <cell r="K56">
            <v>0</v>
          </cell>
          <cell r="L56">
            <v>0</v>
          </cell>
        </row>
        <row r="57">
          <cell r="A57" t="str">
            <v>MCB</v>
          </cell>
          <cell r="B57">
            <v>0</v>
          </cell>
          <cell r="C57">
            <v>0</v>
          </cell>
          <cell r="D57">
            <v>0</v>
          </cell>
          <cell r="E57">
            <v>0</v>
          </cell>
          <cell r="F57">
            <v>0</v>
          </cell>
          <cell r="G57">
            <v>0</v>
          </cell>
          <cell r="H57">
            <v>0</v>
          </cell>
          <cell r="I57">
            <v>0</v>
          </cell>
          <cell r="J57">
            <v>0</v>
          </cell>
          <cell r="K57">
            <v>0</v>
          </cell>
          <cell r="L57">
            <v>0</v>
          </cell>
        </row>
        <row r="58">
          <cell r="A58" t="str">
            <v>MCB-RF</v>
          </cell>
          <cell r="B58">
            <v>0</v>
          </cell>
          <cell r="C58">
            <v>0</v>
          </cell>
          <cell r="D58">
            <v>0</v>
          </cell>
          <cell r="E58">
            <v>0</v>
          </cell>
          <cell r="F58">
            <v>0</v>
          </cell>
          <cell r="G58">
            <v>0</v>
          </cell>
          <cell r="H58">
            <v>0</v>
          </cell>
          <cell r="I58">
            <v>0</v>
          </cell>
          <cell r="J58">
            <v>0</v>
          </cell>
          <cell r="K58">
            <v>0</v>
          </cell>
          <cell r="L58">
            <v>0</v>
          </cell>
        </row>
        <row r="59">
          <cell r="A59" t="str">
            <v>MEBL</v>
          </cell>
          <cell r="B59">
            <v>0</v>
          </cell>
          <cell r="C59">
            <v>0</v>
          </cell>
          <cell r="D59">
            <v>0</v>
          </cell>
          <cell r="E59">
            <v>0</v>
          </cell>
          <cell r="F59">
            <v>0</v>
          </cell>
          <cell r="G59">
            <v>0</v>
          </cell>
          <cell r="H59">
            <v>0</v>
          </cell>
          <cell r="I59">
            <v>0</v>
          </cell>
          <cell r="J59">
            <v>0</v>
          </cell>
          <cell r="K59">
            <v>0</v>
          </cell>
          <cell r="L59">
            <v>0</v>
          </cell>
        </row>
        <row r="60">
          <cell r="A60" t="str">
            <v>MLCF</v>
          </cell>
          <cell r="B60">
            <v>0</v>
          </cell>
          <cell r="C60">
            <v>0</v>
          </cell>
          <cell r="D60">
            <v>0</v>
          </cell>
          <cell r="E60">
            <v>0</v>
          </cell>
          <cell r="F60">
            <v>0</v>
          </cell>
          <cell r="G60">
            <v>0</v>
          </cell>
          <cell r="H60">
            <v>0</v>
          </cell>
          <cell r="I60">
            <v>0</v>
          </cell>
          <cell r="J60">
            <v>0</v>
          </cell>
          <cell r="K60">
            <v>0</v>
          </cell>
          <cell r="L60">
            <v>0</v>
          </cell>
        </row>
        <row r="61">
          <cell r="A61" t="str">
            <v>MYBL</v>
          </cell>
          <cell r="B61">
            <v>0</v>
          </cell>
          <cell r="C61">
            <v>0</v>
          </cell>
          <cell r="D61">
            <v>0</v>
          </cell>
          <cell r="E61">
            <v>0</v>
          </cell>
          <cell r="F61">
            <v>0</v>
          </cell>
          <cell r="G61">
            <v>0</v>
          </cell>
          <cell r="H61">
            <v>0</v>
          </cell>
          <cell r="I61">
            <v>0</v>
          </cell>
          <cell r="J61">
            <v>0</v>
          </cell>
          <cell r="K61">
            <v>0</v>
          </cell>
          <cell r="L61">
            <v>0</v>
          </cell>
        </row>
        <row r="62">
          <cell r="A62" t="str">
            <v>MTL</v>
          </cell>
          <cell r="B62">
            <v>0</v>
          </cell>
          <cell r="C62">
            <v>7.4505805969238281E-9</v>
          </cell>
          <cell r="D62">
            <v>0</v>
          </cell>
          <cell r="E62">
            <v>100000</v>
          </cell>
          <cell r="F62">
            <v>54818695.395344883</v>
          </cell>
          <cell r="G62">
            <v>56207673.999999993</v>
          </cell>
          <cell r="H62">
            <v>1388978.6046551112</v>
          </cell>
          <cell r="I62">
            <v>0</v>
          </cell>
          <cell r="J62">
            <v>0</v>
          </cell>
          <cell r="K62">
            <v>100000</v>
          </cell>
          <cell r="L62">
            <v>54818695.395344891</v>
          </cell>
        </row>
        <row r="63">
          <cell r="A63" t="str">
            <v>NBP</v>
          </cell>
          <cell r="B63">
            <v>0</v>
          </cell>
          <cell r="C63">
            <v>0</v>
          </cell>
          <cell r="D63">
            <v>0</v>
          </cell>
          <cell r="E63">
            <v>0</v>
          </cell>
          <cell r="F63">
            <v>0</v>
          </cell>
          <cell r="G63">
            <v>0</v>
          </cell>
          <cell r="H63">
            <v>0</v>
          </cell>
          <cell r="I63">
            <v>0</v>
          </cell>
          <cell r="J63">
            <v>0</v>
          </cell>
          <cell r="K63">
            <v>0</v>
          </cell>
          <cell r="L63">
            <v>0</v>
          </cell>
        </row>
        <row r="64">
          <cell r="A64" t="str">
            <v>NCPL</v>
          </cell>
          <cell r="B64">
            <v>0</v>
          </cell>
          <cell r="C64">
            <v>0</v>
          </cell>
          <cell r="D64">
            <v>0</v>
          </cell>
          <cell r="E64">
            <v>0</v>
          </cell>
          <cell r="F64">
            <v>0</v>
          </cell>
          <cell r="G64">
            <v>0</v>
          </cell>
          <cell r="H64">
            <v>0</v>
          </cell>
          <cell r="I64">
            <v>0</v>
          </cell>
          <cell r="J64">
            <v>0</v>
          </cell>
          <cell r="K64">
            <v>0</v>
          </cell>
          <cell r="L64">
            <v>0</v>
          </cell>
        </row>
        <row r="65">
          <cell r="A65" t="str">
            <v>NETSOL</v>
          </cell>
          <cell r="B65">
            <v>0</v>
          </cell>
          <cell r="C65">
            <v>0</v>
          </cell>
          <cell r="D65">
            <v>0</v>
          </cell>
          <cell r="E65">
            <v>0</v>
          </cell>
          <cell r="F65">
            <v>0</v>
          </cell>
          <cell r="G65">
            <v>0</v>
          </cell>
          <cell r="H65">
            <v>0</v>
          </cell>
          <cell r="I65">
            <v>0</v>
          </cell>
          <cell r="J65">
            <v>0</v>
          </cell>
          <cell r="K65">
            <v>0</v>
          </cell>
          <cell r="L65">
            <v>0</v>
          </cell>
        </row>
        <row r="66">
          <cell r="A66" t="str">
            <v>NIB</v>
          </cell>
          <cell r="B66">
            <v>0</v>
          </cell>
          <cell r="C66">
            <v>0</v>
          </cell>
          <cell r="D66">
            <v>0</v>
          </cell>
          <cell r="E66">
            <v>0</v>
          </cell>
          <cell r="F66">
            <v>0</v>
          </cell>
          <cell r="G66">
            <v>0</v>
          </cell>
          <cell r="H66">
            <v>0</v>
          </cell>
          <cell r="I66">
            <v>0</v>
          </cell>
          <cell r="J66">
            <v>0</v>
          </cell>
          <cell r="K66">
            <v>0</v>
          </cell>
          <cell r="L66">
            <v>0</v>
          </cell>
        </row>
        <row r="67">
          <cell r="A67" t="str">
            <v>NML</v>
          </cell>
          <cell r="B67">
            <v>0</v>
          </cell>
          <cell r="C67">
            <v>0</v>
          </cell>
          <cell r="D67">
            <v>0</v>
          </cell>
          <cell r="E67">
            <v>0</v>
          </cell>
          <cell r="F67">
            <v>0</v>
          </cell>
          <cell r="G67">
            <v>0</v>
          </cell>
          <cell r="H67">
            <v>0</v>
          </cell>
          <cell r="I67">
            <v>0</v>
          </cell>
          <cell r="J67">
            <v>0</v>
          </cell>
          <cell r="K67">
            <v>0</v>
          </cell>
          <cell r="L67">
            <v>0</v>
          </cell>
        </row>
        <row r="68">
          <cell r="A68" t="str">
            <v>NPL</v>
          </cell>
          <cell r="B68">
            <v>0</v>
          </cell>
          <cell r="C68">
            <v>0</v>
          </cell>
          <cell r="D68">
            <v>0</v>
          </cell>
          <cell r="E68">
            <v>0</v>
          </cell>
          <cell r="F68">
            <v>0</v>
          </cell>
          <cell r="G68">
            <v>0</v>
          </cell>
          <cell r="H68">
            <v>0</v>
          </cell>
          <cell r="I68">
            <v>0</v>
          </cell>
          <cell r="J68">
            <v>0</v>
          </cell>
          <cell r="K68">
            <v>0</v>
          </cell>
          <cell r="L68">
            <v>0</v>
          </cell>
        </row>
        <row r="69">
          <cell r="A69" t="str">
            <v>NCL</v>
          </cell>
          <cell r="B69">
            <v>0</v>
          </cell>
          <cell r="C69">
            <v>0</v>
          </cell>
          <cell r="D69">
            <v>0</v>
          </cell>
          <cell r="E69">
            <v>0</v>
          </cell>
          <cell r="F69">
            <v>0</v>
          </cell>
          <cell r="G69">
            <v>0</v>
          </cell>
          <cell r="H69">
            <v>0</v>
          </cell>
          <cell r="I69">
            <v>0</v>
          </cell>
          <cell r="J69">
            <v>0</v>
          </cell>
          <cell r="K69">
            <v>0</v>
          </cell>
          <cell r="L69">
            <v>0</v>
          </cell>
        </row>
        <row r="70">
          <cell r="A70" t="str">
            <v>NRL</v>
          </cell>
          <cell r="B70">
            <v>0</v>
          </cell>
          <cell r="C70">
            <v>0</v>
          </cell>
          <cell r="D70">
            <v>0</v>
          </cell>
          <cell r="E70">
            <v>0</v>
          </cell>
          <cell r="F70">
            <v>0</v>
          </cell>
          <cell r="G70">
            <v>0</v>
          </cell>
          <cell r="H70">
            <v>0</v>
          </cell>
          <cell r="I70">
            <v>0</v>
          </cell>
          <cell r="J70">
            <v>0</v>
          </cell>
          <cell r="K70">
            <v>0</v>
          </cell>
          <cell r="L70">
            <v>0</v>
          </cell>
        </row>
        <row r="71">
          <cell r="A71" t="str">
            <v>OGDC</v>
          </cell>
          <cell r="B71">
            <v>0</v>
          </cell>
          <cell r="C71">
            <v>0</v>
          </cell>
          <cell r="D71">
            <v>0</v>
          </cell>
          <cell r="E71">
            <v>0</v>
          </cell>
          <cell r="F71">
            <v>0</v>
          </cell>
          <cell r="G71">
            <v>0</v>
          </cell>
          <cell r="H71">
            <v>0</v>
          </cell>
          <cell r="I71">
            <v>0</v>
          </cell>
          <cell r="J71">
            <v>0</v>
          </cell>
          <cell r="K71">
            <v>0</v>
          </cell>
          <cell r="L71">
            <v>0</v>
          </cell>
        </row>
        <row r="72">
          <cell r="A72" t="str">
            <v>OLPL</v>
          </cell>
          <cell r="B72">
            <v>0</v>
          </cell>
          <cell r="C72">
            <v>0</v>
          </cell>
          <cell r="D72">
            <v>0</v>
          </cell>
          <cell r="E72">
            <v>0</v>
          </cell>
          <cell r="F72">
            <v>0</v>
          </cell>
          <cell r="G72">
            <v>0</v>
          </cell>
          <cell r="H72">
            <v>0</v>
          </cell>
          <cell r="I72">
            <v>0</v>
          </cell>
          <cell r="J72">
            <v>0</v>
          </cell>
          <cell r="K72">
            <v>0</v>
          </cell>
          <cell r="L72">
            <v>0</v>
          </cell>
        </row>
        <row r="73">
          <cell r="A73" t="str">
            <v>PACE</v>
          </cell>
          <cell r="B73">
            <v>0</v>
          </cell>
          <cell r="C73">
            <v>0</v>
          </cell>
          <cell r="D73">
            <v>0</v>
          </cell>
          <cell r="E73">
            <v>0</v>
          </cell>
          <cell r="F73">
            <v>0</v>
          </cell>
          <cell r="G73">
            <v>0</v>
          </cell>
          <cell r="H73">
            <v>0</v>
          </cell>
          <cell r="I73">
            <v>0</v>
          </cell>
          <cell r="J73">
            <v>0</v>
          </cell>
          <cell r="K73">
            <v>0</v>
          </cell>
          <cell r="L73">
            <v>0</v>
          </cell>
        </row>
        <row r="74">
          <cell r="A74" t="str">
            <v>PAEL</v>
          </cell>
          <cell r="B74">
            <v>0</v>
          </cell>
          <cell r="C74">
            <v>0</v>
          </cell>
          <cell r="D74">
            <v>0</v>
          </cell>
          <cell r="E74">
            <v>0</v>
          </cell>
          <cell r="F74">
            <v>0</v>
          </cell>
          <cell r="G74">
            <v>0</v>
          </cell>
          <cell r="H74">
            <v>0</v>
          </cell>
          <cell r="I74">
            <v>0</v>
          </cell>
          <cell r="J74">
            <v>0</v>
          </cell>
          <cell r="K74">
            <v>0</v>
          </cell>
          <cell r="L74">
            <v>0</v>
          </cell>
        </row>
        <row r="75">
          <cell r="A75" t="str">
            <v>PAKRI</v>
          </cell>
          <cell r="B75">
            <v>0</v>
          </cell>
          <cell r="C75">
            <v>0</v>
          </cell>
          <cell r="D75">
            <v>0</v>
          </cell>
          <cell r="E75">
            <v>0</v>
          </cell>
          <cell r="F75">
            <v>0</v>
          </cell>
          <cell r="G75">
            <v>0</v>
          </cell>
          <cell r="H75">
            <v>0</v>
          </cell>
          <cell r="I75">
            <v>0</v>
          </cell>
          <cell r="J75">
            <v>0</v>
          </cell>
          <cell r="K75">
            <v>0</v>
          </cell>
          <cell r="L75">
            <v>0</v>
          </cell>
        </row>
        <row r="76">
          <cell r="A76" t="str">
            <v>PASL</v>
          </cell>
          <cell r="B76">
            <v>0</v>
          </cell>
          <cell r="C76">
            <v>0</v>
          </cell>
          <cell r="D76">
            <v>0</v>
          </cell>
          <cell r="E76">
            <v>0</v>
          </cell>
          <cell r="F76">
            <v>0</v>
          </cell>
          <cell r="G76">
            <v>0</v>
          </cell>
          <cell r="H76">
            <v>0</v>
          </cell>
          <cell r="I76">
            <v>0</v>
          </cell>
          <cell r="J76">
            <v>0</v>
          </cell>
          <cell r="K76">
            <v>0</v>
          </cell>
          <cell r="L76">
            <v>0</v>
          </cell>
        </row>
        <row r="77">
          <cell r="A77" t="str">
            <v>PCCL</v>
          </cell>
          <cell r="B77">
            <v>0</v>
          </cell>
          <cell r="C77">
            <v>0</v>
          </cell>
          <cell r="D77">
            <v>0</v>
          </cell>
          <cell r="E77">
            <v>0</v>
          </cell>
          <cell r="F77">
            <v>0</v>
          </cell>
          <cell r="G77">
            <v>0</v>
          </cell>
          <cell r="H77">
            <v>0</v>
          </cell>
          <cell r="I77">
            <v>0</v>
          </cell>
          <cell r="J77">
            <v>0</v>
          </cell>
          <cell r="K77">
            <v>0</v>
          </cell>
          <cell r="L77">
            <v>0</v>
          </cell>
        </row>
        <row r="78">
          <cell r="A78" t="str">
            <v>PICT</v>
          </cell>
          <cell r="B78">
            <v>0</v>
          </cell>
          <cell r="C78">
            <v>0</v>
          </cell>
          <cell r="D78">
            <v>0</v>
          </cell>
          <cell r="E78">
            <v>0</v>
          </cell>
          <cell r="F78">
            <v>0</v>
          </cell>
          <cell r="G78">
            <v>0</v>
          </cell>
          <cell r="H78">
            <v>0</v>
          </cell>
          <cell r="I78">
            <v>0</v>
          </cell>
          <cell r="J78">
            <v>0</v>
          </cell>
          <cell r="K78">
            <v>0</v>
          </cell>
          <cell r="L78">
            <v>0</v>
          </cell>
        </row>
        <row r="79">
          <cell r="A79" t="str">
            <v>PIOC</v>
          </cell>
          <cell r="B79">
            <v>0</v>
          </cell>
          <cell r="C79">
            <v>0</v>
          </cell>
          <cell r="D79">
            <v>0</v>
          </cell>
          <cell r="E79">
            <v>0</v>
          </cell>
          <cell r="F79">
            <v>0</v>
          </cell>
          <cell r="G79">
            <v>0</v>
          </cell>
          <cell r="H79">
            <v>0</v>
          </cell>
          <cell r="I79">
            <v>0</v>
          </cell>
          <cell r="J79">
            <v>0</v>
          </cell>
          <cell r="K79">
            <v>0</v>
          </cell>
          <cell r="L79">
            <v>0</v>
          </cell>
        </row>
        <row r="80">
          <cell r="A80" t="str">
            <v>PKGS</v>
          </cell>
          <cell r="B80">
            <v>0</v>
          </cell>
          <cell r="C80">
            <v>0</v>
          </cell>
          <cell r="D80">
            <v>0</v>
          </cell>
          <cell r="E80">
            <v>0</v>
          </cell>
          <cell r="F80">
            <v>0</v>
          </cell>
          <cell r="G80">
            <v>0</v>
          </cell>
          <cell r="H80">
            <v>0</v>
          </cell>
          <cell r="I80">
            <v>0</v>
          </cell>
          <cell r="J80">
            <v>0</v>
          </cell>
          <cell r="K80">
            <v>0</v>
          </cell>
          <cell r="L80">
            <v>0</v>
          </cell>
        </row>
        <row r="81">
          <cell r="A81" t="str">
            <v>POL</v>
          </cell>
          <cell r="B81">
            <v>0</v>
          </cell>
          <cell r="C81">
            <v>0</v>
          </cell>
          <cell r="D81">
            <v>0</v>
          </cell>
          <cell r="E81">
            <v>0</v>
          </cell>
          <cell r="F81">
            <v>0</v>
          </cell>
          <cell r="G81">
            <v>0</v>
          </cell>
          <cell r="H81">
            <v>0</v>
          </cell>
          <cell r="I81">
            <v>0</v>
          </cell>
          <cell r="J81">
            <v>0</v>
          </cell>
          <cell r="K81">
            <v>0</v>
          </cell>
          <cell r="L81">
            <v>0</v>
          </cell>
        </row>
        <row r="82">
          <cell r="A82" t="str">
            <v>PPL</v>
          </cell>
          <cell r="B82">
            <v>0</v>
          </cell>
          <cell r="C82">
            <v>0</v>
          </cell>
          <cell r="D82">
            <v>0</v>
          </cell>
          <cell r="E82">
            <v>0</v>
          </cell>
          <cell r="F82">
            <v>0</v>
          </cell>
          <cell r="G82">
            <v>0</v>
          </cell>
          <cell r="H82">
            <v>0</v>
          </cell>
          <cell r="I82">
            <v>0</v>
          </cell>
          <cell r="J82">
            <v>0</v>
          </cell>
          <cell r="K82">
            <v>0</v>
          </cell>
          <cell r="L82">
            <v>0</v>
          </cell>
        </row>
        <row r="83">
          <cell r="A83" t="str">
            <v>LOTPTA</v>
          </cell>
          <cell r="B83">
            <v>0</v>
          </cell>
          <cell r="C83">
            <v>0</v>
          </cell>
          <cell r="D83">
            <v>0</v>
          </cell>
          <cell r="E83">
            <v>0</v>
          </cell>
          <cell r="F83">
            <v>0</v>
          </cell>
          <cell r="G83">
            <v>0</v>
          </cell>
          <cell r="H83">
            <v>0</v>
          </cell>
          <cell r="I83">
            <v>0</v>
          </cell>
          <cell r="J83">
            <v>0</v>
          </cell>
          <cell r="K83">
            <v>0</v>
          </cell>
          <cell r="L83">
            <v>0</v>
          </cell>
        </row>
        <row r="84">
          <cell r="A84" t="str">
            <v>PRL</v>
          </cell>
          <cell r="B84">
            <v>0</v>
          </cell>
          <cell r="C84">
            <v>0</v>
          </cell>
          <cell r="D84">
            <v>0</v>
          </cell>
          <cell r="E84">
            <v>0</v>
          </cell>
          <cell r="F84">
            <v>0</v>
          </cell>
          <cell r="G84">
            <v>0</v>
          </cell>
          <cell r="H84">
            <v>0</v>
          </cell>
          <cell r="I84">
            <v>0</v>
          </cell>
          <cell r="J84">
            <v>0</v>
          </cell>
          <cell r="K84">
            <v>0</v>
          </cell>
          <cell r="L84">
            <v>0</v>
          </cell>
        </row>
        <row r="85">
          <cell r="A85" t="str">
            <v>PSMC</v>
          </cell>
          <cell r="B85">
            <v>0</v>
          </cell>
          <cell r="C85">
            <v>0</v>
          </cell>
          <cell r="D85">
            <v>0</v>
          </cell>
          <cell r="E85">
            <v>0</v>
          </cell>
          <cell r="F85">
            <v>0</v>
          </cell>
          <cell r="G85">
            <v>0</v>
          </cell>
          <cell r="H85">
            <v>0</v>
          </cell>
          <cell r="I85">
            <v>0</v>
          </cell>
          <cell r="J85">
            <v>0</v>
          </cell>
          <cell r="K85">
            <v>0</v>
          </cell>
          <cell r="L85">
            <v>0</v>
          </cell>
        </row>
        <row r="86">
          <cell r="A86" t="str">
            <v>PSO</v>
          </cell>
          <cell r="B86">
            <v>0</v>
          </cell>
          <cell r="C86">
            <v>0</v>
          </cell>
          <cell r="D86">
            <v>0</v>
          </cell>
          <cell r="E86">
            <v>0</v>
          </cell>
          <cell r="F86">
            <v>0</v>
          </cell>
          <cell r="G86">
            <v>0</v>
          </cell>
          <cell r="H86">
            <v>0</v>
          </cell>
          <cell r="I86">
            <v>0</v>
          </cell>
          <cell r="J86">
            <v>0</v>
          </cell>
          <cell r="K86">
            <v>0</v>
          </cell>
          <cell r="L86">
            <v>0</v>
          </cell>
        </row>
        <row r="87">
          <cell r="A87" t="str">
            <v>PTC</v>
          </cell>
          <cell r="B87">
            <v>0</v>
          </cell>
          <cell r="C87">
            <v>0</v>
          </cell>
          <cell r="D87">
            <v>0</v>
          </cell>
          <cell r="E87">
            <v>0</v>
          </cell>
          <cell r="F87">
            <v>0</v>
          </cell>
          <cell r="G87">
            <v>0</v>
          </cell>
          <cell r="H87">
            <v>0</v>
          </cell>
          <cell r="I87">
            <v>0</v>
          </cell>
          <cell r="J87">
            <v>0</v>
          </cell>
          <cell r="K87">
            <v>0</v>
          </cell>
          <cell r="L87">
            <v>0</v>
          </cell>
        </row>
        <row r="88">
          <cell r="A88" t="str">
            <v>SEARL</v>
          </cell>
          <cell r="B88">
            <v>0</v>
          </cell>
          <cell r="C88">
            <v>0</v>
          </cell>
          <cell r="D88">
            <v>0</v>
          </cell>
          <cell r="E88">
            <v>0</v>
          </cell>
          <cell r="F88">
            <v>0</v>
          </cell>
          <cell r="G88">
            <v>0</v>
          </cell>
          <cell r="H88">
            <v>0</v>
          </cell>
          <cell r="I88">
            <v>0</v>
          </cell>
          <cell r="J88">
            <v>0</v>
          </cell>
          <cell r="K88">
            <v>0</v>
          </cell>
          <cell r="L88">
            <v>0</v>
          </cell>
        </row>
        <row r="89">
          <cell r="A89" t="str">
            <v>SHEL</v>
          </cell>
          <cell r="B89">
            <v>0</v>
          </cell>
          <cell r="C89">
            <v>0</v>
          </cell>
          <cell r="D89">
            <v>0</v>
          </cell>
          <cell r="E89">
            <v>0</v>
          </cell>
          <cell r="F89">
            <v>0</v>
          </cell>
          <cell r="G89">
            <v>0</v>
          </cell>
          <cell r="H89">
            <v>0</v>
          </cell>
          <cell r="I89">
            <v>0</v>
          </cell>
          <cell r="J89">
            <v>0</v>
          </cell>
          <cell r="K89">
            <v>0</v>
          </cell>
          <cell r="L89">
            <v>0</v>
          </cell>
        </row>
        <row r="90">
          <cell r="A90" t="str">
            <v>SNBL</v>
          </cell>
          <cell r="B90">
            <v>0</v>
          </cell>
          <cell r="C90">
            <v>0</v>
          </cell>
          <cell r="D90">
            <v>0</v>
          </cell>
          <cell r="E90">
            <v>0</v>
          </cell>
          <cell r="F90">
            <v>0</v>
          </cell>
          <cell r="G90">
            <v>0</v>
          </cell>
          <cell r="H90">
            <v>0</v>
          </cell>
          <cell r="I90">
            <v>0</v>
          </cell>
          <cell r="J90">
            <v>0</v>
          </cell>
          <cell r="K90">
            <v>0</v>
          </cell>
          <cell r="L90">
            <v>0</v>
          </cell>
        </row>
        <row r="91">
          <cell r="A91" t="str">
            <v>SNGP</v>
          </cell>
          <cell r="B91">
            <v>0</v>
          </cell>
          <cell r="C91">
            <v>0</v>
          </cell>
          <cell r="D91">
            <v>0</v>
          </cell>
          <cell r="E91">
            <v>0</v>
          </cell>
          <cell r="F91">
            <v>0</v>
          </cell>
          <cell r="G91">
            <v>0</v>
          </cell>
          <cell r="H91">
            <v>0</v>
          </cell>
          <cell r="I91">
            <v>0</v>
          </cell>
          <cell r="J91">
            <v>0</v>
          </cell>
          <cell r="K91">
            <v>0</v>
          </cell>
          <cell r="L91">
            <v>0</v>
          </cell>
        </row>
        <row r="92">
          <cell r="A92" t="str">
            <v>SPCB</v>
          </cell>
          <cell r="B92">
            <v>0</v>
          </cell>
          <cell r="C92">
            <v>0</v>
          </cell>
          <cell r="D92">
            <v>0</v>
          </cell>
          <cell r="E92">
            <v>0</v>
          </cell>
          <cell r="F92">
            <v>0</v>
          </cell>
          <cell r="G92">
            <v>0</v>
          </cell>
          <cell r="H92">
            <v>0</v>
          </cell>
          <cell r="I92">
            <v>0</v>
          </cell>
          <cell r="J92">
            <v>0</v>
          </cell>
          <cell r="K92">
            <v>0</v>
          </cell>
          <cell r="L92">
            <v>0</v>
          </cell>
        </row>
        <row r="93">
          <cell r="A93" t="str">
            <v>SPL</v>
          </cell>
          <cell r="B93">
            <v>0</v>
          </cell>
          <cell r="C93">
            <v>0</v>
          </cell>
          <cell r="D93">
            <v>0</v>
          </cell>
          <cell r="E93">
            <v>0</v>
          </cell>
          <cell r="F93">
            <v>0</v>
          </cell>
          <cell r="G93">
            <v>0</v>
          </cell>
          <cell r="H93">
            <v>0</v>
          </cell>
          <cell r="I93">
            <v>0</v>
          </cell>
          <cell r="J93">
            <v>0</v>
          </cell>
          <cell r="K93">
            <v>0</v>
          </cell>
          <cell r="L93">
            <v>0</v>
          </cell>
        </row>
        <row r="94">
          <cell r="A94" t="str">
            <v>SSGC</v>
          </cell>
          <cell r="B94">
            <v>0</v>
          </cell>
          <cell r="C94">
            <v>0</v>
          </cell>
          <cell r="D94">
            <v>0</v>
          </cell>
          <cell r="E94">
            <v>0</v>
          </cell>
          <cell r="F94">
            <v>0</v>
          </cell>
          <cell r="G94">
            <v>0</v>
          </cell>
          <cell r="H94">
            <v>0</v>
          </cell>
          <cell r="I94">
            <v>0</v>
          </cell>
          <cell r="J94">
            <v>0</v>
          </cell>
          <cell r="K94">
            <v>0</v>
          </cell>
          <cell r="L94">
            <v>0</v>
          </cell>
        </row>
        <row r="95">
          <cell r="A95" t="str">
            <v>TELE</v>
          </cell>
          <cell r="B95">
            <v>0</v>
          </cell>
          <cell r="C95">
            <v>0</v>
          </cell>
          <cell r="D95">
            <v>0</v>
          </cell>
          <cell r="E95">
            <v>0</v>
          </cell>
          <cell r="F95">
            <v>0</v>
          </cell>
          <cell r="G95">
            <v>0</v>
          </cell>
          <cell r="H95">
            <v>0</v>
          </cell>
          <cell r="I95">
            <v>0</v>
          </cell>
          <cell r="J95">
            <v>0</v>
          </cell>
          <cell r="K95">
            <v>0</v>
          </cell>
          <cell r="L95">
            <v>0</v>
          </cell>
        </row>
        <row r="96">
          <cell r="A96" t="str">
            <v>THALL</v>
          </cell>
          <cell r="B96">
            <v>0</v>
          </cell>
          <cell r="C96">
            <v>0</v>
          </cell>
          <cell r="D96">
            <v>0</v>
          </cell>
          <cell r="E96">
            <v>0</v>
          </cell>
          <cell r="F96">
            <v>0</v>
          </cell>
          <cell r="G96">
            <v>0</v>
          </cell>
          <cell r="H96">
            <v>0</v>
          </cell>
          <cell r="I96">
            <v>0</v>
          </cell>
          <cell r="J96">
            <v>0</v>
          </cell>
          <cell r="K96">
            <v>0</v>
          </cell>
          <cell r="L96">
            <v>0</v>
          </cell>
        </row>
        <row r="97">
          <cell r="A97" t="str">
            <v>THCCL</v>
          </cell>
          <cell r="B97">
            <v>0</v>
          </cell>
          <cell r="C97">
            <v>0</v>
          </cell>
          <cell r="D97">
            <v>0</v>
          </cell>
          <cell r="E97">
            <v>0</v>
          </cell>
          <cell r="F97">
            <v>0</v>
          </cell>
          <cell r="G97">
            <v>0</v>
          </cell>
          <cell r="H97">
            <v>0</v>
          </cell>
          <cell r="I97">
            <v>0</v>
          </cell>
          <cell r="J97">
            <v>0</v>
          </cell>
          <cell r="K97">
            <v>0</v>
          </cell>
          <cell r="L97">
            <v>0</v>
          </cell>
        </row>
        <row r="98">
          <cell r="A98" t="str">
            <v>TRG</v>
          </cell>
          <cell r="B98">
            <v>0</v>
          </cell>
          <cell r="C98">
            <v>0</v>
          </cell>
          <cell r="D98">
            <v>0</v>
          </cell>
          <cell r="E98">
            <v>0</v>
          </cell>
          <cell r="F98">
            <v>0</v>
          </cell>
          <cell r="G98">
            <v>0</v>
          </cell>
          <cell r="H98">
            <v>0</v>
          </cell>
          <cell r="I98">
            <v>0</v>
          </cell>
          <cell r="J98">
            <v>0</v>
          </cell>
          <cell r="K98">
            <v>0</v>
          </cell>
          <cell r="L98">
            <v>0</v>
          </cell>
        </row>
        <row r="99">
          <cell r="A99" t="str">
            <v>TRIPF</v>
          </cell>
          <cell r="B99">
            <v>0</v>
          </cell>
          <cell r="C99">
            <v>0</v>
          </cell>
          <cell r="D99">
            <v>0</v>
          </cell>
          <cell r="E99">
            <v>0</v>
          </cell>
          <cell r="F99">
            <v>0</v>
          </cell>
          <cell r="G99">
            <v>0</v>
          </cell>
          <cell r="H99">
            <v>0</v>
          </cell>
          <cell r="I99">
            <v>0</v>
          </cell>
          <cell r="J99">
            <v>0</v>
          </cell>
          <cell r="K99">
            <v>0</v>
          </cell>
          <cell r="L99">
            <v>0</v>
          </cell>
        </row>
        <row r="100">
          <cell r="A100" t="str">
            <v>UBL</v>
          </cell>
          <cell r="B100">
            <v>0</v>
          </cell>
          <cell r="C100">
            <v>0</v>
          </cell>
          <cell r="D100">
            <v>0</v>
          </cell>
          <cell r="E100">
            <v>0</v>
          </cell>
          <cell r="F100">
            <v>0</v>
          </cell>
          <cell r="G100">
            <v>0</v>
          </cell>
          <cell r="H100">
            <v>0</v>
          </cell>
          <cell r="I100">
            <v>0</v>
          </cell>
          <cell r="J100">
            <v>0</v>
          </cell>
          <cell r="K100">
            <v>0</v>
          </cell>
          <cell r="L100">
            <v>0</v>
          </cell>
        </row>
        <row r="101">
          <cell r="A101" t="str">
            <v>WTL</v>
          </cell>
          <cell r="B101">
            <v>0</v>
          </cell>
          <cell r="C101">
            <v>0</v>
          </cell>
          <cell r="D101">
            <v>0</v>
          </cell>
          <cell r="E101">
            <v>0</v>
          </cell>
          <cell r="F101">
            <v>0</v>
          </cell>
          <cell r="G101">
            <v>0</v>
          </cell>
          <cell r="H101">
            <v>0</v>
          </cell>
          <cell r="I101">
            <v>0</v>
          </cell>
          <cell r="J101">
            <v>0</v>
          </cell>
          <cell r="K101">
            <v>0</v>
          </cell>
          <cell r="L101">
            <v>0</v>
          </cell>
        </row>
        <row r="102">
          <cell r="A102" t="str">
            <v>ZTL</v>
          </cell>
          <cell r="B102">
            <v>0</v>
          </cell>
          <cell r="C102">
            <v>0</v>
          </cell>
          <cell r="D102">
            <v>0</v>
          </cell>
          <cell r="E102">
            <v>0</v>
          </cell>
          <cell r="F102">
            <v>0</v>
          </cell>
          <cell r="G102">
            <v>0</v>
          </cell>
          <cell r="H102">
            <v>0</v>
          </cell>
          <cell r="I102">
            <v>0</v>
          </cell>
          <cell r="J102">
            <v>0</v>
          </cell>
          <cell r="K102">
            <v>0</v>
          </cell>
          <cell r="L102">
            <v>0</v>
          </cell>
        </row>
        <row r="103">
          <cell r="A103" t="str">
            <v>ATFF</v>
          </cell>
          <cell r="B103">
            <v>0</v>
          </cell>
          <cell r="C103">
            <v>0</v>
          </cell>
          <cell r="D103">
            <v>0</v>
          </cell>
          <cell r="E103">
            <v>0</v>
          </cell>
          <cell r="F103">
            <v>0</v>
          </cell>
          <cell r="G103">
            <v>0</v>
          </cell>
          <cell r="H103">
            <v>0</v>
          </cell>
          <cell r="I103">
            <v>0</v>
          </cell>
          <cell r="J103">
            <v>0</v>
          </cell>
          <cell r="K103">
            <v>0</v>
          </cell>
          <cell r="L103">
            <v>0</v>
          </cell>
        </row>
        <row r="104">
          <cell r="A104" t="str">
            <v>FDMF</v>
          </cell>
          <cell r="B104">
            <v>0</v>
          </cell>
          <cell r="C104">
            <v>0</v>
          </cell>
          <cell r="D104">
            <v>0</v>
          </cell>
          <cell r="E104">
            <v>0</v>
          </cell>
          <cell r="F104">
            <v>0</v>
          </cell>
          <cell r="G104">
            <v>0</v>
          </cell>
          <cell r="H104">
            <v>0</v>
          </cell>
          <cell r="I104">
            <v>0</v>
          </cell>
          <cell r="J104">
            <v>0</v>
          </cell>
          <cell r="K104">
            <v>0</v>
          </cell>
          <cell r="L104">
            <v>0</v>
          </cell>
        </row>
        <row r="105">
          <cell r="A105" t="str">
            <v>GASF</v>
          </cell>
          <cell r="B105">
            <v>0</v>
          </cell>
          <cell r="C105">
            <v>0</v>
          </cell>
          <cell r="D105">
            <v>0</v>
          </cell>
          <cell r="E105">
            <v>0</v>
          </cell>
          <cell r="F105">
            <v>0</v>
          </cell>
          <cell r="G105">
            <v>0</v>
          </cell>
          <cell r="H105">
            <v>0</v>
          </cell>
          <cell r="I105">
            <v>0</v>
          </cell>
          <cell r="J105">
            <v>0</v>
          </cell>
          <cell r="K105">
            <v>0</v>
          </cell>
          <cell r="L105">
            <v>0</v>
          </cell>
        </row>
        <row r="106">
          <cell r="A106" t="str">
            <v>JSVFL</v>
          </cell>
          <cell r="B106">
            <v>0</v>
          </cell>
          <cell r="C106">
            <v>0</v>
          </cell>
          <cell r="D106">
            <v>0</v>
          </cell>
          <cell r="E106">
            <v>0</v>
          </cell>
          <cell r="F106">
            <v>0</v>
          </cell>
          <cell r="G106">
            <v>0</v>
          </cell>
          <cell r="H106">
            <v>0</v>
          </cell>
          <cell r="I106">
            <v>0</v>
          </cell>
          <cell r="J106">
            <v>0</v>
          </cell>
          <cell r="K106">
            <v>0</v>
          </cell>
          <cell r="L106">
            <v>0</v>
          </cell>
        </row>
        <row r="107">
          <cell r="A107" t="str">
            <v>MBF</v>
          </cell>
          <cell r="B107">
            <v>0</v>
          </cell>
          <cell r="C107">
            <v>0</v>
          </cell>
          <cell r="D107">
            <v>0</v>
          </cell>
          <cell r="E107">
            <v>0</v>
          </cell>
          <cell r="F107">
            <v>0</v>
          </cell>
          <cell r="G107">
            <v>0</v>
          </cell>
          <cell r="H107">
            <v>0</v>
          </cell>
          <cell r="I107">
            <v>0</v>
          </cell>
          <cell r="J107">
            <v>0</v>
          </cell>
          <cell r="K107">
            <v>0</v>
          </cell>
          <cell r="L107">
            <v>0</v>
          </cell>
        </row>
        <row r="108">
          <cell r="A108" t="str">
            <v>PPFL</v>
          </cell>
          <cell r="B108">
            <v>0</v>
          </cell>
          <cell r="C108">
            <v>0</v>
          </cell>
          <cell r="D108">
            <v>0</v>
          </cell>
          <cell r="E108">
            <v>0</v>
          </cell>
          <cell r="F108">
            <v>0</v>
          </cell>
          <cell r="G108">
            <v>0</v>
          </cell>
          <cell r="H108">
            <v>0</v>
          </cell>
          <cell r="I108">
            <v>0</v>
          </cell>
          <cell r="J108">
            <v>0</v>
          </cell>
          <cell r="K108">
            <v>0</v>
          </cell>
          <cell r="L108">
            <v>0</v>
          </cell>
        </row>
        <row r="109">
          <cell r="A109" t="str">
            <v>PIF</v>
          </cell>
          <cell r="B109">
            <v>0</v>
          </cell>
          <cell r="C109">
            <v>0</v>
          </cell>
          <cell r="D109">
            <v>0</v>
          </cell>
          <cell r="E109">
            <v>0</v>
          </cell>
          <cell r="F109">
            <v>0</v>
          </cell>
          <cell r="G109">
            <v>0</v>
          </cell>
          <cell r="H109">
            <v>0</v>
          </cell>
          <cell r="I109">
            <v>0</v>
          </cell>
          <cell r="J109">
            <v>0</v>
          </cell>
          <cell r="K109">
            <v>0</v>
          </cell>
          <cell r="L109">
            <v>0</v>
          </cell>
        </row>
        <row r="110">
          <cell r="A110" t="str">
            <v>PGF</v>
          </cell>
          <cell r="B110">
            <v>0</v>
          </cell>
          <cell r="C110">
            <v>0</v>
          </cell>
          <cell r="D110">
            <v>0</v>
          </cell>
          <cell r="E110">
            <v>0</v>
          </cell>
          <cell r="F110">
            <v>0</v>
          </cell>
          <cell r="G110">
            <v>0</v>
          </cell>
          <cell r="H110">
            <v>0</v>
          </cell>
          <cell r="I110">
            <v>0</v>
          </cell>
          <cell r="J110">
            <v>0</v>
          </cell>
          <cell r="K110">
            <v>0</v>
          </cell>
          <cell r="L110">
            <v>0</v>
          </cell>
        </row>
        <row r="111">
          <cell r="A111" t="str">
            <v>SFWF</v>
          </cell>
          <cell r="B111">
            <v>0</v>
          </cell>
          <cell r="C111">
            <v>0</v>
          </cell>
          <cell r="D111">
            <v>0</v>
          </cell>
          <cell r="E111">
            <v>0</v>
          </cell>
          <cell r="F111">
            <v>0</v>
          </cell>
          <cell r="G111">
            <v>0</v>
          </cell>
          <cell r="H111">
            <v>0</v>
          </cell>
          <cell r="I111">
            <v>0</v>
          </cell>
          <cell r="J111">
            <v>0</v>
          </cell>
          <cell r="K111">
            <v>0</v>
          </cell>
          <cell r="L111">
            <v>0</v>
          </cell>
        </row>
        <row r="112">
          <cell r="A112" t="str">
            <v>UTPLCF</v>
          </cell>
          <cell r="B112">
            <v>0</v>
          </cell>
          <cell r="C112">
            <v>0</v>
          </cell>
          <cell r="D112">
            <v>0</v>
          </cell>
          <cell r="E112">
            <v>0</v>
          </cell>
          <cell r="F112">
            <v>0</v>
          </cell>
          <cell r="G112">
            <v>0</v>
          </cell>
          <cell r="H112">
            <v>0</v>
          </cell>
          <cell r="I112">
            <v>0</v>
          </cell>
          <cell r="J112">
            <v>0</v>
          </cell>
          <cell r="K112">
            <v>0</v>
          </cell>
          <cell r="L112">
            <v>0</v>
          </cell>
        </row>
        <row r="113">
          <cell r="A113" t="str">
            <v>LAKST</v>
          </cell>
          <cell r="B113">
            <v>0</v>
          </cell>
          <cell r="C113">
            <v>0</v>
          </cell>
          <cell r="D113">
            <v>0</v>
          </cell>
          <cell r="E113">
            <v>0</v>
          </cell>
          <cell r="F113">
            <v>0</v>
          </cell>
          <cell r="G113">
            <v>0</v>
          </cell>
          <cell r="H113">
            <v>0</v>
          </cell>
          <cell r="I113">
            <v>0</v>
          </cell>
          <cell r="J113">
            <v>0</v>
          </cell>
          <cell r="K113">
            <v>0</v>
          </cell>
          <cell r="L113">
            <v>0</v>
          </cell>
        </row>
        <row r="114">
          <cell r="A114" t="str">
            <v>PSAF</v>
          </cell>
          <cell r="B114">
            <v>0</v>
          </cell>
          <cell r="C114">
            <v>0</v>
          </cell>
          <cell r="D114">
            <v>0</v>
          </cell>
          <cell r="E114">
            <v>0</v>
          </cell>
          <cell r="F114">
            <v>0</v>
          </cell>
          <cell r="G114">
            <v>0</v>
          </cell>
          <cell r="H114">
            <v>0</v>
          </cell>
          <cell r="I114">
            <v>0</v>
          </cell>
          <cell r="J114">
            <v>0</v>
          </cell>
          <cell r="K114">
            <v>0</v>
          </cell>
          <cell r="L114">
            <v>0</v>
          </cell>
        </row>
        <row r="115">
          <cell r="A115" t="str">
            <v>JSGF</v>
          </cell>
          <cell r="B115">
            <v>0</v>
          </cell>
          <cell r="C115">
            <v>0</v>
          </cell>
          <cell r="D115">
            <v>0</v>
          </cell>
          <cell r="E115">
            <v>0</v>
          </cell>
          <cell r="F115">
            <v>0</v>
          </cell>
          <cell r="G115">
            <v>0</v>
          </cell>
          <cell r="H115">
            <v>0</v>
          </cell>
          <cell r="I115">
            <v>0</v>
          </cell>
          <cell r="J115">
            <v>0</v>
          </cell>
          <cell r="K115">
            <v>0</v>
          </cell>
          <cell r="L115">
            <v>0</v>
          </cell>
        </row>
        <row r="116">
          <cell r="A116" t="str">
            <v>PEF</v>
          </cell>
          <cell r="B116">
            <v>0</v>
          </cell>
          <cell r="C116">
            <v>0</v>
          </cell>
          <cell r="D116">
            <v>0</v>
          </cell>
          <cell r="E116">
            <v>0</v>
          </cell>
          <cell r="F116">
            <v>0</v>
          </cell>
          <cell r="G116">
            <v>0</v>
          </cell>
          <cell r="H116">
            <v>0</v>
          </cell>
          <cell r="I116">
            <v>0</v>
          </cell>
          <cell r="J116">
            <v>0</v>
          </cell>
          <cell r="K116">
            <v>0</v>
          </cell>
          <cell r="L116">
            <v>0</v>
          </cell>
        </row>
        <row r="117">
          <cell r="A117" t="str">
            <v>DGKCR1</v>
          </cell>
          <cell r="B117">
            <v>0</v>
          </cell>
          <cell r="C117">
            <v>0</v>
          </cell>
          <cell r="D117">
            <v>0</v>
          </cell>
          <cell r="E117">
            <v>0</v>
          </cell>
          <cell r="F117">
            <v>0</v>
          </cell>
          <cell r="G117">
            <v>0</v>
          </cell>
          <cell r="H117">
            <v>0</v>
          </cell>
          <cell r="I117">
            <v>0</v>
          </cell>
          <cell r="J117">
            <v>0</v>
          </cell>
          <cell r="K117">
            <v>0</v>
          </cell>
          <cell r="L117">
            <v>0</v>
          </cell>
        </row>
        <row r="150">
          <cell r="B150">
            <v>0</v>
          </cell>
          <cell r="C150">
            <v>3.7252902984619141E-8</v>
          </cell>
          <cell r="E150">
            <v>3405000</v>
          </cell>
          <cell r="F150">
            <v>191475033.6482316</v>
          </cell>
          <cell r="G150">
            <v>203030858.99999997</v>
          </cell>
          <cell r="H150">
            <v>11555825.351768378</v>
          </cell>
          <cell r="I150">
            <v>0</v>
          </cell>
          <cell r="J150">
            <v>0</v>
          </cell>
          <cell r="K150">
            <v>3405000</v>
          </cell>
          <cell r="L150">
            <v>191475033.64823163</v>
          </cell>
        </row>
        <row r="151">
          <cell r="A151" t="str">
            <v>CHECK</v>
          </cell>
          <cell r="B151">
            <v>0</v>
          </cell>
          <cell r="C151">
            <v>2.9802322387695313E-8</v>
          </cell>
          <cell r="E151">
            <v>3405000</v>
          </cell>
          <cell r="F151">
            <v>191475033.6482316</v>
          </cell>
          <cell r="G151">
            <v>203030858.99999997</v>
          </cell>
          <cell r="H151">
            <v>11555825.351768382</v>
          </cell>
          <cell r="I151">
            <v>0</v>
          </cell>
          <cell r="J151">
            <v>0</v>
          </cell>
          <cell r="K151">
            <v>3405000</v>
          </cell>
          <cell r="L151">
            <v>191475033.64823163</v>
          </cell>
        </row>
        <row r="152">
          <cell r="A152" t="str">
            <v>DIFF.</v>
          </cell>
          <cell r="B152">
            <v>0</v>
          </cell>
          <cell r="C152">
            <v>0</v>
          </cell>
          <cell r="E152">
            <v>0</v>
          </cell>
          <cell r="F152">
            <v>0</v>
          </cell>
          <cell r="G152">
            <v>0</v>
          </cell>
          <cell r="H152">
            <v>0</v>
          </cell>
          <cell r="I152">
            <v>0</v>
          </cell>
          <cell r="J152">
            <v>0</v>
          </cell>
          <cell r="K152">
            <v>0</v>
          </cell>
          <cell r="L152">
            <v>0</v>
          </cell>
        </row>
        <row r="153">
          <cell r="B153">
            <v>0</v>
          </cell>
          <cell r="C153">
            <v>0</v>
          </cell>
        </row>
        <row r="154">
          <cell r="A154" t="str">
            <v>RECON</v>
          </cell>
          <cell r="B154">
            <v>0</v>
          </cell>
          <cell r="C154">
            <v>0</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Updated  Rates"/>
      <sheetName val="SCRR+CRR"/>
      <sheetName val="N-OUR"/>
      <sheetName val="PKRV"/>
      <sheetName val="Ranges"/>
      <sheetName val="Data-904"/>
      <sheetName val="Bahrain Final"/>
      <sheetName val="Salary2007"/>
      <sheetName val="LS-UAE"/>
      <sheetName val="I_B"/>
      <sheetName val="I_BR"/>
      <sheetName val="RC-0997"/>
      <sheetName val="Deposits"/>
      <sheetName val="Revenue-Fire-Marine-Motor"/>
    </sheetNames>
    <sheetDataSet>
      <sheetData sheetId="0" refreshError="1"/>
      <sheetData sheetId="1" refreshError="1"/>
      <sheetData sheetId="2" refreshError="1"/>
      <sheetData sheetId="3" refreshError="1"/>
      <sheetData sheetId="4" refreshError="1"/>
      <sheetData sheetId="5" refreshError="1">
        <row r="3">
          <cell r="B3" t="str">
            <v>Cur/P/S</v>
          </cell>
          <cell r="G3" t="str">
            <v xml:space="preserve">Eqvt. Pkr </v>
          </cell>
        </row>
        <row r="4">
          <cell r="B4" t="str">
            <v>FSEU2</v>
          </cell>
          <cell r="G4">
            <v>69002301</v>
          </cell>
        </row>
        <row r="5">
          <cell r="B5" t="str">
            <v>FSJY2</v>
          </cell>
          <cell r="G5">
            <v>212872000</v>
          </cell>
        </row>
        <row r="6">
          <cell r="B6" t="str">
            <v>FSSF2</v>
          </cell>
          <cell r="G6">
            <v>25762896</v>
          </cell>
        </row>
        <row r="7">
          <cell r="B7" t="str">
            <v>FSSF2</v>
          </cell>
          <cell r="G7">
            <v>25670498</v>
          </cell>
        </row>
        <row r="8">
          <cell r="B8" t="str">
            <v>FSSF2</v>
          </cell>
          <cell r="G8">
            <v>50611910</v>
          </cell>
        </row>
        <row r="9">
          <cell r="B9" t="str">
            <v>FPUS2</v>
          </cell>
          <cell r="G9">
            <v>25762896.157500003</v>
          </cell>
        </row>
        <row r="10">
          <cell r="B10" t="str">
            <v>FPUS2</v>
          </cell>
          <cell r="G10">
            <v>212872277.52552</v>
          </cell>
        </row>
        <row r="11">
          <cell r="B11" t="str">
            <v>FPUS2</v>
          </cell>
          <cell r="G11">
            <v>30930000</v>
          </cell>
        </row>
        <row r="12">
          <cell r="B12" t="str">
            <v>FPUS2</v>
          </cell>
          <cell r="G12">
            <v>30760000</v>
          </cell>
        </row>
        <row r="13">
          <cell r="B13" t="str">
            <v>FPUS2</v>
          </cell>
          <cell r="G13">
            <v>30870000</v>
          </cell>
        </row>
        <row r="14">
          <cell r="B14" t="str">
            <v>FPUS2</v>
          </cell>
          <cell r="G14">
            <v>30980000</v>
          </cell>
        </row>
        <row r="15">
          <cell r="B15" t="str">
            <v>FPUS2</v>
          </cell>
          <cell r="G15">
            <v>25670498.241599999</v>
          </cell>
        </row>
        <row r="16">
          <cell r="B16" t="str">
            <v>FPUS2</v>
          </cell>
          <cell r="G16">
            <v>61780000</v>
          </cell>
        </row>
        <row r="17">
          <cell r="B17" t="str">
            <v>FPUS2</v>
          </cell>
          <cell r="G17">
            <v>12360000</v>
          </cell>
        </row>
        <row r="18">
          <cell r="B18" t="str">
            <v>FPUS2</v>
          </cell>
          <cell r="G18">
            <v>50611909.888799995</v>
          </cell>
        </row>
        <row r="19">
          <cell r="B19" t="str">
            <v>FPUS2</v>
          </cell>
          <cell r="G19">
            <v>69002300.851022005</v>
          </cell>
        </row>
        <row r="20">
          <cell r="B20" t="str">
            <v>FPUS2</v>
          </cell>
          <cell r="G20">
            <v>452190.21120000002</v>
          </cell>
        </row>
        <row r="21">
          <cell r="B21" t="str">
            <v>FPUS2</v>
          </cell>
          <cell r="G21">
            <v>2216701.5</v>
          </cell>
        </row>
        <row r="22">
          <cell r="B22" t="str">
            <v>FPUS2</v>
          </cell>
          <cell r="G22">
            <v>1033875.375</v>
          </cell>
        </row>
        <row r="23">
          <cell r="B23" t="str">
            <v>FPUS2</v>
          </cell>
          <cell r="G23">
            <v>2003205.75</v>
          </cell>
        </row>
        <row r="24">
          <cell r="B24" t="str">
            <v>FPUS2</v>
          </cell>
          <cell r="G24">
            <v>2003205.75</v>
          </cell>
        </row>
        <row r="25">
          <cell r="B25" t="str">
            <v>FPUS2</v>
          </cell>
          <cell r="G25">
            <v>2003205.75</v>
          </cell>
        </row>
        <row r="26">
          <cell r="B26" t="str">
            <v>FPUS2</v>
          </cell>
          <cell r="G26">
            <v>2003205.75</v>
          </cell>
        </row>
        <row r="27">
          <cell r="B27" t="str">
            <v>FPUS2</v>
          </cell>
          <cell r="G27">
            <v>2003205.75</v>
          </cell>
        </row>
        <row r="28">
          <cell r="B28" t="str">
            <v>FPUS2</v>
          </cell>
          <cell r="G28">
            <v>2003205.75</v>
          </cell>
        </row>
        <row r="29">
          <cell r="B29" t="str">
            <v>FPUS2</v>
          </cell>
          <cell r="G29">
            <v>3304424.4972000001</v>
          </cell>
        </row>
        <row r="30">
          <cell r="B30" t="str">
            <v>FPUS2</v>
          </cell>
          <cell r="G30">
            <v>2558880.6</v>
          </cell>
        </row>
        <row r="31">
          <cell r="B31" t="str">
            <v>FPUS2</v>
          </cell>
          <cell r="G31">
            <v>7003620</v>
          </cell>
        </row>
        <row r="32">
          <cell r="B32" t="str">
            <v>FPUS2</v>
          </cell>
          <cell r="G32">
            <v>2961860.9759999998</v>
          </cell>
        </row>
        <row r="33">
          <cell r="B33" t="str">
            <v>FPUS2</v>
          </cell>
          <cell r="G33">
            <v>1391952.6288000001</v>
          </cell>
        </row>
        <row r="34">
          <cell r="B34" t="str">
            <v>FPUS2</v>
          </cell>
          <cell r="G34">
            <v>1922698.4867999998</v>
          </cell>
        </row>
        <row r="35">
          <cell r="B35" t="str">
            <v>FPUS2</v>
          </cell>
          <cell r="G35">
            <v>1115145.504</v>
          </cell>
        </row>
        <row r="36">
          <cell r="B36" t="str">
            <v>FPUS2</v>
          </cell>
          <cell r="G36">
            <v>833891.76</v>
          </cell>
        </row>
        <row r="37">
          <cell r="B37" t="str">
            <v>FPUS2</v>
          </cell>
          <cell r="G37">
            <v>8249195.7000000002</v>
          </cell>
        </row>
        <row r="38">
          <cell r="B38" t="str">
            <v>FPUS2</v>
          </cell>
          <cell r="G38">
            <v>1717121.25</v>
          </cell>
        </row>
        <row r="39">
          <cell r="B39" t="str">
            <v>FPUS2</v>
          </cell>
          <cell r="G39">
            <v>2759298.75</v>
          </cell>
        </row>
        <row r="40">
          <cell r="B40" t="str">
            <v>FPUS2</v>
          </cell>
          <cell r="G40">
            <v>2065674</v>
          </cell>
        </row>
        <row r="41">
          <cell r="B41" t="str">
            <v>FPUS2</v>
          </cell>
          <cell r="G41">
            <v>2024360.52</v>
          </cell>
        </row>
        <row r="42">
          <cell r="B42" t="str">
            <v>FPUS2</v>
          </cell>
          <cell r="G42">
            <v>2024360.52</v>
          </cell>
        </row>
        <row r="43">
          <cell r="B43" t="str">
            <v>FPUS2</v>
          </cell>
          <cell r="G43">
            <v>4353862.5</v>
          </cell>
        </row>
        <row r="44">
          <cell r="B44" t="str">
            <v>FPUS2</v>
          </cell>
          <cell r="G44">
            <v>1774734</v>
          </cell>
        </row>
        <row r="45">
          <cell r="B45" t="str">
            <v>FPUS2</v>
          </cell>
          <cell r="G45">
            <v>5153952.375</v>
          </cell>
        </row>
        <row r="46">
          <cell r="B46" t="str">
            <v>FPUS2</v>
          </cell>
          <cell r="G46">
            <v>2732062.608</v>
          </cell>
        </row>
        <row r="47">
          <cell r="B47" t="str">
            <v>FPUS2</v>
          </cell>
          <cell r="G47">
            <v>1147075.5374999999</v>
          </cell>
        </row>
        <row r="48">
          <cell r="B48" t="str">
            <v>FPUS2</v>
          </cell>
          <cell r="G48">
            <v>1898081.25</v>
          </cell>
        </row>
        <row r="49">
          <cell r="B49" t="str">
            <v>FPUS2</v>
          </cell>
          <cell r="G49">
            <v>2031822.9749999999</v>
          </cell>
        </row>
        <row r="50">
          <cell r="B50" t="str">
            <v>FPUS2</v>
          </cell>
          <cell r="G50">
            <v>1947662.9172</v>
          </cell>
        </row>
        <row r="51">
          <cell r="B51" t="str">
            <v>FPUS2</v>
          </cell>
          <cell r="G51">
            <v>2178565.389</v>
          </cell>
        </row>
        <row r="52">
          <cell r="B52" t="str">
            <v>FPUS2</v>
          </cell>
          <cell r="G52">
            <v>2222940.7200000002</v>
          </cell>
        </row>
        <row r="53">
          <cell r="B53" t="str">
            <v>FPUS2</v>
          </cell>
          <cell r="G53">
            <v>2120776.3265999998</v>
          </cell>
        </row>
        <row r="54">
          <cell r="B54" t="str">
            <v>FPUS2</v>
          </cell>
          <cell r="G54">
            <v>619682.5584000001</v>
          </cell>
        </row>
        <row r="55">
          <cell r="B55" t="str">
            <v>FPUS2</v>
          </cell>
          <cell r="G55">
            <v>748214.8014</v>
          </cell>
        </row>
        <row r="56">
          <cell r="B56" t="str">
            <v>FPUS2</v>
          </cell>
          <cell r="G56">
            <v>4541995.0139999995</v>
          </cell>
        </row>
        <row r="57">
          <cell r="B57" t="str">
            <v>FPUS2</v>
          </cell>
          <cell r="G57">
            <v>1871094.825</v>
          </cell>
        </row>
        <row r="58">
          <cell r="B58" t="str">
            <v>FPUS2</v>
          </cell>
          <cell r="G58">
            <v>3751928.95</v>
          </cell>
        </row>
        <row r="59">
          <cell r="B59" t="str">
            <v>FPUS2</v>
          </cell>
          <cell r="G59">
            <v>2034536.595</v>
          </cell>
        </row>
        <row r="60">
          <cell r="B60" t="str">
            <v>FPUS2</v>
          </cell>
          <cell r="G60">
            <v>2284209.0960999997</v>
          </cell>
        </row>
        <row r="61">
          <cell r="B61" t="str">
            <v>FPUS2</v>
          </cell>
          <cell r="G61">
            <v>4589374.3584999992</v>
          </cell>
        </row>
        <row r="62">
          <cell r="B62" t="str">
            <v>FPUS2</v>
          </cell>
          <cell r="G62">
            <v>3343979.9304</v>
          </cell>
        </row>
        <row r="63">
          <cell r="B63" t="str">
            <v>FPUS2</v>
          </cell>
          <cell r="G63">
            <v>3345119.1</v>
          </cell>
        </row>
        <row r="64">
          <cell r="B64" t="str">
            <v>FPUS2</v>
          </cell>
          <cell r="G64">
            <v>3080286</v>
          </cell>
        </row>
        <row r="65">
          <cell r="B65" t="str">
            <v>FPUS2</v>
          </cell>
          <cell r="G65">
            <v>3413696</v>
          </cell>
        </row>
        <row r="66">
          <cell r="B66" t="str">
            <v>FPUS1</v>
          </cell>
          <cell r="G66">
            <v>1981368.2560000001</v>
          </cell>
        </row>
        <row r="67">
          <cell r="B67" t="str">
            <v>FPUS2</v>
          </cell>
          <cell r="G67">
            <v>2294784</v>
          </cell>
        </row>
        <row r="68">
          <cell r="B68" t="str">
            <v>FPUS2</v>
          </cell>
          <cell r="G68">
            <v>2539800</v>
          </cell>
        </row>
        <row r="69">
          <cell r="B69" t="str">
            <v>FPUS2</v>
          </cell>
          <cell r="G69">
            <v>2976296.4</v>
          </cell>
        </row>
        <row r="70">
          <cell r="B70" t="str">
            <v>FPUS2</v>
          </cell>
          <cell r="G70">
            <v>3256890</v>
          </cell>
        </row>
        <row r="71">
          <cell r="B71" t="str">
            <v>FPUS2</v>
          </cell>
          <cell r="G71">
            <v>6028396.8345999997</v>
          </cell>
        </row>
        <row r="72">
          <cell r="B72" t="str">
            <v>FPUS2</v>
          </cell>
          <cell r="G72">
            <v>5909022.8113000002</v>
          </cell>
        </row>
        <row r="73">
          <cell r="B73" t="str">
            <v>FSUS2</v>
          </cell>
          <cell r="G73">
            <v>79003708.320000008</v>
          </cell>
        </row>
        <row r="74">
          <cell r="B74" t="str">
            <v>FSUS2</v>
          </cell>
          <cell r="G74">
            <v>70014680</v>
          </cell>
        </row>
        <row r="75">
          <cell r="B75" t="str">
            <v>FSUS2</v>
          </cell>
          <cell r="G75">
            <v>30204823.439999998</v>
          </cell>
        </row>
        <row r="76">
          <cell r="B76" t="str">
            <v>FSUS2</v>
          </cell>
          <cell r="G76">
            <v>1624355030.24</v>
          </cell>
        </row>
        <row r="77">
          <cell r="B77" t="str">
            <v>FSUS2</v>
          </cell>
          <cell r="G77">
            <v>315000000</v>
          </cell>
        </row>
        <row r="78">
          <cell r="B78" t="str">
            <v>FPUS2</v>
          </cell>
          <cell r="G78">
            <v>30178.75</v>
          </cell>
        </row>
        <row r="79">
          <cell r="B79" t="str">
            <v>FPUS2</v>
          </cell>
          <cell r="G79">
            <v>15084.4</v>
          </cell>
        </row>
        <row r="80">
          <cell r="B80" t="str">
            <v>FPUS2</v>
          </cell>
          <cell r="G80">
            <v>27160.875</v>
          </cell>
        </row>
        <row r="81">
          <cell r="B81" t="str">
            <v>FPUS2</v>
          </cell>
          <cell r="G81">
            <v>30218.65</v>
          </cell>
        </row>
        <row r="82">
          <cell r="B82" t="str">
            <v>FPUS2</v>
          </cell>
          <cell r="G82">
            <v>18101.28</v>
          </cell>
        </row>
        <row r="83">
          <cell r="B83" t="str">
            <v>FPUS2</v>
          </cell>
          <cell r="G83">
            <v>24174.920000000002</v>
          </cell>
        </row>
        <row r="84">
          <cell r="B84" t="str">
            <v>FPUS2</v>
          </cell>
          <cell r="G84">
            <v>18101.28</v>
          </cell>
        </row>
        <row r="85">
          <cell r="B85" t="str">
            <v>FPUS2</v>
          </cell>
          <cell r="G85">
            <v>12047.56</v>
          </cell>
        </row>
        <row r="86">
          <cell r="B86" t="str">
            <v>FPUS2</v>
          </cell>
          <cell r="G86">
            <v>30178.75</v>
          </cell>
        </row>
        <row r="87">
          <cell r="B87" t="str">
            <v>FPUS2</v>
          </cell>
          <cell r="G87">
            <v>27196.785</v>
          </cell>
        </row>
        <row r="88">
          <cell r="B88" t="str">
            <v>FPUS2</v>
          </cell>
          <cell r="G88">
            <v>24174.920000000002</v>
          </cell>
        </row>
        <row r="89">
          <cell r="B89" t="str">
            <v>FPUS2</v>
          </cell>
          <cell r="G89">
            <v>30218.65</v>
          </cell>
        </row>
        <row r="90">
          <cell r="B90" t="str">
            <v>FPUS2</v>
          </cell>
          <cell r="G90">
            <v>303305.43210000003</v>
          </cell>
        </row>
        <row r="91">
          <cell r="B91" t="str">
            <v>FPUS2</v>
          </cell>
          <cell r="G91">
            <v>165321.24000000002</v>
          </cell>
        </row>
        <row r="92">
          <cell r="B92" t="str">
            <v>FSSF2</v>
          </cell>
          <cell r="G92">
            <v>4752000</v>
          </cell>
        </row>
        <row r="93">
          <cell r="B93" t="str">
            <v>FSUS2</v>
          </cell>
          <cell r="G93">
            <v>12596700</v>
          </cell>
        </row>
        <row r="94">
          <cell r="B94" t="str">
            <v>FPEU2</v>
          </cell>
          <cell r="G94">
            <v>22714558.844999999</v>
          </cell>
        </row>
        <row r="95">
          <cell r="B95" t="str">
            <v>FPEU2</v>
          </cell>
          <cell r="G95">
            <v>1400080</v>
          </cell>
        </row>
        <row r="96">
          <cell r="B96" t="str">
            <v>FPEU2</v>
          </cell>
          <cell r="G96">
            <v>900278.00600000005</v>
          </cell>
        </row>
        <row r="97">
          <cell r="B97" t="str">
            <v>FPEU2</v>
          </cell>
          <cell r="G97">
            <v>1638218.4</v>
          </cell>
        </row>
        <row r="98">
          <cell r="B98" t="str">
            <v>FPEU2</v>
          </cell>
          <cell r="G98">
            <v>1794554.0000000002</v>
          </cell>
        </row>
        <row r="99">
          <cell r="B99" t="str">
            <v>FPEU2</v>
          </cell>
          <cell r="G99">
            <v>1011780</v>
          </cell>
        </row>
        <row r="100">
          <cell r="B100" t="str">
            <v>FPEU2</v>
          </cell>
          <cell r="G100">
            <v>1242017.25</v>
          </cell>
        </row>
        <row r="101">
          <cell r="B101" t="str">
            <v>FPEU2</v>
          </cell>
          <cell r="G101">
            <v>1651765.5</v>
          </cell>
        </row>
        <row r="102">
          <cell r="B102" t="str">
            <v>FPEU2</v>
          </cell>
          <cell r="G102">
            <v>818952.75</v>
          </cell>
        </row>
        <row r="103">
          <cell r="B103" t="str">
            <v>FPEU2</v>
          </cell>
          <cell r="G103">
            <v>907830.7</v>
          </cell>
        </row>
        <row r="104">
          <cell r="B104" t="str">
            <v>FPEU2</v>
          </cell>
          <cell r="G104">
            <v>581537.77820000006</v>
          </cell>
        </row>
        <row r="105">
          <cell r="B105" t="str">
            <v>FPEU2</v>
          </cell>
          <cell r="G105">
            <v>578082.99829999998</v>
          </cell>
        </row>
        <row r="106">
          <cell r="B106" t="str">
            <v>FPEU2</v>
          </cell>
          <cell r="G106">
            <v>256685</v>
          </cell>
        </row>
        <row r="107">
          <cell r="B107" t="str">
            <v>FPEU2</v>
          </cell>
          <cell r="G107">
            <v>258219</v>
          </cell>
        </row>
        <row r="108">
          <cell r="B108" t="str">
            <v>FPUK2</v>
          </cell>
          <cell r="G108">
            <v>2994660</v>
          </cell>
        </row>
        <row r="109">
          <cell r="B109" t="str">
            <v>FPUK2</v>
          </cell>
          <cell r="G109">
            <v>1042319.94</v>
          </cell>
        </row>
        <row r="110">
          <cell r="B110" t="str">
            <v>FPUK2</v>
          </cell>
          <cell r="G110">
            <v>1182538.3999999999</v>
          </cell>
        </row>
        <row r="111">
          <cell r="B111" t="str">
            <v>FPUK2</v>
          </cell>
          <cell r="G111">
            <v>2393031.75</v>
          </cell>
        </row>
        <row r="112">
          <cell r="B112" t="str">
            <v>FPUS2</v>
          </cell>
          <cell r="G112">
            <v>19113600</v>
          </cell>
        </row>
        <row r="113">
          <cell r="B113" t="str">
            <v>FPUS2</v>
          </cell>
          <cell r="G113">
            <v>295086.10599999997</v>
          </cell>
        </row>
        <row r="114">
          <cell r="B114" t="str">
            <v>FPUS2</v>
          </cell>
          <cell r="G114">
            <v>806014.97499999998</v>
          </cell>
        </row>
        <row r="115">
          <cell r="B115" t="str">
            <v>FPUS2</v>
          </cell>
          <cell r="G115">
            <v>384208.30499999999</v>
          </cell>
        </row>
        <row r="116">
          <cell r="B116" t="str">
            <v>FPUS2</v>
          </cell>
          <cell r="G116">
            <v>1795290</v>
          </cell>
        </row>
        <row r="117">
          <cell r="B117" t="str">
            <v>FPUS2</v>
          </cell>
          <cell r="G117">
            <v>4032549</v>
          </cell>
        </row>
        <row r="118">
          <cell r="B118" t="str">
            <v>FPUS2</v>
          </cell>
          <cell r="G118">
            <v>1033281.4</v>
          </cell>
        </row>
        <row r="119">
          <cell r="B119" t="str">
            <v>FPUS2</v>
          </cell>
          <cell r="G119">
            <v>678798</v>
          </cell>
        </row>
        <row r="120">
          <cell r="B120" t="str">
            <v>FPUS2</v>
          </cell>
          <cell r="G120">
            <v>908838.8</v>
          </cell>
        </row>
        <row r="121">
          <cell r="B121" t="str">
            <v>FPEU2</v>
          </cell>
          <cell r="G121">
            <v>4095000.0000000005</v>
          </cell>
        </row>
        <row r="122">
          <cell r="B122" t="str">
            <v>FPEU2</v>
          </cell>
          <cell r="G122">
            <v>4117499.9999999995</v>
          </cell>
        </row>
        <row r="123">
          <cell r="B123" t="str">
            <v>FPEU2</v>
          </cell>
          <cell r="G123">
            <v>2320743.4880000004</v>
          </cell>
        </row>
        <row r="124">
          <cell r="B124" t="str">
            <v>FPEU2</v>
          </cell>
          <cell r="G124">
            <v>1935883.1600000001</v>
          </cell>
        </row>
        <row r="125">
          <cell r="B125" t="str">
            <v>FPEU2</v>
          </cell>
          <cell r="G125">
            <v>3940768.0959999999</v>
          </cell>
        </row>
        <row r="126">
          <cell r="B126" t="str">
            <v>FPEU2</v>
          </cell>
          <cell r="G126">
            <v>511849.91200000001</v>
          </cell>
        </row>
        <row r="127">
          <cell r="B127" t="str">
            <v>FPEU2</v>
          </cell>
          <cell r="G127">
            <v>2034964.16</v>
          </cell>
        </row>
        <row r="128">
          <cell r="B128" t="str">
            <v>FPEU2</v>
          </cell>
          <cell r="G128">
            <v>2301139.2352999998</v>
          </cell>
        </row>
        <row r="129">
          <cell r="B129" t="str">
            <v>FPEU2</v>
          </cell>
          <cell r="G129">
            <v>1162721.79</v>
          </cell>
        </row>
        <row r="130">
          <cell r="B130" t="str">
            <v>FPEU2</v>
          </cell>
          <cell r="G130">
            <v>1153386</v>
          </cell>
        </row>
        <row r="131">
          <cell r="B131" t="str">
            <v>FPEU2</v>
          </cell>
          <cell r="G131">
            <v>1113967.764</v>
          </cell>
        </row>
        <row r="132">
          <cell r="B132" t="str">
            <v>FPEU2</v>
          </cell>
          <cell r="G132">
            <v>1216996.3319999999</v>
          </cell>
        </row>
        <row r="133">
          <cell r="B133" t="str">
            <v>FPEU2</v>
          </cell>
          <cell r="G133">
            <v>1087630.167936</v>
          </cell>
        </row>
        <row r="134">
          <cell r="B134" t="str">
            <v>FPEU2</v>
          </cell>
          <cell r="G134">
            <v>3217739.9981999998</v>
          </cell>
        </row>
        <row r="135">
          <cell r="B135" t="str">
            <v>FPEU2</v>
          </cell>
          <cell r="G135">
            <v>1182848.145</v>
          </cell>
        </row>
        <row r="136">
          <cell r="B136" t="str">
            <v>FPEU2</v>
          </cell>
          <cell r="G136">
            <v>2196253.0320000001</v>
          </cell>
        </row>
        <row r="137">
          <cell r="B137" t="str">
            <v>FPEU2</v>
          </cell>
          <cell r="G137">
            <v>990507</v>
          </cell>
        </row>
        <row r="138">
          <cell r="B138" t="str">
            <v>FPEU2</v>
          </cell>
          <cell r="G138">
            <v>5990502.7663999991</v>
          </cell>
        </row>
        <row r="139">
          <cell r="B139" t="str">
            <v>FPEU2</v>
          </cell>
          <cell r="G139">
            <v>1174967.2</v>
          </cell>
        </row>
        <row r="140">
          <cell r="B140" t="str">
            <v>FPEU2</v>
          </cell>
          <cell r="G140">
            <v>2063764.946</v>
          </cell>
        </row>
        <row r="141">
          <cell r="B141" t="str">
            <v>FPEU2</v>
          </cell>
          <cell r="G141">
            <v>6088608.4080000008</v>
          </cell>
        </row>
        <row r="142">
          <cell r="B142" t="str">
            <v>FPEU2</v>
          </cell>
          <cell r="G142">
            <v>1219198.4640000002</v>
          </cell>
        </row>
        <row r="143">
          <cell r="B143" t="str">
            <v>FPEU2</v>
          </cell>
          <cell r="G143">
            <v>1052121.134722</v>
          </cell>
        </row>
        <row r="144">
          <cell r="B144" t="str">
            <v>FPEU2</v>
          </cell>
          <cell r="G144">
            <v>1074958.5</v>
          </cell>
        </row>
        <row r="145">
          <cell r="B145" t="str">
            <v>FPEU2</v>
          </cell>
          <cell r="G145">
            <v>1983745.3959999999</v>
          </cell>
        </row>
        <row r="146">
          <cell r="B146" t="str">
            <v>FPEU2</v>
          </cell>
          <cell r="G146">
            <v>2021782.652</v>
          </cell>
        </row>
        <row r="147">
          <cell r="B147" t="str">
            <v>FPEU2</v>
          </cell>
          <cell r="G147">
            <v>8425000</v>
          </cell>
        </row>
        <row r="148">
          <cell r="B148" t="str">
            <v>FSEU2</v>
          </cell>
          <cell r="G148">
            <v>9528400</v>
          </cell>
        </row>
        <row r="149">
          <cell r="B149" t="str">
            <v>FPUK2</v>
          </cell>
          <cell r="G149">
            <v>6254000</v>
          </cell>
        </row>
        <row r="150">
          <cell r="B150" t="str">
            <v>FPUK2</v>
          </cell>
          <cell r="G150">
            <v>1064870.352</v>
          </cell>
        </row>
        <row r="151">
          <cell r="B151" t="str">
            <v>FPUK2</v>
          </cell>
          <cell r="G151">
            <v>119680.276518</v>
          </cell>
        </row>
        <row r="152">
          <cell r="B152" t="str">
            <v>FPUK2</v>
          </cell>
          <cell r="G152">
            <v>39437.440046999996</v>
          </cell>
        </row>
        <row r="153">
          <cell r="B153" t="str">
            <v>FPUK2</v>
          </cell>
          <cell r="G153">
            <v>1456456.1387519999</v>
          </cell>
        </row>
        <row r="154">
          <cell r="B154" t="str">
            <v>FPUK2</v>
          </cell>
          <cell r="G154">
            <v>999039.27372200007</v>
          </cell>
        </row>
        <row r="155">
          <cell r="B155" t="str">
            <v>FPUK2</v>
          </cell>
          <cell r="G155">
            <v>1463724.8639999998</v>
          </cell>
        </row>
        <row r="156">
          <cell r="B156" t="str">
            <v>FPUK2</v>
          </cell>
          <cell r="G156">
            <v>1940681.9114999999</v>
          </cell>
        </row>
        <row r="157">
          <cell r="B157" t="str">
            <v>FPUK2</v>
          </cell>
          <cell r="G157">
            <v>971905.49862300011</v>
          </cell>
        </row>
        <row r="158">
          <cell r="B158" t="str">
            <v>FPUS2</v>
          </cell>
          <cell r="G158">
            <v>7746250</v>
          </cell>
        </row>
        <row r="159">
          <cell r="B159" t="str">
            <v>FPUS2</v>
          </cell>
          <cell r="G159">
            <v>12414000</v>
          </cell>
        </row>
        <row r="160">
          <cell r="B160" t="str">
            <v>FPUS2</v>
          </cell>
          <cell r="G160">
            <v>12424000</v>
          </cell>
        </row>
        <row r="161">
          <cell r="B161" t="str">
            <v>FPUS2</v>
          </cell>
          <cell r="G161">
            <v>12444000</v>
          </cell>
        </row>
        <row r="162">
          <cell r="B162" t="str">
            <v>FPUS2</v>
          </cell>
          <cell r="G162">
            <v>12462000</v>
          </cell>
        </row>
        <row r="163">
          <cell r="B163" t="str">
            <v>FPUS2</v>
          </cell>
          <cell r="G163">
            <v>93045000</v>
          </cell>
        </row>
        <row r="164">
          <cell r="B164" t="str">
            <v>FPUS2</v>
          </cell>
          <cell r="G164">
            <v>12478000</v>
          </cell>
        </row>
        <row r="165">
          <cell r="B165" t="str">
            <v>FPUS2</v>
          </cell>
          <cell r="G165">
            <v>12496000</v>
          </cell>
        </row>
        <row r="166">
          <cell r="B166" t="str">
            <v>FPUS2</v>
          </cell>
          <cell r="G166">
            <v>12514000</v>
          </cell>
        </row>
        <row r="167">
          <cell r="B167" t="str">
            <v>FPUS2</v>
          </cell>
          <cell r="G167">
            <v>12532000</v>
          </cell>
        </row>
        <row r="168">
          <cell r="B168" t="str">
            <v>FPUS2</v>
          </cell>
          <cell r="G168">
            <v>4871790</v>
          </cell>
        </row>
        <row r="169">
          <cell r="B169" t="str">
            <v>FPUS2</v>
          </cell>
          <cell r="G169">
            <v>3760054.6809</v>
          </cell>
        </row>
        <row r="170">
          <cell r="B170" t="str">
            <v>FPUS2</v>
          </cell>
          <cell r="G170">
            <v>2012154.375</v>
          </cell>
        </row>
        <row r="171">
          <cell r="B171" t="str">
            <v>FPUS2</v>
          </cell>
          <cell r="G171">
            <v>2299605</v>
          </cell>
        </row>
        <row r="172">
          <cell r="B172" t="str">
            <v>FPUS2</v>
          </cell>
          <cell r="G172">
            <v>1768749.702</v>
          </cell>
        </row>
        <row r="173">
          <cell r="B173" t="str">
            <v>FPUS2</v>
          </cell>
          <cell r="G173">
            <v>2093523.7441000002</v>
          </cell>
        </row>
        <row r="174">
          <cell r="B174" t="str">
            <v>FPUS2</v>
          </cell>
          <cell r="G174">
            <v>1985171.496</v>
          </cell>
        </row>
        <row r="175">
          <cell r="B175" t="str">
            <v>FPUS2</v>
          </cell>
          <cell r="G175">
            <v>2368670.5350000001</v>
          </cell>
        </row>
        <row r="176">
          <cell r="B176" t="str">
            <v>FPUS2</v>
          </cell>
          <cell r="G176">
            <v>1912960</v>
          </cell>
        </row>
        <row r="177">
          <cell r="B177" t="str">
            <v>FPUS2</v>
          </cell>
          <cell r="G177">
            <v>2439213.7000000002</v>
          </cell>
        </row>
        <row r="178">
          <cell r="B178" t="str">
            <v>FPUS2</v>
          </cell>
          <cell r="G178">
            <v>2041582.8125</v>
          </cell>
        </row>
        <row r="179">
          <cell r="B179" t="str">
            <v>FPUS2</v>
          </cell>
          <cell r="G179">
            <v>1913280</v>
          </cell>
        </row>
        <row r="180">
          <cell r="B180" t="str">
            <v>FPUS2</v>
          </cell>
          <cell r="G180">
            <v>1985171.496</v>
          </cell>
        </row>
        <row r="181">
          <cell r="B181" t="str">
            <v>FPUS2</v>
          </cell>
          <cell r="G181">
            <v>1262976</v>
          </cell>
        </row>
        <row r="182">
          <cell r="B182" t="str">
            <v>FPUS2</v>
          </cell>
          <cell r="G182">
            <v>3327870</v>
          </cell>
        </row>
        <row r="183">
          <cell r="B183" t="str">
            <v>FPUS2</v>
          </cell>
          <cell r="G183">
            <v>3327870</v>
          </cell>
        </row>
        <row r="184">
          <cell r="B184" t="str">
            <v>FPUS2</v>
          </cell>
          <cell r="G184">
            <v>2440846.1</v>
          </cell>
        </row>
        <row r="185">
          <cell r="B185" t="str">
            <v>FPUS2</v>
          </cell>
          <cell r="G185">
            <v>2301145</v>
          </cell>
        </row>
        <row r="186">
          <cell r="B186" t="str">
            <v>FPUS2</v>
          </cell>
          <cell r="G186">
            <v>4095566.8620000007</v>
          </cell>
        </row>
        <row r="187">
          <cell r="B187" t="str">
            <v>FPUS2</v>
          </cell>
          <cell r="G187">
            <v>2004406.25</v>
          </cell>
        </row>
        <row r="188">
          <cell r="B188" t="str">
            <v>FPUS2</v>
          </cell>
          <cell r="G188">
            <v>2033040.625</v>
          </cell>
        </row>
        <row r="189">
          <cell r="B189" t="str">
            <v>FPUS2</v>
          </cell>
          <cell r="G189">
            <v>3325922.25</v>
          </cell>
        </row>
        <row r="190">
          <cell r="B190" t="str">
            <v>FPUS2</v>
          </cell>
          <cell r="G190">
            <v>3325922.25</v>
          </cell>
        </row>
        <row r="191">
          <cell r="B191" t="str">
            <v>FPUS2</v>
          </cell>
          <cell r="G191">
            <v>1577796</v>
          </cell>
        </row>
        <row r="192">
          <cell r="B192" t="str">
            <v>FPUS2</v>
          </cell>
          <cell r="G192">
            <v>2245689.6</v>
          </cell>
        </row>
        <row r="193">
          <cell r="B193" t="str">
            <v>FPUS2</v>
          </cell>
          <cell r="G193">
            <v>2407072</v>
          </cell>
        </row>
        <row r="194">
          <cell r="B194" t="str">
            <v>FPUS2</v>
          </cell>
          <cell r="G194">
            <v>2030632.8160000003</v>
          </cell>
        </row>
        <row r="195">
          <cell r="B195" t="str">
            <v>FPUS2</v>
          </cell>
          <cell r="G195">
            <v>4064670.72</v>
          </cell>
        </row>
        <row r="196">
          <cell r="B196" t="str">
            <v>FPUS2</v>
          </cell>
          <cell r="G196">
            <v>2415393.75</v>
          </cell>
        </row>
        <row r="197">
          <cell r="B197" t="str">
            <v>FPUS2</v>
          </cell>
          <cell r="G197">
            <v>4013208.5759999999</v>
          </cell>
        </row>
        <row r="198">
          <cell r="B198" t="str">
            <v>FPUS2</v>
          </cell>
          <cell r="G198">
            <v>1384914.18</v>
          </cell>
        </row>
        <row r="199">
          <cell r="B199" t="str">
            <v>FPUS2</v>
          </cell>
          <cell r="G199">
            <v>2034128.25</v>
          </cell>
        </row>
        <row r="200">
          <cell r="B200" t="str">
            <v>FPUS2</v>
          </cell>
          <cell r="G200">
            <v>3319522.5</v>
          </cell>
        </row>
        <row r="201">
          <cell r="B201" t="str">
            <v>FPUS2</v>
          </cell>
          <cell r="G201">
            <v>3319522.5</v>
          </cell>
        </row>
        <row r="202">
          <cell r="B202" t="str">
            <v>FPUS2</v>
          </cell>
          <cell r="G202">
            <v>3071975</v>
          </cell>
        </row>
        <row r="203">
          <cell r="B203" t="str">
            <v>FPUS2</v>
          </cell>
          <cell r="G203">
            <v>1971012.564</v>
          </cell>
        </row>
        <row r="204">
          <cell r="B204" t="str">
            <v>FPUS2</v>
          </cell>
          <cell r="G204">
            <v>2047783.4310000003</v>
          </cell>
        </row>
        <row r="205">
          <cell r="B205" t="str">
            <v>FPUS2</v>
          </cell>
          <cell r="G205">
            <v>1986041.0939999998</v>
          </cell>
        </row>
        <row r="206">
          <cell r="B206" t="str">
            <v>FPUS2</v>
          </cell>
          <cell r="G206">
            <v>1986041.0939999998</v>
          </cell>
        </row>
        <row r="207">
          <cell r="B207" t="str">
            <v>FPUS2</v>
          </cell>
          <cell r="G207">
            <v>2030632.8160000003</v>
          </cell>
        </row>
        <row r="208">
          <cell r="B208" t="str">
            <v>FPUS2</v>
          </cell>
          <cell r="G208">
            <v>2413776.75</v>
          </cell>
        </row>
        <row r="209">
          <cell r="B209" t="str">
            <v>FPUS2</v>
          </cell>
          <cell r="G209">
            <v>5579650.2608000003</v>
          </cell>
        </row>
        <row r="210">
          <cell r="B210" t="str">
            <v>FPUS2</v>
          </cell>
          <cell r="G210">
            <v>2558034.0225</v>
          </cell>
        </row>
        <row r="211">
          <cell r="B211" t="str">
            <v>FPUS2</v>
          </cell>
          <cell r="G211">
            <v>5373853.0595999993</v>
          </cell>
        </row>
        <row r="212">
          <cell r="B212" t="str">
            <v>FPUS2</v>
          </cell>
          <cell r="G212">
            <v>2215117.5799999996</v>
          </cell>
        </row>
        <row r="213">
          <cell r="B213" t="str">
            <v>FPUS2</v>
          </cell>
          <cell r="G213">
            <v>2035831.875</v>
          </cell>
        </row>
        <row r="214">
          <cell r="B214" t="str">
            <v>FPUS2</v>
          </cell>
          <cell r="G214">
            <v>1708485.9900000002</v>
          </cell>
        </row>
        <row r="215">
          <cell r="B215" t="str">
            <v>FPUS2</v>
          </cell>
          <cell r="G215">
            <v>2924306.1120000002</v>
          </cell>
        </row>
        <row r="216">
          <cell r="B216" t="str">
            <v>FPUS2</v>
          </cell>
          <cell r="G216">
            <v>2114005.4</v>
          </cell>
        </row>
        <row r="217">
          <cell r="B217" t="str">
            <v>FPUS2</v>
          </cell>
          <cell r="G217">
            <v>5369885</v>
          </cell>
        </row>
        <row r="218">
          <cell r="B218" t="str">
            <v>FPUS2</v>
          </cell>
          <cell r="G218">
            <v>1795388.7294000001</v>
          </cell>
        </row>
        <row r="219">
          <cell r="B219" t="str">
            <v>FPUS2</v>
          </cell>
          <cell r="G219">
            <v>2042607.875</v>
          </cell>
        </row>
        <row r="220">
          <cell r="B220" t="str">
            <v>FPUS2</v>
          </cell>
          <cell r="G220">
            <v>2042607.875</v>
          </cell>
        </row>
        <row r="221">
          <cell r="B221" t="str">
            <v>FPUS2</v>
          </cell>
          <cell r="G221">
            <v>1979387.6899999997</v>
          </cell>
        </row>
        <row r="222">
          <cell r="B222" t="str">
            <v>FPUS2</v>
          </cell>
          <cell r="G222">
            <v>2189412.6275999998</v>
          </cell>
        </row>
        <row r="223">
          <cell r="B223" t="str">
            <v>FPUS2</v>
          </cell>
          <cell r="G223">
            <v>2051213.554</v>
          </cell>
        </row>
        <row r="224">
          <cell r="B224" t="str">
            <v>FPUS2</v>
          </cell>
          <cell r="G224">
            <v>2051213.554</v>
          </cell>
        </row>
        <row r="225">
          <cell r="B225" t="str">
            <v>FPUS2</v>
          </cell>
          <cell r="G225">
            <v>2255499.4</v>
          </cell>
        </row>
        <row r="226">
          <cell r="B226" t="str">
            <v>FPUS2</v>
          </cell>
          <cell r="G226">
            <v>2025346.4000000001</v>
          </cell>
        </row>
        <row r="227">
          <cell r="B227" t="str">
            <v>FPUS2</v>
          </cell>
          <cell r="G227">
            <v>2025346.4000000001</v>
          </cell>
        </row>
        <row r="228">
          <cell r="B228" t="str">
            <v>FPUS2</v>
          </cell>
          <cell r="G228">
            <v>2413776.75</v>
          </cell>
        </row>
        <row r="229">
          <cell r="B229" t="str">
            <v>FPUS2</v>
          </cell>
          <cell r="G229">
            <v>1016347.5</v>
          </cell>
        </row>
        <row r="230">
          <cell r="B230" t="str">
            <v>FPUS2</v>
          </cell>
          <cell r="G230">
            <v>2115037.0692000003</v>
          </cell>
        </row>
        <row r="231">
          <cell r="B231" t="str">
            <v>FPUS2</v>
          </cell>
          <cell r="G231">
            <v>2046754.3941000002</v>
          </cell>
        </row>
        <row r="232">
          <cell r="B232" t="str">
            <v>FPUS2</v>
          </cell>
          <cell r="G232">
            <v>1997402.9169999999</v>
          </cell>
        </row>
        <row r="233">
          <cell r="B233" t="str">
            <v>FPUS2</v>
          </cell>
          <cell r="G233">
            <v>1997402.9169999999</v>
          </cell>
        </row>
        <row r="234">
          <cell r="B234" t="str">
            <v>FPUS2</v>
          </cell>
          <cell r="G234">
            <v>2020942</v>
          </cell>
        </row>
        <row r="235">
          <cell r="B235" t="str">
            <v>FPUS2</v>
          </cell>
          <cell r="G235">
            <v>2210405.3125</v>
          </cell>
        </row>
        <row r="236">
          <cell r="B236" t="str">
            <v>FPUS2</v>
          </cell>
          <cell r="G236">
            <v>3419318</v>
          </cell>
        </row>
        <row r="237">
          <cell r="B237" t="str">
            <v>FPUS2</v>
          </cell>
          <cell r="G237">
            <v>3335920</v>
          </cell>
        </row>
        <row r="238">
          <cell r="B238" t="str">
            <v>FPUS2</v>
          </cell>
          <cell r="G238">
            <v>3335920</v>
          </cell>
        </row>
        <row r="239">
          <cell r="B239" t="str">
            <v>FPUS2</v>
          </cell>
          <cell r="G239">
            <v>3335920</v>
          </cell>
        </row>
        <row r="240">
          <cell r="B240" t="str">
            <v>FPUS2</v>
          </cell>
          <cell r="G240">
            <v>2031743.175</v>
          </cell>
        </row>
        <row r="241">
          <cell r="B241" t="str">
            <v>FPUS2</v>
          </cell>
          <cell r="G241">
            <v>2013838.75</v>
          </cell>
        </row>
        <row r="242">
          <cell r="B242" t="str">
            <v>FPUS2</v>
          </cell>
          <cell r="G242">
            <v>760883.76</v>
          </cell>
        </row>
        <row r="243">
          <cell r="B243" t="str">
            <v>FPUS2</v>
          </cell>
          <cell r="G243">
            <v>2142507.3930000002</v>
          </cell>
        </row>
        <row r="244">
          <cell r="B244" t="str">
            <v>FPUS2</v>
          </cell>
          <cell r="G244">
            <v>2115800</v>
          </cell>
        </row>
        <row r="245">
          <cell r="B245" t="str">
            <v>FPUS2</v>
          </cell>
          <cell r="G245">
            <v>2201201.6850000001</v>
          </cell>
        </row>
        <row r="246">
          <cell r="B246" t="str">
            <v>FPUS2</v>
          </cell>
          <cell r="G246">
            <v>3604262.1300000004</v>
          </cell>
        </row>
        <row r="247">
          <cell r="B247" t="str">
            <v>FPUS2</v>
          </cell>
          <cell r="G247">
            <v>315932.40000000002</v>
          </cell>
        </row>
        <row r="248">
          <cell r="B248" t="str">
            <v>FPUS2</v>
          </cell>
          <cell r="G248">
            <v>2031061.7250000001</v>
          </cell>
        </row>
        <row r="249">
          <cell r="B249" t="str">
            <v>FPUS2</v>
          </cell>
          <cell r="G249">
            <v>2044353.3080000002</v>
          </cell>
        </row>
        <row r="250">
          <cell r="B250" t="str">
            <v>FPUS2</v>
          </cell>
          <cell r="G250">
            <v>792860.04200000002</v>
          </cell>
        </row>
        <row r="251">
          <cell r="B251" t="str">
            <v>FPUS2</v>
          </cell>
          <cell r="G251">
            <v>4370623.5986000001</v>
          </cell>
        </row>
        <row r="252">
          <cell r="B252" t="str">
            <v>FPUS2</v>
          </cell>
          <cell r="G252">
            <v>2403803.9099999997</v>
          </cell>
        </row>
        <row r="253">
          <cell r="B253" t="str">
            <v>FPUS2</v>
          </cell>
          <cell r="G253">
            <v>2438421.5625</v>
          </cell>
        </row>
        <row r="254">
          <cell r="B254" t="str">
            <v>FPUS2</v>
          </cell>
          <cell r="G254">
            <v>2019586.8</v>
          </cell>
        </row>
        <row r="255">
          <cell r="B255" t="str">
            <v>FPUS2</v>
          </cell>
          <cell r="G255">
            <v>2031061.7250000001</v>
          </cell>
        </row>
        <row r="256">
          <cell r="B256" t="str">
            <v>FPUS2</v>
          </cell>
          <cell r="G256">
            <v>3422762</v>
          </cell>
        </row>
        <row r="257">
          <cell r="B257" t="str">
            <v>FPUS2</v>
          </cell>
          <cell r="G257">
            <v>3422762</v>
          </cell>
        </row>
        <row r="258">
          <cell r="B258" t="str">
            <v>FPUS2</v>
          </cell>
          <cell r="G258">
            <v>3070945</v>
          </cell>
        </row>
        <row r="259">
          <cell r="B259" t="str">
            <v>FPUS2</v>
          </cell>
          <cell r="G259">
            <v>2096455.9174999997</v>
          </cell>
        </row>
        <row r="260">
          <cell r="B260" t="str">
            <v>FPUS2</v>
          </cell>
          <cell r="G260">
            <v>2218540.6239999998</v>
          </cell>
        </row>
        <row r="261">
          <cell r="B261" t="str">
            <v>FPUS2</v>
          </cell>
          <cell r="G261">
            <v>1943018.8119999999</v>
          </cell>
        </row>
        <row r="262">
          <cell r="B262" t="str">
            <v>FPUS2</v>
          </cell>
          <cell r="G262">
            <v>3070430</v>
          </cell>
        </row>
        <row r="263">
          <cell r="B263" t="str">
            <v>FPUS2</v>
          </cell>
          <cell r="G263">
            <v>3422188</v>
          </cell>
        </row>
        <row r="264">
          <cell r="B264" t="str">
            <v>FPUS2</v>
          </cell>
          <cell r="G264">
            <v>3422188</v>
          </cell>
        </row>
        <row r="265">
          <cell r="B265" t="str">
            <v>FPUS2</v>
          </cell>
          <cell r="G265">
            <v>2112250</v>
          </cell>
        </row>
        <row r="266">
          <cell r="B266" t="str">
            <v>FPUS2</v>
          </cell>
          <cell r="G266">
            <v>2600781.12</v>
          </cell>
        </row>
        <row r="267">
          <cell r="B267" t="str">
            <v>FPUS2</v>
          </cell>
          <cell r="G267">
            <v>2453780.4479999999</v>
          </cell>
        </row>
        <row r="268">
          <cell r="B268" t="str">
            <v>FPUS2</v>
          </cell>
          <cell r="G268">
            <v>2453780.4479999999</v>
          </cell>
        </row>
        <row r="269">
          <cell r="B269" t="str">
            <v>FPUS2</v>
          </cell>
          <cell r="G269">
            <v>2017903.3824999998</v>
          </cell>
        </row>
        <row r="270">
          <cell r="B270" t="str">
            <v>FPUS2</v>
          </cell>
          <cell r="G270">
            <v>3041130</v>
          </cell>
        </row>
        <row r="271">
          <cell r="B271" t="str">
            <v>FPUS2</v>
          </cell>
          <cell r="G271">
            <v>2324287.9550000001</v>
          </cell>
        </row>
        <row r="272">
          <cell r="B272" t="str">
            <v>FPUS2</v>
          </cell>
          <cell r="G272">
            <v>2324287.9550000001</v>
          </cell>
        </row>
        <row r="273">
          <cell r="B273" t="str">
            <v>FPUS2</v>
          </cell>
          <cell r="G273">
            <v>1722791.6400000001</v>
          </cell>
        </row>
        <row r="274">
          <cell r="B274" t="str">
            <v>FPUS2</v>
          </cell>
          <cell r="G274">
            <v>2187874.5</v>
          </cell>
        </row>
        <row r="275">
          <cell r="B275" t="str">
            <v>FPUS2</v>
          </cell>
          <cell r="G275">
            <v>453070.80000000005</v>
          </cell>
        </row>
        <row r="276">
          <cell r="B276" t="str">
            <v>FPUS2</v>
          </cell>
          <cell r="G276">
            <v>798714.39039999992</v>
          </cell>
        </row>
        <row r="277">
          <cell r="B277" t="str">
            <v>FPUS2</v>
          </cell>
          <cell r="G277">
            <v>760673.94479999994</v>
          </cell>
        </row>
        <row r="278">
          <cell r="B278" t="str">
            <v>FPUS2</v>
          </cell>
          <cell r="G278">
            <v>468204.79999999999</v>
          </cell>
        </row>
        <row r="279">
          <cell r="B279" t="str">
            <v>FPUS2</v>
          </cell>
          <cell r="G279">
            <v>2154399</v>
          </cell>
        </row>
        <row r="280">
          <cell r="B280" t="str">
            <v>FPUS2</v>
          </cell>
          <cell r="G280">
            <v>3514476</v>
          </cell>
        </row>
        <row r="281">
          <cell r="B281" t="str">
            <v>FPUS2</v>
          </cell>
          <cell r="G281">
            <v>3514476</v>
          </cell>
        </row>
        <row r="282">
          <cell r="B282" t="str">
            <v>FPUS2</v>
          </cell>
          <cell r="G282">
            <v>3514476</v>
          </cell>
        </row>
        <row r="283">
          <cell r="B283" t="str">
            <v>FPUS2</v>
          </cell>
          <cell r="G283">
            <v>3514476</v>
          </cell>
        </row>
        <row r="284">
          <cell r="B284" t="str">
            <v>FPUS2</v>
          </cell>
          <cell r="G284">
            <v>2612991.36</v>
          </cell>
        </row>
        <row r="285">
          <cell r="B285" t="str">
            <v>FPUS2</v>
          </cell>
          <cell r="G285">
            <v>3515064</v>
          </cell>
        </row>
        <row r="286">
          <cell r="B286" t="str">
            <v>FPUS2</v>
          </cell>
          <cell r="G286">
            <v>3515064</v>
          </cell>
        </row>
        <row r="287">
          <cell r="B287" t="str">
            <v>FPUS2</v>
          </cell>
          <cell r="G287">
            <v>3515064</v>
          </cell>
        </row>
        <row r="288">
          <cell r="B288" t="str">
            <v>FPUS2</v>
          </cell>
          <cell r="G288">
            <v>3515064</v>
          </cell>
        </row>
        <row r="289">
          <cell r="B289" t="str">
            <v>FPUS2</v>
          </cell>
          <cell r="G289">
            <v>1126697.4720000001</v>
          </cell>
        </row>
        <row r="290">
          <cell r="B290" t="str">
            <v>FPUS2</v>
          </cell>
          <cell r="G290">
            <v>1850120.58</v>
          </cell>
        </row>
        <row r="291">
          <cell r="B291" t="str">
            <v>FPUS2</v>
          </cell>
          <cell r="G291">
            <v>3047250</v>
          </cell>
        </row>
        <row r="292">
          <cell r="B292" t="str">
            <v>FPUS2</v>
          </cell>
          <cell r="G292">
            <v>2257200</v>
          </cell>
        </row>
        <row r="293">
          <cell r="B293" t="str">
            <v>FPUS2</v>
          </cell>
          <cell r="G293">
            <v>2876564.3328</v>
          </cell>
        </row>
        <row r="294">
          <cell r="B294" t="str">
            <v>FPUS2</v>
          </cell>
          <cell r="G294">
            <v>2354220</v>
          </cell>
        </row>
        <row r="295">
          <cell r="B295" t="str">
            <v>FPUS2</v>
          </cell>
          <cell r="G295">
            <v>9061558.6159199998</v>
          </cell>
        </row>
        <row r="296">
          <cell r="B296" t="str">
            <v>FPUS2</v>
          </cell>
          <cell r="G296">
            <v>3043680</v>
          </cell>
        </row>
        <row r="297">
          <cell r="B297" t="str">
            <v>FPUS2</v>
          </cell>
          <cell r="G297">
            <v>1521840</v>
          </cell>
        </row>
        <row r="298">
          <cell r="B298" t="str">
            <v>FPUS2</v>
          </cell>
          <cell r="G298">
            <v>2254942.7999999998</v>
          </cell>
        </row>
        <row r="299">
          <cell r="B299" t="str">
            <v>FPUS2</v>
          </cell>
          <cell r="G299">
            <v>3509184</v>
          </cell>
        </row>
        <row r="300">
          <cell r="B300" t="str">
            <v>FPUS2</v>
          </cell>
          <cell r="G300">
            <v>717836.5</v>
          </cell>
        </row>
        <row r="301">
          <cell r="B301" t="str">
            <v>FPUS2</v>
          </cell>
          <cell r="G301">
            <v>3798824.3374999999</v>
          </cell>
        </row>
        <row r="302">
          <cell r="B302" t="str">
            <v>FPUS2</v>
          </cell>
          <cell r="G302">
            <v>2139133.65</v>
          </cell>
        </row>
        <row r="303">
          <cell r="B303" t="str">
            <v>FPUS2</v>
          </cell>
          <cell r="G303">
            <v>3856440.665</v>
          </cell>
        </row>
        <row r="304">
          <cell r="B304" t="str">
            <v>FPUS2</v>
          </cell>
          <cell r="G304">
            <v>871162.17</v>
          </cell>
        </row>
        <row r="305">
          <cell r="B305" t="str">
            <v>FPUS2</v>
          </cell>
          <cell r="G305">
            <v>1121990.3999999999</v>
          </cell>
        </row>
        <row r="306">
          <cell r="B306" t="str">
            <v>FPUS2</v>
          </cell>
          <cell r="G306">
            <v>1377460.48</v>
          </cell>
        </row>
        <row r="307">
          <cell r="B307" t="str">
            <v>FPUS2</v>
          </cell>
          <cell r="G307">
            <v>1627593.209</v>
          </cell>
        </row>
        <row r="308">
          <cell r="B308" t="str">
            <v>FPUS2</v>
          </cell>
          <cell r="G308">
            <v>1404555.6703999999</v>
          </cell>
        </row>
        <row r="309">
          <cell r="B309" t="str">
            <v>FPUS2</v>
          </cell>
          <cell r="G309">
            <v>4782960</v>
          </cell>
        </row>
        <row r="310">
          <cell r="B310" t="str">
            <v>FPUS2</v>
          </cell>
          <cell r="G310">
            <v>1092567.2504999998</v>
          </cell>
        </row>
        <row r="311">
          <cell r="B311" t="str">
            <v>FPUS2</v>
          </cell>
          <cell r="G311">
            <v>3833316.9194999998</v>
          </cell>
        </row>
        <row r="312">
          <cell r="B312" t="str">
            <v>FPUS2</v>
          </cell>
          <cell r="G312">
            <v>3511536</v>
          </cell>
        </row>
        <row r="313">
          <cell r="B313" t="str">
            <v>FPUS2</v>
          </cell>
          <cell r="G313">
            <v>3506832</v>
          </cell>
        </row>
        <row r="314">
          <cell r="B314" t="str">
            <v>FPUS2</v>
          </cell>
          <cell r="G314">
            <v>1196362.8794</v>
          </cell>
        </row>
        <row r="315">
          <cell r="B315" t="str">
            <v>FPUS2</v>
          </cell>
          <cell r="G315">
            <v>1354152.1860000002</v>
          </cell>
        </row>
        <row r="316">
          <cell r="B316" t="str">
            <v>FPUS2</v>
          </cell>
          <cell r="G316">
            <v>2346300</v>
          </cell>
        </row>
        <row r="317">
          <cell r="B317" t="str">
            <v>FPUS2</v>
          </cell>
          <cell r="G317">
            <v>4795245</v>
          </cell>
        </row>
        <row r="318">
          <cell r="B318" t="str">
            <v>FPUS2</v>
          </cell>
          <cell r="G318">
            <v>1913229.5</v>
          </cell>
        </row>
        <row r="319">
          <cell r="B319" t="str">
            <v>FPUS2</v>
          </cell>
          <cell r="G319">
            <v>3568158</v>
          </cell>
        </row>
        <row r="320">
          <cell r="B320" t="str">
            <v>FPUS2</v>
          </cell>
          <cell r="G320">
            <v>3041130</v>
          </cell>
        </row>
        <row r="321">
          <cell r="B321" t="str">
            <v>FPUS2</v>
          </cell>
          <cell r="G321">
            <v>964799.76</v>
          </cell>
        </row>
        <row r="322">
          <cell r="B322" t="str">
            <v>FPUS2</v>
          </cell>
          <cell r="G322">
            <v>2293016.04</v>
          </cell>
        </row>
        <row r="323">
          <cell r="B323" t="str">
            <v>FPUS2</v>
          </cell>
          <cell r="G323">
            <v>4138888.0500000003</v>
          </cell>
        </row>
        <row r="324">
          <cell r="B324" t="str">
            <v>FPUS2</v>
          </cell>
          <cell r="G324">
            <v>2115445</v>
          </cell>
        </row>
        <row r="325">
          <cell r="B325" t="str">
            <v>FPUS2</v>
          </cell>
          <cell r="G325">
            <v>5074111.21</v>
          </cell>
        </row>
        <row r="326">
          <cell r="B326" t="str">
            <v>FPUS2</v>
          </cell>
          <cell r="G326">
            <v>3221246.7</v>
          </cell>
        </row>
        <row r="327">
          <cell r="B327" t="str">
            <v>FPUS2</v>
          </cell>
          <cell r="G327">
            <v>2349468</v>
          </cell>
        </row>
        <row r="328">
          <cell r="B328" t="str">
            <v>FPUS2</v>
          </cell>
          <cell r="G328">
            <v>2384901.5129999998</v>
          </cell>
        </row>
        <row r="329">
          <cell r="B329" t="str">
            <v>FPUS2</v>
          </cell>
          <cell r="G329">
            <v>4782960</v>
          </cell>
        </row>
        <row r="330">
          <cell r="B330" t="str">
            <v>FPUS2</v>
          </cell>
          <cell r="G330">
            <v>2533805.0549999997</v>
          </cell>
        </row>
        <row r="331">
          <cell r="B331" t="str">
            <v>FPUS2</v>
          </cell>
          <cell r="G331">
            <v>234467.52</v>
          </cell>
        </row>
        <row r="332">
          <cell r="B332" t="str">
            <v>FPUS1</v>
          </cell>
          <cell r="G332">
            <v>516732.25005599996</v>
          </cell>
        </row>
        <row r="333">
          <cell r="B333" t="str">
            <v>FPUS1</v>
          </cell>
          <cell r="G333">
            <v>7125803.6850000005</v>
          </cell>
        </row>
        <row r="334">
          <cell r="B334" t="str">
            <v>FPUS2</v>
          </cell>
          <cell r="G334">
            <v>951216</v>
          </cell>
        </row>
        <row r="335">
          <cell r="B335" t="str">
            <v>FPUS2</v>
          </cell>
          <cell r="G335">
            <v>1022736</v>
          </cell>
        </row>
        <row r="336">
          <cell r="B336" t="str">
            <v>FPUS1</v>
          </cell>
          <cell r="G336">
            <v>803204.95000000007</v>
          </cell>
        </row>
        <row r="337">
          <cell r="B337" t="str">
            <v>FPUS2</v>
          </cell>
          <cell r="G337">
            <v>2030186.8599999999</v>
          </cell>
        </row>
        <row r="338">
          <cell r="B338" t="str">
            <v>FPUS1</v>
          </cell>
          <cell r="G338">
            <v>2156922.3480000002</v>
          </cell>
        </row>
        <row r="339">
          <cell r="B339" t="str">
            <v>FPUS2</v>
          </cell>
          <cell r="G339">
            <v>2248731.912</v>
          </cell>
        </row>
        <row r="340">
          <cell r="B340" t="str">
            <v>FPUS1</v>
          </cell>
          <cell r="G340">
            <v>2091621.2759999998</v>
          </cell>
        </row>
        <row r="341">
          <cell r="B341" t="str">
            <v>FPUS2</v>
          </cell>
          <cell r="G341">
            <v>1258212.5919999999</v>
          </cell>
        </row>
        <row r="342">
          <cell r="B342" t="str">
            <v>FPUS2</v>
          </cell>
          <cell r="G342">
            <v>620976.56999999995</v>
          </cell>
        </row>
        <row r="343">
          <cell r="B343" t="str">
            <v>FPUS2</v>
          </cell>
          <cell r="G343">
            <v>424388.32500000001</v>
          </cell>
        </row>
        <row r="344">
          <cell r="B344" t="str">
            <v>FPUS1</v>
          </cell>
          <cell r="G344">
            <v>2795141.3840000001</v>
          </cell>
        </row>
        <row r="345">
          <cell r="B345" t="str">
            <v>FPUS2</v>
          </cell>
          <cell r="G345">
            <v>6189000</v>
          </cell>
        </row>
        <row r="346">
          <cell r="B346" t="str">
            <v>FSUS2</v>
          </cell>
          <cell r="G346">
            <v>57828088</v>
          </cell>
        </row>
        <row r="347">
          <cell r="B347" t="str">
            <v>FPEU2</v>
          </cell>
          <cell r="G347">
            <v>2961828.4640000002</v>
          </cell>
        </row>
        <row r="348">
          <cell r="B348" t="str">
            <v>FPEU2</v>
          </cell>
          <cell r="G348">
            <v>4448677.5</v>
          </cell>
        </row>
        <row r="349">
          <cell r="B349" t="str">
            <v>FPEU2</v>
          </cell>
          <cell r="G349">
            <v>3127871.8658880005</v>
          </cell>
        </row>
        <row r="350">
          <cell r="B350" t="str">
            <v>FPEU2</v>
          </cell>
          <cell r="G350">
            <v>829445.76</v>
          </cell>
        </row>
        <row r="351">
          <cell r="B351" t="str">
            <v>FPEU2</v>
          </cell>
          <cell r="G351">
            <v>696038.40000000002</v>
          </cell>
        </row>
        <row r="352">
          <cell r="B352" t="str">
            <v>FPEU2</v>
          </cell>
          <cell r="G352">
            <v>630945.92000000004</v>
          </cell>
        </row>
        <row r="353">
          <cell r="B353" t="str">
            <v>FPEU2</v>
          </cell>
          <cell r="G353">
            <v>602790.20000000007</v>
          </cell>
        </row>
        <row r="354">
          <cell r="B354" t="str">
            <v>FPEU2</v>
          </cell>
          <cell r="G354">
            <v>2876384.16</v>
          </cell>
        </row>
        <row r="355">
          <cell r="B355" t="str">
            <v>FPEU2</v>
          </cell>
          <cell r="G355">
            <v>19042543.52</v>
          </cell>
        </row>
        <row r="356">
          <cell r="B356" t="str">
            <v>FPEU2</v>
          </cell>
          <cell r="G356">
            <v>2729160</v>
          </cell>
        </row>
        <row r="357">
          <cell r="B357" t="str">
            <v>FPEU2</v>
          </cell>
          <cell r="G357">
            <v>553858.55999999994</v>
          </cell>
        </row>
        <row r="358">
          <cell r="B358" t="str">
            <v>FPEU2</v>
          </cell>
          <cell r="G358">
            <v>2241396.36</v>
          </cell>
        </row>
        <row r="359">
          <cell r="B359" t="str">
            <v>FPEU2</v>
          </cell>
          <cell r="G359">
            <v>6531971.25</v>
          </cell>
        </row>
        <row r="360">
          <cell r="B360" t="str">
            <v>FPEU2</v>
          </cell>
          <cell r="G360">
            <v>921149.99999999988</v>
          </cell>
        </row>
        <row r="361">
          <cell r="B361" t="str">
            <v>FPEU2</v>
          </cell>
          <cell r="G361">
            <v>1092825</v>
          </cell>
        </row>
        <row r="362">
          <cell r="B362" t="str">
            <v>FPEU2</v>
          </cell>
          <cell r="G362">
            <v>1356600</v>
          </cell>
        </row>
        <row r="363">
          <cell r="B363" t="str">
            <v>FSJY2</v>
          </cell>
          <cell r="G363">
            <v>4053.5707799999996</v>
          </cell>
        </row>
        <row r="364">
          <cell r="B364" t="str">
            <v>FSJY2</v>
          </cell>
          <cell r="G364">
            <v>3281410.5897960002</v>
          </cell>
        </row>
        <row r="365">
          <cell r="B365" t="str">
            <v>FSJY2</v>
          </cell>
          <cell r="G365">
            <v>9580709.0313900001</v>
          </cell>
        </row>
        <row r="366">
          <cell r="B366" t="str">
            <v>FSJY2</v>
          </cell>
          <cell r="G366">
            <v>6543232.2990000006</v>
          </cell>
        </row>
        <row r="367">
          <cell r="B367" t="str">
            <v>FSJY2</v>
          </cell>
          <cell r="G367">
            <v>5669142.6180000007</v>
          </cell>
        </row>
        <row r="368">
          <cell r="B368" t="str">
            <v>FSJY2</v>
          </cell>
          <cell r="G368">
            <v>5657161.1275199996</v>
          </cell>
        </row>
        <row r="369">
          <cell r="B369" t="str">
            <v>FSJY2</v>
          </cell>
          <cell r="G369">
            <v>6376333.1480799997</v>
          </cell>
        </row>
        <row r="370">
          <cell r="B370" t="str">
            <v>FSJY2</v>
          </cell>
          <cell r="G370">
            <v>5635327.4538000003</v>
          </cell>
        </row>
        <row r="371">
          <cell r="B371" t="str">
            <v>FSJY2</v>
          </cell>
          <cell r="G371">
            <v>3179343.7854500003</v>
          </cell>
        </row>
        <row r="372">
          <cell r="B372" t="str">
            <v>FSJY2</v>
          </cell>
          <cell r="G372">
            <v>12917665.90614</v>
          </cell>
        </row>
        <row r="373">
          <cell r="B373" t="str">
            <v>FSJY2</v>
          </cell>
          <cell r="G373">
            <v>10825608.087239999</v>
          </cell>
        </row>
        <row r="374">
          <cell r="B374" t="str">
            <v>FSJY2</v>
          </cell>
          <cell r="G374">
            <v>5619528.6560399998</v>
          </cell>
        </row>
        <row r="375">
          <cell r="B375" t="str">
            <v>FSJY2</v>
          </cell>
          <cell r="G375">
            <v>12830829.966744</v>
          </cell>
        </row>
        <row r="376">
          <cell r="B376" t="str">
            <v>FSJY2</v>
          </cell>
          <cell r="G376">
            <v>12763192.792566</v>
          </cell>
        </row>
        <row r="377">
          <cell r="B377" t="str">
            <v>FSJY2</v>
          </cell>
          <cell r="G377">
            <v>51859999.999999993</v>
          </cell>
        </row>
        <row r="378">
          <cell r="B378" t="str">
            <v>FSJY2</v>
          </cell>
          <cell r="G378">
            <v>9048884.040000001</v>
          </cell>
        </row>
        <row r="379">
          <cell r="B379" t="str">
            <v>FSJY2</v>
          </cell>
          <cell r="G379">
            <v>5406699.2739899997</v>
          </cell>
        </row>
        <row r="380">
          <cell r="B380" t="str">
            <v>FSJY2</v>
          </cell>
          <cell r="G380">
            <v>8988426.4530900009</v>
          </cell>
        </row>
        <row r="381">
          <cell r="B381" t="str">
            <v>FSJY2</v>
          </cell>
          <cell r="G381">
            <v>8995908.3635099996</v>
          </cell>
        </row>
        <row r="382">
          <cell r="B382" t="str">
            <v>FSJY2</v>
          </cell>
          <cell r="G382">
            <v>10833902.956199998</v>
          </cell>
        </row>
        <row r="383">
          <cell r="B383" t="str">
            <v>FSJY2</v>
          </cell>
          <cell r="G383">
            <v>12852652.479114002</v>
          </cell>
        </row>
        <row r="384">
          <cell r="B384" t="str">
            <v>FSJY2</v>
          </cell>
          <cell r="G384">
            <v>12913755.51375</v>
          </cell>
        </row>
        <row r="385">
          <cell r="B385" t="str">
            <v>FSJY2</v>
          </cell>
          <cell r="G385">
            <v>444816.45</v>
          </cell>
        </row>
        <row r="386">
          <cell r="B386" t="str">
            <v>FSJY2</v>
          </cell>
          <cell r="G386">
            <v>445551.6</v>
          </cell>
        </row>
        <row r="387">
          <cell r="B387" t="str">
            <v>FSUK2</v>
          </cell>
          <cell r="G387">
            <v>1028008</v>
          </cell>
        </row>
        <row r="388">
          <cell r="B388" t="str">
            <v>FPUS2</v>
          </cell>
          <cell r="G388">
            <v>2755746.4725099998</v>
          </cell>
        </row>
        <row r="389">
          <cell r="B389" t="str">
            <v>FPUS2</v>
          </cell>
          <cell r="G389">
            <v>1198.4000000000001</v>
          </cell>
        </row>
        <row r="390">
          <cell r="B390" t="str">
            <v>FPUS2</v>
          </cell>
          <cell r="G390">
            <v>2589.46</v>
          </cell>
        </row>
        <row r="391">
          <cell r="B391" t="str">
            <v>FPUS2</v>
          </cell>
          <cell r="G391">
            <v>2589.46</v>
          </cell>
        </row>
        <row r="392">
          <cell r="B392" t="str">
            <v>FPUS2</v>
          </cell>
          <cell r="G392">
            <v>2589.46</v>
          </cell>
        </row>
        <row r="393">
          <cell r="B393" t="str">
            <v>FPUS2</v>
          </cell>
          <cell r="G393">
            <v>2541830.6550000003</v>
          </cell>
        </row>
        <row r="394">
          <cell r="B394" t="str">
            <v>FPUS2</v>
          </cell>
          <cell r="G394">
            <v>2056312.44</v>
          </cell>
        </row>
        <row r="395">
          <cell r="B395" t="str">
            <v>FPUS2</v>
          </cell>
          <cell r="G395">
            <v>2421905.85</v>
          </cell>
        </row>
        <row r="396">
          <cell r="B396" t="str">
            <v>FPUS2</v>
          </cell>
          <cell r="G396">
            <v>2421905.85</v>
          </cell>
        </row>
        <row r="397">
          <cell r="B397" t="str">
            <v>FPUS2</v>
          </cell>
          <cell r="G397">
            <v>2421905.85</v>
          </cell>
        </row>
        <row r="398">
          <cell r="B398" t="str">
            <v>FPUS2</v>
          </cell>
          <cell r="G398">
            <v>278032.45</v>
          </cell>
        </row>
        <row r="399">
          <cell r="B399" t="str">
            <v>FPUS2</v>
          </cell>
          <cell r="G399">
            <v>226707.61000000002</v>
          </cell>
        </row>
        <row r="400">
          <cell r="B400" t="str">
            <v>FPUS2</v>
          </cell>
          <cell r="G400">
            <v>3847539.5279999999</v>
          </cell>
        </row>
        <row r="401">
          <cell r="B401" t="str">
            <v>FPUS2</v>
          </cell>
          <cell r="G401">
            <v>2094227.9899999998</v>
          </cell>
        </row>
        <row r="402">
          <cell r="B402" t="str">
            <v>FPUS2</v>
          </cell>
          <cell r="G402">
            <v>6136582.0319999997</v>
          </cell>
        </row>
        <row r="403">
          <cell r="B403" t="str">
            <v>FPUS2</v>
          </cell>
          <cell r="G403">
            <v>2297004.6540000001</v>
          </cell>
        </row>
        <row r="404">
          <cell r="B404" t="str">
            <v>FPUS2</v>
          </cell>
          <cell r="G404">
            <v>2399432.4899999998</v>
          </cell>
        </row>
        <row r="405">
          <cell r="B405" t="str">
            <v>FPUS2</v>
          </cell>
          <cell r="G405">
            <v>2399432.4899999998</v>
          </cell>
        </row>
        <row r="406">
          <cell r="B406" t="str">
            <v>FPUS2</v>
          </cell>
          <cell r="G406">
            <v>1862640.2339999999</v>
          </cell>
        </row>
        <row r="407">
          <cell r="B407" t="str">
            <v>FPUS2</v>
          </cell>
          <cell r="G407">
            <v>2471848.2000000002</v>
          </cell>
        </row>
        <row r="408">
          <cell r="B408" t="str">
            <v>FPUS2</v>
          </cell>
          <cell r="G408">
            <v>4199617.4220000003</v>
          </cell>
        </row>
        <row r="409">
          <cell r="B409" t="str">
            <v>FPUS2</v>
          </cell>
          <cell r="G409">
            <v>2095473.4416</v>
          </cell>
        </row>
        <row r="410">
          <cell r="B410" t="str">
            <v>FPUS2</v>
          </cell>
          <cell r="G410">
            <v>4685523.57</v>
          </cell>
        </row>
        <row r="411">
          <cell r="B411" t="str">
            <v>FPUS2</v>
          </cell>
          <cell r="G411">
            <v>2342761.7850000001</v>
          </cell>
        </row>
        <row r="412">
          <cell r="B412" t="str">
            <v>FPUS2</v>
          </cell>
          <cell r="G412">
            <v>2132922.2748000002</v>
          </cell>
        </row>
        <row r="413">
          <cell r="B413" t="str">
            <v>FPUS2</v>
          </cell>
          <cell r="G413">
            <v>2082454.92</v>
          </cell>
        </row>
        <row r="414">
          <cell r="B414" t="str">
            <v>FPUS2</v>
          </cell>
          <cell r="G414">
            <v>2111332.5</v>
          </cell>
        </row>
        <row r="415">
          <cell r="B415" t="str">
            <v>FPUS2</v>
          </cell>
          <cell r="G415">
            <v>2399031.1800000002</v>
          </cell>
        </row>
        <row r="416">
          <cell r="B416" t="str">
            <v>FPUS2</v>
          </cell>
          <cell r="G416">
            <v>2112727.5</v>
          </cell>
        </row>
        <row r="417">
          <cell r="B417" t="str">
            <v>FPUS2</v>
          </cell>
          <cell r="G417">
            <v>2083830.8399999999</v>
          </cell>
        </row>
        <row r="418">
          <cell r="B418" t="str">
            <v>FPUS2</v>
          </cell>
          <cell r="G418">
            <v>3628720.1280000005</v>
          </cell>
        </row>
        <row r="419">
          <cell r="B419" t="str">
            <v>FPUS2</v>
          </cell>
          <cell r="G419">
            <v>3628720.1280000005</v>
          </cell>
        </row>
        <row r="420">
          <cell r="B420" t="str">
            <v>FPUS2</v>
          </cell>
          <cell r="G420">
            <v>2134329.75</v>
          </cell>
        </row>
        <row r="421">
          <cell r="B421" t="str">
            <v>FPUS2</v>
          </cell>
          <cell r="G421">
            <v>2454918.375</v>
          </cell>
        </row>
        <row r="422">
          <cell r="B422" t="str">
            <v>FPUS2</v>
          </cell>
          <cell r="G422">
            <v>2083826.0625</v>
          </cell>
        </row>
        <row r="423">
          <cell r="B423" t="str">
            <v>FPUS2</v>
          </cell>
          <cell r="G423">
            <v>2359378.125</v>
          </cell>
        </row>
        <row r="424">
          <cell r="B424" t="str">
            <v>FPUS2</v>
          </cell>
          <cell r="G424">
            <v>2091201.9407000002</v>
          </cell>
        </row>
        <row r="425">
          <cell r="B425" t="str">
            <v>FPUS2</v>
          </cell>
          <cell r="G425">
            <v>2272553.2799999998</v>
          </cell>
        </row>
        <row r="426">
          <cell r="B426" t="str">
            <v>FPUS2</v>
          </cell>
          <cell r="G426">
            <v>2098866.588</v>
          </cell>
        </row>
        <row r="427">
          <cell r="B427" t="str">
            <v>FPUS2</v>
          </cell>
          <cell r="G427">
            <v>1855351.68</v>
          </cell>
        </row>
        <row r="428">
          <cell r="B428" t="str">
            <v>FPUS2</v>
          </cell>
          <cell r="G428">
            <v>4496388</v>
          </cell>
        </row>
        <row r="429">
          <cell r="B429" t="str">
            <v>FPUS2</v>
          </cell>
          <cell r="G429">
            <v>4435941.0111999996</v>
          </cell>
        </row>
        <row r="430">
          <cell r="B430" t="str">
            <v>FPUS2</v>
          </cell>
          <cell r="G430">
            <v>1872745.6020000002</v>
          </cell>
        </row>
        <row r="431">
          <cell r="B431" t="str">
            <v>FPUS2</v>
          </cell>
          <cell r="G431">
            <v>1872745.6020000002</v>
          </cell>
        </row>
        <row r="432">
          <cell r="B432" t="str">
            <v>FPUS2</v>
          </cell>
          <cell r="G432">
            <v>1893216</v>
          </cell>
        </row>
        <row r="433">
          <cell r="B433" t="str">
            <v>FPUS2</v>
          </cell>
          <cell r="G433">
            <v>2167550.2799999998</v>
          </cell>
        </row>
        <row r="434">
          <cell r="B434" t="str">
            <v>FPUS2</v>
          </cell>
          <cell r="G434">
            <v>4696358.9400000004</v>
          </cell>
        </row>
        <row r="435">
          <cell r="B435" t="str">
            <v>FPUS2</v>
          </cell>
          <cell r="G435">
            <v>2087270.64</v>
          </cell>
        </row>
        <row r="436">
          <cell r="B436" t="str">
            <v>FPUS2</v>
          </cell>
          <cell r="G436">
            <v>2522118.69</v>
          </cell>
        </row>
        <row r="437">
          <cell r="B437" t="str">
            <v>FPUS2</v>
          </cell>
          <cell r="G437">
            <v>2135401.38</v>
          </cell>
        </row>
        <row r="438">
          <cell r="B438" t="str">
            <v>FPUS2</v>
          </cell>
          <cell r="G438">
            <v>4172425.8030000003</v>
          </cell>
        </row>
        <row r="439">
          <cell r="B439" t="str">
            <v>FPUS2</v>
          </cell>
          <cell r="G439">
            <v>1707652.7999999998</v>
          </cell>
        </row>
        <row r="440">
          <cell r="B440" t="str">
            <v>FPUS2</v>
          </cell>
          <cell r="G440">
            <v>1707370.45</v>
          </cell>
        </row>
        <row r="441">
          <cell r="B441" t="str">
            <v>FPUS2</v>
          </cell>
          <cell r="G441">
            <v>2801906.25</v>
          </cell>
        </row>
        <row r="442">
          <cell r="B442" t="str">
            <v>FPUS2</v>
          </cell>
          <cell r="G442">
            <v>1735593.75</v>
          </cell>
        </row>
        <row r="443">
          <cell r="B443" t="str">
            <v>FPUS2</v>
          </cell>
          <cell r="G443">
            <v>662776.875</v>
          </cell>
        </row>
        <row r="444">
          <cell r="B444" t="str">
            <v>FPUS2</v>
          </cell>
          <cell r="G444">
            <v>2376855</v>
          </cell>
        </row>
        <row r="445">
          <cell r="B445" t="str">
            <v>FPUS2</v>
          </cell>
          <cell r="G445">
            <v>2376855</v>
          </cell>
        </row>
        <row r="446">
          <cell r="B446" t="str">
            <v>FPUS2</v>
          </cell>
          <cell r="G446">
            <v>3281410.5123999999</v>
          </cell>
        </row>
        <row r="447">
          <cell r="B447" t="str">
            <v>FPUS2</v>
          </cell>
          <cell r="G447">
            <v>2376855</v>
          </cell>
        </row>
        <row r="448">
          <cell r="B448" t="str">
            <v>FPUS2</v>
          </cell>
          <cell r="G448">
            <v>2376855</v>
          </cell>
        </row>
        <row r="449">
          <cell r="B449" t="str">
            <v>FPUS2</v>
          </cell>
          <cell r="G449">
            <v>9580709.5524000004</v>
          </cell>
        </row>
        <row r="450">
          <cell r="B450" t="str">
            <v>FPUS2</v>
          </cell>
          <cell r="G450">
            <v>6543232.8443999998</v>
          </cell>
        </row>
        <row r="451">
          <cell r="B451" t="str">
            <v>FPUS2</v>
          </cell>
          <cell r="G451">
            <v>5669142.8687999994</v>
          </cell>
        </row>
        <row r="452">
          <cell r="B452" t="str">
            <v>FPUS2</v>
          </cell>
          <cell r="G452">
            <v>2329504.56</v>
          </cell>
        </row>
        <row r="453">
          <cell r="B453" t="str">
            <v>FPUS2</v>
          </cell>
          <cell r="G453">
            <v>5657161.3055999996</v>
          </cell>
        </row>
        <row r="454">
          <cell r="B454" t="str">
            <v>FPUS2</v>
          </cell>
          <cell r="G454">
            <v>4659068.88</v>
          </cell>
        </row>
        <row r="455">
          <cell r="B455" t="str">
            <v>FPUS2</v>
          </cell>
          <cell r="G455">
            <v>6376333.5269999998</v>
          </cell>
        </row>
        <row r="456">
          <cell r="B456" t="str">
            <v>FPUS2</v>
          </cell>
          <cell r="G456">
            <v>2312310</v>
          </cell>
        </row>
        <row r="457">
          <cell r="B457" t="str">
            <v>FPUS2</v>
          </cell>
          <cell r="G457">
            <v>5635327.3424000004</v>
          </cell>
        </row>
        <row r="458">
          <cell r="B458" t="str">
            <v>FPUS2</v>
          </cell>
          <cell r="G458">
            <v>3179343.8081999999</v>
          </cell>
        </row>
        <row r="459">
          <cell r="B459" t="str">
            <v>FPUS2</v>
          </cell>
          <cell r="G459">
            <v>12917665.188999999</v>
          </cell>
        </row>
        <row r="460">
          <cell r="B460" t="str">
            <v>FPUS2</v>
          </cell>
          <cell r="G460">
            <v>10825608.3345</v>
          </cell>
        </row>
        <row r="461">
          <cell r="B461" t="str">
            <v>FPUS2</v>
          </cell>
          <cell r="G461">
            <v>5619528.5255999994</v>
          </cell>
        </row>
        <row r="462">
          <cell r="B462" t="str">
            <v>FPUS2</v>
          </cell>
          <cell r="G462">
            <v>2132543.7000000002</v>
          </cell>
        </row>
        <row r="463">
          <cell r="B463" t="str">
            <v>FPUS2</v>
          </cell>
          <cell r="G463">
            <v>2132543.7000000002</v>
          </cell>
        </row>
        <row r="464">
          <cell r="B464" t="str">
            <v>FPUS2</v>
          </cell>
          <cell r="G464">
            <v>2132543.7000000002</v>
          </cell>
        </row>
        <row r="465">
          <cell r="B465" t="str">
            <v>FPUS2</v>
          </cell>
          <cell r="G465">
            <v>2510161.7220000001</v>
          </cell>
        </row>
        <row r="466">
          <cell r="B466" t="str">
            <v>FPUS2</v>
          </cell>
          <cell r="G466">
            <v>12830829.135000002</v>
          </cell>
        </row>
        <row r="467">
          <cell r="B467" t="str">
            <v>FPUS2</v>
          </cell>
          <cell r="G467">
            <v>2132543.7000000002</v>
          </cell>
        </row>
        <row r="468">
          <cell r="B468" t="str">
            <v>FPUS2</v>
          </cell>
          <cell r="G468">
            <v>12763192.6962</v>
          </cell>
        </row>
        <row r="469">
          <cell r="B469" t="str">
            <v>FPUS2</v>
          </cell>
          <cell r="G469">
            <v>2310255.6750000003</v>
          </cell>
        </row>
        <row r="470">
          <cell r="B470" t="str">
            <v>FPUS2</v>
          </cell>
          <cell r="G470">
            <v>1996517.25</v>
          </cell>
        </row>
        <row r="471">
          <cell r="B471" t="str">
            <v>FPUS2</v>
          </cell>
          <cell r="G471">
            <v>2042157.9000000001</v>
          </cell>
        </row>
        <row r="472">
          <cell r="B472" t="str">
            <v>FPUS2</v>
          </cell>
          <cell r="G472">
            <v>2053680</v>
          </cell>
        </row>
        <row r="473">
          <cell r="B473" t="str">
            <v>FPUS2</v>
          </cell>
          <cell r="G473">
            <v>2293494.9</v>
          </cell>
        </row>
        <row r="474">
          <cell r="B474" t="str">
            <v>FPUS2</v>
          </cell>
          <cell r="G474">
            <v>2103328.3109999998</v>
          </cell>
        </row>
        <row r="475">
          <cell r="B475" t="str">
            <v>FPUS2</v>
          </cell>
          <cell r="G475">
            <v>1350938.4965999997</v>
          </cell>
        </row>
        <row r="476">
          <cell r="B476" t="str">
            <v>FPUS2</v>
          </cell>
          <cell r="G476">
            <v>4364769.75</v>
          </cell>
        </row>
        <row r="477">
          <cell r="B477" t="str">
            <v>FPUS2</v>
          </cell>
          <cell r="G477">
            <v>2351868.75</v>
          </cell>
        </row>
        <row r="478">
          <cell r="B478" t="str">
            <v>FPUS2</v>
          </cell>
          <cell r="G478">
            <v>2001134.19</v>
          </cell>
        </row>
        <row r="479">
          <cell r="B479" t="str">
            <v>FPUS2</v>
          </cell>
          <cell r="G479">
            <v>2040033.3524999998</v>
          </cell>
        </row>
        <row r="480">
          <cell r="B480" t="str">
            <v>FPUS2</v>
          </cell>
          <cell r="G480">
            <v>2868731.25</v>
          </cell>
        </row>
        <row r="481">
          <cell r="B481" t="str">
            <v>FPUS2</v>
          </cell>
          <cell r="G481">
            <v>3293327.3190000001</v>
          </cell>
        </row>
        <row r="482">
          <cell r="B482" t="str">
            <v>FPUS2</v>
          </cell>
          <cell r="G482">
            <v>1705395.2080000001</v>
          </cell>
        </row>
        <row r="483">
          <cell r="B483" t="str">
            <v>FPUS2</v>
          </cell>
          <cell r="G483">
            <v>2093017.875</v>
          </cell>
        </row>
        <row r="484">
          <cell r="B484" t="str">
            <v>FPUS2</v>
          </cell>
          <cell r="G484">
            <v>1706241.05</v>
          </cell>
        </row>
        <row r="485">
          <cell r="B485" t="str">
            <v>FPUS2</v>
          </cell>
          <cell r="G485">
            <v>2764071.5885999999</v>
          </cell>
        </row>
        <row r="486">
          <cell r="B486" t="str">
            <v>FPUS2</v>
          </cell>
          <cell r="G486">
            <v>2350687.5</v>
          </cell>
        </row>
        <row r="487">
          <cell r="B487" t="str">
            <v>FPUS2</v>
          </cell>
          <cell r="G487">
            <v>2338150.5</v>
          </cell>
        </row>
        <row r="488">
          <cell r="B488" t="str">
            <v>FPUS2</v>
          </cell>
          <cell r="G488">
            <v>2018591.3250000002</v>
          </cell>
        </row>
        <row r="489">
          <cell r="B489" t="str">
            <v>FPUS2</v>
          </cell>
          <cell r="G489">
            <v>2561105.1923000002</v>
          </cell>
        </row>
        <row r="490">
          <cell r="B490" t="str">
            <v>FPUS2</v>
          </cell>
          <cell r="G490">
            <v>2302819.9155000001</v>
          </cell>
        </row>
        <row r="491">
          <cell r="B491" t="str">
            <v>FPUS2</v>
          </cell>
          <cell r="G491">
            <v>957541.5</v>
          </cell>
        </row>
        <row r="492">
          <cell r="B492" t="str">
            <v>FPUS2</v>
          </cell>
          <cell r="G492">
            <v>2373624</v>
          </cell>
        </row>
        <row r="493">
          <cell r="B493" t="str">
            <v>FPUS2</v>
          </cell>
          <cell r="G493">
            <v>2315135.83</v>
          </cell>
        </row>
        <row r="494">
          <cell r="B494" t="str">
            <v>FPUS2</v>
          </cell>
          <cell r="G494">
            <v>2324758.6936000003</v>
          </cell>
        </row>
        <row r="495">
          <cell r="B495" t="str">
            <v>FPUS2</v>
          </cell>
          <cell r="G495">
            <v>1706805.75</v>
          </cell>
        </row>
        <row r="496">
          <cell r="B496" t="str">
            <v>FPUS2</v>
          </cell>
          <cell r="G496">
            <v>2053560.6</v>
          </cell>
        </row>
        <row r="497">
          <cell r="B497" t="str">
            <v>FPUS2</v>
          </cell>
          <cell r="G497">
            <v>4155549.84</v>
          </cell>
        </row>
        <row r="498">
          <cell r="B498" t="str">
            <v>FPUS2</v>
          </cell>
          <cell r="G498">
            <v>2064724.5</v>
          </cell>
        </row>
        <row r="499">
          <cell r="B499" t="str">
            <v>FPUS2</v>
          </cell>
          <cell r="G499">
            <v>2074575</v>
          </cell>
        </row>
        <row r="500">
          <cell r="B500" t="str">
            <v>FPUS2</v>
          </cell>
          <cell r="G500">
            <v>2521316.0699999998</v>
          </cell>
        </row>
        <row r="501">
          <cell r="B501" t="str">
            <v>FPUS2</v>
          </cell>
          <cell r="G501">
            <v>2064969.27</v>
          </cell>
        </row>
        <row r="502">
          <cell r="B502" t="str">
            <v>FPUS2</v>
          </cell>
          <cell r="G502">
            <v>5109230.3999999994</v>
          </cell>
        </row>
        <row r="503">
          <cell r="B503" t="str">
            <v>FPUS2</v>
          </cell>
          <cell r="G503">
            <v>5424424.2000000002</v>
          </cell>
        </row>
        <row r="504">
          <cell r="B504" t="str">
            <v>FPUS2</v>
          </cell>
          <cell r="G504">
            <v>5424424.2000000002</v>
          </cell>
        </row>
        <row r="505">
          <cell r="B505" t="str">
            <v>FPUS2</v>
          </cell>
          <cell r="G505">
            <v>5044354.148</v>
          </cell>
        </row>
        <row r="506">
          <cell r="B506" t="str">
            <v>FPUS2</v>
          </cell>
          <cell r="G506">
            <v>4709427.5890000006</v>
          </cell>
        </row>
        <row r="507">
          <cell r="B507" t="str">
            <v>FPUS2</v>
          </cell>
          <cell r="G507">
            <v>2841244</v>
          </cell>
        </row>
        <row r="508">
          <cell r="B508" t="str">
            <v>FPUS2</v>
          </cell>
          <cell r="G508">
            <v>3939887.5</v>
          </cell>
        </row>
        <row r="509">
          <cell r="B509" t="str">
            <v>FPUS2</v>
          </cell>
          <cell r="G509">
            <v>2814858.5807999996</v>
          </cell>
        </row>
        <row r="510">
          <cell r="B510" t="str">
            <v>FPUS2</v>
          </cell>
          <cell r="G510">
            <v>2314360.37</v>
          </cell>
        </row>
        <row r="511">
          <cell r="B511" t="str">
            <v>FPUS2</v>
          </cell>
          <cell r="G511">
            <v>2779744.5</v>
          </cell>
        </row>
        <row r="512">
          <cell r="B512" t="str">
            <v>FPUS2</v>
          </cell>
          <cell r="G512">
            <v>294636.99950000003</v>
          </cell>
        </row>
        <row r="513">
          <cell r="B513" t="str">
            <v>FPUS2</v>
          </cell>
          <cell r="G513">
            <v>1769755.5</v>
          </cell>
        </row>
        <row r="514">
          <cell r="B514" t="str">
            <v>FPUS2</v>
          </cell>
          <cell r="G514">
            <v>2303580.2985</v>
          </cell>
        </row>
        <row r="515">
          <cell r="B515" t="str">
            <v>FPUS2</v>
          </cell>
          <cell r="G515">
            <v>6059000</v>
          </cell>
        </row>
        <row r="516">
          <cell r="B516" t="str">
            <v>FPUS2</v>
          </cell>
          <cell r="G516">
            <v>4188357.12</v>
          </cell>
        </row>
        <row r="517">
          <cell r="B517" t="str">
            <v>FPUS2</v>
          </cell>
          <cell r="G517">
            <v>2530988.7823999999</v>
          </cell>
        </row>
        <row r="518">
          <cell r="B518" t="str">
            <v>FPUS2</v>
          </cell>
          <cell r="G518">
            <v>2025886.6758000001</v>
          </cell>
        </row>
        <row r="519">
          <cell r="B519" t="str">
            <v>FPUS2</v>
          </cell>
          <cell r="G519">
            <v>2083940.8800000001</v>
          </cell>
        </row>
        <row r="520">
          <cell r="B520" t="str">
            <v>FPUS2</v>
          </cell>
          <cell r="G520">
            <v>1850474.1360000002</v>
          </cell>
        </row>
        <row r="521">
          <cell r="B521" t="str">
            <v>FPUS2</v>
          </cell>
          <cell r="G521">
            <v>2291189.88</v>
          </cell>
        </row>
        <row r="522">
          <cell r="B522" t="str">
            <v>FPUS2</v>
          </cell>
          <cell r="G522">
            <v>2106514.62</v>
          </cell>
        </row>
        <row r="523">
          <cell r="B523" t="str">
            <v>FPUS2</v>
          </cell>
          <cell r="G523">
            <v>2062893.9239999999</v>
          </cell>
        </row>
        <row r="524">
          <cell r="B524" t="str">
            <v>FPUS2</v>
          </cell>
          <cell r="G524">
            <v>3518014.5</v>
          </cell>
        </row>
        <row r="525">
          <cell r="B525" t="str">
            <v>FPUS2</v>
          </cell>
          <cell r="G525">
            <v>2542679.3699999996</v>
          </cell>
        </row>
        <row r="526">
          <cell r="B526" t="str">
            <v>FPUS2</v>
          </cell>
          <cell r="G526">
            <v>2192728.7250000001</v>
          </cell>
        </row>
        <row r="527">
          <cell r="B527" t="str">
            <v>FPUS2</v>
          </cell>
          <cell r="G527">
            <v>2995000</v>
          </cell>
        </row>
        <row r="528">
          <cell r="B528" t="str">
            <v>FPUS2</v>
          </cell>
          <cell r="G528">
            <v>956902.5</v>
          </cell>
        </row>
        <row r="529">
          <cell r="B529" t="str">
            <v>FPUS2</v>
          </cell>
          <cell r="G529">
            <v>1706523.4</v>
          </cell>
        </row>
        <row r="530">
          <cell r="B530" t="str">
            <v>FPUS2</v>
          </cell>
          <cell r="G530">
            <v>1978021.85</v>
          </cell>
        </row>
        <row r="531">
          <cell r="B531" t="str">
            <v>FPUS2</v>
          </cell>
          <cell r="G531">
            <v>2538873.4</v>
          </cell>
        </row>
        <row r="532">
          <cell r="B532" t="str">
            <v>FPUS2</v>
          </cell>
          <cell r="G532">
            <v>2866806.25</v>
          </cell>
        </row>
        <row r="533">
          <cell r="B533" t="str">
            <v>FPUS2</v>
          </cell>
          <cell r="G533">
            <v>2309707.61</v>
          </cell>
        </row>
        <row r="534">
          <cell r="B534" t="str">
            <v>FPUS2</v>
          </cell>
          <cell r="G534">
            <v>2364333.2999999998</v>
          </cell>
        </row>
        <row r="535">
          <cell r="B535" t="str">
            <v>FPUS2</v>
          </cell>
          <cell r="G535">
            <v>2891850</v>
          </cell>
        </row>
        <row r="536">
          <cell r="B536" t="str">
            <v>FPUS2</v>
          </cell>
          <cell r="G536">
            <v>2464500.9375</v>
          </cell>
        </row>
        <row r="537">
          <cell r="B537" t="str">
            <v>FPUS2</v>
          </cell>
          <cell r="G537">
            <v>2606894.3250000002</v>
          </cell>
        </row>
        <row r="538">
          <cell r="B538" t="str">
            <v>FPUS2</v>
          </cell>
          <cell r="G538">
            <v>2276887.7999999998</v>
          </cell>
        </row>
        <row r="539">
          <cell r="B539" t="str">
            <v>FPUS2</v>
          </cell>
          <cell r="G539">
            <v>280956.09630000003</v>
          </cell>
        </row>
        <row r="540">
          <cell r="B540" t="str">
            <v>FPUS2</v>
          </cell>
          <cell r="G540">
            <v>1546847.4582</v>
          </cell>
        </row>
        <row r="541">
          <cell r="B541" t="str">
            <v>FPUS2</v>
          </cell>
          <cell r="G541">
            <v>2018933.28</v>
          </cell>
        </row>
        <row r="542">
          <cell r="B542" t="str">
            <v>FPUS2</v>
          </cell>
          <cell r="G542">
            <v>1916021.25</v>
          </cell>
        </row>
        <row r="543">
          <cell r="B543" t="str">
            <v>FPUS2</v>
          </cell>
          <cell r="G543">
            <v>3832085.3759999997</v>
          </cell>
        </row>
        <row r="544">
          <cell r="B544" t="str">
            <v>FPUS2</v>
          </cell>
          <cell r="G544">
            <v>1832215.9394999999</v>
          </cell>
        </row>
        <row r="545">
          <cell r="B545" t="str">
            <v>FPUS2</v>
          </cell>
          <cell r="G545">
            <v>2867768.75</v>
          </cell>
        </row>
        <row r="546">
          <cell r="B546" t="str">
            <v>FPUS2</v>
          </cell>
          <cell r="G546">
            <v>2898100.06</v>
          </cell>
        </row>
        <row r="547">
          <cell r="B547" t="str">
            <v>FPUS2</v>
          </cell>
          <cell r="G547">
            <v>2092123.8576</v>
          </cell>
        </row>
        <row r="548">
          <cell r="B548" t="str">
            <v>FPUS2</v>
          </cell>
          <cell r="G548">
            <v>2544414</v>
          </cell>
        </row>
        <row r="549">
          <cell r="B549" t="str">
            <v>FPUS2</v>
          </cell>
          <cell r="G549">
            <v>1981313.4510000001</v>
          </cell>
        </row>
        <row r="550">
          <cell r="B550" t="str">
            <v>FPUS2</v>
          </cell>
          <cell r="G550">
            <v>2660560.35</v>
          </cell>
        </row>
        <row r="551">
          <cell r="B551" t="str">
            <v>FPUS2</v>
          </cell>
          <cell r="G551">
            <v>3285342.3420000002</v>
          </cell>
        </row>
        <row r="552">
          <cell r="B552" t="str">
            <v>FPUS2</v>
          </cell>
          <cell r="G552">
            <v>3526289.5815000003</v>
          </cell>
        </row>
        <row r="553">
          <cell r="B553" t="str">
            <v>FPUS2</v>
          </cell>
          <cell r="G553">
            <v>1978668.5599999998</v>
          </cell>
        </row>
        <row r="554">
          <cell r="B554" t="str">
            <v>FPUS2</v>
          </cell>
          <cell r="G554">
            <v>1829737.7999999998</v>
          </cell>
        </row>
        <row r="555">
          <cell r="B555" t="str">
            <v>FPUS2</v>
          </cell>
          <cell r="G555">
            <v>9465271.1999999993</v>
          </cell>
        </row>
        <row r="556">
          <cell r="B556" t="str">
            <v>FPUS2</v>
          </cell>
          <cell r="G556">
            <v>2865827.25</v>
          </cell>
        </row>
        <row r="557">
          <cell r="B557" t="str">
            <v>FPUS2</v>
          </cell>
          <cell r="G557">
            <v>3335217.7039999999</v>
          </cell>
        </row>
        <row r="558">
          <cell r="B558" t="str">
            <v>FPUS2</v>
          </cell>
          <cell r="G558">
            <v>3641711.6248000003</v>
          </cell>
        </row>
        <row r="559">
          <cell r="B559" t="str">
            <v>FPUS2</v>
          </cell>
          <cell r="G559">
            <v>2103017.2799999998</v>
          </cell>
        </row>
        <row r="560">
          <cell r="B560" t="str">
            <v>FPUS2</v>
          </cell>
          <cell r="G560">
            <v>2103017.2799999998</v>
          </cell>
        </row>
        <row r="561">
          <cell r="B561" t="str">
            <v>FPUS2</v>
          </cell>
          <cell r="G561">
            <v>2347001.6</v>
          </cell>
        </row>
        <row r="562">
          <cell r="B562" t="str">
            <v>FPUS2</v>
          </cell>
          <cell r="G562">
            <v>2415067.1999999997</v>
          </cell>
        </row>
        <row r="563">
          <cell r="B563" t="str">
            <v>FPUS2</v>
          </cell>
          <cell r="G563">
            <v>2415067.1999999997</v>
          </cell>
        </row>
        <row r="564">
          <cell r="B564" t="str">
            <v>FPUS2</v>
          </cell>
          <cell r="G564">
            <v>2660486.4</v>
          </cell>
        </row>
        <row r="565">
          <cell r="B565" t="str">
            <v>FPUS2</v>
          </cell>
          <cell r="G565">
            <v>2339280</v>
          </cell>
        </row>
        <row r="566">
          <cell r="B566" t="str">
            <v>FPUS2</v>
          </cell>
          <cell r="G566">
            <v>4294984.352</v>
          </cell>
        </row>
        <row r="567">
          <cell r="B567" t="str">
            <v>FPUS2</v>
          </cell>
          <cell r="G567">
            <v>1859020.7999999998</v>
          </cell>
        </row>
        <row r="568">
          <cell r="B568" t="str">
            <v>FPUS2</v>
          </cell>
          <cell r="G568">
            <v>2235889.6</v>
          </cell>
        </row>
        <row r="569">
          <cell r="B569" t="str">
            <v>FPUS2</v>
          </cell>
          <cell r="G569">
            <v>1966059.2</v>
          </cell>
        </row>
        <row r="570">
          <cell r="B570" t="str">
            <v>FPUS2</v>
          </cell>
          <cell r="G570">
            <v>2106720</v>
          </cell>
        </row>
        <row r="571">
          <cell r="B571" t="str">
            <v>FPUS2</v>
          </cell>
          <cell r="G571">
            <v>2004015</v>
          </cell>
        </row>
        <row r="572">
          <cell r="B572" t="str">
            <v>FPUS2</v>
          </cell>
          <cell r="G572">
            <v>2321287.5</v>
          </cell>
        </row>
        <row r="573">
          <cell r="B573" t="str">
            <v>FPUS2</v>
          </cell>
          <cell r="G573">
            <v>2196036.5625</v>
          </cell>
        </row>
        <row r="574">
          <cell r="B574" t="str">
            <v>FPUS2</v>
          </cell>
          <cell r="G574">
            <v>2097741.2399999998</v>
          </cell>
        </row>
        <row r="575">
          <cell r="B575" t="str">
            <v>FPUS2</v>
          </cell>
          <cell r="G575">
            <v>2875468.75</v>
          </cell>
        </row>
        <row r="576">
          <cell r="B576" t="str">
            <v>FPUS2</v>
          </cell>
          <cell r="G576">
            <v>2040931.2</v>
          </cell>
        </row>
        <row r="577">
          <cell r="B577" t="str">
            <v>FPUS2</v>
          </cell>
          <cell r="G577">
            <v>2381604.6869999999</v>
          </cell>
        </row>
        <row r="578">
          <cell r="B578" t="str">
            <v>FPUS2</v>
          </cell>
          <cell r="G578">
            <v>4162510.5599999996</v>
          </cell>
        </row>
        <row r="579">
          <cell r="B579" t="str">
            <v>FPUS2</v>
          </cell>
          <cell r="G579">
            <v>4197960</v>
          </cell>
        </row>
        <row r="580">
          <cell r="B580" t="str">
            <v>FPUS2</v>
          </cell>
          <cell r="G580">
            <v>4750691.3999999994</v>
          </cell>
        </row>
        <row r="581">
          <cell r="B581" t="str">
            <v>FPUS2</v>
          </cell>
          <cell r="G581">
            <v>4224343.1619999995</v>
          </cell>
        </row>
        <row r="582">
          <cell r="B582" t="str">
            <v>FPUS2</v>
          </cell>
          <cell r="G582">
            <v>1933685.6240000001</v>
          </cell>
        </row>
        <row r="583">
          <cell r="B583" t="str">
            <v>FPUS2</v>
          </cell>
          <cell r="G583">
            <v>2450038.5</v>
          </cell>
        </row>
        <row r="584">
          <cell r="B584" t="str">
            <v>FPUS2</v>
          </cell>
          <cell r="G584">
            <v>1856082.6375000002</v>
          </cell>
        </row>
        <row r="585">
          <cell r="B585" t="str">
            <v>FPUS2</v>
          </cell>
          <cell r="G585">
            <v>1818203.4000000001</v>
          </cell>
        </row>
        <row r="586">
          <cell r="B586" t="str">
            <v>FPUS2</v>
          </cell>
          <cell r="G586">
            <v>1956107.1348000001</v>
          </cell>
        </row>
        <row r="587">
          <cell r="B587" t="str">
            <v>FPUS2</v>
          </cell>
          <cell r="G587">
            <v>5690626.9875000007</v>
          </cell>
        </row>
        <row r="588">
          <cell r="B588" t="str">
            <v>FPUS2</v>
          </cell>
          <cell r="G588">
            <v>2542646.568</v>
          </cell>
        </row>
        <row r="589">
          <cell r="B589" t="str">
            <v>FPUS2</v>
          </cell>
          <cell r="G589">
            <v>2449117.44</v>
          </cell>
        </row>
        <row r="590">
          <cell r="B590" t="str">
            <v>FPUS2</v>
          </cell>
          <cell r="G590">
            <v>4055313.6</v>
          </cell>
        </row>
        <row r="591">
          <cell r="B591" t="str">
            <v>FPUS2</v>
          </cell>
          <cell r="G591">
            <v>3845556</v>
          </cell>
        </row>
        <row r="592">
          <cell r="B592" t="str">
            <v>FPUS2</v>
          </cell>
          <cell r="G592">
            <v>2204596.6</v>
          </cell>
        </row>
        <row r="593">
          <cell r="B593" t="str">
            <v>FPUS2</v>
          </cell>
          <cell r="G593">
            <v>2642331.0375000001</v>
          </cell>
        </row>
        <row r="594">
          <cell r="B594" t="str">
            <v>FPUS2</v>
          </cell>
          <cell r="G594">
            <v>7065644</v>
          </cell>
        </row>
        <row r="595">
          <cell r="B595" t="str">
            <v>FPUS2</v>
          </cell>
          <cell r="G595">
            <v>5790947.9040000001</v>
          </cell>
        </row>
        <row r="596">
          <cell r="B596" t="str">
            <v>FPUS2</v>
          </cell>
          <cell r="G596">
            <v>6838860</v>
          </cell>
        </row>
        <row r="597">
          <cell r="B597" t="str">
            <v>FPUS2</v>
          </cell>
          <cell r="G597">
            <v>2324395.5</v>
          </cell>
        </row>
        <row r="598">
          <cell r="B598" t="str">
            <v>FPUS2</v>
          </cell>
          <cell r="G598">
            <v>2701324.5</v>
          </cell>
        </row>
        <row r="599">
          <cell r="B599" t="str">
            <v>FPUS2</v>
          </cell>
          <cell r="G599">
            <v>1546836.3372</v>
          </cell>
        </row>
        <row r="600">
          <cell r="B600" t="str">
            <v>FPUS2</v>
          </cell>
          <cell r="G600">
            <v>2127620.6688000001</v>
          </cell>
        </row>
        <row r="601">
          <cell r="B601" t="str">
            <v>FPUS2</v>
          </cell>
          <cell r="G601">
            <v>3754447.1713</v>
          </cell>
        </row>
        <row r="602">
          <cell r="B602" t="str">
            <v>FPUS2</v>
          </cell>
          <cell r="G602">
            <v>6803615.3472000007</v>
          </cell>
        </row>
        <row r="603">
          <cell r="B603" t="str">
            <v>FPUS2</v>
          </cell>
          <cell r="G603">
            <v>2458637.7200000002</v>
          </cell>
        </row>
        <row r="604">
          <cell r="B604" t="str">
            <v>FPUS2</v>
          </cell>
          <cell r="G604">
            <v>2458637.7200000002</v>
          </cell>
        </row>
        <row r="605">
          <cell r="B605" t="str">
            <v>FPUS2</v>
          </cell>
          <cell r="G605">
            <v>2458637.7200000002</v>
          </cell>
        </row>
        <row r="606">
          <cell r="B606" t="str">
            <v>FPUS2</v>
          </cell>
          <cell r="G606">
            <v>2558990.2800000003</v>
          </cell>
        </row>
        <row r="607">
          <cell r="B607" t="str">
            <v>FPUS2</v>
          </cell>
          <cell r="G607">
            <v>2558990.2800000003</v>
          </cell>
        </row>
        <row r="608">
          <cell r="B608" t="str">
            <v>FPUS2</v>
          </cell>
          <cell r="G608">
            <v>2408461.44</v>
          </cell>
        </row>
        <row r="609">
          <cell r="B609" t="str">
            <v>FPUS2</v>
          </cell>
          <cell r="G609">
            <v>2960400.52</v>
          </cell>
        </row>
        <row r="610">
          <cell r="B610" t="str">
            <v>FPUS2</v>
          </cell>
          <cell r="G610">
            <v>7445790</v>
          </cell>
        </row>
        <row r="611">
          <cell r="B611" t="str">
            <v>FPUS2</v>
          </cell>
          <cell r="G611">
            <v>2200542</v>
          </cell>
        </row>
        <row r="612">
          <cell r="B612" t="str">
            <v>FPUS2</v>
          </cell>
          <cell r="G612">
            <v>5895375</v>
          </cell>
        </row>
        <row r="613">
          <cell r="B613" t="str">
            <v>FPUS2</v>
          </cell>
          <cell r="G613">
            <v>2469607.0559999999</v>
          </cell>
        </row>
        <row r="614">
          <cell r="B614" t="str">
            <v>FPUS2</v>
          </cell>
          <cell r="G614">
            <v>2444715</v>
          </cell>
        </row>
        <row r="615">
          <cell r="B615" t="str">
            <v>FPUS2</v>
          </cell>
          <cell r="G615">
            <v>7403825</v>
          </cell>
        </row>
        <row r="616">
          <cell r="B616" t="str">
            <v>FPUS2</v>
          </cell>
          <cell r="G616">
            <v>3042768.75</v>
          </cell>
        </row>
        <row r="617">
          <cell r="B617" t="str">
            <v>FPUS2</v>
          </cell>
          <cell r="G617">
            <v>1907668.125</v>
          </cell>
        </row>
        <row r="618">
          <cell r="B618" t="str">
            <v>FPUS2</v>
          </cell>
          <cell r="G618">
            <v>2572237.5</v>
          </cell>
        </row>
        <row r="619">
          <cell r="B619" t="str">
            <v>FPUS2</v>
          </cell>
          <cell r="G619">
            <v>6834300</v>
          </cell>
        </row>
        <row r="620">
          <cell r="B620" t="str">
            <v>FPUS2</v>
          </cell>
          <cell r="G620">
            <v>6811884.4319999991</v>
          </cell>
        </row>
        <row r="621">
          <cell r="B621" t="str">
            <v>FPUS2</v>
          </cell>
          <cell r="G621">
            <v>7402590</v>
          </cell>
        </row>
        <row r="622">
          <cell r="B622" t="str">
            <v>FPUS2</v>
          </cell>
          <cell r="G622">
            <v>2820431.25</v>
          </cell>
        </row>
        <row r="623">
          <cell r="B623" t="str">
            <v>FPUS2</v>
          </cell>
          <cell r="G623">
            <v>2820431.25</v>
          </cell>
        </row>
        <row r="624">
          <cell r="B624" t="str">
            <v>FPUS2</v>
          </cell>
          <cell r="G624">
            <v>2813947.5</v>
          </cell>
        </row>
        <row r="625">
          <cell r="B625" t="str">
            <v>FPUS2</v>
          </cell>
          <cell r="G625">
            <v>2813947.5</v>
          </cell>
        </row>
        <row r="626">
          <cell r="B626" t="str">
            <v>FPUS2</v>
          </cell>
          <cell r="G626">
            <v>2366100</v>
          </cell>
        </row>
        <row r="627">
          <cell r="B627" t="str">
            <v>FPUS2</v>
          </cell>
          <cell r="G627">
            <v>2283645</v>
          </cell>
        </row>
        <row r="628">
          <cell r="B628" t="str">
            <v>FPUS2</v>
          </cell>
          <cell r="G628">
            <v>1283094.8025</v>
          </cell>
        </row>
        <row r="629">
          <cell r="B629" t="str">
            <v>FPUS2</v>
          </cell>
          <cell r="G629">
            <v>1553110.8075000001</v>
          </cell>
        </row>
        <row r="630">
          <cell r="B630" t="str">
            <v>FPUS2</v>
          </cell>
          <cell r="G630">
            <v>6464880</v>
          </cell>
        </row>
        <row r="631">
          <cell r="B631" t="str">
            <v>FPUS2</v>
          </cell>
          <cell r="G631">
            <v>2111162.625</v>
          </cell>
        </row>
        <row r="632">
          <cell r="B632" t="str">
            <v>FPUS2</v>
          </cell>
          <cell r="G632">
            <v>2111162.625</v>
          </cell>
        </row>
        <row r="633">
          <cell r="B633" t="str">
            <v>FPUS2</v>
          </cell>
          <cell r="G633">
            <v>3340314.9360000002</v>
          </cell>
        </row>
        <row r="634">
          <cell r="B634" t="str">
            <v>FPUS2</v>
          </cell>
          <cell r="G634">
            <v>2890015.92</v>
          </cell>
        </row>
        <row r="635">
          <cell r="B635" t="str">
            <v>FPUS2</v>
          </cell>
          <cell r="G635">
            <v>2910389.625</v>
          </cell>
        </row>
        <row r="636">
          <cell r="B636" t="str">
            <v>FPUS2</v>
          </cell>
          <cell r="G636">
            <v>2910389.625</v>
          </cell>
        </row>
        <row r="637">
          <cell r="B637" t="str">
            <v>FPUS2</v>
          </cell>
          <cell r="G637">
            <v>1888258.125</v>
          </cell>
        </row>
        <row r="638">
          <cell r="B638" t="str">
            <v>FPUS2</v>
          </cell>
          <cell r="G638">
            <v>2373649.2000000002</v>
          </cell>
        </row>
        <row r="639">
          <cell r="B639" t="str">
            <v>FPUS2</v>
          </cell>
          <cell r="G639">
            <v>2373649.2000000002</v>
          </cell>
        </row>
        <row r="640">
          <cell r="B640" t="str">
            <v>FPUS2</v>
          </cell>
          <cell r="G640">
            <v>1308701.6000000001</v>
          </cell>
        </row>
        <row r="641">
          <cell r="B641" t="str">
            <v>FPUS2</v>
          </cell>
          <cell r="G641">
            <v>1047890.15</v>
          </cell>
        </row>
        <row r="642">
          <cell r="B642" t="str">
            <v>FPUS2</v>
          </cell>
          <cell r="G642">
            <v>7391475</v>
          </cell>
        </row>
        <row r="643">
          <cell r="B643" t="str">
            <v>FPUS2</v>
          </cell>
          <cell r="G643">
            <v>4847850</v>
          </cell>
        </row>
        <row r="644">
          <cell r="B644" t="str">
            <v>FPUS2</v>
          </cell>
          <cell r="G644">
            <v>1823705.52</v>
          </cell>
        </row>
        <row r="645">
          <cell r="B645" t="str">
            <v>FPUS2</v>
          </cell>
          <cell r="G645">
            <v>2039859</v>
          </cell>
        </row>
        <row r="646">
          <cell r="B646" t="str">
            <v>FPUS2</v>
          </cell>
          <cell r="G646">
            <v>1815892.0250000001</v>
          </cell>
        </row>
        <row r="647">
          <cell r="B647" t="str">
            <v>FPUS2</v>
          </cell>
          <cell r="G647">
            <v>2369188.8675000002</v>
          </cell>
        </row>
        <row r="648">
          <cell r="B648" t="str">
            <v>FPUS2</v>
          </cell>
          <cell r="G648">
            <v>2770629.54</v>
          </cell>
        </row>
        <row r="649">
          <cell r="B649" t="str">
            <v>FPUS2</v>
          </cell>
          <cell r="G649">
            <v>2308127.2987500001</v>
          </cell>
        </row>
        <row r="650">
          <cell r="B650" t="str">
            <v>FPUS2</v>
          </cell>
          <cell r="G650">
            <v>2308127.2987500001</v>
          </cell>
        </row>
        <row r="651">
          <cell r="B651" t="str">
            <v>FPUS2</v>
          </cell>
          <cell r="G651">
            <v>3235955.1839999999</v>
          </cell>
        </row>
        <row r="652">
          <cell r="B652" t="str">
            <v>FPUS2</v>
          </cell>
          <cell r="G652">
            <v>3099428.1779999998</v>
          </cell>
        </row>
        <row r="653">
          <cell r="B653" t="str">
            <v>FPUS2</v>
          </cell>
          <cell r="G653">
            <v>2821820.625</v>
          </cell>
        </row>
        <row r="654">
          <cell r="B654" t="str">
            <v>FPUS2</v>
          </cell>
          <cell r="G654">
            <v>2156465.0249999999</v>
          </cell>
        </row>
        <row r="655">
          <cell r="B655" t="str">
            <v>FPUS2</v>
          </cell>
          <cell r="G655">
            <v>1283513.9000000001</v>
          </cell>
        </row>
        <row r="656">
          <cell r="B656" t="str">
            <v>FPUS2</v>
          </cell>
          <cell r="G656">
            <v>1114714.3500000001</v>
          </cell>
        </row>
        <row r="657">
          <cell r="B657" t="str">
            <v>FPUS2</v>
          </cell>
          <cell r="G657">
            <v>3840408</v>
          </cell>
        </row>
        <row r="658">
          <cell r="B658" t="str">
            <v>FPUS2</v>
          </cell>
          <cell r="G658">
            <v>2094768</v>
          </cell>
        </row>
        <row r="659">
          <cell r="B659" t="str">
            <v>FPUS2</v>
          </cell>
          <cell r="G659">
            <v>2081384.76</v>
          </cell>
        </row>
        <row r="660">
          <cell r="B660" t="str">
            <v>FPUS2</v>
          </cell>
          <cell r="G660">
            <v>2704835.25</v>
          </cell>
        </row>
        <row r="661">
          <cell r="B661" t="str">
            <v>FPUS2</v>
          </cell>
          <cell r="G661">
            <v>42833000</v>
          </cell>
        </row>
        <row r="662">
          <cell r="B662" t="str">
            <v>FPUS2</v>
          </cell>
          <cell r="G662">
            <v>6170000</v>
          </cell>
        </row>
        <row r="663">
          <cell r="B663" t="str">
            <v>FPUS2</v>
          </cell>
          <cell r="G663">
            <v>10792250</v>
          </cell>
        </row>
        <row r="664">
          <cell r="B664" t="str">
            <v>FPUS2</v>
          </cell>
          <cell r="G664">
            <v>3068000</v>
          </cell>
        </row>
        <row r="665">
          <cell r="B665" t="str">
            <v>FPUS2</v>
          </cell>
          <cell r="G665">
            <v>62010000</v>
          </cell>
        </row>
        <row r="666">
          <cell r="B666" t="str">
            <v>FPUS2</v>
          </cell>
          <cell r="G666">
            <v>9277500</v>
          </cell>
        </row>
        <row r="667">
          <cell r="B667" t="str">
            <v>FPUS2</v>
          </cell>
          <cell r="G667">
            <v>62150000</v>
          </cell>
        </row>
        <row r="668">
          <cell r="B668" t="str">
            <v>FPUS2</v>
          </cell>
          <cell r="G668">
            <v>46237500</v>
          </cell>
        </row>
        <row r="669">
          <cell r="B669" t="str">
            <v>FPUS2</v>
          </cell>
          <cell r="G669">
            <v>30750000</v>
          </cell>
        </row>
        <row r="670">
          <cell r="B670" t="str">
            <v>FPUS2</v>
          </cell>
          <cell r="G670">
            <v>6163000</v>
          </cell>
        </row>
        <row r="671">
          <cell r="B671" t="str">
            <v>FPUS2</v>
          </cell>
          <cell r="G671">
            <v>61620000</v>
          </cell>
        </row>
        <row r="672">
          <cell r="B672" t="str">
            <v>FPUS2</v>
          </cell>
          <cell r="G672">
            <v>12258000</v>
          </cell>
        </row>
        <row r="673">
          <cell r="B673" t="str">
            <v>FPUS2</v>
          </cell>
          <cell r="G673">
            <v>6095000</v>
          </cell>
        </row>
        <row r="674">
          <cell r="B674" t="str">
            <v>FPUS2</v>
          </cell>
          <cell r="G674">
            <v>40326000</v>
          </cell>
        </row>
        <row r="675">
          <cell r="B675" t="str">
            <v>FPUS2</v>
          </cell>
          <cell r="G675">
            <v>4611750</v>
          </cell>
        </row>
        <row r="676">
          <cell r="B676" t="str">
            <v>FPUS2</v>
          </cell>
          <cell r="G676">
            <v>12396000</v>
          </cell>
        </row>
        <row r="677">
          <cell r="B677" t="str">
            <v>FPUS2</v>
          </cell>
          <cell r="G677">
            <v>61600000</v>
          </cell>
        </row>
        <row r="678">
          <cell r="B678" t="str">
            <v>FPUS2</v>
          </cell>
          <cell r="G678">
            <v>4614750</v>
          </cell>
        </row>
        <row r="679">
          <cell r="B679" t="str">
            <v>FPUS2</v>
          </cell>
          <cell r="G679">
            <v>27895500</v>
          </cell>
        </row>
        <row r="680">
          <cell r="B680" t="str">
            <v>FPUS2</v>
          </cell>
          <cell r="G680">
            <v>18459000</v>
          </cell>
        </row>
        <row r="681">
          <cell r="B681" t="str">
            <v>FPUS2</v>
          </cell>
          <cell r="G681">
            <v>19042543.503983997</v>
          </cell>
        </row>
        <row r="682">
          <cell r="B682" t="str">
            <v>FPUS2</v>
          </cell>
          <cell r="G682">
            <v>334923.4056</v>
          </cell>
        </row>
        <row r="683">
          <cell r="B683" t="str">
            <v>FPUS2</v>
          </cell>
          <cell r="G683">
            <v>3049500</v>
          </cell>
        </row>
        <row r="684">
          <cell r="B684" t="str">
            <v>FPUS2</v>
          </cell>
          <cell r="G684">
            <v>6121000</v>
          </cell>
        </row>
        <row r="685">
          <cell r="B685" t="str">
            <v>FPUS2</v>
          </cell>
          <cell r="G685">
            <v>6138000</v>
          </cell>
        </row>
        <row r="686">
          <cell r="B686" t="str">
            <v>FPUS2</v>
          </cell>
          <cell r="G686">
            <v>6157000</v>
          </cell>
        </row>
        <row r="687">
          <cell r="B687" t="str">
            <v>FPUS2</v>
          </cell>
          <cell r="G687">
            <v>18360000</v>
          </cell>
        </row>
        <row r="688">
          <cell r="B688" t="str">
            <v>FPUS2</v>
          </cell>
          <cell r="G688">
            <v>30695000</v>
          </cell>
        </row>
        <row r="689">
          <cell r="B689" t="str">
            <v>FPUS2</v>
          </cell>
          <cell r="G689">
            <v>12374000</v>
          </cell>
        </row>
        <row r="690">
          <cell r="B690" t="str">
            <v>FPUS2</v>
          </cell>
          <cell r="G690">
            <v>6167000</v>
          </cell>
        </row>
        <row r="691">
          <cell r="B691" t="str">
            <v>FPUS2</v>
          </cell>
          <cell r="G691">
            <v>18396000</v>
          </cell>
        </row>
        <row r="692">
          <cell r="B692" t="str">
            <v>FPUS2</v>
          </cell>
          <cell r="G692">
            <v>46267500</v>
          </cell>
        </row>
        <row r="693">
          <cell r="B693" t="str">
            <v>FPUS2</v>
          </cell>
          <cell r="G693">
            <v>24748000</v>
          </cell>
        </row>
        <row r="694">
          <cell r="B694" t="str">
            <v>FPUS2</v>
          </cell>
          <cell r="G694">
            <v>61860000</v>
          </cell>
        </row>
        <row r="695">
          <cell r="B695" t="str">
            <v>FPUS2</v>
          </cell>
          <cell r="G695">
            <v>10864000</v>
          </cell>
        </row>
        <row r="696">
          <cell r="B696" t="str">
            <v>FPUS2</v>
          </cell>
          <cell r="G696">
            <v>6208000</v>
          </cell>
        </row>
        <row r="697">
          <cell r="B697" t="str">
            <v>FPUS2</v>
          </cell>
          <cell r="G697">
            <v>10885000</v>
          </cell>
        </row>
        <row r="698">
          <cell r="B698" t="str">
            <v>FPUS2</v>
          </cell>
          <cell r="G698">
            <v>4650750</v>
          </cell>
        </row>
        <row r="699">
          <cell r="B699" t="str">
            <v>FPUS2</v>
          </cell>
          <cell r="G699">
            <v>6107000</v>
          </cell>
        </row>
        <row r="700">
          <cell r="B700" t="str">
            <v>FPUS2</v>
          </cell>
          <cell r="G700">
            <v>30865000</v>
          </cell>
        </row>
        <row r="701">
          <cell r="B701" t="str">
            <v>FPUS2</v>
          </cell>
          <cell r="G701">
            <v>30795000</v>
          </cell>
        </row>
        <row r="702">
          <cell r="B702" t="str">
            <v>FPUS2</v>
          </cell>
          <cell r="G702">
            <v>43309000</v>
          </cell>
        </row>
        <row r="703">
          <cell r="B703" t="str">
            <v>FPUS2</v>
          </cell>
          <cell r="G703">
            <v>10813250</v>
          </cell>
        </row>
        <row r="704">
          <cell r="B704" t="str">
            <v>FPUS2</v>
          </cell>
          <cell r="G704">
            <v>62020000</v>
          </cell>
        </row>
        <row r="705">
          <cell r="B705" t="str">
            <v>FPUS2</v>
          </cell>
          <cell r="G705">
            <v>3051500</v>
          </cell>
        </row>
        <row r="706">
          <cell r="B706" t="str">
            <v>FPUS2</v>
          </cell>
          <cell r="G706">
            <v>3052000</v>
          </cell>
        </row>
        <row r="707">
          <cell r="B707" t="str">
            <v>FPUS2</v>
          </cell>
          <cell r="G707">
            <v>3056500</v>
          </cell>
        </row>
        <row r="708">
          <cell r="B708" t="str">
            <v>FPUS2</v>
          </cell>
          <cell r="G708">
            <v>3060000</v>
          </cell>
        </row>
        <row r="709">
          <cell r="B709" t="str">
            <v>FPUS2</v>
          </cell>
          <cell r="G709">
            <v>3060500</v>
          </cell>
        </row>
        <row r="710">
          <cell r="B710" t="str">
            <v>FPUS2</v>
          </cell>
          <cell r="G710">
            <v>3061000</v>
          </cell>
        </row>
        <row r="711">
          <cell r="B711" t="str">
            <v>FPUS2</v>
          </cell>
          <cell r="G711">
            <v>3072000</v>
          </cell>
        </row>
        <row r="712">
          <cell r="B712" t="str">
            <v>FPUS2</v>
          </cell>
          <cell r="G712">
            <v>3072500</v>
          </cell>
        </row>
        <row r="713">
          <cell r="B713" t="str">
            <v>FPUS2</v>
          </cell>
          <cell r="G713">
            <v>3073000</v>
          </cell>
        </row>
        <row r="714">
          <cell r="B714" t="str">
            <v>FPUS2</v>
          </cell>
          <cell r="G714">
            <v>12256000</v>
          </cell>
        </row>
        <row r="715">
          <cell r="B715" t="str">
            <v>FPUS2</v>
          </cell>
          <cell r="G715">
            <v>71185000</v>
          </cell>
        </row>
        <row r="716">
          <cell r="B716" t="str">
            <v>FPUS2</v>
          </cell>
          <cell r="G716">
            <v>71219500</v>
          </cell>
        </row>
        <row r="717">
          <cell r="B717" t="str">
            <v>FPUS2</v>
          </cell>
          <cell r="G717">
            <v>3265978.3075000001</v>
          </cell>
        </row>
        <row r="718">
          <cell r="B718" t="str">
            <v>FPUS2</v>
          </cell>
          <cell r="G718">
            <v>3593125.8000000003</v>
          </cell>
        </row>
        <row r="719">
          <cell r="B719" t="str">
            <v>FPUS2</v>
          </cell>
          <cell r="G719">
            <v>19058703.663999997</v>
          </cell>
        </row>
        <row r="720">
          <cell r="B720" t="str">
            <v>FPUS2</v>
          </cell>
          <cell r="G720">
            <v>30895000</v>
          </cell>
        </row>
        <row r="721">
          <cell r="B721" t="str">
            <v>FPUS2</v>
          </cell>
          <cell r="G721">
            <v>6186000</v>
          </cell>
        </row>
        <row r="722">
          <cell r="B722" t="str">
            <v>FPUS2</v>
          </cell>
          <cell r="G722">
            <v>6124000</v>
          </cell>
        </row>
        <row r="723">
          <cell r="B723" t="str">
            <v>FPUS2</v>
          </cell>
          <cell r="G723">
            <v>30795000</v>
          </cell>
        </row>
        <row r="724">
          <cell r="B724" t="str">
            <v>FPUS2</v>
          </cell>
          <cell r="G724">
            <v>10820250</v>
          </cell>
        </row>
        <row r="725">
          <cell r="B725" t="str">
            <v>FPUS2</v>
          </cell>
          <cell r="G725">
            <v>10827250</v>
          </cell>
        </row>
        <row r="726">
          <cell r="B726" t="str">
            <v>FPUS2</v>
          </cell>
          <cell r="G726">
            <v>6187000</v>
          </cell>
        </row>
        <row r="727">
          <cell r="B727" t="str">
            <v>FPUS2</v>
          </cell>
          <cell r="G727">
            <v>6187000</v>
          </cell>
        </row>
        <row r="728">
          <cell r="B728" t="str">
            <v>FPUS2</v>
          </cell>
          <cell r="G728">
            <v>3066500</v>
          </cell>
        </row>
        <row r="729">
          <cell r="B729" t="str">
            <v>FPUS2</v>
          </cell>
          <cell r="G729">
            <v>12374000</v>
          </cell>
        </row>
        <row r="730">
          <cell r="B730" t="str">
            <v>FPUS2</v>
          </cell>
          <cell r="G730">
            <v>6105000</v>
          </cell>
        </row>
        <row r="731">
          <cell r="B731" t="str">
            <v>FPUS2</v>
          </cell>
          <cell r="G731">
            <v>30985000</v>
          </cell>
        </row>
        <row r="732">
          <cell r="B732" t="str">
            <v>FPUS2</v>
          </cell>
          <cell r="G732">
            <v>12374000</v>
          </cell>
        </row>
        <row r="733">
          <cell r="B733" t="str">
            <v>FPUS2</v>
          </cell>
          <cell r="G733">
            <v>31075000</v>
          </cell>
        </row>
        <row r="734">
          <cell r="B734" t="str">
            <v>FPUS2</v>
          </cell>
          <cell r="G734">
            <v>85932000</v>
          </cell>
        </row>
        <row r="735">
          <cell r="B735" t="str">
            <v>FPUS2</v>
          </cell>
          <cell r="G735">
            <v>12298000</v>
          </cell>
        </row>
        <row r="736">
          <cell r="B736" t="str">
            <v>FPUS2</v>
          </cell>
          <cell r="G736">
            <v>10871000</v>
          </cell>
        </row>
        <row r="737">
          <cell r="B737" t="str">
            <v>FPUS2</v>
          </cell>
          <cell r="G737">
            <v>10804500</v>
          </cell>
        </row>
        <row r="738">
          <cell r="B738" t="str">
            <v>FPUS2</v>
          </cell>
          <cell r="G738">
            <v>10878000</v>
          </cell>
        </row>
        <row r="739">
          <cell r="B739" t="str">
            <v>FPUS2</v>
          </cell>
          <cell r="G739">
            <v>6208000</v>
          </cell>
        </row>
        <row r="740">
          <cell r="B740" t="str">
            <v>FPUS2</v>
          </cell>
          <cell r="G740">
            <v>4567500</v>
          </cell>
        </row>
        <row r="741">
          <cell r="B741" t="str">
            <v>FPUS2</v>
          </cell>
          <cell r="G741">
            <v>7642500</v>
          </cell>
        </row>
        <row r="742">
          <cell r="B742" t="str">
            <v>FPUS2</v>
          </cell>
          <cell r="G742">
            <v>4578000</v>
          </cell>
        </row>
        <row r="743">
          <cell r="B743" t="str">
            <v>FPUS2</v>
          </cell>
          <cell r="G743">
            <v>7688750</v>
          </cell>
        </row>
        <row r="744">
          <cell r="B744" t="str">
            <v>FPUS2</v>
          </cell>
          <cell r="G744">
            <v>7672500</v>
          </cell>
        </row>
        <row r="745">
          <cell r="B745" t="str">
            <v>FPUS2</v>
          </cell>
          <cell r="G745">
            <v>7655000</v>
          </cell>
        </row>
        <row r="746">
          <cell r="B746" t="str">
            <v>FPUS2</v>
          </cell>
          <cell r="G746">
            <v>12280000</v>
          </cell>
        </row>
        <row r="747">
          <cell r="B747" t="str">
            <v>FPUS2</v>
          </cell>
          <cell r="G747">
            <v>7665000</v>
          </cell>
        </row>
        <row r="748">
          <cell r="B748" t="str">
            <v>FPUS2</v>
          </cell>
          <cell r="G748">
            <v>7747500</v>
          </cell>
        </row>
        <row r="749">
          <cell r="B749" t="str">
            <v>FPUS2</v>
          </cell>
          <cell r="G749">
            <v>7736250</v>
          </cell>
        </row>
        <row r="750">
          <cell r="B750" t="str">
            <v>FPUS2</v>
          </cell>
          <cell r="G750">
            <v>7701250</v>
          </cell>
        </row>
        <row r="751">
          <cell r="B751" t="str">
            <v>FPUS2</v>
          </cell>
          <cell r="G751">
            <v>124000000</v>
          </cell>
        </row>
        <row r="752">
          <cell r="B752" t="str">
            <v>FPUS2</v>
          </cell>
          <cell r="G752">
            <v>123800000</v>
          </cell>
        </row>
        <row r="753">
          <cell r="B753" t="str">
            <v>FPUS2</v>
          </cell>
          <cell r="G753">
            <v>41060250</v>
          </cell>
        </row>
        <row r="754">
          <cell r="B754" t="str">
            <v>FPUS2</v>
          </cell>
          <cell r="G754">
            <v>21346500</v>
          </cell>
        </row>
        <row r="755">
          <cell r="B755" t="str">
            <v>FPUS2</v>
          </cell>
          <cell r="G755">
            <v>30665000</v>
          </cell>
        </row>
        <row r="756">
          <cell r="B756" t="str">
            <v>FPUS2</v>
          </cell>
          <cell r="G756">
            <v>6101000</v>
          </cell>
        </row>
        <row r="757">
          <cell r="B757" t="str">
            <v>FPUS2</v>
          </cell>
          <cell r="G757">
            <v>6111000</v>
          </cell>
        </row>
        <row r="758">
          <cell r="B758" t="str">
            <v>FPUS2</v>
          </cell>
          <cell r="G758">
            <v>6130000</v>
          </cell>
        </row>
        <row r="759">
          <cell r="B759" t="str">
            <v>FPUS2</v>
          </cell>
          <cell r="G759">
            <v>3766224</v>
          </cell>
        </row>
        <row r="760">
          <cell r="B760" t="str">
            <v>FPUS2</v>
          </cell>
          <cell r="G760">
            <v>19669188</v>
          </cell>
        </row>
        <row r="761">
          <cell r="B761" t="str">
            <v>FPUS2</v>
          </cell>
          <cell r="G761">
            <v>30685000</v>
          </cell>
        </row>
        <row r="762">
          <cell r="B762" t="str">
            <v>FPUS2</v>
          </cell>
          <cell r="G762">
            <v>61420000</v>
          </cell>
        </row>
        <row r="763">
          <cell r="B763" t="str">
            <v>FPUS2</v>
          </cell>
          <cell r="G763">
            <v>6180000</v>
          </cell>
        </row>
        <row r="764">
          <cell r="B764" t="str">
            <v>FPUS2</v>
          </cell>
          <cell r="G764">
            <v>7600041</v>
          </cell>
        </row>
        <row r="765">
          <cell r="B765" t="str">
            <v>FPUS2</v>
          </cell>
          <cell r="G765">
            <v>7396415</v>
          </cell>
        </row>
        <row r="766">
          <cell r="B766" t="str">
            <v>FPUS2</v>
          </cell>
          <cell r="G766">
            <v>2339610.1950000003</v>
          </cell>
        </row>
        <row r="767">
          <cell r="B767" t="str">
            <v>FPUS2</v>
          </cell>
          <cell r="G767">
            <v>2339610.1950000003</v>
          </cell>
        </row>
        <row r="768">
          <cell r="B768" t="str">
            <v>FPUS2</v>
          </cell>
          <cell r="G768">
            <v>2339610.1950000003</v>
          </cell>
        </row>
        <row r="769">
          <cell r="B769" t="str">
            <v>FPUS2</v>
          </cell>
          <cell r="G769">
            <v>1977505.4664999999</v>
          </cell>
        </row>
        <row r="770">
          <cell r="B770" t="str">
            <v>FPUS2</v>
          </cell>
          <cell r="G770">
            <v>5760562.5</v>
          </cell>
        </row>
        <row r="771">
          <cell r="B771" t="str">
            <v>FPUS2</v>
          </cell>
          <cell r="G771">
            <v>2301273.3744000001</v>
          </cell>
        </row>
        <row r="772">
          <cell r="B772" t="str">
            <v>FPUS2</v>
          </cell>
          <cell r="G772">
            <v>7390240</v>
          </cell>
        </row>
        <row r="773">
          <cell r="B773" t="str">
            <v>FPUS2</v>
          </cell>
          <cell r="G773">
            <v>2118994.02</v>
          </cell>
        </row>
        <row r="774">
          <cell r="B774" t="str">
            <v>FPUS2</v>
          </cell>
          <cell r="G774">
            <v>2354437.7999999998</v>
          </cell>
        </row>
        <row r="775">
          <cell r="B775" t="str">
            <v>FPUS2</v>
          </cell>
          <cell r="G775">
            <v>2354437.7999999998</v>
          </cell>
        </row>
        <row r="776">
          <cell r="B776" t="str">
            <v>FPUS2</v>
          </cell>
          <cell r="G776">
            <v>2126677.5</v>
          </cell>
        </row>
        <row r="777">
          <cell r="B777" t="str">
            <v>FPUS2</v>
          </cell>
          <cell r="G777">
            <v>2422217.0699999998</v>
          </cell>
        </row>
        <row r="778">
          <cell r="B778" t="str">
            <v>FPUS2</v>
          </cell>
          <cell r="G778">
            <v>2151374.4</v>
          </cell>
        </row>
        <row r="779">
          <cell r="B779" t="str">
            <v>FPUS2</v>
          </cell>
          <cell r="G779">
            <v>2832642.96</v>
          </cell>
        </row>
        <row r="780">
          <cell r="B780" t="str">
            <v>FPUS2</v>
          </cell>
          <cell r="G780">
            <v>2593223.284</v>
          </cell>
        </row>
        <row r="781">
          <cell r="B781" t="str">
            <v>FPUS2</v>
          </cell>
          <cell r="G781">
            <v>7592427</v>
          </cell>
        </row>
        <row r="782">
          <cell r="B782" t="str">
            <v>FPUS2</v>
          </cell>
          <cell r="G782">
            <v>2324896.3295</v>
          </cell>
        </row>
        <row r="783">
          <cell r="B783" t="str">
            <v>FPUS2</v>
          </cell>
          <cell r="G783">
            <v>2324896.3295</v>
          </cell>
        </row>
        <row r="784">
          <cell r="B784" t="str">
            <v>FPUS2</v>
          </cell>
          <cell r="G784">
            <v>2324896.3295</v>
          </cell>
        </row>
        <row r="785">
          <cell r="B785" t="str">
            <v>FPUS2</v>
          </cell>
          <cell r="G785">
            <v>2531927.7600000002</v>
          </cell>
        </row>
        <row r="786">
          <cell r="B786" t="str">
            <v>FPUS2</v>
          </cell>
          <cell r="G786">
            <v>2372877</v>
          </cell>
        </row>
        <row r="787">
          <cell r="B787" t="str">
            <v>FPUS2</v>
          </cell>
          <cell r="G787">
            <v>2945218.75</v>
          </cell>
        </row>
        <row r="788">
          <cell r="B788" t="str">
            <v>FPUS2</v>
          </cell>
          <cell r="G788">
            <v>2945218.75</v>
          </cell>
        </row>
        <row r="789">
          <cell r="B789" t="str">
            <v>FPUS2</v>
          </cell>
          <cell r="G789">
            <v>2506668.1209</v>
          </cell>
        </row>
        <row r="790">
          <cell r="B790" t="str">
            <v>FPUS2</v>
          </cell>
          <cell r="G790">
            <v>2063081.8791000003</v>
          </cell>
        </row>
        <row r="791">
          <cell r="B791" t="str">
            <v>FPUS2</v>
          </cell>
          <cell r="G791">
            <v>441180.12</v>
          </cell>
        </row>
        <row r="792">
          <cell r="B792" t="str">
            <v>FPUS2</v>
          </cell>
          <cell r="G792">
            <v>3257210.8800000004</v>
          </cell>
        </row>
        <row r="793">
          <cell r="B793" t="str">
            <v>FPUS2</v>
          </cell>
          <cell r="G793">
            <v>2377263.6030000001</v>
          </cell>
        </row>
        <row r="794">
          <cell r="B794" t="str">
            <v>FPUS2</v>
          </cell>
          <cell r="G794">
            <v>2392560.3000000003</v>
          </cell>
        </row>
        <row r="795">
          <cell r="B795" t="str">
            <v>FPUS2</v>
          </cell>
          <cell r="G795">
            <v>208777.20600000001</v>
          </cell>
        </row>
        <row r="796">
          <cell r="B796" t="str">
            <v>FPUS2</v>
          </cell>
          <cell r="G796">
            <v>2182439.6999999997</v>
          </cell>
        </row>
        <row r="797">
          <cell r="B797" t="str">
            <v>FPUS2</v>
          </cell>
          <cell r="G797">
            <v>2825062.5</v>
          </cell>
        </row>
        <row r="798">
          <cell r="B798" t="str">
            <v>FPUS2</v>
          </cell>
          <cell r="G798">
            <v>2124922.8000000003</v>
          </cell>
        </row>
        <row r="799">
          <cell r="B799" t="str">
            <v>FPUS2</v>
          </cell>
          <cell r="G799">
            <v>2587573.6199999996</v>
          </cell>
        </row>
        <row r="800">
          <cell r="B800" t="str">
            <v>FPUS2</v>
          </cell>
          <cell r="G800">
            <v>2587573.6199999996</v>
          </cell>
        </row>
        <row r="801">
          <cell r="B801" t="str">
            <v>FPUS1</v>
          </cell>
          <cell r="G801">
            <v>10509284.232799999</v>
          </cell>
        </row>
        <row r="802">
          <cell r="B802" t="str">
            <v>FPUS2</v>
          </cell>
          <cell r="G802">
            <v>5760562.5</v>
          </cell>
        </row>
        <row r="803">
          <cell r="B803" t="str">
            <v>FPUS2</v>
          </cell>
          <cell r="G803">
            <v>2806182.56</v>
          </cell>
        </row>
        <row r="804">
          <cell r="B804" t="str">
            <v>FPUS2</v>
          </cell>
          <cell r="G804">
            <v>2806187.3280000002</v>
          </cell>
        </row>
        <row r="805">
          <cell r="B805" t="str">
            <v>FPUS2</v>
          </cell>
          <cell r="G805">
            <v>2225613</v>
          </cell>
        </row>
        <row r="806">
          <cell r="B806" t="str">
            <v>FPUS2</v>
          </cell>
          <cell r="G806">
            <v>2190747</v>
          </cell>
        </row>
        <row r="807">
          <cell r="B807" t="str">
            <v>FPUS2</v>
          </cell>
          <cell r="G807">
            <v>2702115</v>
          </cell>
        </row>
        <row r="808">
          <cell r="B808" t="str">
            <v>FPUS2</v>
          </cell>
          <cell r="G808">
            <v>2539407</v>
          </cell>
        </row>
        <row r="809">
          <cell r="B809" t="str">
            <v>FPUS1</v>
          </cell>
          <cell r="G809">
            <v>1330001.0635000002</v>
          </cell>
        </row>
        <row r="810">
          <cell r="B810" t="str">
            <v>FPUS1</v>
          </cell>
          <cell r="G810">
            <v>720326.73200000008</v>
          </cell>
        </row>
        <row r="811">
          <cell r="B811" t="str">
            <v>FPUS1</v>
          </cell>
          <cell r="G811">
            <v>1630441.7890000001</v>
          </cell>
        </row>
        <row r="812">
          <cell r="B812" t="str">
            <v>FPUS2</v>
          </cell>
          <cell r="G812">
            <v>1103568.875</v>
          </cell>
        </row>
        <row r="813">
          <cell r="B813" t="str">
            <v>FPUS2</v>
          </cell>
          <cell r="G813">
            <v>1847820</v>
          </cell>
        </row>
        <row r="814">
          <cell r="B814" t="str">
            <v>FPUS2</v>
          </cell>
          <cell r="G814">
            <v>7385300</v>
          </cell>
        </row>
        <row r="815">
          <cell r="B815" t="str">
            <v>FPUS2</v>
          </cell>
          <cell r="G815">
            <v>2119402.5</v>
          </cell>
        </row>
        <row r="816">
          <cell r="B816" t="str">
            <v>FPUS2</v>
          </cell>
          <cell r="G816">
            <v>2360175.7725</v>
          </cell>
        </row>
        <row r="817">
          <cell r="B817" t="str">
            <v>FPUS2</v>
          </cell>
          <cell r="G817">
            <v>1864830.24</v>
          </cell>
        </row>
        <row r="818">
          <cell r="B818" t="str">
            <v>FPUS2</v>
          </cell>
          <cell r="G818">
            <v>2868969.6</v>
          </cell>
        </row>
        <row r="819">
          <cell r="B819" t="str">
            <v>FPUS2</v>
          </cell>
          <cell r="G819">
            <v>2127026.25</v>
          </cell>
        </row>
        <row r="820">
          <cell r="B820" t="str">
            <v>FPUS2</v>
          </cell>
          <cell r="G820">
            <v>72269.667499999996</v>
          </cell>
        </row>
        <row r="821">
          <cell r="B821" t="str">
            <v>FPUS2</v>
          </cell>
          <cell r="G821">
            <v>2475538.3574999999</v>
          </cell>
        </row>
        <row r="822">
          <cell r="B822" t="str">
            <v>FPUS2</v>
          </cell>
          <cell r="G822">
            <v>2196168.9750000001</v>
          </cell>
        </row>
        <row r="823">
          <cell r="B823" t="str">
            <v>FPUS2</v>
          </cell>
          <cell r="G823">
            <v>2351117.34</v>
          </cell>
        </row>
        <row r="824">
          <cell r="B824" t="str">
            <v>FPUS2</v>
          </cell>
          <cell r="G824">
            <v>2351117.34</v>
          </cell>
        </row>
        <row r="825">
          <cell r="B825" t="str">
            <v>FPUS2</v>
          </cell>
          <cell r="G825">
            <v>2747394</v>
          </cell>
        </row>
        <row r="826">
          <cell r="B826" t="str">
            <v>FPUS2</v>
          </cell>
          <cell r="G826">
            <v>2083672.5</v>
          </cell>
        </row>
        <row r="827">
          <cell r="B827" t="str">
            <v>FPUS2</v>
          </cell>
          <cell r="G827">
            <v>917580</v>
          </cell>
        </row>
        <row r="828">
          <cell r="B828" t="str">
            <v>FPUS2</v>
          </cell>
          <cell r="G828">
            <v>1920204</v>
          </cell>
        </row>
        <row r="829">
          <cell r="B829" t="str">
            <v>FPUS1</v>
          </cell>
          <cell r="G829">
            <v>1791616.77</v>
          </cell>
        </row>
        <row r="830">
          <cell r="B830" t="str">
            <v>FPUS1</v>
          </cell>
          <cell r="G830">
            <v>421142.87759999995</v>
          </cell>
        </row>
        <row r="831">
          <cell r="B831" t="str">
            <v>FPUS2</v>
          </cell>
          <cell r="G831">
            <v>2247768.0225</v>
          </cell>
        </row>
        <row r="832">
          <cell r="B832" t="str">
            <v>FPUS2</v>
          </cell>
          <cell r="G832">
            <v>3840275.25</v>
          </cell>
        </row>
        <row r="833">
          <cell r="B833" t="str">
            <v>FPUS2</v>
          </cell>
          <cell r="G833">
            <v>2324896.3295</v>
          </cell>
        </row>
        <row r="834">
          <cell r="B834" t="str">
            <v>FPUS2</v>
          </cell>
          <cell r="G834">
            <v>2130219</v>
          </cell>
        </row>
        <row r="835">
          <cell r="B835" t="str">
            <v>FPUS2</v>
          </cell>
          <cell r="G835">
            <v>436476.94500000001</v>
          </cell>
        </row>
        <row r="836">
          <cell r="B836" t="str">
            <v>FPUS2</v>
          </cell>
          <cell r="G836">
            <v>2421531</v>
          </cell>
        </row>
        <row r="837">
          <cell r="B837" t="str">
            <v>FPUS2</v>
          </cell>
          <cell r="G837">
            <v>2126664.54</v>
          </cell>
        </row>
        <row r="838">
          <cell r="B838" t="str">
            <v>FPUS2</v>
          </cell>
          <cell r="G838">
            <v>689989.44499999995</v>
          </cell>
        </row>
        <row r="839">
          <cell r="B839" t="str">
            <v>FPUS2</v>
          </cell>
          <cell r="G839">
            <v>1895004.21</v>
          </cell>
        </row>
        <row r="840">
          <cell r="B840" t="str">
            <v>FPUS2</v>
          </cell>
          <cell r="G840">
            <v>2674023.0075000003</v>
          </cell>
        </row>
        <row r="841">
          <cell r="B841" t="str">
            <v>FPUS2</v>
          </cell>
          <cell r="G841">
            <v>5506367.0363999996</v>
          </cell>
        </row>
        <row r="842">
          <cell r="B842" t="str">
            <v>FPUS2</v>
          </cell>
          <cell r="G842">
            <v>1928485.2250999999</v>
          </cell>
        </row>
        <row r="843">
          <cell r="B843" t="str">
            <v>FPUS2</v>
          </cell>
          <cell r="G843">
            <v>1928485.2250999999</v>
          </cell>
        </row>
        <row r="844">
          <cell r="B844" t="str">
            <v>FPUS2</v>
          </cell>
          <cell r="G844">
            <v>1928485.2250999999</v>
          </cell>
        </row>
        <row r="845">
          <cell r="B845" t="str">
            <v>FPUS2</v>
          </cell>
          <cell r="G845">
            <v>2385842.2398999999</v>
          </cell>
        </row>
        <row r="846">
          <cell r="B846" t="str">
            <v>FPUS2</v>
          </cell>
          <cell r="G846">
            <v>2385842.2398999999</v>
          </cell>
        </row>
        <row r="847">
          <cell r="B847" t="str">
            <v>FPUS2</v>
          </cell>
          <cell r="G847">
            <v>2555553</v>
          </cell>
        </row>
        <row r="848">
          <cell r="B848" t="str">
            <v>FPUS2</v>
          </cell>
          <cell r="G848">
            <v>1988695.8</v>
          </cell>
        </row>
        <row r="849">
          <cell r="B849" t="str">
            <v>FPUS2</v>
          </cell>
          <cell r="G849">
            <v>2372479.2000000002</v>
          </cell>
        </row>
        <row r="850">
          <cell r="B850" t="str">
            <v>FPUS2</v>
          </cell>
          <cell r="G850">
            <v>1000225.2386</v>
          </cell>
        </row>
        <row r="851">
          <cell r="B851" t="str">
            <v>FPUS2</v>
          </cell>
          <cell r="G851">
            <v>3909187.2694000001</v>
          </cell>
        </row>
        <row r="852">
          <cell r="B852" t="str">
            <v>FPUS2</v>
          </cell>
          <cell r="G852">
            <v>1432032.1358</v>
          </cell>
        </row>
        <row r="853">
          <cell r="B853" t="str">
            <v>FPUS2</v>
          </cell>
          <cell r="G853">
            <v>1278717.0928</v>
          </cell>
        </row>
        <row r="854">
          <cell r="B854" t="str">
            <v>FPUS2</v>
          </cell>
          <cell r="G854">
            <v>1097428.1376</v>
          </cell>
        </row>
        <row r="855">
          <cell r="B855" t="str">
            <v>FPUS2</v>
          </cell>
          <cell r="G855">
            <v>2241540.6</v>
          </cell>
        </row>
        <row r="856">
          <cell r="B856" t="str">
            <v>FPUS2</v>
          </cell>
          <cell r="G856">
            <v>2241540.6</v>
          </cell>
        </row>
        <row r="857">
          <cell r="B857" t="str">
            <v>FPUS2</v>
          </cell>
          <cell r="G857">
            <v>2241540.6</v>
          </cell>
        </row>
        <row r="858">
          <cell r="B858" t="str">
            <v>FPUS2</v>
          </cell>
          <cell r="G858">
            <v>2130461.2000000002</v>
          </cell>
        </row>
        <row r="859">
          <cell r="B859" t="str">
            <v>FPUS2</v>
          </cell>
          <cell r="G859">
            <v>3832686</v>
          </cell>
        </row>
        <row r="860">
          <cell r="B860" t="str">
            <v>FPUS2</v>
          </cell>
          <cell r="G860">
            <v>2446367.44</v>
          </cell>
        </row>
        <row r="861">
          <cell r="B861" t="str">
            <v>FPUS2</v>
          </cell>
          <cell r="G861">
            <v>2801702.4</v>
          </cell>
        </row>
        <row r="862">
          <cell r="B862" t="str">
            <v>FPUS2</v>
          </cell>
          <cell r="G862">
            <v>2312605.2096000002</v>
          </cell>
        </row>
        <row r="863">
          <cell r="B863" t="str">
            <v>FPUS2</v>
          </cell>
          <cell r="G863">
            <v>2129597.58</v>
          </cell>
        </row>
        <row r="864">
          <cell r="B864" t="str">
            <v>FPUS2</v>
          </cell>
          <cell r="G864">
            <v>4288320</v>
          </cell>
        </row>
        <row r="865">
          <cell r="B865" t="str">
            <v>FPUS2</v>
          </cell>
          <cell r="G865">
            <v>2365812.54</v>
          </cell>
        </row>
        <row r="866">
          <cell r="B866" t="str">
            <v>FPUS2</v>
          </cell>
          <cell r="G866">
            <v>2102468</v>
          </cell>
        </row>
        <row r="867">
          <cell r="B867" t="str">
            <v>FPUS2</v>
          </cell>
          <cell r="G867">
            <v>2102468</v>
          </cell>
        </row>
        <row r="868">
          <cell r="B868" t="str">
            <v>FPUS2</v>
          </cell>
          <cell r="G868">
            <v>2162028</v>
          </cell>
        </row>
        <row r="869">
          <cell r="B869" t="str">
            <v>FPUS2</v>
          </cell>
          <cell r="G869">
            <v>2162028</v>
          </cell>
        </row>
        <row r="870">
          <cell r="B870" t="str">
            <v>FPUS2</v>
          </cell>
          <cell r="G870">
            <v>2491662.8200000003</v>
          </cell>
        </row>
        <row r="871">
          <cell r="B871" t="str">
            <v>FPUS2</v>
          </cell>
          <cell r="G871">
            <v>4259195.16</v>
          </cell>
        </row>
        <row r="872">
          <cell r="B872" t="str">
            <v>FPUS1</v>
          </cell>
          <cell r="G872">
            <v>4956774.8549000006</v>
          </cell>
        </row>
        <row r="873">
          <cell r="B873" t="str">
            <v>FPUS1</v>
          </cell>
          <cell r="G873">
            <v>324810.06</v>
          </cell>
        </row>
        <row r="874">
          <cell r="B874" t="str">
            <v>FPUS2</v>
          </cell>
          <cell r="G874">
            <v>2726986.08</v>
          </cell>
        </row>
        <row r="875">
          <cell r="B875" t="str">
            <v>FPUS2</v>
          </cell>
          <cell r="G875">
            <v>2076154.0800000003</v>
          </cell>
        </row>
        <row r="876">
          <cell r="B876" t="str">
            <v>FPUS2</v>
          </cell>
          <cell r="G876">
            <v>2721088.5</v>
          </cell>
        </row>
        <row r="877">
          <cell r="B877" t="str">
            <v>FPUS2</v>
          </cell>
          <cell r="G877">
            <v>2532627.2790000001</v>
          </cell>
        </row>
        <row r="878">
          <cell r="B878" t="str">
            <v>FPUS2</v>
          </cell>
          <cell r="G878">
            <v>2306181.15</v>
          </cell>
        </row>
        <row r="879">
          <cell r="B879" t="str">
            <v>FPUS2</v>
          </cell>
          <cell r="G879">
            <v>2306181.15</v>
          </cell>
        </row>
        <row r="880">
          <cell r="B880" t="str">
            <v>FPUS2</v>
          </cell>
          <cell r="G880">
            <v>2306181.15</v>
          </cell>
        </row>
        <row r="881">
          <cell r="B881" t="str">
            <v>FPUS2</v>
          </cell>
          <cell r="G881">
            <v>2346712.41</v>
          </cell>
        </row>
        <row r="882">
          <cell r="B882" t="str">
            <v>FPUS2</v>
          </cell>
          <cell r="G882">
            <v>2346712.41</v>
          </cell>
        </row>
        <row r="883">
          <cell r="B883" t="str">
            <v>FPUS2</v>
          </cell>
          <cell r="G883">
            <v>2227170</v>
          </cell>
        </row>
        <row r="884">
          <cell r="B884" t="str">
            <v>FPUS2</v>
          </cell>
          <cell r="G884">
            <v>2070250</v>
          </cell>
        </row>
        <row r="885">
          <cell r="B885" t="str">
            <v>FPUS2</v>
          </cell>
          <cell r="G885">
            <v>1169198.8</v>
          </cell>
        </row>
        <row r="886">
          <cell r="B886" t="str">
            <v>FPUS2</v>
          </cell>
          <cell r="G886">
            <v>1950884.375</v>
          </cell>
        </row>
        <row r="887">
          <cell r="B887" t="str">
            <v>FPUS2</v>
          </cell>
          <cell r="G887">
            <v>1941725.52</v>
          </cell>
        </row>
        <row r="888">
          <cell r="B888" t="str">
            <v>FPUS2</v>
          </cell>
          <cell r="G888">
            <v>1063832.3999999999</v>
          </cell>
        </row>
        <row r="889">
          <cell r="B889" t="str">
            <v>FPUS1</v>
          </cell>
          <cell r="G889">
            <v>446498.24</v>
          </cell>
        </row>
        <row r="890">
          <cell r="B890" t="str">
            <v>FPUS1</v>
          </cell>
          <cell r="G890">
            <v>512869.60000000003</v>
          </cell>
        </row>
        <row r="891">
          <cell r="B891" t="str">
            <v>FPUS1</v>
          </cell>
          <cell r="G891">
            <v>645612.32000000007</v>
          </cell>
        </row>
        <row r="892">
          <cell r="B892" t="str">
            <v>FPUS2</v>
          </cell>
          <cell r="G892">
            <v>2071024.65</v>
          </cell>
        </row>
        <row r="893">
          <cell r="B893" t="str">
            <v>FPUS2</v>
          </cell>
          <cell r="G893">
            <v>2333404.6647000001</v>
          </cell>
        </row>
        <row r="894">
          <cell r="B894" t="str">
            <v>FPUS2</v>
          </cell>
          <cell r="G894">
            <v>2889600</v>
          </cell>
        </row>
        <row r="895">
          <cell r="B895" t="str">
            <v>FPUS1</v>
          </cell>
          <cell r="G895">
            <v>421664.6</v>
          </cell>
        </row>
        <row r="896">
          <cell r="B896" t="str">
            <v>FPUS1</v>
          </cell>
          <cell r="G896">
            <v>343071.60000000003</v>
          </cell>
        </row>
        <row r="897">
          <cell r="B897" t="str">
            <v>FPUS2</v>
          </cell>
          <cell r="G897">
            <v>724879.54</v>
          </cell>
        </row>
        <row r="898">
          <cell r="B898" t="str">
            <v>FPUS2</v>
          </cell>
          <cell r="G898">
            <v>2249438.125</v>
          </cell>
        </row>
        <row r="899">
          <cell r="B899" t="str">
            <v>FPUS2</v>
          </cell>
          <cell r="G899">
            <v>2955703.68</v>
          </cell>
        </row>
        <row r="900">
          <cell r="B900" t="str">
            <v>FPUS2</v>
          </cell>
          <cell r="G900">
            <v>1855857.4080000003</v>
          </cell>
        </row>
        <row r="901">
          <cell r="B901" t="str">
            <v>FPUS2</v>
          </cell>
          <cell r="G901">
            <v>5406694.1952</v>
          </cell>
        </row>
        <row r="902">
          <cell r="B902" t="str">
            <v>FPUS2</v>
          </cell>
          <cell r="G902">
            <v>10833903.4232</v>
          </cell>
        </row>
        <row r="903">
          <cell r="B903" t="str">
            <v>FPUS2</v>
          </cell>
          <cell r="G903">
            <v>8995912.5971000008</v>
          </cell>
        </row>
        <row r="904">
          <cell r="B904" t="str">
            <v>FPUS2</v>
          </cell>
          <cell r="G904">
            <v>8988425.5746999998</v>
          </cell>
        </row>
        <row r="905">
          <cell r="B905" t="str">
            <v>FPUS2</v>
          </cell>
          <cell r="G905">
            <v>12913758.139600001</v>
          </cell>
        </row>
        <row r="906">
          <cell r="B906" t="str">
            <v>FPUS2</v>
          </cell>
          <cell r="G906">
            <v>12852645.888</v>
          </cell>
        </row>
        <row r="907">
          <cell r="B907" t="str">
            <v>FSUS2</v>
          </cell>
          <cell r="G907">
            <v>1321614</v>
          </cell>
        </row>
        <row r="908">
          <cell r="B908" t="str">
            <v>FSUS2</v>
          </cell>
          <cell r="G908">
            <v>2865259.5729999999</v>
          </cell>
        </row>
        <row r="909">
          <cell r="B909" t="str">
            <v>FSUS2</v>
          </cell>
          <cell r="G909">
            <v>469709.23199999996</v>
          </cell>
        </row>
        <row r="910">
          <cell r="B910" t="str">
            <v>FSUS2</v>
          </cell>
          <cell r="G910">
            <v>2332223.2000000002</v>
          </cell>
        </row>
        <row r="911">
          <cell r="B911" t="str">
            <v>FSUS2</v>
          </cell>
          <cell r="G911">
            <v>1322470.8</v>
          </cell>
        </row>
        <row r="912">
          <cell r="B912" t="str">
            <v>FSUS2</v>
          </cell>
          <cell r="G912">
            <v>2889416.145</v>
          </cell>
        </row>
        <row r="913">
          <cell r="B913" t="str">
            <v>FSUS2</v>
          </cell>
          <cell r="G913">
            <v>1078293.3311999999</v>
          </cell>
        </row>
        <row r="914">
          <cell r="B914" t="str">
            <v>FPEU2</v>
          </cell>
          <cell r="G914">
            <v>4642650</v>
          </cell>
        </row>
        <row r="915">
          <cell r="B915" t="str">
            <v>FPEU2</v>
          </cell>
          <cell r="G915">
            <v>7224300</v>
          </cell>
        </row>
        <row r="916">
          <cell r="B916" t="str">
            <v>FPEU2</v>
          </cell>
          <cell r="G916">
            <v>5113600</v>
          </cell>
        </row>
        <row r="917">
          <cell r="B917" t="str">
            <v>FPEU2</v>
          </cell>
          <cell r="G917">
            <v>9922500</v>
          </cell>
        </row>
        <row r="918">
          <cell r="B918" t="str">
            <v>FPEU2</v>
          </cell>
          <cell r="G918">
            <v>2050603.0000000002</v>
          </cell>
        </row>
        <row r="919">
          <cell r="B919" t="str">
            <v>FSEU2</v>
          </cell>
          <cell r="G919">
            <v>114730000</v>
          </cell>
        </row>
        <row r="920">
          <cell r="B920" t="str">
            <v>FPUK2</v>
          </cell>
          <cell r="G920">
            <v>736741.04</v>
          </cell>
        </row>
        <row r="921">
          <cell r="B921" t="str">
            <v>FPUS2</v>
          </cell>
          <cell r="G921">
            <v>2328300</v>
          </cell>
        </row>
        <row r="922">
          <cell r="B922" t="str">
            <v>FPUS2</v>
          </cell>
          <cell r="G922">
            <v>1224875</v>
          </cell>
        </row>
        <row r="923">
          <cell r="B923" t="str">
            <v>FPUS2</v>
          </cell>
          <cell r="G923">
            <v>777411.7</v>
          </cell>
        </row>
        <row r="924">
          <cell r="B924" t="str">
            <v>FPUS2</v>
          </cell>
          <cell r="G924">
            <v>1196018</v>
          </cell>
        </row>
        <row r="925">
          <cell r="B925" t="str">
            <v>FPUS1</v>
          </cell>
          <cell r="G925">
            <v>2115400</v>
          </cell>
        </row>
        <row r="926">
          <cell r="B926" t="str">
            <v>FPUS1</v>
          </cell>
          <cell r="G926">
            <v>2024740</v>
          </cell>
        </row>
        <row r="927">
          <cell r="B927" t="str">
            <v>FPUS2</v>
          </cell>
          <cell r="G927">
            <v>8370824</v>
          </cell>
        </row>
        <row r="928">
          <cell r="B928" t="str">
            <v>FPUS2</v>
          </cell>
          <cell r="G928">
            <v>8991525</v>
          </cell>
        </row>
        <row r="929">
          <cell r="B929" t="str">
            <v>FSUS2</v>
          </cell>
          <cell r="G929">
            <v>38142300</v>
          </cell>
        </row>
        <row r="930">
          <cell r="B930" t="str">
            <v>FPUS2</v>
          </cell>
          <cell r="G930">
            <v>6109000</v>
          </cell>
        </row>
        <row r="931">
          <cell r="B931" t="str">
            <v>FPUS2</v>
          </cell>
          <cell r="G931">
            <v>12396000</v>
          </cell>
        </row>
        <row r="932">
          <cell r="B932" t="str">
            <v>FPUS2</v>
          </cell>
          <cell r="G932">
            <v>6182000</v>
          </cell>
        </row>
        <row r="933">
          <cell r="B933" t="str">
            <v>FPUS2</v>
          </cell>
          <cell r="G933">
            <v>12376000</v>
          </cell>
        </row>
        <row r="934">
          <cell r="B934" t="str">
            <v>FPUS2</v>
          </cell>
          <cell r="G934">
            <v>12410000</v>
          </cell>
        </row>
        <row r="935">
          <cell r="B935" t="str">
            <v>FPUS2</v>
          </cell>
          <cell r="G935">
            <v>6190000</v>
          </cell>
        </row>
        <row r="936">
          <cell r="B936" t="str">
            <v>FPUS2</v>
          </cell>
          <cell r="G936">
            <v>6119000</v>
          </cell>
        </row>
        <row r="937">
          <cell r="B937" t="str">
            <v>FPUS2</v>
          </cell>
          <cell r="G937">
            <v>6189000</v>
          </cell>
        </row>
        <row r="938">
          <cell r="B938" t="str">
            <v>FPUS2</v>
          </cell>
          <cell r="G938">
            <v>6186000</v>
          </cell>
        </row>
        <row r="939">
          <cell r="B939" t="str">
            <v>FPUS2</v>
          </cell>
          <cell r="G939">
            <v>6118000</v>
          </cell>
        </row>
        <row r="940">
          <cell r="B940" t="str">
            <v>FPUS2</v>
          </cell>
          <cell r="G940">
            <v>6103000</v>
          </cell>
        </row>
        <row r="941">
          <cell r="B941" t="str">
            <v>FPUS2</v>
          </cell>
          <cell r="G941">
            <v>6190000</v>
          </cell>
        </row>
        <row r="942">
          <cell r="B942" t="str">
            <v>FPUS2</v>
          </cell>
          <cell r="G942">
            <v>6147000</v>
          </cell>
        </row>
        <row r="943">
          <cell r="B943" t="str">
            <v>FPUS2</v>
          </cell>
          <cell r="G943">
            <v>6185000</v>
          </cell>
        </row>
        <row r="944">
          <cell r="B944" t="str">
            <v>FPUS2</v>
          </cell>
          <cell r="G944">
            <v>6128000</v>
          </cell>
        </row>
        <row r="945">
          <cell r="B945" t="str">
            <v>FPUS2</v>
          </cell>
          <cell r="G945">
            <v>6203000</v>
          </cell>
        </row>
        <row r="946">
          <cell r="B946" t="str">
            <v>FPUS2</v>
          </cell>
          <cell r="G946">
            <v>6189000</v>
          </cell>
        </row>
        <row r="947">
          <cell r="B947" t="str">
            <v>FPUS2</v>
          </cell>
          <cell r="G947">
            <v>6114000</v>
          </cell>
        </row>
        <row r="948">
          <cell r="B948" t="str">
            <v>FPUS2</v>
          </cell>
          <cell r="G948">
            <v>6185000</v>
          </cell>
        </row>
        <row r="949">
          <cell r="B949" t="str">
            <v>FPEU2</v>
          </cell>
          <cell r="G949">
            <v>41730000</v>
          </cell>
        </row>
        <row r="950">
          <cell r="B950" t="str">
            <v>FPEU2</v>
          </cell>
          <cell r="G950">
            <v>12262392.5</v>
          </cell>
        </row>
        <row r="951">
          <cell r="B951" t="str">
            <v>FPEU2</v>
          </cell>
          <cell r="G951">
            <v>16572000</v>
          </cell>
        </row>
        <row r="952">
          <cell r="B952" t="str">
            <v>FPEU2</v>
          </cell>
          <cell r="G952">
            <v>4075820.5759999999</v>
          </cell>
        </row>
        <row r="953">
          <cell r="B953" t="str">
            <v>FPEU2</v>
          </cell>
          <cell r="G953">
            <v>1836070.4179999998</v>
          </cell>
        </row>
        <row r="954">
          <cell r="B954" t="str">
            <v>FPEU2</v>
          </cell>
          <cell r="G954">
            <v>1960565.0688000002</v>
          </cell>
        </row>
        <row r="955">
          <cell r="B955" t="str">
            <v>FPEU2</v>
          </cell>
          <cell r="G955">
            <v>2751805.4399999999</v>
          </cell>
        </row>
        <row r="956">
          <cell r="B956" t="str">
            <v>FPEU2</v>
          </cell>
          <cell r="G956">
            <v>1248563.8219999999</v>
          </cell>
        </row>
        <row r="957">
          <cell r="B957" t="str">
            <v>FPEU2</v>
          </cell>
          <cell r="G957">
            <v>10363909.92</v>
          </cell>
        </row>
        <row r="958">
          <cell r="B958" t="str">
            <v>FPEU2</v>
          </cell>
          <cell r="G958">
            <v>976532.71199999994</v>
          </cell>
        </row>
        <row r="959">
          <cell r="B959" t="str">
            <v>FPEU2</v>
          </cell>
          <cell r="G959">
            <v>3149012.8219999997</v>
          </cell>
        </row>
        <row r="960">
          <cell r="B960" t="str">
            <v>FPEU2</v>
          </cell>
          <cell r="G960">
            <v>2792977.2</v>
          </cell>
        </row>
        <row r="961">
          <cell r="B961" t="str">
            <v>FPEU2</v>
          </cell>
          <cell r="G961">
            <v>3346143.64</v>
          </cell>
        </row>
        <row r="962">
          <cell r="B962" t="str">
            <v>FPUK2</v>
          </cell>
          <cell r="G962">
            <v>1243228.3199999998</v>
          </cell>
        </row>
        <row r="963">
          <cell r="B963" t="str">
            <v>FPUK2</v>
          </cell>
          <cell r="G963">
            <v>4469760</v>
          </cell>
        </row>
        <row r="964">
          <cell r="B964" t="str">
            <v>FPUK2</v>
          </cell>
          <cell r="G964">
            <v>768937.93131000001</v>
          </cell>
        </row>
        <row r="965">
          <cell r="B965" t="str">
            <v>FPUK2</v>
          </cell>
          <cell r="G965">
            <v>5037242.5920000002</v>
          </cell>
        </row>
        <row r="966">
          <cell r="B966" t="str">
            <v>FPUK2</v>
          </cell>
          <cell r="G966">
            <v>2004071.88</v>
          </cell>
        </row>
        <row r="967">
          <cell r="B967" t="str">
            <v>FPUK2</v>
          </cell>
          <cell r="G967">
            <v>1800607.5</v>
          </cell>
        </row>
        <row r="968">
          <cell r="B968" t="str">
            <v>FPUK2</v>
          </cell>
          <cell r="G968">
            <v>3148200</v>
          </cell>
        </row>
        <row r="969">
          <cell r="B969" t="str">
            <v>FPUK2</v>
          </cell>
          <cell r="G969">
            <v>364080</v>
          </cell>
        </row>
        <row r="970">
          <cell r="B970" t="str">
            <v>FPUK2</v>
          </cell>
          <cell r="G970">
            <v>1850211.243</v>
          </cell>
        </row>
        <row r="971">
          <cell r="B971" t="str">
            <v>FPUK2</v>
          </cell>
          <cell r="G971">
            <v>6615648</v>
          </cell>
        </row>
        <row r="972">
          <cell r="B972" t="str">
            <v>FPUK2</v>
          </cell>
          <cell r="G972">
            <v>1906525.83</v>
          </cell>
        </row>
        <row r="973">
          <cell r="B973" t="str">
            <v>FPUK2</v>
          </cell>
          <cell r="G973">
            <v>154731.04005000001</v>
          </cell>
        </row>
        <row r="974">
          <cell r="B974" t="str">
            <v>FPUK2</v>
          </cell>
          <cell r="G974">
            <v>731600</v>
          </cell>
        </row>
        <row r="975">
          <cell r="B975" t="str">
            <v>FPUK2</v>
          </cell>
          <cell r="G975">
            <v>4919802.5500000007</v>
          </cell>
        </row>
        <row r="976">
          <cell r="B976" t="str">
            <v>FPUK2</v>
          </cell>
          <cell r="G976">
            <v>1335061.45</v>
          </cell>
        </row>
        <row r="977">
          <cell r="B977" t="str">
            <v>FPUK2</v>
          </cell>
          <cell r="G977">
            <v>5076879.2</v>
          </cell>
        </row>
        <row r="978">
          <cell r="B978" t="str">
            <v>FPUK2</v>
          </cell>
          <cell r="G978">
            <v>728748</v>
          </cell>
        </row>
        <row r="979">
          <cell r="B979" t="str">
            <v>FPUK2</v>
          </cell>
          <cell r="G979">
            <v>549280.22931600001</v>
          </cell>
        </row>
        <row r="980">
          <cell r="B980" t="str">
            <v>FPUK2</v>
          </cell>
          <cell r="G980">
            <v>833436.17799999996</v>
          </cell>
        </row>
        <row r="981">
          <cell r="B981" t="str">
            <v>FPUK2</v>
          </cell>
          <cell r="G981">
            <v>3947120.7600000002</v>
          </cell>
        </row>
        <row r="982">
          <cell r="B982" t="str">
            <v>FPUK2</v>
          </cell>
          <cell r="G982">
            <v>2030625</v>
          </cell>
        </row>
        <row r="983">
          <cell r="B983" t="str">
            <v>FPUK2</v>
          </cell>
          <cell r="G983">
            <v>1126240.2216</v>
          </cell>
        </row>
        <row r="984">
          <cell r="B984" t="str">
            <v>FPUK2</v>
          </cell>
          <cell r="G984">
            <v>5348947.8000000007</v>
          </cell>
        </row>
        <row r="985">
          <cell r="B985" t="str">
            <v>FPUK2</v>
          </cell>
          <cell r="G985">
            <v>4068579</v>
          </cell>
        </row>
        <row r="986">
          <cell r="B986" t="str">
            <v>FPUK2</v>
          </cell>
          <cell r="G986">
            <v>730646.4</v>
          </cell>
        </row>
        <row r="987">
          <cell r="B987" t="str">
            <v>FPUK2</v>
          </cell>
          <cell r="G987">
            <v>4132159.85</v>
          </cell>
        </row>
        <row r="988">
          <cell r="B988" t="str">
            <v>FPUK2</v>
          </cell>
          <cell r="G988">
            <v>1075354.75</v>
          </cell>
        </row>
        <row r="989">
          <cell r="B989" t="str">
            <v>FPUS2</v>
          </cell>
          <cell r="G989">
            <v>30470000</v>
          </cell>
        </row>
        <row r="990">
          <cell r="B990" t="str">
            <v>FPUS2</v>
          </cell>
          <cell r="G990">
            <v>30560000</v>
          </cell>
        </row>
        <row r="991">
          <cell r="B991" t="str">
            <v>FPUS2</v>
          </cell>
          <cell r="G991">
            <v>61320000</v>
          </cell>
        </row>
        <row r="992">
          <cell r="B992" t="str">
            <v>FPUS2</v>
          </cell>
          <cell r="G992">
            <v>61500000</v>
          </cell>
        </row>
        <row r="993">
          <cell r="B993" t="str">
            <v>FPUS2</v>
          </cell>
          <cell r="G993">
            <v>2503893.1120000002</v>
          </cell>
        </row>
        <row r="994">
          <cell r="B994" t="str">
            <v>FPUS2</v>
          </cell>
          <cell r="G994">
            <v>4864396.5</v>
          </cell>
        </row>
        <row r="995">
          <cell r="B995" t="str">
            <v>FPUS2</v>
          </cell>
          <cell r="G995">
            <v>2555356.3884999999</v>
          </cell>
        </row>
        <row r="996">
          <cell r="B996" t="str">
            <v>FPUS2</v>
          </cell>
          <cell r="G996">
            <v>4950126.8</v>
          </cell>
        </row>
        <row r="997">
          <cell r="B997" t="str">
            <v>FPUS2</v>
          </cell>
          <cell r="G997">
            <v>2749408.7102999999</v>
          </cell>
        </row>
        <row r="998">
          <cell r="B998" t="str">
            <v>FPUS2</v>
          </cell>
          <cell r="G998">
            <v>2304390.1999999997</v>
          </cell>
        </row>
        <row r="999">
          <cell r="B999" t="str">
            <v>FPUS2</v>
          </cell>
          <cell r="G999">
            <v>4969737.5</v>
          </cell>
        </row>
        <row r="1000">
          <cell r="B1000" t="str">
            <v>FPUS2</v>
          </cell>
          <cell r="G1000">
            <v>2027191.4275</v>
          </cell>
        </row>
        <row r="1001">
          <cell r="B1001" t="str">
            <v>FPUS2</v>
          </cell>
          <cell r="G1001">
            <v>4755346.05</v>
          </cell>
        </row>
        <row r="1002">
          <cell r="B1002" t="str">
            <v>FPUS2</v>
          </cell>
          <cell r="G1002">
            <v>2989337.91</v>
          </cell>
        </row>
        <row r="1003">
          <cell r="B1003" t="str">
            <v>FPUS2</v>
          </cell>
          <cell r="G1003">
            <v>2684085.8190000001</v>
          </cell>
        </row>
        <row r="1004">
          <cell r="B1004" t="str">
            <v>FPUS2</v>
          </cell>
          <cell r="G1004">
            <v>2094961.5</v>
          </cell>
        </row>
        <row r="1005">
          <cell r="B1005" t="str">
            <v>FPUS2</v>
          </cell>
          <cell r="G1005">
            <v>3627285.0749999997</v>
          </cell>
        </row>
        <row r="1006">
          <cell r="B1006" t="str">
            <v>FPUS2</v>
          </cell>
          <cell r="G1006">
            <v>2137882.7400000002</v>
          </cell>
        </row>
        <row r="1007">
          <cell r="B1007" t="str">
            <v>FPUS2</v>
          </cell>
          <cell r="G1007">
            <v>2600320</v>
          </cell>
        </row>
        <row r="1008">
          <cell r="B1008" t="str">
            <v>FPUS2</v>
          </cell>
          <cell r="G1008">
            <v>4276488.8099999996</v>
          </cell>
        </row>
        <row r="1009">
          <cell r="B1009" t="str">
            <v>FPUS2</v>
          </cell>
          <cell r="G1009">
            <v>473314.33799999999</v>
          </cell>
        </row>
        <row r="1010">
          <cell r="B1010" t="str">
            <v>FPUS2</v>
          </cell>
          <cell r="G1010">
            <v>3835990.5999999996</v>
          </cell>
        </row>
        <row r="1011">
          <cell r="B1011" t="str">
            <v>FPUS2</v>
          </cell>
          <cell r="G1011">
            <v>7073858.9941000007</v>
          </cell>
        </row>
        <row r="1012">
          <cell r="B1012" t="str">
            <v>FPUS2</v>
          </cell>
          <cell r="G1012">
            <v>4385208.9462000001</v>
          </cell>
        </row>
        <row r="1013">
          <cell r="B1013" t="str">
            <v>FPUS2</v>
          </cell>
          <cell r="G1013">
            <v>1212.8</v>
          </cell>
        </row>
        <row r="1014">
          <cell r="B1014" t="str">
            <v>FPUS2</v>
          </cell>
          <cell r="G1014">
            <v>1912640</v>
          </cell>
        </row>
        <row r="1015">
          <cell r="B1015" t="str">
            <v>FPUS2</v>
          </cell>
          <cell r="G1015">
            <v>2181605</v>
          </cell>
        </row>
        <row r="1016">
          <cell r="B1016" t="str">
            <v>FPUS2</v>
          </cell>
          <cell r="G1016">
            <v>3477834.2123999996</v>
          </cell>
        </row>
        <row r="1017">
          <cell r="B1017" t="str">
            <v>FPUS2</v>
          </cell>
          <cell r="G1017">
            <v>4351347</v>
          </cell>
        </row>
        <row r="1018">
          <cell r="B1018" t="str">
            <v>FPUS2</v>
          </cell>
          <cell r="G1018">
            <v>3760618.6799999997</v>
          </cell>
        </row>
        <row r="1019">
          <cell r="B1019" t="str">
            <v>FPUS2</v>
          </cell>
          <cell r="G1019">
            <v>4267305</v>
          </cell>
        </row>
        <row r="1020">
          <cell r="B1020" t="str">
            <v>FPUS2</v>
          </cell>
          <cell r="G1020">
            <v>1445980.1608</v>
          </cell>
        </row>
        <row r="1021">
          <cell r="B1021" t="str">
            <v>FPUS2</v>
          </cell>
          <cell r="G1021">
            <v>789750.57642000006</v>
          </cell>
        </row>
        <row r="1022">
          <cell r="B1022" t="str">
            <v>FPUS2</v>
          </cell>
          <cell r="G1022">
            <v>2182700</v>
          </cell>
        </row>
        <row r="1023">
          <cell r="B1023" t="str">
            <v>FPUS2</v>
          </cell>
          <cell r="G1023">
            <v>1913600</v>
          </cell>
        </row>
        <row r="1024">
          <cell r="B1024" t="str">
            <v>FPUS2</v>
          </cell>
          <cell r="G1024">
            <v>2125179</v>
          </cell>
        </row>
        <row r="1025">
          <cell r="B1025" t="str">
            <v>FPUS2</v>
          </cell>
          <cell r="G1025">
            <v>2821817.5991999996</v>
          </cell>
        </row>
        <row r="1026">
          <cell r="B1026" t="str">
            <v>FPUS2</v>
          </cell>
          <cell r="G1026">
            <v>1861284.96</v>
          </cell>
        </row>
        <row r="1027">
          <cell r="B1027" t="str">
            <v>FPUS2</v>
          </cell>
          <cell r="G1027">
            <v>2208461.0155000002</v>
          </cell>
        </row>
        <row r="1028">
          <cell r="B1028" t="str">
            <v>FPUS2</v>
          </cell>
          <cell r="G1028">
            <v>4839703.1142999995</v>
          </cell>
        </row>
        <row r="1029">
          <cell r="B1029" t="str">
            <v>FPUS2</v>
          </cell>
          <cell r="G1029">
            <v>1900928.6772</v>
          </cell>
        </row>
        <row r="1030">
          <cell r="B1030" t="str">
            <v>FPUS2</v>
          </cell>
          <cell r="G1030">
            <v>2865639</v>
          </cell>
        </row>
        <row r="1031">
          <cell r="B1031" t="str">
            <v>FPUS2</v>
          </cell>
          <cell r="G1031">
            <v>2217755.4</v>
          </cell>
        </row>
        <row r="1032">
          <cell r="B1032" t="str">
            <v>FPUS2</v>
          </cell>
          <cell r="G1032">
            <v>4147802.4</v>
          </cell>
        </row>
        <row r="1033">
          <cell r="B1033" t="str">
            <v>FPUS2</v>
          </cell>
          <cell r="G1033">
            <v>667996.80000000005</v>
          </cell>
        </row>
        <row r="1034">
          <cell r="B1034" t="str">
            <v>FPUS2</v>
          </cell>
          <cell r="G1034">
            <v>2159010</v>
          </cell>
        </row>
        <row r="1035">
          <cell r="B1035" t="str">
            <v>FPUS2</v>
          </cell>
          <cell r="G1035">
            <v>2462854.7280000001</v>
          </cell>
        </row>
        <row r="1036">
          <cell r="B1036" t="str">
            <v>FPUS2</v>
          </cell>
          <cell r="G1036">
            <v>5287747.5</v>
          </cell>
        </row>
        <row r="1037">
          <cell r="B1037" t="str">
            <v>FPUS2</v>
          </cell>
          <cell r="G1037">
            <v>5305576.1896000002</v>
          </cell>
        </row>
        <row r="1038">
          <cell r="B1038" t="str">
            <v>FPUS2</v>
          </cell>
          <cell r="G1038">
            <v>2026072.5547999998</v>
          </cell>
        </row>
        <row r="1039">
          <cell r="B1039" t="str">
            <v>FPUS2</v>
          </cell>
          <cell r="G1039">
            <v>1499565.21</v>
          </cell>
        </row>
        <row r="1040">
          <cell r="B1040" t="str">
            <v>FPUS2</v>
          </cell>
          <cell r="G1040">
            <v>4446095.0669999998</v>
          </cell>
        </row>
        <row r="1041">
          <cell r="B1041" t="str">
            <v>FPUS2</v>
          </cell>
          <cell r="G1041">
            <v>4149251.7</v>
          </cell>
        </row>
        <row r="1042">
          <cell r="B1042" t="str">
            <v>FPUS2</v>
          </cell>
          <cell r="G1042">
            <v>2977375.9050000003</v>
          </cell>
        </row>
        <row r="1043">
          <cell r="B1043" t="str">
            <v>FPUS2</v>
          </cell>
          <cell r="G1043">
            <v>3713106.8429999999</v>
          </cell>
        </row>
        <row r="1044">
          <cell r="B1044" t="str">
            <v>FPUS2</v>
          </cell>
          <cell r="G1044">
            <v>20202512.229399998</v>
          </cell>
        </row>
        <row r="1045">
          <cell r="B1045" t="str">
            <v>FPUS2</v>
          </cell>
          <cell r="G1045">
            <v>1215781.9955000002</v>
          </cell>
        </row>
        <row r="1046">
          <cell r="B1046" t="str">
            <v>FPUS2</v>
          </cell>
          <cell r="G1046">
            <v>3843676.6439999999</v>
          </cell>
        </row>
        <row r="1047">
          <cell r="B1047" t="str">
            <v>FPUS2</v>
          </cell>
          <cell r="G1047">
            <v>2455324.5120000001</v>
          </cell>
        </row>
        <row r="1048">
          <cell r="B1048" t="str">
            <v>FPUS2</v>
          </cell>
          <cell r="G1048">
            <v>1251695.2</v>
          </cell>
        </row>
        <row r="1049">
          <cell r="B1049" t="str">
            <v>FPUS2</v>
          </cell>
          <cell r="G1049">
            <v>1745237.58</v>
          </cell>
        </row>
        <row r="1050">
          <cell r="B1050" t="str">
            <v>FPUS2</v>
          </cell>
          <cell r="G1050">
            <v>3891331.08</v>
          </cell>
        </row>
        <row r="1051">
          <cell r="B1051" t="str">
            <v>FPUS2</v>
          </cell>
          <cell r="G1051">
            <v>4224743.25</v>
          </cell>
        </row>
        <row r="1052">
          <cell r="B1052" t="str">
            <v>FPUS2</v>
          </cell>
          <cell r="G1052">
            <v>1914560</v>
          </cell>
        </row>
        <row r="1053">
          <cell r="B1053" t="str">
            <v>FPUS2</v>
          </cell>
          <cell r="G1053">
            <v>1913280</v>
          </cell>
        </row>
        <row r="1054">
          <cell r="B1054" t="str">
            <v>FPUS2</v>
          </cell>
          <cell r="G1054">
            <v>1913280</v>
          </cell>
        </row>
        <row r="1055">
          <cell r="B1055" t="str">
            <v>FPUS2</v>
          </cell>
          <cell r="G1055">
            <v>1460232.1184</v>
          </cell>
        </row>
        <row r="1056">
          <cell r="B1056" t="str">
            <v>FPUS2</v>
          </cell>
          <cell r="G1056">
            <v>2654366.6520000002</v>
          </cell>
        </row>
        <row r="1057">
          <cell r="B1057" t="str">
            <v>FPUS2</v>
          </cell>
          <cell r="G1057">
            <v>2300250.96</v>
          </cell>
        </row>
        <row r="1058">
          <cell r="B1058" t="str">
            <v>FPUS2</v>
          </cell>
          <cell r="G1058">
            <v>965346.84</v>
          </cell>
        </row>
        <row r="1059">
          <cell r="B1059" t="str">
            <v>FPUS2</v>
          </cell>
          <cell r="G1059">
            <v>4595180.6800000006</v>
          </cell>
        </row>
        <row r="1060">
          <cell r="B1060" t="str">
            <v>FPUS2</v>
          </cell>
          <cell r="G1060">
            <v>5896515.0942000002</v>
          </cell>
        </row>
        <row r="1061">
          <cell r="B1061" t="str">
            <v>FPUS2</v>
          </cell>
          <cell r="G1061">
            <v>1118438.763</v>
          </cell>
        </row>
        <row r="1062">
          <cell r="B1062" t="str">
            <v>FPUS2</v>
          </cell>
          <cell r="G1062">
            <v>2035926</v>
          </cell>
        </row>
        <row r="1063">
          <cell r="B1063" t="str">
            <v>FPUS2</v>
          </cell>
          <cell r="G1063">
            <v>2976872.0625</v>
          </cell>
        </row>
        <row r="1064">
          <cell r="B1064" t="str">
            <v>FPUS2</v>
          </cell>
          <cell r="G1064">
            <v>3069344.9070000001</v>
          </cell>
        </row>
        <row r="1065">
          <cell r="B1065" t="str">
            <v>FPUS2</v>
          </cell>
          <cell r="G1065">
            <v>3333218.8032000004</v>
          </cell>
        </row>
        <row r="1066">
          <cell r="B1066" t="str">
            <v>FPUS2</v>
          </cell>
          <cell r="G1066">
            <v>3788867.6640000003</v>
          </cell>
        </row>
        <row r="1067">
          <cell r="B1067" t="str">
            <v>FPUS2</v>
          </cell>
          <cell r="G1067">
            <v>469524.21</v>
          </cell>
        </row>
        <row r="1068">
          <cell r="B1068" t="str">
            <v>FPUS2</v>
          </cell>
          <cell r="G1068">
            <v>4285685.25</v>
          </cell>
        </row>
        <row r="1069">
          <cell r="B1069" t="str">
            <v>FPUS2</v>
          </cell>
          <cell r="G1069">
            <v>4480161.84</v>
          </cell>
        </row>
        <row r="1070">
          <cell r="B1070" t="str">
            <v>FPUS2</v>
          </cell>
          <cell r="G1070">
            <v>2488978.7999999998</v>
          </cell>
        </row>
        <row r="1071">
          <cell r="B1071" t="str">
            <v>FPUS2</v>
          </cell>
          <cell r="G1071">
            <v>2397795.4601000003</v>
          </cell>
        </row>
        <row r="1072">
          <cell r="B1072" t="str">
            <v>FPUS2</v>
          </cell>
          <cell r="G1072">
            <v>2770433.8898</v>
          </cell>
        </row>
        <row r="1073">
          <cell r="B1073" t="str">
            <v>FPUS2</v>
          </cell>
          <cell r="G1073">
            <v>2297552.04</v>
          </cell>
        </row>
        <row r="1074">
          <cell r="B1074" t="str">
            <v>FPUS2</v>
          </cell>
          <cell r="G1074">
            <v>2477501.9070000001</v>
          </cell>
        </row>
        <row r="1075">
          <cell r="B1075" t="str">
            <v>FPUS2</v>
          </cell>
          <cell r="G1075">
            <v>907037.5</v>
          </cell>
        </row>
        <row r="1076">
          <cell r="B1076" t="str">
            <v>FPUS2</v>
          </cell>
          <cell r="G1076">
            <v>5278912.5</v>
          </cell>
        </row>
        <row r="1077">
          <cell r="B1077" t="str">
            <v>FPUS2</v>
          </cell>
          <cell r="G1077">
            <v>4316643.4752000002</v>
          </cell>
        </row>
        <row r="1078">
          <cell r="B1078" t="str">
            <v>FPUS2</v>
          </cell>
          <cell r="G1078">
            <v>2209483.2599999998</v>
          </cell>
        </row>
        <row r="1079">
          <cell r="B1079" t="str">
            <v>FPUS2</v>
          </cell>
          <cell r="G1079">
            <v>1840551.02</v>
          </cell>
        </row>
        <row r="1080">
          <cell r="B1080" t="str">
            <v>FPUS2</v>
          </cell>
          <cell r="G1080">
            <v>1361346.7564000001</v>
          </cell>
        </row>
        <row r="1081">
          <cell r="B1081" t="str">
            <v>FPUS2</v>
          </cell>
          <cell r="G1081">
            <v>745953.51600000006</v>
          </cell>
        </row>
        <row r="1082">
          <cell r="B1082" t="str">
            <v>FPUS2</v>
          </cell>
          <cell r="G1082">
            <v>1756195.8630000001</v>
          </cell>
        </row>
        <row r="1083">
          <cell r="B1083" t="str">
            <v>FPUS2</v>
          </cell>
          <cell r="G1083">
            <v>1533847.392</v>
          </cell>
        </row>
        <row r="1084">
          <cell r="B1084" t="str">
            <v>FPUS2</v>
          </cell>
          <cell r="G1084">
            <v>616910.54700000002</v>
          </cell>
        </row>
        <row r="1085">
          <cell r="B1085" t="str">
            <v>FPUS2</v>
          </cell>
          <cell r="G1085">
            <v>1374411.6</v>
          </cell>
        </row>
        <row r="1086">
          <cell r="B1086" t="str">
            <v>FPUS2</v>
          </cell>
          <cell r="G1086">
            <v>2438682.6149999998</v>
          </cell>
        </row>
        <row r="1087">
          <cell r="B1087" t="str">
            <v>FPUS2</v>
          </cell>
          <cell r="G1087">
            <v>11717364.484800002</v>
          </cell>
        </row>
        <row r="1088">
          <cell r="B1088" t="str">
            <v>FPUS2</v>
          </cell>
          <cell r="G1088">
            <v>2430205.2544000004</v>
          </cell>
        </row>
        <row r="1089">
          <cell r="B1089" t="str">
            <v>FPUS2</v>
          </cell>
          <cell r="G1089">
            <v>3838649.4</v>
          </cell>
        </row>
        <row r="1090">
          <cell r="B1090" t="str">
            <v>FPUS2</v>
          </cell>
          <cell r="G1090">
            <v>1517275.6015999999</v>
          </cell>
        </row>
        <row r="1091">
          <cell r="B1091" t="str">
            <v>FPUS2</v>
          </cell>
          <cell r="G1091">
            <v>2209628.1600000001</v>
          </cell>
        </row>
        <row r="1092">
          <cell r="B1092" t="str">
            <v>FPUS2</v>
          </cell>
          <cell r="G1092">
            <v>4282681.8370000003</v>
          </cell>
        </row>
        <row r="1093">
          <cell r="B1093" t="str">
            <v>FPUS2</v>
          </cell>
          <cell r="G1093">
            <v>2532898.2000000002</v>
          </cell>
        </row>
        <row r="1094">
          <cell r="B1094" t="str">
            <v>FPUS2</v>
          </cell>
          <cell r="G1094">
            <v>4350619.3499999996</v>
          </cell>
        </row>
        <row r="1095">
          <cell r="B1095" t="str">
            <v>FPUS2</v>
          </cell>
          <cell r="G1095">
            <v>1473617.3663999999</v>
          </cell>
        </row>
        <row r="1096">
          <cell r="B1096" t="str">
            <v>FPUS2</v>
          </cell>
          <cell r="G1096">
            <v>1059168</v>
          </cell>
        </row>
        <row r="1097">
          <cell r="B1097" t="str">
            <v>FPUS2</v>
          </cell>
          <cell r="G1097">
            <v>2848824</v>
          </cell>
        </row>
        <row r="1098">
          <cell r="B1098" t="str">
            <v>FPUS2</v>
          </cell>
          <cell r="G1098">
            <v>643299.88319999992</v>
          </cell>
        </row>
        <row r="1099">
          <cell r="B1099" t="str">
            <v>FPUS2</v>
          </cell>
          <cell r="G1099">
            <v>2683164.2939999998</v>
          </cell>
        </row>
        <row r="1100">
          <cell r="B1100" t="str">
            <v>FPUS2</v>
          </cell>
          <cell r="G1100">
            <v>4572549.5640000002</v>
          </cell>
        </row>
        <row r="1101">
          <cell r="B1101" t="str">
            <v>FPUS2</v>
          </cell>
          <cell r="G1101">
            <v>2896379.9739999999</v>
          </cell>
        </row>
        <row r="1102">
          <cell r="B1102" t="str">
            <v>FPUS2</v>
          </cell>
          <cell r="G1102">
            <v>2060841.3</v>
          </cell>
        </row>
        <row r="1103">
          <cell r="B1103" t="str">
            <v>FPUS2</v>
          </cell>
          <cell r="G1103">
            <v>938328.29999999993</v>
          </cell>
        </row>
        <row r="1104">
          <cell r="B1104" t="str">
            <v>FPUS2</v>
          </cell>
          <cell r="G1104">
            <v>1747648.9845</v>
          </cell>
        </row>
        <row r="1105">
          <cell r="B1105" t="str">
            <v>FPUS2</v>
          </cell>
          <cell r="G1105">
            <v>4450361.8</v>
          </cell>
        </row>
        <row r="1106">
          <cell r="B1106" t="str">
            <v>FPUS2</v>
          </cell>
          <cell r="G1106">
            <v>907683.83999999997</v>
          </cell>
        </row>
        <row r="1107">
          <cell r="B1107" t="str">
            <v>FPUS2</v>
          </cell>
          <cell r="G1107">
            <v>4253644.5</v>
          </cell>
        </row>
        <row r="1108">
          <cell r="B1108" t="str">
            <v>FPUS2</v>
          </cell>
          <cell r="G1108">
            <v>2339053.6779999998</v>
          </cell>
        </row>
        <row r="1109">
          <cell r="B1109" t="str">
            <v>FPUS2</v>
          </cell>
          <cell r="G1109">
            <v>2203076.75</v>
          </cell>
        </row>
        <row r="1110">
          <cell r="B1110" t="str">
            <v>FPUS2</v>
          </cell>
          <cell r="G1110">
            <v>2355473.75</v>
          </cell>
        </row>
        <row r="1111">
          <cell r="B1111" t="str">
            <v>FPUS2</v>
          </cell>
          <cell r="G1111">
            <v>2391054.057</v>
          </cell>
        </row>
        <row r="1112">
          <cell r="B1112" t="str">
            <v>FPUS2</v>
          </cell>
          <cell r="G1112">
            <v>1941900.84</v>
          </cell>
        </row>
        <row r="1113">
          <cell r="B1113" t="str">
            <v>FPUS2</v>
          </cell>
          <cell r="G1113">
            <v>12626687.528000001</v>
          </cell>
        </row>
        <row r="1114">
          <cell r="B1114" t="str">
            <v>FPUS2</v>
          </cell>
          <cell r="G1114">
            <v>2399947.7999999998</v>
          </cell>
        </row>
        <row r="1115">
          <cell r="B1115" t="str">
            <v>FPUS2</v>
          </cell>
          <cell r="G1115">
            <v>2145600</v>
          </cell>
        </row>
        <row r="1116">
          <cell r="B1116" t="str">
            <v>FPUS2</v>
          </cell>
          <cell r="G1116">
            <v>2668998.2599999998</v>
          </cell>
        </row>
        <row r="1117">
          <cell r="B1117" t="str">
            <v>FPUS2</v>
          </cell>
          <cell r="G1117">
            <v>1827694.55</v>
          </cell>
        </row>
        <row r="1118">
          <cell r="B1118" t="str">
            <v>FPUS2</v>
          </cell>
          <cell r="G1118">
            <v>1104939.51</v>
          </cell>
        </row>
        <row r="1119">
          <cell r="B1119" t="str">
            <v>FPUS2</v>
          </cell>
          <cell r="G1119">
            <v>2330358.0209999997</v>
          </cell>
        </row>
        <row r="1120">
          <cell r="B1120" t="str">
            <v>FPUS2</v>
          </cell>
          <cell r="G1120">
            <v>1410370.8736</v>
          </cell>
        </row>
        <row r="1121">
          <cell r="B1121" t="str">
            <v>FPUS2</v>
          </cell>
          <cell r="G1121">
            <v>2061195.3</v>
          </cell>
        </row>
        <row r="1122">
          <cell r="B1122" t="str">
            <v>FPUS2</v>
          </cell>
          <cell r="G1122">
            <v>6215232.0780000007</v>
          </cell>
        </row>
        <row r="1123">
          <cell r="B1123" t="str">
            <v>FPUS2</v>
          </cell>
          <cell r="G1123">
            <v>2640536.415</v>
          </cell>
        </row>
        <row r="1124">
          <cell r="B1124" t="str">
            <v>FPUS2</v>
          </cell>
          <cell r="G1124">
            <v>2131762.9900000002</v>
          </cell>
        </row>
        <row r="1125">
          <cell r="B1125" t="str">
            <v>FPUS2</v>
          </cell>
          <cell r="G1125">
            <v>3912158.5360000003</v>
          </cell>
        </row>
        <row r="1126">
          <cell r="B1126" t="str">
            <v>FPUS2</v>
          </cell>
          <cell r="G1126">
            <v>1995761.1599999997</v>
          </cell>
        </row>
        <row r="1127">
          <cell r="B1127" t="str">
            <v>FPUS2</v>
          </cell>
          <cell r="G1127">
            <v>2038137.5999999999</v>
          </cell>
        </row>
        <row r="1128">
          <cell r="B1128" t="str">
            <v>FPUS2</v>
          </cell>
          <cell r="G1128">
            <v>1421187.8399999999</v>
          </cell>
        </row>
        <row r="1129">
          <cell r="B1129" t="str">
            <v>FPUS2</v>
          </cell>
          <cell r="G1129">
            <v>2949626.1795999999</v>
          </cell>
        </row>
        <row r="1130">
          <cell r="B1130" t="str">
            <v>FPUS2</v>
          </cell>
          <cell r="G1130">
            <v>916457.48999999987</v>
          </cell>
        </row>
        <row r="1131">
          <cell r="B1131" t="str">
            <v>FPUS2</v>
          </cell>
          <cell r="G1131">
            <v>501997.5</v>
          </cell>
        </row>
        <row r="1132">
          <cell r="B1132" t="str">
            <v>FPUS2</v>
          </cell>
          <cell r="G1132">
            <v>364402.41038400005</v>
          </cell>
        </row>
        <row r="1133">
          <cell r="B1133" t="str">
            <v>FPUS2</v>
          </cell>
          <cell r="G1133">
            <v>2147365.4687999999</v>
          </cell>
        </row>
        <row r="1134">
          <cell r="B1134" t="str">
            <v>FPUS2</v>
          </cell>
          <cell r="G1134">
            <v>1900503.8496000001</v>
          </cell>
        </row>
        <row r="1135">
          <cell r="B1135" t="str">
            <v>FPUS2</v>
          </cell>
          <cell r="G1135">
            <v>720747.76319999993</v>
          </cell>
        </row>
        <row r="1136">
          <cell r="B1136" t="str">
            <v>FPUS2</v>
          </cell>
          <cell r="G1136">
            <v>588913.74</v>
          </cell>
        </row>
        <row r="1137">
          <cell r="B1137" t="str">
            <v>FPUS2</v>
          </cell>
          <cell r="G1137">
            <v>4100414.64</v>
          </cell>
        </row>
        <row r="1138">
          <cell r="B1138" t="str">
            <v>FPUS2</v>
          </cell>
          <cell r="G1138">
            <v>319119.97200000001</v>
          </cell>
        </row>
        <row r="1139">
          <cell r="B1139" t="str">
            <v>FPUS2</v>
          </cell>
          <cell r="G1139">
            <v>373845.94559999998</v>
          </cell>
        </row>
        <row r="1140">
          <cell r="B1140" t="str">
            <v>FPUS2</v>
          </cell>
          <cell r="G1140">
            <v>321187.70399999997</v>
          </cell>
        </row>
        <row r="1141">
          <cell r="B1141" t="str">
            <v>FPUS2</v>
          </cell>
          <cell r="G1141">
            <v>261912.72</v>
          </cell>
        </row>
        <row r="1142">
          <cell r="B1142" t="str">
            <v>FPUS2</v>
          </cell>
          <cell r="G1142">
            <v>175343.67359999998</v>
          </cell>
        </row>
        <row r="1143">
          <cell r="B1143" t="str">
            <v>FPUS2</v>
          </cell>
          <cell r="G1143">
            <v>175343.67359999998</v>
          </cell>
        </row>
        <row r="1144">
          <cell r="B1144" t="str">
            <v>FPUS2</v>
          </cell>
          <cell r="G1144">
            <v>126820.89599999999</v>
          </cell>
        </row>
        <row r="1145">
          <cell r="B1145" t="str">
            <v>FPUS2</v>
          </cell>
          <cell r="G1145">
            <v>1986799.2964999997</v>
          </cell>
        </row>
        <row r="1146">
          <cell r="B1146" t="str">
            <v>FPUS1</v>
          </cell>
          <cell r="G1146">
            <v>434974.50057600002</v>
          </cell>
        </row>
        <row r="1147">
          <cell r="B1147" t="str">
            <v>FPUS2</v>
          </cell>
          <cell r="G1147">
            <v>3738790.1100000003</v>
          </cell>
        </row>
        <row r="1148">
          <cell r="B1148" t="str">
            <v>FPUS1</v>
          </cell>
          <cell r="G1148">
            <v>101752.23827999999</v>
          </cell>
        </row>
        <row r="1149">
          <cell r="B1149" t="str">
            <v>FPUS2</v>
          </cell>
          <cell r="G1149">
            <v>388669.32000000007</v>
          </cell>
        </row>
        <row r="1150">
          <cell r="B1150" t="str">
            <v>FPUS2</v>
          </cell>
          <cell r="G1150">
            <v>1382119.128</v>
          </cell>
        </row>
        <row r="1151">
          <cell r="B1151" t="str">
            <v>FPUS2</v>
          </cell>
          <cell r="G1151">
            <v>120184.27200000001</v>
          </cell>
        </row>
        <row r="1152">
          <cell r="B1152" t="str">
            <v>FPUS2</v>
          </cell>
          <cell r="G1152">
            <v>60092.136000000006</v>
          </cell>
        </row>
        <row r="1153">
          <cell r="B1153" t="str">
            <v>FPUS2</v>
          </cell>
          <cell r="G1153">
            <v>838671.21</v>
          </cell>
        </row>
        <row r="1154">
          <cell r="B1154" t="str">
            <v>FPUS2</v>
          </cell>
          <cell r="G1154">
            <v>1325449.4550000001</v>
          </cell>
        </row>
        <row r="1155">
          <cell r="B1155" t="str">
            <v>FPUS2</v>
          </cell>
          <cell r="G1155">
            <v>2845240.7974999999</v>
          </cell>
        </row>
        <row r="1156">
          <cell r="B1156" t="str">
            <v>FPUS2</v>
          </cell>
          <cell r="G1156">
            <v>3017417.52</v>
          </cell>
        </row>
        <row r="1157">
          <cell r="B1157" t="str">
            <v>FPUS2</v>
          </cell>
          <cell r="G1157">
            <v>3600688.2912000003</v>
          </cell>
        </row>
        <row r="1158">
          <cell r="B1158" t="str">
            <v>FPUS2</v>
          </cell>
          <cell r="G1158">
            <v>2200021.38</v>
          </cell>
        </row>
        <row r="1159">
          <cell r="B1159" t="str">
            <v>FPUS2</v>
          </cell>
          <cell r="G1159">
            <v>2251047.2400000002</v>
          </cell>
        </row>
        <row r="1160">
          <cell r="B1160" t="str">
            <v>FPUS2</v>
          </cell>
          <cell r="G1160">
            <v>2895928.2017999999</v>
          </cell>
        </row>
        <row r="1161">
          <cell r="B1161" t="str">
            <v>FPUS2</v>
          </cell>
          <cell r="G1161">
            <v>2548135.6032000002</v>
          </cell>
        </row>
        <row r="1162">
          <cell r="B1162" t="str">
            <v>FPUS2</v>
          </cell>
          <cell r="G1162">
            <v>2197253.6414999999</v>
          </cell>
        </row>
        <row r="1163">
          <cell r="B1163" t="str">
            <v>FPUS2</v>
          </cell>
          <cell r="G1163">
            <v>4523489.8146000002</v>
          </cell>
        </row>
        <row r="1164">
          <cell r="B1164" t="str">
            <v>FPUS2</v>
          </cell>
          <cell r="G1164">
            <v>2817661.5384</v>
          </cell>
        </row>
        <row r="1165">
          <cell r="B1165" t="str">
            <v>FPUS2</v>
          </cell>
          <cell r="G1165">
            <v>2880192.5375999999</v>
          </cell>
        </row>
        <row r="1166">
          <cell r="B1166" t="str">
            <v>FPUS2</v>
          </cell>
          <cell r="G1166">
            <v>1155971.6610000001</v>
          </cell>
        </row>
        <row r="1167">
          <cell r="B1167" t="str">
            <v>FPUS2</v>
          </cell>
          <cell r="G1167">
            <v>1356300</v>
          </cell>
        </row>
        <row r="1168">
          <cell r="B1168" t="str">
            <v>FPUS2</v>
          </cell>
          <cell r="G1168">
            <v>2237083.7288000002</v>
          </cell>
        </row>
        <row r="1169">
          <cell r="B1169" t="str">
            <v>FPUS2</v>
          </cell>
          <cell r="G1169">
            <v>367404.09494400001</v>
          </cell>
        </row>
        <row r="1170">
          <cell r="B1170" t="str">
            <v>FPUS2</v>
          </cell>
          <cell r="G1170">
            <v>4460855.5200000005</v>
          </cell>
        </row>
        <row r="1171">
          <cell r="B1171" t="str">
            <v>FPUS2</v>
          </cell>
          <cell r="G1171">
            <v>384869.10055999999</v>
          </cell>
        </row>
        <row r="1172">
          <cell r="B1172" t="str">
            <v>FPUS2</v>
          </cell>
          <cell r="G1172">
            <v>7697718</v>
          </cell>
        </row>
        <row r="1173">
          <cell r="B1173" t="str">
            <v>FPUS2</v>
          </cell>
          <cell r="G1173">
            <v>6126223.2126000002</v>
          </cell>
        </row>
        <row r="1174">
          <cell r="B1174" t="str">
            <v>FPUS2</v>
          </cell>
          <cell r="G1174">
            <v>7875782.2768000001</v>
          </cell>
        </row>
        <row r="1175">
          <cell r="B1175" t="str">
            <v>FPUS2</v>
          </cell>
          <cell r="G1175">
            <v>5553553.0005999999</v>
          </cell>
        </row>
        <row r="1176">
          <cell r="B1176" t="str">
            <v>FSJY2</v>
          </cell>
          <cell r="G1176">
            <v>13127649.999999998</v>
          </cell>
        </row>
        <row r="1177">
          <cell r="B1177" t="str">
            <v>FSJY2</v>
          </cell>
          <cell r="G1177">
            <v>25910750</v>
          </cell>
        </row>
        <row r="1178">
          <cell r="B1178" t="str">
            <v>FPUS2</v>
          </cell>
          <cell r="G1178">
            <v>25910727.752000004</v>
          </cell>
        </row>
        <row r="1179">
          <cell r="B1179" t="str">
            <v>FPUS2</v>
          </cell>
          <cell r="G1179">
            <v>13127641.3156</v>
          </cell>
        </row>
        <row r="1180">
          <cell r="B1180" t="str">
            <v>FPUS2</v>
          </cell>
          <cell r="G1180">
            <v>3778961.8</v>
          </cell>
        </row>
        <row r="1181">
          <cell r="B1181" t="str">
            <v>FPUS2</v>
          </cell>
          <cell r="G1181">
            <v>3762359.088</v>
          </cell>
        </row>
        <row r="1182">
          <cell r="B1182" t="str">
            <v>FPUS2</v>
          </cell>
          <cell r="G1182">
            <v>21759137.447999999</v>
          </cell>
        </row>
        <row r="1183">
          <cell r="B1183" t="str">
            <v>FPUS2</v>
          </cell>
          <cell r="G1183">
            <v>27468664.220000003</v>
          </cell>
        </row>
        <row r="1184">
          <cell r="B1184" t="str">
            <v>FPUS2</v>
          </cell>
          <cell r="G1184">
            <v>36663913.555200003</v>
          </cell>
        </row>
        <row r="1185">
          <cell r="B1185" t="str">
            <v>FPUS2</v>
          </cell>
          <cell r="G1185">
            <v>2743075.125</v>
          </cell>
        </row>
        <row r="1186">
          <cell r="B1186" t="str">
            <v>FPUS2</v>
          </cell>
          <cell r="G1186">
            <v>2380671</v>
          </cell>
        </row>
        <row r="1187">
          <cell r="B1187" t="str">
            <v>FPUS2</v>
          </cell>
          <cell r="G1187">
            <v>2380671</v>
          </cell>
        </row>
        <row r="1188">
          <cell r="B1188" t="str">
            <v>FPUS2</v>
          </cell>
          <cell r="G1188">
            <v>37987783.469999999</v>
          </cell>
        </row>
        <row r="1189">
          <cell r="B1189" t="str">
            <v>FPUS2</v>
          </cell>
          <cell r="G1189">
            <v>2375325</v>
          </cell>
        </row>
        <row r="1190">
          <cell r="B1190" t="str">
            <v>FPUS2</v>
          </cell>
          <cell r="G1190">
            <v>2685150</v>
          </cell>
        </row>
        <row r="1191">
          <cell r="B1191" t="str">
            <v>FPUS2</v>
          </cell>
          <cell r="G1191">
            <v>1940128.8</v>
          </cell>
        </row>
        <row r="1192">
          <cell r="B1192" t="str">
            <v>FPUS2</v>
          </cell>
          <cell r="G1192">
            <v>2312792.37</v>
          </cell>
        </row>
        <row r="1193">
          <cell r="B1193" t="str">
            <v>FPUS2</v>
          </cell>
          <cell r="G1193">
            <v>13576492.825000001</v>
          </cell>
        </row>
        <row r="1194">
          <cell r="B1194" t="str">
            <v>FPUS2</v>
          </cell>
          <cell r="G1194">
            <v>11658939.484000001</v>
          </cell>
        </row>
        <row r="1195">
          <cell r="B1195" t="str">
            <v>FPUS2</v>
          </cell>
          <cell r="G1195">
            <v>27170184.172000002</v>
          </cell>
        </row>
        <row r="1196">
          <cell r="B1196" t="str">
            <v>FPUS2</v>
          </cell>
          <cell r="G1196">
            <v>2748900</v>
          </cell>
        </row>
        <row r="1197">
          <cell r="B1197" t="str">
            <v>FPUS2</v>
          </cell>
          <cell r="G1197">
            <v>29751150.18</v>
          </cell>
        </row>
        <row r="1198">
          <cell r="B1198" t="str">
            <v>FPUS1</v>
          </cell>
          <cell r="G1198">
            <v>7560640.4831999997</v>
          </cell>
        </row>
        <row r="1199">
          <cell r="B1199" t="str">
            <v>FSUS2</v>
          </cell>
          <cell r="G1199">
            <v>213255000</v>
          </cell>
        </row>
        <row r="1200">
          <cell r="B1200" t="str">
            <v>FSUS2</v>
          </cell>
          <cell r="G1200">
            <v>303850000</v>
          </cell>
        </row>
        <row r="1201">
          <cell r="B1201" t="str">
            <v>FSUS2</v>
          </cell>
          <cell r="G1201">
            <v>304000000</v>
          </cell>
        </row>
        <row r="1202">
          <cell r="B1202" t="str">
            <v>FSUS2</v>
          </cell>
          <cell r="G1202">
            <v>305900000</v>
          </cell>
        </row>
        <row r="1203">
          <cell r="B1203" t="str">
            <v>FSUS2</v>
          </cell>
          <cell r="G1203">
            <v>314100000</v>
          </cell>
        </row>
        <row r="1204">
          <cell r="B1204" t="str">
            <v>FSUS2</v>
          </cell>
          <cell r="G1204">
            <v>304700000</v>
          </cell>
        </row>
        <row r="1205">
          <cell r="B1205" t="str">
            <v>FSUS3</v>
          </cell>
          <cell r="G1205">
            <v>314100000</v>
          </cell>
        </row>
        <row r="1206">
          <cell r="B1206" t="str">
            <v>FSUS2</v>
          </cell>
          <cell r="G1206">
            <v>304050000</v>
          </cell>
        </row>
        <row r="1207">
          <cell r="B1207" t="str">
            <v>FSUS2</v>
          </cell>
          <cell r="G1207">
            <v>303650000</v>
          </cell>
        </row>
        <row r="1208">
          <cell r="B1208" t="str">
            <v>FSUS2</v>
          </cell>
          <cell r="G1208">
            <v>305650000</v>
          </cell>
        </row>
        <row r="1209">
          <cell r="B1209" t="str">
            <v>FSEU2</v>
          </cell>
          <cell r="G1209">
            <v>612323906.39999998</v>
          </cell>
        </row>
        <row r="1210">
          <cell r="B1210" t="str">
            <v>FPUS2</v>
          </cell>
          <cell r="G1210">
            <v>304600</v>
          </cell>
        </row>
        <row r="1211">
          <cell r="B1211" t="str">
            <v>FPJY2</v>
          </cell>
          <cell r="G1211">
            <v>9010386</v>
          </cell>
        </row>
        <row r="1212">
          <cell r="B1212" t="str">
            <v>FPJY2</v>
          </cell>
          <cell r="G1212">
            <v>9010386</v>
          </cell>
        </row>
        <row r="1213">
          <cell r="B1213" t="str">
            <v>FPJY2</v>
          </cell>
          <cell r="G1213">
            <v>9010386</v>
          </cell>
        </row>
        <row r="1214">
          <cell r="B1214" t="str">
            <v>FPJY2</v>
          </cell>
          <cell r="G1214">
            <v>25502950.000000004</v>
          </cell>
        </row>
        <row r="1215">
          <cell r="B1215" t="str">
            <v>FPJY2</v>
          </cell>
          <cell r="G1215">
            <v>126562500</v>
          </cell>
        </row>
        <row r="1216">
          <cell r="B1216" t="str">
            <v>FPJY3</v>
          </cell>
          <cell r="G1216">
            <v>546996000</v>
          </cell>
        </row>
        <row r="1217">
          <cell r="B1217" t="str">
            <v>FPJY2</v>
          </cell>
          <cell r="G1217">
            <v>21024234.000000004</v>
          </cell>
        </row>
        <row r="1218">
          <cell r="B1218" t="str">
            <v>FPJY2</v>
          </cell>
          <cell r="G1218">
            <v>21024234.000000004</v>
          </cell>
        </row>
        <row r="1219">
          <cell r="B1219" t="str">
            <v>FPJY2</v>
          </cell>
          <cell r="G1219">
            <v>22622196.915170003</v>
          </cell>
        </row>
        <row r="1220">
          <cell r="B1220" t="str">
            <v>FPJY3</v>
          </cell>
          <cell r="G1220">
            <v>546996000</v>
          </cell>
        </row>
        <row r="1221">
          <cell r="B1221" t="str">
            <v>FPJY2</v>
          </cell>
          <cell r="G1221">
            <v>124925000</v>
          </cell>
        </row>
        <row r="1222">
          <cell r="B1222" t="str">
            <v>FPJY2</v>
          </cell>
          <cell r="G1222">
            <v>122975000</v>
          </cell>
        </row>
        <row r="1223">
          <cell r="B1223" t="str">
            <v>FPJY2</v>
          </cell>
          <cell r="G1223">
            <v>128305000</v>
          </cell>
        </row>
        <row r="1224">
          <cell r="B1224" t="str">
            <v>FPJY3</v>
          </cell>
          <cell r="G1224">
            <v>543341000</v>
          </cell>
        </row>
        <row r="1225">
          <cell r="B1225" t="str">
            <v>FPJY2</v>
          </cell>
          <cell r="G1225">
            <v>23663417.222010002</v>
          </cell>
        </row>
        <row r="1226">
          <cell r="B1226" t="str">
            <v>FPJY2</v>
          </cell>
          <cell r="G1226">
            <v>21024234.000000004</v>
          </cell>
        </row>
        <row r="1227">
          <cell r="B1227" t="str">
            <v>FPJY3</v>
          </cell>
          <cell r="G1227">
            <v>543341000</v>
          </cell>
        </row>
        <row r="1228">
          <cell r="B1228" t="str">
            <v>FPJY2</v>
          </cell>
          <cell r="G1228">
            <v>23364937.884160001</v>
          </cell>
        </row>
        <row r="1229">
          <cell r="B1229" t="str">
            <v>FPJY2</v>
          </cell>
          <cell r="G1229">
            <v>25783900</v>
          </cell>
        </row>
        <row r="1230">
          <cell r="B1230" t="str">
            <v>FPJY3</v>
          </cell>
          <cell r="G1230">
            <v>525776000</v>
          </cell>
        </row>
        <row r="1231">
          <cell r="B1231" t="str">
            <v>FSJY3</v>
          </cell>
          <cell r="G1231">
            <v>543341000</v>
          </cell>
        </row>
        <row r="1232">
          <cell r="B1232" t="str">
            <v>FSJY3</v>
          </cell>
          <cell r="G1232">
            <v>546996000</v>
          </cell>
        </row>
        <row r="1233">
          <cell r="B1233" t="str">
            <v>FSJY2</v>
          </cell>
          <cell r="G1233">
            <v>126562500</v>
          </cell>
        </row>
        <row r="1234">
          <cell r="B1234" t="str">
            <v>FSJY2</v>
          </cell>
          <cell r="G1234">
            <v>25783900</v>
          </cell>
        </row>
        <row r="1235">
          <cell r="B1235" t="str">
            <v>FSJY3</v>
          </cell>
          <cell r="G1235">
            <v>525776000</v>
          </cell>
        </row>
        <row r="1236">
          <cell r="B1236" t="str">
            <v>FSJY2</v>
          </cell>
          <cell r="G1236">
            <v>122975000</v>
          </cell>
        </row>
        <row r="1237">
          <cell r="B1237" t="str">
            <v>FSJY2</v>
          </cell>
          <cell r="G1237">
            <v>124925000</v>
          </cell>
        </row>
        <row r="1238">
          <cell r="B1238" t="str">
            <v>FSJY2</v>
          </cell>
          <cell r="G1238">
            <v>21119567.387919001</v>
          </cell>
        </row>
        <row r="1239">
          <cell r="B1239" t="str">
            <v>FSJY2</v>
          </cell>
          <cell r="G1239">
            <v>21119567.387919001</v>
          </cell>
        </row>
        <row r="1240">
          <cell r="B1240" t="str">
            <v>FSJY2</v>
          </cell>
          <cell r="G1240">
            <v>128305000</v>
          </cell>
        </row>
        <row r="1241">
          <cell r="B1241" t="str">
            <v>FSJY2</v>
          </cell>
          <cell r="G1241">
            <v>25502950.000000004</v>
          </cell>
        </row>
        <row r="1242">
          <cell r="B1242" t="str">
            <v>FSJY3</v>
          </cell>
          <cell r="G1242">
            <v>543341000</v>
          </cell>
        </row>
        <row r="1243">
          <cell r="B1243" t="str">
            <v>FSJY2</v>
          </cell>
          <cell r="G1243">
            <v>9414753.6023310013</v>
          </cell>
        </row>
        <row r="1244">
          <cell r="B1244" t="str">
            <v>FSJY2</v>
          </cell>
          <cell r="G1244">
            <v>9125260.4122680016</v>
          </cell>
        </row>
        <row r="1245">
          <cell r="B1245" t="str">
            <v>FSJY2</v>
          </cell>
          <cell r="G1245">
            <v>9414753.6023310013</v>
          </cell>
        </row>
        <row r="1246">
          <cell r="B1246" t="str">
            <v>FSJY2</v>
          </cell>
          <cell r="G1246">
            <v>22622196.915170003</v>
          </cell>
        </row>
        <row r="1247">
          <cell r="B1247" t="str">
            <v>FSJY2</v>
          </cell>
          <cell r="G1247">
            <v>21119567.387919001</v>
          </cell>
        </row>
        <row r="1248">
          <cell r="B1248" t="str">
            <v>FSJY2</v>
          </cell>
          <cell r="G1248">
            <v>23663417.222010002</v>
          </cell>
        </row>
        <row r="1249">
          <cell r="B1249" t="str">
            <v>FSJY2</v>
          </cell>
          <cell r="G1249">
            <v>23364937.884160001</v>
          </cell>
        </row>
        <row r="1250">
          <cell r="B1250" t="str">
            <v>FSJY3</v>
          </cell>
          <cell r="G1250">
            <v>546996000</v>
          </cell>
        </row>
        <row r="1251">
          <cell r="B1251" t="str">
            <v>FPUS3</v>
          </cell>
          <cell r="G1251">
            <v>543340757.31030011</v>
          </cell>
        </row>
        <row r="1252">
          <cell r="B1252" t="str">
            <v>FPUS3</v>
          </cell>
          <cell r="G1252">
            <v>543340757.31030011</v>
          </cell>
        </row>
        <row r="1253">
          <cell r="B1253" t="str">
            <v>FPUS3</v>
          </cell>
          <cell r="G1253">
            <v>546995515.97130001</v>
          </cell>
        </row>
        <row r="1254">
          <cell r="B1254" t="str">
            <v>FPUS3</v>
          </cell>
          <cell r="G1254">
            <v>546995515.97130001</v>
          </cell>
        </row>
        <row r="1255">
          <cell r="B1255" t="str">
            <v>FPUS3</v>
          </cell>
          <cell r="G1255">
            <v>525775862.36340004</v>
          </cell>
        </row>
        <row r="1256">
          <cell r="B1256" t="str">
            <v>FPUS2</v>
          </cell>
          <cell r="G1256">
            <v>23663431.815000001</v>
          </cell>
        </row>
        <row r="1257">
          <cell r="B1257" t="str">
            <v>FPUS2</v>
          </cell>
          <cell r="G1257">
            <v>23364952.1754</v>
          </cell>
        </row>
        <row r="1258">
          <cell r="B1258" t="str">
            <v>FPUS2</v>
          </cell>
          <cell r="G1258">
            <v>22622210.8506</v>
          </cell>
        </row>
        <row r="1259">
          <cell r="B1259" t="str">
            <v>FPUS2</v>
          </cell>
          <cell r="G1259">
            <v>122970779.26800001</v>
          </cell>
        </row>
        <row r="1260">
          <cell r="B1260" t="str">
            <v>FPUS2</v>
          </cell>
          <cell r="G1260">
            <v>124948453.602</v>
          </cell>
        </row>
        <row r="1261">
          <cell r="B1261" t="str">
            <v>FPUS2</v>
          </cell>
          <cell r="G1261">
            <v>9125256.8925000001</v>
          </cell>
        </row>
        <row r="1262">
          <cell r="B1262" t="str">
            <v>FPUS2</v>
          </cell>
          <cell r="G1262">
            <v>25502933.557999998</v>
          </cell>
        </row>
        <row r="1263">
          <cell r="B1263" t="str">
            <v>FPUS2</v>
          </cell>
          <cell r="G1263">
            <v>25783898.088500001</v>
          </cell>
        </row>
        <row r="1264">
          <cell r="B1264" t="str">
            <v>FPUS2</v>
          </cell>
          <cell r="G1264">
            <v>9414749.4749999996</v>
          </cell>
        </row>
        <row r="1265">
          <cell r="B1265" t="str">
            <v>FPUS2</v>
          </cell>
          <cell r="G1265">
            <v>9414749.4749999996</v>
          </cell>
        </row>
        <row r="1266">
          <cell r="B1266" t="str">
            <v>FPUS2</v>
          </cell>
          <cell r="G1266">
            <v>21119558.895</v>
          </cell>
        </row>
        <row r="1267">
          <cell r="B1267" t="str">
            <v>FPUS2</v>
          </cell>
          <cell r="G1267">
            <v>21119558.895</v>
          </cell>
        </row>
        <row r="1268">
          <cell r="B1268" t="str">
            <v>FPUS2</v>
          </cell>
          <cell r="G1268">
            <v>21119558.895</v>
          </cell>
        </row>
        <row r="1269">
          <cell r="B1269" t="str">
            <v>FPUS2</v>
          </cell>
          <cell r="G1269">
            <v>126562499.7975</v>
          </cell>
        </row>
        <row r="1270">
          <cell r="B1270" t="str">
            <v>FPUS2</v>
          </cell>
          <cell r="G1270">
            <v>128305084.8792</v>
          </cell>
        </row>
        <row r="1271">
          <cell r="B1271" t="str">
            <v>FPUS2</v>
          </cell>
          <cell r="G1271">
            <v>50411895.752549998</v>
          </cell>
        </row>
        <row r="1272">
          <cell r="B1272" t="str">
            <v>FPUS2</v>
          </cell>
          <cell r="G1272">
            <v>51375731.327849999</v>
          </cell>
        </row>
        <row r="1273">
          <cell r="B1273" t="str">
            <v>FPUS3</v>
          </cell>
          <cell r="G1273">
            <v>366146305.54694998</v>
          </cell>
        </row>
        <row r="1274">
          <cell r="B1274" t="str">
            <v>FSUS3</v>
          </cell>
          <cell r="G1274">
            <v>546995515.97130001</v>
          </cell>
        </row>
        <row r="1275">
          <cell r="B1275" t="str">
            <v>FSUS3</v>
          </cell>
          <cell r="G1275">
            <v>546995515.97130001</v>
          </cell>
        </row>
        <row r="1276">
          <cell r="B1276" t="str">
            <v>FSUS3</v>
          </cell>
          <cell r="G1276">
            <v>543340757.31030011</v>
          </cell>
        </row>
        <row r="1277">
          <cell r="B1277" t="str">
            <v>FSUS3</v>
          </cell>
          <cell r="G1277">
            <v>543340757.31030011</v>
          </cell>
        </row>
        <row r="1278">
          <cell r="B1278" t="str">
            <v>FSUS3</v>
          </cell>
          <cell r="G1278">
            <v>525775862.36340004</v>
          </cell>
        </row>
        <row r="1279">
          <cell r="B1279" t="str">
            <v>FSUS2</v>
          </cell>
          <cell r="G1279">
            <v>128305084.8792</v>
          </cell>
        </row>
        <row r="1280">
          <cell r="B1280" t="str">
            <v>FSUS2</v>
          </cell>
          <cell r="G1280">
            <v>126562499.7975</v>
          </cell>
        </row>
        <row r="1281">
          <cell r="B1281" t="str">
            <v>FSUS2</v>
          </cell>
          <cell r="G1281">
            <v>21024225.7425</v>
          </cell>
        </row>
        <row r="1282">
          <cell r="B1282" t="str">
            <v>FSUS2</v>
          </cell>
          <cell r="G1282">
            <v>25783898.088500001</v>
          </cell>
        </row>
        <row r="1283">
          <cell r="B1283" t="str">
            <v>FSUS2</v>
          </cell>
          <cell r="G1283">
            <v>21024225.7425</v>
          </cell>
        </row>
        <row r="1284">
          <cell r="B1284" t="str">
            <v>FSUS2</v>
          </cell>
          <cell r="G1284">
            <v>21024225.7425</v>
          </cell>
        </row>
        <row r="1285">
          <cell r="B1285" t="str">
            <v>FSUS2</v>
          </cell>
          <cell r="G1285">
            <v>25502933.557999998</v>
          </cell>
        </row>
        <row r="1286">
          <cell r="B1286" t="str">
            <v>FSUS2</v>
          </cell>
          <cell r="G1286">
            <v>122970779.26800001</v>
          </cell>
        </row>
        <row r="1287">
          <cell r="B1287" t="str">
            <v>FSUS2</v>
          </cell>
          <cell r="G1287">
            <v>124948453.602</v>
          </cell>
        </row>
        <row r="1288">
          <cell r="B1288" t="str">
            <v>FSUS2</v>
          </cell>
          <cell r="G1288">
            <v>23364952.1754</v>
          </cell>
        </row>
        <row r="1289">
          <cell r="B1289" t="str">
            <v>FSUS2</v>
          </cell>
          <cell r="G1289">
            <v>23663431.815000001</v>
          </cell>
        </row>
        <row r="1290">
          <cell r="B1290" t="str">
            <v>FSUS2</v>
          </cell>
          <cell r="G1290">
            <v>9010382.2874999996</v>
          </cell>
        </row>
        <row r="1291">
          <cell r="B1291" t="str">
            <v>FSUS2</v>
          </cell>
          <cell r="G1291">
            <v>9010382.2874999996</v>
          </cell>
        </row>
        <row r="1292">
          <cell r="B1292" t="str">
            <v>FSUS2</v>
          </cell>
          <cell r="G1292">
            <v>9010382.2874999996</v>
          </cell>
        </row>
        <row r="1293">
          <cell r="B1293" t="str">
            <v>FSUS2</v>
          </cell>
          <cell r="G1293">
            <v>22622210.8506</v>
          </cell>
        </row>
        <row r="65536">
          <cell r="B65536" t="str">
            <v>Cur/P/S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 val="for Siddiqui Sahib A"/>
    </sheetNames>
    <sheetDataSet>
      <sheetData sheetId="0" refreshError="1"/>
      <sheetData sheetId="1" refreshError="1">
        <row r="25">
          <cell r="I25">
            <v>114553725.34000003</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BILUSZY"/>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 sheetId="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T. SEC."/>
      <sheetName val="INCOME FUNDS "/>
      <sheetName val="MOV IN EQUITY SEC."/>
      <sheetName val="Equity portfolio"/>
      <sheetName val="TFCs 2"/>
      <sheetName val="DEBT SEC."/>
      <sheetName val="REV REPO CFS"/>
      <sheetName val="REPO TRANS"/>
      <sheetName val="FUTURE TRANSAC"/>
      <sheetName val="LOANS &amp; ADVANCES"/>
      <sheetName val="REPORT"/>
    </sheetNames>
    <sheetDataSet>
      <sheetData sheetId="0" refreshError="1"/>
      <sheetData sheetId="1" refreshError="1"/>
      <sheetData sheetId="2" refreshError="1"/>
      <sheetData sheetId="3" refreshError="1"/>
      <sheetData sheetId="4">
        <row r="8">
          <cell r="B8" t="str">
            <v>Issuer</v>
          </cell>
          <cell r="C8" t="str">
            <v>Instrument Rating</v>
          </cell>
          <cell r="D8" t="str">
            <v>Issue Date</v>
          </cell>
          <cell r="E8" t="str">
            <v>Purchase Date</v>
          </cell>
          <cell r="F8" t="str">
            <v>Maturity Date</v>
          </cell>
          <cell r="G8" t="str">
            <v>Face Value of Outstanding TFCs as at</v>
          </cell>
          <cell r="H8" t="str">
            <v>Purchase Price</v>
          </cell>
          <cell r="I8" t="str">
            <v>Purchase Cost</v>
          </cell>
          <cell r="J8" t="str">
            <v># of Units</v>
          </cell>
          <cell r="K8" t="str">
            <v>Coupon Rate</v>
          </cell>
          <cell r="L8" t="str">
            <v>Current Yield</v>
          </cell>
          <cell r="M8" t="str">
            <v>Redeem Value Per TFC</v>
          </cell>
          <cell r="N8" t="str">
            <v>Market Price</v>
          </cell>
          <cell r="O8" t="str">
            <v>Market Value</v>
          </cell>
          <cell r="P8" t="str">
            <v>Appreciation/ (Depreciation)</v>
          </cell>
          <cell r="Q8" t="str">
            <v>Total Days to Maturity From Purchase Date</v>
          </cell>
          <cell r="R8" t="str">
            <v>No of Days up to</v>
          </cell>
          <cell r="S8" t="str">
            <v>No. of Days Left in Maturity After</v>
          </cell>
          <cell r="T8" t="str">
            <v>Last Coupon Date</v>
          </cell>
          <cell r="U8" t="str">
            <v>Next Coupon Date</v>
          </cell>
          <cell r="V8" t="str">
            <v>Cut off Date</v>
          </cell>
          <cell r="W8" t="str">
            <v>Coupon Days</v>
          </cell>
          <cell r="X8" t="str">
            <v>Accrued Days</v>
          </cell>
          <cell r="Y8" t="str">
            <v>Premium/ Discount on Purchase</v>
          </cell>
          <cell r="Z8" t="str">
            <v>Premium /Disc.  Amortised up to</v>
          </cell>
          <cell r="AA8" t="str">
            <v>Unamortised Premium</v>
          </cell>
          <cell r="AB8" t="str">
            <v>Amortised Cost / Book Value</v>
          </cell>
          <cell r="AC8" t="str">
            <v>Coupon Accrual up to</v>
          </cell>
          <cell r="AD8" t="str">
            <v>Coupon A/Cs #</v>
          </cell>
          <cell r="AE8" t="str">
            <v>Coupon Accrued</v>
          </cell>
          <cell r="AF8" t="str">
            <v>Coupon for the Month</v>
          </cell>
          <cell r="AG8" t="str">
            <v>AmortisedA/Cs #</v>
          </cell>
          <cell r="AH8" t="str">
            <v>Amortised  Prem/disc.</v>
          </cell>
          <cell r="AI8" t="str">
            <v xml:space="preserve">Amortised  Prem/disc. for the Month </v>
          </cell>
        </row>
        <row r="9">
          <cell r="C9" t="str">
            <v>Rating</v>
          </cell>
          <cell r="N9">
            <v>40036</v>
          </cell>
          <cell r="R9">
            <v>40036</v>
          </cell>
          <cell r="S9">
            <v>40036</v>
          </cell>
          <cell r="Z9">
            <v>40036</v>
          </cell>
          <cell r="AC9">
            <v>40036</v>
          </cell>
        </row>
        <row r="13">
          <cell r="B13" t="str">
            <v>AVARI HOTELS-TFC (30-04-09)</v>
          </cell>
          <cell r="C13" t="str">
            <v>A-</v>
          </cell>
          <cell r="D13">
            <v>39933</v>
          </cell>
          <cell r="E13">
            <v>39951</v>
          </cell>
          <cell r="F13">
            <v>42490</v>
          </cell>
          <cell r="G13">
            <v>3333</v>
          </cell>
          <cell r="H13">
            <v>80</v>
          </cell>
          <cell r="I13">
            <v>2666.4</v>
          </cell>
          <cell r="J13">
            <v>1</v>
          </cell>
          <cell r="K13">
            <v>0.16600000000000001</v>
          </cell>
          <cell r="L13">
            <v>0.20749999999999999</v>
          </cell>
          <cell r="M13">
            <v>3333</v>
          </cell>
          <cell r="N13">
            <v>92.890299999999996</v>
          </cell>
          <cell r="O13">
            <v>3096.0336989999996</v>
          </cell>
          <cell r="P13">
            <v>393.9276730055135</v>
          </cell>
          <cell r="Q13">
            <v>2539</v>
          </cell>
          <cell r="R13">
            <v>136</v>
          </cell>
          <cell r="S13">
            <v>2403</v>
          </cell>
          <cell r="T13">
            <v>39933</v>
          </cell>
          <cell r="U13">
            <v>40116</v>
          </cell>
          <cell r="V13">
            <v>40086</v>
          </cell>
          <cell r="W13">
            <v>183</v>
          </cell>
          <cell r="X13">
            <v>154</v>
          </cell>
          <cell r="Y13">
            <v>-666.6</v>
          </cell>
          <cell r="Z13">
            <v>-35.706025994486012</v>
          </cell>
          <cell r="AA13">
            <v>-630.89397400551388</v>
          </cell>
          <cell r="AB13">
            <v>2702.1060259944861</v>
          </cell>
          <cell r="AC13">
            <v>233.43784109589041</v>
          </cell>
          <cell r="AD13" t="str">
            <v>212636-5871</v>
          </cell>
          <cell r="AE13">
            <v>187.96</v>
          </cell>
          <cell r="AF13">
            <v>45.477841095890398</v>
          </cell>
          <cell r="AG13" t="str">
            <v>212636-5801</v>
          </cell>
          <cell r="AH13">
            <v>638.77</v>
          </cell>
          <cell r="AI13">
            <v>7.8760259944860991</v>
          </cell>
        </row>
        <row r="15">
          <cell r="B15" t="str">
            <v>ORIX LEASING PAKISTAN LTD-TFC (15-01-08)</v>
          </cell>
          <cell r="C15" t="str">
            <v>AA</v>
          </cell>
          <cell r="D15">
            <v>39462</v>
          </cell>
          <cell r="E15">
            <v>39974</v>
          </cell>
          <cell r="F15">
            <v>41289</v>
          </cell>
          <cell r="G15">
            <v>25000000</v>
          </cell>
          <cell r="H15">
            <v>98.33</v>
          </cell>
          <cell r="I15">
            <v>24582500</v>
          </cell>
          <cell r="J15">
            <v>250</v>
          </cell>
          <cell r="K15">
            <v>0.13200000000000001</v>
          </cell>
          <cell r="L15">
            <v>0.13424183870639683</v>
          </cell>
          <cell r="M15">
            <v>100000</v>
          </cell>
          <cell r="N15">
            <v>82.410899999999998</v>
          </cell>
          <cell r="O15">
            <v>20602725</v>
          </cell>
          <cell r="P15">
            <v>-4015651.4258555137</v>
          </cell>
          <cell r="Q15">
            <v>1315</v>
          </cell>
          <cell r="R15">
            <v>113</v>
          </cell>
          <cell r="S15">
            <v>1202</v>
          </cell>
          <cell r="T15">
            <v>40009</v>
          </cell>
          <cell r="U15">
            <v>40193</v>
          </cell>
          <cell r="V15">
            <v>40086</v>
          </cell>
          <cell r="W15">
            <v>184</v>
          </cell>
          <cell r="X15">
            <v>78</v>
          </cell>
          <cell r="Y15">
            <v>-417500</v>
          </cell>
          <cell r="Z15">
            <v>-35876.425855513306</v>
          </cell>
          <cell r="AA15">
            <v>-381623.57414448669</v>
          </cell>
          <cell r="AB15">
            <v>24618376.425855514</v>
          </cell>
          <cell r="AC15">
            <v>705205.47945205483</v>
          </cell>
          <cell r="AD15" t="str">
            <v>202975-5871</v>
          </cell>
          <cell r="AE15">
            <v>433972.7</v>
          </cell>
          <cell r="AF15">
            <v>271232.77945205482</v>
          </cell>
          <cell r="AG15" t="str">
            <v>202975-5801</v>
          </cell>
          <cell r="AH15">
            <v>391148.29</v>
          </cell>
          <cell r="AI15">
            <v>9524.7158555132919</v>
          </cell>
        </row>
        <row r="17">
          <cell r="B17" t="str">
            <v>AZGARD NINE LTD- TFC (04-12-07) PP</v>
          </cell>
          <cell r="C17" t="str">
            <v>AA-</v>
          </cell>
          <cell r="D17">
            <v>39420</v>
          </cell>
          <cell r="E17">
            <v>39974</v>
          </cell>
          <cell r="F17">
            <v>41977</v>
          </cell>
          <cell r="G17">
            <v>64961000</v>
          </cell>
          <cell r="H17">
            <v>97.86</v>
          </cell>
          <cell r="I17">
            <v>63570834.600000001</v>
          </cell>
          <cell r="J17">
            <v>13000</v>
          </cell>
          <cell r="K17">
            <v>0.15989999999999999</v>
          </cell>
          <cell r="L17">
            <v>0.16339668914776209</v>
          </cell>
          <cell r="M17">
            <v>4997</v>
          </cell>
          <cell r="N17">
            <v>99.029600000000002</v>
          </cell>
          <cell r="O17">
            <v>64330618.456000008</v>
          </cell>
          <cell r="P17">
            <v>681357.15095756948</v>
          </cell>
          <cell r="Q17">
            <v>2003</v>
          </cell>
          <cell r="R17">
            <v>113</v>
          </cell>
          <cell r="S17">
            <v>1890</v>
          </cell>
          <cell r="T17">
            <v>39968</v>
          </cell>
          <cell r="U17">
            <v>40151</v>
          </cell>
          <cell r="V17">
            <v>40086</v>
          </cell>
          <cell r="W17">
            <v>183</v>
          </cell>
          <cell r="X17">
            <v>119</v>
          </cell>
          <cell r="Y17">
            <v>-1390165.4</v>
          </cell>
          <cell r="Z17">
            <v>-78426.705042436253</v>
          </cell>
          <cell r="AA17">
            <v>-1311738.6949575623</v>
          </cell>
          <cell r="AB17">
            <v>63649261.305042438</v>
          </cell>
          <cell r="AC17">
            <v>3386532.6139726019</v>
          </cell>
          <cell r="AD17" t="str">
            <v>208159-5871</v>
          </cell>
          <cell r="AE17">
            <v>2532784.9</v>
          </cell>
          <cell r="AF17">
            <v>853747.71397260204</v>
          </cell>
          <cell r="AG17" t="str">
            <v>208159-5801</v>
          </cell>
          <cell r="AH17">
            <v>1332559.94</v>
          </cell>
          <cell r="AI17">
            <v>20821.245042437688</v>
          </cell>
        </row>
        <row r="19">
          <cell r="B19" t="str">
            <v>PAK AMERICAN FERTILIZER LTD-SUKUK (06-08-08)</v>
          </cell>
          <cell r="C19" t="str">
            <v>AA-</v>
          </cell>
          <cell r="D19">
            <v>39666</v>
          </cell>
          <cell r="E19">
            <v>39974</v>
          </cell>
          <cell r="F19">
            <v>42222</v>
          </cell>
          <cell r="G19">
            <v>24000000</v>
          </cell>
          <cell r="H19">
            <v>88.5</v>
          </cell>
          <cell r="I19">
            <v>21240000</v>
          </cell>
          <cell r="J19">
            <v>4800</v>
          </cell>
          <cell r="K19">
            <v>0.14029999999999998</v>
          </cell>
          <cell r="L19">
            <v>0.15853107344632766</v>
          </cell>
          <cell r="M19">
            <v>5000</v>
          </cell>
          <cell r="N19">
            <v>89.954999999999998</v>
          </cell>
          <cell r="O19">
            <v>21589200</v>
          </cell>
          <cell r="P19">
            <v>210463.34519572929</v>
          </cell>
          <cell r="Q19">
            <v>2248</v>
          </cell>
          <cell r="R19">
            <v>113</v>
          </cell>
          <cell r="S19">
            <v>2135</v>
          </cell>
          <cell r="T19">
            <v>40031</v>
          </cell>
          <cell r="U19">
            <v>40215</v>
          </cell>
          <cell r="V19">
            <v>40086</v>
          </cell>
          <cell r="W19">
            <v>184</v>
          </cell>
          <cell r="X19">
            <v>56</v>
          </cell>
          <cell r="Y19">
            <v>-2760000</v>
          </cell>
          <cell r="Z19">
            <v>-138736.65480427045</v>
          </cell>
          <cell r="AA19">
            <v>-2621263.3451957298</v>
          </cell>
          <cell r="AB19">
            <v>21378736.654804271</v>
          </cell>
          <cell r="AC19">
            <v>516611.50684931502</v>
          </cell>
          <cell r="AD19" t="str">
            <v>208140-5871</v>
          </cell>
          <cell r="AE19">
            <v>239855.34</v>
          </cell>
          <cell r="AF19">
            <v>276756.16684931505</v>
          </cell>
          <cell r="AG19" t="str">
            <v>208140-5801</v>
          </cell>
          <cell r="AH19">
            <v>2658096.09</v>
          </cell>
          <cell r="AI19">
            <v>36832.7448042701</v>
          </cell>
        </row>
        <row r="21">
          <cell r="B21" t="str">
            <v>PAK AMERICAN FERTILIZER LTD-TFC (30-11-07)</v>
          </cell>
          <cell r="C21" t="str">
            <v>AA-</v>
          </cell>
          <cell r="D21">
            <v>39416</v>
          </cell>
          <cell r="E21">
            <v>39974</v>
          </cell>
          <cell r="F21">
            <v>41973</v>
          </cell>
          <cell r="G21">
            <v>19988000</v>
          </cell>
          <cell r="H21">
            <v>97.55</v>
          </cell>
          <cell r="I21">
            <v>19498294</v>
          </cell>
          <cell r="J21">
            <v>4000</v>
          </cell>
          <cell r="K21">
            <v>0.1552</v>
          </cell>
          <cell r="L21">
            <v>0.15909789851358278</v>
          </cell>
          <cell r="M21">
            <v>4997</v>
          </cell>
          <cell r="N21">
            <v>97.921400000000006</v>
          </cell>
          <cell r="O21">
            <v>19572529.432</v>
          </cell>
          <cell r="P21">
            <v>46553.201884943992</v>
          </cell>
          <cell r="Q21">
            <v>1999</v>
          </cell>
          <cell r="R21">
            <v>113</v>
          </cell>
          <cell r="S21">
            <v>1886</v>
          </cell>
          <cell r="T21">
            <v>39963</v>
          </cell>
          <cell r="U21">
            <v>40147</v>
          </cell>
          <cell r="V21">
            <v>40086</v>
          </cell>
          <cell r="W21">
            <v>184</v>
          </cell>
          <cell r="X21">
            <v>124</v>
          </cell>
          <cell r="Y21">
            <v>-489706</v>
          </cell>
          <cell r="Z21">
            <v>-27682.230115057526</v>
          </cell>
          <cell r="AA21">
            <v>-462023.76988494245</v>
          </cell>
          <cell r="AB21">
            <v>19525976.230115056</v>
          </cell>
          <cell r="AC21">
            <v>1053876.8832876713</v>
          </cell>
          <cell r="AD21" t="str">
            <v>212717-5871</v>
          </cell>
          <cell r="AE21">
            <v>798906.67</v>
          </cell>
          <cell r="AF21">
            <v>254970.21328767121</v>
          </cell>
          <cell r="AG21" t="str">
            <v>212717-5801</v>
          </cell>
          <cell r="AH21">
            <v>469373.03</v>
          </cell>
          <cell r="AI21">
            <v>7349.2601150575792</v>
          </cell>
        </row>
        <row r="23">
          <cell r="B23" t="str">
            <v>PACE (PAKISTAN) LTD-TFC (15-02-08)</v>
          </cell>
          <cell r="C23" t="str">
            <v>AA-</v>
          </cell>
          <cell r="D23">
            <v>39493</v>
          </cell>
          <cell r="E23">
            <v>39997</v>
          </cell>
          <cell r="F23">
            <v>41320</v>
          </cell>
          <cell r="G23">
            <v>49970000</v>
          </cell>
          <cell r="H23">
            <v>83</v>
          </cell>
          <cell r="I23">
            <v>41473400</v>
          </cell>
          <cell r="J23">
            <v>10000</v>
          </cell>
          <cell r="K23">
            <v>0.1578</v>
          </cell>
          <cell r="L23">
            <v>0.19012827499071694</v>
          </cell>
          <cell r="M23">
            <v>4997</v>
          </cell>
          <cell r="N23">
            <v>84.466700000000003</v>
          </cell>
          <cell r="O23">
            <v>42208009.990000002</v>
          </cell>
          <cell r="P23">
            <v>156609.99000000209</v>
          </cell>
          <cell r="Q23">
            <v>1323</v>
          </cell>
          <cell r="R23">
            <v>90</v>
          </cell>
          <cell r="S23">
            <v>1233</v>
          </cell>
          <cell r="T23">
            <v>40040</v>
          </cell>
          <cell r="U23">
            <v>40224</v>
          </cell>
          <cell r="V23">
            <v>40086</v>
          </cell>
          <cell r="W23">
            <v>184</v>
          </cell>
          <cell r="X23">
            <v>47</v>
          </cell>
          <cell r="Y23">
            <v>-8496600</v>
          </cell>
          <cell r="Z23">
            <v>-578000</v>
          </cell>
          <cell r="AA23">
            <v>-7918600</v>
          </cell>
          <cell r="AB23">
            <v>42051400</v>
          </cell>
          <cell r="AC23">
            <v>1015363.0191780822</v>
          </cell>
          <cell r="AD23" t="str">
            <v>210803-5871</v>
          </cell>
          <cell r="AE23">
            <v>367258.96</v>
          </cell>
          <cell r="AF23">
            <v>648104.05917808227</v>
          </cell>
          <cell r="AG23" t="str">
            <v>210803-5801</v>
          </cell>
          <cell r="AH23">
            <v>8111266.6699999999</v>
          </cell>
          <cell r="AI23">
            <v>192666.67</v>
          </cell>
        </row>
        <row r="25">
          <cell r="B25" t="str">
            <v>PAKISTAN MOBILE COMMUNICATION LTD-TFC (28-10-08)</v>
          </cell>
          <cell r="C25" t="str">
            <v>AA-</v>
          </cell>
          <cell r="D25">
            <v>39749</v>
          </cell>
          <cell r="E25">
            <v>39997</v>
          </cell>
          <cell r="F25">
            <v>41575</v>
          </cell>
          <cell r="G25">
            <v>30000000</v>
          </cell>
          <cell r="H25">
            <v>97.89</v>
          </cell>
          <cell r="I25">
            <v>29367000</v>
          </cell>
          <cell r="J25">
            <v>6000</v>
          </cell>
          <cell r="K25">
            <v>0.15010000000000001</v>
          </cell>
          <cell r="L25">
            <v>0.15333537644294618</v>
          </cell>
          <cell r="M25">
            <v>5000</v>
          </cell>
          <cell r="N25">
            <v>92.25</v>
          </cell>
          <cell r="O25">
            <v>27675000</v>
          </cell>
          <cell r="P25">
            <v>-1728102.6615969576</v>
          </cell>
          <cell r="Q25">
            <v>1578</v>
          </cell>
          <cell r="R25">
            <v>90</v>
          </cell>
          <cell r="S25">
            <v>1488</v>
          </cell>
          <cell r="T25">
            <v>39931</v>
          </cell>
          <cell r="U25">
            <v>40114</v>
          </cell>
          <cell r="V25">
            <v>40086</v>
          </cell>
          <cell r="W25">
            <v>183</v>
          </cell>
          <cell r="X25">
            <v>156</v>
          </cell>
          <cell r="Y25">
            <v>-633000</v>
          </cell>
          <cell r="Z25">
            <v>-36102.661596958176</v>
          </cell>
          <cell r="AA25">
            <v>-596897.33840304182</v>
          </cell>
          <cell r="AB25">
            <v>29403102.661596958</v>
          </cell>
          <cell r="AC25">
            <v>1924569.8630136987</v>
          </cell>
          <cell r="AD25" t="str">
            <v>204099-5871</v>
          </cell>
          <cell r="AE25">
            <v>1554460.27</v>
          </cell>
          <cell r="AF25">
            <v>370109.5930136987</v>
          </cell>
          <cell r="AG25" t="str">
            <v>204099-5801</v>
          </cell>
          <cell r="AH25">
            <v>608931.56000000006</v>
          </cell>
          <cell r="AI25">
            <v>12034.221596958232</v>
          </cell>
        </row>
        <row r="27">
          <cell r="B27" t="str">
            <v>ENGRO CHEMICAL PAKISTAN LTD-TFC (18-03-08) (PRP-I)</v>
          </cell>
          <cell r="C27" t="str">
            <v>AA</v>
          </cell>
          <cell r="D27">
            <v>39525</v>
          </cell>
          <cell r="E27">
            <v>40004</v>
          </cell>
          <cell r="F27">
            <v>43177</v>
          </cell>
          <cell r="G27">
            <v>67000000</v>
          </cell>
          <cell r="H27">
            <v>86.75</v>
          </cell>
          <cell r="I27">
            <v>58122500</v>
          </cell>
          <cell r="J27">
            <v>13400</v>
          </cell>
          <cell r="K27">
            <v>0.14369999999999999</v>
          </cell>
          <cell r="L27">
            <v>0.16564841498559077</v>
          </cell>
          <cell r="M27">
            <v>5000</v>
          </cell>
          <cell r="N27">
            <v>88</v>
          </cell>
          <cell r="O27">
            <v>58960000</v>
          </cell>
          <cell r="P27">
            <v>605280.49164827913</v>
          </cell>
          <cell r="Q27">
            <v>3173</v>
          </cell>
          <cell r="R27">
            <v>83</v>
          </cell>
          <cell r="S27">
            <v>3090</v>
          </cell>
          <cell r="T27">
            <v>40074</v>
          </cell>
          <cell r="U27">
            <v>40255</v>
          </cell>
          <cell r="V27">
            <v>40086</v>
          </cell>
          <cell r="W27">
            <v>181</v>
          </cell>
          <cell r="X27">
            <v>13</v>
          </cell>
          <cell r="Y27">
            <v>-8877500</v>
          </cell>
          <cell r="Z27">
            <v>-232219.50835171761</v>
          </cell>
          <cell r="AA27">
            <v>-8645280.4916482829</v>
          </cell>
          <cell r="AB27">
            <v>58354719.508351721</v>
          </cell>
          <cell r="AC27">
            <v>342911.50684931508</v>
          </cell>
          <cell r="AD27" t="str">
            <v>212822-5871</v>
          </cell>
          <cell r="AE27">
            <v>0</v>
          </cell>
          <cell r="AF27">
            <v>342911.50684931508</v>
          </cell>
          <cell r="AG27" t="str">
            <v>212822-5801</v>
          </cell>
          <cell r="AH27">
            <v>8729215.25</v>
          </cell>
          <cell r="AI27">
            <v>83934.758351717144</v>
          </cell>
        </row>
        <row r="29">
          <cell r="B29" t="str">
            <v>ENGRO CHEMICAL PAKISTAN LTD-TFC (18-03-08) (PRP-II)</v>
          </cell>
          <cell r="C29" t="str">
            <v>AA</v>
          </cell>
          <cell r="D29">
            <v>39525</v>
          </cell>
          <cell r="E29">
            <v>40010</v>
          </cell>
          <cell r="F29">
            <v>43177</v>
          </cell>
          <cell r="G29">
            <v>20000000</v>
          </cell>
          <cell r="H29">
            <v>87.67</v>
          </cell>
          <cell r="I29">
            <v>17534000</v>
          </cell>
          <cell r="J29">
            <v>4000</v>
          </cell>
          <cell r="K29">
            <v>0.13920000000000002</v>
          </cell>
          <cell r="L29">
            <v>0.15877723280483635</v>
          </cell>
          <cell r="M29">
            <v>5000</v>
          </cell>
          <cell r="N29">
            <v>86</v>
          </cell>
          <cell r="O29">
            <v>17200000</v>
          </cell>
          <cell r="P29">
            <v>-393956.42563940585</v>
          </cell>
          <cell r="Q29">
            <v>3167</v>
          </cell>
          <cell r="R29">
            <v>77</v>
          </cell>
          <cell r="S29">
            <v>3090</v>
          </cell>
          <cell r="T29">
            <v>40074</v>
          </cell>
          <cell r="U29">
            <v>40255</v>
          </cell>
          <cell r="V29">
            <v>40086</v>
          </cell>
          <cell r="W29">
            <v>181</v>
          </cell>
          <cell r="X29">
            <v>13</v>
          </cell>
          <cell r="Y29">
            <v>-2466000</v>
          </cell>
          <cell r="Z29">
            <v>-59956.425639406378</v>
          </cell>
          <cell r="AA29">
            <v>-2406043.5743605937</v>
          </cell>
          <cell r="AB29">
            <v>17593956.425639406</v>
          </cell>
          <cell r="AC29">
            <v>99156.164383561671</v>
          </cell>
          <cell r="AD29" t="str">
            <v>212873-5871</v>
          </cell>
          <cell r="AE29">
            <v>0</v>
          </cell>
          <cell r="AF29">
            <v>99156.164383561671</v>
          </cell>
          <cell r="AG29" t="str">
            <v>212873-5801</v>
          </cell>
          <cell r="AH29">
            <v>2429403.2200000002</v>
          </cell>
          <cell r="AI29">
            <v>23359.645639406517</v>
          </cell>
        </row>
        <row r="31">
          <cell r="B31" t="str">
            <v>KARACHI SHIPYARD &amp; ENGINEERING WORKS LTD-SUKUK (04-02-08)</v>
          </cell>
          <cell r="C31" t="str">
            <v>GG</v>
          </cell>
          <cell r="D31">
            <v>39482</v>
          </cell>
          <cell r="E31">
            <v>40065</v>
          </cell>
          <cell r="F31">
            <v>42404</v>
          </cell>
          <cell r="G31">
            <v>29600000</v>
          </cell>
          <cell r="H31">
            <v>98.084459459459467</v>
          </cell>
          <cell r="I31">
            <v>29033000</v>
          </cell>
          <cell r="J31">
            <v>5920</v>
          </cell>
          <cell r="K31">
            <v>0.124</v>
          </cell>
          <cell r="L31">
            <v>0.12642165811318154</v>
          </cell>
          <cell r="M31">
            <v>5000</v>
          </cell>
          <cell r="N31">
            <v>98.084500000000006</v>
          </cell>
          <cell r="O31">
            <v>29033012.000000004</v>
          </cell>
          <cell r="P31">
            <v>-5321.0483112409711</v>
          </cell>
          <cell r="Q31">
            <v>2339</v>
          </cell>
          <cell r="R31">
            <v>22</v>
          </cell>
          <cell r="S31">
            <v>2317</v>
          </cell>
          <cell r="T31">
            <v>40029</v>
          </cell>
          <cell r="U31">
            <v>40213</v>
          </cell>
          <cell r="V31">
            <v>40086</v>
          </cell>
          <cell r="W31">
            <v>184</v>
          </cell>
          <cell r="X31">
            <v>58</v>
          </cell>
          <cell r="Y31">
            <v>-567000</v>
          </cell>
          <cell r="Z31">
            <v>-5333.0483112441216</v>
          </cell>
          <cell r="AA31">
            <v>-561666.95168875589</v>
          </cell>
          <cell r="AB31">
            <v>29038333.048311245</v>
          </cell>
          <cell r="AC31">
            <v>583241.64383561641</v>
          </cell>
          <cell r="AD31" t="str">
            <v>212725-5871</v>
          </cell>
          <cell r="AE31">
            <v>362012</v>
          </cell>
          <cell r="AF31">
            <v>221229.64383561641</v>
          </cell>
          <cell r="AG31" t="str">
            <v>212725-5801</v>
          </cell>
          <cell r="AH31">
            <v>567000</v>
          </cell>
          <cell r="AI31">
            <v>5333.0483112441143</v>
          </cell>
        </row>
        <row r="33">
          <cell r="B33" t="str">
            <v>AZGARD NINE LTD- TFC (20-09-05)</v>
          </cell>
          <cell r="C33" t="str">
            <v>AA-</v>
          </cell>
          <cell r="D33">
            <v>38615</v>
          </cell>
          <cell r="E33">
            <v>40086</v>
          </cell>
          <cell r="F33">
            <v>41172</v>
          </cell>
          <cell r="G33">
            <v>18725000</v>
          </cell>
          <cell r="H33">
            <v>94</v>
          </cell>
          <cell r="I33">
            <v>17601500</v>
          </cell>
          <cell r="J33">
            <v>5000</v>
          </cell>
          <cell r="K33">
            <v>0.15060000000000001</v>
          </cell>
          <cell r="L33">
            <v>0.1602127659574468</v>
          </cell>
          <cell r="M33">
            <v>3745</v>
          </cell>
          <cell r="N33">
            <v>94</v>
          </cell>
          <cell r="O33">
            <v>17601500</v>
          </cell>
          <cell r="P33">
            <v>-1034.5303867384791</v>
          </cell>
          <cell r="Q33">
            <v>1086</v>
          </cell>
          <cell r="R33">
            <v>1</v>
          </cell>
          <cell r="S33">
            <v>1085</v>
          </cell>
          <cell r="T33">
            <v>40076</v>
          </cell>
          <cell r="U33">
            <v>40257</v>
          </cell>
          <cell r="V33">
            <v>40086</v>
          </cell>
          <cell r="W33">
            <v>181</v>
          </cell>
          <cell r="X33">
            <v>11</v>
          </cell>
          <cell r="Y33">
            <v>-1123500</v>
          </cell>
          <cell r="Z33">
            <v>-1034.5303867403316</v>
          </cell>
          <cell r="AA33">
            <v>-1122465.4696132597</v>
          </cell>
          <cell r="AB33">
            <v>17602534.530386738</v>
          </cell>
          <cell r="AC33">
            <v>84985.849315068495</v>
          </cell>
          <cell r="AD33" t="str">
            <v>213047-5871</v>
          </cell>
          <cell r="AE33">
            <v>77260</v>
          </cell>
          <cell r="AF33">
            <v>7725.8493150684953</v>
          </cell>
          <cell r="AG33" t="str">
            <v>213047-5801</v>
          </cell>
          <cell r="AH33">
            <v>1123500</v>
          </cell>
          <cell r="AI33">
            <v>1034.5303867403418</v>
          </cell>
        </row>
        <row r="37">
          <cell r="G37">
            <v>349247333</v>
          </cell>
          <cell r="I37">
            <v>322025695</v>
          </cell>
          <cell r="K37">
            <v>0.14731023236761553</v>
          </cell>
          <cell r="L37">
            <v>0.16055317800951749</v>
          </cell>
          <cell r="O37">
            <v>318775690.911699</v>
          </cell>
          <cell r="P37">
            <v>-4443407.9844303271</v>
          </cell>
        </row>
        <row r="39">
          <cell r="B39" t="str">
            <v>ENGRO CHEMICAL PAKISTAN LTD-TFC (30-11-07)</v>
          </cell>
          <cell r="C39" t="str">
            <v>AA</v>
          </cell>
          <cell r="D39">
            <v>39416</v>
          </cell>
          <cell r="E39">
            <v>40024</v>
          </cell>
          <cell r="F39">
            <v>42338</v>
          </cell>
          <cell r="G39">
            <v>39976000</v>
          </cell>
          <cell r="H39">
            <v>97.5</v>
          </cell>
          <cell r="I39">
            <v>38976600</v>
          </cell>
          <cell r="J39">
            <v>8000</v>
          </cell>
          <cell r="K39">
            <v>0.153</v>
          </cell>
          <cell r="L39">
            <v>0.15692307692307692</v>
          </cell>
          <cell r="M39">
            <v>4997</v>
          </cell>
          <cell r="N39">
            <v>96.420199999999994</v>
          </cell>
          <cell r="O39">
            <v>38544939.152000003</v>
          </cell>
          <cell r="P39">
            <v>-458870.09605531394</v>
          </cell>
          <cell r="Q39">
            <v>2314</v>
          </cell>
          <cell r="R39">
            <v>63</v>
          </cell>
          <cell r="S39">
            <v>2251</v>
          </cell>
          <cell r="T39">
            <v>39963</v>
          </cell>
          <cell r="U39">
            <v>40147</v>
          </cell>
          <cell r="V39">
            <v>40086</v>
          </cell>
          <cell r="W39">
            <v>184</v>
          </cell>
          <cell r="X39">
            <v>124</v>
          </cell>
          <cell r="Y39">
            <v>-999400</v>
          </cell>
          <cell r="Z39">
            <v>-27209.248055315471</v>
          </cell>
          <cell r="AA39">
            <v>-972190.75194468454</v>
          </cell>
          <cell r="AB39">
            <v>39003809.248055317</v>
          </cell>
          <cell r="AC39">
            <v>2077875.8136986301</v>
          </cell>
          <cell r="AD39" t="str">
            <v>212962-5871</v>
          </cell>
          <cell r="AE39">
            <v>1575163.92</v>
          </cell>
          <cell r="AF39">
            <v>502711.89369863016</v>
          </cell>
          <cell r="AG39" t="str">
            <v>212962-5801</v>
          </cell>
          <cell r="AH39">
            <v>985147.54</v>
          </cell>
          <cell r="AI39">
            <v>12956.788055315497</v>
          </cell>
        </row>
        <row r="41">
          <cell r="B41" t="str">
            <v>BANK AL-HABIB LTD-TFC (15-06-09)</v>
          </cell>
          <cell r="C41" t="str">
            <v>AA</v>
          </cell>
          <cell r="D41">
            <v>39979</v>
          </cell>
          <cell r="E41">
            <v>40010</v>
          </cell>
          <cell r="F41">
            <v>42901</v>
          </cell>
          <cell r="G41">
            <v>49990000</v>
          </cell>
          <cell r="H41">
            <v>105</v>
          </cell>
          <cell r="I41">
            <v>52490000</v>
          </cell>
          <cell r="J41">
            <v>10000</v>
          </cell>
          <cell r="K41">
            <v>0.155</v>
          </cell>
          <cell r="L41">
            <v>0.14761764145551534</v>
          </cell>
          <cell r="M41">
            <v>4999</v>
          </cell>
          <cell r="N41">
            <v>103.5</v>
          </cell>
          <cell r="O41">
            <v>51739649.999999993</v>
          </cell>
          <cell r="P41">
            <v>-683764.04358354211</v>
          </cell>
          <cell r="Q41">
            <v>2891</v>
          </cell>
          <cell r="R41">
            <v>77</v>
          </cell>
          <cell r="S41">
            <v>2814</v>
          </cell>
          <cell r="T41">
            <v>40071</v>
          </cell>
          <cell r="U41">
            <v>40162</v>
          </cell>
          <cell r="V41">
            <v>40086</v>
          </cell>
          <cell r="W41">
            <v>91</v>
          </cell>
          <cell r="X41">
            <v>16</v>
          </cell>
          <cell r="Y41">
            <v>2500000</v>
          </cell>
          <cell r="Z41">
            <v>66585.956416464891</v>
          </cell>
          <cell r="AA41">
            <v>2433414.0435835351</v>
          </cell>
          <cell r="AB41">
            <v>52423414.043583535</v>
          </cell>
          <cell r="AC41">
            <v>339658.08219178085</v>
          </cell>
          <cell r="AD41" t="str">
            <v>212881-5871</v>
          </cell>
          <cell r="AE41">
            <v>0</v>
          </cell>
          <cell r="AF41">
            <v>339658.08219178085</v>
          </cell>
          <cell r="AG41" t="str">
            <v>212881-5801</v>
          </cell>
          <cell r="AH41">
            <v>-2459356.62</v>
          </cell>
          <cell r="AI41">
            <v>-25942.576416464988</v>
          </cell>
        </row>
        <row r="43">
          <cell r="B43" t="str">
            <v>BANK AL-HABIB LTD-TFC (15-06-09)</v>
          </cell>
          <cell r="C43" t="str">
            <v>AA</v>
          </cell>
          <cell r="D43">
            <v>39979</v>
          </cell>
          <cell r="E43">
            <v>39979</v>
          </cell>
          <cell r="F43">
            <v>42901</v>
          </cell>
          <cell r="G43">
            <v>49990000</v>
          </cell>
          <cell r="H43">
            <v>100</v>
          </cell>
          <cell r="I43">
            <v>49990000</v>
          </cell>
          <cell r="J43">
            <v>10000</v>
          </cell>
          <cell r="K43">
            <v>0.155</v>
          </cell>
          <cell r="L43">
            <v>0.155</v>
          </cell>
          <cell r="M43">
            <v>4999</v>
          </cell>
          <cell r="N43">
            <v>103.5</v>
          </cell>
          <cell r="O43">
            <v>51739649.999999993</v>
          </cell>
          <cell r="P43">
            <v>1749649.9999999925</v>
          </cell>
          <cell r="Q43">
            <v>2922</v>
          </cell>
          <cell r="R43">
            <v>108</v>
          </cell>
          <cell r="S43">
            <v>2814</v>
          </cell>
          <cell r="T43">
            <v>40071</v>
          </cell>
          <cell r="U43">
            <v>40162</v>
          </cell>
          <cell r="V43">
            <v>40086</v>
          </cell>
          <cell r="W43">
            <v>91</v>
          </cell>
          <cell r="X43">
            <v>16</v>
          </cell>
          <cell r="Y43">
            <v>0</v>
          </cell>
          <cell r="Z43">
            <v>0</v>
          </cell>
          <cell r="AA43">
            <v>0</v>
          </cell>
          <cell r="AB43">
            <v>49990000</v>
          </cell>
          <cell r="AC43">
            <v>339658.08219178085</v>
          </cell>
          <cell r="AD43" t="str">
            <v>208175-5871</v>
          </cell>
          <cell r="AE43">
            <v>0</v>
          </cell>
          <cell r="AF43">
            <v>339658.08219178085</v>
          </cell>
          <cell r="AI43">
            <v>0</v>
          </cell>
        </row>
        <row r="45">
          <cell r="B45" t="str">
            <v>ENGRO CHEMICAL PAKISTAN LTD-TFC (30-11-07)</v>
          </cell>
          <cell r="C45" t="str">
            <v>AA</v>
          </cell>
          <cell r="D45">
            <v>39416</v>
          </cell>
          <cell r="E45">
            <v>39946</v>
          </cell>
          <cell r="F45">
            <v>42338</v>
          </cell>
          <cell r="G45">
            <v>49970000</v>
          </cell>
          <cell r="H45">
            <v>98</v>
          </cell>
          <cell r="I45">
            <v>48970600</v>
          </cell>
          <cell r="J45">
            <v>10000</v>
          </cell>
          <cell r="K45">
            <v>0.153</v>
          </cell>
          <cell r="L45">
            <v>0.15612244897959185</v>
          </cell>
          <cell r="M45">
            <v>4997</v>
          </cell>
          <cell r="N45">
            <v>96.420199999999994</v>
          </cell>
          <cell r="O45">
            <v>48181173.939999998</v>
          </cell>
          <cell r="P45">
            <v>-848337.18040134013</v>
          </cell>
          <cell r="Q45">
            <v>2392</v>
          </cell>
          <cell r="R45">
            <v>141</v>
          </cell>
          <cell r="S45">
            <v>2251</v>
          </cell>
          <cell r="T45">
            <v>39963</v>
          </cell>
          <cell r="U45">
            <v>40147</v>
          </cell>
          <cell r="V45">
            <v>40086</v>
          </cell>
          <cell r="W45">
            <v>184</v>
          </cell>
          <cell r="X45">
            <v>124</v>
          </cell>
          <cell r="Y45">
            <v>-999400</v>
          </cell>
          <cell r="Z45">
            <v>-58911.120401337794</v>
          </cell>
          <cell r="AA45">
            <v>-940488.87959866226</v>
          </cell>
          <cell r="AB45">
            <v>49029511.120401338</v>
          </cell>
          <cell r="AC45">
            <v>2597344.7671232875</v>
          </cell>
          <cell r="AD45" t="str">
            <v>203807-5871</v>
          </cell>
          <cell r="AE45">
            <v>1968954.9</v>
          </cell>
          <cell r="AF45">
            <v>628389.86712328764</v>
          </cell>
          <cell r="AG45" t="str">
            <v>203807-5801</v>
          </cell>
          <cell r="AH45">
            <v>953023.16</v>
          </cell>
          <cell r="AI45">
            <v>12534.280401337775</v>
          </cell>
        </row>
        <row r="47">
          <cell r="B47" t="str">
            <v>JAHANGIR SIDDIQUI &amp; COMPANY LTD-TFC (21-11-06)</v>
          </cell>
          <cell r="C47" t="str">
            <v>AA+</v>
          </cell>
          <cell r="D47">
            <v>39042</v>
          </cell>
          <cell r="E47">
            <v>38906</v>
          </cell>
          <cell r="F47">
            <v>40868</v>
          </cell>
          <cell r="G47">
            <v>24975000</v>
          </cell>
          <cell r="H47">
            <v>100</v>
          </cell>
          <cell r="I47">
            <v>24975000</v>
          </cell>
          <cell r="J47">
            <v>5000</v>
          </cell>
          <cell r="K47">
            <v>0.16</v>
          </cell>
          <cell r="L47">
            <v>0.16</v>
          </cell>
          <cell r="M47">
            <v>4995</v>
          </cell>
          <cell r="N47">
            <v>92.999700000000004</v>
          </cell>
          <cell r="O47">
            <v>23226675.075000003</v>
          </cell>
          <cell r="P47">
            <v>-1748324.924999997</v>
          </cell>
          <cell r="Q47">
            <v>1962</v>
          </cell>
          <cell r="R47">
            <v>1181</v>
          </cell>
          <cell r="S47">
            <v>781</v>
          </cell>
          <cell r="T47">
            <v>39954</v>
          </cell>
          <cell r="U47">
            <v>40138</v>
          </cell>
          <cell r="V47">
            <v>40086</v>
          </cell>
          <cell r="W47">
            <v>184</v>
          </cell>
          <cell r="X47">
            <v>133</v>
          </cell>
          <cell r="Y47">
            <v>0</v>
          </cell>
          <cell r="Z47">
            <v>0</v>
          </cell>
          <cell r="AA47">
            <v>0</v>
          </cell>
          <cell r="AB47">
            <v>24975000</v>
          </cell>
          <cell r="AC47">
            <v>1456076.7123287672</v>
          </cell>
          <cell r="AD47" t="str">
            <v>205303-5871</v>
          </cell>
          <cell r="AE47">
            <v>1127638.3600000001</v>
          </cell>
          <cell r="AF47">
            <v>328438.35232876707</v>
          </cell>
          <cell r="AI47">
            <v>0</v>
          </cell>
        </row>
        <row r="49">
          <cell r="B49" t="str">
            <v>AL-ZAMIN LEASING MODARABA LTD-TFC (12-05-08)</v>
          </cell>
          <cell r="C49" t="str">
            <v>A-</v>
          </cell>
          <cell r="D49">
            <v>39580</v>
          </cell>
          <cell r="E49">
            <v>39580</v>
          </cell>
          <cell r="F49">
            <v>41041</v>
          </cell>
          <cell r="G49">
            <v>50000000</v>
          </cell>
          <cell r="H49">
            <v>100</v>
          </cell>
          <cell r="I49">
            <v>50000000</v>
          </cell>
          <cell r="J49">
            <v>10000</v>
          </cell>
          <cell r="K49">
            <v>0.1525</v>
          </cell>
          <cell r="L49">
            <v>0.1525</v>
          </cell>
          <cell r="M49">
            <v>5000</v>
          </cell>
          <cell r="N49">
            <v>95.129499999999993</v>
          </cell>
          <cell r="O49">
            <v>47564749.999999993</v>
          </cell>
          <cell r="P49">
            <v>-2435250.0000000075</v>
          </cell>
          <cell r="Q49">
            <v>1461</v>
          </cell>
          <cell r="R49">
            <v>507</v>
          </cell>
          <cell r="S49">
            <v>954</v>
          </cell>
          <cell r="T49">
            <v>39945</v>
          </cell>
          <cell r="U49">
            <v>40129</v>
          </cell>
          <cell r="V49">
            <v>40086</v>
          </cell>
          <cell r="W49">
            <v>184</v>
          </cell>
          <cell r="X49">
            <v>142</v>
          </cell>
          <cell r="Y49">
            <v>0</v>
          </cell>
          <cell r="Z49">
            <v>0</v>
          </cell>
          <cell r="AA49">
            <v>0</v>
          </cell>
          <cell r="AB49">
            <v>50000000</v>
          </cell>
          <cell r="AC49">
            <v>2966438.3561643837</v>
          </cell>
          <cell r="AD49" t="str">
            <v>210986-5871</v>
          </cell>
          <cell r="AE49">
            <v>2339726.0299999998</v>
          </cell>
          <cell r="AF49">
            <v>626712.32616438391</v>
          </cell>
          <cell r="AI49">
            <v>0</v>
          </cell>
        </row>
        <row r="51">
          <cell r="B51" t="str">
            <v>PAK ARAB FERTILIZERS (28-02-08)</v>
          </cell>
          <cell r="C51" t="str">
            <v>AA</v>
          </cell>
          <cell r="D51">
            <v>39506</v>
          </cell>
          <cell r="E51">
            <v>39506</v>
          </cell>
          <cell r="F51">
            <v>41333</v>
          </cell>
          <cell r="G51">
            <v>17224659</v>
          </cell>
          <cell r="H51">
            <v>100</v>
          </cell>
          <cell r="I51">
            <v>17224659</v>
          </cell>
          <cell r="J51">
            <v>3447</v>
          </cell>
          <cell r="K51">
            <v>0.14050000000000001</v>
          </cell>
          <cell r="L51">
            <v>0.14050000000000001</v>
          </cell>
          <cell r="M51">
            <v>4997</v>
          </cell>
          <cell r="N51">
            <v>96.675200000000004</v>
          </cell>
          <cell r="O51">
            <v>16651973.537568001</v>
          </cell>
          <cell r="P51">
            <v>-572685.46243199892</v>
          </cell>
          <cell r="Q51">
            <v>1827</v>
          </cell>
          <cell r="R51">
            <v>581</v>
          </cell>
          <cell r="S51">
            <v>1246</v>
          </cell>
          <cell r="T51">
            <v>40053</v>
          </cell>
          <cell r="U51">
            <v>40237</v>
          </cell>
          <cell r="V51">
            <v>40086</v>
          </cell>
          <cell r="W51">
            <v>184</v>
          </cell>
          <cell r="X51">
            <v>34</v>
          </cell>
          <cell r="Y51">
            <v>0</v>
          </cell>
          <cell r="Z51">
            <v>0</v>
          </cell>
          <cell r="AA51">
            <v>0</v>
          </cell>
          <cell r="AB51">
            <v>17224659</v>
          </cell>
          <cell r="AC51">
            <v>225430.67409041099</v>
          </cell>
          <cell r="AD51" t="str">
            <v>202398-5871</v>
          </cell>
          <cell r="AE51">
            <v>26521.26</v>
          </cell>
          <cell r="AF51">
            <v>198909.41409041098</v>
          </cell>
          <cell r="AI51">
            <v>0</v>
          </cell>
        </row>
        <row r="53">
          <cell r="B53" t="str">
            <v>MAPLE LEAF SUKUK-(3-12-07)</v>
          </cell>
          <cell r="C53" t="str">
            <v>A+</v>
          </cell>
          <cell r="D53">
            <v>39419</v>
          </cell>
          <cell r="E53">
            <v>39419</v>
          </cell>
          <cell r="F53">
            <v>41611</v>
          </cell>
          <cell r="G53">
            <v>30000000</v>
          </cell>
          <cell r="H53">
            <v>100</v>
          </cell>
          <cell r="I53">
            <v>30000000</v>
          </cell>
          <cell r="J53">
            <v>6000</v>
          </cell>
          <cell r="K53">
            <v>0.15440000000000001</v>
          </cell>
          <cell r="L53">
            <v>0.15440000000000001</v>
          </cell>
          <cell r="M53">
            <v>5000</v>
          </cell>
          <cell r="N53">
            <v>91</v>
          </cell>
          <cell r="O53">
            <v>27300000</v>
          </cell>
          <cell r="P53">
            <v>-2700000</v>
          </cell>
          <cell r="Q53">
            <v>2192</v>
          </cell>
          <cell r="R53">
            <v>668</v>
          </cell>
          <cell r="S53">
            <v>1524</v>
          </cell>
          <cell r="T53">
            <v>39967</v>
          </cell>
          <cell r="U53">
            <v>40150</v>
          </cell>
          <cell r="V53">
            <v>40086</v>
          </cell>
          <cell r="W53">
            <v>183</v>
          </cell>
          <cell r="X53">
            <v>120</v>
          </cell>
          <cell r="Y53">
            <v>0</v>
          </cell>
          <cell r="Z53">
            <v>0</v>
          </cell>
          <cell r="AA53">
            <v>0</v>
          </cell>
          <cell r="AB53">
            <v>30000000</v>
          </cell>
          <cell r="AC53">
            <v>1522849.3150684931</v>
          </cell>
          <cell r="AD53" t="str">
            <v>210765-5871</v>
          </cell>
          <cell r="AE53">
            <v>1142136.99</v>
          </cell>
          <cell r="AF53">
            <v>380712.32506849314</v>
          </cell>
          <cell r="AI53">
            <v>0</v>
          </cell>
        </row>
        <row r="55">
          <cell r="B55" t="str">
            <v>EDEN HOUSING LTD.- SUKUK (31-12-07)</v>
          </cell>
          <cell r="C55" t="str">
            <v>A</v>
          </cell>
          <cell r="D55">
            <v>39447</v>
          </cell>
          <cell r="E55">
            <v>39447</v>
          </cell>
          <cell r="F55">
            <v>41274</v>
          </cell>
          <cell r="G55">
            <v>43750000</v>
          </cell>
          <cell r="H55">
            <v>100</v>
          </cell>
          <cell r="I55">
            <v>43750000</v>
          </cell>
          <cell r="J55">
            <v>10000</v>
          </cell>
          <cell r="K55">
            <v>0.1525</v>
          </cell>
          <cell r="L55">
            <v>0.1525</v>
          </cell>
          <cell r="M55">
            <v>4375</v>
          </cell>
          <cell r="N55">
            <v>96.407399999999996</v>
          </cell>
          <cell r="O55">
            <v>42178237.499999993</v>
          </cell>
          <cell r="P55">
            <v>-1571762.5000000075</v>
          </cell>
          <cell r="Q55">
            <v>1827</v>
          </cell>
          <cell r="R55">
            <v>640</v>
          </cell>
          <cell r="S55">
            <v>1187</v>
          </cell>
          <cell r="T55">
            <v>39994</v>
          </cell>
          <cell r="U55">
            <v>40178</v>
          </cell>
          <cell r="V55">
            <v>40086</v>
          </cell>
          <cell r="W55">
            <v>184</v>
          </cell>
          <cell r="X55">
            <v>93</v>
          </cell>
          <cell r="Y55">
            <v>0</v>
          </cell>
          <cell r="Z55">
            <v>0</v>
          </cell>
          <cell r="AA55">
            <v>0</v>
          </cell>
          <cell r="AB55">
            <v>43750000</v>
          </cell>
          <cell r="AC55">
            <v>1699957.1917808219</v>
          </cell>
          <cell r="AD55" t="str">
            <v>202355-5871</v>
          </cell>
          <cell r="AE55">
            <v>1151583.8999999999</v>
          </cell>
          <cell r="AF55">
            <v>548373.29178082198</v>
          </cell>
          <cell r="AI55">
            <v>0</v>
          </cell>
        </row>
        <row r="57">
          <cell r="B57" t="str">
            <v>SEARLE PAKISTAN LTD-TFC (09-03-06)</v>
          </cell>
          <cell r="C57" t="str">
            <v>BBB+</v>
          </cell>
          <cell r="D57">
            <v>38785</v>
          </cell>
          <cell r="E57">
            <v>38646</v>
          </cell>
          <cell r="F57">
            <v>40611</v>
          </cell>
          <cell r="G57">
            <v>11063697.75</v>
          </cell>
          <cell r="H57">
            <v>100</v>
          </cell>
          <cell r="I57">
            <v>11063697.75</v>
          </cell>
          <cell r="J57">
            <v>5903</v>
          </cell>
          <cell r="K57">
            <v>0.15060000000000001</v>
          </cell>
          <cell r="L57">
            <v>0.15060000000000001</v>
          </cell>
          <cell r="M57">
            <v>1874.25</v>
          </cell>
          <cell r="N57">
            <v>95.919399999999996</v>
          </cell>
          <cell r="O57">
            <v>10612232.499613499</v>
          </cell>
          <cell r="P57">
            <v>-451465.25038650073</v>
          </cell>
          <cell r="Q57">
            <v>1965</v>
          </cell>
          <cell r="R57">
            <v>1441</v>
          </cell>
          <cell r="S57">
            <v>524</v>
          </cell>
          <cell r="T57">
            <v>40065</v>
          </cell>
          <cell r="U57">
            <v>40246</v>
          </cell>
          <cell r="V57">
            <v>40086</v>
          </cell>
          <cell r="W57">
            <v>181</v>
          </cell>
          <cell r="X57">
            <v>22</v>
          </cell>
          <cell r="Y57">
            <v>0</v>
          </cell>
          <cell r="Z57">
            <v>0</v>
          </cell>
          <cell r="AA57">
            <v>0</v>
          </cell>
          <cell r="AB57">
            <v>11063697.75</v>
          </cell>
          <cell r="AC57">
            <v>100428.06406931508</v>
          </cell>
          <cell r="AD57" t="str">
            <v>204749-5871</v>
          </cell>
          <cell r="AE57">
            <v>0</v>
          </cell>
          <cell r="AF57">
            <v>100428.06406931508</v>
          </cell>
          <cell r="AI57">
            <v>0</v>
          </cell>
        </row>
        <row r="59">
          <cell r="B59" t="str">
            <v>AL-ZAMIN LEASING MODARABA-TFC (31-05-05)</v>
          </cell>
          <cell r="C59" t="str">
            <v>A</v>
          </cell>
          <cell r="D59">
            <v>38503</v>
          </cell>
          <cell r="E59">
            <v>37408</v>
          </cell>
          <cell r="F59">
            <v>40329</v>
          </cell>
          <cell r="G59">
            <v>323000</v>
          </cell>
          <cell r="H59">
            <v>100</v>
          </cell>
          <cell r="I59">
            <v>323000</v>
          </cell>
          <cell r="J59">
            <v>190</v>
          </cell>
          <cell r="K59">
            <v>9.5000000000000001E-2</v>
          </cell>
          <cell r="L59">
            <v>9.5000000000000001E-2</v>
          </cell>
          <cell r="M59">
            <v>1700</v>
          </cell>
          <cell r="N59">
            <v>94.9589</v>
          </cell>
          <cell r="O59">
            <v>306717.24700000003</v>
          </cell>
          <cell r="P59">
            <v>-16282.752999999968</v>
          </cell>
          <cell r="Q59">
            <v>2921</v>
          </cell>
          <cell r="R59">
            <v>2679</v>
          </cell>
          <cell r="S59">
            <v>242</v>
          </cell>
          <cell r="T59">
            <v>39964</v>
          </cell>
          <cell r="U59">
            <v>40147</v>
          </cell>
          <cell r="V59">
            <v>40086</v>
          </cell>
          <cell r="W59">
            <v>183</v>
          </cell>
          <cell r="X59">
            <v>123</v>
          </cell>
          <cell r="Y59">
            <v>0</v>
          </cell>
          <cell r="Z59">
            <v>0</v>
          </cell>
          <cell r="AA59">
            <v>0</v>
          </cell>
          <cell r="AB59">
            <v>323000</v>
          </cell>
          <cell r="AC59">
            <v>10340.424657534246</v>
          </cell>
          <cell r="AD59" t="str">
            <v>204625-5871</v>
          </cell>
          <cell r="AE59">
            <v>7818.37</v>
          </cell>
          <cell r="AF59">
            <v>2522.054657534246</v>
          </cell>
          <cell r="AI59">
            <v>0</v>
          </cell>
        </row>
        <row r="61">
          <cell r="B61" t="str">
            <v>TELECARD LTD-TFC (27-05-05)</v>
          </cell>
          <cell r="C61" t="str">
            <v>BBB</v>
          </cell>
          <cell r="D61">
            <v>38499</v>
          </cell>
          <cell r="E61">
            <v>38468</v>
          </cell>
          <cell r="F61">
            <v>40690</v>
          </cell>
          <cell r="G61">
            <v>20497680</v>
          </cell>
          <cell r="H61">
            <v>100</v>
          </cell>
          <cell r="I61">
            <v>20497680</v>
          </cell>
          <cell r="J61">
            <v>8715</v>
          </cell>
          <cell r="K61">
            <v>0.17499999999999999</v>
          </cell>
          <cell r="L61">
            <v>0.17499999999999999</v>
          </cell>
          <cell r="M61">
            <v>2352</v>
          </cell>
          <cell r="N61">
            <v>96.313900000000004</v>
          </cell>
          <cell r="O61">
            <v>19742115.017519999</v>
          </cell>
          <cell r="P61">
            <v>-755564.9824800007</v>
          </cell>
          <cell r="Q61">
            <v>2222</v>
          </cell>
          <cell r="R61">
            <v>1619</v>
          </cell>
          <cell r="S61">
            <v>603</v>
          </cell>
          <cell r="T61">
            <v>39960</v>
          </cell>
          <cell r="U61">
            <v>40144</v>
          </cell>
          <cell r="V61">
            <v>40086</v>
          </cell>
          <cell r="W61">
            <v>184</v>
          </cell>
          <cell r="X61">
            <v>127</v>
          </cell>
          <cell r="Y61">
            <v>0</v>
          </cell>
          <cell r="Z61">
            <v>0</v>
          </cell>
          <cell r="AA61">
            <v>0</v>
          </cell>
          <cell r="AB61">
            <v>20497680</v>
          </cell>
          <cell r="AC61">
            <v>1248112.1589041096</v>
          </cell>
          <cell r="AD61" t="str">
            <v>204560-5871</v>
          </cell>
          <cell r="AE61">
            <v>953282.52</v>
          </cell>
          <cell r="AF61">
            <v>294829.6389041096</v>
          </cell>
          <cell r="AI61">
            <v>0</v>
          </cell>
        </row>
        <row r="63">
          <cell r="B63" t="str">
            <v>UNITED BANK LTD-TFC (15-03-05)</v>
          </cell>
          <cell r="C63" t="str">
            <v>AA</v>
          </cell>
          <cell r="D63">
            <v>38426</v>
          </cell>
          <cell r="E63">
            <v>38352</v>
          </cell>
          <cell r="F63">
            <v>41348</v>
          </cell>
          <cell r="G63">
            <v>31754283.200000007</v>
          </cell>
          <cell r="H63">
            <v>100</v>
          </cell>
          <cell r="I63">
            <v>31754283.200000007</v>
          </cell>
          <cell r="J63">
            <v>6352</v>
          </cell>
          <cell r="K63">
            <v>9.4899999999999998E-2</v>
          </cell>
          <cell r="L63">
            <v>9.4899999999999998E-2</v>
          </cell>
          <cell r="M63">
            <v>4999.1000000000004</v>
          </cell>
          <cell r="N63">
            <v>85.932599999999994</v>
          </cell>
          <cell r="O63">
            <v>27287281.165123202</v>
          </cell>
          <cell r="P63">
            <v>-4467002.0348768048</v>
          </cell>
          <cell r="Q63">
            <v>2996</v>
          </cell>
          <cell r="R63">
            <v>1735</v>
          </cell>
          <cell r="S63">
            <v>1261</v>
          </cell>
          <cell r="T63">
            <v>40071</v>
          </cell>
          <cell r="U63">
            <v>40252</v>
          </cell>
          <cell r="V63">
            <v>40086</v>
          </cell>
          <cell r="W63">
            <v>181</v>
          </cell>
          <cell r="X63">
            <v>16</v>
          </cell>
          <cell r="Y63">
            <v>0</v>
          </cell>
          <cell r="Z63">
            <v>0</v>
          </cell>
          <cell r="AA63">
            <v>0</v>
          </cell>
          <cell r="AB63">
            <v>31754283.200000007</v>
          </cell>
          <cell r="AC63">
            <v>132097.81811200004</v>
          </cell>
          <cell r="AD63" t="str">
            <v>204420-5871</v>
          </cell>
          <cell r="AE63">
            <v>0</v>
          </cell>
          <cell r="AF63">
            <v>132097.81811200004</v>
          </cell>
          <cell r="AI63">
            <v>0</v>
          </cell>
        </row>
        <row r="65">
          <cell r="B65" t="str">
            <v>SCB (PAK) LTD-TFC (20-01-04)</v>
          </cell>
          <cell r="C65" t="str">
            <v>AA</v>
          </cell>
          <cell r="D65">
            <v>38006</v>
          </cell>
          <cell r="E65">
            <v>38259</v>
          </cell>
          <cell r="F65">
            <v>40563</v>
          </cell>
          <cell r="G65">
            <v>16036152</v>
          </cell>
          <cell r="H65">
            <v>100.0485</v>
          </cell>
          <cell r="I65">
            <v>16036152</v>
          </cell>
          <cell r="J65">
            <v>4587</v>
          </cell>
          <cell r="K65">
            <v>0.1075</v>
          </cell>
          <cell r="L65">
            <v>0.1075</v>
          </cell>
          <cell r="M65">
            <v>3496</v>
          </cell>
          <cell r="N65">
            <v>97.263900000000007</v>
          </cell>
          <cell r="O65">
            <v>15597386.845128</v>
          </cell>
          <cell r="P65">
            <v>-438765.15487200022</v>
          </cell>
          <cell r="Q65">
            <v>2304</v>
          </cell>
          <cell r="R65">
            <v>1828</v>
          </cell>
          <cell r="S65">
            <v>476</v>
          </cell>
          <cell r="T65">
            <v>40014</v>
          </cell>
          <cell r="U65">
            <v>40198</v>
          </cell>
          <cell r="V65">
            <v>40086</v>
          </cell>
          <cell r="W65">
            <v>184</v>
          </cell>
          <cell r="X65">
            <v>73</v>
          </cell>
          <cell r="Y65">
            <v>0</v>
          </cell>
          <cell r="Z65">
            <v>0</v>
          </cell>
          <cell r="AA65">
            <v>0</v>
          </cell>
          <cell r="AB65">
            <v>16036152</v>
          </cell>
          <cell r="AC65">
            <v>344777.26800000004</v>
          </cell>
          <cell r="AD65" t="str">
            <v>204102-5871</v>
          </cell>
          <cell r="AE65">
            <v>203087.98</v>
          </cell>
          <cell r="AF65">
            <v>141689.28800000003</v>
          </cell>
          <cell r="AI65">
            <v>0</v>
          </cell>
        </row>
        <row r="67">
          <cell r="G67">
            <v>435550471.94999999</v>
          </cell>
          <cell r="I67">
            <v>436051671.94999999</v>
          </cell>
          <cell r="K67">
            <v>0.14837526635431766</v>
          </cell>
          <cell r="L67">
            <v>0.1482462654493247</v>
          </cell>
          <cell r="O67">
            <v>420672781.97895271</v>
          </cell>
          <cell r="P67">
            <v>-15398424.383087521</v>
          </cell>
        </row>
        <row r="69">
          <cell r="G69">
            <v>784797804.95000005</v>
          </cell>
          <cell r="I69">
            <v>758077366.95000005</v>
          </cell>
          <cell r="K69">
            <v>0.14790130952484642</v>
          </cell>
          <cell r="L69">
            <v>0.15372303457635528</v>
          </cell>
          <cell r="O69">
            <v>739448472.8906517</v>
          </cell>
          <cell r="P69">
            <v>-19841832.367517848</v>
          </cell>
          <cell r="AB69">
            <v>759290305.25816953</v>
          </cell>
          <cell r="AD69" t="str">
            <v>9363130-586</v>
          </cell>
          <cell r="AF69">
            <v>7911119.6663593967</v>
          </cell>
          <cell r="AG69" t="str">
            <v>9363135-586</v>
          </cell>
          <cell r="AI69">
            <v>392447.2081695277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Lookups"/>
      <sheetName val="BS-OVS"/>
      <sheetName val="T-BILL"/>
      <sheetName val="Sheet1"/>
      <sheetName val="ADDITION 2011"/>
      <sheetName val="Deposit_Summary_GLs"/>
      <sheetName val="Sheet4"/>
      <sheetName val="March 110"/>
      <sheetName val="Feb"/>
      <sheetName val="MarchSL904"/>
      <sheetName val="TB"/>
      <sheetName val="29-30"/>
      <sheetName val="FI-Funded"/>
      <sheetName val="Sheet2"/>
      <sheetName val="I-BR"/>
      <sheetName val="I-B"/>
      <sheetName val="FE - Summary - STD"/>
      <sheetName val="Abu Dhabi"/>
      <sheetName val="BS - 2"/>
      <sheetName val="Data-904"/>
      <sheetName val="DATA 1211"/>
      <sheetName val="Investments"/>
      <sheetName val="AL"/>
      <sheetName val="Notes"/>
      <sheetName val="ASSET QLTY"/>
      <sheetName val="INPUT"/>
      <sheetName val="AL905"/>
      <sheetName val="CDB-Deposits"/>
      <sheetName val="B2"/>
      <sheetName val="Implied Rate"/>
      <sheetName val="DISTRIBUTION"/>
      <sheetName val="Deposits"/>
      <sheetName val="Tables"/>
      <sheetName val="OUTSTANDING FX-SWAP"/>
      <sheetName val="Code"/>
      <sheetName val="Macro1"/>
      <sheetName val="1-bwb(cb)"/>
      <sheetName val="actual (2)"/>
      <sheetName val="Pool"/>
      <sheetName val="INDEX"/>
      <sheetName val="MAT-MANUA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 val="Plant_and_machinery"/>
      <sheetName val="Iron_Curtain_Method"/>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 30062013"/>
      <sheetName val="TB - 10062013"/>
      <sheetName val="30 June"/>
      <sheetName val="Final TB 30 June 2014"/>
      <sheetName val="TB 30 June 2014"/>
      <sheetName val="TB 29 June 2014"/>
      <sheetName val="TB 22 June 2014"/>
      <sheetName val="TB 10 June 2014"/>
      <sheetName val="tb final old"/>
      <sheetName val="Working of Income Cert"/>
      <sheetName val="Income Certification "/>
      <sheetName val="TB Final SK"/>
      <sheetName val="BS"/>
      <sheetName val="P&amp;L"/>
      <sheetName val="Comprehensive Income "/>
      <sheetName val="Dis"/>
      <sheetName val="Cash flow"/>
      <sheetName val="UHF"/>
      <sheetName val="Note 1-7"/>
      <sheetName val="Note 7.1-7.2.2"/>
      <sheetName val="Note 8-17"/>
      <sheetName val="Note 18-19"/>
      <sheetName val="Note 20-21"/>
      <sheetName val="21(Cont) -21.2"/>
      <sheetName val="21.2 (Cont.)"/>
      <sheetName val="Note 21.3-21.3.2"/>
      <sheetName val="Note 21.3.2 (Cont.)-22"/>
      <sheetName val="Note 23-25"/>
      <sheetName val="Note 26-27"/>
      <sheetName val="Bank Ratings"/>
      <sheetName val="TFC Rating"/>
      <sheetName val="CF sensitivity"/>
      <sheetName val="Bank Profit Sensitivty"/>
      <sheetName val="Quantity Movement"/>
      <sheetName val="PIB and TBills Mark to Market"/>
      <sheetName val="RP LIST "/>
      <sheetName val="Final Sheet"/>
      <sheetName val="TB"/>
      <sheetName val="Dis 2"/>
      <sheetName val="UH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p sub - Invest"/>
      <sheetName val="Top sub - Profit"/>
      <sheetName val="Top sub - Capital gain"/>
      <sheetName val="Work done-inv"/>
      <sheetName val="Work done-unrealiz"/>
      <sheetName val="Work done-capital gain"/>
      <sheetName val="Work done-profit"/>
      <sheetName val="Work done-imp"/>
      <sheetName val="Summary of unrealised gain"/>
      <sheetName val="Summary of profit"/>
      <sheetName val="Placement with SLCL"/>
      <sheetName val="Placements and commercial pap"/>
      <sheetName val="Note related to provision-(lib)"/>
      <sheetName val="Provision exp (2)"/>
      <sheetName val="Provision exp"/>
      <sheetName val="KOHAT-All"/>
      <sheetName val="Existence"/>
      <sheetName val="KOHAT Summary"/>
      <sheetName val="Summary- Unrealis AFS"/>
      <sheetName val="AFS movement sukuk (2)"/>
      <sheetName val="Sheet1"/>
      <sheetName val="M2M 31st dec 2011-AFS"/>
      <sheetName val="Total Exposure"/>
      <sheetName val="Profit receivable on TFCs"/>
      <sheetName val="Sheet2"/>
      <sheetName val="Profit Working-New"/>
      <sheetName val="Top Unrealised gain loss"/>
      <sheetName val="Top sub - CG"/>
      <sheetName val="Top sub - Profit receivable"/>
      <sheetName val="Profit on TFCs"/>
      <sheetName val="Quantity Movement"/>
      <sheetName val="Income on TFC"/>
      <sheetName val="M2M 10062013-AFV"/>
      <sheetName val="C.G."/>
      <sheetName val="NIB-05-03-08"/>
      <sheetName val="PMCL-18-04-12"/>
      <sheetName val="BAFL-20-02-13"/>
      <sheetName val="UBL-14-02-08"/>
      <sheetName val="SCB-29-06-12"/>
      <sheetName val="KESC-13-08-12(3years)"/>
      <sheetName val="KESC-13-08-12(5years)"/>
      <sheetName val="Capital Gain"/>
      <sheetName val="Principal outstanding"/>
      <sheetName val="Summary of capital gain"/>
      <sheetName val="SLCL-PPTFC"/>
      <sheetName val="SLCL-28 3 2006 PPTFC"/>
      <sheetName val="SLCL-01-06-07"/>
      <sheetName val="SLCL- 19-09-07"/>
      <sheetName val="Avari-30-04-09"/>
      <sheetName val="BRR"/>
      <sheetName val="Telecards 25-05-05"/>
      <sheetName val="SPLC- 13-03-08"/>
      <sheetName val="worldcall"/>
      <sheetName val="Escort Inv"/>
      <sheetName val="Trust Invest bank"/>
      <sheetName val="Kohat-Total"/>
      <sheetName val="KOHAT-per unit-AFV"/>
      <sheetName val="KOHAT-per unit-AFS1"/>
      <sheetName val="KOHAT-per unit-AFS"/>
      <sheetName val="KOHAT"/>
      <sheetName val="Security Leasing"/>
      <sheetName val="CDC Recon"/>
      <sheetName val="agritech provision"/>
      <sheetName val="Kohat repayment schedule "/>
      <sheetName val="AFS Recon-scripwise ijarah"/>
      <sheetName val="cash rec on redmeption for cash"/>
      <sheetName val=" On Cost"/>
      <sheetName val="maple schedule "/>
      <sheetName val="Agri tech schedule"/>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16">
          <cell r="I16">
            <v>100.77173913043478</v>
          </cell>
        </row>
      </sheetData>
      <sheetData sheetId="34"/>
      <sheetData sheetId="35"/>
      <sheetData sheetId="36"/>
      <sheetData sheetId="37"/>
      <sheetData sheetId="38"/>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Agritech"/>
      <sheetName val="2002 P3"/>
      <sheetName val="broker sheet-2"/>
    </sheetNames>
    <sheetDataSet>
      <sheetData sheetId="0" refreshError="1"/>
      <sheetData sheetId="1">
        <row r="9">
          <cell r="C9" t="str">
            <v>TFCs and Sukuks</v>
          </cell>
          <cell r="D9" t="str">
            <v>Traded / Non-Traded</v>
          </cell>
          <cell r="E9" t="str">
            <v>Price</v>
          </cell>
        </row>
        <row r="11">
          <cell r="C11" t="str">
            <v>KARACHI SHIPYARD &amp; ENGINEERING WORKS LTD-SUKUK (02-11-07)</v>
          </cell>
          <cell r="D11" t="str">
            <v>Non-Traded</v>
          </cell>
          <cell r="E11">
            <v>100.0936</v>
          </cell>
        </row>
        <row r="12">
          <cell r="C12" t="str">
            <v>KARACHI SHIPYARD &amp; ENGINEERING WORKS LTD-SUKUK (04-02-08)</v>
          </cell>
          <cell r="D12" t="str">
            <v>Non-Traded</v>
          </cell>
          <cell r="E12">
            <v>100.29770000000001</v>
          </cell>
        </row>
        <row r="13">
          <cell r="C13" t="str">
            <v>NATIONAL INDUSTRIAL PARK DEVEL. &amp; MANAGEMENT Co. SUKUK (11-08-07)</v>
          </cell>
          <cell r="D13" t="str">
            <v>Non-Traded</v>
          </cell>
          <cell r="E13">
            <v>101.652</v>
          </cell>
        </row>
        <row r="14">
          <cell r="C14" t="str">
            <v>SCB (PAK) LTD-TFC (01-02-06)</v>
          </cell>
          <cell r="D14" t="str">
            <v>Non-Traded</v>
          </cell>
          <cell r="E14">
            <v>102.375</v>
          </cell>
        </row>
        <row r="15">
          <cell r="C15" t="str">
            <v>WAPDA-SUKUK (05-01-06)</v>
          </cell>
          <cell r="D15" t="str">
            <v>Non-Traded</v>
          </cell>
          <cell r="E15">
            <v>100.0814</v>
          </cell>
        </row>
        <row r="16">
          <cell r="C16" t="str">
            <v>WAPDA-SUKUK (13-07-07)</v>
          </cell>
          <cell r="D16" t="str">
            <v>Non-Traded</v>
          </cell>
          <cell r="E16">
            <v>95.850200000000001</v>
          </cell>
        </row>
        <row r="18">
          <cell r="C18" t="str">
            <v>ORIX LEASING PAKISTAN LTD-TFC (25-05-07)**</v>
          </cell>
          <cell r="D18" t="str">
            <v>Non-Traded</v>
          </cell>
          <cell r="E18">
            <v>96.808499999999995</v>
          </cell>
        </row>
        <row r="19">
          <cell r="C19" t="str">
            <v>ORIX LEASING PAKISTAN LTD-TFC (15-01-08)</v>
          </cell>
          <cell r="D19" t="str">
            <v>Non-Traded</v>
          </cell>
          <cell r="E19">
            <v>100.5728</v>
          </cell>
        </row>
        <row r="20">
          <cell r="C20" t="str">
            <v>ORIX LEASING PAKISTAN LTD-TFC (30-06-11)</v>
          </cell>
          <cell r="D20" t="str">
            <v>Non-Traded</v>
          </cell>
          <cell r="E20">
            <v>103.54349999999999</v>
          </cell>
        </row>
        <row r="22">
          <cell r="C22" t="str">
            <v>BANK AL-HABIB LTD-TFC (15-07-04) 10% cap**</v>
          </cell>
          <cell r="D22" t="str">
            <v>Non-Traded</v>
          </cell>
          <cell r="E22">
            <v>90.779499999999999</v>
          </cell>
        </row>
        <row r="23">
          <cell r="C23" t="str">
            <v>BANK AL-HABIB LTD-TFC (07-02-07)</v>
          </cell>
          <cell r="D23" t="str">
            <v>Non-Traded</v>
          </cell>
          <cell r="E23">
            <v>102.7948</v>
          </cell>
        </row>
        <row r="24">
          <cell r="C24" t="str">
            <v>BANK AL-HABIB LTD-TFC (15-06-09)***</v>
          </cell>
          <cell r="D24" t="str">
            <v>Non-Traded</v>
          </cell>
          <cell r="E24">
            <v>107.2383</v>
          </cell>
        </row>
        <row r="25">
          <cell r="C25" t="str">
            <v>BANK AL-HABIB LTD-TFC (30-06-11)</v>
          </cell>
          <cell r="D25" t="str">
            <v>Non-Traded</v>
          </cell>
          <cell r="E25">
            <v>106</v>
          </cell>
        </row>
        <row r="26">
          <cell r="C26" t="str">
            <v>ENGRO CORPORATION LTD-TFC (01-02-11) ***</v>
          </cell>
          <cell r="D26" t="str">
            <v>Non-Traded</v>
          </cell>
          <cell r="E26">
            <v>100.7783</v>
          </cell>
        </row>
        <row r="27">
          <cell r="C27" t="str">
            <v>ENGRO CORPORATION LTD-TFC (16-09-11)</v>
          </cell>
          <cell r="D27" t="str">
            <v>Non-Traded</v>
          </cell>
          <cell r="E27">
            <v>102.633</v>
          </cell>
        </row>
        <row r="28">
          <cell r="C28" t="str">
            <v>ENGRO FERTILIZER LTD-TFC (30-11-07)</v>
          </cell>
          <cell r="D28" t="str">
            <v>Traded</v>
          </cell>
          <cell r="E28">
            <v>98.009200000000007</v>
          </cell>
        </row>
        <row r="29">
          <cell r="C29" t="str">
            <v>ENGRO FERTILIZER LTD-TFC (18-03-08) (PRP-I) ***</v>
          </cell>
          <cell r="D29" t="str">
            <v>Non-Traded</v>
          </cell>
          <cell r="E29">
            <v>98.684399999999997</v>
          </cell>
        </row>
        <row r="30">
          <cell r="C30" t="str">
            <v>ENGRO FERTILIZER LTD-TFC (18-03-08) (PRP-II)</v>
          </cell>
          <cell r="D30" t="str">
            <v>Non-Traded</v>
          </cell>
          <cell r="E30">
            <v>101.0239</v>
          </cell>
        </row>
        <row r="31">
          <cell r="C31" t="str">
            <v>ENGRO FERTILIZER LTD-TFC (17-12-09)***</v>
          </cell>
          <cell r="D31" t="str">
            <v>Non-Traded</v>
          </cell>
          <cell r="E31">
            <v>101.55159999999999</v>
          </cell>
        </row>
        <row r="32">
          <cell r="C32" t="str">
            <v>JAHANGIR SIDDIQUI &amp; COMPANY LTD-TFC (21-11-06)</v>
          </cell>
          <cell r="D32" t="str">
            <v>Non-Traded</v>
          </cell>
          <cell r="E32">
            <v>100.6233</v>
          </cell>
        </row>
        <row r="33">
          <cell r="C33" t="str">
            <v>JAHANGIR SIDDIQUI &amp; COMPANY LTD-TFC (04-07-07)</v>
          </cell>
          <cell r="D33" t="str">
            <v>Non-Traded</v>
          </cell>
          <cell r="E33">
            <v>101.0501</v>
          </cell>
        </row>
        <row r="34">
          <cell r="C34" t="str">
            <v>ORIX LEASING PAKISTAN LTD-SUKUK (30-06-07)</v>
          </cell>
          <cell r="D34" t="str">
            <v>Non-Traded</v>
          </cell>
          <cell r="E34">
            <v>100.203</v>
          </cell>
        </row>
        <row r="35">
          <cell r="C35" t="str">
            <v>PAK ARAB FERTILIZERS LTD-TFC (28-02-08) ***</v>
          </cell>
          <cell r="D35" t="str">
            <v>Non-Traded</v>
          </cell>
          <cell r="E35">
            <v>100.4492</v>
          </cell>
        </row>
        <row r="36">
          <cell r="C36" t="str">
            <v>PAK ARAB FERTILIZERS LTD-TFC (16-12-09)</v>
          </cell>
          <cell r="D36" t="str">
            <v>Non-Traded</v>
          </cell>
          <cell r="E36">
            <v>102.31</v>
          </cell>
        </row>
        <row r="37">
          <cell r="C37" t="str">
            <v>PAK LIBYA HOLDING COMPANY (PVT) LTD-TFC (07-02-11)</v>
          </cell>
          <cell r="D37" t="str">
            <v>Non-Traded</v>
          </cell>
          <cell r="E37">
            <v>101.9542</v>
          </cell>
        </row>
        <row r="38">
          <cell r="C38" t="str">
            <v>SUI SOUTHERN GAS COMPANY - SUKKUK (31-12-07) - I ***</v>
          </cell>
          <cell r="D38" t="str">
            <v>Non-Traded</v>
          </cell>
          <cell r="E38">
            <v>100.3091</v>
          </cell>
        </row>
        <row r="39">
          <cell r="C39" t="str">
            <v>UNITED BANK LTD-TFC (10-08-04)**</v>
          </cell>
          <cell r="D39" t="str">
            <v>Non-Traded</v>
          </cell>
          <cell r="E39">
            <v>94.75</v>
          </cell>
        </row>
        <row r="40">
          <cell r="C40" t="str">
            <v>UNITED BANK LTD-TFC (15-03-05)</v>
          </cell>
          <cell r="D40" t="str">
            <v>Non-Traded</v>
          </cell>
          <cell r="E40">
            <v>95.05</v>
          </cell>
        </row>
        <row r="41">
          <cell r="C41" t="str">
            <v>UNITED BANK LTD-TFC (08-09-06) ***</v>
          </cell>
          <cell r="D41" t="str">
            <v>Non-Traded</v>
          </cell>
          <cell r="E41">
            <v>99.674599999999998</v>
          </cell>
        </row>
        <row r="42">
          <cell r="C42" t="str">
            <v>UNITED BANK LTD-TFC (14-02-08)</v>
          </cell>
          <cell r="D42" t="str">
            <v>Traded</v>
          </cell>
          <cell r="E42">
            <v>99.7012</v>
          </cell>
        </row>
        <row r="44">
          <cell r="C44" t="str">
            <v>ALLIED BANK LTD-TFC (06-12-06)</v>
          </cell>
          <cell r="D44" t="str">
            <v>Non-Traded</v>
          </cell>
          <cell r="E44">
            <v>100.2244</v>
          </cell>
        </row>
        <row r="45">
          <cell r="C45" t="str">
            <v>ALLIED BANK LTD-TFC (28-08-09)</v>
          </cell>
          <cell r="D45" t="str">
            <v>Non-Traded</v>
          </cell>
          <cell r="E45">
            <v>94.832800000000006</v>
          </cell>
        </row>
        <row r="46">
          <cell r="C46" t="str">
            <v>ASKARI BANK LTD-TFC (04-02-05)</v>
          </cell>
          <cell r="D46" t="str">
            <v>Non-Traded</v>
          </cell>
          <cell r="E46">
            <v>99.919899999999998</v>
          </cell>
        </row>
        <row r="47">
          <cell r="C47" t="str">
            <v>ASKARI BANK LTD-TFC (31-10-05)</v>
          </cell>
          <cell r="D47" t="str">
            <v>Non-Traded</v>
          </cell>
          <cell r="E47">
            <v>99.567499999999995</v>
          </cell>
        </row>
        <row r="48">
          <cell r="C48" t="str">
            <v>ASKARI BANK LTD-TFC (18-11-09)***</v>
          </cell>
          <cell r="D48" t="str">
            <v>Non-Traded</v>
          </cell>
          <cell r="E48">
            <v>102.37779999999999</v>
          </cell>
        </row>
        <row r="49">
          <cell r="C49" t="str">
            <v>ASKARI BANK LTD-TFC (23-12-11)</v>
          </cell>
          <cell r="D49" t="str">
            <v>Traded</v>
          </cell>
          <cell r="E49">
            <v>100</v>
          </cell>
        </row>
        <row r="50">
          <cell r="C50" t="str">
            <v>BANK ALFALAH LTD-TFC (23-11-04)</v>
          </cell>
          <cell r="D50" t="str">
            <v>Non-Traded</v>
          </cell>
          <cell r="E50">
            <v>99.972499999999997</v>
          </cell>
        </row>
        <row r="51">
          <cell r="C51" t="str">
            <v>BANK ALFALAH LTD-TFC (25-11-05)</v>
          </cell>
          <cell r="D51" t="str">
            <v>Non-Traded</v>
          </cell>
          <cell r="E51">
            <v>99.650499999999994</v>
          </cell>
        </row>
        <row r="52">
          <cell r="C52" t="str">
            <v>BANK ALFALAH LTD-TFC (02-12-09) - Fixed ***</v>
          </cell>
          <cell r="D52" t="str">
            <v>Non-Traded</v>
          </cell>
          <cell r="E52">
            <v>103.0368</v>
          </cell>
        </row>
        <row r="53">
          <cell r="C53" t="str">
            <v>BANK ALFALAH LTD-TFC (02-12-09) - Floating***</v>
          </cell>
          <cell r="D53" t="str">
            <v>Non-Traded</v>
          </cell>
          <cell r="E53">
            <v>100.4004</v>
          </cell>
        </row>
        <row r="54">
          <cell r="C54" t="str">
            <v>ENGRO FERTILIZER LTD-SUKUK (06-09-07)</v>
          </cell>
          <cell r="D54" t="str">
            <v>Traded</v>
          </cell>
          <cell r="E54">
            <v>101.5</v>
          </cell>
        </row>
        <row r="55">
          <cell r="C55" t="str">
            <v>FAYSAL BANK LTD -TFC (10-02-05) (FORMERLY: RBS  - TFC (10-02-05)  )</v>
          </cell>
          <cell r="D55" t="str">
            <v>Non-Traded</v>
          </cell>
          <cell r="E55">
            <v>100.417</v>
          </cell>
        </row>
        <row r="56">
          <cell r="C56" t="str">
            <v>FAYSAL BANK LTD  (12-11-2007)</v>
          </cell>
          <cell r="D56" t="str">
            <v>Non-Traded</v>
          </cell>
          <cell r="E56">
            <v>99.328400000000002</v>
          </cell>
        </row>
        <row r="57">
          <cell r="C57" t="str">
            <v>FAYSAL BANK LTD  (27-12-2010)</v>
          </cell>
          <cell r="D57" t="str">
            <v>Traded</v>
          </cell>
          <cell r="E57">
            <v>103.41930000000001</v>
          </cell>
        </row>
        <row r="59">
          <cell r="C59" t="str">
            <v>AL ABBAS SUGAR MILLS LTD-TFC (21-11-07)</v>
          </cell>
          <cell r="D59" t="str">
            <v>Non-Traded</v>
          </cell>
          <cell r="E59">
            <v>99.017399999999995</v>
          </cell>
        </row>
        <row r="60">
          <cell r="C60" t="str">
            <v>CENTURY PAPER &amp; BOARD MILLS LTD- SUKUK (25-09-07) ***</v>
          </cell>
          <cell r="D60" t="str">
            <v>Non-Traded</v>
          </cell>
          <cell r="E60">
            <v>98.8947</v>
          </cell>
        </row>
        <row r="61">
          <cell r="C61" t="str">
            <v>FINANCIAL REC'BLES SEC'ZATION CO. LTD-TFC CLASS "A" </v>
          </cell>
          <cell r="D61" t="str">
            <v>Non-Traded</v>
          </cell>
          <cell r="E61">
            <v>99.484099999999998</v>
          </cell>
        </row>
        <row r="62">
          <cell r="E62" t="str">
            <v>Page 1 of 3</v>
          </cell>
        </row>
        <row r="69">
          <cell r="C69" t="str">
            <v>FINANCIAL REC'BLES SEC'ZATION CO. LTD-TFC CLASS "B"</v>
          </cell>
          <cell r="D69" t="str">
            <v>Non-Traded</v>
          </cell>
          <cell r="E69">
            <v>99.484099999999998</v>
          </cell>
        </row>
        <row r="70">
          <cell r="C70" t="str">
            <v>JDW SUGAR MILLS LTD. TFC (23-06-08)</v>
          </cell>
          <cell r="D70" t="str">
            <v>Non-Traded</v>
          </cell>
          <cell r="E70">
            <v>98.254499999999993</v>
          </cell>
        </row>
        <row r="71">
          <cell r="C71" t="str">
            <v>KASB SECURITIES LTD- TFC (27-06-07)</v>
          </cell>
          <cell r="D71" t="str">
            <v>Non-Traded</v>
          </cell>
          <cell r="E71">
            <v>99.884699999999995</v>
          </cell>
        </row>
        <row r="72">
          <cell r="C72" t="str">
            <v>NIB BANK LTD-TFC (05-03-08)</v>
          </cell>
          <cell r="D72" t="str">
            <v>Non-Traded</v>
          </cell>
          <cell r="E72">
            <v>98.007099999999994</v>
          </cell>
        </row>
        <row r="73">
          <cell r="C73" t="str">
            <v>PAKISTAN MOBILE COMMUNICATION LTD-TFC (31-05-06)</v>
          </cell>
          <cell r="D73" t="str">
            <v>Non-Traded</v>
          </cell>
          <cell r="E73">
            <v>100.271</v>
          </cell>
        </row>
        <row r="74">
          <cell r="C74" t="str">
            <v>PAKISTAN MOBILE COMMUNICATION LTD-TFC (28-10-08)</v>
          </cell>
          <cell r="D74" t="str">
            <v>Traded</v>
          </cell>
          <cell r="E74">
            <v>98.356800000000007</v>
          </cell>
        </row>
        <row r="75">
          <cell r="C75" t="str">
            <v>SITARA CHEMICALS LTD - SUKUK - III (02-01-08)</v>
          </cell>
          <cell r="D75" t="str">
            <v>Non-Traded</v>
          </cell>
          <cell r="E75">
            <v>99.319199999999995</v>
          </cell>
        </row>
        <row r="76">
          <cell r="C76" t="str">
            <v>SONERI BANK LTD-TFC (05-05-05)</v>
          </cell>
          <cell r="D76" t="str">
            <v>Non-Traded</v>
          </cell>
          <cell r="E76">
            <v>99.360100000000003</v>
          </cell>
        </row>
        <row r="78">
          <cell r="C78" t="str">
            <v>EDEN BUILDERS LTD.- SUKUK (08-09-08)</v>
          </cell>
          <cell r="D78" t="str">
            <v>Non-Traded</v>
          </cell>
          <cell r="E78">
            <v>98.510400000000004</v>
          </cell>
        </row>
        <row r="79">
          <cell r="C79" t="str">
            <v>HOUSE BUILDING FINANCE CORPORATION LTD - SUKUK (08-05-08)</v>
          </cell>
          <cell r="D79" t="str">
            <v>Non-Traded</v>
          </cell>
          <cell r="E79">
            <v>96.831100000000006</v>
          </cell>
        </row>
        <row r="80">
          <cell r="C80" t="str">
            <v>JDW SUGAR MILLS LTD. SUKUK (19-06-08)</v>
          </cell>
          <cell r="D80" t="str">
            <v>Non-Traded</v>
          </cell>
          <cell r="E80">
            <v>97.110299999999995</v>
          </cell>
        </row>
        <row r="81">
          <cell r="C81" t="str">
            <v>OPTIMUS LTD - TFC (10-10-07) ***</v>
          </cell>
          <cell r="D81" t="str">
            <v>Non-Traded</v>
          </cell>
          <cell r="E81">
            <v>84.886499999999998</v>
          </cell>
        </row>
        <row r="82">
          <cell r="C82" t="str">
            <v>SUMMIT BANK LTD - TFC (27-10-11)</v>
          </cell>
          <cell r="D82" t="str">
            <v>Non-Traded</v>
          </cell>
          <cell r="E82">
            <v>96.131600000000006</v>
          </cell>
        </row>
        <row r="84">
          <cell r="C84" t="str">
            <v>AVARI HOTELS-TFC (30-04-09)</v>
          </cell>
          <cell r="D84" t="str">
            <v>Non-Traded</v>
          </cell>
          <cell r="E84">
            <v>95.435599999999994</v>
          </cell>
        </row>
        <row r="85">
          <cell r="C85" t="str">
            <v>SHAHMURAD SUGAR MILLS LTD-SUKUK (27-09-07)</v>
          </cell>
          <cell r="D85" t="str">
            <v>Non-Traded</v>
          </cell>
          <cell r="E85">
            <v>99.214600000000004</v>
          </cell>
        </row>
        <row r="87">
          <cell r="C87" t="str">
            <v>PEL-SUKUK (28-09-07)</v>
          </cell>
          <cell r="D87" t="str">
            <v>Non-Traded</v>
          </cell>
          <cell r="E87">
            <v>91.887900000000002</v>
          </cell>
        </row>
        <row r="88">
          <cell r="C88" t="str">
            <v>PEL-SUKUK (31-03-08)</v>
          </cell>
          <cell r="D88" t="str">
            <v>Non-Traded</v>
          </cell>
          <cell r="E88">
            <v>91.465900000000005</v>
          </cell>
        </row>
        <row r="89">
          <cell r="C89" t="str">
            <v>QUETTA TEXTILE MILLS LTD-SUKUK (26-09-08)</v>
          </cell>
          <cell r="D89" t="str">
            <v>Non-Traded</v>
          </cell>
          <cell r="E89">
            <v>91.768699999999995</v>
          </cell>
        </row>
        <row r="91">
          <cell r="C91" t="str">
            <v>TRUST INVESTMENT BANK LTD-TFC (04-07-08) </v>
          </cell>
          <cell r="D91" t="str">
            <v>Non-Traded</v>
          </cell>
          <cell r="E91">
            <v>95.9816</v>
          </cell>
        </row>
        <row r="92">
          <cell r="C92" t="str">
            <v>WORLDCALL TELECOM LTD-TFC (07-10-08)</v>
          </cell>
          <cell r="D92" t="str">
            <v>Non-Traded</v>
          </cell>
          <cell r="E92">
            <v>86.998099999999994</v>
          </cell>
        </row>
        <row r="94">
          <cell r="C94" t="str">
            <v>----------------------N/A-----------------------------</v>
          </cell>
        </row>
        <row r="96">
          <cell r="C96" t="str">
            <v>TFCs and Sukuks</v>
          </cell>
          <cell r="D96" t="str">
            <v>Traded / Non-Traded</v>
          </cell>
          <cell r="E96" t="str">
            <v>Price</v>
          </cell>
        </row>
        <row r="97">
          <cell r="C97" t="str">
            <v>ALZAMIN LEASING CORPORATION LTD-TFC (05-09-07)</v>
          </cell>
          <cell r="D97" t="str">
            <v>Non-Traded</v>
          </cell>
          <cell r="E97">
            <v>75</v>
          </cell>
        </row>
        <row r="98">
          <cell r="C98" t="str">
            <v>BRR GUARDIAN MODARABA (07-07-08)</v>
          </cell>
          <cell r="D98" t="str">
            <v>Non-Traded</v>
          </cell>
          <cell r="E98">
            <v>75</v>
          </cell>
        </row>
        <row r="99">
          <cell r="C99" t="str">
            <v>ESCORTS INVESTMENT BANK LTD-TFC (15-03-07)</v>
          </cell>
          <cell r="D99" t="str">
            <v>Non-Traded</v>
          </cell>
          <cell r="E99">
            <v>73.735600000000005</v>
          </cell>
        </row>
        <row r="100">
          <cell r="C100" t="str">
            <v>MAPLE LEAF SUKUK-(31-03-10)</v>
          </cell>
          <cell r="D100" t="str">
            <v>Non-Traded</v>
          </cell>
          <cell r="E100">
            <v>70.405900000000003</v>
          </cell>
        </row>
        <row r="102">
          <cell r="C102" t="str">
            <v>TFCs and Sukuks</v>
          </cell>
          <cell r="D102" t="str">
            <v>Traded / Non-Traded</v>
          </cell>
          <cell r="E102" t="str">
            <v>Price</v>
          </cell>
        </row>
        <row r="103">
          <cell r="C103" t="str">
            <v>DAWOOD HERCULES-SUKUK (18-09-07)</v>
          </cell>
          <cell r="D103" t="str">
            <v>Non-Traded</v>
          </cell>
          <cell r="E103">
            <v>100.19750000000001</v>
          </cell>
        </row>
        <row r="104">
          <cell r="C104" t="str">
            <v>SITARA ENERGY LTD-SUKUK (16-07-07)</v>
          </cell>
          <cell r="D104" t="str">
            <v>Non-Traded</v>
          </cell>
          <cell r="E104">
            <v>99.688299999999998</v>
          </cell>
        </row>
        <row r="106">
          <cell r="C106" t="str">
            <v>TFCs and Sukuks</v>
          </cell>
          <cell r="D106" t="str">
            <v>Traded / Non-Traded</v>
          </cell>
          <cell r="E106" t="str">
            <v>Price</v>
          </cell>
        </row>
        <row r="107">
          <cell r="C107" t="str">
            <v>JAVEDAN CEMENT LTD-TFC (10-11-06)</v>
          </cell>
          <cell r="D107" t="str">
            <v>Non-Traded</v>
          </cell>
          <cell r="E107">
            <v>75</v>
          </cell>
        </row>
        <row r="108">
          <cell r="C108" t="str">
            <v>KOHAT CEMENT-SUKKUK (20-12-07)</v>
          </cell>
          <cell r="D108" t="str">
            <v>Non-Traded</v>
          </cell>
          <cell r="E108">
            <v>66.802400000000006</v>
          </cell>
        </row>
        <row r="109">
          <cell r="C109" t="str">
            <v>SECURITY LEASING CORPORATION LTD-PPTFC (28-03-06)</v>
          </cell>
          <cell r="D109" t="str">
            <v>Non-Traded</v>
          </cell>
          <cell r="E109">
            <v>70.328000000000003</v>
          </cell>
        </row>
        <row r="110">
          <cell r="C110" t="str">
            <v>SECURITY LEASING CORPORATION LTD-SUKKUK (01-06-07) - I</v>
          </cell>
          <cell r="D110" t="str">
            <v>Non-Traded</v>
          </cell>
          <cell r="E110">
            <v>70.682500000000005</v>
          </cell>
        </row>
        <row r="111">
          <cell r="C111" t="str">
            <v>SECURITY LEASING CORPORATION LTD-SUKKUK (19-09-07) - II</v>
          </cell>
          <cell r="D111" t="str">
            <v>Non-Traded</v>
          </cell>
          <cell r="E111">
            <v>70.682500000000005</v>
          </cell>
        </row>
        <row r="123">
          <cell r="C123" t="str">
            <v>AGRITECH LTD-TFC (30-11-07)</v>
          </cell>
          <cell r="D123" t="str">
            <v>Non-Traded</v>
          </cell>
          <cell r="E123" t="str">
            <v>94.2984</v>
          </cell>
        </row>
        <row r="124">
          <cell r="C124" t="str">
            <v>AGRITECH LTD-TFC (01-12-08)</v>
          </cell>
          <cell r="D124" t="str">
            <v>Non-Traded</v>
          </cell>
          <cell r="E124" t="str">
            <v>A/C to NPA</v>
          </cell>
        </row>
        <row r="125">
          <cell r="C125" t="str">
            <v>AL-ZAMIN LEASING MODARABA LTD-TFC (12-05-08)</v>
          </cell>
          <cell r="D125" t="str">
            <v>Non-Traded</v>
          </cell>
          <cell r="E125">
            <v>97.165899999999993</v>
          </cell>
        </row>
        <row r="126">
          <cell r="C126" t="str">
            <v>ARZOO TEXTILE MILLS LTD-SUKUK (15-04-08)</v>
          </cell>
          <cell r="D126" t="str">
            <v>Non-Traded</v>
          </cell>
          <cell r="E126" t="str">
            <v>A/C to NPA</v>
          </cell>
        </row>
        <row r="127">
          <cell r="C127" t="str">
            <v>AZGARD NINE LTD- TFC (20-09-05)</v>
          </cell>
          <cell r="D127" t="str">
            <v>Non-Traded</v>
          </cell>
          <cell r="E127" t="str">
            <v>96.7658</v>
          </cell>
        </row>
        <row r="128">
          <cell r="C128" t="str">
            <v>AZGARD NINE LTD- TFC (04-12-07) PP</v>
          </cell>
          <cell r="D128" t="str">
            <v>Non-Traded</v>
          </cell>
          <cell r="E128" t="str">
            <v>91.7607</v>
          </cell>
        </row>
        <row r="129">
          <cell r="C129" t="str">
            <v>BUNNY'S LTD. - TFC (30-11-08)</v>
          </cell>
          <cell r="D129" t="str">
            <v>Non-Traded</v>
          </cell>
          <cell r="E129" t="str">
            <v>A/C to NPA</v>
          </cell>
        </row>
        <row r="130">
          <cell r="C130" t="str">
            <v>DEWAN CEMENT LTD</v>
          </cell>
          <cell r="D130" t="str">
            <v>Non-Traded</v>
          </cell>
          <cell r="E130" t="str">
            <v>A/C to NPA</v>
          </cell>
        </row>
        <row r="131">
          <cell r="C131" t="str">
            <v>EDEN HOUSING LTD.- SUKUK (31-12-07)</v>
          </cell>
          <cell r="D131" t="str">
            <v>Non-Traded</v>
          </cell>
          <cell r="E131" t="str">
            <v>92.6441</v>
          </cell>
        </row>
        <row r="132">
          <cell r="C132" t="str">
            <v>EDEN HOUSING LTD.- SUKUK (31-03-08)</v>
          </cell>
          <cell r="D132" t="str">
            <v>Non-Traded</v>
          </cell>
          <cell r="E132" t="str">
            <v>A/C to NPA</v>
          </cell>
        </row>
        <row r="133">
          <cell r="C133" t="str">
            <v>GHARIBWAL CEMENT-TFC (18-01-08)</v>
          </cell>
          <cell r="D133" t="str">
            <v>Non-Traded</v>
          </cell>
          <cell r="E133" t="str">
            <v>A/C to NPA</v>
          </cell>
        </row>
        <row r="134">
          <cell r="C134" t="str">
            <v>NEW ALLIED ELECTRONIC (15-05-07)</v>
          </cell>
          <cell r="D134" t="str">
            <v>Non-Traded</v>
          </cell>
          <cell r="E134" t="str">
            <v>A/C to NPA</v>
          </cell>
        </row>
        <row r="135">
          <cell r="C135" t="str">
            <v>NEW ALLIED ELECTRONIC - SUKUK (27-07-07)</v>
          </cell>
          <cell r="D135" t="str">
            <v>Non-Traded</v>
          </cell>
          <cell r="E135" t="str">
            <v>A/C to NPA</v>
          </cell>
        </row>
        <row r="136">
          <cell r="C136" t="str">
            <v>NEW ALLIED ELECTRONIC - SUKUK (03-12-07)</v>
          </cell>
          <cell r="D136" t="str">
            <v>Non-Traded</v>
          </cell>
          <cell r="E136" t="str">
            <v>A/C to NPA</v>
          </cell>
        </row>
        <row r="137">
          <cell r="C137" t="str">
            <v>PAK HY-OILS LTD-TFC (31-12-08)</v>
          </cell>
          <cell r="D137" t="str">
            <v>Non-Traded</v>
          </cell>
          <cell r="E137" t="str">
            <v>A/C to NPA</v>
          </cell>
        </row>
        <row r="138">
          <cell r="C138" t="str">
            <v>SECURITY LEASING CORPORATION LTD-PPTFC (28-03-06)</v>
          </cell>
          <cell r="D138" t="str">
            <v>Non-Traded</v>
          </cell>
          <cell r="E138" t="str">
            <v>A/C to NPA</v>
          </cell>
        </row>
        <row r="139">
          <cell r="C139" t="str">
            <v>SHAKARGANJ MILLS LTD-TFC (22-09-08)</v>
          </cell>
          <cell r="D139" t="str">
            <v>Non-Traded</v>
          </cell>
          <cell r="E139" t="str">
            <v>A/C to NPA</v>
          </cell>
        </row>
        <row r="140">
          <cell r="C140" t="str">
            <v>SITARA PEROXIDE LTD-SUK (19-08-08)</v>
          </cell>
          <cell r="D140" t="str">
            <v>Non-Traded</v>
          </cell>
          <cell r="E140" t="str">
            <v>A/C to NPA</v>
          </cell>
        </row>
        <row r="141">
          <cell r="C141" t="str">
            <v>THREE STAR HOSIERY SUKUK (25-06-08)</v>
          </cell>
          <cell r="D141" t="str">
            <v>Non-Traded</v>
          </cell>
          <cell r="E141" t="str">
            <v>A/C to NPA</v>
          </cell>
        </row>
        <row r="142">
          <cell r="C142" t="str">
            <v>PACE (PAKISTAN) LTD-TFC (15-02-08)**</v>
          </cell>
          <cell r="D142" t="str">
            <v>Non-Traded</v>
          </cell>
          <cell r="E142" t="str">
            <v>65.0000</v>
          </cell>
        </row>
        <row r="143">
          <cell r="C143" t="str">
            <v>TELECARD LTD-TFC (27-05-05)</v>
          </cell>
          <cell r="D143" t="str">
            <v>Non-Traded</v>
          </cell>
          <cell r="E143" t="str">
            <v>75.0000</v>
          </cell>
        </row>
        <row r="144">
          <cell r="C144" t="str">
            <v>MAPLE LEAF SUKUK-(03-12-07)</v>
          </cell>
          <cell r="D144" t="str">
            <v>Non-Traded</v>
          </cell>
          <cell r="E144">
            <v>62.714500000000001</v>
          </cell>
        </row>
      </sheetData>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F - Equity Fund"/>
      <sheetName val="PPF-debt fund"/>
      <sheetName val="PPF - MM"/>
      <sheetName val="AA- P1"/>
      <sheetName val="AA- P2"/>
      <sheetName val="PSM"/>
      <sheetName val="IPF - Debt fund"/>
      <sheetName val="IPF - Equity fund"/>
      <sheetName val="IPF - MM"/>
      <sheetName val="DDF"/>
    </sheetNames>
    <sheetDataSet>
      <sheetData sheetId="0"/>
      <sheetData sheetId="1"/>
      <sheetData sheetId="2"/>
      <sheetData sheetId="3"/>
      <sheetData sheetId="4"/>
      <sheetData sheetId="5"/>
      <sheetData sheetId="6">
        <row r="19">
          <cell r="C19">
            <v>1147018</v>
          </cell>
        </row>
        <row r="20">
          <cell r="C20">
            <v>232651.69</v>
          </cell>
        </row>
        <row r="21">
          <cell r="C21">
            <v>-153784.7769</v>
          </cell>
        </row>
      </sheetData>
      <sheetData sheetId="7">
        <row r="19">
          <cell r="C19">
            <v>886195</v>
          </cell>
        </row>
        <row r="20">
          <cell r="C20">
            <v>130314.29359999999</v>
          </cell>
        </row>
        <row r="21">
          <cell r="C21">
            <v>-50080.364099999999</v>
          </cell>
        </row>
      </sheetData>
      <sheetData sheetId="8">
        <row r="17">
          <cell r="C17">
            <v>499903</v>
          </cell>
        </row>
        <row r="18">
          <cell r="C18">
            <v>110747.9958</v>
          </cell>
        </row>
        <row r="19">
          <cell r="C19">
            <v>-88059.265199999994</v>
          </cell>
        </row>
      </sheetData>
      <sheetData sheetId="9"/>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Sheet2"/>
      <sheetName val="IS-QTR"/>
      <sheetName val="OCI"/>
      <sheetName val="OCI - QTR"/>
      <sheetName val="CF"/>
      <sheetName val="CF working2"/>
      <sheetName val="CF-QTR"/>
      <sheetName val="Move"/>
      <sheetName val="Move-QTR"/>
      <sheetName val="EQ"/>
      <sheetName val="DT"/>
      <sheetName val="MM (2)"/>
      <sheetName val="Form 6 HFT"/>
      <sheetName val="CT"/>
      <sheetName val="F 9"/>
      <sheetName val="1-2"/>
      <sheetName val="3-10"/>
      <sheetName val="6.1"/>
      <sheetName val="6.2"/>
      <sheetName val="6.3"/>
      <sheetName val="6.4"/>
      <sheetName val="6.5"/>
      <sheetName val="6.6 "/>
      <sheetName val="6.7"/>
      <sheetName val="Debt(HFT)"/>
      <sheetName val="T-Bills"/>
      <sheetName val="PIBs"/>
      <sheetName val="Note Line"/>
      <sheetName val="CT Qtr"/>
      <sheetName val="F 9-Qtr"/>
      <sheetName val="Form 6 HFT (2)"/>
      <sheetName val=" weighted units"/>
      <sheetName val="Tickmarks"/>
      <sheetName val="CF Working"/>
      <sheetName val="Notes 1 (2)"/>
      <sheetName val="11-15.2"/>
      <sheetName val="15.3"/>
      <sheetName val="Note 16"/>
      <sheetName val="Note 16(2)"/>
      <sheetName val="Note 16(3)"/>
      <sheetName val="17"/>
      <sheetName val="17-18"/>
      <sheetName val="TB December 17"/>
      <sheetName val="CF Working - New"/>
      <sheetName val="Sheet3"/>
      <sheetName val="Sheet1"/>
      <sheetName val="TB-Equity"/>
      <sheetName val="TB- MM"/>
      <sheetName val="TB-Debt"/>
      <sheetName val="Sheet4"/>
      <sheetName val="Sheet6"/>
      <sheetName val="combined note"/>
      <sheetName val="TB-EQ"/>
      <sheetName val="TB-DT"/>
      <sheetName val="TB-MM"/>
      <sheetName val="eq-tb"/>
      <sheetName val="DT-TB"/>
      <sheetName val="MM-TB"/>
    </sheetNames>
    <sheetDataSet>
      <sheetData sheetId="0">
        <row r="16">
          <cell r="A16" t="str">
            <v>Profit receivable</v>
          </cell>
        </row>
        <row r="18">
          <cell r="A18" t="str">
            <v>Advances, deposits and other receivables</v>
          </cell>
        </row>
        <row r="28">
          <cell r="A28" t="str">
            <v>Accrued expenses and other liabilities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distribution"/>
      <sheetName val="cashflow"/>
      <sheetName val="UHF"/>
      <sheetName val="UHF (New)"/>
      <sheetName val="Note 1-3"/>
      <sheetName val="Note 4-6"/>
      <sheetName val="Note 6.1-6.3"/>
      <sheetName val="Note 8-10.2"/>
      <sheetName val="Note 11-16"/>
      <sheetName val="Note 16-17"/>
      <sheetName val="Note 17"/>
      <sheetName val="Note 18-21"/>
      <sheetName val="Note 19-21"/>
      <sheetName val="TB 2018"/>
      <sheetName val="TB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4">
          <cell r="P74">
            <v>112860902.02799897</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22 - 23.1 (C)"/>
      <sheetName val="PROFIT AND LOSS LEADS"/>
      <sheetName val="Balance Sheet Main"/>
      <sheetName val="P&amp;L Commentary"/>
    </sheetNames>
    <sheetDataSet>
      <sheetData sheetId="0"/>
      <sheetData sheetId="1" refreshError="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efreshError="1">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efreshError="1">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efreshError="1">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efreshError="1">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efreshError="1">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efreshError="1">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efreshError="1">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efreshError="1">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efreshError="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efreshError="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efreshError="1">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efreshError="1">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efreshError="1">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efreshError="1">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sheetName val="Debt"/>
      <sheetName val="MM"/>
      <sheetName val="CSF T.B"/>
      <sheetName val="ESF-TB 2017"/>
      <sheetName val="MMSF-TB 2017"/>
      <sheetName val="DSF-TB 2017"/>
      <sheetName val="CSF_TB 2017"/>
      <sheetName val="BS"/>
      <sheetName val="IS (H)"/>
      <sheetName val="IS (Q)"/>
      <sheetName val="OCI (H)"/>
      <sheetName val="OCI(Q)"/>
      <sheetName val="Cash Flow"/>
      <sheetName val="SMPF"/>
      <sheetName val="Note 1-3.1"/>
      <sheetName val="Note 3.2-6"/>
      <sheetName val="Note 5.1"/>
      <sheetName val="Note 5.2-5.5.2"/>
      <sheetName val="6.8"/>
      <sheetName val="Note 5.7-6.2"/>
      <sheetName val="Note 7-12"/>
      <sheetName val="Note 13 RP"/>
      <sheetName val="16"/>
      <sheetName val="Note 16-18"/>
      <sheetName val="Note 15"/>
      <sheetName val="ESF"/>
      <sheetName val="DSF"/>
      <sheetName val="MMSF"/>
      <sheetName val="C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refreshError="1"/>
      <sheetData sheetId="23"/>
      <sheetData sheetId="24">
        <row r="1">
          <cell r="B1">
            <v>16.100000000000001</v>
          </cell>
        </row>
      </sheetData>
      <sheetData sheetId="25" refreshError="1"/>
      <sheetData sheetId="26" refreshError="1"/>
      <sheetData sheetId="27" refreshError="1"/>
      <sheetData sheetId="28" refreshError="1"/>
      <sheetData sheetId="2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IS"/>
      <sheetName val="CFS"/>
      <sheetName val="SOMPF"/>
      <sheetName val="FORM8"/>
      <sheetName val="Form 9"/>
      <sheetName val="Form 10"/>
      <sheetName val="Notes 1-2.2"/>
      <sheetName val="Notes 2.4-11.2"/>
      <sheetName val="6.1"/>
      <sheetName val="6.2 &amp; 6.3"/>
      <sheetName val="6.4"/>
      <sheetName val="Sheet1"/>
      <sheetName val="15.3"/>
      <sheetName val="Notes 11.2-16.1.2"/>
      <sheetName val="16.1.2"/>
      <sheetName val="16.1.3"/>
      <sheetName val="16.3.1"/>
      <sheetName val="16.4"/>
      <sheetName val="16.5"/>
      <sheetName val="17 to 20"/>
      <sheetName val="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cell r="K4" t="str">
            <v>USDFE-12</v>
          </cell>
        </row>
        <row r="5">
          <cell r="F5">
            <v>170.4</v>
          </cell>
          <cell r="K5" t="str">
            <v>USDFE-12</v>
          </cell>
        </row>
        <row r="6">
          <cell r="F6">
            <v>395690.07</v>
          </cell>
          <cell r="K6" t="str">
            <v>USDFE-12</v>
          </cell>
        </row>
        <row r="7">
          <cell r="F7">
            <v>818.58</v>
          </cell>
          <cell r="K7" t="str">
            <v>USDFE-12</v>
          </cell>
        </row>
        <row r="8">
          <cell r="F8">
            <v>2071.5100000000002</v>
          </cell>
          <cell r="K8" t="str">
            <v>USDFE-12</v>
          </cell>
        </row>
        <row r="9">
          <cell r="F9">
            <v>6971.54</v>
          </cell>
          <cell r="K9" t="str">
            <v>USDFE-12</v>
          </cell>
        </row>
        <row r="10">
          <cell r="F10">
            <v>103.66</v>
          </cell>
          <cell r="K10" t="str">
            <v>USDFE-12</v>
          </cell>
        </row>
        <row r="11">
          <cell r="F11">
            <v>295.69</v>
          </cell>
          <cell r="K11" t="str">
            <v>USDFE-12</v>
          </cell>
        </row>
        <row r="12">
          <cell r="F12">
            <v>1334.08</v>
          </cell>
          <cell r="K12" t="str">
            <v>USDFE-12</v>
          </cell>
        </row>
        <row r="13">
          <cell r="F13">
            <v>4264.97</v>
          </cell>
          <cell r="K13" t="str">
            <v>USDFE-12</v>
          </cell>
        </row>
        <row r="14">
          <cell r="F14">
            <v>4998.87</v>
          </cell>
          <cell r="K14" t="str">
            <v>USDFE-12</v>
          </cell>
        </row>
        <row r="15">
          <cell r="F15">
            <v>201058</v>
          </cell>
          <cell r="K15" t="str">
            <v>USDFE-12</v>
          </cell>
        </row>
        <row r="16">
          <cell r="F16">
            <v>1000</v>
          </cell>
          <cell r="K16" t="str">
            <v>USDFE-12</v>
          </cell>
        </row>
        <row r="17">
          <cell r="F17">
            <v>2800</v>
          </cell>
          <cell r="K17" t="str">
            <v>USDFE-12</v>
          </cell>
        </row>
        <row r="18">
          <cell r="F18">
            <v>3516.19</v>
          </cell>
          <cell r="K18" t="str">
            <v>USDFE-12</v>
          </cell>
        </row>
        <row r="19">
          <cell r="F19">
            <v>35120</v>
          </cell>
          <cell r="K19" t="str">
            <v>USDFE-12</v>
          </cell>
        </row>
        <row r="20">
          <cell r="F20">
            <v>39953.949999999997</v>
          </cell>
          <cell r="K20" t="str">
            <v>USDFE-12</v>
          </cell>
        </row>
        <row r="21">
          <cell r="F21">
            <v>11898.69</v>
          </cell>
          <cell r="K21" t="str">
            <v>USDFE-12</v>
          </cell>
        </row>
        <row r="22">
          <cell r="F22">
            <v>2906.7</v>
          </cell>
          <cell r="K22" t="str">
            <v>USDFE-12</v>
          </cell>
        </row>
        <row r="23">
          <cell r="F23">
            <v>2091.39</v>
          </cell>
          <cell r="K23" t="str">
            <v>USDFE-12</v>
          </cell>
        </row>
        <row r="24">
          <cell r="F24">
            <v>4971.17</v>
          </cell>
          <cell r="K24" t="str">
            <v>USDFE-12</v>
          </cell>
        </row>
        <row r="25">
          <cell r="F25">
            <v>145</v>
          </cell>
          <cell r="K25" t="str">
            <v>USDFE-12</v>
          </cell>
        </row>
        <row r="26">
          <cell r="F26">
            <v>774.6</v>
          </cell>
          <cell r="K26" t="str">
            <v>USDFE-12</v>
          </cell>
        </row>
        <row r="27">
          <cell r="F27">
            <v>1171.6099999999999</v>
          </cell>
          <cell r="K27" t="str">
            <v>USDFE-12</v>
          </cell>
        </row>
        <row r="28">
          <cell r="F28">
            <v>2052</v>
          </cell>
          <cell r="K28" t="str">
            <v>USDFE-12</v>
          </cell>
        </row>
        <row r="29">
          <cell r="F29">
            <v>539.24</v>
          </cell>
          <cell r="K29" t="str">
            <v>USDFE-12</v>
          </cell>
        </row>
        <row r="30">
          <cell r="F30">
            <v>1332.4</v>
          </cell>
          <cell r="K30" t="str">
            <v>USDFE-12</v>
          </cell>
        </row>
        <row r="31">
          <cell r="F31">
            <v>16.45</v>
          </cell>
          <cell r="K31" t="str">
            <v>USDFE-12</v>
          </cell>
        </row>
        <row r="32">
          <cell r="F32">
            <v>926.7</v>
          </cell>
          <cell r="K32" t="str">
            <v>GBPFE-12</v>
          </cell>
        </row>
        <row r="33">
          <cell r="F33">
            <v>500</v>
          </cell>
          <cell r="K33" t="str">
            <v>GBPFE-12</v>
          </cell>
        </row>
        <row r="34">
          <cell r="F34">
            <v>1000</v>
          </cell>
          <cell r="K34" t="str">
            <v>GBPFE-12</v>
          </cell>
        </row>
        <row r="35">
          <cell r="F35">
            <v>2500</v>
          </cell>
          <cell r="K35" t="str">
            <v>GBPFE-12</v>
          </cell>
        </row>
        <row r="36">
          <cell r="F36">
            <v>379.2</v>
          </cell>
          <cell r="K36" t="str">
            <v>GBPFE-12</v>
          </cell>
        </row>
        <row r="37">
          <cell r="F37">
            <v>8920</v>
          </cell>
          <cell r="K37" t="str">
            <v>GBPFE-12</v>
          </cell>
        </row>
        <row r="38">
          <cell r="F38">
            <v>5790</v>
          </cell>
          <cell r="K38" t="str">
            <v>GBPFE-12</v>
          </cell>
        </row>
        <row r="39">
          <cell r="F39">
            <v>1050</v>
          </cell>
          <cell r="K39" t="str">
            <v>GBPFE-12</v>
          </cell>
        </row>
        <row r="40">
          <cell r="F40">
            <v>205</v>
          </cell>
          <cell r="K40" t="str">
            <v>GBPFE-12</v>
          </cell>
        </row>
        <row r="41">
          <cell r="F41">
            <v>11000.84</v>
          </cell>
          <cell r="K41" t="str">
            <v>GBPFE-12</v>
          </cell>
        </row>
        <row r="42">
          <cell r="F42">
            <v>444.67</v>
          </cell>
          <cell r="K42" t="str">
            <v>GBPFE-12</v>
          </cell>
        </row>
        <row r="43">
          <cell r="F43">
            <v>3434.43</v>
          </cell>
          <cell r="K43" t="str">
            <v>GBPFE-12</v>
          </cell>
        </row>
        <row r="44">
          <cell r="F44">
            <v>361</v>
          </cell>
          <cell r="K44" t="str">
            <v>GBPFE-12</v>
          </cell>
        </row>
        <row r="45">
          <cell r="F45">
            <v>6999.75</v>
          </cell>
          <cell r="K45" t="str">
            <v>GBPFE-12</v>
          </cell>
        </row>
        <row r="46">
          <cell r="F46">
            <v>30000</v>
          </cell>
          <cell r="K46" t="str">
            <v>JPYFE-25</v>
          </cell>
        </row>
        <row r="47">
          <cell r="F47">
            <v>995122.6</v>
          </cell>
          <cell r="K47" t="str">
            <v>USDFE-25</v>
          </cell>
        </row>
        <row r="48">
          <cell r="F48">
            <v>1306218.53</v>
          </cell>
          <cell r="K48" t="str">
            <v>EURFE-25</v>
          </cell>
        </row>
        <row r="49">
          <cell r="F49">
            <v>600</v>
          </cell>
          <cell r="K49" t="str">
            <v>EURFE-25</v>
          </cell>
        </row>
        <row r="50">
          <cell r="F50">
            <v>530</v>
          </cell>
          <cell r="K50" t="str">
            <v>EURFE-25</v>
          </cell>
        </row>
        <row r="51">
          <cell r="F51">
            <v>4999.12</v>
          </cell>
          <cell r="K51" t="str">
            <v>EURFE-25</v>
          </cell>
        </row>
        <row r="52">
          <cell r="F52">
            <v>11812.04</v>
          </cell>
          <cell r="K52" t="str">
            <v>USDFE-25</v>
          </cell>
        </row>
        <row r="53">
          <cell r="F53">
            <v>3517</v>
          </cell>
          <cell r="K53" t="str">
            <v>USDFE-25</v>
          </cell>
        </row>
        <row r="54">
          <cell r="F54">
            <v>3500</v>
          </cell>
          <cell r="K54" t="str">
            <v>USDFE-25</v>
          </cell>
        </row>
        <row r="55">
          <cell r="F55">
            <v>2875432.77</v>
          </cell>
          <cell r="K55" t="str">
            <v>USDFE-25</v>
          </cell>
        </row>
        <row r="56">
          <cell r="F56">
            <v>17814.259999999998</v>
          </cell>
          <cell r="K56" t="str">
            <v>USDFE-25</v>
          </cell>
        </row>
        <row r="57">
          <cell r="F57">
            <v>4496.3999999999996</v>
          </cell>
          <cell r="K57" t="str">
            <v>USDFE-25</v>
          </cell>
        </row>
        <row r="58">
          <cell r="F58">
            <v>585164.35</v>
          </cell>
          <cell r="K58" t="str">
            <v>USDFE-25</v>
          </cell>
        </row>
        <row r="59">
          <cell r="F59">
            <v>116757.8</v>
          </cell>
          <cell r="K59" t="str">
            <v>USDFE-25</v>
          </cell>
        </row>
        <row r="60">
          <cell r="F60">
            <v>106125.11</v>
          </cell>
          <cell r="K60" t="str">
            <v>USDFE-25</v>
          </cell>
        </row>
        <row r="61">
          <cell r="F61">
            <v>5447.02</v>
          </cell>
          <cell r="K61" t="str">
            <v>USDFE-25</v>
          </cell>
        </row>
        <row r="62">
          <cell r="F62">
            <v>3676.5</v>
          </cell>
          <cell r="K62" t="str">
            <v>USDFE-25</v>
          </cell>
        </row>
        <row r="63">
          <cell r="F63">
            <v>998</v>
          </cell>
          <cell r="K63" t="str">
            <v>USDFE-25</v>
          </cell>
        </row>
        <row r="64">
          <cell r="F64">
            <v>5928143.0999999996</v>
          </cell>
          <cell r="K64" t="str">
            <v>USDFE-25</v>
          </cell>
        </row>
        <row r="65">
          <cell r="F65">
            <v>1511</v>
          </cell>
          <cell r="K65" t="str">
            <v>USDFE-25</v>
          </cell>
        </row>
        <row r="66">
          <cell r="F66">
            <v>494362.89</v>
          </cell>
          <cell r="K66" t="str">
            <v>USDFE-25</v>
          </cell>
        </row>
        <row r="67">
          <cell r="F67">
            <v>5265.13</v>
          </cell>
          <cell r="K67" t="str">
            <v>USDFE-25</v>
          </cell>
        </row>
        <row r="68">
          <cell r="F68">
            <v>5792.91</v>
          </cell>
          <cell r="K68" t="str">
            <v>USDFE-25</v>
          </cell>
        </row>
        <row r="69">
          <cell r="F69">
            <v>14398.29</v>
          </cell>
          <cell r="K69" t="str">
            <v>USDFE-25</v>
          </cell>
        </row>
        <row r="70">
          <cell r="F70">
            <v>88887.34</v>
          </cell>
          <cell r="K70" t="str">
            <v>USDFE-25</v>
          </cell>
        </row>
        <row r="71">
          <cell r="F71">
            <v>90604.12</v>
          </cell>
          <cell r="K71" t="str">
            <v>USDFE-25</v>
          </cell>
        </row>
        <row r="72">
          <cell r="F72">
            <v>88550</v>
          </cell>
          <cell r="K72" t="str">
            <v>USDFE-25</v>
          </cell>
        </row>
        <row r="73">
          <cell r="F73">
            <v>61000</v>
          </cell>
          <cell r="K73" t="str">
            <v>USDFE-25</v>
          </cell>
        </row>
        <row r="74">
          <cell r="F74">
            <v>198057.46</v>
          </cell>
          <cell r="K74" t="str">
            <v>USDFE-25</v>
          </cell>
        </row>
        <row r="75">
          <cell r="F75">
            <v>108164.73</v>
          </cell>
          <cell r="K75" t="str">
            <v>USDFE-25</v>
          </cell>
        </row>
        <row r="76">
          <cell r="F76">
            <v>1076</v>
          </cell>
          <cell r="K76" t="str">
            <v>USDFE-25</v>
          </cell>
        </row>
        <row r="77">
          <cell r="F77">
            <v>1592</v>
          </cell>
          <cell r="K77" t="str">
            <v>USDFE-25</v>
          </cell>
        </row>
        <row r="78">
          <cell r="F78">
            <v>192291.54</v>
          </cell>
          <cell r="K78" t="str">
            <v>USDFE-25</v>
          </cell>
        </row>
        <row r="79">
          <cell r="F79">
            <v>9134</v>
          </cell>
          <cell r="K79" t="str">
            <v>USDFE-25</v>
          </cell>
        </row>
        <row r="80">
          <cell r="F80">
            <v>225569.04</v>
          </cell>
          <cell r="K80" t="str">
            <v>USDFE-25</v>
          </cell>
        </row>
        <row r="81">
          <cell r="F81">
            <v>29131.95</v>
          </cell>
          <cell r="K81" t="str">
            <v>USDFE-25</v>
          </cell>
        </row>
        <row r="82">
          <cell r="F82">
            <v>3343</v>
          </cell>
          <cell r="K82" t="str">
            <v>USDFE-25</v>
          </cell>
        </row>
        <row r="83">
          <cell r="F83">
            <v>358642.22</v>
          </cell>
          <cell r="K83" t="str">
            <v>USDFE-25</v>
          </cell>
        </row>
        <row r="84">
          <cell r="F84">
            <v>3562.49</v>
          </cell>
          <cell r="K84" t="str">
            <v>USDFE-25</v>
          </cell>
        </row>
        <row r="85">
          <cell r="F85">
            <v>4149</v>
          </cell>
          <cell r="K85" t="str">
            <v>USDFE-25</v>
          </cell>
        </row>
        <row r="86">
          <cell r="F86">
            <v>3096626.19</v>
          </cell>
          <cell r="K86" t="str">
            <v>USDFE-25</v>
          </cell>
        </row>
        <row r="87">
          <cell r="F87">
            <v>31242.66</v>
          </cell>
          <cell r="K87" t="str">
            <v>USDFE-25</v>
          </cell>
        </row>
        <row r="88">
          <cell r="F88">
            <v>336.8</v>
          </cell>
          <cell r="K88" t="str">
            <v>USDFE-25</v>
          </cell>
        </row>
        <row r="89">
          <cell r="F89">
            <v>1000</v>
          </cell>
          <cell r="K89" t="str">
            <v>USDFE-25</v>
          </cell>
        </row>
        <row r="90">
          <cell r="F90">
            <v>265174.13</v>
          </cell>
          <cell r="K90" t="str">
            <v>USDFE-25</v>
          </cell>
        </row>
        <row r="91">
          <cell r="F91">
            <v>66899.67</v>
          </cell>
          <cell r="K91" t="str">
            <v>USDFE-25</v>
          </cell>
        </row>
        <row r="92">
          <cell r="F92">
            <v>9846.6200000000008</v>
          </cell>
          <cell r="K92" t="str">
            <v>USDFE-25</v>
          </cell>
        </row>
        <row r="93">
          <cell r="F93">
            <v>685170.99</v>
          </cell>
          <cell r="K93" t="str">
            <v>USDFE-25</v>
          </cell>
        </row>
        <row r="94">
          <cell r="F94">
            <v>199634</v>
          </cell>
          <cell r="K94" t="str">
            <v>USDFE-25</v>
          </cell>
        </row>
        <row r="95">
          <cell r="F95">
            <v>122234.43</v>
          </cell>
          <cell r="K95" t="str">
            <v>USDFE-25</v>
          </cell>
        </row>
        <row r="96">
          <cell r="F96">
            <v>1000</v>
          </cell>
          <cell r="K96" t="str">
            <v>USDFE-25</v>
          </cell>
        </row>
        <row r="97">
          <cell r="F97">
            <v>43432.7</v>
          </cell>
          <cell r="K97" t="str">
            <v>USDFE-25</v>
          </cell>
        </row>
        <row r="98">
          <cell r="F98">
            <v>19403.830000000002</v>
          </cell>
          <cell r="K98" t="str">
            <v>USDFE-25</v>
          </cell>
        </row>
        <row r="99">
          <cell r="F99">
            <v>67.06</v>
          </cell>
          <cell r="K99" t="str">
            <v>USDFE-25</v>
          </cell>
        </row>
        <row r="100">
          <cell r="F100">
            <v>1586</v>
          </cell>
          <cell r="K100" t="str">
            <v>USDFE-25</v>
          </cell>
        </row>
        <row r="101">
          <cell r="F101">
            <v>373.2</v>
          </cell>
          <cell r="K101" t="str">
            <v>USDFE-25</v>
          </cell>
        </row>
        <row r="102">
          <cell r="F102">
            <v>142622.42000000001</v>
          </cell>
          <cell r="K102" t="str">
            <v>USDFE-25</v>
          </cell>
        </row>
        <row r="103">
          <cell r="F103">
            <v>153248.5</v>
          </cell>
          <cell r="K103" t="str">
            <v>USDFE-25</v>
          </cell>
        </row>
        <row r="104">
          <cell r="F104">
            <v>103595</v>
          </cell>
          <cell r="K104" t="str">
            <v>USDFE-25</v>
          </cell>
        </row>
        <row r="105">
          <cell r="F105">
            <v>114090.29</v>
          </cell>
          <cell r="K105" t="str">
            <v>USDFE-25</v>
          </cell>
        </row>
        <row r="106">
          <cell r="F106">
            <v>39762</v>
          </cell>
          <cell r="K106" t="str">
            <v>USDFE-25</v>
          </cell>
        </row>
        <row r="107">
          <cell r="F107">
            <v>629.32000000000005</v>
          </cell>
          <cell r="K107" t="str">
            <v>USDFE-25</v>
          </cell>
        </row>
        <row r="108">
          <cell r="F108">
            <v>600</v>
          </cell>
          <cell r="K108" t="str">
            <v>USDFE-25</v>
          </cell>
        </row>
        <row r="109">
          <cell r="F109">
            <v>1000</v>
          </cell>
          <cell r="K109" t="str">
            <v>USDFE-25</v>
          </cell>
        </row>
        <row r="110">
          <cell r="F110">
            <v>7374.85</v>
          </cell>
          <cell r="K110" t="str">
            <v>USDFE-25</v>
          </cell>
        </row>
        <row r="111">
          <cell r="F111">
            <v>174697.43</v>
          </cell>
          <cell r="K111" t="str">
            <v>USDFE-25</v>
          </cell>
        </row>
        <row r="112">
          <cell r="F112">
            <v>3623.5</v>
          </cell>
          <cell r="K112" t="str">
            <v>USDFE-25</v>
          </cell>
        </row>
        <row r="113">
          <cell r="F113">
            <v>18632.189999999999</v>
          </cell>
          <cell r="K113" t="str">
            <v>USDFE-25</v>
          </cell>
        </row>
        <row r="114">
          <cell r="F114">
            <v>20907.86</v>
          </cell>
          <cell r="K114" t="str">
            <v>USDFE-25</v>
          </cell>
        </row>
        <row r="115">
          <cell r="F115">
            <v>103068.53</v>
          </cell>
          <cell r="K115" t="str">
            <v>USDFE-25</v>
          </cell>
        </row>
        <row r="116">
          <cell r="F116">
            <v>94.5</v>
          </cell>
          <cell r="K116" t="str">
            <v>USDFE-25</v>
          </cell>
        </row>
        <row r="117">
          <cell r="F117">
            <v>1023.5</v>
          </cell>
          <cell r="K117" t="str">
            <v>USDFE-25</v>
          </cell>
        </row>
        <row r="118">
          <cell r="F118">
            <v>34816.29</v>
          </cell>
          <cell r="K118" t="str">
            <v>USDFE-25</v>
          </cell>
        </row>
        <row r="119">
          <cell r="F119">
            <v>32222.560000000001</v>
          </cell>
          <cell r="K119" t="str">
            <v>USDFE-25</v>
          </cell>
        </row>
        <row r="120">
          <cell r="F120">
            <v>3569</v>
          </cell>
          <cell r="K120" t="str">
            <v>USDFE-25</v>
          </cell>
        </row>
        <row r="121">
          <cell r="F121">
            <v>7375</v>
          </cell>
          <cell r="K121" t="str">
            <v>USDFE-25</v>
          </cell>
        </row>
        <row r="122">
          <cell r="F122">
            <v>9888.9500000000007</v>
          </cell>
          <cell r="K122" t="str">
            <v>USDFE-25</v>
          </cell>
        </row>
        <row r="123">
          <cell r="F123">
            <v>70360.289999999994</v>
          </cell>
          <cell r="K123" t="str">
            <v>USDFE-25</v>
          </cell>
        </row>
        <row r="124">
          <cell r="F124">
            <v>745</v>
          </cell>
          <cell r="K124" t="str">
            <v>USDFE-25</v>
          </cell>
        </row>
        <row r="125">
          <cell r="F125">
            <v>15902.72</v>
          </cell>
          <cell r="K125" t="str">
            <v>USDFE-25</v>
          </cell>
        </row>
        <row r="126">
          <cell r="F126">
            <v>28.75</v>
          </cell>
          <cell r="K126" t="str">
            <v>USDFE-25</v>
          </cell>
        </row>
        <row r="127">
          <cell r="F127">
            <v>50831.76</v>
          </cell>
          <cell r="K127" t="str">
            <v>USDFE-25</v>
          </cell>
        </row>
        <row r="128">
          <cell r="F128">
            <v>5</v>
          </cell>
          <cell r="K128" t="str">
            <v>USDFE-25</v>
          </cell>
        </row>
        <row r="129">
          <cell r="F129">
            <v>8467.3700000000008</v>
          </cell>
          <cell r="K129" t="str">
            <v>USDFE-25</v>
          </cell>
        </row>
        <row r="130">
          <cell r="F130">
            <v>46510</v>
          </cell>
          <cell r="K130" t="str">
            <v>USDFE-25</v>
          </cell>
        </row>
        <row r="131">
          <cell r="F131">
            <v>1007.85</v>
          </cell>
          <cell r="K131" t="str">
            <v>USDFE-25</v>
          </cell>
        </row>
        <row r="132">
          <cell r="F132">
            <v>44.5</v>
          </cell>
          <cell r="K132" t="str">
            <v>USDFE-25</v>
          </cell>
        </row>
        <row r="133">
          <cell r="F133">
            <v>14382</v>
          </cell>
          <cell r="K133" t="str">
            <v>USDFE-25</v>
          </cell>
        </row>
        <row r="134">
          <cell r="F134">
            <v>952818.18</v>
          </cell>
          <cell r="K134" t="str">
            <v>USDFE-25</v>
          </cell>
        </row>
        <row r="135">
          <cell r="F135">
            <v>2126650.6800000002</v>
          </cell>
          <cell r="K135" t="str">
            <v>USDFE-25</v>
          </cell>
        </row>
        <row r="136">
          <cell r="F136">
            <v>5300</v>
          </cell>
          <cell r="K136" t="str">
            <v>USDFE-25</v>
          </cell>
        </row>
        <row r="137">
          <cell r="F137">
            <v>434225.73</v>
          </cell>
          <cell r="K137" t="str">
            <v>USDFE-25</v>
          </cell>
        </row>
        <row r="138">
          <cell r="F138">
            <v>1540.38</v>
          </cell>
          <cell r="K138" t="str">
            <v>USDFE-25</v>
          </cell>
        </row>
        <row r="139">
          <cell r="F139">
            <v>56450.32</v>
          </cell>
          <cell r="K139" t="str">
            <v>USDFE-25</v>
          </cell>
        </row>
        <row r="140">
          <cell r="F140">
            <v>1840</v>
          </cell>
          <cell r="K140" t="str">
            <v>USDFE-25</v>
          </cell>
        </row>
        <row r="141">
          <cell r="F141">
            <v>47048.12</v>
          </cell>
          <cell r="K141" t="str">
            <v>USDFE-25</v>
          </cell>
        </row>
        <row r="142">
          <cell r="F142">
            <v>83410.94</v>
          </cell>
          <cell r="K142" t="str">
            <v>USDFE-25</v>
          </cell>
        </row>
        <row r="143">
          <cell r="F143">
            <v>44654.86</v>
          </cell>
          <cell r="K143" t="str">
            <v>USDFE-25</v>
          </cell>
        </row>
        <row r="144">
          <cell r="F144">
            <v>3181</v>
          </cell>
          <cell r="K144" t="str">
            <v>USDFE-25</v>
          </cell>
        </row>
        <row r="145">
          <cell r="F145">
            <v>13094.5</v>
          </cell>
          <cell r="K145" t="str">
            <v>USDFE-25</v>
          </cell>
        </row>
        <row r="146">
          <cell r="F146">
            <v>198436.39</v>
          </cell>
          <cell r="K146" t="str">
            <v>USDFE-25</v>
          </cell>
        </row>
        <row r="147">
          <cell r="F147">
            <v>38604.11</v>
          </cell>
          <cell r="K147" t="str">
            <v>USDFE-25</v>
          </cell>
        </row>
        <row r="148">
          <cell r="F148">
            <v>8.5</v>
          </cell>
          <cell r="K148" t="str">
            <v>USDFE-25</v>
          </cell>
        </row>
        <row r="149">
          <cell r="F149">
            <v>190438.6</v>
          </cell>
          <cell r="K149" t="str">
            <v>USDFE-25</v>
          </cell>
        </row>
        <row r="150">
          <cell r="F150">
            <v>110641.4</v>
          </cell>
          <cell r="K150" t="str">
            <v>USDFE-25</v>
          </cell>
        </row>
        <row r="151">
          <cell r="F151">
            <v>1460</v>
          </cell>
          <cell r="K151" t="str">
            <v>USDFE-25</v>
          </cell>
        </row>
        <row r="152">
          <cell r="F152">
            <v>121489.57</v>
          </cell>
          <cell r="K152" t="str">
            <v>USDFE-25</v>
          </cell>
        </row>
        <row r="153">
          <cell r="F153">
            <v>13592.67</v>
          </cell>
          <cell r="K153" t="str">
            <v>USDFE-25</v>
          </cell>
        </row>
        <row r="154">
          <cell r="F154">
            <v>23323.65</v>
          </cell>
          <cell r="K154" t="str">
            <v>USDFE-25</v>
          </cell>
        </row>
        <row r="155">
          <cell r="F155">
            <v>3400</v>
          </cell>
          <cell r="K155" t="str">
            <v>USDFE-25</v>
          </cell>
        </row>
        <row r="156">
          <cell r="F156">
            <v>93978.3</v>
          </cell>
          <cell r="K156" t="str">
            <v>USDFE-25</v>
          </cell>
        </row>
        <row r="157">
          <cell r="F157">
            <v>394460.35</v>
          </cell>
          <cell r="K157" t="str">
            <v>USDFE-25</v>
          </cell>
        </row>
        <row r="158">
          <cell r="F158">
            <v>25763.93</v>
          </cell>
          <cell r="K158" t="str">
            <v>USDFE-25</v>
          </cell>
        </row>
        <row r="159">
          <cell r="F159">
            <v>48820</v>
          </cell>
          <cell r="K159" t="str">
            <v>USDFE-25</v>
          </cell>
        </row>
        <row r="160">
          <cell r="F160">
            <v>75883.77</v>
          </cell>
          <cell r="K160" t="str">
            <v>USDFE-25</v>
          </cell>
        </row>
        <row r="161">
          <cell r="F161">
            <v>21612.5</v>
          </cell>
          <cell r="K161" t="str">
            <v>USDFE-25</v>
          </cell>
        </row>
        <row r="162">
          <cell r="F162">
            <v>42695.53</v>
          </cell>
          <cell r="K162" t="str">
            <v>USDFE-25</v>
          </cell>
        </row>
        <row r="163">
          <cell r="F163">
            <v>18920.689999999999</v>
          </cell>
          <cell r="K163" t="str">
            <v>USDFE-25</v>
          </cell>
        </row>
        <row r="164">
          <cell r="F164">
            <v>176.45</v>
          </cell>
          <cell r="K164" t="str">
            <v>USDFE-25</v>
          </cell>
        </row>
        <row r="165">
          <cell r="F165">
            <v>1360</v>
          </cell>
          <cell r="K165" t="str">
            <v>USDFE-25</v>
          </cell>
        </row>
        <row r="166">
          <cell r="F166">
            <v>102600</v>
          </cell>
          <cell r="K166" t="str">
            <v>USDFE-25</v>
          </cell>
        </row>
        <row r="167">
          <cell r="F167">
            <v>262496.57</v>
          </cell>
          <cell r="K167" t="str">
            <v>USDFE-25</v>
          </cell>
        </row>
        <row r="168">
          <cell r="F168">
            <v>60704.17</v>
          </cell>
          <cell r="K168" t="str">
            <v>USDFE-25</v>
          </cell>
        </row>
        <row r="169">
          <cell r="F169">
            <v>35016.67</v>
          </cell>
          <cell r="K169" t="str">
            <v>USDFE-25</v>
          </cell>
        </row>
        <row r="170">
          <cell r="F170">
            <v>2108515.69</v>
          </cell>
          <cell r="K170" t="str">
            <v>USDFE-25</v>
          </cell>
        </row>
        <row r="171">
          <cell r="F171">
            <v>1839.13</v>
          </cell>
          <cell r="K171" t="str">
            <v>USDFE-25</v>
          </cell>
        </row>
        <row r="172">
          <cell r="F172">
            <v>49393.23</v>
          </cell>
          <cell r="K172" t="str">
            <v>USDFE-25</v>
          </cell>
        </row>
        <row r="173">
          <cell r="F173">
            <v>1161.6500000000001</v>
          </cell>
          <cell r="K173" t="str">
            <v>USDFE-25</v>
          </cell>
        </row>
        <row r="174">
          <cell r="F174">
            <v>70322.009999999995</v>
          </cell>
          <cell r="K174" t="str">
            <v>USDFE-25</v>
          </cell>
        </row>
        <row r="175">
          <cell r="F175">
            <v>12585.24</v>
          </cell>
          <cell r="K175" t="str">
            <v>USDFE-25</v>
          </cell>
        </row>
        <row r="176">
          <cell r="F176">
            <v>460492.77</v>
          </cell>
          <cell r="K176" t="str">
            <v>USDFE-25</v>
          </cell>
        </row>
        <row r="177">
          <cell r="F177">
            <v>152607.67999999999</v>
          </cell>
          <cell r="K177" t="str">
            <v>USDFE-25</v>
          </cell>
        </row>
        <row r="178">
          <cell r="F178">
            <v>2135.85</v>
          </cell>
          <cell r="K178" t="str">
            <v>USDFE-25</v>
          </cell>
        </row>
        <row r="179">
          <cell r="F179">
            <v>15238.6</v>
          </cell>
          <cell r="K179" t="str">
            <v>USDFE-25</v>
          </cell>
        </row>
        <row r="180">
          <cell r="F180">
            <v>30683.5</v>
          </cell>
          <cell r="K180" t="str">
            <v>USDFE-25</v>
          </cell>
        </row>
        <row r="181">
          <cell r="F181">
            <v>130058.01</v>
          </cell>
          <cell r="K181" t="str">
            <v>USDFE-25</v>
          </cell>
        </row>
        <row r="182">
          <cell r="F182">
            <v>20445</v>
          </cell>
          <cell r="K182" t="str">
            <v>GBPFE-25</v>
          </cell>
        </row>
        <row r="183">
          <cell r="F183">
            <v>3972.45</v>
          </cell>
          <cell r="K183" t="str">
            <v>GBPFE-25</v>
          </cell>
        </row>
        <row r="184">
          <cell r="F184">
            <v>700</v>
          </cell>
          <cell r="K184" t="str">
            <v>GBPFE-25</v>
          </cell>
        </row>
        <row r="185">
          <cell r="F185">
            <v>275896.96000000002</v>
          </cell>
          <cell r="K185" t="str">
            <v>GBPFE-25</v>
          </cell>
        </row>
        <row r="186">
          <cell r="F186">
            <v>999.1</v>
          </cell>
          <cell r="K186" t="str">
            <v>GBPFE-25</v>
          </cell>
        </row>
        <row r="187">
          <cell r="F187">
            <v>11316.83</v>
          </cell>
          <cell r="K187" t="str">
            <v>GBPFE-25</v>
          </cell>
        </row>
        <row r="188">
          <cell r="F188">
            <v>855.9</v>
          </cell>
          <cell r="K188" t="str">
            <v>GBPFE-25</v>
          </cell>
        </row>
        <row r="189">
          <cell r="F189">
            <v>7397.54</v>
          </cell>
          <cell r="K189" t="str">
            <v>GBPFE-25</v>
          </cell>
        </row>
        <row r="190">
          <cell r="F190">
            <v>23658.54</v>
          </cell>
          <cell r="K190" t="str">
            <v>GBPFE-25</v>
          </cell>
        </row>
        <row r="191">
          <cell r="F191">
            <v>4.0999999999999996</v>
          </cell>
          <cell r="K191" t="str">
            <v>GBPFE-25</v>
          </cell>
        </row>
        <row r="192">
          <cell r="F192">
            <v>6106.35</v>
          </cell>
          <cell r="K192" t="str">
            <v>GBPFE-25</v>
          </cell>
        </row>
        <row r="193">
          <cell r="F193">
            <v>186.05</v>
          </cell>
          <cell r="K193" t="str">
            <v>GBPFE-25</v>
          </cell>
        </row>
        <row r="194">
          <cell r="F194">
            <v>2400.5700000000002</v>
          </cell>
          <cell r="K194" t="str">
            <v>GBPFE-25</v>
          </cell>
        </row>
        <row r="195">
          <cell r="F195">
            <v>5900</v>
          </cell>
          <cell r="K195" t="str">
            <v>GBPFE-25</v>
          </cell>
        </row>
        <row r="196">
          <cell r="F196">
            <v>1298.42</v>
          </cell>
          <cell r="K196" t="str">
            <v>GBPFE-25</v>
          </cell>
        </row>
        <row r="197">
          <cell r="F197">
            <v>500</v>
          </cell>
          <cell r="K197" t="str">
            <v>GBPFE-25</v>
          </cell>
        </row>
        <row r="198">
          <cell r="F198">
            <v>160.69999999999999</v>
          </cell>
          <cell r="K198" t="str">
            <v>GBPFE-25</v>
          </cell>
        </row>
        <row r="199">
          <cell r="F199">
            <v>118518.96</v>
          </cell>
          <cell r="K199" t="str">
            <v>GBPFE-25</v>
          </cell>
        </row>
        <row r="200">
          <cell r="F200">
            <v>5541.78</v>
          </cell>
          <cell r="K200" t="str">
            <v>GBPFE-25</v>
          </cell>
        </row>
        <row r="201">
          <cell r="F201">
            <v>50</v>
          </cell>
          <cell r="K201" t="str">
            <v>GBPFE-25</v>
          </cell>
        </row>
        <row r="202">
          <cell r="F202">
            <v>4210.97</v>
          </cell>
          <cell r="K202" t="str">
            <v>GBPFE-25</v>
          </cell>
        </row>
        <row r="203">
          <cell r="F203">
            <v>44174</v>
          </cell>
          <cell r="K203" t="str">
            <v>GBPFE-25</v>
          </cell>
        </row>
        <row r="204">
          <cell r="F204">
            <v>6000</v>
          </cell>
          <cell r="K204" t="str">
            <v>GBPFE-25</v>
          </cell>
        </row>
        <row r="205">
          <cell r="F205">
            <v>53965.45</v>
          </cell>
          <cell r="K205" t="str">
            <v>GBPFE-25</v>
          </cell>
        </row>
        <row r="206">
          <cell r="F206">
            <v>702.84</v>
          </cell>
          <cell r="K206" t="str">
            <v>GBPFE-25</v>
          </cell>
        </row>
        <row r="207">
          <cell r="F207">
            <v>10310</v>
          </cell>
          <cell r="K207" t="str">
            <v>GBPFE-25</v>
          </cell>
        </row>
        <row r="208">
          <cell r="F208">
            <v>12151.02</v>
          </cell>
          <cell r="K208" t="str">
            <v>GBPFE-25</v>
          </cell>
        </row>
        <row r="209">
          <cell r="F209">
            <v>4897.2700000000004</v>
          </cell>
          <cell r="K209" t="str">
            <v>GBPFE-25</v>
          </cell>
        </row>
        <row r="210">
          <cell r="F210">
            <v>5440</v>
          </cell>
          <cell r="K210" t="str">
            <v>GBPFE-25</v>
          </cell>
        </row>
        <row r="211">
          <cell r="F211">
            <v>2230</v>
          </cell>
          <cell r="K211" t="str">
            <v>GBPFE-25</v>
          </cell>
        </row>
        <row r="212">
          <cell r="F212">
            <v>5172.8500000000004</v>
          </cell>
          <cell r="K212" t="str">
            <v>GBPFE-25</v>
          </cell>
        </row>
        <row r="213">
          <cell r="F213">
            <v>660</v>
          </cell>
          <cell r="K213" t="str">
            <v>GBPFE-25</v>
          </cell>
        </row>
        <row r="214">
          <cell r="F214">
            <v>4886.34</v>
          </cell>
          <cell r="K214" t="str">
            <v>GBPFE-25</v>
          </cell>
        </row>
        <row r="215">
          <cell r="F215">
            <v>2160.29</v>
          </cell>
          <cell r="K215" t="str">
            <v>GBPFE-25</v>
          </cell>
        </row>
        <row r="216">
          <cell r="F216">
            <v>13071.85</v>
          </cell>
          <cell r="K216" t="str">
            <v>GBPFE-25</v>
          </cell>
        </row>
        <row r="217">
          <cell r="F217">
            <v>30</v>
          </cell>
          <cell r="K217" t="str">
            <v>GBPFE-25</v>
          </cell>
        </row>
        <row r="218">
          <cell r="F218">
            <v>81921.5</v>
          </cell>
          <cell r="K218" t="str">
            <v>GBPFE-25</v>
          </cell>
        </row>
        <row r="219">
          <cell r="F219">
            <v>22861.34</v>
          </cell>
          <cell r="K219" t="str">
            <v>GBPFE-25</v>
          </cell>
        </row>
        <row r="220">
          <cell r="F220">
            <v>6255.62</v>
          </cell>
          <cell r="K220" t="str">
            <v>GBPFE-25</v>
          </cell>
        </row>
        <row r="221">
          <cell r="F221">
            <v>4701.3</v>
          </cell>
          <cell r="K221" t="str">
            <v>GBPFE-25</v>
          </cell>
        </row>
        <row r="222">
          <cell r="F222">
            <v>8100</v>
          </cell>
          <cell r="K222" t="str">
            <v>GBPFE-25</v>
          </cell>
        </row>
        <row r="223">
          <cell r="F223">
            <v>10597.8</v>
          </cell>
          <cell r="K223" t="str">
            <v>GBPFE-25</v>
          </cell>
        </row>
        <row r="224">
          <cell r="F224">
            <v>6845.87</v>
          </cell>
          <cell r="K224" t="str">
            <v>GBPFE-25</v>
          </cell>
        </row>
        <row r="225">
          <cell r="F225">
            <v>400</v>
          </cell>
          <cell r="K225" t="str">
            <v>GBPFE-25</v>
          </cell>
        </row>
        <row r="226">
          <cell r="F226">
            <v>7636.13</v>
          </cell>
          <cell r="K226" t="str">
            <v>GBPFE-25</v>
          </cell>
        </row>
        <row r="227">
          <cell r="F227">
            <v>8200</v>
          </cell>
          <cell r="K227" t="str">
            <v>GBPFE-25</v>
          </cell>
        </row>
        <row r="228">
          <cell r="F228">
            <v>10479.620000000001</v>
          </cell>
          <cell r="K228" t="str">
            <v>GBPFE-25</v>
          </cell>
        </row>
        <row r="229">
          <cell r="F229">
            <v>4250.18</v>
          </cell>
          <cell r="K229" t="str">
            <v>GBPFE-25</v>
          </cell>
        </row>
        <row r="230">
          <cell r="F230">
            <v>1000</v>
          </cell>
          <cell r="K230" t="str">
            <v>GBPFE-25</v>
          </cell>
        </row>
        <row r="231">
          <cell r="F231">
            <v>8999</v>
          </cell>
          <cell r="K231" t="str">
            <v>GBPFE-25</v>
          </cell>
        </row>
        <row r="232">
          <cell r="F232">
            <v>303.33</v>
          </cell>
          <cell r="K232" t="str">
            <v>GBPFE-25</v>
          </cell>
        </row>
        <row r="233">
          <cell r="F233">
            <v>3257.6</v>
          </cell>
          <cell r="K233" t="str">
            <v>GBPFE-25</v>
          </cell>
        </row>
        <row r="234">
          <cell r="F234">
            <v>4283.8</v>
          </cell>
          <cell r="K234" t="str">
            <v>GBPFE-25</v>
          </cell>
        </row>
        <row r="235">
          <cell r="F235">
            <v>5400</v>
          </cell>
          <cell r="K235" t="str">
            <v>EURFE-25</v>
          </cell>
        </row>
        <row r="236">
          <cell r="F236">
            <v>38823.25</v>
          </cell>
          <cell r="K236" t="str">
            <v>EURFE-25</v>
          </cell>
        </row>
        <row r="237">
          <cell r="F237">
            <v>226.2</v>
          </cell>
          <cell r="K237" t="str">
            <v>EURFE-25</v>
          </cell>
        </row>
        <row r="238">
          <cell r="F238">
            <v>500</v>
          </cell>
          <cell r="K238" t="str">
            <v>EURFE-25</v>
          </cell>
        </row>
        <row r="239">
          <cell r="F239">
            <v>674</v>
          </cell>
          <cell r="K239" t="str">
            <v>EURFE-25</v>
          </cell>
        </row>
        <row r="240">
          <cell r="F240">
            <v>18000</v>
          </cell>
          <cell r="K240" t="str">
            <v>EURFE-25</v>
          </cell>
        </row>
        <row r="241">
          <cell r="F241">
            <v>1537.37</v>
          </cell>
          <cell r="K241" t="str">
            <v>EURFE-25</v>
          </cell>
        </row>
        <row r="242">
          <cell r="F242">
            <v>1800</v>
          </cell>
          <cell r="K242" t="str">
            <v>EURFE-25</v>
          </cell>
        </row>
        <row r="243">
          <cell r="F243">
            <v>563.76</v>
          </cell>
          <cell r="K243" t="str">
            <v>EURFE-25</v>
          </cell>
        </row>
        <row r="244">
          <cell r="F244">
            <v>31.21</v>
          </cell>
          <cell r="K244" t="str">
            <v>EURFE-25</v>
          </cell>
        </row>
        <row r="245">
          <cell r="F245">
            <v>2656.777</v>
          </cell>
          <cell r="K245" t="str">
            <v>EURFE-25</v>
          </cell>
        </row>
        <row r="246">
          <cell r="F246">
            <v>500</v>
          </cell>
          <cell r="K246" t="str">
            <v>EURFE-25</v>
          </cell>
        </row>
        <row r="247">
          <cell r="F247">
            <v>859.86</v>
          </cell>
          <cell r="K247" t="str">
            <v>EURFE-25</v>
          </cell>
        </row>
        <row r="248">
          <cell r="F248">
            <v>750</v>
          </cell>
          <cell r="K248" t="str">
            <v>EURFE-25</v>
          </cell>
        </row>
        <row r="249">
          <cell r="F249">
            <v>508</v>
          </cell>
          <cell r="K249" t="str">
            <v>EURFE-25</v>
          </cell>
        </row>
        <row r="250">
          <cell r="F250">
            <v>23879.53</v>
          </cell>
          <cell r="K250" t="str">
            <v>EURFE-25</v>
          </cell>
        </row>
        <row r="251">
          <cell r="F251">
            <v>3896.43</v>
          </cell>
          <cell r="K251" t="str">
            <v>EURFE-25</v>
          </cell>
        </row>
        <row r="252">
          <cell r="F252">
            <v>650</v>
          </cell>
          <cell r="K252" t="str">
            <v>EURFE-25</v>
          </cell>
        </row>
        <row r="253">
          <cell r="F253">
            <v>211.28</v>
          </cell>
          <cell r="K253" t="str">
            <v>EURFE-25</v>
          </cell>
        </row>
        <row r="254">
          <cell r="F254">
            <v>419.84</v>
          </cell>
          <cell r="K254" t="str">
            <v>EURFE-25</v>
          </cell>
        </row>
        <row r="255">
          <cell r="F255">
            <v>50652.78</v>
          </cell>
          <cell r="K255" t="str">
            <v>EURFE-25</v>
          </cell>
        </row>
        <row r="256">
          <cell r="F256">
            <v>35235</v>
          </cell>
          <cell r="K256" t="str">
            <v>EURFE-25</v>
          </cell>
        </row>
        <row r="257">
          <cell r="F257">
            <v>705</v>
          </cell>
          <cell r="K257" t="str">
            <v>EURFE-25</v>
          </cell>
        </row>
        <row r="258">
          <cell r="F258">
            <v>634.66</v>
          </cell>
          <cell r="K258" t="str">
            <v>EURFE-25</v>
          </cell>
        </row>
        <row r="259">
          <cell r="F259">
            <v>1136.97</v>
          </cell>
          <cell r="K259" t="str">
            <v>EURFE-25</v>
          </cell>
        </row>
        <row r="260">
          <cell r="F260">
            <v>3016.82</v>
          </cell>
          <cell r="K260" t="str">
            <v>EURFE-25</v>
          </cell>
        </row>
        <row r="261">
          <cell r="F261">
            <v>4000</v>
          </cell>
          <cell r="K261" t="str">
            <v>EURFE-25</v>
          </cell>
        </row>
        <row r="262">
          <cell r="F262">
            <v>1963.46</v>
          </cell>
          <cell r="K262" t="str">
            <v>EURFE-25</v>
          </cell>
        </row>
        <row r="263">
          <cell r="F263">
            <v>656</v>
          </cell>
          <cell r="K263" t="str">
            <v>EURFE-25</v>
          </cell>
        </row>
        <row r="264">
          <cell r="F264">
            <v>891.66</v>
          </cell>
          <cell r="K264" t="str">
            <v>EURFE-25</v>
          </cell>
        </row>
        <row r="265">
          <cell r="F265">
            <v>1459.48</v>
          </cell>
          <cell r="K265" t="str">
            <v>EURFE-25</v>
          </cell>
        </row>
        <row r="266">
          <cell r="F266">
            <v>11</v>
          </cell>
          <cell r="K266" t="str">
            <v>EURFE-25</v>
          </cell>
        </row>
        <row r="267">
          <cell r="F267">
            <v>1815</v>
          </cell>
          <cell r="K267" t="str">
            <v>EURFE-25</v>
          </cell>
        </row>
        <row r="268">
          <cell r="F268">
            <v>2191.1999999999998</v>
          </cell>
          <cell r="K268" t="str">
            <v>EURFE-25</v>
          </cell>
        </row>
        <row r="269">
          <cell r="F269">
            <v>22330.6</v>
          </cell>
          <cell r="K269" t="str">
            <v>EURFE-25</v>
          </cell>
        </row>
        <row r="270">
          <cell r="F270">
            <v>8563</v>
          </cell>
          <cell r="K270" t="str">
            <v>EURFE-25</v>
          </cell>
        </row>
        <row r="271">
          <cell r="F271">
            <v>5994</v>
          </cell>
          <cell r="K271" t="str">
            <v>EURFE-25</v>
          </cell>
        </row>
        <row r="272">
          <cell r="F272">
            <v>22207.45</v>
          </cell>
          <cell r="K272" t="str">
            <v>EURFE-25</v>
          </cell>
        </row>
        <row r="273">
          <cell r="F273">
            <v>37645.800000000003</v>
          </cell>
          <cell r="K273" t="str">
            <v>EURFE-25</v>
          </cell>
        </row>
        <row r="274">
          <cell r="F274">
            <v>6065.01</v>
          </cell>
          <cell r="K274" t="str">
            <v>EURFE-25</v>
          </cell>
        </row>
        <row r="275">
          <cell r="F275">
            <v>1000</v>
          </cell>
          <cell r="K275" t="str">
            <v>EURFE-25</v>
          </cell>
        </row>
        <row r="276">
          <cell r="F276">
            <v>1998.32</v>
          </cell>
          <cell r="K276" t="str">
            <v>EURFE-25</v>
          </cell>
        </row>
        <row r="277">
          <cell r="F277">
            <v>474</v>
          </cell>
          <cell r="K277" t="str">
            <v>EURFE-25</v>
          </cell>
        </row>
        <row r="278">
          <cell r="F278">
            <v>3900</v>
          </cell>
          <cell r="K278" t="str">
            <v>EURFE-25</v>
          </cell>
        </row>
        <row r="279">
          <cell r="F279">
            <v>17503.939999999999</v>
          </cell>
          <cell r="K279" t="str">
            <v>EURFE-25</v>
          </cell>
        </row>
        <row r="280">
          <cell r="F280">
            <v>475</v>
          </cell>
          <cell r="K280" t="str">
            <v>EURFE-25</v>
          </cell>
        </row>
        <row r="281">
          <cell r="F281">
            <v>700</v>
          </cell>
          <cell r="K281" t="str">
            <v>EURFE-25</v>
          </cell>
        </row>
        <row r="282">
          <cell r="F282">
            <v>899.51</v>
          </cell>
          <cell r="K282" t="str">
            <v>EURFE-25</v>
          </cell>
        </row>
        <row r="283">
          <cell r="F283">
            <v>8066.44</v>
          </cell>
          <cell r="K283" t="str">
            <v>EURFE-25</v>
          </cell>
        </row>
        <row r="284">
          <cell r="F284">
            <v>26879.200000000001</v>
          </cell>
          <cell r="K284" t="str">
            <v>EURFE-25</v>
          </cell>
        </row>
        <row r="285">
          <cell r="F285">
            <v>41896.44</v>
          </cell>
          <cell r="K285" t="str">
            <v>EURFE-25</v>
          </cell>
        </row>
        <row r="286">
          <cell r="F286">
            <v>210434</v>
          </cell>
          <cell r="K286" t="str">
            <v>EURFE-25</v>
          </cell>
        </row>
        <row r="287">
          <cell r="F287">
            <v>10670</v>
          </cell>
          <cell r="K287" t="str">
            <v>EURFE-25</v>
          </cell>
        </row>
        <row r="288">
          <cell r="F288">
            <v>3695</v>
          </cell>
          <cell r="K288" t="str">
            <v>EURFE-25</v>
          </cell>
        </row>
        <row r="289">
          <cell r="F289">
            <v>8218.2999999999993</v>
          </cell>
          <cell r="K289" t="str">
            <v>EURFE-25</v>
          </cell>
        </row>
        <row r="290">
          <cell r="F290">
            <v>161</v>
          </cell>
          <cell r="K290" t="str">
            <v>EURFE-25</v>
          </cell>
        </row>
        <row r="291">
          <cell r="F291">
            <v>1603.93</v>
          </cell>
          <cell r="K291" t="str">
            <v>EURFE-25</v>
          </cell>
        </row>
        <row r="292">
          <cell r="F292">
            <v>4269.6000000000004</v>
          </cell>
          <cell r="K292" t="str">
            <v>EURFE-25</v>
          </cell>
        </row>
        <row r="293">
          <cell r="F293">
            <v>64018.31</v>
          </cell>
          <cell r="K293" t="str">
            <v>EURFE-25</v>
          </cell>
        </row>
        <row r="294">
          <cell r="F294">
            <v>1749.1</v>
          </cell>
          <cell r="K294" t="str">
            <v>EURFE-25</v>
          </cell>
        </row>
        <row r="295">
          <cell r="F295">
            <v>972.62</v>
          </cell>
          <cell r="K295" t="str">
            <v>EURFE-25</v>
          </cell>
        </row>
        <row r="296">
          <cell r="F296">
            <v>10205.91</v>
          </cell>
          <cell r="K296" t="str">
            <v>EURFE-25</v>
          </cell>
        </row>
        <row r="297">
          <cell r="F297">
            <v>2363.1999999999998</v>
          </cell>
          <cell r="K297" t="str">
            <v>EURFE-25</v>
          </cell>
        </row>
        <row r="298">
          <cell r="F298">
            <v>1282</v>
          </cell>
          <cell r="K298" t="str">
            <v>EURFE-25</v>
          </cell>
        </row>
        <row r="299">
          <cell r="F299">
            <v>12000</v>
          </cell>
          <cell r="K299" t="str">
            <v>AEDFE-25</v>
          </cell>
        </row>
        <row r="300">
          <cell r="F300">
            <v>233390</v>
          </cell>
          <cell r="K300" t="str">
            <v>AEDFE-25</v>
          </cell>
        </row>
        <row r="301">
          <cell r="F301">
            <v>118850</v>
          </cell>
          <cell r="K301" t="str">
            <v>AEDFE-25</v>
          </cell>
        </row>
        <row r="302">
          <cell r="F302">
            <v>934</v>
          </cell>
          <cell r="K302" t="str">
            <v>AEDFE-25</v>
          </cell>
        </row>
        <row r="303">
          <cell r="F303">
            <v>31473.4</v>
          </cell>
          <cell r="K303" t="str">
            <v>AEDFE-25</v>
          </cell>
        </row>
        <row r="304">
          <cell r="F304">
            <v>22510</v>
          </cell>
          <cell r="K304" t="str">
            <v>AEDFE-25</v>
          </cell>
        </row>
        <row r="305">
          <cell r="F305">
            <v>6260</v>
          </cell>
          <cell r="K305" t="str">
            <v>AEDFE-25</v>
          </cell>
        </row>
        <row r="306">
          <cell r="F306">
            <v>77600</v>
          </cell>
          <cell r="K306" t="str">
            <v>AEDFE-25</v>
          </cell>
        </row>
        <row r="307">
          <cell r="F307">
            <v>11747.43</v>
          </cell>
          <cell r="K307" t="str">
            <v>AEDFE-25</v>
          </cell>
        </row>
        <row r="308">
          <cell r="F308">
            <v>234.72</v>
          </cell>
          <cell r="K308" t="str">
            <v>AEDFE-25</v>
          </cell>
        </row>
        <row r="309">
          <cell r="F309">
            <v>182358.51</v>
          </cell>
          <cell r="K309" t="str">
            <v>AEDFE-25</v>
          </cell>
        </row>
        <row r="310">
          <cell r="F310">
            <v>961.78</v>
          </cell>
          <cell r="K310" t="str">
            <v>AEDFE-25</v>
          </cell>
        </row>
        <row r="311">
          <cell r="F311">
            <v>8000</v>
          </cell>
          <cell r="K311" t="str">
            <v>AEDFE-25</v>
          </cell>
        </row>
        <row r="312">
          <cell r="F312">
            <v>2939.33</v>
          </cell>
          <cell r="K312" t="str">
            <v>AEDFE-25</v>
          </cell>
        </row>
        <row r="313">
          <cell r="F313">
            <v>1.39</v>
          </cell>
          <cell r="K313" t="str">
            <v>AEDFE-25</v>
          </cell>
        </row>
        <row r="314">
          <cell r="F314">
            <v>4531.66</v>
          </cell>
          <cell r="K314" t="str">
            <v>AEDFE-25</v>
          </cell>
        </row>
        <row r="315">
          <cell r="F315">
            <v>7111.24</v>
          </cell>
          <cell r="K315" t="str">
            <v>AEDFE-25</v>
          </cell>
        </row>
        <row r="316">
          <cell r="F316">
            <v>6600.2</v>
          </cell>
          <cell r="K316" t="str">
            <v>AEDFE-25</v>
          </cell>
        </row>
        <row r="317">
          <cell r="F317">
            <v>35000</v>
          </cell>
          <cell r="K317" t="str">
            <v>AEDFE-25</v>
          </cell>
        </row>
        <row r="318">
          <cell r="F318">
            <v>10000</v>
          </cell>
          <cell r="K318" t="str">
            <v>AEDFE-25</v>
          </cell>
        </row>
        <row r="319">
          <cell r="F319">
            <v>25130</v>
          </cell>
          <cell r="K319" t="str">
            <v>AEDFE-25</v>
          </cell>
        </row>
        <row r="320">
          <cell r="F320">
            <v>2350.35</v>
          </cell>
          <cell r="K320" t="str">
            <v>AEDFE-25</v>
          </cell>
        </row>
        <row r="321">
          <cell r="F321">
            <v>4296.8</v>
          </cell>
          <cell r="K321" t="str">
            <v>AEDFE-25</v>
          </cell>
        </row>
        <row r="322">
          <cell r="F322">
            <v>90000</v>
          </cell>
          <cell r="K322" t="str">
            <v>AEDFE-25</v>
          </cell>
        </row>
        <row r="323">
          <cell r="F323">
            <v>12500</v>
          </cell>
          <cell r="K323" t="str">
            <v>AEDFE-25</v>
          </cell>
        </row>
        <row r="324">
          <cell r="F324">
            <v>1000</v>
          </cell>
          <cell r="K324" t="str">
            <v>AEDFE-25</v>
          </cell>
        </row>
        <row r="325">
          <cell r="F325">
            <v>29952.95</v>
          </cell>
          <cell r="K325" t="str">
            <v>AEDFE-25</v>
          </cell>
        </row>
        <row r="326">
          <cell r="F326">
            <v>383562.81</v>
          </cell>
          <cell r="K326" t="str">
            <v>AEDFE-25</v>
          </cell>
        </row>
        <row r="327">
          <cell r="F327">
            <v>8541.23</v>
          </cell>
          <cell r="K327" t="str">
            <v>AEDFE-25</v>
          </cell>
        </row>
        <row r="328">
          <cell r="F328">
            <v>258426</v>
          </cell>
          <cell r="K328" t="str">
            <v>AEDFE-25</v>
          </cell>
        </row>
        <row r="329">
          <cell r="F329">
            <v>28300</v>
          </cell>
          <cell r="K329" t="str">
            <v>AEDFE-25</v>
          </cell>
        </row>
        <row r="330">
          <cell r="F330">
            <v>973706</v>
          </cell>
          <cell r="K330" t="str">
            <v>AEDFE-25</v>
          </cell>
        </row>
        <row r="331">
          <cell r="F331">
            <v>48124.75</v>
          </cell>
          <cell r="K331" t="str">
            <v>AEDFE-25</v>
          </cell>
        </row>
        <row r="332">
          <cell r="F332">
            <v>134039.88</v>
          </cell>
          <cell r="K332" t="str">
            <v>AEDFE-25</v>
          </cell>
        </row>
        <row r="333">
          <cell r="F333">
            <v>37122.699999999997</v>
          </cell>
          <cell r="K333" t="str">
            <v>AEDFE-25</v>
          </cell>
        </row>
        <row r="334">
          <cell r="F334">
            <v>2197.6</v>
          </cell>
          <cell r="K334" t="str">
            <v>AEDFE-25</v>
          </cell>
        </row>
        <row r="335">
          <cell r="F335">
            <v>206000</v>
          </cell>
          <cell r="K335" t="str">
            <v>SARFE-25</v>
          </cell>
        </row>
        <row r="336">
          <cell r="F336">
            <v>5266</v>
          </cell>
          <cell r="K336" t="str">
            <v>SARFE-25</v>
          </cell>
        </row>
        <row r="337">
          <cell r="F337">
            <v>1587244.1</v>
          </cell>
          <cell r="K337" t="str">
            <v>SARFE-25</v>
          </cell>
        </row>
        <row r="338">
          <cell r="F338">
            <v>18000</v>
          </cell>
          <cell r="K338" t="str">
            <v>SARFE-25</v>
          </cell>
        </row>
        <row r="339">
          <cell r="F339">
            <v>114901.91</v>
          </cell>
          <cell r="K339" t="str">
            <v>SARFE-25</v>
          </cell>
        </row>
        <row r="340">
          <cell r="F340">
            <v>114540</v>
          </cell>
          <cell r="K340" t="str">
            <v>SARFE-25</v>
          </cell>
        </row>
        <row r="341">
          <cell r="F341">
            <v>23500</v>
          </cell>
          <cell r="K341" t="str">
            <v>SARFE-25</v>
          </cell>
        </row>
        <row r="342">
          <cell r="F342">
            <v>105000</v>
          </cell>
          <cell r="K342" t="str">
            <v>SARFE-25</v>
          </cell>
        </row>
        <row r="343">
          <cell r="F343">
            <v>100</v>
          </cell>
          <cell r="K343" t="str">
            <v>SARFE-25</v>
          </cell>
        </row>
        <row r="344">
          <cell r="F344">
            <v>23800.49</v>
          </cell>
          <cell r="K344" t="str">
            <v>SARFE-25</v>
          </cell>
        </row>
        <row r="345">
          <cell r="F345">
            <v>801067.61</v>
          </cell>
          <cell r="K345" t="str">
            <v>SARFE-25</v>
          </cell>
        </row>
        <row r="346">
          <cell r="F346">
            <v>9956</v>
          </cell>
          <cell r="K346" t="str">
            <v>SARFE-25</v>
          </cell>
        </row>
        <row r="347">
          <cell r="F347">
            <v>6997.64</v>
          </cell>
          <cell r="K347" t="str">
            <v>SARFE-25</v>
          </cell>
        </row>
        <row r="348">
          <cell r="F348">
            <v>70504.02</v>
          </cell>
          <cell r="K348" t="str">
            <v>SARFE-25</v>
          </cell>
        </row>
        <row r="349">
          <cell r="F349">
            <v>368</v>
          </cell>
          <cell r="K349" t="str">
            <v>SARFE-25</v>
          </cell>
        </row>
        <row r="350">
          <cell r="F350">
            <v>68820</v>
          </cell>
          <cell r="K350" t="str">
            <v>SARFE-25</v>
          </cell>
        </row>
        <row r="351">
          <cell r="F351">
            <v>2000</v>
          </cell>
          <cell r="K351" t="str">
            <v>SARFE-25</v>
          </cell>
        </row>
        <row r="352">
          <cell r="F352">
            <v>27000</v>
          </cell>
          <cell r="K352" t="str">
            <v>SARFE-25</v>
          </cell>
        </row>
        <row r="353">
          <cell r="F353">
            <v>2300</v>
          </cell>
          <cell r="K353" t="str">
            <v>SARFE-25</v>
          </cell>
        </row>
        <row r="354">
          <cell r="F354">
            <v>12800</v>
          </cell>
          <cell r="K354" t="str">
            <v>SARFE-25</v>
          </cell>
        </row>
        <row r="355">
          <cell r="F355">
            <v>2634</v>
          </cell>
          <cell r="K355" t="str">
            <v>SARFE-25</v>
          </cell>
        </row>
        <row r="356">
          <cell r="F356">
            <v>7595.6</v>
          </cell>
          <cell r="K356" t="str">
            <v>SARFE-25</v>
          </cell>
        </row>
        <row r="357">
          <cell r="F357">
            <v>46000</v>
          </cell>
          <cell r="K357" t="str">
            <v>SARFE-25</v>
          </cell>
        </row>
        <row r="358">
          <cell r="F358">
            <v>20000</v>
          </cell>
          <cell r="K358" t="str">
            <v>SARFE-25</v>
          </cell>
        </row>
        <row r="359">
          <cell r="F359">
            <v>2000</v>
          </cell>
          <cell r="K359" t="str">
            <v>SARFE-25</v>
          </cell>
        </row>
        <row r="360">
          <cell r="F360">
            <v>104961.34</v>
          </cell>
          <cell r="K360" t="str">
            <v>SARFE-25</v>
          </cell>
        </row>
        <row r="361">
          <cell r="F361">
            <v>2000</v>
          </cell>
          <cell r="K361" t="str">
            <v>SARFE-25</v>
          </cell>
        </row>
        <row r="362">
          <cell r="F362">
            <v>24776.7</v>
          </cell>
          <cell r="K362" t="str">
            <v>SARFE-25</v>
          </cell>
        </row>
        <row r="363">
          <cell r="F363">
            <v>41750</v>
          </cell>
          <cell r="K363" t="str">
            <v>SARFE-25</v>
          </cell>
        </row>
        <row r="364">
          <cell r="F364">
            <v>90000</v>
          </cell>
          <cell r="K364" t="str">
            <v>SARFE-25</v>
          </cell>
        </row>
        <row r="365">
          <cell r="F365">
            <v>50000</v>
          </cell>
          <cell r="K365" t="str">
            <v>SARFE-25</v>
          </cell>
        </row>
        <row r="366">
          <cell r="F366">
            <v>0.18</v>
          </cell>
          <cell r="K366" t="str">
            <v>SARFE-25</v>
          </cell>
        </row>
        <row r="367">
          <cell r="F367">
            <v>22900</v>
          </cell>
          <cell r="K367" t="str">
            <v>SARFE-25</v>
          </cell>
        </row>
        <row r="368">
          <cell r="F368">
            <v>9000</v>
          </cell>
          <cell r="K368" t="str">
            <v>SARFE-25</v>
          </cell>
        </row>
        <row r="369">
          <cell r="F369">
            <v>110000</v>
          </cell>
          <cell r="K369" t="str">
            <v>SARFE-25</v>
          </cell>
        </row>
        <row r="370">
          <cell r="F370">
            <v>102433</v>
          </cell>
          <cell r="K370" t="str">
            <v>SARFE-25</v>
          </cell>
        </row>
        <row r="371">
          <cell r="F371">
            <v>6056</v>
          </cell>
          <cell r="K371" t="str">
            <v>SARFE-25</v>
          </cell>
        </row>
        <row r="372">
          <cell r="F372">
            <v>234</v>
          </cell>
          <cell r="K372" t="str">
            <v>SARFE-25</v>
          </cell>
        </row>
        <row r="373">
          <cell r="F373">
            <v>31220</v>
          </cell>
          <cell r="K373" t="str">
            <v>SARFE-25</v>
          </cell>
        </row>
        <row r="374">
          <cell r="F374">
            <v>20000</v>
          </cell>
          <cell r="K374" t="str">
            <v>SARFE-25</v>
          </cell>
        </row>
        <row r="375">
          <cell r="F375">
            <v>6673490</v>
          </cell>
          <cell r="K375" t="str">
            <v>JPYFE-25</v>
          </cell>
        </row>
        <row r="376">
          <cell r="F376">
            <v>1182.45</v>
          </cell>
          <cell r="K376" t="str">
            <v>USDFE-12</v>
          </cell>
        </row>
        <row r="377">
          <cell r="F377">
            <v>1490.42</v>
          </cell>
          <cell r="K377" t="str">
            <v>USDFE-12</v>
          </cell>
        </row>
        <row r="378">
          <cell r="F378">
            <v>8903.33</v>
          </cell>
          <cell r="K378" t="str">
            <v>USDFE-12</v>
          </cell>
        </row>
        <row r="379">
          <cell r="F379">
            <v>16552.3</v>
          </cell>
          <cell r="K379" t="str">
            <v>USDFE-12</v>
          </cell>
        </row>
        <row r="380">
          <cell r="F380">
            <v>54019.95</v>
          </cell>
          <cell r="K380" t="str">
            <v>USDFE-12</v>
          </cell>
        </row>
        <row r="381">
          <cell r="F381">
            <v>27449.040000000001</v>
          </cell>
          <cell r="K381" t="str">
            <v>USDFE-12</v>
          </cell>
        </row>
        <row r="382">
          <cell r="F382">
            <v>93951.15</v>
          </cell>
          <cell r="K382" t="str">
            <v>USDFE-12</v>
          </cell>
        </row>
        <row r="383">
          <cell r="F383">
            <v>2119.3200000000002</v>
          </cell>
          <cell r="K383" t="str">
            <v>USDFE-12</v>
          </cell>
        </row>
        <row r="384">
          <cell r="F384">
            <v>9254.4599999999991</v>
          </cell>
          <cell r="K384" t="str">
            <v>USDFE-12</v>
          </cell>
        </row>
        <row r="385">
          <cell r="F385">
            <v>20110.63</v>
          </cell>
          <cell r="K385" t="str">
            <v>USDFE-12</v>
          </cell>
        </row>
        <row r="386">
          <cell r="F386">
            <v>8124.95</v>
          </cell>
          <cell r="K386" t="str">
            <v>USDFE-12</v>
          </cell>
        </row>
        <row r="387">
          <cell r="F387">
            <v>4967.07</v>
          </cell>
          <cell r="K387" t="str">
            <v>USDFE-12</v>
          </cell>
        </row>
        <row r="388">
          <cell r="F388">
            <v>58925.71</v>
          </cell>
          <cell r="K388" t="str">
            <v>USDFE-12</v>
          </cell>
        </row>
        <row r="389">
          <cell r="F389">
            <v>1270.1500000000001</v>
          </cell>
          <cell r="K389" t="str">
            <v>USDFE-12</v>
          </cell>
        </row>
        <row r="390">
          <cell r="F390">
            <v>1579.4</v>
          </cell>
          <cell r="K390" t="str">
            <v>USDFE-12</v>
          </cell>
        </row>
        <row r="391">
          <cell r="F391">
            <v>1793.1</v>
          </cell>
          <cell r="K391" t="str">
            <v>USDFE-12</v>
          </cell>
        </row>
        <row r="392">
          <cell r="F392">
            <v>771.97</v>
          </cell>
          <cell r="K392" t="str">
            <v>USDFE-12</v>
          </cell>
        </row>
        <row r="393">
          <cell r="F393">
            <v>20873.21</v>
          </cell>
          <cell r="K393" t="str">
            <v>USDFE-12</v>
          </cell>
        </row>
        <row r="394">
          <cell r="F394">
            <v>53516.76</v>
          </cell>
          <cell r="K394" t="str">
            <v>USDFE-12</v>
          </cell>
        </row>
        <row r="395">
          <cell r="F395">
            <v>14930.36</v>
          </cell>
          <cell r="K395" t="str">
            <v>USDFE-12</v>
          </cell>
        </row>
        <row r="396">
          <cell r="F396">
            <v>790.23</v>
          </cell>
          <cell r="K396" t="str">
            <v>USDFE-12</v>
          </cell>
        </row>
        <row r="397">
          <cell r="F397">
            <v>8658.14</v>
          </cell>
          <cell r="K397" t="str">
            <v>USDFE-12</v>
          </cell>
        </row>
        <row r="398">
          <cell r="F398">
            <v>1381.87</v>
          </cell>
          <cell r="K398" t="str">
            <v>USDFE-12</v>
          </cell>
        </row>
        <row r="399">
          <cell r="F399">
            <v>3.32</v>
          </cell>
          <cell r="K399" t="str">
            <v>USDFE-12</v>
          </cell>
        </row>
        <row r="400">
          <cell r="F400">
            <v>19622.189999999999</v>
          </cell>
          <cell r="K400" t="str">
            <v>USDFE-12</v>
          </cell>
        </row>
        <row r="401">
          <cell r="F401">
            <v>83434.679999999993</v>
          </cell>
          <cell r="K401" t="str">
            <v>USDFE-12</v>
          </cell>
        </row>
        <row r="402">
          <cell r="F402">
            <v>93703.44</v>
          </cell>
          <cell r="K402" t="str">
            <v>USDFE-12</v>
          </cell>
        </row>
        <row r="403">
          <cell r="F403">
            <v>6731.97</v>
          </cell>
          <cell r="K403" t="str">
            <v>USDFE-12</v>
          </cell>
        </row>
        <row r="404">
          <cell r="F404">
            <v>10836.31</v>
          </cell>
          <cell r="K404" t="str">
            <v>USDFE-12</v>
          </cell>
        </row>
        <row r="405">
          <cell r="F405">
            <v>1661.45</v>
          </cell>
          <cell r="K405" t="str">
            <v>USDFE-12</v>
          </cell>
        </row>
        <row r="406">
          <cell r="F406">
            <v>96.63</v>
          </cell>
          <cell r="K406" t="str">
            <v>USDFE-12</v>
          </cell>
        </row>
        <row r="407">
          <cell r="F407">
            <v>154936.93</v>
          </cell>
          <cell r="K407" t="str">
            <v>USDFE-12</v>
          </cell>
        </row>
        <row r="408">
          <cell r="F408">
            <v>1017.5</v>
          </cell>
          <cell r="K408" t="str">
            <v>USDFE-12</v>
          </cell>
        </row>
        <row r="409">
          <cell r="F409">
            <v>1135.31</v>
          </cell>
          <cell r="K409" t="str">
            <v>USDFE-12</v>
          </cell>
        </row>
        <row r="410">
          <cell r="F410">
            <v>1764.46</v>
          </cell>
          <cell r="K410" t="str">
            <v>USDFE-12</v>
          </cell>
        </row>
        <row r="411">
          <cell r="F411">
            <v>19492.560000000001</v>
          </cell>
          <cell r="K411" t="str">
            <v>USDFE-12</v>
          </cell>
        </row>
        <row r="412">
          <cell r="F412">
            <v>1340.97</v>
          </cell>
          <cell r="K412" t="str">
            <v>USDFE-12</v>
          </cell>
        </row>
        <row r="413">
          <cell r="F413">
            <v>7579.14</v>
          </cell>
          <cell r="K413" t="str">
            <v>USDFE-12</v>
          </cell>
        </row>
        <row r="414">
          <cell r="F414">
            <v>6389.96</v>
          </cell>
          <cell r="K414" t="str">
            <v>USDFE-12</v>
          </cell>
        </row>
        <row r="415">
          <cell r="F415">
            <v>9644.0499999999993</v>
          </cell>
          <cell r="K415" t="str">
            <v>USDFE-12</v>
          </cell>
        </row>
        <row r="416">
          <cell r="F416">
            <v>1022.32</v>
          </cell>
          <cell r="K416" t="str">
            <v>USDFE-12</v>
          </cell>
        </row>
        <row r="417">
          <cell r="F417">
            <v>2377.04</v>
          </cell>
          <cell r="K417" t="str">
            <v>USDFE-12</v>
          </cell>
        </row>
        <row r="418">
          <cell r="F418">
            <v>223499.9</v>
          </cell>
          <cell r="K418" t="str">
            <v>USDFE-12</v>
          </cell>
        </row>
        <row r="419">
          <cell r="F419">
            <v>2202.39</v>
          </cell>
          <cell r="K419" t="str">
            <v>USDFE-12</v>
          </cell>
        </row>
        <row r="420">
          <cell r="F420">
            <v>1092.1099999999999</v>
          </cell>
          <cell r="K420" t="str">
            <v>USDFE-12</v>
          </cell>
        </row>
        <row r="421">
          <cell r="F421">
            <v>1014.6</v>
          </cell>
          <cell r="K421" t="str">
            <v>USDFE-12</v>
          </cell>
        </row>
        <row r="422">
          <cell r="F422">
            <v>4437.6899999999996</v>
          </cell>
          <cell r="K422" t="str">
            <v>USDFE-12</v>
          </cell>
        </row>
        <row r="423">
          <cell r="F423">
            <v>6163.69</v>
          </cell>
          <cell r="K423" t="str">
            <v>USDFE-12</v>
          </cell>
        </row>
        <row r="424">
          <cell r="F424">
            <v>12467.58</v>
          </cell>
          <cell r="K424" t="str">
            <v>USDFE-12</v>
          </cell>
        </row>
        <row r="425">
          <cell r="F425">
            <v>3307.66</v>
          </cell>
          <cell r="K425" t="str">
            <v>USDFE-12</v>
          </cell>
        </row>
        <row r="426">
          <cell r="F426">
            <v>280463.78000000003</v>
          </cell>
          <cell r="K426" t="str">
            <v>USDFE-12</v>
          </cell>
        </row>
        <row r="427">
          <cell r="F427">
            <v>212452.79</v>
          </cell>
          <cell r="K427" t="str">
            <v>USDFE-12</v>
          </cell>
        </row>
        <row r="428">
          <cell r="F428">
            <v>32279.06</v>
          </cell>
          <cell r="K428" t="str">
            <v>USDFE-12</v>
          </cell>
        </row>
        <row r="429">
          <cell r="F429">
            <v>4587.7700000000004</v>
          </cell>
          <cell r="K429" t="str">
            <v>USDFE-12</v>
          </cell>
        </row>
        <row r="430">
          <cell r="F430">
            <v>11772.48</v>
          </cell>
          <cell r="K430" t="str">
            <v>USDFE-12</v>
          </cell>
        </row>
        <row r="431">
          <cell r="F431">
            <v>1233.98</v>
          </cell>
          <cell r="K431" t="str">
            <v>USDFE-12</v>
          </cell>
        </row>
        <row r="432">
          <cell r="F432">
            <v>54575.55</v>
          </cell>
          <cell r="K432" t="str">
            <v>USDFE-12</v>
          </cell>
        </row>
        <row r="433">
          <cell r="F433">
            <v>537.13</v>
          </cell>
          <cell r="K433" t="str">
            <v>USDFE-12</v>
          </cell>
        </row>
        <row r="434">
          <cell r="F434">
            <v>31516.82</v>
          </cell>
          <cell r="K434" t="str">
            <v>USDFE-12</v>
          </cell>
        </row>
        <row r="435">
          <cell r="F435">
            <v>2275.2800000000002</v>
          </cell>
          <cell r="K435" t="str">
            <v>USDFE-12</v>
          </cell>
        </row>
        <row r="436">
          <cell r="F436">
            <v>1901.04</v>
          </cell>
          <cell r="K436" t="str">
            <v>USDFE-12</v>
          </cell>
        </row>
        <row r="437">
          <cell r="F437">
            <v>5259.24</v>
          </cell>
          <cell r="K437" t="str">
            <v>USDFE-12</v>
          </cell>
        </row>
        <row r="438">
          <cell r="F438">
            <v>6487.23</v>
          </cell>
          <cell r="K438" t="str">
            <v>USDFE-12</v>
          </cell>
        </row>
        <row r="439">
          <cell r="F439">
            <v>1665.95</v>
          </cell>
          <cell r="K439" t="str">
            <v>USDFE-12</v>
          </cell>
        </row>
        <row r="440">
          <cell r="F440">
            <v>87490.43</v>
          </cell>
          <cell r="K440" t="str">
            <v>USDFE-12</v>
          </cell>
        </row>
        <row r="441">
          <cell r="F441">
            <v>11431.75</v>
          </cell>
          <cell r="K441" t="str">
            <v>USDFE-12</v>
          </cell>
        </row>
        <row r="442">
          <cell r="F442">
            <v>479.77</v>
          </cell>
          <cell r="K442" t="str">
            <v>USDFE-12</v>
          </cell>
        </row>
        <row r="443">
          <cell r="F443">
            <v>41791.75</v>
          </cell>
          <cell r="K443" t="str">
            <v>USDFE-12</v>
          </cell>
        </row>
        <row r="444">
          <cell r="F444">
            <v>31190.73</v>
          </cell>
          <cell r="K444" t="str">
            <v>USDFE-12</v>
          </cell>
        </row>
        <row r="445">
          <cell r="F445">
            <v>3785.16</v>
          </cell>
          <cell r="K445" t="str">
            <v>USDFE-12</v>
          </cell>
        </row>
        <row r="446">
          <cell r="F446">
            <v>53251.34</v>
          </cell>
          <cell r="K446" t="str">
            <v>USDFE-12</v>
          </cell>
        </row>
        <row r="447">
          <cell r="F447">
            <v>10160.57</v>
          </cell>
          <cell r="K447" t="str">
            <v>USDFE-12</v>
          </cell>
        </row>
        <row r="448">
          <cell r="F448">
            <v>4782.87</v>
          </cell>
          <cell r="K448" t="str">
            <v>USDFE-12</v>
          </cell>
        </row>
        <row r="449">
          <cell r="F449">
            <v>3179.21</v>
          </cell>
          <cell r="K449" t="str">
            <v>USDFE-12</v>
          </cell>
        </row>
        <row r="450">
          <cell r="F450">
            <v>7521.43</v>
          </cell>
          <cell r="K450" t="str">
            <v>USDFE-12</v>
          </cell>
        </row>
        <row r="451">
          <cell r="F451">
            <v>3504.78</v>
          </cell>
          <cell r="K451" t="str">
            <v>USDFE-12</v>
          </cell>
        </row>
        <row r="452">
          <cell r="F452">
            <v>159216.64000000001</v>
          </cell>
          <cell r="K452" t="str">
            <v>USDFE-12</v>
          </cell>
        </row>
        <row r="453">
          <cell r="F453">
            <v>1331.88</v>
          </cell>
          <cell r="K453" t="str">
            <v>USDFE-12</v>
          </cell>
        </row>
        <row r="454">
          <cell r="F454">
            <v>48962.84</v>
          </cell>
          <cell r="K454" t="str">
            <v>GBPFE-12</v>
          </cell>
        </row>
        <row r="455">
          <cell r="F455">
            <v>585.42999999999995</v>
          </cell>
          <cell r="K455" t="str">
            <v>GBPFE-12</v>
          </cell>
        </row>
        <row r="456">
          <cell r="F456">
            <v>953.09</v>
          </cell>
          <cell r="K456" t="str">
            <v>GBPFE-12</v>
          </cell>
        </row>
        <row r="457">
          <cell r="F457">
            <v>394.57</v>
          </cell>
          <cell r="K457" t="str">
            <v>GBPFE-12</v>
          </cell>
        </row>
        <row r="458">
          <cell r="F458">
            <v>7946.21</v>
          </cell>
          <cell r="K458" t="str">
            <v>GBPFE-12</v>
          </cell>
        </row>
        <row r="459">
          <cell r="F459">
            <v>119.72</v>
          </cell>
          <cell r="K459" t="str">
            <v>GBPFE-12</v>
          </cell>
        </row>
        <row r="460">
          <cell r="F460">
            <v>886.81</v>
          </cell>
          <cell r="K460" t="str">
            <v>GBPFE-12</v>
          </cell>
        </row>
        <row r="461">
          <cell r="F461">
            <v>73520.05</v>
          </cell>
          <cell r="K461" t="str">
            <v>GBPFE-12</v>
          </cell>
        </row>
        <row r="462">
          <cell r="F462">
            <v>1863.91</v>
          </cell>
          <cell r="K462" t="str">
            <v>GBPFE-12</v>
          </cell>
        </row>
        <row r="463">
          <cell r="F463">
            <v>25616.66</v>
          </cell>
          <cell r="K463" t="str">
            <v>GBPFE-12</v>
          </cell>
        </row>
        <row r="464">
          <cell r="F464">
            <v>1353.83</v>
          </cell>
          <cell r="K464" t="str">
            <v>GBPFE-12</v>
          </cell>
        </row>
        <row r="465">
          <cell r="F465">
            <v>25.14</v>
          </cell>
          <cell r="K465" t="str">
            <v>GBPFE-12</v>
          </cell>
        </row>
        <row r="466">
          <cell r="F466">
            <v>91.3</v>
          </cell>
          <cell r="K466" t="str">
            <v>GBPFE-12</v>
          </cell>
        </row>
        <row r="467">
          <cell r="F467">
            <v>447.69</v>
          </cell>
          <cell r="K467" t="str">
            <v>GBPFE-12</v>
          </cell>
        </row>
        <row r="468">
          <cell r="F468">
            <v>7384.49</v>
          </cell>
          <cell r="K468" t="str">
            <v>GBPFE-12</v>
          </cell>
        </row>
        <row r="469">
          <cell r="F469">
            <v>3118.49</v>
          </cell>
          <cell r="K469" t="str">
            <v>GBPFE-12</v>
          </cell>
        </row>
        <row r="470">
          <cell r="F470">
            <v>104025.99</v>
          </cell>
          <cell r="K470" t="str">
            <v>GBPFE-12</v>
          </cell>
        </row>
        <row r="471">
          <cell r="F471">
            <v>11880.55</v>
          </cell>
          <cell r="K471" t="str">
            <v>GBPFE-12</v>
          </cell>
        </row>
        <row r="472">
          <cell r="F472">
            <v>807.62</v>
          </cell>
          <cell r="K472" t="str">
            <v>GBPFE-12</v>
          </cell>
        </row>
        <row r="473">
          <cell r="F473">
            <v>7658.2</v>
          </cell>
          <cell r="K473" t="str">
            <v>GBPFE-12</v>
          </cell>
        </row>
        <row r="474">
          <cell r="F474">
            <v>973.91</v>
          </cell>
          <cell r="K474" t="str">
            <v>GBPFE-12</v>
          </cell>
        </row>
        <row r="475">
          <cell r="F475">
            <v>47.37</v>
          </cell>
          <cell r="K475" t="str">
            <v>GBPFE-12</v>
          </cell>
        </row>
        <row r="476">
          <cell r="F476">
            <v>855.68</v>
          </cell>
          <cell r="K476" t="str">
            <v>GBPFE-12</v>
          </cell>
        </row>
        <row r="477">
          <cell r="F477">
            <v>499.72</v>
          </cell>
          <cell r="K477" t="str">
            <v>GBPFE-12</v>
          </cell>
        </row>
        <row r="478">
          <cell r="F478">
            <v>902.94</v>
          </cell>
          <cell r="K478" t="str">
            <v>GBPFE-12</v>
          </cell>
        </row>
        <row r="479">
          <cell r="F479">
            <v>9617.6</v>
          </cell>
          <cell r="K479" t="str">
            <v>GBPFE-12</v>
          </cell>
        </row>
        <row r="480">
          <cell r="F480">
            <v>1556.47</v>
          </cell>
          <cell r="K480" t="str">
            <v>GBPFE-12</v>
          </cell>
        </row>
        <row r="481">
          <cell r="F481">
            <v>8526.84</v>
          </cell>
          <cell r="K481" t="str">
            <v>GBPFE-12</v>
          </cell>
        </row>
        <row r="482">
          <cell r="F482">
            <v>441.67</v>
          </cell>
          <cell r="K482" t="str">
            <v>GBPFE-12</v>
          </cell>
        </row>
        <row r="483">
          <cell r="F483">
            <v>97.94</v>
          </cell>
          <cell r="K483" t="str">
            <v>GBPFE-12</v>
          </cell>
        </row>
        <row r="484">
          <cell r="F484">
            <v>580.12</v>
          </cell>
          <cell r="K484" t="str">
            <v>GBPFE-12</v>
          </cell>
        </row>
        <row r="485">
          <cell r="F485">
            <v>3567.52</v>
          </cell>
          <cell r="K485" t="str">
            <v>GBPFE-12</v>
          </cell>
        </row>
        <row r="486">
          <cell r="F486">
            <v>201.38</v>
          </cell>
          <cell r="K486" t="str">
            <v>GBPFE-12</v>
          </cell>
        </row>
        <row r="487">
          <cell r="F487">
            <v>15216.7</v>
          </cell>
          <cell r="K487" t="str">
            <v>GBPFE-12</v>
          </cell>
        </row>
        <row r="488">
          <cell r="F488">
            <v>3361.88</v>
          </cell>
          <cell r="K488" t="str">
            <v>GBPFE-12</v>
          </cell>
        </row>
        <row r="489">
          <cell r="F489">
            <v>2904.21</v>
          </cell>
          <cell r="K489" t="str">
            <v>GBPFE-12</v>
          </cell>
        </row>
        <row r="490">
          <cell r="F490">
            <v>14226.37</v>
          </cell>
          <cell r="K490" t="str">
            <v>GBPFE-12</v>
          </cell>
        </row>
        <row r="491">
          <cell r="F491">
            <v>5630.27</v>
          </cell>
          <cell r="K491" t="str">
            <v>GBPFE-12</v>
          </cell>
        </row>
        <row r="492">
          <cell r="F492">
            <v>2382.94</v>
          </cell>
          <cell r="K492" t="str">
            <v>GBPFE-12</v>
          </cell>
        </row>
        <row r="493">
          <cell r="F493">
            <v>3350.11</v>
          </cell>
          <cell r="K493" t="str">
            <v>GBPFE-12</v>
          </cell>
        </row>
        <row r="494">
          <cell r="F494">
            <v>3450.68</v>
          </cell>
          <cell r="K494" t="str">
            <v>GBPFE-12</v>
          </cell>
        </row>
        <row r="495">
          <cell r="F495">
            <v>1458.55</v>
          </cell>
          <cell r="K495" t="str">
            <v>GBPFE-12</v>
          </cell>
        </row>
        <row r="496">
          <cell r="F496">
            <v>4331.3</v>
          </cell>
          <cell r="K496" t="str">
            <v>GBPFE-12</v>
          </cell>
        </row>
        <row r="497">
          <cell r="F497">
            <v>1906.86</v>
          </cell>
          <cell r="K497" t="str">
            <v>GBPFE-12</v>
          </cell>
        </row>
        <row r="498">
          <cell r="F498">
            <v>11139.63</v>
          </cell>
          <cell r="K498" t="str">
            <v>GBPFE-12</v>
          </cell>
        </row>
        <row r="499">
          <cell r="F499">
            <v>55.06</v>
          </cell>
          <cell r="K499" t="str">
            <v>GBPFE-12</v>
          </cell>
        </row>
        <row r="500">
          <cell r="F500">
            <v>2026.49</v>
          </cell>
          <cell r="K500" t="str">
            <v>GBPFE-12</v>
          </cell>
        </row>
        <row r="501">
          <cell r="F501">
            <v>1075.82</v>
          </cell>
          <cell r="K501" t="str">
            <v>GBPFE-12</v>
          </cell>
        </row>
        <row r="502">
          <cell r="F502">
            <v>462.12</v>
          </cell>
          <cell r="K502" t="str">
            <v>GBPFE-12</v>
          </cell>
        </row>
        <row r="503">
          <cell r="F503">
            <v>14925.56</v>
          </cell>
          <cell r="K503" t="str">
            <v>JPYFE-25</v>
          </cell>
        </row>
        <row r="504">
          <cell r="F504">
            <v>2001.36</v>
          </cell>
          <cell r="K504" t="str">
            <v>EURFE-25</v>
          </cell>
        </row>
        <row r="505">
          <cell r="F505">
            <v>4266.04</v>
          </cell>
          <cell r="K505" t="str">
            <v>EURFE-12</v>
          </cell>
        </row>
        <row r="506">
          <cell r="F506">
            <v>157534.46</v>
          </cell>
          <cell r="K506" t="str">
            <v>USDFE-12</v>
          </cell>
        </row>
        <row r="507">
          <cell r="F507">
            <v>132343.98000000001</v>
          </cell>
          <cell r="K507" t="str">
            <v>USDFE-25</v>
          </cell>
        </row>
        <row r="508">
          <cell r="F508">
            <v>55941.88</v>
          </cell>
          <cell r="K508" t="str">
            <v>USDFE-25</v>
          </cell>
        </row>
        <row r="509">
          <cell r="F509">
            <v>453097.38</v>
          </cell>
          <cell r="K509" t="str">
            <v>USDFE-25</v>
          </cell>
        </row>
        <row r="510">
          <cell r="F510">
            <v>66801.58</v>
          </cell>
          <cell r="K510" t="str">
            <v>USDFE-25</v>
          </cell>
        </row>
        <row r="511">
          <cell r="F511">
            <v>328516.06</v>
          </cell>
          <cell r="K511" t="str">
            <v>USDFE-25</v>
          </cell>
        </row>
        <row r="512">
          <cell r="F512">
            <v>4564.29</v>
          </cell>
          <cell r="K512" t="str">
            <v>USDFE-25</v>
          </cell>
        </row>
        <row r="513">
          <cell r="F513">
            <v>54850.1</v>
          </cell>
          <cell r="K513" t="str">
            <v>USDFE-25</v>
          </cell>
        </row>
        <row r="514">
          <cell r="F514">
            <v>172359.11</v>
          </cell>
          <cell r="K514" t="str">
            <v>USDFE-25</v>
          </cell>
        </row>
        <row r="515">
          <cell r="F515">
            <v>12211.41</v>
          </cell>
          <cell r="K515" t="str">
            <v>USDFE-25</v>
          </cell>
        </row>
        <row r="516">
          <cell r="F516">
            <v>46672.83</v>
          </cell>
          <cell r="K516" t="str">
            <v>USDFE-25</v>
          </cell>
        </row>
        <row r="517">
          <cell r="F517">
            <v>448921.41</v>
          </cell>
          <cell r="K517" t="str">
            <v>USDFE-25</v>
          </cell>
        </row>
        <row r="518">
          <cell r="F518">
            <v>7516.7</v>
          </cell>
          <cell r="K518" t="str">
            <v>USDFE-25</v>
          </cell>
        </row>
        <row r="519">
          <cell r="F519">
            <v>104959.21</v>
          </cell>
          <cell r="K519" t="str">
            <v>USDFE-25</v>
          </cell>
        </row>
        <row r="520">
          <cell r="F520">
            <v>73326.66</v>
          </cell>
          <cell r="K520" t="str">
            <v>USDFE-25</v>
          </cell>
        </row>
        <row r="521">
          <cell r="F521">
            <v>15853.85</v>
          </cell>
          <cell r="K521" t="str">
            <v>USDFE-25</v>
          </cell>
        </row>
        <row r="522">
          <cell r="F522">
            <v>6936.14</v>
          </cell>
          <cell r="K522" t="str">
            <v>USDFE-25</v>
          </cell>
        </row>
        <row r="523">
          <cell r="F523">
            <v>82254.460000000006</v>
          </cell>
          <cell r="K523" t="str">
            <v>USDFE-25</v>
          </cell>
        </row>
        <row r="524">
          <cell r="F524">
            <v>27625.24</v>
          </cell>
          <cell r="K524" t="str">
            <v>USDFE-25</v>
          </cell>
        </row>
        <row r="525">
          <cell r="F525">
            <v>563653.02</v>
          </cell>
          <cell r="K525" t="str">
            <v>USDFE-25</v>
          </cell>
        </row>
        <row r="526">
          <cell r="F526">
            <v>1507.94</v>
          </cell>
          <cell r="K526" t="str">
            <v>USDFE-25</v>
          </cell>
        </row>
        <row r="527">
          <cell r="F527">
            <v>1423101.04</v>
          </cell>
          <cell r="K527" t="str">
            <v>USDFE-25</v>
          </cell>
        </row>
        <row r="528">
          <cell r="F528">
            <v>9796.34</v>
          </cell>
          <cell r="K528" t="str">
            <v>USDFE-25</v>
          </cell>
        </row>
        <row r="529">
          <cell r="F529">
            <v>2.1800000000000002</v>
          </cell>
          <cell r="K529" t="str">
            <v>USDFE-25</v>
          </cell>
        </row>
        <row r="530">
          <cell r="F530">
            <v>19467.16</v>
          </cell>
          <cell r="K530" t="str">
            <v>USDFE-25</v>
          </cell>
        </row>
        <row r="531">
          <cell r="F531">
            <v>771243.39</v>
          </cell>
          <cell r="K531" t="str">
            <v>USDFE-25</v>
          </cell>
        </row>
        <row r="532">
          <cell r="F532">
            <v>348955.17</v>
          </cell>
          <cell r="K532" t="str">
            <v>USDFE-25</v>
          </cell>
        </row>
        <row r="533">
          <cell r="F533">
            <v>136415.03</v>
          </cell>
          <cell r="K533" t="str">
            <v>USDFE-25</v>
          </cell>
        </row>
        <row r="534">
          <cell r="F534">
            <v>48477.97</v>
          </cell>
          <cell r="K534" t="str">
            <v>USDFE-25</v>
          </cell>
        </row>
        <row r="535">
          <cell r="F535">
            <v>254615.99</v>
          </cell>
          <cell r="K535" t="str">
            <v>USDFE-25</v>
          </cell>
        </row>
        <row r="536">
          <cell r="F536">
            <v>66724.98</v>
          </cell>
          <cell r="K536" t="str">
            <v>USDFE-25</v>
          </cell>
        </row>
        <row r="537">
          <cell r="F537">
            <v>300.01</v>
          </cell>
          <cell r="K537" t="str">
            <v>USDFE-25</v>
          </cell>
        </row>
        <row r="538">
          <cell r="F538">
            <v>62492.25</v>
          </cell>
          <cell r="K538" t="str">
            <v>USDFE-25</v>
          </cell>
        </row>
        <row r="539">
          <cell r="F539">
            <v>7750.75</v>
          </cell>
          <cell r="K539" t="str">
            <v>USDFE-25</v>
          </cell>
        </row>
        <row r="540">
          <cell r="F540">
            <v>323323.90000000002</v>
          </cell>
          <cell r="K540" t="str">
            <v>USDFE-25</v>
          </cell>
        </row>
        <row r="541">
          <cell r="F541">
            <v>265178.71000000002</v>
          </cell>
          <cell r="K541" t="str">
            <v>USDFE-25</v>
          </cell>
        </row>
        <row r="542">
          <cell r="F542">
            <v>1841.3</v>
          </cell>
          <cell r="K542" t="str">
            <v>USDFE-25</v>
          </cell>
        </row>
        <row r="543">
          <cell r="F543">
            <v>4555.82</v>
          </cell>
          <cell r="K543" t="str">
            <v>USDFE-25</v>
          </cell>
        </row>
        <row r="544">
          <cell r="F544">
            <v>5587.9</v>
          </cell>
          <cell r="K544" t="str">
            <v>USDFE-25</v>
          </cell>
        </row>
        <row r="545">
          <cell r="F545">
            <v>29969.16</v>
          </cell>
          <cell r="K545" t="str">
            <v>USDFE-25</v>
          </cell>
        </row>
        <row r="546">
          <cell r="F546">
            <v>184568.19</v>
          </cell>
          <cell r="K546" t="str">
            <v>USDFE-25</v>
          </cell>
        </row>
        <row r="547">
          <cell r="F547">
            <v>187986.91</v>
          </cell>
          <cell r="K547" t="str">
            <v>USDFE-25</v>
          </cell>
        </row>
        <row r="548">
          <cell r="F548">
            <v>34159.03</v>
          </cell>
          <cell r="K548" t="str">
            <v>USDFE-25</v>
          </cell>
        </row>
        <row r="549">
          <cell r="F549">
            <v>176193.7</v>
          </cell>
          <cell r="K549" t="str">
            <v>USDFE-25</v>
          </cell>
        </row>
        <row r="550">
          <cell r="F550">
            <v>117366.14</v>
          </cell>
          <cell r="K550" t="str">
            <v>USDFE-25</v>
          </cell>
        </row>
        <row r="551">
          <cell r="F551">
            <v>108045.84</v>
          </cell>
          <cell r="K551" t="str">
            <v>USDFE-25</v>
          </cell>
        </row>
        <row r="552">
          <cell r="F552">
            <v>4994.34</v>
          </cell>
          <cell r="K552" t="str">
            <v>USDFE-25</v>
          </cell>
        </row>
        <row r="553">
          <cell r="F553">
            <v>1374981.16</v>
          </cell>
          <cell r="K553" t="str">
            <v>USDFE-25</v>
          </cell>
        </row>
        <row r="554">
          <cell r="F554">
            <v>161405.51</v>
          </cell>
          <cell r="K554" t="str">
            <v>USDFE-25</v>
          </cell>
        </row>
        <row r="555">
          <cell r="F555">
            <v>107985.14</v>
          </cell>
          <cell r="K555" t="str">
            <v>USDFE-25</v>
          </cell>
        </row>
        <row r="556">
          <cell r="F556">
            <v>582186.41</v>
          </cell>
          <cell r="K556" t="str">
            <v>USDFE-25</v>
          </cell>
        </row>
        <row r="557">
          <cell r="F557">
            <v>49145.73</v>
          </cell>
          <cell r="K557" t="str">
            <v>USDFE-25</v>
          </cell>
        </row>
        <row r="558">
          <cell r="F558">
            <v>95625.75</v>
          </cell>
          <cell r="K558" t="str">
            <v>USDFE-25</v>
          </cell>
        </row>
        <row r="559">
          <cell r="F559">
            <v>359145.51</v>
          </cell>
          <cell r="K559" t="str">
            <v>USDFE-25</v>
          </cell>
        </row>
        <row r="560">
          <cell r="F560">
            <v>26069.57</v>
          </cell>
          <cell r="K560" t="str">
            <v>USDFE-25</v>
          </cell>
        </row>
        <row r="561">
          <cell r="F561">
            <v>123774.23</v>
          </cell>
          <cell r="K561" t="str">
            <v>USDFE-25</v>
          </cell>
        </row>
        <row r="562">
          <cell r="F562">
            <v>5002.2</v>
          </cell>
          <cell r="K562" t="str">
            <v>USDFE-25</v>
          </cell>
        </row>
        <row r="563">
          <cell r="F563">
            <v>50381.78</v>
          </cell>
          <cell r="K563" t="str">
            <v>USDFE-25</v>
          </cell>
        </row>
        <row r="564">
          <cell r="F564">
            <v>308.14999999999998</v>
          </cell>
          <cell r="K564" t="str">
            <v>USDFE-25</v>
          </cell>
        </row>
        <row r="565">
          <cell r="F565">
            <v>2101596.04</v>
          </cell>
          <cell r="K565" t="str">
            <v>USDFE-25</v>
          </cell>
        </row>
        <row r="566">
          <cell r="F566">
            <v>17666.14</v>
          </cell>
          <cell r="K566" t="str">
            <v>USDFE-25</v>
          </cell>
        </row>
        <row r="567">
          <cell r="F567">
            <v>36537.910000000003</v>
          </cell>
          <cell r="K567" t="str">
            <v>USDFE-25</v>
          </cell>
        </row>
        <row r="568">
          <cell r="F568">
            <v>451419.5</v>
          </cell>
          <cell r="K568" t="str">
            <v>USDFE-25</v>
          </cell>
        </row>
        <row r="569">
          <cell r="F569">
            <v>1956496.32</v>
          </cell>
          <cell r="K569" t="str">
            <v>USDFE-25</v>
          </cell>
        </row>
        <row r="570">
          <cell r="F570">
            <v>119956.93</v>
          </cell>
          <cell r="K570" t="str">
            <v>USDFE-25</v>
          </cell>
        </row>
        <row r="571">
          <cell r="F571">
            <v>350525.88</v>
          </cell>
          <cell r="K571" t="str">
            <v>USDFE-25</v>
          </cell>
        </row>
        <row r="572">
          <cell r="F572">
            <v>1025904.67</v>
          </cell>
          <cell r="K572" t="str">
            <v>USDFE-25</v>
          </cell>
        </row>
        <row r="573">
          <cell r="F573">
            <v>120198.15</v>
          </cell>
          <cell r="K573" t="str">
            <v>USDFE-25</v>
          </cell>
        </row>
        <row r="574">
          <cell r="F574">
            <v>226937.14</v>
          </cell>
          <cell r="K574" t="str">
            <v>USDFE-25</v>
          </cell>
        </row>
        <row r="575">
          <cell r="F575">
            <v>59243.94</v>
          </cell>
          <cell r="K575" t="str">
            <v>USDFE-25</v>
          </cell>
        </row>
        <row r="576">
          <cell r="F576">
            <v>122460.79</v>
          </cell>
          <cell r="K576" t="str">
            <v>USDFE-25</v>
          </cell>
        </row>
        <row r="577">
          <cell r="F577">
            <v>41325.69</v>
          </cell>
          <cell r="K577" t="str">
            <v>USDFE-25</v>
          </cell>
        </row>
        <row r="578">
          <cell r="F578">
            <v>13503.31</v>
          </cell>
          <cell r="K578" t="str">
            <v>USDFE-25</v>
          </cell>
        </row>
        <row r="579">
          <cell r="F579">
            <v>174972.55</v>
          </cell>
          <cell r="K579" t="str">
            <v>USDFE-25</v>
          </cell>
        </row>
        <row r="580">
          <cell r="F580">
            <v>3383415.99</v>
          </cell>
          <cell r="K580" t="str">
            <v>USDFE-25</v>
          </cell>
        </row>
        <row r="581">
          <cell r="F581">
            <v>274911.21000000002</v>
          </cell>
          <cell r="K581" t="str">
            <v>USDFE-25</v>
          </cell>
        </row>
        <row r="582">
          <cell r="F582">
            <v>71073.53</v>
          </cell>
          <cell r="K582" t="str">
            <v>USDFE-25</v>
          </cell>
        </row>
        <row r="583">
          <cell r="F583">
            <v>20064.580000000002</v>
          </cell>
          <cell r="K583" t="str">
            <v>USDFE-25</v>
          </cell>
        </row>
        <row r="584">
          <cell r="F584">
            <v>320118.45</v>
          </cell>
          <cell r="K584" t="str">
            <v>USDFE-25</v>
          </cell>
        </row>
        <row r="585">
          <cell r="F585">
            <v>1144795.1299999999</v>
          </cell>
          <cell r="K585" t="str">
            <v>USDFE-25</v>
          </cell>
        </row>
        <row r="586">
          <cell r="F586">
            <v>212241.29</v>
          </cell>
          <cell r="K586" t="str">
            <v>USDFE-25</v>
          </cell>
        </row>
        <row r="587">
          <cell r="F587">
            <v>321624.69</v>
          </cell>
          <cell r="K587" t="str">
            <v>USDFE-25</v>
          </cell>
        </row>
        <row r="588">
          <cell r="F588">
            <v>5989.79</v>
          </cell>
          <cell r="K588" t="str">
            <v>USDFE-25</v>
          </cell>
        </row>
        <row r="589">
          <cell r="F589">
            <v>8567</v>
          </cell>
          <cell r="K589" t="str">
            <v>USDFE-25</v>
          </cell>
        </row>
        <row r="590">
          <cell r="F590">
            <v>184763</v>
          </cell>
          <cell r="K590" t="str">
            <v>USDFE-25</v>
          </cell>
        </row>
        <row r="591">
          <cell r="F591">
            <v>142241.92000000001</v>
          </cell>
          <cell r="K591" t="str">
            <v>USDFE-25</v>
          </cell>
        </row>
        <row r="592">
          <cell r="F592">
            <v>54562.92</v>
          </cell>
          <cell r="K592" t="str">
            <v>USDFE-25</v>
          </cell>
        </row>
        <row r="593">
          <cell r="F593">
            <v>612416.94999999995</v>
          </cell>
          <cell r="K593" t="str">
            <v>USDFE-25</v>
          </cell>
        </row>
        <row r="594">
          <cell r="F594">
            <v>32956.959999999999</v>
          </cell>
          <cell r="K594" t="str">
            <v>USDFE-25</v>
          </cell>
        </row>
        <row r="595">
          <cell r="F595">
            <v>44309.75</v>
          </cell>
          <cell r="K595" t="str">
            <v>USDFE-25</v>
          </cell>
        </row>
        <row r="596">
          <cell r="F596">
            <v>110847.03999999999</v>
          </cell>
          <cell r="K596" t="str">
            <v>USDFE-25</v>
          </cell>
        </row>
        <row r="597">
          <cell r="F597">
            <v>2190.39</v>
          </cell>
          <cell r="K597" t="str">
            <v>USDFE-25</v>
          </cell>
        </row>
        <row r="598">
          <cell r="F598">
            <v>338581.61</v>
          </cell>
          <cell r="K598" t="str">
            <v>USDFE-25</v>
          </cell>
        </row>
        <row r="599">
          <cell r="F599">
            <v>543256.92000000004</v>
          </cell>
          <cell r="K599" t="str">
            <v>USDFE-25</v>
          </cell>
        </row>
        <row r="600">
          <cell r="F600">
            <v>69606.75</v>
          </cell>
          <cell r="K600" t="str">
            <v>USDFE-25</v>
          </cell>
        </row>
        <row r="601">
          <cell r="F601">
            <v>190115.03</v>
          </cell>
          <cell r="K601" t="str">
            <v>USDFE-25</v>
          </cell>
        </row>
        <row r="602">
          <cell r="F602">
            <v>105970.06</v>
          </cell>
          <cell r="K602" t="str">
            <v>USDFE-25</v>
          </cell>
        </row>
        <row r="603">
          <cell r="F603">
            <v>178797.84</v>
          </cell>
          <cell r="K603" t="str">
            <v>USDFE-25</v>
          </cell>
        </row>
        <row r="604">
          <cell r="F604">
            <v>229485.61</v>
          </cell>
          <cell r="K604" t="str">
            <v>USDFE-25</v>
          </cell>
        </row>
        <row r="605">
          <cell r="F605">
            <v>39306.199999999997</v>
          </cell>
          <cell r="K605" t="str">
            <v>USDFE-25</v>
          </cell>
        </row>
        <row r="606">
          <cell r="F606">
            <v>1769256.95</v>
          </cell>
          <cell r="K606" t="str">
            <v>USDFE-25</v>
          </cell>
        </row>
        <row r="607">
          <cell r="F607">
            <v>71082.990000000005</v>
          </cell>
          <cell r="K607" t="str">
            <v>USDFE-25</v>
          </cell>
        </row>
        <row r="608">
          <cell r="F608">
            <v>133289.07999999999</v>
          </cell>
          <cell r="K608" t="str">
            <v>USDFE-25</v>
          </cell>
        </row>
        <row r="609">
          <cell r="F609">
            <v>251.21</v>
          </cell>
          <cell r="K609" t="str">
            <v>USDFE-25</v>
          </cell>
        </row>
        <row r="610">
          <cell r="F610">
            <v>53.72</v>
          </cell>
          <cell r="K610" t="str">
            <v>USDFE-25</v>
          </cell>
        </row>
        <row r="611">
          <cell r="F611">
            <v>81663.56</v>
          </cell>
          <cell r="K611" t="str">
            <v>USDFE-25</v>
          </cell>
        </row>
        <row r="612">
          <cell r="F612">
            <v>8003.05</v>
          </cell>
          <cell r="K612" t="str">
            <v>USDFE-25</v>
          </cell>
        </row>
        <row r="613">
          <cell r="F613">
            <v>1148023.44</v>
          </cell>
          <cell r="K613" t="str">
            <v>USDFE-25</v>
          </cell>
        </row>
        <row r="614">
          <cell r="F614">
            <v>367417.89</v>
          </cell>
          <cell r="K614" t="str">
            <v>USDFE-25</v>
          </cell>
        </row>
        <row r="615">
          <cell r="F615">
            <v>114419.32</v>
          </cell>
          <cell r="K615" t="str">
            <v>USDFE-25</v>
          </cell>
        </row>
        <row r="616">
          <cell r="F616">
            <v>107705.3</v>
          </cell>
          <cell r="K616" t="str">
            <v>USDFE-25</v>
          </cell>
        </row>
        <row r="617">
          <cell r="F617">
            <v>78799.070000000007</v>
          </cell>
          <cell r="K617" t="str">
            <v>USDFE-25</v>
          </cell>
        </row>
        <row r="618">
          <cell r="F618">
            <v>495163.19</v>
          </cell>
          <cell r="K618" t="str">
            <v>USDFE-25</v>
          </cell>
        </row>
        <row r="619">
          <cell r="F619">
            <v>64.760000000000005</v>
          </cell>
          <cell r="K619" t="str">
            <v>USDFE-25</v>
          </cell>
        </row>
        <row r="620">
          <cell r="F620">
            <v>75</v>
          </cell>
          <cell r="K620" t="str">
            <v>USDFE-25</v>
          </cell>
        </row>
        <row r="621">
          <cell r="F621">
            <v>205344.36</v>
          </cell>
          <cell r="K621" t="str">
            <v>USDFE-25</v>
          </cell>
        </row>
        <row r="622">
          <cell r="F622">
            <v>380371.73</v>
          </cell>
          <cell r="K622" t="str">
            <v>USDFE-25</v>
          </cell>
        </row>
        <row r="623">
          <cell r="F623">
            <v>66283.5</v>
          </cell>
          <cell r="K623" t="str">
            <v>USDFE-25</v>
          </cell>
        </row>
        <row r="624">
          <cell r="F624">
            <v>527.91</v>
          </cell>
          <cell r="K624" t="str">
            <v>USDFE-25</v>
          </cell>
        </row>
        <row r="625">
          <cell r="F625">
            <v>828301.52</v>
          </cell>
          <cell r="K625" t="str">
            <v>USDFE-25</v>
          </cell>
        </row>
        <row r="626">
          <cell r="F626">
            <v>345264.85</v>
          </cell>
          <cell r="K626" t="str">
            <v>USDFE-25</v>
          </cell>
        </row>
        <row r="627">
          <cell r="F627">
            <v>13514.2</v>
          </cell>
          <cell r="K627" t="str">
            <v>USDFE-25</v>
          </cell>
        </row>
        <row r="628">
          <cell r="F628">
            <v>976.24</v>
          </cell>
          <cell r="K628" t="str">
            <v>USDFE-25</v>
          </cell>
        </row>
        <row r="629">
          <cell r="F629">
            <v>41953.440000000002</v>
          </cell>
          <cell r="K629" t="str">
            <v>USDFE-25</v>
          </cell>
        </row>
        <row r="630">
          <cell r="F630">
            <v>222655.26</v>
          </cell>
          <cell r="K630" t="str">
            <v>USDFE-25</v>
          </cell>
        </row>
        <row r="631">
          <cell r="F631">
            <v>500529.53</v>
          </cell>
          <cell r="K631" t="str">
            <v>USDFE-25</v>
          </cell>
        </row>
        <row r="632">
          <cell r="F632">
            <v>79619.09</v>
          </cell>
          <cell r="K632" t="str">
            <v>USDFE-25</v>
          </cell>
        </row>
        <row r="633">
          <cell r="F633">
            <v>1716266.19</v>
          </cell>
          <cell r="K633" t="str">
            <v>USDFE-25</v>
          </cell>
        </row>
        <row r="634">
          <cell r="F634">
            <v>407205.85</v>
          </cell>
          <cell r="K634" t="str">
            <v>USDFE-25</v>
          </cell>
        </row>
        <row r="635">
          <cell r="F635">
            <v>196175.93</v>
          </cell>
          <cell r="K635" t="str">
            <v>USDFE-25</v>
          </cell>
        </row>
        <row r="636">
          <cell r="F636">
            <v>24822.13</v>
          </cell>
          <cell r="K636" t="str">
            <v>USDFE-25</v>
          </cell>
        </row>
        <row r="637">
          <cell r="F637">
            <v>154928.28</v>
          </cell>
          <cell r="K637" t="str">
            <v>USDFE-25</v>
          </cell>
        </row>
        <row r="638">
          <cell r="F638">
            <v>7635.78</v>
          </cell>
          <cell r="K638" t="str">
            <v>USDFE-25</v>
          </cell>
        </row>
        <row r="639">
          <cell r="F639">
            <v>53990.17</v>
          </cell>
          <cell r="K639" t="str">
            <v>USDFE-25</v>
          </cell>
        </row>
        <row r="640">
          <cell r="F640">
            <v>123765.8</v>
          </cell>
          <cell r="K640" t="str">
            <v>USDFE-25</v>
          </cell>
        </row>
        <row r="641">
          <cell r="F641">
            <v>62933.02</v>
          </cell>
          <cell r="K641" t="str">
            <v>USDFE-25</v>
          </cell>
        </row>
        <row r="642">
          <cell r="F642">
            <v>78694.22</v>
          </cell>
          <cell r="K642" t="str">
            <v>USDFE-25</v>
          </cell>
        </row>
        <row r="643">
          <cell r="F643">
            <v>373470.49</v>
          </cell>
          <cell r="K643" t="str">
            <v>USDFE-25</v>
          </cell>
        </row>
        <row r="644">
          <cell r="F644">
            <v>50.2</v>
          </cell>
          <cell r="K644" t="str">
            <v>USDFE-25</v>
          </cell>
        </row>
        <row r="645">
          <cell r="F645">
            <v>76564.679999999993</v>
          </cell>
          <cell r="K645" t="str">
            <v>USDFE-25</v>
          </cell>
        </row>
        <row r="646">
          <cell r="F646">
            <v>2269971.36</v>
          </cell>
          <cell r="K646" t="str">
            <v>USDFE-25</v>
          </cell>
        </row>
        <row r="647">
          <cell r="F647">
            <v>765359.78</v>
          </cell>
          <cell r="K647" t="str">
            <v>USDFE-25</v>
          </cell>
        </row>
        <row r="648">
          <cell r="F648">
            <v>553949.66</v>
          </cell>
          <cell r="K648" t="str">
            <v>USDFE-25</v>
          </cell>
        </row>
        <row r="649">
          <cell r="F649">
            <v>1609.39</v>
          </cell>
          <cell r="K649" t="str">
            <v>USDFE-25</v>
          </cell>
        </row>
        <row r="650">
          <cell r="F650">
            <v>663289.67000000004</v>
          </cell>
          <cell r="K650" t="str">
            <v>USDFE-25</v>
          </cell>
        </row>
        <row r="651">
          <cell r="F651">
            <v>1218646.32</v>
          </cell>
          <cell r="K651" t="str">
            <v>USDFE-25</v>
          </cell>
        </row>
        <row r="652">
          <cell r="F652">
            <v>42526.52</v>
          </cell>
          <cell r="K652" t="str">
            <v>USDFE-25</v>
          </cell>
        </row>
        <row r="653">
          <cell r="F653">
            <v>532.62</v>
          </cell>
          <cell r="K653" t="str">
            <v>USDFE-25</v>
          </cell>
        </row>
        <row r="654">
          <cell r="F654">
            <v>8674.9500000000007</v>
          </cell>
          <cell r="K654" t="str">
            <v>USDFE-25</v>
          </cell>
        </row>
        <row r="655">
          <cell r="F655">
            <v>154599.84</v>
          </cell>
          <cell r="K655" t="str">
            <v>USDFE-25</v>
          </cell>
        </row>
        <row r="656">
          <cell r="F656">
            <v>105214.48</v>
          </cell>
          <cell r="K656" t="str">
            <v>USDFE-25</v>
          </cell>
        </row>
        <row r="657">
          <cell r="F657">
            <v>4672.1000000000004</v>
          </cell>
          <cell r="K657" t="str">
            <v>USDFE-25</v>
          </cell>
        </row>
        <row r="658">
          <cell r="F658">
            <v>196508.14</v>
          </cell>
          <cell r="K658" t="str">
            <v>USDFE-25</v>
          </cell>
        </row>
        <row r="659">
          <cell r="F659">
            <v>4906.79</v>
          </cell>
          <cell r="K659" t="str">
            <v>USDFE-25</v>
          </cell>
        </row>
        <row r="660">
          <cell r="F660">
            <v>257366.69</v>
          </cell>
          <cell r="K660" t="str">
            <v>USDFE-25</v>
          </cell>
        </row>
        <row r="661">
          <cell r="F661">
            <v>485792.69</v>
          </cell>
          <cell r="K661" t="str">
            <v>USDFE-25</v>
          </cell>
        </row>
        <row r="662">
          <cell r="F662">
            <v>170051.04</v>
          </cell>
          <cell r="K662" t="str">
            <v>USDFE-25</v>
          </cell>
        </row>
        <row r="663">
          <cell r="F663">
            <v>9000.11</v>
          </cell>
          <cell r="K663" t="str">
            <v>USDFE-25</v>
          </cell>
        </row>
        <row r="664">
          <cell r="F664">
            <v>43947.33</v>
          </cell>
          <cell r="K664" t="str">
            <v>USDFE-25</v>
          </cell>
        </row>
        <row r="665">
          <cell r="F665">
            <v>19944.22</v>
          </cell>
          <cell r="K665" t="str">
            <v>USDFE-25</v>
          </cell>
        </row>
        <row r="666">
          <cell r="F666">
            <v>39649.86</v>
          </cell>
          <cell r="K666" t="str">
            <v>USDFE-25</v>
          </cell>
        </row>
        <row r="667">
          <cell r="F667">
            <v>38677.360000000001</v>
          </cell>
          <cell r="K667" t="str">
            <v>USDFE-25</v>
          </cell>
        </row>
        <row r="668">
          <cell r="F668">
            <v>2500.09</v>
          </cell>
          <cell r="K668" t="str">
            <v>USDFE-25</v>
          </cell>
        </row>
        <row r="669">
          <cell r="F669">
            <v>600062.97</v>
          </cell>
          <cell r="K669" t="str">
            <v>USDFE-25</v>
          </cell>
        </row>
        <row r="670">
          <cell r="F670">
            <v>48638.01</v>
          </cell>
          <cell r="K670" t="str">
            <v>USDFE-25</v>
          </cell>
        </row>
        <row r="671">
          <cell r="F671">
            <v>1000.35</v>
          </cell>
          <cell r="K671" t="str">
            <v>USDFE-25</v>
          </cell>
        </row>
        <row r="672">
          <cell r="F672">
            <v>154117.19</v>
          </cell>
          <cell r="K672" t="str">
            <v>USDFE-25</v>
          </cell>
        </row>
        <row r="673">
          <cell r="F673">
            <v>85633.48</v>
          </cell>
          <cell r="K673" t="str">
            <v>USDFE-25</v>
          </cell>
        </row>
        <row r="674">
          <cell r="F674">
            <v>19531.41</v>
          </cell>
          <cell r="K674" t="str">
            <v>USDFE-25</v>
          </cell>
        </row>
        <row r="675">
          <cell r="F675">
            <v>446884.1</v>
          </cell>
          <cell r="K675" t="str">
            <v>USDFE-25</v>
          </cell>
        </row>
        <row r="676">
          <cell r="F676">
            <v>14632.43</v>
          </cell>
          <cell r="K676" t="str">
            <v>USDFE-25</v>
          </cell>
        </row>
        <row r="677">
          <cell r="F677">
            <v>129553.35</v>
          </cell>
          <cell r="K677" t="str">
            <v>USDFE-25</v>
          </cell>
        </row>
        <row r="678">
          <cell r="F678">
            <v>429197.95</v>
          </cell>
          <cell r="K678" t="str">
            <v>USDFE-25</v>
          </cell>
        </row>
        <row r="679">
          <cell r="F679">
            <v>31662.78</v>
          </cell>
          <cell r="K679" t="str">
            <v>USDFE-25</v>
          </cell>
        </row>
        <row r="680">
          <cell r="F680">
            <v>25412.25</v>
          </cell>
          <cell r="K680" t="str">
            <v>USDFE-25</v>
          </cell>
        </row>
        <row r="681">
          <cell r="F681">
            <v>3999.43</v>
          </cell>
          <cell r="K681" t="str">
            <v>USDFE-25</v>
          </cell>
        </row>
        <row r="682">
          <cell r="F682">
            <v>162484.04</v>
          </cell>
          <cell r="K682" t="str">
            <v>USDFE-25</v>
          </cell>
        </row>
        <row r="683">
          <cell r="F683">
            <v>40667.120000000003</v>
          </cell>
          <cell r="K683" t="str">
            <v>USDFE-25</v>
          </cell>
        </row>
        <row r="684">
          <cell r="F684">
            <v>1458703.17</v>
          </cell>
          <cell r="K684" t="str">
            <v>USDFE-25</v>
          </cell>
        </row>
        <row r="685">
          <cell r="F685">
            <v>36776.559999999998</v>
          </cell>
          <cell r="K685" t="str">
            <v>USDFE-25</v>
          </cell>
        </row>
        <row r="686">
          <cell r="F686">
            <v>15133.63</v>
          </cell>
          <cell r="K686" t="str">
            <v>USDFE-25</v>
          </cell>
        </row>
        <row r="687">
          <cell r="F687">
            <v>232439.35</v>
          </cell>
          <cell r="K687" t="str">
            <v>USDFE-25</v>
          </cell>
        </row>
        <row r="688">
          <cell r="F688">
            <v>460065.68</v>
          </cell>
          <cell r="K688" t="str">
            <v>USDFE-25</v>
          </cell>
        </row>
        <row r="689">
          <cell r="F689">
            <v>50786.62</v>
          </cell>
          <cell r="K689" t="str">
            <v>USDFE-25</v>
          </cell>
        </row>
        <row r="690">
          <cell r="F690">
            <v>264601.78000000003</v>
          </cell>
          <cell r="K690" t="str">
            <v>USDFE-25</v>
          </cell>
        </row>
        <row r="691">
          <cell r="F691">
            <v>254840.01</v>
          </cell>
          <cell r="K691" t="str">
            <v>USDFE-25</v>
          </cell>
        </row>
        <row r="692">
          <cell r="F692">
            <v>0.02</v>
          </cell>
          <cell r="K692" t="str">
            <v>USDFE-25</v>
          </cell>
        </row>
        <row r="693">
          <cell r="F693">
            <v>508.08</v>
          </cell>
          <cell r="K693" t="str">
            <v>USDFE-25</v>
          </cell>
        </row>
        <row r="694">
          <cell r="F694">
            <v>795102.34</v>
          </cell>
          <cell r="K694" t="str">
            <v>USDFE-25</v>
          </cell>
        </row>
        <row r="695">
          <cell r="F695">
            <v>73439.42</v>
          </cell>
          <cell r="K695" t="str">
            <v>USDFE-25</v>
          </cell>
        </row>
        <row r="696">
          <cell r="F696">
            <v>41350.879999999997</v>
          </cell>
          <cell r="K696" t="str">
            <v>USDFE-25</v>
          </cell>
        </row>
        <row r="697">
          <cell r="F697">
            <v>95.49</v>
          </cell>
          <cell r="K697" t="str">
            <v>USDFE-25</v>
          </cell>
        </row>
        <row r="698">
          <cell r="F698">
            <v>5000.22</v>
          </cell>
          <cell r="K698" t="str">
            <v>USDFE-25</v>
          </cell>
        </row>
        <row r="699">
          <cell r="F699">
            <v>48845.88</v>
          </cell>
          <cell r="K699" t="str">
            <v>USDFE-25</v>
          </cell>
        </row>
        <row r="700">
          <cell r="F700">
            <v>32641.05</v>
          </cell>
          <cell r="K700" t="str">
            <v>USDFE-25</v>
          </cell>
        </row>
        <row r="701">
          <cell r="F701">
            <v>1613965.29</v>
          </cell>
          <cell r="K701" t="str">
            <v>USDFE-25</v>
          </cell>
        </row>
        <row r="702">
          <cell r="F702">
            <v>18467.11</v>
          </cell>
          <cell r="K702" t="str">
            <v>USDFE-25</v>
          </cell>
        </row>
        <row r="703">
          <cell r="F703">
            <v>10000.23</v>
          </cell>
          <cell r="K703" t="str">
            <v>USDFE-25</v>
          </cell>
        </row>
        <row r="704">
          <cell r="F704">
            <v>660884.14</v>
          </cell>
          <cell r="K704" t="str">
            <v>USDFE-25</v>
          </cell>
        </row>
        <row r="705">
          <cell r="F705">
            <v>31516.19</v>
          </cell>
          <cell r="K705" t="str">
            <v>USDFE-25</v>
          </cell>
        </row>
        <row r="706">
          <cell r="F706">
            <v>308814.57</v>
          </cell>
          <cell r="K706" t="str">
            <v>USDFE-25</v>
          </cell>
        </row>
        <row r="707">
          <cell r="F707">
            <v>14012.75</v>
          </cell>
          <cell r="K707" t="str">
            <v>USDFE-25</v>
          </cell>
        </row>
        <row r="708">
          <cell r="F708">
            <v>47508.22</v>
          </cell>
          <cell r="K708" t="str">
            <v>USDFE-25</v>
          </cell>
        </row>
        <row r="709">
          <cell r="F709">
            <v>54033</v>
          </cell>
          <cell r="K709" t="str">
            <v>USDFE-25</v>
          </cell>
        </row>
        <row r="710">
          <cell r="F710">
            <v>1470107.45</v>
          </cell>
          <cell r="K710" t="str">
            <v>USDFE-25</v>
          </cell>
        </row>
        <row r="711">
          <cell r="F711">
            <v>136599.41</v>
          </cell>
          <cell r="K711" t="str">
            <v>USDFE-25</v>
          </cell>
        </row>
        <row r="712">
          <cell r="F712">
            <v>601.26</v>
          </cell>
          <cell r="K712" t="str">
            <v>USDFE-25</v>
          </cell>
        </row>
        <row r="713">
          <cell r="F713">
            <v>202319.2</v>
          </cell>
          <cell r="K713" t="str">
            <v>USDFE-25</v>
          </cell>
        </row>
        <row r="714">
          <cell r="F714">
            <v>304486.62</v>
          </cell>
          <cell r="K714" t="str">
            <v>USDFE-25</v>
          </cell>
        </row>
        <row r="715">
          <cell r="F715">
            <v>1060007.05</v>
          </cell>
          <cell r="K715" t="str">
            <v>USDFE-25</v>
          </cell>
        </row>
        <row r="716">
          <cell r="F716">
            <v>100</v>
          </cell>
          <cell r="K716" t="str">
            <v>USDFE-25</v>
          </cell>
        </row>
        <row r="717">
          <cell r="F717">
            <v>1570480.76</v>
          </cell>
          <cell r="K717" t="str">
            <v>USDFE-25</v>
          </cell>
        </row>
        <row r="718">
          <cell r="F718">
            <v>5342501.68</v>
          </cell>
          <cell r="K718" t="str">
            <v>USDFE-25</v>
          </cell>
        </row>
        <row r="719">
          <cell r="F719">
            <v>151978.5</v>
          </cell>
          <cell r="K719" t="str">
            <v>USDFE-25</v>
          </cell>
        </row>
        <row r="720">
          <cell r="F720">
            <v>66706.490000000005</v>
          </cell>
          <cell r="K720" t="str">
            <v>USDFE-25</v>
          </cell>
        </row>
        <row r="721">
          <cell r="F721">
            <v>807883.25</v>
          </cell>
          <cell r="K721" t="str">
            <v>USDFE-25</v>
          </cell>
        </row>
        <row r="722">
          <cell r="F722">
            <v>32725.87</v>
          </cell>
          <cell r="K722" t="str">
            <v>USDFE-25</v>
          </cell>
        </row>
        <row r="723">
          <cell r="F723">
            <v>28678.66</v>
          </cell>
          <cell r="K723" t="str">
            <v>USDFE-25</v>
          </cell>
        </row>
        <row r="724">
          <cell r="F724">
            <v>2216.6799999999998</v>
          </cell>
          <cell r="K724" t="str">
            <v>USDFE-25</v>
          </cell>
        </row>
        <row r="725">
          <cell r="F725">
            <v>406820.95</v>
          </cell>
          <cell r="K725" t="str">
            <v>USDFE-25</v>
          </cell>
        </row>
        <row r="726">
          <cell r="F726">
            <v>588.17999999999995</v>
          </cell>
          <cell r="K726" t="str">
            <v>USDFE-25</v>
          </cell>
        </row>
        <row r="727">
          <cell r="F727">
            <v>85191.84</v>
          </cell>
          <cell r="K727" t="str">
            <v>USDFE-25</v>
          </cell>
        </row>
        <row r="728">
          <cell r="F728">
            <v>22016.23</v>
          </cell>
          <cell r="K728" t="str">
            <v>USDFE-25</v>
          </cell>
        </row>
        <row r="729">
          <cell r="F729">
            <v>17524.07</v>
          </cell>
          <cell r="K729" t="str">
            <v>USDFE-25</v>
          </cell>
        </row>
        <row r="730">
          <cell r="F730">
            <v>12027.8</v>
          </cell>
          <cell r="K730" t="str">
            <v>USDFE-25</v>
          </cell>
        </row>
        <row r="731">
          <cell r="F731">
            <v>10051.44</v>
          </cell>
          <cell r="K731" t="str">
            <v>USDFE-25</v>
          </cell>
        </row>
        <row r="732">
          <cell r="F732">
            <v>437.63</v>
          </cell>
          <cell r="K732" t="str">
            <v>USDFE-25</v>
          </cell>
        </row>
        <row r="733">
          <cell r="F733">
            <v>40927.43</v>
          </cell>
          <cell r="K733" t="str">
            <v>USDFE-25</v>
          </cell>
        </row>
        <row r="734">
          <cell r="F734">
            <v>1099369.47</v>
          </cell>
          <cell r="K734" t="str">
            <v>USDFE-25</v>
          </cell>
        </row>
        <row r="735">
          <cell r="F735">
            <v>287541.58</v>
          </cell>
          <cell r="K735" t="str">
            <v>USDFE-25</v>
          </cell>
        </row>
        <row r="736">
          <cell r="F736">
            <v>147739.41</v>
          </cell>
          <cell r="K736" t="str">
            <v>USDFE-25</v>
          </cell>
        </row>
        <row r="737">
          <cell r="F737">
            <v>533919.21</v>
          </cell>
          <cell r="K737" t="str">
            <v>USDFE-25</v>
          </cell>
        </row>
        <row r="738">
          <cell r="F738">
            <v>75714.36</v>
          </cell>
          <cell r="K738" t="str">
            <v>USDFE-25</v>
          </cell>
        </row>
        <row r="739">
          <cell r="F739">
            <v>37670.230000000003</v>
          </cell>
          <cell r="K739" t="str">
            <v>USDFE-25</v>
          </cell>
        </row>
        <row r="740">
          <cell r="F740">
            <v>349812.99</v>
          </cell>
          <cell r="K740" t="str">
            <v>USDFE-25</v>
          </cell>
        </row>
        <row r="741">
          <cell r="F741">
            <v>10908.13</v>
          </cell>
          <cell r="K741" t="str">
            <v>USDFE-25</v>
          </cell>
        </row>
        <row r="742">
          <cell r="F742">
            <v>795657.65</v>
          </cell>
          <cell r="K742" t="str">
            <v>USDFE-25</v>
          </cell>
        </row>
        <row r="743">
          <cell r="F743">
            <v>915009.29</v>
          </cell>
          <cell r="K743" t="str">
            <v>USDFE-25</v>
          </cell>
        </row>
        <row r="744">
          <cell r="F744">
            <v>11964.54</v>
          </cell>
          <cell r="K744" t="str">
            <v>USDFE-25</v>
          </cell>
        </row>
        <row r="745">
          <cell r="F745">
            <v>5319.71</v>
          </cell>
          <cell r="K745" t="str">
            <v>USDFE-25</v>
          </cell>
        </row>
        <row r="746">
          <cell r="F746">
            <v>291615.35999999999</v>
          </cell>
          <cell r="K746" t="str">
            <v>USDFE-25</v>
          </cell>
        </row>
        <row r="747">
          <cell r="F747">
            <v>214944.99</v>
          </cell>
          <cell r="K747" t="str">
            <v>USDFE-25</v>
          </cell>
        </row>
        <row r="748">
          <cell r="F748">
            <v>154987.72</v>
          </cell>
          <cell r="K748" t="str">
            <v>USDFE-25</v>
          </cell>
        </row>
        <row r="749">
          <cell r="F749">
            <v>18486.650000000001</v>
          </cell>
          <cell r="K749" t="str">
            <v>USDFE-25</v>
          </cell>
        </row>
        <row r="750">
          <cell r="F750">
            <v>119481.41</v>
          </cell>
          <cell r="K750" t="str">
            <v>USDFE-25</v>
          </cell>
        </row>
        <row r="751">
          <cell r="F751">
            <v>25281.09</v>
          </cell>
          <cell r="K751" t="str">
            <v>USDFE-25</v>
          </cell>
        </row>
        <row r="752">
          <cell r="F752">
            <v>1514.84</v>
          </cell>
          <cell r="K752" t="str">
            <v>USDFE-25</v>
          </cell>
        </row>
        <row r="753">
          <cell r="F753">
            <v>8027.04</v>
          </cell>
          <cell r="K753" t="str">
            <v>USDFE-25</v>
          </cell>
        </row>
        <row r="754">
          <cell r="F754">
            <v>524226.99</v>
          </cell>
          <cell r="K754" t="str">
            <v>USDFE-25</v>
          </cell>
        </row>
        <row r="755">
          <cell r="F755">
            <v>5711.66</v>
          </cell>
          <cell r="K755" t="str">
            <v>USDFE-25</v>
          </cell>
        </row>
        <row r="756">
          <cell r="F756">
            <v>1698.63</v>
          </cell>
          <cell r="K756" t="str">
            <v>USDFE-25</v>
          </cell>
        </row>
        <row r="757">
          <cell r="F757">
            <v>17807.29</v>
          </cell>
          <cell r="K757" t="str">
            <v>USDFE-25</v>
          </cell>
        </row>
        <row r="758">
          <cell r="F758">
            <v>46195.05</v>
          </cell>
          <cell r="K758" t="str">
            <v>USDFE-25</v>
          </cell>
        </row>
        <row r="759">
          <cell r="F759">
            <v>689489.76</v>
          </cell>
          <cell r="K759" t="str">
            <v>USDFE-25</v>
          </cell>
        </row>
        <row r="760">
          <cell r="F760">
            <v>162364.62</v>
          </cell>
          <cell r="K760" t="str">
            <v>USDFE-25</v>
          </cell>
        </row>
        <row r="761">
          <cell r="F761">
            <v>33014.11</v>
          </cell>
          <cell r="K761" t="str">
            <v>USDFE-25</v>
          </cell>
        </row>
        <row r="762">
          <cell r="F762">
            <v>905210.62</v>
          </cell>
          <cell r="K762" t="str">
            <v>USDFE-25</v>
          </cell>
        </row>
        <row r="763">
          <cell r="F763">
            <v>228262.26</v>
          </cell>
          <cell r="K763" t="str">
            <v>USDFE-25</v>
          </cell>
        </row>
        <row r="764">
          <cell r="F764">
            <v>3116288.28</v>
          </cell>
          <cell r="K764" t="str">
            <v>USDFE-25</v>
          </cell>
        </row>
        <row r="765">
          <cell r="F765">
            <v>67303.05</v>
          </cell>
          <cell r="K765" t="str">
            <v>USDFE-25</v>
          </cell>
        </row>
        <row r="766">
          <cell r="F766">
            <v>99632.35</v>
          </cell>
          <cell r="K766" t="str">
            <v>USDFE-25</v>
          </cell>
        </row>
        <row r="767">
          <cell r="F767">
            <v>72189.429999999993</v>
          </cell>
          <cell r="K767" t="str">
            <v>USDFE-25</v>
          </cell>
        </row>
        <row r="768">
          <cell r="F768">
            <v>131885.39000000001</v>
          </cell>
          <cell r="K768" t="str">
            <v>USDFE-25</v>
          </cell>
        </row>
        <row r="769">
          <cell r="F769">
            <v>65431.67</v>
          </cell>
          <cell r="K769" t="str">
            <v>USDFE-25</v>
          </cell>
        </row>
        <row r="770">
          <cell r="F770">
            <v>479776.35</v>
          </cell>
          <cell r="K770" t="str">
            <v>USDFE-25</v>
          </cell>
        </row>
        <row r="771">
          <cell r="F771">
            <v>1048.2</v>
          </cell>
          <cell r="K771" t="str">
            <v>USDFE-25</v>
          </cell>
        </row>
        <row r="772">
          <cell r="F772">
            <v>550.25</v>
          </cell>
          <cell r="K772" t="str">
            <v>USDFE-25</v>
          </cell>
        </row>
        <row r="773">
          <cell r="F773">
            <v>408324.38</v>
          </cell>
          <cell r="K773" t="str">
            <v>USDFE-25</v>
          </cell>
        </row>
        <row r="774">
          <cell r="F774">
            <v>20214.419999999998</v>
          </cell>
          <cell r="K774" t="str">
            <v>USDFE-25</v>
          </cell>
        </row>
        <row r="775">
          <cell r="F775">
            <v>780954.59</v>
          </cell>
          <cell r="K775" t="str">
            <v>USDFE-25</v>
          </cell>
        </row>
        <row r="776">
          <cell r="F776">
            <v>44092.43</v>
          </cell>
          <cell r="K776" t="str">
            <v>USDFE-25</v>
          </cell>
        </row>
        <row r="777">
          <cell r="F777">
            <v>9400.2900000000009</v>
          </cell>
          <cell r="K777" t="str">
            <v>USDFE-25</v>
          </cell>
        </row>
        <row r="778">
          <cell r="F778">
            <v>17726.61</v>
          </cell>
          <cell r="K778" t="str">
            <v>USDFE-25</v>
          </cell>
        </row>
        <row r="779">
          <cell r="F779">
            <v>76022.259999999995</v>
          </cell>
          <cell r="K779" t="str">
            <v>USDFE-25</v>
          </cell>
        </row>
        <row r="780">
          <cell r="F780">
            <v>35128.71</v>
          </cell>
          <cell r="K780" t="str">
            <v>USDFE-25</v>
          </cell>
        </row>
        <row r="781">
          <cell r="F781">
            <v>93291.73</v>
          </cell>
          <cell r="K781" t="str">
            <v>USDFE-25</v>
          </cell>
        </row>
        <row r="782">
          <cell r="F782">
            <v>19701.669999999998</v>
          </cell>
          <cell r="K782" t="str">
            <v>USDFE-25</v>
          </cell>
        </row>
        <row r="783">
          <cell r="F783">
            <v>454.75</v>
          </cell>
          <cell r="K783" t="str">
            <v>USDFE-25</v>
          </cell>
        </row>
        <row r="784">
          <cell r="F784">
            <v>17890.8</v>
          </cell>
          <cell r="K784" t="str">
            <v>USDFE-25</v>
          </cell>
        </row>
        <row r="785">
          <cell r="F785">
            <v>143159.34</v>
          </cell>
          <cell r="K785" t="str">
            <v>USDFE-25</v>
          </cell>
        </row>
        <row r="786">
          <cell r="F786">
            <v>524917.56000000006</v>
          </cell>
          <cell r="K786" t="str">
            <v>USDFE-25</v>
          </cell>
        </row>
        <row r="787">
          <cell r="F787">
            <v>16968.39</v>
          </cell>
          <cell r="K787" t="str">
            <v>USDFE-25</v>
          </cell>
        </row>
        <row r="788">
          <cell r="F788">
            <v>350091.86</v>
          </cell>
          <cell r="K788" t="str">
            <v>USDFE-25</v>
          </cell>
        </row>
        <row r="789">
          <cell r="F789">
            <v>64598.43</v>
          </cell>
          <cell r="K789" t="str">
            <v>USDFE-25</v>
          </cell>
        </row>
        <row r="790">
          <cell r="F790">
            <v>43769.24</v>
          </cell>
          <cell r="K790" t="str">
            <v>GBPFE-25</v>
          </cell>
        </row>
        <row r="791">
          <cell r="F791">
            <v>31165.54</v>
          </cell>
          <cell r="K791" t="str">
            <v>GBPFE-25</v>
          </cell>
        </row>
        <row r="792">
          <cell r="F792">
            <v>516078.08000000002</v>
          </cell>
          <cell r="K792" t="str">
            <v>GBPFE-25</v>
          </cell>
        </row>
        <row r="793">
          <cell r="F793">
            <v>1482969.9</v>
          </cell>
          <cell r="K793" t="str">
            <v>GBPFE-25</v>
          </cell>
        </row>
        <row r="794">
          <cell r="F794">
            <v>1975083.29</v>
          </cell>
          <cell r="K794" t="str">
            <v>GBPFE-25</v>
          </cell>
        </row>
        <row r="795">
          <cell r="F795">
            <v>11232.59</v>
          </cell>
          <cell r="K795" t="str">
            <v>GBPFE-25</v>
          </cell>
        </row>
        <row r="796">
          <cell r="F796">
            <v>6958.42</v>
          </cell>
          <cell r="K796" t="str">
            <v>GBPFE-25</v>
          </cell>
        </row>
        <row r="797">
          <cell r="F797">
            <v>115914.59</v>
          </cell>
          <cell r="K797" t="str">
            <v>GBPFE-25</v>
          </cell>
        </row>
        <row r="798">
          <cell r="F798">
            <v>411.85</v>
          </cell>
          <cell r="K798" t="str">
            <v>GBPFE-25</v>
          </cell>
        </row>
        <row r="799">
          <cell r="F799">
            <v>2900.02</v>
          </cell>
          <cell r="K799" t="str">
            <v>GBPFE-25</v>
          </cell>
        </row>
        <row r="800">
          <cell r="F800">
            <v>5981.49</v>
          </cell>
          <cell r="K800" t="str">
            <v>GBPFE-25</v>
          </cell>
        </row>
        <row r="801">
          <cell r="F801">
            <v>1819.82</v>
          </cell>
          <cell r="K801" t="str">
            <v>GBPFE-25</v>
          </cell>
        </row>
        <row r="802">
          <cell r="F802">
            <v>6813.28</v>
          </cell>
          <cell r="K802" t="str">
            <v>GBPFE-25</v>
          </cell>
        </row>
        <row r="803">
          <cell r="F803">
            <v>396.52</v>
          </cell>
          <cell r="K803" t="str">
            <v>GBPFE-25</v>
          </cell>
        </row>
        <row r="804">
          <cell r="F804">
            <v>143500.06</v>
          </cell>
          <cell r="K804" t="str">
            <v>GBPFE-25</v>
          </cell>
        </row>
        <row r="805">
          <cell r="F805">
            <v>0.14000000000000001</v>
          </cell>
          <cell r="K805" t="str">
            <v>GBPFE-25</v>
          </cell>
        </row>
        <row r="806">
          <cell r="F806">
            <v>0.14000000000000001</v>
          </cell>
          <cell r="K806" t="str">
            <v>GBPFE-25</v>
          </cell>
        </row>
        <row r="807">
          <cell r="F807">
            <v>2201.5100000000002</v>
          </cell>
          <cell r="K807" t="str">
            <v>GBPFE-25</v>
          </cell>
        </row>
        <row r="808">
          <cell r="F808">
            <v>42232.87</v>
          </cell>
          <cell r="K808" t="str">
            <v>GBPFE-25</v>
          </cell>
        </row>
        <row r="809">
          <cell r="F809">
            <v>230485.23</v>
          </cell>
          <cell r="K809" t="str">
            <v>GBPFE-25</v>
          </cell>
        </row>
        <row r="810">
          <cell r="F810">
            <v>139695.44</v>
          </cell>
          <cell r="K810" t="str">
            <v>GBPFE-25</v>
          </cell>
        </row>
        <row r="811">
          <cell r="F811">
            <v>78303.289999999994</v>
          </cell>
          <cell r="K811" t="str">
            <v>GBPFE-25</v>
          </cell>
        </row>
        <row r="812">
          <cell r="F812">
            <v>1039069.13</v>
          </cell>
          <cell r="K812" t="str">
            <v>GBPFE-25</v>
          </cell>
        </row>
        <row r="813">
          <cell r="F813">
            <v>44149.27</v>
          </cell>
          <cell r="K813" t="str">
            <v>GBPFE-25</v>
          </cell>
        </row>
        <row r="814">
          <cell r="F814">
            <v>415134.32</v>
          </cell>
          <cell r="K814" t="str">
            <v>GBPFE-25</v>
          </cell>
        </row>
        <row r="815">
          <cell r="F815">
            <v>35552.559999999998</v>
          </cell>
          <cell r="K815" t="str">
            <v>GBPFE-25</v>
          </cell>
        </row>
        <row r="816">
          <cell r="F816">
            <v>90475.41</v>
          </cell>
          <cell r="K816" t="str">
            <v>GBPFE-25</v>
          </cell>
        </row>
        <row r="817">
          <cell r="F817">
            <v>767488.42</v>
          </cell>
          <cell r="K817" t="str">
            <v>GBPFE-25</v>
          </cell>
        </row>
        <row r="818">
          <cell r="F818">
            <v>384330.64</v>
          </cell>
          <cell r="K818" t="str">
            <v>GBPFE-25</v>
          </cell>
        </row>
        <row r="819">
          <cell r="F819">
            <v>173750.72</v>
          </cell>
          <cell r="K819" t="str">
            <v>GBPFE-25</v>
          </cell>
        </row>
        <row r="820">
          <cell r="F820">
            <v>42179.19</v>
          </cell>
          <cell r="K820" t="str">
            <v>GBPFE-25</v>
          </cell>
        </row>
        <row r="821">
          <cell r="F821">
            <v>4256.7700000000004</v>
          </cell>
          <cell r="K821" t="str">
            <v>GBPFE-25</v>
          </cell>
        </row>
        <row r="822">
          <cell r="F822">
            <v>115009.34</v>
          </cell>
          <cell r="K822" t="str">
            <v>GBPFE-25</v>
          </cell>
        </row>
        <row r="823">
          <cell r="F823">
            <v>17315.32</v>
          </cell>
          <cell r="K823" t="str">
            <v>GBPFE-25</v>
          </cell>
        </row>
        <row r="824">
          <cell r="F824">
            <v>7472.95</v>
          </cell>
          <cell r="K824" t="str">
            <v>GBPFE-25</v>
          </cell>
        </row>
        <row r="825">
          <cell r="F825">
            <v>91354.04</v>
          </cell>
          <cell r="K825" t="str">
            <v>GBPFE-25</v>
          </cell>
        </row>
        <row r="826">
          <cell r="F826">
            <v>114585.68</v>
          </cell>
          <cell r="K826" t="str">
            <v>GBPFE-25</v>
          </cell>
        </row>
        <row r="827">
          <cell r="F827">
            <v>701.54</v>
          </cell>
          <cell r="K827" t="str">
            <v>GBPFE-25</v>
          </cell>
        </row>
        <row r="828">
          <cell r="F828">
            <v>1197.52</v>
          </cell>
          <cell r="K828" t="str">
            <v>GBPFE-25</v>
          </cell>
        </row>
        <row r="829">
          <cell r="F829">
            <v>79173.89</v>
          </cell>
          <cell r="K829" t="str">
            <v>GBPFE-25</v>
          </cell>
        </row>
        <row r="830">
          <cell r="F830">
            <v>192283.95</v>
          </cell>
          <cell r="K830" t="str">
            <v>GBPFE-25</v>
          </cell>
        </row>
        <row r="831">
          <cell r="F831">
            <v>4118.71</v>
          </cell>
          <cell r="K831" t="str">
            <v>GBPFE-25</v>
          </cell>
        </row>
        <row r="832">
          <cell r="F832">
            <v>9920.67</v>
          </cell>
          <cell r="K832" t="str">
            <v>GBPFE-25</v>
          </cell>
        </row>
        <row r="833">
          <cell r="F833">
            <v>11052.88</v>
          </cell>
          <cell r="K833" t="str">
            <v>GBPFE-25</v>
          </cell>
        </row>
        <row r="834">
          <cell r="F834">
            <v>480.12</v>
          </cell>
          <cell r="K834" t="str">
            <v>GBPFE-25</v>
          </cell>
        </row>
        <row r="835">
          <cell r="F835">
            <v>4654.6899999999996</v>
          </cell>
          <cell r="K835" t="str">
            <v>GBPFE-25</v>
          </cell>
        </row>
        <row r="836">
          <cell r="F836">
            <v>27416.21</v>
          </cell>
          <cell r="K836" t="str">
            <v>GBPFE-25</v>
          </cell>
        </row>
        <row r="837">
          <cell r="F837">
            <v>81832.28</v>
          </cell>
          <cell r="K837" t="str">
            <v>GBPFE-25</v>
          </cell>
        </row>
        <row r="838">
          <cell r="F838">
            <v>146499.82999999999</v>
          </cell>
          <cell r="K838" t="str">
            <v>GBPFE-25</v>
          </cell>
        </row>
        <row r="839">
          <cell r="F839">
            <v>550.45000000000005</v>
          </cell>
          <cell r="K839" t="str">
            <v>GBPFE-25</v>
          </cell>
        </row>
        <row r="840">
          <cell r="F840">
            <v>52166.77</v>
          </cell>
          <cell r="K840" t="str">
            <v>GBPFE-25</v>
          </cell>
        </row>
        <row r="841">
          <cell r="F841">
            <v>1.04</v>
          </cell>
          <cell r="K841" t="str">
            <v>GBPFE-25</v>
          </cell>
        </row>
        <row r="842">
          <cell r="F842">
            <v>12977.52</v>
          </cell>
          <cell r="K842" t="str">
            <v>GBPFE-25</v>
          </cell>
        </row>
        <row r="843">
          <cell r="F843">
            <v>704748.66</v>
          </cell>
          <cell r="K843" t="str">
            <v>GBPFE-25</v>
          </cell>
        </row>
        <row r="844">
          <cell r="F844">
            <v>428903.42</v>
          </cell>
          <cell r="K844" t="str">
            <v>GBPFE-25</v>
          </cell>
        </row>
        <row r="845">
          <cell r="F845">
            <v>349428.7</v>
          </cell>
          <cell r="K845" t="str">
            <v>GBPFE-25</v>
          </cell>
        </row>
        <row r="846">
          <cell r="F846">
            <v>118478.24</v>
          </cell>
          <cell r="K846" t="str">
            <v>GBPFE-25</v>
          </cell>
        </row>
        <row r="847">
          <cell r="F847">
            <v>89251.55</v>
          </cell>
          <cell r="K847" t="str">
            <v>GBPFE-25</v>
          </cell>
        </row>
        <row r="848">
          <cell r="F848">
            <v>4000.48</v>
          </cell>
          <cell r="K848" t="str">
            <v>GBPFE-25</v>
          </cell>
        </row>
        <row r="849">
          <cell r="F849">
            <v>109237.45</v>
          </cell>
          <cell r="K849" t="str">
            <v>GBPFE-25</v>
          </cell>
        </row>
        <row r="850">
          <cell r="F850">
            <v>62972.52</v>
          </cell>
          <cell r="K850" t="str">
            <v>GBPFE-25</v>
          </cell>
        </row>
        <row r="851">
          <cell r="F851">
            <v>30767.119999999999</v>
          </cell>
          <cell r="K851" t="str">
            <v>GBPFE-25</v>
          </cell>
        </row>
        <row r="852">
          <cell r="F852">
            <v>2008.54</v>
          </cell>
          <cell r="K852" t="str">
            <v>GBPFE-25</v>
          </cell>
        </row>
        <row r="853">
          <cell r="F853">
            <v>158911.67999999999</v>
          </cell>
          <cell r="K853" t="str">
            <v>GBPFE-25</v>
          </cell>
        </row>
        <row r="854">
          <cell r="F854">
            <v>40444.78</v>
          </cell>
          <cell r="K854" t="str">
            <v>GBPFE-25</v>
          </cell>
        </row>
        <row r="855">
          <cell r="F855">
            <v>42406.06</v>
          </cell>
          <cell r="K855" t="str">
            <v>GBPFE-25</v>
          </cell>
        </row>
        <row r="856">
          <cell r="F856">
            <v>258376.08</v>
          </cell>
          <cell r="K856" t="str">
            <v>GBPFE-25</v>
          </cell>
        </row>
        <row r="857">
          <cell r="F857">
            <v>64716.71</v>
          </cell>
          <cell r="K857" t="str">
            <v>GBPFE-25</v>
          </cell>
        </row>
        <row r="858">
          <cell r="F858">
            <v>118424.32000000001</v>
          </cell>
          <cell r="K858" t="str">
            <v>GBPFE-25</v>
          </cell>
        </row>
        <row r="859">
          <cell r="F859">
            <v>167879.66</v>
          </cell>
          <cell r="K859" t="str">
            <v>GBPFE-25</v>
          </cell>
        </row>
        <row r="860">
          <cell r="F860">
            <v>23445.119999999999</v>
          </cell>
          <cell r="K860" t="str">
            <v>GBPFE-25</v>
          </cell>
        </row>
        <row r="861">
          <cell r="F861">
            <v>49471.91</v>
          </cell>
          <cell r="K861" t="str">
            <v>GBPFE-25</v>
          </cell>
        </row>
        <row r="862">
          <cell r="F862">
            <v>416909.63</v>
          </cell>
          <cell r="K862" t="str">
            <v>GBPFE-25</v>
          </cell>
        </row>
        <row r="863">
          <cell r="F863">
            <v>65641.490000000005</v>
          </cell>
          <cell r="K863" t="str">
            <v>GBPFE-25</v>
          </cell>
        </row>
        <row r="864">
          <cell r="F864">
            <v>5160.74</v>
          </cell>
          <cell r="K864" t="str">
            <v>GBPFE-25</v>
          </cell>
        </row>
        <row r="865">
          <cell r="F865">
            <v>19769.14</v>
          </cell>
          <cell r="K865" t="str">
            <v>GBPFE-25</v>
          </cell>
        </row>
        <row r="866">
          <cell r="F866">
            <v>59.38</v>
          </cell>
          <cell r="K866" t="str">
            <v>GBPFE-25</v>
          </cell>
        </row>
        <row r="867">
          <cell r="F867">
            <v>567706.69999999995</v>
          </cell>
          <cell r="K867" t="str">
            <v>GBPFE-25</v>
          </cell>
        </row>
        <row r="868">
          <cell r="F868">
            <v>123898.02</v>
          </cell>
          <cell r="K868" t="str">
            <v>GBPFE-25</v>
          </cell>
        </row>
        <row r="869">
          <cell r="F869">
            <v>29513.08</v>
          </cell>
          <cell r="K869" t="str">
            <v>GBPFE-25</v>
          </cell>
        </row>
        <row r="870">
          <cell r="F870">
            <v>9478.16</v>
          </cell>
          <cell r="K870" t="str">
            <v>GBPFE-25</v>
          </cell>
        </row>
        <row r="871">
          <cell r="F871">
            <v>48671.73</v>
          </cell>
          <cell r="K871" t="str">
            <v>GBPFE-25</v>
          </cell>
        </row>
        <row r="872">
          <cell r="F872">
            <v>13024.46</v>
          </cell>
          <cell r="K872" t="str">
            <v>GBPFE-25</v>
          </cell>
        </row>
        <row r="873">
          <cell r="F873">
            <v>15717.34</v>
          </cell>
          <cell r="K873" t="str">
            <v>GBPFE-25</v>
          </cell>
        </row>
        <row r="874">
          <cell r="F874">
            <v>31885.93</v>
          </cell>
          <cell r="K874" t="str">
            <v>GBPFE-25</v>
          </cell>
        </row>
        <row r="875">
          <cell r="F875">
            <v>1080.6400000000001</v>
          </cell>
          <cell r="K875" t="str">
            <v>GBPFE-25</v>
          </cell>
        </row>
        <row r="876">
          <cell r="F876">
            <v>193120.85</v>
          </cell>
          <cell r="K876" t="str">
            <v>GBPFE-25</v>
          </cell>
        </row>
        <row r="877">
          <cell r="F877">
            <v>84929.67</v>
          </cell>
          <cell r="K877" t="str">
            <v>GBPFE-25</v>
          </cell>
        </row>
        <row r="878">
          <cell r="F878">
            <v>404.21</v>
          </cell>
          <cell r="K878" t="str">
            <v>GBPFE-25</v>
          </cell>
        </row>
        <row r="879">
          <cell r="F879">
            <v>8369.98</v>
          </cell>
          <cell r="K879" t="str">
            <v>GBPFE-25</v>
          </cell>
        </row>
        <row r="880">
          <cell r="F880">
            <v>266441.32</v>
          </cell>
          <cell r="K880" t="str">
            <v>GBPFE-25</v>
          </cell>
        </row>
        <row r="881">
          <cell r="F881">
            <v>187217.29</v>
          </cell>
          <cell r="K881" t="str">
            <v>GBPFE-25</v>
          </cell>
        </row>
        <row r="882">
          <cell r="F882">
            <v>280222.98</v>
          </cell>
          <cell r="K882" t="str">
            <v>GBPFE-25</v>
          </cell>
        </row>
        <row r="883">
          <cell r="F883">
            <v>929277.94</v>
          </cell>
          <cell r="K883" t="str">
            <v>GBPFE-25</v>
          </cell>
        </row>
        <row r="884">
          <cell r="F884">
            <v>362946.23</v>
          </cell>
          <cell r="K884" t="str">
            <v>GBPFE-25</v>
          </cell>
        </row>
        <row r="885">
          <cell r="F885">
            <v>961057.71</v>
          </cell>
          <cell r="K885" t="str">
            <v>GBPFE-25</v>
          </cell>
        </row>
        <row r="886">
          <cell r="F886">
            <v>18234.03</v>
          </cell>
          <cell r="K886" t="str">
            <v>GBPFE-25</v>
          </cell>
        </row>
        <row r="887">
          <cell r="F887">
            <v>28649.8</v>
          </cell>
          <cell r="K887" t="str">
            <v>GBPFE-25</v>
          </cell>
        </row>
        <row r="888">
          <cell r="F888">
            <v>43705.84</v>
          </cell>
          <cell r="K888" t="str">
            <v>GBPFE-25</v>
          </cell>
        </row>
        <row r="889">
          <cell r="F889">
            <v>25190.7</v>
          </cell>
          <cell r="K889" t="str">
            <v>GBPFE-25</v>
          </cell>
        </row>
        <row r="890">
          <cell r="F890">
            <v>140696.88</v>
          </cell>
          <cell r="K890" t="str">
            <v>GBPFE-25</v>
          </cell>
        </row>
        <row r="891">
          <cell r="F891">
            <v>92784.14</v>
          </cell>
          <cell r="K891" t="str">
            <v>GBPFE-25</v>
          </cell>
        </row>
        <row r="892">
          <cell r="F892">
            <v>22994.9</v>
          </cell>
          <cell r="K892" t="str">
            <v>GBPFE-25</v>
          </cell>
        </row>
        <row r="893">
          <cell r="F893">
            <v>223074.33</v>
          </cell>
          <cell r="K893" t="str">
            <v>GBPFE-25</v>
          </cell>
        </row>
        <row r="894">
          <cell r="F894">
            <v>102558.09</v>
          </cell>
          <cell r="K894" t="str">
            <v>GBPFE-25</v>
          </cell>
        </row>
        <row r="895">
          <cell r="F895">
            <v>87490.49</v>
          </cell>
          <cell r="K895" t="str">
            <v>GBPFE-25</v>
          </cell>
        </row>
        <row r="896">
          <cell r="F896">
            <v>173592.2</v>
          </cell>
          <cell r="K896" t="str">
            <v>GBPFE-25</v>
          </cell>
        </row>
        <row r="897">
          <cell r="F897">
            <v>10902.48</v>
          </cell>
          <cell r="K897" t="str">
            <v>GBPFE-25</v>
          </cell>
        </row>
        <row r="898">
          <cell r="F898">
            <v>365644.79</v>
          </cell>
          <cell r="K898" t="str">
            <v>GBPFE-25</v>
          </cell>
        </row>
        <row r="899">
          <cell r="F899">
            <v>259195.84</v>
          </cell>
          <cell r="K899" t="str">
            <v>GBPFE-25</v>
          </cell>
        </row>
        <row r="900">
          <cell r="F900">
            <v>7731.2</v>
          </cell>
          <cell r="K900" t="str">
            <v>GBPFE-25</v>
          </cell>
        </row>
        <row r="901">
          <cell r="F901">
            <v>12882.8</v>
          </cell>
          <cell r="K901" t="str">
            <v>GBPFE-25</v>
          </cell>
        </row>
        <row r="902">
          <cell r="F902">
            <v>8515.6299999999992</v>
          </cell>
          <cell r="K902" t="str">
            <v>GBPFE-25</v>
          </cell>
        </row>
        <row r="903">
          <cell r="F903">
            <v>85.4</v>
          </cell>
          <cell r="K903" t="str">
            <v>GBPFE-25</v>
          </cell>
        </row>
        <row r="904">
          <cell r="F904">
            <v>881.42</v>
          </cell>
          <cell r="K904" t="str">
            <v>GBPFE-25</v>
          </cell>
        </row>
        <row r="905">
          <cell r="F905">
            <v>148076.01999999999</v>
          </cell>
          <cell r="K905" t="str">
            <v>GBPFE-25</v>
          </cell>
        </row>
        <row r="906">
          <cell r="F906">
            <v>141470.82999999999</v>
          </cell>
          <cell r="K906" t="str">
            <v>GBPFE-25</v>
          </cell>
        </row>
        <row r="907">
          <cell r="F907">
            <v>428027.57</v>
          </cell>
          <cell r="K907" t="str">
            <v>GBPFE-25</v>
          </cell>
        </row>
        <row r="908">
          <cell r="F908">
            <v>17758</v>
          </cell>
          <cell r="K908" t="str">
            <v>GBPFE-25</v>
          </cell>
        </row>
        <row r="909">
          <cell r="F909">
            <v>232823.47</v>
          </cell>
          <cell r="K909" t="str">
            <v>GBPFE-25</v>
          </cell>
        </row>
        <row r="910">
          <cell r="F910">
            <v>19501.91</v>
          </cell>
          <cell r="K910" t="str">
            <v>GBPFE-25</v>
          </cell>
        </row>
        <row r="911">
          <cell r="F911">
            <v>32325.19</v>
          </cell>
          <cell r="K911" t="str">
            <v>GBPFE-25</v>
          </cell>
        </row>
        <row r="912">
          <cell r="F912">
            <v>395210.11</v>
          </cell>
          <cell r="K912" t="str">
            <v>GBPFE-25</v>
          </cell>
        </row>
        <row r="913">
          <cell r="F913">
            <v>22251.759999999998</v>
          </cell>
          <cell r="K913" t="str">
            <v>GBPFE-25</v>
          </cell>
        </row>
        <row r="914">
          <cell r="F914">
            <v>22215.919999999998</v>
          </cell>
          <cell r="K914" t="str">
            <v>GBPFE-25</v>
          </cell>
        </row>
        <row r="915">
          <cell r="F915">
            <v>44257.37</v>
          </cell>
          <cell r="K915" t="str">
            <v>GBPFE-25</v>
          </cell>
        </row>
        <row r="916">
          <cell r="F916">
            <v>3585.32</v>
          </cell>
          <cell r="K916" t="str">
            <v>GBPFE-25</v>
          </cell>
        </row>
        <row r="917">
          <cell r="F917">
            <v>184956.18</v>
          </cell>
          <cell r="K917" t="str">
            <v>GBPFE-25</v>
          </cell>
        </row>
        <row r="918">
          <cell r="F918">
            <v>42353.08</v>
          </cell>
          <cell r="K918" t="str">
            <v>GBPFE-25</v>
          </cell>
        </row>
        <row r="919">
          <cell r="F919">
            <v>99065.55</v>
          </cell>
          <cell r="K919" t="str">
            <v>GBPFE-25</v>
          </cell>
        </row>
        <row r="920">
          <cell r="F920">
            <v>50258.68</v>
          </cell>
          <cell r="K920" t="str">
            <v>GBPFE-25</v>
          </cell>
        </row>
        <row r="921">
          <cell r="F921">
            <v>126826.92</v>
          </cell>
          <cell r="K921" t="str">
            <v>GBPFE-25</v>
          </cell>
        </row>
        <row r="922">
          <cell r="F922">
            <v>4970.1400000000003</v>
          </cell>
          <cell r="K922" t="str">
            <v>GBPFE-25</v>
          </cell>
        </row>
        <row r="923">
          <cell r="F923">
            <v>3241.08</v>
          </cell>
          <cell r="K923" t="str">
            <v>GBPFE-25</v>
          </cell>
        </row>
        <row r="924">
          <cell r="F924">
            <v>82277.62</v>
          </cell>
          <cell r="K924" t="str">
            <v>GBPFE-25</v>
          </cell>
        </row>
        <row r="925">
          <cell r="F925">
            <v>48788.65</v>
          </cell>
          <cell r="K925" t="str">
            <v>GBPFE-25</v>
          </cell>
        </row>
        <row r="926">
          <cell r="F926">
            <v>92461.35</v>
          </cell>
          <cell r="K926" t="str">
            <v>GBPFE-25</v>
          </cell>
        </row>
        <row r="927">
          <cell r="F927">
            <v>259474.99</v>
          </cell>
          <cell r="K927" t="str">
            <v>GBPFE-25</v>
          </cell>
        </row>
        <row r="928">
          <cell r="F928">
            <v>899.39</v>
          </cell>
          <cell r="K928" t="str">
            <v>GBPFE-25</v>
          </cell>
        </row>
        <row r="929">
          <cell r="F929">
            <v>55859.73</v>
          </cell>
          <cell r="K929" t="str">
            <v>GBPFE-25</v>
          </cell>
        </row>
        <row r="930">
          <cell r="F930">
            <v>767616.48</v>
          </cell>
          <cell r="K930" t="str">
            <v>GBPFE-25</v>
          </cell>
        </row>
        <row r="931">
          <cell r="F931">
            <v>159736.76</v>
          </cell>
          <cell r="K931" t="str">
            <v>GBPFE-25</v>
          </cell>
        </row>
        <row r="932">
          <cell r="F932">
            <v>12731.04</v>
          </cell>
          <cell r="K932" t="str">
            <v>GBPFE-25</v>
          </cell>
        </row>
        <row r="933">
          <cell r="F933">
            <v>12811.36</v>
          </cell>
          <cell r="K933" t="str">
            <v>GBPFE-25</v>
          </cell>
        </row>
        <row r="934">
          <cell r="F934">
            <v>682493.1</v>
          </cell>
          <cell r="K934" t="str">
            <v>GBPFE-25</v>
          </cell>
        </row>
        <row r="935">
          <cell r="F935">
            <v>8503.7000000000007</v>
          </cell>
          <cell r="K935" t="str">
            <v>GBPFE-25</v>
          </cell>
        </row>
        <row r="936">
          <cell r="F936">
            <v>37536.01</v>
          </cell>
          <cell r="K936" t="str">
            <v>GBPFE-25</v>
          </cell>
        </row>
        <row r="937">
          <cell r="F937">
            <v>20115.14</v>
          </cell>
          <cell r="K937" t="str">
            <v>GBPFE-25</v>
          </cell>
        </row>
        <row r="938">
          <cell r="F938">
            <v>11930.47</v>
          </cell>
          <cell r="K938" t="str">
            <v>GBPFE-25</v>
          </cell>
        </row>
        <row r="939">
          <cell r="F939">
            <v>610537.23</v>
          </cell>
          <cell r="K939" t="str">
            <v>GBPFE-25</v>
          </cell>
        </row>
        <row r="940">
          <cell r="F940">
            <v>137778.72</v>
          </cell>
          <cell r="K940" t="str">
            <v>GBPFE-25</v>
          </cell>
        </row>
        <row r="941">
          <cell r="F941">
            <v>158669.63</v>
          </cell>
          <cell r="K941" t="str">
            <v>GBPFE-25</v>
          </cell>
        </row>
        <row r="942">
          <cell r="F942">
            <v>203355.74</v>
          </cell>
          <cell r="K942" t="str">
            <v>GBPFE-25</v>
          </cell>
        </row>
        <row r="943">
          <cell r="F943">
            <v>148623.14000000001</v>
          </cell>
          <cell r="K943" t="str">
            <v>GBPFE-25</v>
          </cell>
        </row>
        <row r="944">
          <cell r="F944">
            <v>25604.880000000001</v>
          </cell>
          <cell r="K944" t="str">
            <v>GBPFE-25</v>
          </cell>
        </row>
        <row r="945">
          <cell r="F945">
            <v>9438.7000000000007</v>
          </cell>
          <cell r="K945" t="str">
            <v>GBPFE-25</v>
          </cell>
        </row>
        <row r="946">
          <cell r="F946">
            <v>45344.82</v>
          </cell>
          <cell r="K946" t="str">
            <v>GBPFE-25</v>
          </cell>
        </row>
        <row r="947">
          <cell r="F947">
            <v>1460.86</v>
          </cell>
          <cell r="K947" t="str">
            <v>GBPFE-25</v>
          </cell>
        </row>
        <row r="948">
          <cell r="F948">
            <v>14517.75</v>
          </cell>
          <cell r="K948" t="str">
            <v>GBPFE-25</v>
          </cell>
        </row>
        <row r="949">
          <cell r="F949">
            <v>43851.73</v>
          </cell>
          <cell r="K949" t="str">
            <v>GBPFE-25</v>
          </cell>
        </row>
        <row r="950">
          <cell r="F950">
            <v>52573.49</v>
          </cell>
          <cell r="K950" t="str">
            <v>GBPFE-25</v>
          </cell>
        </row>
        <row r="951">
          <cell r="F951">
            <v>86966.1</v>
          </cell>
          <cell r="K951" t="str">
            <v>GBPFE-25</v>
          </cell>
        </row>
        <row r="952">
          <cell r="F952">
            <v>269225.32</v>
          </cell>
          <cell r="K952" t="str">
            <v>GBPFE-25</v>
          </cell>
        </row>
        <row r="953">
          <cell r="F953">
            <v>8315.7199999999993</v>
          </cell>
          <cell r="K953" t="str">
            <v>GBPFE-25</v>
          </cell>
        </row>
        <row r="954">
          <cell r="F954">
            <v>18516.259999999998</v>
          </cell>
          <cell r="K954" t="str">
            <v>GBPFE-25</v>
          </cell>
        </row>
        <row r="955">
          <cell r="F955">
            <v>4275.45</v>
          </cell>
          <cell r="K955" t="str">
            <v>GBPFE-25</v>
          </cell>
        </row>
        <row r="956">
          <cell r="F956">
            <v>8295.6</v>
          </cell>
          <cell r="K956" t="str">
            <v>GBPFE-25</v>
          </cell>
        </row>
        <row r="957">
          <cell r="F957">
            <v>390310.48</v>
          </cell>
          <cell r="K957" t="str">
            <v>GBPFE-25</v>
          </cell>
        </row>
        <row r="958">
          <cell r="F958">
            <v>28116.959999999999</v>
          </cell>
          <cell r="K958" t="str">
            <v>GBPFE-25</v>
          </cell>
        </row>
        <row r="959">
          <cell r="F959">
            <v>4941.71</v>
          </cell>
          <cell r="K959" t="str">
            <v>GBPFE-25</v>
          </cell>
        </row>
        <row r="960">
          <cell r="F960">
            <v>339.57</v>
          </cell>
          <cell r="K960" t="str">
            <v>GBPFE-25</v>
          </cell>
        </row>
        <row r="961">
          <cell r="F961">
            <v>17300.21</v>
          </cell>
          <cell r="K961" t="str">
            <v>GBPFE-25</v>
          </cell>
        </row>
        <row r="962">
          <cell r="F962">
            <v>353.64</v>
          </cell>
          <cell r="K962" t="str">
            <v>GBPFE-25</v>
          </cell>
        </row>
        <row r="963">
          <cell r="F963">
            <v>58625.8</v>
          </cell>
          <cell r="K963" t="str">
            <v>GBPFE-25</v>
          </cell>
        </row>
        <row r="964">
          <cell r="F964">
            <v>48727.69</v>
          </cell>
          <cell r="K964" t="str">
            <v>GBPFE-25</v>
          </cell>
        </row>
        <row r="965">
          <cell r="F965">
            <v>7548.19</v>
          </cell>
          <cell r="K965" t="str">
            <v>GBPFE-25</v>
          </cell>
        </row>
        <row r="966">
          <cell r="F966">
            <v>195898.25</v>
          </cell>
          <cell r="K966" t="str">
            <v>GBPFE-25</v>
          </cell>
        </row>
        <row r="967">
          <cell r="F967">
            <v>350.2</v>
          </cell>
          <cell r="K967" t="str">
            <v>GBPFE-25</v>
          </cell>
        </row>
        <row r="968">
          <cell r="F968">
            <v>28460.52</v>
          </cell>
          <cell r="K968" t="str">
            <v>GBPFE-25</v>
          </cell>
        </row>
        <row r="969">
          <cell r="F969">
            <v>6817.01</v>
          </cell>
          <cell r="K969" t="str">
            <v>GBPFE-25</v>
          </cell>
        </row>
        <row r="970">
          <cell r="F970">
            <v>110404.36</v>
          </cell>
          <cell r="K970" t="str">
            <v>GBPFE-25</v>
          </cell>
        </row>
        <row r="971">
          <cell r="F971">
            <v>115457.3</v>
          </cell>
          <cell r="K971" t="str">
            <v>GBPFE-25</v>
          </cell>
        </row>
        <row r="972">
          <cell r="F972">
            <v>461330.02</v>
          </cell>
          <cell r="K972" t="str">
            <v>GBPFE-25</v>
          </cell>
        </row>
        <row r="973">
          <cell r="F973">
            <v>344738.55</v>
          </cell>
          <cell r="K973" t="str">
            <v>GBPFE-25</v>
          </cell>
        </row>
        <row r="974">
          <cell r="F974">
            <v>5831.39</v>
          </cell>
          <cell r="K974" t="str">
            <v>GBPFE-25</v>
          </cell>
        </row>
        <row r="975">
          <cell r="F975">
            <v>41002.050000000003</v>
          </cell>
          <cell r="K975" t="str">
            <v>GBPFE-25</v>
          </cell>
        </row>
        <row r="976">
          <cell r="F976">
            <v>53068.87</v>
          </cell>
          <cell r="K976" t="str">
            <v>GBPFE-25</v>
          </cell>
        </row>
        <row r="977">
          <cell r="F977">
            <v>799.08</v>
          </cell>
          <cell r="K977" t="str">
            <v>GBPFE-25</v>
          </cell>
        </row>
        <row r="978">
          <cell r="F978">
            <v>525620.53</v>
          </cell>
          <cell r="K978" t="str">
            <v>GBPFE-25</v>
          </cell>
        </row>
        <row r="979">
          <cell r="F979">
            <v>54788.54</v>
          </cell>
          <cell r="K979" t="str">
            <v>GBPFE-25</v>
          </cell>
        </row>
        <row r="980">
          <cell r="F980">
            <v>21606</v>
          </cell>
          <cell r="K980" t="str">
            <v>GBPFE-25</v>
          </cell>
        </row>
        <row r="981">
          <cell r="F981">
            <v>2603.87</v>
          </cell>
          <cell r="K981" t="str">
            <v>GBPFE-25</v>
          </cell>
        </row>
        <row r="982">
          <cell r="F982">
            <v>13559.87</v>
          </cell>
          <cell r="K982" t="str">
            <v>GBPFE-25</v>
          </cell>
        </row>
        <row r="983">
          <cell r="F983">
            <v>168939.35</v>
          </cell>
          <cell r="K983" t="str">
            <v>GBPFE-25</v>
          </cell>
        </row>
        <row r="984">
          <cell r="F984">
            <v>21826.18</v>
          </cell>
          <cell r="K984" t="str">
            <v>GBPFE-25</v>
          </cell>
        </row>
        <row r="985">
          <cell r="F985">
            <v>98019.86</v>
          </cell>
          <cell r="K985" t="str">
            <v>GBPFE-25</v>
          </cell>
        </row>
        <row r="986">
          <cell r="F986">
            <v>196.77</v>
          </cell>
          <cell r="K986" t="str">
            <v>GBPFE-25</v>
          </cell>
        </row>
        <row r="987">
          <cell r="F987">
            <v>69192.710000000006</v>
          </cell>
          <cell r="K987" t="str">
            <v>GBPFE-25</v>
          </cell>
        </row>
        <row r="988">
          <cell r="F988">
            <v>476634.23</v>
          </cell>
          <cell r="K988" t="str">
            <v>GBPFE-25</v>
          </cell>
        </row>
        <row r="989">
          <cell r="F989">
            <v>5751.74</v>
          </cell>
          <cell r="K989" t="str">
            <v>GBPFE-25</v>
          </cell>
        </row>
        <row r="990">
          <cell r="F990">
            <v>12936.05</v>
          </cell>
          <cell r="K990" t="str">
            <v>GBPFE-25</v>
          </cell>
        </row>
        <row r="991">
          <cell r="F991">
            <v>247260.68</v>
          </cell>
          <cell r="K991" t="str">
            <v>GBPFE-25</v>
          </cell>
        </row>
        <row r="992">
          <cell r="F992">
            <v>51450.98</v>
          </cell>
          <cell r="K992" t="str">
            <v>GBPFE-25</v>
          </cell>
        </row>
        <row r="993">
          <cell r="F993">
            <v>18752.509999999998</v>
          </cell>
          <cell r="K993" t="str">
            <v>GBPFE-25</v>
          </cell>
        </row>
        <row r="994">
          <cell r="F994">
            <v>22028.81</v>
          </cell>
          <cell r="K994" t="str">
            <v>GBPFE-25</v>
          </cell>
        </row>
        <row r="995">
          <cell r="F995">
            <v>49935.93</v>
          </cell>
          <cell r="K995" t="str">
            <v>GBPFE-25</v>
          </cell>
        </row>
        <row r="996">
          <cell r="F996">
            <v>23362.65</v>
          </cell>
          <cell r="K996" t="str">
            <v>GBPFE-25</v>
          </cell>
        </row>
        <row r="997">
          <cell r="F997">
            <v>10056.299999999999</v>
          </cell>
          <cell r="K997" t="str">
            <v>GBPFE-25</v>
          </cell>
        </row>
        <row r="998">
          <cell r="F998">
            <v>53601.19</v>
          </cell>
          <cell r="K998" t="str">
            <v>GBPFE-25</v>
          </cell>
        </row>
        <row r="999">
          <cell r="F999">
            <v>511.69</v>
          </cell>
          <cell r="K999" t="str">
            <v>GBPFE-25</v>
          </cell>
        </row>
        <row r="1000">
          <cell r="F1000">
            <v>85749.41</v>
          </cell>
          <cell r="K1000" t="str">
            <v>GBPFE-25</v>
          </cell>
        </row>
        <row r="1001">
          <cell r="F1001">
            <v>16850</v>
          </cell>
          <cell r="K1001" t="str">
            <v>GBPFE-25</v>
          </cell>
        </row>
        <row r="1002">
          <cell r="F1002">
            <v>3852.21</v>
          </cell>
          <cell r="K1002" t="str">
            <v>GBPFE-25</v>
          </cell>
        </row>
        <row r="1003">
          <cell r="F1003">
            <v>49804.21</v>
          </cell>
          <cell r="K1003" t="str">
            <v>GBPFE-25</v>
          </cell>
        </row>
        <row r="1004">
          <cell r="F1004">
            <v>45219.59</v>
          </cell>
          <cell r="K1004" t="str">
            <v>GBPFE-25</v>
          </cell>
        </row>
        <row r="1005">
          <cell r="F1005">
            <v>351.7</v>
          </cell>
          <cell r="K1005" t="str">
            <v>GBPFE-25</v>
          </cell>
        </row>
        <row r="1006">
          <cell r="F1006">
            <v>3900</v>
          </cell>
          <cell r="K1006" t="str">
            <v>GBPFE-25</v>
          </cell>
        </row>
        <row r="1007">
          <cell r="F1007">
            <v>4707.45</v>
          </cell>
          <cell r="K1007" t="str">
            <v>GBPFE-25</v>
          </cell>
        </row>
        <row r="1008">
          <cell r="F1008">
            <v>1330.32</v>
          </cell>
          <cell r="K1008" t="str">
            <v>GBPFE-25</v>
          </cell>
        </row>
        <row r="1009">
          <cell r="F1009">
            <v>599.19000000000005</v>
          </cell>
          <cell r="K1009" t="str">
            <v>GBPFE-25</v>
          </cell>
        </row>
        <row r="1010">
          <cell r="F1010">
            <v>42522.83</v>
          </cell>
          <cell r="K1010" t="str">
            <v>GBPFE-25</v>
          </cell>
        </row>
        <row r="1011">
          <cell r="F1011">
            <v>1077.29</v>
          </cell>
          <cell r="K1011" t="str">
            <v>GBPFE-25</v>
          </cell>
        </row>
        <row r="1012">
          <cell r="F1012">
            <v>21640.77</v>
          </cell>
          <cell r="K1012" t="str">
            <v>GBPFE-25</v>
          </cell>
        </row>
        <row r="1013">
          <cell r="F1013">
            <v>47580.44</v>
          </cell>
          <cell r="K1013" t="str">
            <v>GBPFE-25</v>
          </cell>
        </row>
        <row r="1014">
          <cell r="F1014">
            <v>130165.03</v>
          </cell>
          <cell r="K1014" t="str">
            <v>GBPFE-25</v>
          </cell>
        </row>
        <row r="1015">
          <cell r="F1015">
            <v>42857.88</v>
          </cell>
          <cell r="K1015" t="str">
            <v>GBPFE-25</v>
          </cell>
        </row>
        <row r="1016">
          <cell r="F1016">
            <v>1181.73</v>
          </cell>
          <cell r="K1016" t="str">
            <v>GBPFE-25</v>
          </cell>
        </row>
        <row r="1017">
          <cell r="F1017">
            <v>336386.61</v>
          </cell>
          <cell r="K1017" t="str">
            <v>GBPFE-25</v>
          </cell>
        </row>
        <row r="1018">
          <cell r="F1018">
            <v>191142.71</v>
          </cell>
          <cell r="K1018" t="str">
            <v>GBPFE-25</v>
          </cell>
        </row>
        <row r="1019">
          <cell r="F1019">
            <v>450</v>
          </cell>
          <cell r="K1019" t="str">
            <v>GBPFE-25</v>
          </cell>
        </row>
        <row r="1020">
          <cell r="F1020">
            <v>50672.93</v>
          </cell>
          <cell r="K1020" t="str">
            <v>GBPFE-25</v>
          </cell>
        </row>
        <row r="1021">
          <cell r="F1021">
            <v>17801.310000000001</v>
          </cell>
          <cell r="K1021" t="str">
            <v>GBPFE-25</v>
          </cell>
        </row>
        <row r="1022">
          <cell r="F1022">
            <v>56022.53</v>
          </cell>
          <cell r="K1022" t="str">
            <v>GBPFE-25</v>
          </cell>
        </row>
        <row r="1023">
          <cell r="F1023">
            <v>175433.17</v>
          </cell>
          <cell r="K1023" t="str">
            <v>GBPFE-25</v>
          </cell>
        </row>
        <row r="1024">
          <cell r="F1024">
            <v>799.72</v>
          </cell>
          <cell r="K1024" t="str">
            <v>GBPFE-25</v>
          </cell>
        </row>
        <row r="1025">
          <cell r="F1025">
            <v>8405.59</v>
          </cell>
          <cell r="K1025" t="str">
            <v>GBPFE-25</v>
          </cell>
        </row>
        <row r="1026">
          <cell r="F1026">
            <v>244558.77</v>
          </cell>
          <cell r="K1026" t="str">
            <v>GBPFE-25</v>
          </cell>
        </row>
        <row r="1027">
          <cell r="F1027">
            <v>269622.02</v>
          </cell>
          <cell r="K1027" t="str">
            <v>GBPFE-25</v>
          </cell>
        </row>
        <row r="1028">
          <cell r="F1028">
            <v>20273.37</v>
          </cell>
          <cell r="K1028" t="str">
            <v>GBPFE-25</v>
          </cell>
        </row>
        <row r="1029">
          <cell r="F1029">
            <v>30506.41</v>
          </cell>
          <cell r="K1029" t="str">
            <v>GBPFE-25</v>
          </cell>
        </row>
        <row r="1030">
          <cell r="F1030">
            <v>1015533.48</v>
          </cell>
          <cell r="K1030" t="str">
            <v>GBPFE-25</v>
          </cell>
        </row>
        <row r="1031">
          <cell r="F1031">
            <v>1277.75</v>
          </cell>
          <cell r="K1031" t="str">
            <v>GBPFE-25</v>
          </cell>
        </row>
        <row r="1032">
          <cell r="F1032">
            <v>214564.15</v>
          </cell>
          <cell r="K1032" t="str">
            <v>GBPFE-25</v>
          </cell>
        </row>
        <row r="1033">
          <cell r="F1033">
            <v>68344.149999999994</v>
          </cell>
          <cell r="K1033" t="str">
            <v>GBPFE-25</v>
          </cell>
        </row>
        <row r="1034">
          <cell r="F1034">
            <v>2041.86</v>
          </cell>
          <cell r="K1034" t="str">
            <v>GBPFE-25</v>
          </cell>
        </row>
        <row r="1035">
          <cell r="F1035">
            <v>182759.49</v>
          </cell>
          <cell r="K1035" t="str">
            <v>GBPFE-25</v>
          </cell>
        </row>
        <row r="1036">
          <cell r="F1036">
            <v>27205.66</v>
          </cell>
          <cell r="K1036" t="str">
            <v>GBPFE-25</v>
          </cell>
        </row>
        <row r="1037">
          <cell r="F1037">
            <v>37439.199999999997</v>
          </cell>
          <cell r="K1037" t="str">
            <v>GBPFE-25</v>
          </cell>
        </row>
        <row r="1038">
          <cell r="F1038">
            <v>308205.3</v>
          </cell>
          <cell r="K1038" t="str">
            <v>GBPFE-25</v>
          </cell>
        </row>
        <row r="1039">
          <cell r="F1039">
            <v>6161.06</v>
          </cell>
          <cell r="K1039" t="str">
            <v>GBPFE-25</v>
          </cell>
        </row>
        <row r="1040">
          <cell r="F1040">
            <v>571336.79</v>
          </cell>
          <cell r="K1040" t="str">
            <v>GBPFE-25</v>
          </cell>
        </row>
        <row r="1041">
          <cell r="F1041">
            <v>94179.47</v>
          </cell>
          <cell r="K1041" t="str">
            <v>GBPFE-25</v>
          </cell>
        </row>
        <row r="1042">
          <cell r="F1042">
            <v>32407.119999999999</v>
          </cell>
          <cell r="K1042" t="str">
            <v>GBPFE-25</v>
          </cell>
        </row>
        <row r="1043">
          <cell r="F1043">
            <v>5500</v>
          </cell>
          <cell r="K1043" t="str">
            <v>GBPFE-25</v>
          </cell>
        </row>
        <row r="1044">
          <cell r="F1044">
            <v>26156.98</v>
          </cell>
          <cell r="K1044" t="str">
            <v>GBPFE-25</v>
          </cell>
        </row>
        <row r="1045">
          <cell r="F1045">
            <v>130971.27</v>
          </cell>
          <cell r="K1045" t="str">
            <v>GBPFE-25</v>
          </cell>
        </row>
        <row r="1046">
          <cell r="F1046">
            <v>59.81</v>
          </cell>
          <cell r="K1046" t="str">
            <v>GBPFE-25</v>
          </cell>
        </row>
        <row r="1047">
          <cell r="F1047">
            <v>3245.28</v>
          </cell>
          <cell r="K1047" t="str">
            <v>GBPFE-25</v>
          </cell>
        </row>
        <row r="1048">
          <cell r="F1048">
            <v>52434.5</v>
          </cell>
          <cell r="K1048" t="str">
            <v>GBPFE-25</v>
          </cell>
        </row>
        <row r="1049">
          <cell r="F1049">
            <v>341.67</v>
          </cell>
          <cell r="K1049" t="str">
            <v>GBPFE-25</v>
          </cell>
        </row>
        <row r="1050">
          <cell r="F1050">
            <v>306128.78000000003</v>
          </cell>
          <cell r="K1050" t="str">
            <v>GBPFE-25</v>
          </cell>
        </row>
        <row r="1051">
          <cell r="F1051">
            <v>80232.289999999994</v>
          </cell>
          <cell r="K1051" t="str">
            <v>EURFE-25</v>
          </cell>
        </row>
        <row r="1052">
          <cell r="F1052">
            <v>3956.11</v>
          </cell>
          <cell r="K1052" t="str">
            <v>EURFE-25</v>
          </cell>
        </row>
        <row r="1053">
          <cell r="F1053">
            <v>2144924.1120000002</v>
          </cell>
          <cell r="K1053" t="str">
            <v>EURFE-25</v>
          </cell>
        </row>
        <row r="1054">
          <cell r="F1054">
            <v>95770.52</v>
          </cell>
          <cell r="K1054" t="str">
            <v>EURFE-25</v>
          </cell>
        </row>
        <row r="1055">
          <cell r="F1055">
            <v>12600.19</v>
          </cell>
          <cell r="K1055" t="str">
            <v>EURFE-25</v>
          </cell>
        </row>
        <row r="1056">
          <cell r="F1056">
            <v>25973.279999999999</v>
          </cell>
          <cell r="K1056" t="str">
            <v>EURFE-25</v>
          </cell>
        </row>
        <row r="1057">
          <cell r="F1057">
            <v>600.07000000000005</v>
          </cell>
          <cell r="K1057" t="str">
            <v>EURFE-25</v>
          </cell>
        </row>
        <row r="1058">
          <cell r="F1058">
            <v>1199992.77</v>
          </cell>
          <cell r="K1058" t="str">
            <v>EURFE-25</v>
          </cell>
        </row>
        <row r="1059">
          <cell r="F1059">
            <v>7800.38</v>
          </cell>
          <cell r="K1059" t="str">
            <v>EURFE-25</v>
          </cell>
        </row>
        <row r="1060">
          <cell r="F1060">
            <v>2488.8530000000001</v>
          </cell>
          <cell r="K1060" t="str">
            <v>EURFE-25</v>
          </cell>
        </row>
        <row r="1061">
          <cell r="F1061">
            <v>7622.7049999999999</v>
          </cell>
          <cell r="K1061" t="str">
            <v>EURFE-25</v>
          </cell>
        </row>
        <row r="1062">
          <cell r="F1062">
            <v>14697.68</v>
          </cell>
          <cell r="K1062" t="str">
            <v>EURFE-25</v>
          </cell>
        </row>
        <row r="1063">
          <cell r="F1063">
            <v>11584.57</v>
          </cell>
          <cell r="K1063" t="str">
            <v>EURFE-25</v>
          </cell>
        </row>
        <row r="1064">
          <cell r="F1064">
            <v>14689.49</v>
          </cell>
          <cell r="K1064" t="str">
            <v>EURFE-25</v>
          </cell>
        </row>
        <row r="1065">
          <cell r="F1065">
            <v>5690.1</v>
          </cell>
          <cell r="K1065" t="str">
            <v>EURFE-25</v>
          </cell>
        </row>
        <row r="1066">
          <cell r="F1066">
            <v>7885.1290000000008</v>
          </cell>
          <cell r="K1066" t="str">
            <v>EURFE-25</v>
          </cell>
        </row>
        <row r="1067">
          <cell r="F1067">
            <v>31726.16</v>
          </cell>
          <cell r="K1067" t="str">
            <v>EURFE-25</v>
          </cell>
        </row>
        <row r="1068">
          <cell r="F1068">
            <v>271199.58</v>
          </cell>
          <cell r="K1068" t="str">
            <v>EURFE-25</v>
          </cell>
        </row>
        <row r="1069">
          <cell r="F1069">
            <v>1517.96</v>
          </cell>
          <cell r="K1069" t="str">
            <v>EURFE-25</v>
          </cell>
        </row>
        <row r="1070">
          <cell r="F1070">
            <v>135.31</v>
          </cell>
          <cell r="K1070" t="str">
            <v>EURFE-25</v>
          </cell>
        </row>
        <row r="1071">
          <cell r="F1071">
            <v>8925.99</v>
          </cell>
          <cell r="K1071" t="str">
            <v>EURFE-25</v>
          </cell>
        </row>
        <row r="1072">
          <cell r="F1072">
            <v>15369.59</v>
          </cell>
          <cell r="K1072" t="str">
            <v>EURFE-25</v>
          </cell>
        </row>
        <row r="1073">
          <cell r="F1073">
            <v>75936.039999999994</v>
          </cell>
          <cell r="K1073" t="str">
            <v>EURFE-25</v>
          </cell>
        </row>
        <row r="1074">
          <cell r="F1074">
            <v>72457.600000000006</v>
          </cell>
          <cell r="K1074" t="str">
            <v>EURFE-25</v>
          </cell>
        </row>
        <row r="1075">
          <cell r="F1075">
            <v>14588.72</v>
          </cell>
          <cell r="K1075" t="str">
            <v>EURFE-25</v>
          </cell>
        </row>
        <row r="1076">
          <cell r="F1076">
            <v>213992.79</v>
          </cell>
          <cell r="K1076" t="str">
            <v>EURFE-25</v>
          </cell>
        </row>
        <row r="1077">
          <cell r="F1077">
            <v>112115.234</v>
          </cell>
          <cell r="K1077" t="str">
            <v>EURFE-25</v>
          </cell>
        </row>
        <row r="1078">
          <cell r="F1078">
            <v>692.57100000000003</v>
          </cell>
          <cell r="K1078" t="str">
            <v>EURFE-25</v>
          </cell>
        </row>
        <row r="1079">
          <cell r="F1079">
            <v>83122.263000000006</v>
          </cell>
          <cell r="K1079" t="str">
            <v>EURFE-25</v>
          </cell>
        </row>
        <row r="1080">
          <cell r="F1080">
            <v>11266.549000000001</v>
          </cell>
          <cell r="K1080" t="str">
            <v>EURFE-25</v>
          </cell>
        </row>
        <row r="1081">
          <cell r="F1081">
            <v>31824.543000000001</v>
          </cell>
          <cell r="K1081" t="str">
            <v>EURFE-25</v>
          </cell>
        </row>
        <row r="1082">
          <cell r="F1082">
            <v>49118.256999999998</v>
          </cell>
          <cell r="K1082" t="str">
            <v>EURFE-25</v>
          </cell>
        </row>
        <row r="1083">
          <cell r="F1083">
            <v>3788.57</v>
          </cell>
          <cell r="K1083" t="str">
            <v>EURFE-25</v>
          </cell>
        </row>
        <row r="1084">
          <cell r="F1084">
            <v>42620.31</v>
          </cell>
          <cell r="K1084" t="str">
            <v>EURFE-25</v>
          </cell>
        </row>
        <row r="1085">
          <cell r="F1085">
            <v>19633.48</v>
          </cell>
          <cell r="K1085" t="str">
            <v>EURFE-25</v>
          </cell>
        </row>
        <row r="1086">
          <cell r="F1086">
            <v>26419.22</v>
          </cell>
          <cell r="K1086" t="str">
            <v>EURFE-25</v>
          </cell>
        </row>
        <row r="1087">
          <cell r="F1087">
            <v>31800.29</v>
          </cell>
          <cell r="K1087" t="str">
            <v>EURFE-25</v>
          </cell>
        </row>
        <row r="1088">
          <cell r="F1088">
            <v>4962.49</v>
          </cell>
          <cell r="K1088" t="str">
            <v>EURFE-25</v>
          </cell>
        </row>
        <row r="1089">
          <cell r="F1089">
            <v>307253.37</v>
          </cell>
          <cell r="K1089" t="str">
            <v>EURFE-25</v>
          </cell>
        </row>
        <row r="1090">
          <cell r="F1090">
            <v>1916.63</v>
          </cell>
          <cell r="K1090" t="str">
            <v>EURFE-25</v>
          </cell>
        </row>
        <row r="1091">
          <cell r="F1091">
            <v>59779.03</v>
          </cell>
          <cell r="K1091" t="str">
            <v>EURFE-25</v>
          </cell>
        </row>
        <row r="1092">
          <cell r="F1092">
            <v>2543.2199999999998</v>
          </cell>
          <cell r="K1092" t="str">
            <v>EURFE-25</v>
          </cell>
        </row>
        <row r="1093">
          <cell r="F1093">
            <v>554.16</v>
          </cell>
          <cell r="K1093" t="str">
            <v>EURFE-25</v>
          </cell>
        </row>
        <row r="1094">
          <cell r="F1094">
            <v>79498.3</v>
          </cell>
          <cell r="K1094" t="str">
            <v>EURFE-25</v>
          </cell>
        </row>
        <row r="1095">
          <cell r="F1095">
            <v>258160.18100000001</v>
          </cell>
          <cell r="K1095" t="str">
            <v>EURFE-25</v>
          </cell>
        </row>
        <row r="1096">
          <cell r="F1096">
            <v>23189.39</v>
          </cell>
          <cell r="K1096" t="str">
            <v>EURFE-25</v>
          </cell>
        </row>
        <row r="1097">
          <cell r="F1097">
            <v>3456.96</v>
          </cell>
          <cell r="K1097" t="str">
            <v>EURFE-25</v>
          </cell>
        </row>
        <row r="1098">
          <cell r="F1098">
            <v>54634.83</v>
          </cell>
          <cell r="K1098" t="str">
            <v>EURFE-25</v>
          </cell>
        </row>
        <row r="1099">
          <cell r="F1099">
            <v>479.34</v>
          </cell>
          <cell r="K1099" t="str">
            <v>EURFE-25</v>
          </cell>
        </row>
        <row r="1100">
          <cell r="F1100">
            <v>100933.17</v>
          </cell>
          <cell r="K1100" t="str">
            <v>EURFE-25</v>
          </cell>
        </row>
        <row r="1101">
          <cell r="F1101">
            <v>1134.444</v>
          </cell>
          <cell r="K1101" t="str">
            <v>EURFE-25</v>
          </cell>
        </row>
        <row r="1102">
          <cell r="F1102">
            <v>49857.387000000002</v>
          </cell>
          <cell r="K1102" t="str">
            <v>EURFE-25</v>
          </cell>
        </row>
        <row r="1103">
          <cell r="F1103">
            <v>45705.595999999998</v>
          </cell>
          <cell r="K1103" t="str">
            <v>EURFE-25</v>
          </cell>
        </row>
        <row r="1104">
          <cell r="F1104">
            <v>3842.4810000000002</v>
          </cell>
          <cell r="K1104" t="str">
            <v>EURFE-25</v>
          </cell>
        </row>
        <row r="1105">
          <cell r="F1105">
            <v>99252.811000000002</v>
          </cell>
          <cell r="K1105" t="str">
            <v>EURFE-25</v>
          </cell>
        </row>
        <row r="1106">
          <cell r="F1106">
            <v>17553.178</v>
          </cell>
          <cell r="K1106" t="str">
            <v>EURFE-25</v>
          </cell>
        </row>
        <row r="1107">
          <cell r="F1107">
            <v>517.95000000000005</v>
          </cell>
          <cell r="K1107" t="str">
            <v>EURFE-25</v>
          </cell>
        </row>
        <row r="1108">
          <cell r="F1108">
            <v>17838.38</v>
          </cell>
          <cell r="K1108" t="str">
            <v>EURFE-25</v>
          </cell>
        </row>
        <row r="1109">
          <cell r="F1109">
            <v>773480.77099999995</v>
          </cell>
          <cell r="K1109" t="str">
            <v>EURFE-25</v>
          </cell>
        </row>
        <row r="1110">
          <cell r="F1110">
            <v>17709.009999999998</v>
          </cell>
          <cell r="K1110" t="str">
            <v>EURFE-25</v>
          </cell>
        </row>
        <row r="1111">
          <cell r="F1111">
            <v>14195.51</v>
          </cell>
          <cell r="K1111" t="str">
            <v>EURFE-25</v>
          </cell>
        </row>
        <row r="1112">
          <cell r="F1112">
            <v>153725</v>
          </cell>
          <cell r="K1112" t="str">
            <v>EURFE-25</v>
          </cell>
        </row>
        <row r="1113">
          <cell r="F1113">
            <v>80357.184999999998</v>
          </cell>
          <cell r="K1113" t="str">
            <v>EURFE-25</v>
          </cell>
        </row>
        <row r="1114">
          <cell r="F1114">
            <v>2500.9540000000002</v>
          </cell>
          <cell r="K1114" t="str">
            <v>EURFE-25</v>
          </cell>
        </row>
        <row r="1115">
          <cell r="F1115">
            <v>16071.794</v>
          </cell>
          <cell r="K1115" t="str">
            <v>EURFE-25</v>
          </cell>
        </row>
        <row r="1116">
          <cell r="F1116">
            <v>14890.857</v>
          </cell>
          <cell r="K1116" t="str">
            <v>EURFE-25</v>
          </cell>
        </row>
        <row r="1117">
          <cell r="F1117">
            <v>21829.96</v>
          </cell>
          <cell r="K1117" t="str">
            <v>EURFE-25</v>
          </cell>
        </row>
        <row r="1118">
          <cell r="F1118">
            <v>500.15100000000001</v>
          </cell>
          <cell r="K1118" t="str">
            <v>EURFE-25</v>
          </cell>
        </row>
        <row r="1119">
          <cell r="F1119">
            <v>5461.8190000000004</v>
          </cell>
          <cell r="K1119" t="str">
            <v>EURFE-25</v>
          </cell>
        </row>
        <row r="1120">
          <cell r="F1120">
            <v>2404.056</v>
          </cell>
          <cell r="K1120" t="str">
            <v>EURFE-25</v>
          </cell>
        </row>
        <row r="1121">
          <cell r="F1121">
            <v>114323.076</v>
          </cell>
          <cell r="K1121" t="str">
            <v>EURFE-25</v>
          </cell>
        </row>
        <row r="1122">
          <cell r="F1122">
            <v>29774.116000000002</v>
          </cell>
          <cell r="K1122" t="str">
            <v>EURFE-25</v>
          </cell>
        </row>
        <row r="1123">
          <cell r="F1123">
            <v>64101.091999999997</v>
          </cell>
          <cell r="K1123" t="str">
            <v>EURFE-25</v>
          </cell>
        </row>
        <row r="1124">
          <cell r="F1124">
            <v>700.89</v>
          </cell>
          <cell r="K1124" t="str">
            <v>EURFE-25</v>
          </cell>
        </row>
        <row r="1125">
          <cell r="F1125">
            <v>28590.555</v>
          </cell>
          <cell r="K1125" t="str">
            <v>EURFE-25</v>
          </cell>
        </row>
        <row r="1126">
          <cell r="F1126">
            <v>333292.89600000001</v>
          </cell>
          <cell r="K1126" t="str">
            <v>EURFE-25</v>
          </cell>
        </row>
        <row r="1127">
          <cell r="F1127">
            <v>71603.289999999994</v>
          </cell>
          <cell r="K1127" t="str">
            <v>EURFE-25</v>
          </cell>
        </row>
        <row r="1128">
          <cell r="F1128">
            <v>7587.15</v>
          </cell>
          <cell r="K1128" t="str">
            <v>EURFE-25</v>
          </cell>
        </row>
        <row r="1129">
          <cell r="F1129">
            <v>192840.25</v>
          </cell>
          <cell r="K1129" t="str">
            <v>EURFE-25</v>
          </cell>
        </row>
        <row r="1130">
          <cell r="F1130">
            <v>2203.1530000000002</v>
          </cell>
          <cell r="K1130" t="str">
            <v>EURFE-25</v>
          </cell>
        </row>
        <row r="1131">
          <cell r="F1131">
            <v>19701.169999999998</v>
          </cell>
          <cell r="K1131" t="str">
            <v>EURFE-25</v>
          </cell>
        </row>
        <row r="1132">
          <cell r="F1132">
            <v>17815.411</v>
          </cell>
          <cell r="K1132" t="str">
            <v>EURFE-25</v>
          </cell>
        </row>
        <row r="1133">
          <cell r="F1133">
            <v>15957.818000000001</v>
          </cell>
          <cell r="K1133" t="str">
            <v>EURFE-25</v>
          </cell>
        </row>
        <row r="1134">
          <cell r="F1134">
            <v>24017.629000000001</v>
          </cell>
          <cell r="K1134" t="str">
            <v>EURFE-25</v>
          </cell>
        </row>
        <row r="1135">
          <cell r="F1135">
            <v>39753.980000000003</v>
          </cell>
          <cell r="K1135" t="str">
            <v>EURFE-25</v>
          </cell>
        </row>
        <row r="1136">
          <cell r="F1136">
            <v>134941.46</v>
          </cell>
          <cell r="K1136" t="str">
            <v>EURFE-25</v>
          </cell>
        </row>
        <row r="1137">
          <cell r="F1137">
            <v>16121.89</v>
          </cell>
          <cell r="K1137" t="str">
            <v>EURFE-25</v>
          </cell>
        </row>
        <row r="1138">
          <cell r="F1138">
            <v>11578.42</v>
          </cell>
          <cell r="K1138" t="str">
            <v>EURFE-25</v>
          </cell>
        </row>
        <row r="1139">
          <cell r="F1139">
            <v>9325.75</v>
          </cell>
          <cell r="K1139" t="str">
            <v>EURFE-25</v>
          </cell>
        </row>
        <row r="1140">
          <cell r="F1140">
            <v>1327.34</v>
          </cell>
          <cell r="K1140" t="str">
            <v>EURFE-25</v>
          </cell>
        </row>
        <row r="1141">
          <cell r="F1141">
            <v>51074.775000000001</v>
          </cell>
          <cell r="K1141" t="str">
            <v>EURFE-25</v>
          </cell>
        </row>
        <row r="1142">
          <cell r="F1142">
            <v>164.518</v>
          </cell>
          <cell r="K1142" t="str">
            <v>EURFE-25</v>
          </cell>
        </row>
        <row r="1143">
          <cell r="F1143">
            <v>0.40800000000000003</v>
          </cell>
          <cell r="K1143" t="str">
            <v>EURFE-25</v>
          </cell>
        </row>
        <row r="1144">
          <cell r="F1144">
            <v>35985.760000000002</v>
          </cell>
          <cell r="K1144" t="str">
            <v>EURFE-25</v>
          </cell>
        </row>
        <row r="1145">
          <cell r="F1145">
            <v>319996.37</v>
          </cell>
          <cell r="K1145" t="str">
            <v>EURFE-25</v>
          </cell>
        </row>
        <row r="1146">
          <cell r="F1146">
            <v>3601.14</v>
          </cell>
          <cell r="K1146" t="str">
            <v>EURFE-25</v>
          </cell>
        </row>
        <row r="1147">
          <cell r="F1147">
            <v>277702.14</v>
          </cell>
          <cell r="K1147" t="str">
            <v>EURFE-25</v>
          </cell>
        </row>
        <row r="1148">
          <cell r="F1148">
            <v>75984</v>
          </cell>
          <cell r="K1148" t="str">
            <v>EURFE-25</v>
          </cell>
        </row>
        <row r="1149">
          <cell r="F1149">
            <v>500</v>
          </cell>
          <cell r="K1149" t="str">
            <v>EURFE-25</v>
          </cell>
        </row>
        <row r="1150">
          <cell r="F1150">
            <v>69757.289999999994</v>
          </cell>
          <cell r="K1150" t="str">
            <v>EURFE-25</v>
          </cell>
        </row>
        <row r="1151">
          <cell r="F1151">
            <v>112466.05</v>
          </cell>
          <cell r="K1151" t="str">
            <v>EURFE-25</v>
          </cell>
        </row>
        <row r="1152">
          <cell r="F1152">
            <v>658633.04</v>
          </cell>
          <cell r="K1152" t="str">
            <v>EURFE-25</v>
          </cell>
        </row>
        <row r="1153">
          <cell r="F1153">
            <v>29984.45</v>
          </cell>
          <cell r="K1153" t="str">
            <v>EURFE-25</v>
          </cell>
        </row>
        <row r="1154">
          <cell r="F1154">
            <v>110607.94</v>
          </cell>
          <cell r="K1154" t="str">
            <v>EURFE-25</v>
          </cell>
        </row>
        <row r="1155">
          <cell r="F1155">
            <v>6713.41</v>
          </cell>
          <cell r="K1155" t="str">
            <v>EURFE-25</v>
          </cell>
        </row>
        <row r="1156">
          <cell r="F1156">
            <v>7806.9740000000002</v>
          </cell>
          <cell r="K1156" t="str">
            <v>EURFE-25</v>
          </cell>
        </row>
        <row r="1157">
          <cell r="F1157">
            <v>22396.292000000001</v>
          </cell>
          <cell r="K1157" t="str">
            <v>EURFE-25</v>
          </cell>
        </row>
        <row r="1158">
          <cell r="F1158">
            <v>65182.442000000003</v>
          </cell>
          <cell r="K1158" t="str">
            <v>EURFE-25</v>
          </cell>
        </row>
        <row r="1159">
          <cell r="F1159">
            <v>71455.039999999994</v>
          </cell>
          <cell r="K1159" t="str">
            <v>EURFE-25</v>
          </cell>
        </row>
        <row r="1160">
          <cell r="F1160">
            <v>14001.28</v>
          </cell>
          <cell r="K1160" t="str">
            <v>EURFE-25</v>
          </cell>
        </row>
        <row r="1161">
          <cell r="F1161">
            <v>2300.04</v>
          </cell>
          <cell r="K1161" t="str">
            <v>EURFE-25</v>
          </cell>
        </row>
        <row r="1162">
          <cell r="F1162">
            <v>16658.75</v>
          </cell>
          <cell r="K1162" t="str">
            <v>EURFE-25</v>
          </cell>
        </row>
        <row r="1163">
          <cell r="F1163">
            <v>1057.05</v>
          </cell>
          <cell r="K1163" t="str">
            <v>EURFE-25</v>
          </cell>
        </row>
        <row r="1164">
          <cell r="F1164">
            <v>124292.92</v>
          </cell>
          <cell r="K1164" t="str">
            <v>EURFE-25</v>
          </cell>
        </row>
        <row r="1165">
          <cell r="F1165">
            <v>197965.68</v>
          </cell>
          <cell r="K1165" t="str">
            <v>EURFE-25</v>
          </cell>
        </row>
        <row r="1166">
          <cell r="F1166">
            <v>61602.656000000003</v>
          </cell>
          <cell r="K1166" t="str">
            <v>EURFE-25</v>
          </cell>
        </row>
        <row r="1167">
          <cell r="F1167">
            <v>2309.895</v>
          </cell>
          <cell r="K1167" t="str">
            <v>EURFE-25</v>
          </cell>
        </row>
        <row r="1168">
          <cell r="F1168">
            <v>2080.86</v>
          </cell>
          <cell r="K1168" t="str">
            <v>EURFE-25</v>
          </cell>
        </row>
        <row r="1169">
          <cell r="F1169">
            <v>43693.22</v>
          </cell>
          <cell r="K1169" t="str">
            <v>EURFE-25</v>
          </cell>
        </row>
        <row r="1170">
          <cell r="F1170">
            <v>5974.8</v>
          </cell>
          <cell r="K1170" t="str">
            <v>EURFE-25</v>
          </cell>
        </row>
        <row r="1171">
          <cell r="F1171">
            <v>74785.974000000002</v>
          </cell>
          <cell r="K1171" t="str">
            <v>EURFE-25</v>
          </cell>
        </row>
        <row r="1172">
          <cell r="F1172">
            <v>65997.279999999999</v>
          </cell>
          <cell r="K1172" t="str">
            <v>EURFE-25</v>
          </cell>
        </row>
        <row r="1173">
          <cell r="F1173">
            <v>14816.87</v>
          </cell>
          <cell r="K1173" t="str">
            <v>EURFE-25</v>
          </cell>
        </row>
        <row r="1174">
          <cell r="F1174">
            <v>7693.69</v>
          </cell>
          <cell r="K1174" t="str">
            <v>EURFE-25</v>
          </cell>
        </row>
        <row r="1175">
          <cell r="F1175">
            <v>79818.7</v>
          </cell>
          <cell r="K1175" t="str">
            <v>EURFE-25</v>
          </cell>
        </row>
        <row r="1176">
          <cell r="F1176">
            <v>23209.673999999999</v>
          </cell>
          <cell r="K1176" t="str">
            <v>EURFE-25</v>
          </cell>
        </row>
        <row r="1177">
          <cell r="F1177">
            <v>6720.3420000000006</v>
          </cell>
          <cell r="K1177" t="str">
            <v>EURFE-25</v>
          </cell>
        </row>
        <row r="1178">
          <cell r="F1178">
            <v>32891.53</v>
          </cell>
          <cell r="K1178" t="str">
            <v>EURFE-25</v>
          </cell>
        </row>
        <row r="1179">
          <cell r="F1179">
            <v>937.99</v>
          </cell>
          <cell r="K1179" t="str">
            <v>EURFE-25</v>
          </cell>
        </row>
        <row r="1180">
          <cell r="F1180">
            <v>4002.55</v>
          </cell>
          <cell r="K1180" t="str">
            <v>EURFE-25</v>
          </cell>
        </row>
        <row r="1181">
          <cell r="F1181">
            <v>136664.024</v>
          </cell>
          <cell r="K1181" t="str">
            <v>EURFE-25</v>
          </cell>
        </row>
        <row r="1182">
          <cell r="F1182">
            <v>44331.65</v>
          </cell>
          <cell r="K1182" t="str">
            <v>EURFE-25</v>
          </cell>
        </row>
        <row r="1183">
          <cell r="F1183">
            <v>16196.17</v>
          </cell>
          <cell r="K1183" t="str">
            <v>EURFE-25</v>
          </cell>
        </row>
        <row r="1184">
          <cell r="F1184">
            <v>61431.16</v>
          </cell>
          <cell r="K1184" t="str">
            <v>EURFE-25</v>
          </cell>
        </row>
        <row r="1185">
          <cell r="F1185">
            <v>306208.09000000003</v>
          </cell>
          <cell r="K1185" t="str">
            <v>EURFE-25</v>
          </cell>
        </row>
        <row r="1186">
          <cell r="F1186">
            <v>57623.256999999998</v>
          </cell>
          <cell r="K1186" t="str">
            <v>EURFE-25</v>
          </cell>
        </row>
        <row r="1187">
          <cell r="F1187">
            <v>36106.82</v>
          </cell>
          <cell r="K1187" t="str">
            <v>EURFE-25</v>
          </cell>
        </row>
        <row r="1188">
          <cell r="F1188">
            <v>555.70000000000005</v>
          </cell>
          <cell r="K1188" t="str">
            <v>EURFE-25</v>
          </cell>
        </row>
        <row r="1189">
          <cell r="F1189">
            <v>105.09</v>
          </cell>
          <cell r="K1189" t="str">
            <v>EURFE-25</v>
          </cell>
        </row>
        <row r="1190">
          <cell r="F1190">
            <v>10264.06</v>
          </cell>
          <cell r="K1190" t="str">
            <v>EURFE-25</v>
          </cell>
        </row>
        <row r="1191">
          <cell r="F1191">
            <v>139592.56</v>
          </cell>
          <cell r="K1191" t="str">
            <v>EURFE-25</v>
          </cell>
        </row>
        <row r="1192">
          <cell r="F1192">
            <v>26910.85</v>
          </cell>
          <cell r="K1192" t="str">
            <v>EURFE-25</v>
          </cell>
        </row>
        <row r="1193">
          <cell r="F1193">
            <v>455863.59</v>
          </cell>
          <cell r="K1193" t="str">
            <v>EURFE-25</v>
          </cell>
        </row>
        <row r="1194">
          <cell r="F1194">
            <v>245887.48</v>
          </cell>
          <cell r="K1194" t="str">
            <v>EURFE-25</v>
          </cell>
        </row>
        <row r="1195">
          <cell r="F1195">
            <v>400955.27500000002</v>
          </cell>
          <cell r="K1195" t="str">
            <v>EURFE-25</v>
          </cell>
        </row>
        <row r="1196">
          <cell r="F1196">
            <v>31914.19</v>
          </cell>
          <cell r="K1196" t="str">
            <v>EURFE-25</v>
          </cell>
        </row>
        <row r="1197">
          <cell r="F1197">
            <v>256665.44</v>
          </cell>
          <cell r="K1197" t="str">
            <v>EURFE-25</v>
          </cell>
        </row>
        <row r="1198">
          <cell r="F1198">
            <v>106.96</v>
          </cell>
          <cell r="K1198" t="str">
            <v>EURFE-25</v>
          </cell>
        </row>
        <row r="1199">
          <cell r="F1199">
            <v>168562.49</v>
          </cell>
          <cell r="K1199" t="str">
            <v>EURFE-25</v>
          </cell>
        </row>
        <row r="1200">
          <cell r="F1200">
            <v>85416.63</v>
          </cell>
          <cell r="K1200" t="str">
            <v>EURFE-25</v>
          </cell>
        </row>
        <row r="1201">
          <cell r="F1201">
            <v>114653.79</v>
          </cell>
          <cell r="K1201" t="str">
            <v>EURFE-25</v>
          </cell>
        </row>
        <row r="1202">
          <cell r="F1202">
            <v>73686.81</v>
          </cell>
          <cell r="K1202" t="str">
            <v>EURFE-25</v>
          </cell>
        </row>
        <row r="1203">
          <cell r="F1203">
            <v>35437.620000000003</v>
          </cell>
          <cell r="K1203" t="str">
            <v>EURFE-25</v>
          </cell>
        </row>
        <row r="1204">
          <cell r="F1204">
            <v>387484.14</v>
          </cell>
          <cell r="K1204" t="str">
            <v>EURFE-25</v>
          </cell>
        </row>
        <row r="1205">
          <cell r="F1205">
            <v>95297.18</v>
          </cell>
          <cell r="K1205" t="str">
            <v>EURFE-25</v>
          </cell>
        </row>
        <row r="1206">
          <cell r="F1206">
            <v>49309.33</v>
          </cell>
          <cell r="K1206" t="str">
            <v>EURFE-25</v>
          </cell>
        </row>
        <row r="1207">
          <cell r="F1207">
            <v>2486.2800000000002</v>
          </cell>
          <cell r="K1207" t="str">
            <v>EURFE-25</v>
          </cell>
        </row>
        <row r="1208">
          <cell r="F1208">
            <v>97379.66</v>
          </cell>
          <cell r="K1208" t="str">
            <v>EURFE-25</v>
          </cell>
        </row>
        <row r="1209">
          <cell r="F1209">
            <v>7925.55</v>
          </cell>
          <cell r="K1209" t="str">
            <v>EURFE-25</v>
          </cell>
        </row>
        <row r="1210">
          <cell r="F1210">
            <v>233359.32</v>
          </cell>
          <cell r="K1210" t="str">
            <v>EURFE-25</v>
          </cell>
        </row>
        <row r="1211">
          <cell r="F1211">
            <v>551443.03</v>
          </cell>
          <cell r="K1211" t="str">
            <v>EURFE-25</v>
          </cell>
        </row>
        <row r="1212">
          <cell r="F1212">
            <v>7982.3969999999999</v>
          </cell>
          <cell r="K1212" t="str">
            <v>EURFE-25</v>
          </cell>
        </row>
        <row r="1213">
          <cell r="F1213">
            <v>187368.92</v>
          </cell>
          <cell r="K1213" t="str">
            <v>EURFE-25</v>
          </cell>
        </row>
        <row r="1214">
          <cell r="F1214">
            <v>84381.282000000007</v>
          </cell>
          <cell r="K1214" t="str">
            <v>EURFE-25</v>
          </cell>
        </row>
        <row r="1215">
          <cell r="F1215">
            <v>128.60400000000001</v>
          </cell>
          <cell r="K1215" t="str">
            <v>EURFE-25</v>
          </cell>
        </row>
        <row r="1216">
          <cell r="F1216">
            <v>400.47300000000001</v>
          </cell>
          <cell r="K1216" t="str">
            <v>EURFE-25</v>
          </cell>
        </row>
        <row r="1217">
          <cell r="F1217">
            <v>423396.11900000001</v>
          </cell>
          <cell r="K1217" t="str">
            <v>EURFE-25</v>
          </cell>
        </row>
        <row r="1218">
          <cell r="F1218">
            <v>12365.13</v>
          </cell>
          <cell r="K1218" t="str">
            <v>EURFE-25</v>
          </cell>
        </row>
        <row r="1219">
          <cell r="F1219">
            <v>33340.370000000003</v>
          </cell>
          <cell r="K1219" t="str">
            <v>EURFE-25</v>
          </cell>
        </row>
        <row r="1220">
          <cell r="F1220">
            <v>27784</v>
          </cell>
          <cell r="K1220" t="str">
            <v>EURFE-25</v>
          </cell>
        </row>
        <row r="1221">
          <cell r="F1221">
            <v>47025.14</v>
          </cell>
          <cell r="K1221" t="str">
            <v>EURFE-25</v>
          </cell>
        </row>
        <row r="1222">
          <cell r="F1222">
            <v>31975.89</v>
          </cell>
          <cell r="K1222" t="str">
            <v>EURFE-25</v>
          </cell>
        </row>
        <row r="1223">
          <cell r="F1223">
            <v>11886.796</v>
          </cell>
          <cell r="K1223" t="str">
            <v>EURFE-25</v>
          </cell>
        </row>
        <row r="1224">
          <cell r="F1224">
            <v>111507.45</v>
          </cell>
          <cell r="K1224" t="str">
            <v>EURFE-25</v>
          </cell>
        </row>
        <row r="1225">
          <cell r="F1225">
            <v>35414.745999999999</v>
          </cell>
          <cell r="K1225" t="str">
            <v>EURFE-25</v>
          </cell>
        </row>
        <row r="1226">
          <cell r="F1226">
            <v>45629.112000000001</v>
          </cell>
          <cell r="K1226" t="str">
            <v>EURFE-25</v>
          </cell>
        </row>
        <row r="1227">
          <cell r="F1227">
            <v>15719.472</v>
          </cell>
          <cell r="K1227" t="str">
            <v>EURFE-25</v>
          </cell>
        </row>
        <row r="1228">
          <cell r="F1228">
            <v>317533.26</v>
          </cell>
          <cell r="K1228" t="str">
            <v>EURFE-25</v>
          </cell>
        </row>
        <row r="1229">
          <cell r="F1229">
            <v>229710.01</v>
          </cell>
          <cell r="K1229" t="str">
            <v>EURFE-25</v>
          </cell>
        </row>
        <row r="1230">
          <cell r="F1230">
            <v>7508.68</v>
          </cell>
          <cell r="K1230" t="str">
            <v>EURFE-25</v>
          </cell>
        </row>
        <row r="1231">
          <cell r="F1231">
            <v>39885.56</v>
          </cell>
          <cell r="K1231" t="str">
            <v>EURFE-25</v>
          </cell>
        </row>
        <row r="1232">
          <cell r="F1232">
            <v>34444.54</v>
          </cell>
          <cell r="K1232" t="str">
            <v>EURFE-25</v>
          </cell>
        </row>
        <row r="1233">
          <cell r="F1233">
            <v>210284.88</v>
          </cell>
          <cell r="K1233" t="str">
            <v>EURFE-25</v>
          </cell>
        </row>
        <row r="1234">
          <cell r="F1234">
            <v>31641.26</v>
          </cell>
          <cell r="K1234" t="str">
            <v>EURFE-25</v>
          </cell>
        </row>
        <row r="1235">
          <cell r="F1235">
            <v>12144.12</v>
          </cell>
          <cell r="K1235" t="str">
            <v>EURFE-25</v>
          </cell>
        </row>
        <row r="1236">
          <cell r="F1236">
            <v>591.26</v>
          </cell>
          <cell r="K1236" t="str">
            <v>EURFE-25</v>
          </cell>
        </row>
        <row r="1237">
          <cell r="F1237">
            <v>2500.1799999999998</v>
          </cell>
          <cell r="K1237" t="str">
            <v>EURFE-25</v>
          </cell>
        </row>
        <row r="1238">
          <cell r="F1238">
            <v>29416.5</v>
          </cell>
          <cell r="K1238" t="str">
            <v>EURFE-25</v>
          </cell>
        </row>
        <row r="1239">
          <cell r="F1239">
            <v>2771.33</v>
          </cell>
          <cell r="K1239" t="str">
            <v>EURFE-25</v>
          </cell>
        </row>
        <row r="1240">
          <cell r="F1240">
            <v>365334.03</v>
          </cell>
          <cell r="K1240" t="str">
            <v>EURFE-25</v>
          </cell>
        </row>
        <row r="1241">
          <cell r="F1241">
            <v>2564.19</v>
          </cell>
          <cell r="K1241" t="str">
            <v>EURFE-25</v>
          </cell>
        </row>
        <row r="1242">
          <cell r="F1242">
            <v>299893.83</v>
          </cell>
          <cell r="K1242" t="str">
            <v>EURFE-25</v>
          </cell>
        </row>
        <row r="1243">
          <cell r="F1243">
            <v>11228.16</v>
          </cell>
          <cell r="K1243" t="str">
            <v>EURFE-25</v>
          </cell>
        </row>
        <row r="1244">
          <cell r="F1244">
            <v>1001.62</v>
          </cell>
          <cell r="K1244" t="str">
            <v>EURFE-25</v>
          </cell>
        </row>
        <row r="1245">
          <cell r="F1245">
            <v>2030.2</v>
          </cell>
          <cell r="K1245" t="str">
            <v>EURFE-25</v>
          </cell>
        </row>
        <row r="1246">
          <cell r="F1246">
            <v>59.499000000000002</v>
          </cell>
          <cell r="K1246" t="str">
            <v>EURFE-25</v>
          </cell>
        </row>
        <row r="1247">
          <cell r="F1247">
            <v>23495.7</v>
          </cell>
          <cell r="K1247" t="str">
            <v>EURFE-25</v>
          </cell>
        </row>
        <row r="1248">
          <cell r="F1248">
            <v>3315.79</v>
          </cell>
          <cell r="K1248" t="str">
            <v>EURFE-25</v>
          </cell>
        </row>
        <row r="1249">
          <cell r="F1249">
            <v>13351.81</v>
          </cell>
          <cell r="K1249" t="str">
            <v>EURFE-25</v>
          </cell>
        </row>
        <row r="1250">
          <cell r="F1250">
            <v>110746.26</v>
          </cell>
          <cell r="K1250" t="str">
            <v>EURFE-25</v>
          </cell>
        </row>
        <row r="1251">
          <cell r="F1251">
            <v>200676.12</v>
          </cell>
          <cell r="K1251" t="str">
            <v>EURFE-25</v>
          </cell>
        </row>
        <row r="1252">
          <cell r="F1252">
            <v>3464691.9</v>
          </cell>
          <cell r="K1252" t="str">
            <v>EURFE-25</v>
          </cell>
        </row>
        <row r="1253">
          <cell r="F1253">
            <v>560612.76</v>
          </cell>
          <cell r="K1253" t="str">
            <v>EURFE-25</v>
          </cell>
        </row>
        <row r="1254">
          <cell r="F1254">
            <v>8611.64</v>
          </cell>
          <cell r="K1254" t="str">
            <v>EURFE-25</v>
          </cell>
        </row>
        <row r="1255">
          <cell r="F1255">
            <v>51060.83</v>
          </cell>
          <cell r="K1255" t="str">
            <v>EURFE-25</v>
          </cell>
        </row>
        <row r="1256">
          <cell r="F1256">
            <v>198279.67</v>
          </cell>
          <cell r="K1256" t="str">
            <v>EURFE-25</v>
          </cell>
        </row>
        <row r="1257">
          <cell r="F1257">
            <v>88379.839999999997</v>
          </cell>
          <cell r="K1257" t="str">
            <v>EURFE-25</v>
          </cell>
        </row>
        <row r="1258">
          <cell r="F1258">
            <v>66092.289999999994</v>
          </cell>
          <cell r="K1258" t="str">
            <v>EURFE-25</v>
          </cell>
        </row>
        <row r="1259">
          <cell r="F1259">
            <v>107923.94</v>
          </cell>
          <cell r="K1259" t="str">
            <v>EURFE-25</v>
          </cell>
        </row>
        <row r="1260">
          <cell r="F1260">
            <v>18384.439999999999</v>
          </cell>
          <cell r="K1260" t="str">
            <v>EURFE-25</v>
          </cell>
        </row>
        <row r="1261">
          <cell r="F1261">
            <v>807689.14</v>
          </cell>
          <cell r="K1261" t="str">
            <v>EURFE-25</v>
          </cell>
        </row>
        <row r="1262">
          <cell r="F1262">
            <v>67068.27</v>
          </cell>
          <cell r="K1262" t="str">
            <v>EURFE-25</v>
          </cell>
        </row>
        <row r="1263">
          <cell r="F1263">
            <v>718.48</v>
          </cell>
          <cell r="K1263" t="str">
            <v>EURFE-25</v>
          </cell>
        </row>
        <row r="1264">
          <cell r="F1264">
            <v>60089.82</v>
          </cell>
          <cell r="K1264" t="str">
            <v>EURFE-25</v>
          </cell>
        </row>
        <row r="1265">
          <cell r="F1265">
            <v>431898.9</v>
          </cell>
          <cell r="K1265" t="str">
            <v>EURFE-25</v>
          </cell>
        </row>
        <row r="1266">
          <cell r="F1266">
            <v>14281.19</v>
          </cell>
          <cell r="K1266" t="str">
            <v>EURFE-25</v>
          </cell>
        </row>
        <row r="1267">
          <cell r="F1267">
            <v>498561.61</v>
          </cell>
          <cell r="K1267" t="str">
            <v>EURFE-25</v>
          </cell>
        </row>
        <row r="1268">
          <cell r="F1268">
            <v>262289.03000000003</v>
          </cell>
          <cell r="K1268" t="str">
            <v>EURFE-25</v>
          </cell>
        </row>
        <row r="1269">
          <cell r="F1269">
            <v>98107.82</v>
          </cell>
          <cell r="K1269" t="str">
            <v>EURFE-25</v>
          </cell>
        </row>
        <row r="1270">
          <cell r="F1270">
            <v>506943.27</v>
          </cell>
          <cell r="K1270" t="str">
            <v>EURFE-25</v>
          </cell>
        </row>
        <row r="1271">
          <cell r="F1271">
            <v>212.04</v>
          </cell>
          <cell r="K1271" t="str">
            <v>EURFE-25</v>
          </cell>
        </row>
        <row r="1272">
          <cell r="F1272">
            <v>2023.17</v>
          </cell>
          <cell r="K1272" t="str">
            <v>EURFE-25</v>
          </cell>
        </row>
        <row r="1273">
          <cell r="F1273">
            <v>60088.428</v>
          </cell>
          <cell r="K1273" t="str">
            <v>EURFE-25</v>
          </cell>
        </row>
        <row r="1274">
          <cell r="F1274">
            <v>42606.92</v>
          </cell>
          <cell r="K1274" t="str">
            <v>EURFE-25</v>
          </cell>
        </row>
        <row r="1275">
          <cell r="F1275">
            <v>206043.15</v>
          </cell>
          <cell r="K1275" t="str">
            <v>EURFE-25</v>
          </cell>
        </row>
        <row r="1276">
          <cell r="F1276">
            <v>56584.42</v>
          </cell>
          <cell r="K1276" t="str">
            <v>EURFE-25</v>
          </cell>
        </row>
        <row r="1277">
          <cell r="F1277">
            <v>4571.07</v>
          </cell>
          <cell r="K1277" t="str">
            <v>EURFE-25</v>
          </cell>
        </row>
        <row r="1278">
          <cell r="F1278">
            <v>53866.78</v>
          </cell>
          <cell r="K1278" t="str">
            <v>EURFE-25</v>
          </cell>
        </row>
        <row r="1279">
          <cell r="F1279">
            <v>1505.53</v>
          </cell>
          <cell r="K1279" t="str">
            <v>EURFE-25</v>
          </cell>
        </row>
        <row r="1280">
          <cell r="F1280">
            <v>65885.350000000006</v>
          </cell>
          <cell r="K1280" t="str">
            <v>EURFE-25</v>
          </cell>
        </row>
        <row r="1281">
          <cell r="F1281">
            <v>2000.27</v>
          </cell>
          <cell r="K1281" t="str">
            <v>EURFE-25</v>
          </cell>
        </row>
        <row r="1282">
          <cell r="F1282">
            <v>7807.06</v>
          </cell>
          <cell r="K1282" t="str">
            <v>EURFE-25</v>
          </cell>
        </row>
        <row r="1283">
          <cell r="F1283">
            <v>99528.44</v>
          </cell>
          <cell r="K1283" t="str">
            <v>EURFE-25</v>
          </cell>
        </row>
        <row r="1284">
          <cell r="F1284">
            <v>25180</v>
          </cell>
          <cell r="K1284" t="str">
            <v>EURFE-25</v>
          </cell>
        </row>
        <row r="1285">
          <cell r="F1285">
            <v>137369.25</v>
          </cell>
          <cell r="K1285" t="str">
            <v>EURFE-25</v>
          </cell>
        </row>
        <row r="1286">
          <cell r="F1286">
            <v>1643.655</v>
          </cell>
          <cell r="K1286" t="str">
            <v>EURFE-25</v>
          </cell>
        </row>
        <row r="1287">
          <cell r="F1287">
            <v>34671.285000000003</v>
          </cell>
          <cell r="K1287" t="str">
            <v>EURFE-25</v>
          </cell>
        </row>
        <row r="1288">
          <cell r="F1288">
            <v>9905.6299999999992</v>
          </cell>
          <cell r="K1288" t="str">
            <v>EURFE-25</v>
          </cell>
        </row>
        <row r="1289">
          <cell r="F1289">
            <v>96711.41</v>
          </cell>
          <cell r="K1289" t="str">
            <v>EURFE-25</v>
          </cell>
        </row>
        <row r="1290">
          <cell r="F1290">
            <v>24952.42</v>
          </cell>
          <cell r="K1290" t="str">
            <v>EURFE-25</v>
          </cell>
        </row>
        <row r="1291">
          <cell r="F1291">
            <v>243811.20000000001</v>
          </cell>
          <cell r="K1291" t="str">
            <v>EURFE-25</v>
          </cell>
        </row>
        <row r="1292">
          <cell r="F1292">
            <v>114063.98</v>
          </cell>
          <cell r="K1292" t="str">
            <v>EURFE-25</v>
          </cell>
        </row>
        <row r="1293">
          <cell r="F1293">
            <v>317444.5</v>
          </cell>
          <cell r="K1293" t="str">
            <v>EURFE-25</v>
          </cell>
        </row>
        <row r="1294">
          <cell r="F1294">
            <v>132500.39000000001</v>
          </cell>
          <cell r="K1294" t="str">
            <v>EURFE-25</v>
          </cell>
        </row>
        <row r="1295">
          <cell r="F1295">
            <v>35950.089999999997</v>
          </cell>
          <cell r="K1295" t="str">
            <v>EURFE-25</v>
          </cell>
        </row>
        <row r="1296">
          <cell r="F1296">
            <v>42070.51</v>
          </cell>
          <cell r="K1296" t="str">
            <v>EURFE-25</v>
          </cell>
        </row>
        <row r="1297">
          <cell r="F1297">
            <v>130.00200000000001</v>
          </cell>
          <cell r="K1297" t="str">
            <v>EURFE-25</v>
          </cell>
        </row>
        <row r="1298">
          <cell r="F1298">
            <v>167287.34</v>
          </cell>
          <cell r="K1298" t="str">
            <v>EURFE-25</v>
          </cell>
        </row>
        <row r="1299">
          <cell r="F1299">
            <v>23392.78</v>
          </cell>
          <cell r="K1299" t="str">
            <v>EURFE-25</v>
          </cell>
        </row>
        <row r="1300">
          <cell r="F1300">
            <v>185015.405</v>
          </cell>
          <cell r="K1300" t="str">
            <v>EURFE-25</v>
          </cell>
        </row>
        <row r="1301">
          <cell r="F1301">
            <v>8791.4699999999993</v>
          </cell>
          <cell r="K1301" t="str">
            <v>EURFE-25</v>
          </cell>
        </row>
        <row r="1302">
          <cell r="F1302">
            <v>71241.62</v>
          </cell>
          <cell r="K1302" t="str">
            <v>EURFE-25</v>
          </cell>
        </row>
        <row r="1303">
          <cell r="F1303">
            <v>107978.8</v>
          </cell>
          <cell r="K1303" t="str">
            <v>EURFE-25</v>
          </cell>
        </row>
        <row r="1304">
          <cell r="F1304">
            <v>132924.56</v>
          </cell>
          <cell r="K1304" t="str">
            <v>AEDFE-25</v>
          </cell>
        </row>
        <row r="1305">
          <cell r="F1305">
            <v>2520.5</v>
          </cell>
          <cell r="K1305" t="str">
            <v>AEDFE-25</v>
          </cell>
        </row>
        <row r="1306">
          <cell r="F1306">
            <v>191.59</v>
          </cell>
          <cell r="K1306" t="str">
            <v>AEDFE-25</v>
          </cell>
        </row>
        <row r="1307">
          <cell r="F1307">
            <v>3381.89</v>
          </cell>
          <cell r="K1307" t="str">
            <v>AEDFE-25</v>
          </cell>
        </row>
        <row r="1308">
          <cell r="F1308">
            <v>501821.62</v>
          </cell>
          <cell r="K1308" t="str">
            <v>AEDFE-25</v>
          </cell>
        </row>
        <row r="1309">
          <cell r="F1309">
            <v>151112.1</v>
          </cell>
          <cell r="K1309" t="str">
            <v>AEDFE-25</v>
          </cell>
        </row>
        <row r="1310">
          <cell r="F1310">
            <v>4579</v>
          </cell>
          <cell r="K1310" t="str">
            <v>AEDFE-25</v>
          </cell>
        </row>
        <row r="1311">
          <cell r="F1311">
            <v>36009.370000000003</v>
          </cell>
          <cell r="K1311" t="str">
            <v>AEDFE-25</v>
          </cell>
        </row>
        <row r="1312">
          <cell r="F1312">
            <v>10024.719999999999</v>
          </cell>
          <cell r="K1312" t="str">
            <v>AEDFE-25</v>
          </cell>
        </row>
        <row r="1313">
          <cell r="F1313">
            <v>24056.66</v>
          </cell>
          <cell r="K1313" t="str">
            <v>AEDFE-25</v>
          </cell>
        </row>
        <row r="1314">
          <cell r="F1314">
            <v>8507.7000000000007</v>
          </cell>
          <cell r="K1314" t="str">
            <v>AEDFE-25</v>
          </cell>
        </row>
        <row r="1315">
          <cell r="F1315">
            <v>2019.33</v>
          </cell>
          <cell r="K1315" t="str">
            <v>AEDFE-25</v>
          </cell>
        </row>
        <row r="1316">
          <cell r="F1316">
            <v>3111.78</v>
          </cell>
          <cell r="K1316" t="str">
            <v>AEDFE-25</v>
          </cell>
        </row>
        <row r="1317">
          <cell r="F1317">
            <v>32650.06</v>
          </cell>
          <cell r="K1317" t="str">
            <v>AEDFE-25</v>
          </cell>
        </row>
        <row r="1318">
          <cell r="F1318">
            <v>191922.85</v>
          </cell>
          <cell r="K1318" t="str">
            <v>AEDFE-25</v>
          </cell>
        </row>
        <row r="1319">
          <cell r="F1319">
            <v>17158.03</v>
          </cell>
          <cell r="K1319" t="str">
            <v>AEDFE-25</v>
          </cell>
        </row>
        <row r="1320">
          <cell r="F1320">
            <v>133675.59</v>
          </cell>
          <cell r="K1320" t="str">
            <v>AEDFE-25</v>
          </cell>
        </row>
        <row r="1321">
          <cell r="F1321">
            <v>83398.09</v>
          </cell>
          <cell r="K1321" t="str">
            <v>AEDFE-25</v>
          </cell>
        </row>
        <row r="1322">
          <cell r="F1322">
            <v>10560.46</v>
          </cell>
          <cell r="K1322" t="str">
            <v>AEDFE-25</v>
          </cell>
        </row>
        <row r="1323">
          <cell r="F1323">
            <v>5201.49</v>
          </cell>
          <cell r="K1323" t="str">
            <v>AEDFE-25</v>
          </cell>
        </row>
        <row r="1324">
          <cell r="F1324">
            <v>5501.94</v>
          </cell>
          <cell r="K1324" t="str">
            <v>AEDFE-25</v>
          </cell>
        </row>
        <row r="1325">
          <cell r="F1325">
            <v>3032.8</v>
          </cell>
          <cell r="K1325" t="str">
            <v>AEDFE-25</v>
          </cell>
        </row>
        <row r="1326">
          <cell r="F1326">
            <v>25164.17</v>
          </cell>
          <cell r="K1326" t="str">
            <v>AEDFE-25</v>
          </cell>
        </row>
        <row r="1327">
          <cell r="F1327">
            <v>62156.05</v>
          </cell>
          <cell r="K1327" t="str">
            <v>AEDFE-25</v>
          </cell>
        </row>
        <row r="1328">
          <cell r="F1328">
            <v>2002.57</v>
          </cell>
          <cell r="K1328" t="str">
            <v>AEDFE-25</v>
          </cell>
        </row>
        <row r="1329">
          <cell r="F1329">
            <v>2429.7399999999998</v>
          </cell>
          <cell r="K1329" t="str">
            <v>AEDFE-25</v>
          </cell>
        </row>
        <row r="1330">
          <cell r="F1330">
            <v>4072.28</v>
          </cell>
          <cell r="K1330" t="str">
            <v>AEDFE-25</v>
          </cell>
        </row>
        <row r="1331">
          <cell r="F1331">
            <v>67.739999999999995</v>
          </cell>
          <cell r="K1331" t="str">
            <v>AEDFE-25</v>
          </cell>
        </row>
        <row r="1332">
          <cell r="F1332">
            <v>35075.629999999997</v>
          </cell>
          <cell r="K1332" t="str">
            <v>AEDFE-25</v>
          </cell>
        </row>
        <row r="1333">
          <cell r="F1333">
            <v>2765.25</v>
          </cell>
          <cell r="K1333" t="str">
            <v>AEDFE-25</v>
          </cell>
        </row>
        <row r="1334">
          <cell r="F1334">
            <v>17000.259999999998</v>
          </cell>
          <cell r="K1334" t="str">
            <v>AEDFE-25</v>
          </cell>
        </row>
        <row r="1335">
          <cell r="F1335">
            <v>115478.76</v>
          </cell>
          <cell r="K1335" t="str">
            <v>AEDFE-25</v>
          </cell>
        </row>
        <row r="1336">
          <cell r="F1336">
            <v>54914.559999999998</v>
          </cell>
          <cell r="K1336" t="str">
            <v>AEDFE-25</v>
          </cell>
        </row>
        <row r="1337">
          <cell r="F1337">
            <v>14413.98</v>
          </cell>
          <cell r="K1337" t="str">
            <v>AEDFE-25</v>
          </cell>
        </row>
        <row r="1338">
          <cell r="F1338">
            <v>2.1800000000000002</v>
          </cell>
          <cell r="K1338" t="str">
            <v>AEDFE-25</v>
          </cell>
        </row>
        <row r="1339">
          <cell r="F1339">
            <v>21502.92</v>
          </cell>
          <cell r="K1339" t="str">
            <v>AEDFE-25</v>
          </cell>
        </row>
        <row r="1340">
          <cell r="F1340">
            <v>397867.09</v>
          </cell>
          <cell r="K1340" t="str">
            <v>AEDFE-25</v>
          </cell>
        </row>
        <row r="1341">
          <cell r="F1341">
            <v>25207.3</v>
          </cell>
          <cell r="K1341" t="str">
            <v>AEDFE-25</v>
          </cell>
        </row>
        <row r="1342">
          <cell r="F1342">
            <v>3639.18</v>
          </cell>
          <cell r="K1342" t="str">
            <v>AEDFE-25</v>
          </cell>
        </row>
        <row r="1343">
          <cell r="F1343">
            <v>68160.73</v>
          </cell>
          <cell r="K1343" t="str">
            <v>AEDFE-25</v>
          </cell>
        </row>
        <row r="1344">
          <cell r="F1344">
            <v>272967.17</v>
          </cell>
          <cell r="K1344" t="str">
            <v>AEDFE-25</v>
          </cell>
        </row>
        <row r="1345">
          <cell r="F1345">
            <v>32365.99</v>
          </cell>
          <cell r="K1345" t="str">
            <v>AEDFE-25</v>
          </cell>
        </row>
        <row r="1346">
          <cell r="F1346">
            <v>27124.15</v>
          </cell>
          <cell r="K1346" t="str">
            <v>AEDFE-25</v>
          </cell>
        </row>
        <row r="1347">
          <cell r="F1347">
            <v>54724.800000000003</v>
          </cell>
          <cell r="K1347" t="str">
            <v>AEDFE-25</v>
          </cell>
        </row>
        <row r="1348">
          <cell r="F1348">
            <v>26628.92</v>
          </cell>
          <cell r="K1348" t="str">
            <v>AEDFE-25</v>
          </cell>
        </row>
        <row r="1349">
          <cell r="F1349">
            <v>14116.24</v>
          </cell>
          <cell r="K1349" t="str">
            <v>AEDFE-25</v>
          </cell>
        </row>
        <row r="1350">
          <cell r="F1350">
            <v>9757.92</v>
          </cell>
          <cell r="K1350" t="str">
            <v>AEDFE-25</v>
          </cell>
        </row>
        <row r="1351">
          <cell r="F1351">
            <v>478707.96</v>
          </cell>
          <cell r="K1351" t="str">
            <v>AEDFE-25</v>
          </cell>
        </row>
        <row r="1352">
          <cell r="F1352">
            <v>4969.6000000000004</v>
          </cell>
          <cell r="K1352" t="str">
            <v>AEDFE-25</v>
          </cell>
        </row>
        <row r="1353">
          <cell r="F1353">
            <v>10013.68</v>
          </cell>
          <cell r="K1353" t="str">
            <v>AEDFE-25</v>
          </cell>
        </row>
        <row r="1354">
          <cell r="F1354">
            <v>322575.53000000003</v>
          </cell>
          <cell r="K1354" t="str">
            <v>AEDFE-25</v>
          </cell>
        </row>
        <row r="1355">
          <cell r="F1355">
            <v>121564.08</v>
          </cell>
          <cell r="K1355" t="str">
            <v>AEDFE-25</v>
          </cell>
        </row>
        <row r="1356">
          <cell r="F1356">
            <v>146884.07999999999</v>
          </cell>
          <cell r="K1356" t="str">
            <v>AEDFE-25</v>
          </cell>
        </row>
        <row r="1357">
          <cell r="F1357">
            <v>4500.93</v>
          </cell>
          <cell r="K1357" t="str">
            <v>AEDFE-25</v>
          </cell>
        </row>
        <row r="1358">
          <cell r="F1358">
            <v>9076.49</v>
          </cell>
          <cell r="K1358" t="str">
            <v>AEDFE-25</v>
          </cell>
        </row>
        <row r="1359">
          <cell r="F1359">
            <v>367826.25</v>
          </cell>
          <cell r="K1359" t="str">
            <v>AEDFE-25</v>
          </cell>
        </row>
        <row r="1360">
          <cell r="F1360">
            <v>11988.42</v>
          </cell>
          <cell r="K1360" t="str">
            <v>AEDFE-25</v>
          </cell>
        </row>
        <row r="1361">
          <cell r="F1361">
            <v>7065.66</v>
          </cell>
          <cell r="K1361" t="str">
            <v>AEDFE-25</v>
          </cell>
        </row>
        <row r="1362">
          <cell r="F1362">
            <v>912.5</v>
          </cell>
          <cell r="K1362" t="str">
            <v>AEDFE-25</v>
          </cell>
        </row>
        <row r="1363">
          <cell r="F1363">
            <v>133131.79</v>
          </cell>
          <cell r="K1363" t="str">
            <v>AEDFE-25</v>
          </cell>
        </row>
        <row r="1364">
          <cell r="F1364">
            <v>529.25</v>
          </cell>
          <cell r="K1364" t="str">
            <v>AEDFE-25</v>
          </cell>
        </row>
        <row r="1365">
          <cell r="F1365">
            <v>1397.5</v>
          </cell>
          <cell r="K1365" t="str">
            <v>AEDFE-25</v>
          </cell>
        </row>
        <row r="1366">
          <cell r="F1366">
            <v>776.35</v>
          </cell>
          <cell r="K1366" t="str">
            <v>AEDFE-25</v>
          </cell>
        </row>
        <row r="1367">
          <cell r="F1367">
            <v>2827.1</v>
          </cell>
          <cell r="K1367" t="str">
            <v>AEDFE-25</v>
          </cell>
        </row>
        <row r="1368">
          <cell r="F1368">
            <v>46306.3</v>
          </cell>
          <cell r="K1368" t="str">
            <v>AEDFE-25</v>
          </cell>
        </row>
        <row r="1369">
          <cell r="F1369">
            <v>75.02</v>
          </cell>
          <cell r="K1369" t="str">
            <v>AEDFE-25</v>
          </cell>
        </row>
        <row r="1370">
          <cell r="F1370">
            <v>5630.53</v>
          </cell>
          <cell r="K1370" t="str">
            <v>AEDFE-25</v>
          </cell>
        </row>
        <row r="1371">
          <cell r="F1371">
            <v>29792.1</v>
          </cell>
          <cell r="K1371" t="str">
            <v>AEDFE-25</v>
          </cell>
        </row>
        <row r="1372">
          <cell r="F1372">
            <v>264.58999999999997</v>
          </cell>
          <cell r="K1372" t="str">
            <v>AEDFE-25</v>
          </cell>
        </row>
        <row r="1373">
          <cell r="F1373">
            <v>50175.54</v>
          </cell>
          <cell r="K1373" t="str">
            <v>AEDFE-25</v>
          </cell>
        </row>
        <row r="1374">
          <cell r="F1374">
            <v>202585.42</v>
          </cell>
          <cell r="K1374" t="str">
            <v>AEDFE-25</v>
          </cell>
        </row>
        <row r="1375">
          <cell r="F1375">
            <v>54790.33</v>
          </cell>
          <cell r="K1375" t="str">
            <v>AEDFE-25</v>
          </cell>
        </row>
        <row r="1376">
          <cell r="F1376">
            <v>263793.32</v>
          </cell>
          <cell r="K1376" t="str">
            <v>AEDFE-25</v>
          </cell>
        </row>
        <row r="1377">
          <cell r="F1377">
            <v>85706.48</v>
          </cell>
          <cell r="K1377" t="str">
            <v>AEDFE-25</v>
          </cell>
        </row>
        <row r="1378">
          <cell r="F1378">
            <v>2020.57</v>
          </cell>
          <cell r="K1378" t="str">
            <v>AEDFE-25</v>
          </cell>
        </row>
        <row r="1379">
          <cell r="F1379">
            <v>55185.23</v>
          </cell>
          <cell r="K1379" t="str">
            <v>AEDFE-25</v>
          </cell>
        </row>
        <row r="1380">
          <cell r="F1380">
            <v>3650.01</v>
          </cell>
          <cell r="K1380" t="str">
            <v>AEDFE-25</v>
          </cell>
        </row>
        <row r="1381">
          <cell r="F1381">
            <v>2494.21</v>
          </cell>
          <cell r="K1381" t="str">
            <v>AEDFE-25</v>
          </cell>
        </row>
        <row r="1382">
          <cell r="F1382">
            <v>437.24</v>
          </cell>
          <cell r="K1382" t="str">
            <v>AEDFE-25</v>
          </cell>
        </row>
        <row r="1383">
          <cell r="F1383">
            <v>1285.8800000000001</v>
          </cell>
          <cell r="K1383" t="str">
            <v>AEDFE-25</v>
          </cell>
        </row>
        <row r="1384">
          <cell r="F1384">
            <v>25494.28</v>
          </cell>
          <cell r="K1384" t="str">
            <v>AEDFE-25</v>
          </cell>
        </row>
        <row r="1385">
          <cell r="F1385">
            <v>54808.17</v>
          </cell>
          <cell r="K1385" t="str">
            <v>AEDFE-25</v>
          </cell>
        </row>
        <row r="1386">
          <cell r="F1386">
            <v>181734.12</v>
          </cell>
          <cell r="K1386" t="str">
            <v>AEDFE-25</v>
          </cell>
        </row>
        <row r="1387">
          <cell r="F1387">
            <v>148896.01999999999</v>
          </cell>
          <cell r="K1387" t="str">
            <v>AEDFE-25</v>
          </cell>
        </row>
        <row r="1388">
          <cell r="F1388">
            <v>82865.5</v>
          </cell>
          <cell r="K1388" t="str">
            <v>AEDFE-25</v>
          </cell>
        </row>
        <row r="1389">
          <cell r="F1389">
            <v>364106.16</v>
          </cell>
          <cell r="K1389" t="str">
            <v>AEDFE-25</v>
          </cell>
        </row>
        <row r="1390">
          <cell r="F1390">
            <v>3983.61</v>
          </cell>
          <cell r="K1390" t="str">
            <v>AEDFE-25</v>
          </cell>
        </row>
        <row r="1391">
          <cell r="F1391">
            <v>19381.78</v>
          </cell>
          <cell r="K1391" t="str">
            <v>AEDFE-25</v>
          </cell>
        </row>
        <row r="1392">
          <cell r="F1392">
            <v>4006.96</v>
          </cell>
          <cell r="K1392" t="str">
            <v>AEDFE-25</v>
          </cell>
        </row>
        <row r="1393">
          <cell r="F1393">
            <v>16001.41</v>
          </cell>
          <cell r="K1393" t="str">
            <v>AEDFE-25</v>
          </cell>
        </row>
        <row r="1394">
          <cell r="F1394">
            <v>4139.92</v>
          </cell>
          <cell r="K1394" t="str">
            <v>AEDFE-25</v>
          </cell>
        </row>
        <row r="1395">
          <cell r="F1395">
            <v>24875.13</v>
          </cell>
          <cell r="K1395" t="str">
            <v>AEDFE-25</v>
          </cell>
        </row>
        <row r="1396">
          <cell r="F1396">
            <v>8988.0400000000009</v>
          </cell>
          <cell r="K1396" t="str">
            <v>AEDFE-25</v>
          </cell>
        </row>
        <row r="1397">
          <cell r="F1397">
            <v>3434.71</v>
          </cell>
          <cell r="K1397" t="str">
            <v>AEDFE-25</v>
          </cell>
        </row>
        <row r="1398">
          <cell r="F1398">
            <v>93877.65</v>
          </cell>
          <cell r="K1398" t="str">
            <v>AEDFE-25</v>
          </cell>
        </row>
        <row r="1399">
          <cell r="F1399">
            <v>145419.16</v>
          </cell>
          <cell r="K1399" t="str">
            <v>AEDFE-25</v>
          </cell>
        </row>
        <row r="1400">
          <cell r="F1400">
            <v>42515.15</v>
          </cell>
          <cell r="K1400" t="str">
            <v>AEDFE-25</v>
          </cell>
        </row>
        <row r="1401">
          <cell r="F1401">
            <v>156284.43</v>
          </cell>
          <cell r="K1401" t="str">
            <v>AEDFE-25</v>
          </cell>
        </row>
        <row r="1402">
          <cell r="F1402">
            <v>179201.1</v>
          </cell>
          <cell r="K1402" t="str">
            <v>AEDFE-25</v>
          </cell>
        </row>
        <row r="1403">
          <cell r="F1403">
            <v>220333.37</v>
          </cell>
          <cell r="K1403" t="str">
            <v>AEDFE-25</v>
          </cell>
        </row>
        <row r="1404">
          <cell r="F1404">
            <v>48.76</v>
          </cell>
          <cell r="K1404" t="str">
            <v>SARFE-25</v>
          </cell>
        </row>
        <row r="1405">
          <cell r="F1405">
            <v>14362.53</v>
          </cell>
          <cell r="K1405" t="str">
            <v>SARFE-25</v>
          </cell>
        </row>
        <row r="1406">
          <cell r="F1406">
            <v>10298</v>
          </cell>
          <cell r="K1406" t="str">
            <v>SARFE-25</v>
          </cell>
        </row>
        <row r="1407">
          <cell r="F1407">
            <v>117768.41</v>
          </cell>
          <cell r="K1407" t="str">
            <v>SARFE-25</v>
          </cell>
        </row>
        <row r="1408">
          <cell r="F1408">
            <v>34.04</v>
          </cell>
          <cell r="K1408" t="str">
            <v>SARFE-25</v>
          </cell>
        </row>
        <row r="1409">
          <cell r="F1409">
            <v>6086.21</v>
          </cell>
          <cell r="K1409" t="str">
            <v>SARFE-25</v>
          </cell>
        </row>
        <row r="1410">
          <cell r="F1410">
            <v>5550</v>
          </cell>
          <cell r="K1410" t="str">
            <v>SARFE-25</v>
          </cell>
        </row>
        <row r="1411">
          <cell r="F1411">
            <v>259.99</v>
          </cell>
          <cell r="K1411" t="str">
            <v>SARFE-25</v>
          </cell>
        </row>
        <row r="1412">
          <cell r="F1412">
            <v>372264.94</v>
          </cell>
          <cell r="K1412" t="str">
            <v>SARFE-25</v>
          </cell>
        </row>
        <row r="1413">
          <cell r="F1413">
            <v>111978.75</v>
          </cell>
          <cell r="K1413" t="str">
            <v>SARFE-25</v>
          </cell>
        </row>
        <row r="1414">
          <cell r="F1414">
            <v>200126.78</v>
          </cell>
          <cell r="K1414" t="str">
            <v>SARFE-25</v>
          </cell>
        </row>
        <row r="1415">
          <cell r="F1415">
            <v>3003</v>
          </cell>
          <cell r="K1415" t="str">
            <v>SARFE-25</v>
          </cell>
        </row>
        <row r="1416">
          <cell r="F1416">
            <v>10338.26</v>
          </cell>
          <cell r="K1416" t="str">
            <v>SARFE-25</v>
          </cell>
        </row>
        <row r="1417">
          <cell r="F1417">
            <v>21159.81</v>
          </cell>
          <cell r="K1417" t="str">
            <v>SARFE-25</v>
          </cell>
        </row>
        <row r="1418">
          <cell r="F1418">
            <v>165367.22</v>
          </cell>
          <cell r="K1418" t="str">
            <v>SARFE-25</v>
          </cell>
        </row>
        <row r="1419">
          <cell r="F1419">
            <v>36421.32</v>
          </cell>
          <cell r="K1419" t="str">
            <v>SARFE-25</v>
          </cell>
        </row>
        <row r="1420">
          <cell r="F1420">
            <v>2350.62</v>
          </cell>
          <cell r="K1420" t="str">
            <v>SARFE-25</v>
          </cell>
        </row>
        <row r="1421">
          <cell r="F1421">
            <v>3035.31</v>
          </cell>
          <cell r="K1421" t="str">
            <v>SARFE-25</v>
          </cell>
        </row>
        <row r="1422">
          <cell r="F1422">
            <v>7702.13</v>
          </cell>
          <cell r="K1422" t="str">
            <v>SARFE-25</v>
          </cell>
        </row>
        <row r="1423">
          <cell r="F1423">
            <v>0.76</v>
          </cell>
          <cell r="K1423" t="str">
            <v>SARFE-25</v>
          </cell>
        </row>
        <row r="1424">
          <cell r="F1424">
            <v>105.56</v>
          </cell>
          <cell r="K1424" t="str">
            <v>SARFE-25</v>
          </cell>
        </row>
        <row r="1425">
          <cell r="F1425">
            <v>117069.68</v>
          </cell>
          <cell r="K1425" t="str">
            <v>SARFE-25</v>
          </cell>
        </row>
        <row r="1426">
          <cell r="F1426">
            <v>158405.51999999999</v>
          </cell>
          <cell r="K1426" t="str">
            <v>SARFE-25</v>
          </cell>
        </row>
        <row r="1427">
          <cell r="F1427">
            <v>34504.14</v>
          </cell>
          <cell r="K1427" t="str">
            <v>SARFE-25</v>
          </cell>
        </row>
        <row r="1428">
          <cell r="F1428">
            <v>106931.78</v>
          </cell>
          <cell r="K1428" t="str">
            <v>SARFE-25</v>
          </cell>
        </row>
        <row r="1429">
          <cell r="F1429">
            <v>169697.98</v>
          </cell>
          <cell r="K1429" t="str">
            <v>SARFE-25</v>
          </cell>
        </row>
        <row r="1430">
          <cell r="F1430">
            <v>48790.47</v>
          </cell>
          <cell r="K1430" t="str">
            <v>SARFE-25</v>
          </cell>
        </row>
        <row r="1431">
          <cell r="F1431">
            <v>65827.88</v>
          </cell>
          <cell r="K1431" t="str">
            <v>SARFE-25</v>
          </cell>
        </row>
        <row r="1432">
          <cell r="F1432">
            <v>11391.09</v>
          </cell>
          <cell r="K1432" t="str">
            <v>SARFE-25</v>
          </cell>
        </row>
        <row r="1433">
          <cell r="F1433">
            <v>96566.37</v>
          </cell>
          <cell r="K1433" t="str">
            <v>SARFE-25</v>
          </cell>
        </row>
        <row r="1434">
          <cell r="F1434">
            <v>57065.3</v>
          </cell>
          <cell r="K1434" t="str">
            <v>SARFE-25</v>
          </cell>
        </row>
        <row r="1435">
          <cell r="F1435">
            <v>5503.05</v>
          </cell>
          <cell r="K1435" t="str">
            <v>SARFE-25</v>
          </cell>
        </row>
        <row r="1436">
          <cell r="F1436">
            <v>378199.02</v>
          </cell>
          <cell r="K1436" t="str">
            <v>SARFE-25</v>
          </cell>
        </row>
        <row r="1437">
          <cell r="F1437">
            <v>71582.94</v>
          </cell>
          <cell r="K1437" t="str">
            <v>SARFE-25</v>
          </cell>
        </row>
        <row r="1438">
          <cell r="F1438">
            <v>237282.85</v>
          </cell>
          <cell r="K1438" t="str">
            <v>SARFE-25</v>
          </cell>
        </row>
        <row r="1439">
          <cell r="F1439">
            <v>545091.32999999996</v>
          </cell>
          <cell r="K1439" t="str">
            <v>SARFE-25</v>
          </cell>
        </row>
        <row r="1440">
          <cell r="F1440">
            <v>55342.78</v>
          </cell>
          <cell r="K1440" t="str">
            <v>SARFE-25</v>
          </cell>
        </row>
        <row r="1441">
          <cell r="F1441">
            <v>133853.87</v>
          </cell>
          <cell r="K1441" t="str">
            <v>SARFE-25</v>
          </cell>
        </row>
        <row r="1442">
          <cell r="F1442">
            <v>80000.399999999994</v>
          </cell>
          <cell r="K1442" t="str">
            <v>SARFE-25</v>
          </cell>
        </row>
        <row r="1443">
          <cell r="F1443">
            <v>33672.33</v>
          </cell>
          <cell r="K1443" t="str">
            <v>SARFE-25</v>
          </cell>
        </row>
        <row r="1444">
          <cell r="F1444">
            <v>307456.61</v>
          </cell>
          <cell r="K1444" t="str">
            <v>SARFE-25</v>
          </cell>
        </row>
        <row r="1445">
          <cell r="F1445">
            <v>101097.76</v>
          </cell>
          <cell r="K1445" t="str">
            <v>SARFE-25</v>
          </cell>
        </row>
        <row r="1446">
          <cell r="F1446">
            <v>10018.32</v>
          </cell>
          <cell r="K1446" t="str">
            <v>SARFE-25</v>
          </cell>
        </row>
        <row r="1447">
          <cell r="F1447">
            <v>54668.57</v>
          </cell>
          <cell r="K1447" t="str">
            <v>SARFE-25</v>
          </cell>
        </row>
        <row r="1448">
          <cell r="F1448">
            <v>50154.51</v>
          </cell>
          <cell r="K1448" t="str">
            <v>SARFE-25</v>
          </cell>
        </row>
        <row r="1449">
          <cell r="F1449">
            <v>22629.21</v>
          </cell>
          <cell r="K1449" t="str">
            <v>SARFE-25</v>
          </cell>
        </row>
        <row r="1450">
          <cell r="F1450">
            <v>99943.94</v>
          </cell>
          <cell r="K1450" t="str">
            <v>SARFE-25</v>
          </cell>
        </row>
        <row r="1451">
          <cell r="F1451">
            <v>20611.79</v>
          </cell>
          <cell r="K1451" t="str">
            <v>SARFE-25</v>
          </cell>
        </row>
        <row r="1452">
          <cell r="F1452">
            <v>2002.72</v>
          </cell>
          <cell r="K1452" t="str">
            <v>SARFE-25</v>
          </cell>
        </row>
        <row r="1453">
          <cell r="F1453">
            <v>2010.24</v>
          </cell>
          <cell r="K1453" t="str">
            <v>SARFE-25</v>
          </cell>
        </row>
        <row r="1454">
          <cell r="F1454">
            <v>25439.97</v>
          </cell>
          <cell r="K1454" t="str">
            <v>SARFE-25</v>
          </cell>
        </row>
        <row r="1455">
          <cell r="F1455">
            <v>5909.3</v>
          </cell>
          <cell r="K1455" t="str">
            <v>SARFE-25</v>
          </cell>
        </row>
        <row r="1456">
          <cell r="F1456">
            <v>16.96</v>
          </cell>
          <cell r="K1456" t="str">
            <v>SARFE-25</v>
          </cell>
        </row>
        <row r="1457">
          <cell r="F1457">
            <v>78771.56</v>
          </cell>
          <cell r="K1457" t="str">
            <v>SARFE-25</v>
          </cell>
        </row>
        <row r="1458">
          <cell r="F1458">
            <v>35575.910000000003</v>
          </cell>
          <cell r="K1458" t="str">
            <v>SARFE-25</v>
          </cell>
        </row>
        <row r="1459">
          <cell r="F1459">
            <v>84966.12</v>
          </cell>
          <cell r="K1459" t="str">
            <v>SARFE-25</v>
          </cell>
        </row>
        <row r="1460">
          <cell r="F1460">
            <v>18003</v>
          </cell>
          <cell r="K1460" t="str">
            <v>SARFE-25</v>
          </cell>
        </row>
        <row r="1461">
          <cell r="F1461">
            <v>3.61</v>
          </cell>
          <cell r="K1461" t="str">
            <v>SARFE-25</v>
          </cell>
        </row>
        <row r="1462">
          <cell r="F1462">
            <v>7000</v>
          </cell>
          <cell r="K1462" t="str">
            <v>SARFE-25</v>
          </cell>
        </row>
        <row r="1463">
          <cell r="F1463">
            <v>10056.43</v>
          </cell>
          <cell r="K1463" t="str">
            <v>SARFE-25</v>
          </cell>
        </row>
        <row r="1464">
          <cell r="F1464">
            <v>48763.48</v>
          </cell>
          <cell r="K1464" t="str">
            <v>SARFE-25</v>
          </cell>
        </row>
        <row r="1465">
          <cell r="F1465">
            <v>1353.05</v>
          </cell>
          <cell r="K1465" t="str">
            <v>SARFE-25</v>
          </cell>
        </row>
        <row r="1466">
          <cell r="F1466">
            <v>624.62</v>
          </cell>
          <cell r="K1466" t="str">
            <v>SARFE-25</v>
          </cell>
        </row>
        <row r="1467">
          <cell r="F1467">
            <v>324003.56</v>
          </cell>
          <cell r="K1467" t="str">
            <v>SARFE-25</v>
          </cell>
        </row>
        <row r="1468">
          <cell r="F1468">
            <v>26114.87</v>
          </cell>
          <cell r="K1468" t="str">
            <v>SARFE-25</v>
          </cell>
        </row>
        <row r="1469">
          <cell r="F1469">
            <v>60037.46</v>
          </cell>
          <cell r="K1469" t="str">
            <v>SARFE-25</v>
          </cell>
        </row>
        <row r="1470">
          <cell r="F1470">
            <v>137980.82999999999</v>
          </cell>
          <cell r="K1470" t="str">
            <v>SARFE-25</v>
          </cell>
        </row>
        <row r="1471">
          <cell r="F1471">
            <v>20001.939999999999</v>
          </cell>
          <cell r="K1471" t="str">
            <v>SARFE-25</v>
          </cell>
        </row>
        <row r="1472">
          <cell r="F1472">
            <v>2001.21</v>
          </cell>
          <cell r="K1472" t="str">
            <v>SARFE-25</v>
          </cell>
        </row>
        <row r="1473">
          <cell r="F1473">
            <v>82519.960000000006</v>
          </cell>
          <cell r="K1473" t="str">
            <v>SARFE-25</v>
          </cell>
        </row>
        <row r="1474">
          <cell r="F1474">
            <v>19302.66</v>
          </cell>
          <cell r="K1474" t="str">
            <v>SARFE-25</v>
          </cell>
        </row>
        <row r="1475">
          <cell r="F1475">
            <v>77743.75</v>
          </cell>
          <cell r="K1475" t="str">
            <v>SARFE-25</v>
          </cell>
        </row>
        <row r="1476">
          <cell r="F1476">
            <v>30361.34</v>
          </cell>
          <cell r="K1476" t="str">
            <v>SARFE-25</v>
          </cell>
        </row>
        <row r="1477">
          <cell r="F1477">
            <v>52108.95</v>
          </cell>
          <cell r="K1477" t="str">
            <v>SARFE-25</v>
          </cell>
        </row>
        <row r="1478">
          <cell r="F1478">
            <v>49118.89</v>
          </cell>
          <cell r="K1478" t="str">
            <v>SARFE-25</v>
          </cell>
        </row>
        <row r="1479">
          <cell r="F1479">
            <v>15094.22</v>
          </cell>
          <cell r="K1479" t="str">
            <v>SARFE-25</v>
          </cell>
        </row>
        <row r="1480">
          <cell r="F1480">
            <v>2000</v>
          </cell>
          <cell r="K1480" t="str">
            <v>SARFE-25</v>
          </cell>
        </row>
        <row r="1481">
          <cell r="F1481">
            <v>56000</v>
          </cell>
          <cell r="K1481" t="str">
            <v>SARFE-25</v>
          </cell>
        </row>
        <row r="1482">
          <cell r="F1482">
            <v>8285.3700000000008</v>
          </cell>
          <cell r="K1482" t="str">
            <v>SARFE-25</v>
          </cell>
        </row>
        <row r="1483">
          <cell r="F1483">
            <v>138448.04</v>
          </cell>
          <cell r="K1483" t="str">
            <v>SARFE-25</v>
          </cell>
        </row>
        <row r="1484">
          <cell r="F1484">
            <v>81043.69</v>
          </cell>
          <cell r="K1484" t="str">
            <v>SARFE-25</v>
          </cell>
        </row>
        <row r="1485">
          <cell r="F1485">
            <v>101.3</v>
          </cell>
          <cell r="K1485" t="str">
            <v>SARFE-25</v>
          </cell>
        </row>
        <row r="1486">
          <cell r="F1486">
            <v>6055.39</v>
          </cell>
          <cell r="K1486" t="str">
            <v>SARFE-25</v>
          </cell>
        </row>
        <row r="1487">
          <cell r="F1487">
            <v>40971</v>
          </cell>
          <cell r="K1487" t="str">
            <v>SARFE-25</v>
          </cell>
        </row>
        <row r="1488">
          <cell r="F1488">
            <v>184039.45</v>
          </cell>
          <cell r="K1488" t="str">
            <v>SARFE-25</v>
          </cell>
        </row>
        <row r="1489">
          <cell r="F1489">
            <v>943.5</v>
          </cell>
          <cell r="K1489" t="str">
            <v>SARFE-25</v>
          </cell>
        </row>
        <row r="1490">
          <cell r="F1490">
            <v>12012.53</v>
          </cell>
          <cell r="K1490" t="str">
            <v>SARFE-25</v>
          </cell>
        </row>
        <row r="1491">
          <cell r="F1491">
            <v>51022.21</v>
          </cell>
          <cell r="K1491" t="str">
            <v>SARFE-25</v>
          </cell>
        </row>
        <row r="1492">
          <cell r="F1492">
            <v>71842.41</v>
          </cell>
          <cell r="K1492" t="str">
            <v>SARFE-25</v>
          </cell>
        </row>
        <row r="1493">
          <cell r="F1493">
            <v>388.19</v>
          </cell>
          <cell r="K1493" t="str">
            <v>SARFE-25</v>
          </cell>
        </row>
        <row r="1494">
          <cell r="F1494">
            <v>373331.09</v>
          </cell>
          <cell r="K1494" t="str">
            <v>SARFE-25</v>
          </cell>
        </row>
        <row r="1495">
          <cell r="F1495">
            <v>88584.14</v>
          </cell>
          <cell r="K1495" t="str">
            <v>SARFE-25</v>
          </cell>
        </row>
        <row r="1496">
          <cell r="F1496">
            <v>54724.78</v>
          </cell>
          <cell r="K1496" t="str">
            <v>SARFE-25</v>
          </cell>
        </row>
        <row r="1497">
          <cell r="F1497">
            <v>100194.6</v>
          </cell>
          <cell r="K1497" t="str">
            <v>SARFE-25</v>
          </cell>
        </row>
        <row r="1498">
          <cell r="F1498">
            <v>19701.810000000001</v>
          </cell>
          <cell r="K1498" t="str">
            <v>SARFE-25</v>
          </cell>
        </row>
        <row r="1499">
          <cell r="F1499">
            <v>2000.1</v>
          </cell>
          <cell r="K1499" t="str">
            <v>SARFE-25</v>
          </cell>
        </row>
        <row r="1500">
          <cell r="F1500">
            <v>33000.129999999997</v>
          </cell>
          <cell r="K1500" t="str">
            <v>SARFE-25</v>
          </cell>
        </row>
        <row r="1501">
          <cell r="F1501">
            <v>11.68</v>
          </cell>
          <cell r="K1501" t="str">
            <v>SARFE-25</v>
          </cell>
        </row>
        <row r="1502">
          <cell r="F1502">
            <v>26.58</v>
          </cell>
          <cell r="K1502" t="str">
            <v>SARFE-25</v>
          </cell>
        </row>
        <row r="1503">
          <cell r="F1503">
            <v>51882.29</v>
          </cell>
          <cell r="K1503" t="str">
            <v>SARFE-25</v>
          </cell>
        </row>
        <row r="1504">
          <cell r="F1504">
            <v>34091.379999999997</v>
          </cell>
          <cell r="K1504" t="str">
            <v>SARFE-25</v>
          </cell>
        </row>
        <row r="1505">
          <cell r="F1505">
            <v>48585.62</v>
          </cell>
          <cell r="K1505" t="str">
            <v>SARFE-25</v>
          </cell>
        </row>
        <row r="1506">
          <cell r="F1506">
            <v>22058.400000000001</v>
          </cell>
          <cell r="K1506" t="str">
            <v>SARFE-25</v>
          </cell>
        </row>
        <row r="1507">
          <cell r="F1507">
            <v>15774.3</v>
          </cell>
          <cell r="K1507" t="str">
            <v>SARFE-25</v>
          </cell>
        </row>
        <row r="1508">
          <cell r="F1508">
            <v>7384.4</v>
          </cell>
          <cell r="K1508" t="str">
            <v>USDFE-12</v>
          </cell>
        </row>
        <row r="1509">
          <cell r="F1509">
            <v>54400.81</v>
          </cell>
          <cell r="K1509" t="str">
            <v>USDFE-12</v>
          </cell>
        </row>
        <row r="1510">
          <cell r="F1510">
            <v>10.45</v>
          </cell>
          <cell r="K1510" t="str">
            <v>USDFE-12</v>
          </cell>
        </row>
        <row r="1511">
          <cell r="F1511">
            <v>3000</v>
          </cell>
          <cell r="K1511" t="str">
            <v>USDFE-12</v>
          </cell>
        </row>
        <row r="1512">
          <cell r="F1512">
            <v>35685.68</v>
          </cell>
          <cell r="K1512" t="str">
            <v>USDFE-12</v>
          </cell>
        </row>
        <row r="1513">
          <cell r="F1513">
            <v>1077.8399999999999</v>
          </cell>
          <cell r="K1513" t="str">
            <v>USDFE-12</v>
          </cell>
        </row>
        <row r="1514">
          <cell r="F1514">
            <v>70902.02</v>
          </cell>
          <cell r="K1514" t="str">
            <v>USDFE-12</v>
          </cell>
        </row>
        <row r="1515">
          <cell r="F1515">
            <v>869454.4</v>
          </cell>
          <cell r="K1515" t="str">
            <v>USDFE-12</v>
          </cell>
        </row>
        <row r="1516">
          <cell r="F1516">
            <v>12848.07</v>
          </cell>
          <cell r="K1516" t="str">
            <v>USDFE-12</v>
          </cell>
        </row>
        <row r="1517">
          <cell r="F1517">
            <v>76531.179999999993</v>
          </cell>
          <cell r="K1517" t="str">
            <v>USDFE-12</v>
          </cell>
        </row>
        <row r="1518">
          <cell r="F1518">
            <v>20819.11</v>
          </cell>
          <cell r="K1518" t="str">
            <v>USDFE-12</v>
          </cell>
        </row>
        <row r="1519">
          <cell r="F1519">
            <v>1337.58</v>
          </cell>
          <cell r="K1519" t="str">
            <v>USDFE-12</v>
          </cell>
        </row>
        <row r="1520">
          <cell r="F1520">
            <v>20000</v>
          </cell>
          <cell r="K1520" t="str">
            <v>GBPFE-12</v>
          </cell>
        </row>
        <row r="1521">
          <cell r="F1521">
            <v>33771.74</v>
          </cell>
          <cell r="K1521" t="str">
            <v>GBPFE-12</v>
          </cell>
        </row>
        <row r="1522">
          <cell r="F1522">
            <v>85000</v>
          </cell>
          <cell r="K1522" t="str">
            <v>GBPFE-12</v>
          </cell>
        </row>
        <row r="1523">
          <cell r="F1523">
            <v>69069.64</v>
          </cell>
          <cell r="K1523" t="str">
            <v>GBPFE-12</v>
          </cell>
        </row>
        <row r="1524">
          <cell r="F1524">
            <v>5000</v>
          </cell>
          <cell r="K1524" t="str">
            <v>GBPFE-12</v>
          </cell>
        </row>
        <row r="1525">
          <cell r="F1525">
            <v>30058.18</v>
          </cell>
          <cell r="K1525" t="str">
            <v>GBPFE-12</v>
          </cell>
        </row>
        <row r="1526">
          <cell r="F1526">
            <v>7000</v>
          </cell>
          <cell r="K1526" t="str">
            <v>GBPFE-12</v>
          </cell>
        </row>
        <row r="1527">
          <cell r="F1527">
            <v>4000</v>
          </cell>
          <cell r="K1527" t="str">
            <v>GBPFE-12</v>
          </cell>
        </row>
        <row r="1528">
          <cell r="F1528">
            <v>49831.55</v>
          </cell>
          <cell r="K1528" t="str">
            <v>GBPFE-12</v>
          </cell>
        </row>
        <row r="1529">
          <cell r="F1529">
            <v>1000</v>
          </cell>
          <cell r="K1529" t="str">
            <v>GBPFE-12</v>
          </cell>
        </row>
        <row r="1530">
          <cell r="F1530">
            <v>9780.89</v>
          </cell>
          <cell r="K1530" t="str">
            <v>GBPFE-12</v>
          </cell>
        </row>
        <row r="1531">
          <cell r="F1531">
            <v>2284.9299999999998</v>
          </cell>
          <cell r="K1531" t="str">
            <v>GBPFE-12</v>
          </cell>
        </row>
        <row r="1532">
          <cell r="F1532">
            <v>620</v>
          </cell>
          <cell r="K1532" t="str">
            <v>GBPFE-12</v>
          </cell>
        </row>
        <row r="1533">
          <cell r="F1533">
            <v>20000</v>
          </cell>
          <cell r="K1533" t="str">
            <v>EURFE-25</v>
          </cell>
        </row>
        <row r="1534">
          <cell r="F1534">
            <v>126.63</v>
          </cell>
          <cell r="K1534" t="str">
            <v>USDFE-12</v>
          </cell>
        </row>
        <row r="1535">
          <cell r="F1535">
            <v>670000</v>
          </cell>
          <cell r="K1535" t="str">
            <v>USDFE-25</v>
          </cell>
        </row>
        <row r="1536">
          <cell r="F1536">
            <v>95000</v>
          </cell>
          <cell r="K1536" t="str">
            <v>USDFE-25</v>
          </cell>
        </row>
        <row r="1537">
          <cell r="F1537">
            <v>14600</v>
          </cell>
          <cell r="K1537" t="str">
            <v>USDFE-25</v>
          </cell>
        </row>
        <row r="1538">
          <cell r="F1538">
            <v>21120.400000000001</v>
          </cell>
          <cell r="K1538" t="str">
            <v>USDFE-25</v>
          </cell>
        </row>
        <row r="1539">
          <cell r="F1539">
            <v>800000</v>
          </cell>
          <cell r="K1539" t="str">
            <v>USDFE-25</v>
          </cell>
        </row>
        <row r="1540">
          <cell r="F1540">
            <v>208448.96</v>
          </cell>
          <cell r="K1540" t="str">
            <v>USDFE-25</v>
          </cell>
        </row>
        <row r="1541">
          <cell r="F1541">
            <v>20022.439999999999</v>
          </cell>
          <cell r="K1541" t="str">
            <v>USDFE-25</v>
          </cell>
        </row>
        <row r="1542">
          <cell r="F1542">
            <v>13557000</v>
          </cell>
          <cell r="K1542" t="str">
            <v>USDFE-25</v>
          </cell>
        </row>
        <row r="1543">
          <cell r="F1543">
            <v>1251514.74</v>
          </cell>
          <cell r="K1543" t="str">
            <v>USDFE-25</v>
          </cell>
        </row>
        <row r="1544">
          <cell r="F1544">
            <v>39044.36</v>
          </cell>
          <cell r="K1544" t="str">
            <v>USDFE-25</v>
          </cell>
        </row>
        <row r="1545">
          <cell r="F1545">
            <v>91351.91</v>
          </cell>
          <cell r="K1545" t="str">
            <v>USDFE-25</v>
          </cell>
        </row>
        <row r="1546">
          <cell r="F1546">
            <v>665636.74</v>
          </cell>
          <cell r="K1546" t="str">
            <v>USDFE-25</v>
          </cell>
        </row>
        <row r="1547">
          <cell r="F1547">
            <v>765300.07</v>
          </cell>
          <cell r="K1547" t="str">
            <v>USDFE-25</v>
          </cell>
        </row>
        <row r="1548">
          <cell r="F1548">
            <v>28079.71</v>
          </cell>
          <cell r="K1548" t="str">
            <v>USDFE-25</v>
          </cell>
        </row>
        <row r="1549">
          <cell r="F1549">
            <v>9255.26</v>
          </cell>
          <cell r="K1549" t="str">
            <v>USDFE-25</v>
          </cell>
        </row>
        <row r="1550">
          <cell r="F1550">
            <v>1282848.1499999999</v>
          </cell>
          <cell r="K1550" t="str">
            <v>USDFE-25</v>
          </cell>
        </row>
        <row r="1551">
          <cell r="F1551">
            <v>908350</v>
          </cell>
          <cell r="K1551" t="str">
            <v>USDFE-25</v>
          </cell>
        </row>
        <row r="1552">
          <cell r="F1552">
            <v>62361000</v>
          </cell>
          <cell r="K1552" t="str">
            <v>USDFE-25</v>
          </cell>
        </row>
        <row r="1553">
          <cell r="F1553">
            <v>50000</v>
          </cell>
          <cell r="K1553" t="str">
            <v>USDFE-25</v>
          </cell>
        </row>
        <row r="1554">
          <cell r="F1554">
            <v>15000</v>
          </cell>
          <cell r="K1554" t="str">
            <v>USDFE-25</v>
          </cell>
        </row>
        <row r="1555">
          <cell r="F1555">
            <v>75450.38</v>
          </cell>
          <cell r="K1555" t="str">
            <v>USDFE-25</v>
          </cell>
        </row>
        <row r="1556">
          <cell r="F1556">
            <v>8713.81</v>
          </cell>
          <cell r="K1556" t="str">
            <v>USDFE-25</v>
          </cell>
        </row>
        <row r="1557">
          <cell r="F1557">
            <v>107000</v>
          </cell>
          <cell r="K1557" t="str">
            <v>USDFE-25</v>
          </cell>
        </row>
        <row r="1558">
          <cell r="F1558">
            <v>169500</v>
          </cell>
          <cell r="K1558" t="str">
            <v>USDFE-25</v>
          </cell>
        </row>
        <row r="1559">
          <cell r="F1559">
            <v>50000</v>
          </cell>
          <cell r="K1559" t="str">
            <v>USDFE-25</v>
          </cell>
        </row>
        <row r="1560">
          <cell r="F1560">
            <v>7500</v>
          </cell>
          <cell r="K1560" t="str">
            <v>USDFE-25</v>
          </cell>
        </row>
        <row r="1561">
          <cell r="F1561">
            <v>481834.43</v>
          </cell>
          <cell r="K1561" t="str">
            <v>USDFE-25</v>
          </cell>
        </row>
        <row r="1562">
          <cell r="F1562">
            <v>108.75</v>
          </cell>
          <cell r="K1562" t="str">
            <v>USDFE-25</v>
          </cell>
        </row>
        <row r="1563">
          <cell r="F1563">
            <v>14038</v>
          </cell>
          <cell r="K1563" t="str">
            <v>USDFE-25</v>
          </cell>
        </row>
        <row r="1564">
          <cell r="F1564">
            <v>8012.74</v>
          </cell>
          <cell r="K1564" t="str">
            <v>USDFE-25</v>
          </cell>
        </row>
        <row r="1565">
          <cell r="F1565">
            <v>52241</v>
          </cell>
          <cell r="K1565" t="str">
            <v>USDFE-25</v>
          </cell>
        </row>
        <row r="1566">
          <cell r="F1566">
            <v>175200</v>
          </cell>
          <cell r="K1566" t="str">
            <v>USDFE-25</v>
          </cell>
        </row>
        <row r="1567">
          <cell r="F1567">
            <v>50024.51</v>
          </cell>
          <cell r="K1567" t="str">
            <v>USDFE-25</v>
          </cell>
        </row>
        <row r="1568">
          <cell r="F1568">
            <v>172630</v>
          </cell>
          <cell r="K1568" t="str">
            <v>USDFE-25</v>
          </cell>
        </row>
        <row r="1569">
          <cell r="F1569">
            <v>195000</v>
          </cell>
          <cell r="K1569" t="str">
            <v>USDFE-25</v>
          </cell>
        </row>
        <row r="1570">
          <cell r="F1570">
            <v>325000</v>
          </cell>
          <cell r="K1570" t="str">
            <v>USDFE-25</v>
          </cell>
        </row>
        <row r="1571">
          <cell r="F1571">
            <v>1166.95</v>
          </cell>
          <cell r="K1571" t="str">
            <v>USDFE-25</v>
          </cell>
        </row>
        <row r="1572">
          <cell r="F1572">
            <v>300000</v>
          </cell>
          <cell r="K1572" t="str">
            <v>USDFE-25</v>
          </cell>
        </row>
        <row r="1573">
          <cell r="F1573">
            <v>197000</v>
          </cell>
          <cell r="K1573" t="str">
            <v>USDFE-25</v>
          </cell>
        </row>
        <row r="1574">
          <cell r="F1574">
            <v>1714.92</v>
          </cell>
          <cell r="K1574" t="str">
            <v>USDFE-25</v>
          </cell>
        </row>
        <row r="1575">
          <cell r="F1575">
            <v>2044.12</v>
          </cell>
          <cell r="K1575" t="str">
            <v>USDFE-25</v>
          </cell>
        </row>
        <row r="1576">
          <cell r="F1576">
            <v>45500</v>
          </cell>
          <cell r="K1576" t="str">
            <v>USDFE-25</v>
          </cell>
        </row>
        <row r="1577">
          <cell r="F1577">
            <v>175000</v>
          </cell>
          <cell r="K1577" t="str">
            <v>USDFE-25</v>
          </cell>
        </row>
        <row r="1578">
          <cell r="F1578">
            <v>150000</v>
          </cell>
          <cell r="K1578" t="str">
            <v>USDFE-25</v>
          </cell>
        </row>
        <row r="1579">
          <cell r="F1579">
            <v>17376.41</v>
          </cell>
          <cell r="K1579" t="str">
            <v>USDFE-25</v>
          </cell>
        </row>
        <row r="1580">
          <cell r="F1580">
            <v>202499.07</v>
          </cell>
          <cell r="K1580" t="str">
            <v>USDFE-25</v>
          </cell>
        </row>
        <row r="1581">
          <cell r="F1581">
            <v>60436.06</v>
          </cell>
          <cell r="K1581" t="str">
            <v>USDFE-25</v>
          </cell>
        </row>
        <row r="1582">
          <cell r="F1582">
            <v>90000</v>
          </cell>
          <cell r="K1582" t="str">
            <v>USDFE-25</v>
          </cell>
        </row>
        <row r="1583">
          <cell r="F1583">
            <v>80000</v>
          </cell>
          <cell r="K1583" t="str">
            <v>USDFE-25</v>
          </cell>
        </row>
        <row r="1584">
          <cell r="F1584">
            <v>900000</v>
          </cell>
          <cell r="K1584" t="str">
            <v>USDFE-25</v>
          </cell>
        </row>
        <row r="1585">
          <cell r="F1585">
            <v>220000</v>
          </cell>
          <cell r="K1585" t="str">
            <v>USDFE-25</v>
          </cell>
        </row>
        <row r="1586">
          <cell r="F1586">
            <v>5000</v>
          </cell>
          <cell r="K1586" t="str">
            <v>USDFE-25</v>
          </cell>
        </row>
        <row r="1587">
          <cell r="F1587">
            <v>9500</v>
          </cell>
          <cell r="K1587" t="str">
            <v>USDFE-25</v>
          </cell>
        </row>
        <row r="1588">
          <cell r="F1588">
            <v>400000</v>
          </cell>
          <cell r="K1588" t="str">
            <v>USDFE-25</v>
          </cell>
        </row>
        <row r="1589">
          <cell r="F1589">
            <v>3083271.21</v>
          </cell>
          <cell r="K1589" t="str">
            <v>USDFE-25</v>
          </cell>
        </row>
        <row r="1590">
          <cell r="F1590">
            <v>1552000</v>
          </cell>
          <cell r="K1590" t="str">
            <v>USDFE-25</v>
          </cell>
        </row>
        <row r="1591">
          <cell r="F1591">
            <v>91139.7</v>
          </cell>
          <cell r="K1591" t="str">
            <v>USDFE-25</v>
          </cell>
        </row>
        <row r="1592">
          <cell r="F1592">
            <v>15656.68</v>
          </cell>
          <cell r="K1592" t="str">
            <v>USDFE-25</v>
          </cell>
        </row>
        <row r="1593">
          <cell r="F1593">
            <v>563270.18000000005</v>
          </cell>
          <cell r="K1593" t="str">
            <v>USDFE-25</v>
          </cell>
        </row>
        <row r="1594">
          <cell r="F1594">
            <v>2000000</v>
          </cell>
          <cell r="K1594" t="str">
            <v>USDFE-25</v>
          </cell>
        </row>
        <row r="1595">
          <cell r="F1595">
            <v>1010.52</v>
          </cell>
          <cell r="K1595" t="str">
            <v>USDFE-25</v>
          </cell>
        </row>
        <row r="1596">
          <cell r="F1596">
            <v>219640.4</v>
          </cell>
          <cell r="K1596" t="str">
            <v>USDFE-25</v>
          </cell>
        </row>
        <row r="1597">
          <cell r="F1597">
            <v>20545.169999999998</v>
          </cell>
          <cell r="K1597" t="str">
            <v>USDFE-25</v>
          </cell>
        </row>
        <row r="1598">
          <cell r="F1598">
            <v>4300000</v>
          </cell>
          <cell r="K1598" t="str">
            <v>USDFE-25</v>
          </cell>
        </row>
        <row r="1599">
          <cell r="F1599">
            <v>15000</v>
          </cell>
          <cell r="K1599" t="str">
            <v>USDFE-25</v>
          </cell>
        </row>
        <row r="1600">
          <cell r="F1600">
            <v>5000</v>
          </cell>
          <cell r="K1600" t="str">
            <v>USDFE-25</v>
          </cell>
        </row>
        <row r="1601">
          <cell r="F1601">
            <v>1312103.7</v>
          </cell>
          <cell r="K1601" t="str">
            <v>USDFE-25</v>
          </cell>
        </row>
        <row r="1602">
          <cell r="F1602">
            <v>10191.59</v>
          </cell>
          <cell r="K1602" t="str">
            <v>USDFE-25</v>
          </cell>
        </row>
        <row r="1603">
          <cell r="F1603">
            <v>24872.46</v>
          </cell>
          <cell r="K1603" t="str">
            <v>USDFE-25</v>
          </cell>
        </row>
        <row r="1604">
          <cell r="F1604">
            <v>100000</v>
          </cell>
          <cell r="K1604" t="str">
            <v>USDFE-25</v>
          </cell>
        </row>
        <row r="1605">
          <cell r="F1605">
            <v>19750</v>
          </cell>
          <cell r="K1605" t="str">
            <v>USDFE-25</v>
          </cell>
        </row>
        <row r="1606">
          <cell r="F1606">
            <v>40631.83</v>
          </cell>
          <cell r="K1606" t="str">
            <v>USDFE-25</v>
          </cell>
        </row>
        <row r="1607">
          <cell r="F1607">
            <v>20013.599999999999</v>
          </cell>
          <cell r="K1607" t="str">
            <v>USDFE-25</v>
          </cell>
        </row>
        <row r="1608">
          <cell r="F1608">
            <v>8152.09</v>
          </cell>
          <cell r="K1608" t="str">
            <v>USDFE-25</v>
          </cell>
        </row>
        <row r="1609">
          <cell r="F1609">
            <v>376878.49</v>
          </cell>
          <cell r="K1609" t="str">
            <v>USDFE-25</v>
          </cell>
        </row>
        <row r="1610">
          <cell r="F1610">
            <v>511400.88</v>
          </cell>
          <cell r="K1610" t="str">
            <v>USDFE-25</v>
          </cell>
        </row>
        <row r="1611">
          <cell r="F1611">
            <v>10000</v>
          </cell>
          <cell r="K1611" t="str">
            <v>USDFE-25</v>
          </cell>
        </row>
        <row r="1612">
          <cell r="F1612">
            <v>596978.53</v>
          </cell>
          <cell r="K1612" t="str">
            <v>GBPFE-25</v>
          </cell>
        </row>
        <row r="1613">
          <cell r="F1613">
            <v>37382.410000000003</v>
          </cell>
          <cell r="K1613" t="str">
            <v>GBPFE-25</v>
          </cell>
        </row>
        <row r="1614">
          <cell r="F1614">
            <v>3909.71</v>
          </cell>
          <cell r="K1614" t="str">
            <v>GBPFE-25</v>
          </cell>
        </row>
        <row r="1615">
          <cell r="F1615">
            <v>13046</v>
          </cell>
          <cell r="K1615" t="str">
            <v>GBPFE-25</v>
          </cell>
        </row>
        <row r="1616">
          <cell r="F1616">
            <v>1115.23</v>
          </cell>
          <cell r="K1616" t="str">
            <v>GBPFE-25</v>
          </cell>
        </row>
        <row r="1617">
          <cell r="F1617">
            <v>45000</v>
          </cell>
          <cell r="K1617" t="str">
            <v>GBPFE-25</v>
          </cell>
        </row>
        <row r="1618">
          <cell r="F1618">
            <v>152091.5</v>
          </cell>
          <cell r="K1618" t="str">
            <v>GBPFE-25</v>
          </cell>
        </row>
        <row r="1619">
          <cell r="F1619">
            <v>107854.88</v>
          </cell>
          <cell r="K1619" t="str">
            <v>GBPFE-25</v>
          </cell>
        </row>
        <row r="1620">
          <cell r="F1620">
            <v>13006.34</v>
          </cell>
          <cell r="K1620" t="str">
            <v>GBPFE-25</v>
          </cell>
        </row>
        <row r="1621">
          <cell r="F1621">
            <v>14875.77</v>
          </cell>
          <cell r="K1621" t="str">
            <v>GBPFE-25</v>
          </cell>
        </row>
        <row r="1622">
          <cell r="F1622">
            <v>16765.77</v>
          </cell>
          <cell r="K1622" t="str">
            <v>GBPFE-25</v>
          </cell>
        </row>
        <row r="1623">
          <cell r="F1623">
            <v>10000</v>
          </cell>
          <cell r="K1623" t="str">
            <v>GBPFE-25</v>
          </cell>
        </row>
        <row r="1624">
          <cell r="F1624">
            <v>268473.53999999998</v>
          </cell>
          <cell r="K1624" t="str">
            <v>GBPFE-25</v>
          </cell>
        </row>
        <row r="1625">
          <cell r="F1625">
            <v>15000</v>
          </cell>
          <cell r="K1625" t="str">
            <v>GBPFE-25</v>
          </cell>
        </row>
        <row r="1626">
          <cell r="F1626">
            <v>1003.51</v>
          </cell>
          <cell r="K1626" t="str">
            <v>GBPFE-25</v>
          </cell>
        </row>
        <row r="1627">
          <cell r="F1627">
            <v>20791.73</v>
          </cell>
          <cell r="K1627" t="str">
            <v>GBPFE-25</v>
          </cell>
        </row>
        <row r="1628">
          <cell r="F1628">
            <v>154857.25</v>
          </cell>
          <cell r="K1628" t="str">
            <v>GBPFE-25</v>
          </cell>
        </row>
        <row r="1629">
          <cell r="F1629">
            <v>25630.59</v>
          </cell>
          <cell r="K1629" t="str">
            <v>GBPFE-25</v>
          </cell>
        </row>
        <row r="1630">
          <cell r="F1630">
            <v>450000</v>
          </cell>
          <cell r="K1630" t="str">
            <v>GBPFE-25</v>
          </cell>
        </row>
        <row r="1631">
          <cell r="F1631">
            <v>18988.13</v>
          </cell>
          <cell r="K1631" t="str">
            <v>GBPFE-25</v>
          </cell>
        </row>
        <row r="1632">
          <cell r="F1632">
            <v>15000</v>
          </cell>
          <cell r="K1632" t="str">
            <v>GBPFE-25</v>
          </cell>
        </row>
        <row r="1633">
          <cell r="F1633">
            <v>32000</v>
          </cell>
          <cell r="K1633" t="str">
            <v>GBPFE-25</v>
          </cell>
        </row>
        <row r="1634">
          <cell r="F1634">
            <v>270581.5</v>
          </cell>
          <cell r="K1634" t="str">
            <v>GBPFE-25</v>
          </cell>
        </row>
        <row r="1635">
          <cell r="F1635">
            <v>8012.56</v>
          </cell>
          <cell r="K1635" t="str">
            <v>GBPFE-25</v>
          </cell>
        </row>
        <row r="1636">
          <cell r="F1636">
            <v>200000</v>
          </cell>
          <cell r="K1636" t="str">
            <v>GBPFE-25</v>
          </cell>
        </row>
        <row r="1637">
          <cell r="F1637">
            <v>21771.29</v>
          </cell>
          <cell r="K1637" t="str">
            <v>GBPFE-25</v>
          </cell>
        </row>
        <row r="1638">
          <cell r="F1638">
            <v>18021.64</v>
          </cell>
          <cell r="K1638" t="str">
            <v>GBPFE-25</v>
          </cell>
        </row>
        <row r="1639">
          <cell r="F1639">
            <v>285713.11</v>
          </cell>
          <cell r="K1639" t="str">
            <v>GBPFE-25</v>
          </cell>
        </row>
        <row r="1640">
          <cell r="F1640">
            <v>800000</v>
          </cell>
          <cell r="K1640" t="str">
            <v>GBPFE-25</v>
          </cell>
        </row>
        <row r="1641">
          <cell r="F1641">
            <v>48000</v>
          </cell>
          <cell r="K1641" t="str">
            <v>GBPFE-25</v>
          </cell>
        </row>
        <row r="1642">
          <cell r="F1642">
            <v>21043.33</v>
          </cell>
          <cell r="K1642" t="str">
            <v>GBPFE-25</v>
          </cell>
        </row>
        <row r="1643">
          <cell r="F1643">
            <v>14073.33</v>
          </cell>
          <cell r="K1643" t="str">
            <v>GBPFE-25</v>
          </cell>
        </row>
        <row r="1644">
          <cell r="F1644">
            <v>438882.82</v>
          </cell>
          <cell r="K1644" t="str">
            <v>GBPFE-25</v>
          </cell>
        </row>
        <row r="1645">
          <cell r="F1645">
            <v>492.17</v>
          </cell>
          <cell r="K1645" t="str">
            <v>GBPFE-25</v>
          </cell>
        </row>
        <row r="1646">
          <cell r="F1646">
            <v>2728.35</v>
          </cell>
          <cell r="K1646" t="str">
            <v>GBPFE-25</v>
          </cell>
        </row>
        <row r="1647">
          <cell r="F1647">
            <v>270500</v>
          </cell>
          <cell r="K1647" t="str">
            <v>GBPFE-25</v>
          </cell>
        </row>
        <row r="1648">
          <cell r="F1648">
            <v>17000</v>
          </cell>
          <cell r="K1648" t="str">
            <v>GBPFE-25</v>
          </cell>
        </row>
        <row r="1649">
          <cell r="F1649">
            <v>22000</v>
          </cell>
          <cell r="K1649" t="str">
            <v>GBPFE-25</v>
          </cell>
        </row>
        <row r="1650">
          <cell r="F1650">
            <v>8630.7999999999993</v>
          </cell>
          <cell r="K1650" t="str">
            <v>GBPFE-25</v>
          </cell>
        </row>
        <row r="1651">
          <cell r="F1651">
            <v>5249.69</v>
          </cell>
          <cell r="K1651" t="str">
            <v>GBPFE-25</v>
          </cell>
        </row>
        <row r="1652">
          <cell r="F1652">
            <v>15845.67</v>
          </cell>
          <cell r="K1652" t="str">
            <v>GBPFE-25</v>
          </cell>
        </row>
        <row r="1653">
          <cell r="F1653">
            <v>10009.280000000001</v>
          </cell>
          <cell r="K1653" t="str">
            <v>GBPFE-25</v>
          </cell>
        </row>
        <row r="1654">
          <cell r="F1654">
            <v>33562.92</v>
          </cell>
          <cell r="K1654" t="str">
            <v>GBPFE-25</v>
          </cell>
        </row>
        <row r="1655">
          <cell r="F1655">
            <v>26865.26</v>
          </cell>
          <cell r="K1655" t="str">
            <v>GBPFE-25</v>
          </cell>
        </row>
        <row r="1656">
          <cell r="F1656">
            <v>4115.6499999999996</v>
          </cell>
          <cell r="K1656" t="str">
            <v>GBPFE-25</v>
          </cell>
        </row>
        <row r="1657">
          <cell r="F1657">
            <v>222000</v>
          </cell>
          <cell r="K1657" t="str">
            <v>GBPFE-25</v>
          </cell>
        </row>
        <row r="1658">
          <cell r="F1658">
            <v>6078.44</v>
          </cell>
          <cell r="K1658" t="str">
            <v>GBPFE-25</v>
          </cell>
        </row>
        <row r="1659">
          <cell r="F1659">
            <v>4920</v>
          </cell>
          <cell r="K1659" t="str">
            <v>GBPFE-25</v>
          </cell>
        </row>
        <row r="1660">
          <cell r="F1660">
            <v>2052.3000000000002</v>
          </cell>
          <cell r="K1660" t="str">
            <v>GBPFE-25</v>
          </cell>
        </row>
        <row r="1661">
          <cell r="F1661">
            <v>22462.15</v>
          </cell>
          <cell r="K1661" t="str">
            <v>GBPFE-25</v>
          </cell>
        </row>
        <row r="1662">
          <cell r="F1662">
            <v>16685.82</v>
          </cell>
          <cell r="K1662" t="str">
            <v>GBPFE-25</v>
          </cell>
        </row>
        <row r="1663">
          <cell r="F1663">
            <v>10376.959999999999</v>
          </cell>
          <cell r="K1663" t="str">
            <v>GBPFE-25</v>
          </cell>
        </row>
        <row r="1664">
          <cell r="F1664">
            <v>10553.21</v>
          </cell>
          <cell r="K1664" t="str">
            <v>EURFE-25</v>
          </cell>
        </row>
        <row r="1665">
          <cell r="F1665">
            <v>13206.401</v>
          </cell>
          <cell r="K1665" t="str">
            <v>EURFE-25</v>
          </cell>
        </row>
        <row r="1666">
          <cell r="F1666">
            <v>7000</v>
          </cell>
          <cell r="K1666" t="str">
            <v>EURFE-25</v>
          </cell>
        </row>
        <row r="1667">
          <cell r="F1667">
            <v>25194.95</v>
          </cell>
          <cell r="K1667" t="str">
            <v>EURFE-25</v>
          </cell>
        </row>
        <row r="1668">
          <cell r="F1668">
            <v>31812.77</v>
          </cell>
          <cell r="K1668" t="str">
            <v>EURFE-25</v>
          </cell>
        </row>
        <row r="1669">
          <cell r="F1669">
            <v>56316.73</v>
          </cell>
          <cell r="K1669" t="str">
            <v>EURFE-25</v>
          </cell>
        </row>
        <row r="1670">
          <cell r="F1670">
            <v>1190.26</v>
          </cell>
          <cell r="K1670" t="str">
            <v>EURFE-25</v>
          </cell>
        </row>
        <row r="1671">
          <cell r="F1671">
            <v>15165.71</v>
          </cell>
          <cell r="K1671" t="str">
            <v>EURFE-25</v>
          </cell>
        </row>
        <row r="1672">
          <cell r="F1672">
            <v>5000</v>
          </cell>
          <cell r="K1672" t="str">
            <v>EURFE-25</v>
          </cell>
        </row>
        <row r="1673">
          <cell r="F1673">
            <v>717208.07</v>
          </cell>
          <cell r="K1673" t="str">
            <v>EURFE-25</v>
          </cell>
        </row>
        <row r="1674">
          <cell r="F1674">
            <v>218946.24</v>
          </cell>
          <cell r="K1674" t="str">
            <v>EURFE-25</v>
          </cell>
        </row>
        <row r="1675">
          <cell r="F1675">
            <v>27504.46</v>
          </cell>
          <cell r="K1675" t="str">
            <v>EURFE-25</v>
          </cell>
        </row>
        <row r="1676">
          <cell r="F1676">
            <v>9500</v>
          </cell>
          <cell r="K1676" t="str">
            <v>EURFE-25</v>
          </cell>
        </row>
        <row r="1677">
          <cell r="F1677">
            <v>212274.68</v>
          </cell>
          <cell r="K1677" t="str">
            <v>EURFE-25</v>
          </cell>
        </row>
        <row r="1678">
          <cell r="F1678">
            <v>72000</v>
          </cell>
          <cell r="K1678" t="str">
            <v>EURFE-25</v>
          </cell>
        </row>
        <row r="1679">
          <cell r="F1679">
            <v>6142.04</v>
          </cell>
          <cell r="K1679" t="str">
            <v>EURFE-25</v>
          </cell>
        </row>
        <row r="1680">
          <cell r="F1680">
            <v>123000</v>
          </cell>
          <cell r="K1680" t="str">
            <v>EURFE-25</v>
          </cell>
        </row>
        <row r="1681">
          <cell r="F1681">
            <v>20149.21</v>
          </cell>
          <cell r="K1681" t="str">
            <v>EURFE-25</v>
          </cell>
        </row>
        <row r="1682">
          <cell r="F1682">
            <v>5178.5659999999998</v>
          </cell>
          <cell r="K1682" t="str">
            <v>EURFE-25</v>
          </cell>
        </row>
        <row r="1683">
          <cell r="F1683">
            <v>28999.14</v>
          </cell>
          <cell r="K1683" t="str">
            <v>EURFE-25</v>
          </cell>
        </row>
        <row r="1684">
          <cell r="F1684">
            <v>20000</v>
          </cell>
          <cell r="K1684" t="str">
            <v>EURFE-25</v>
          </cell>
        </row>
        <row r="1685">
          <cell r="F1685">
            <v>20000</v>
          </cell>
          <cell r="K1685" t="str">
            <v>EURFE-25</v>
          </cell>
        </row>
        <row r="1686">
          <cell r="F1686">
            <v>11081.38</v>
          </cell>
          <cell r="K1686" t="str">
            <v>EURFE-25</v>
          </cell>
        </row>
        <row r="1687">
          <cell r="F1687">
            <v>13604.11</v>
          </cell>
          <cell r="K1687" t="str">
            <v>EURFE-25</v>
          </cell>
        </row>
        <row r="1688">
          <cell r="F1688">
            <v>807304.62</v>
          </cell>
          <cell r="K1688" t="str">
            <v>EURFE-25</v>
          </cell>
        </row>
        <row r="1689">
          <cell r="F1689">
            <v>29188.800999999999</v>
          </cell>
          <cell r="K1689" t="str">
            <v>EURFE-25</v>
          </cell>
        </row>
        <row r="1690">
          <cell r="F1690">
            <v>17000</v>
          </cell>
          <cell r="K1690" t="str">
            <v>EURFE-25</v>
          </cell>
        </row>
        <row r="1691">
          <cell r="F1691">
            <v>800</v>
          </cell>
          <cell r="K1691" t="str">
            <v>EURFE-25</v>
          </cell>
        </row>
        <row r="1692">
          <cell r="F1692">
            <v>20000.419999999998</v>
          </cell>
          <cell r="K1692" t="str">
            <v>EURFE-25</v>
          </cell>
        </row>
        <row r="1693">
          <cell r="F1693">
            <v>16439.39</v>
          </cell>
          <cell r="K1693" t="str">
            <v>EURFE-25</v>
          </cell>
        </row>
        <row r="1694">
          <cell r="F1694">
            <v>688000</v>
          </cell>
          <cell r="K1694" t="str">
            <v>USDFE-25</v>
          </cell>
        </row>
        <row r="1695">
          <cell r="F1695">
            <v>28200</v>
          </cell>
          <cell r="K1695" t="str">
            <v>EURFE-25</v>
          </cell>
        </row>
        <row r="1696">
          <cell r="F1696">
            <v>41405.49</v>
          </cell>
          <cell r="K1696" t="str">
            <v>EURFE-25</v>
          </cell>
        </row>
        <row r="1697">
          <cell r="F1697">
            <v>85000</v>
          </cell>
          <cell r="K1697" t="str">
            <v>EURFE-25</v>
          </cell>
        </row>
        <row r="1698">
          <cell r="F1698">
            <v>122035.364</v>
          </cell>
          <cell r="K1698" t="str">
            <v>EURFE-25</v>
          </cell>
        </row>
        <row r="1699">
          <cell r="F1699">
            <v>201449</v>
          </cell>
          <cell r="K1699" t="str">
            <v>EURFE-25</v>
          </cell>
        </row>
        <row r="1700">
          <cell r="F1700">
            <v>2363672</v>
          </cell>
          <cell r="K1700" t="str">
            <v>USDFE-25</v>
          </cell>
        </row>
        <row r="1701">
          <cell r="F1701">
            <v>5562.4</v>
          </cell>
          <cell r="K1701" t="str">
            <v>AEDFE-25</v>
          </cell>
        </row>
        <row r="1702">
          <cell r="F1702">
            <v>200000</v>
          </cell>
          <cell r="K1702" t="str">
            <v>AEDFE-25</v>
          </cell>
        </row>
        <row r="1703">
          <cell r="F1703">
            <v>47022.559999999998</v>
          </cell>
          <cell r="K1703" t="str">
            <v>SARFE-25</v>
          </cell>
        </row>
        <row r="1704">
          <cell r="F1704">
            <v>90333</v>
          </cell>
          <cell r="K1704" t="str">
            <v>SARFE-25</v>
          </cell>
        </row>
        <row r="1705">
          <cell r="F1705">
            <v>141000</v>
          </cell>
          <cell r="K1705" t="str">
            <v>SARFE-25</v>
          </cell>
        </row>
        <row r="1706">
          <cell r="K1706" t="e">
            <v>#N/A</v>
          </cell>
        </row>
        <row r="1707">
          <cell r="K1707" t="e">
            <v>#N/A</v>
          </cell>
        </row>
        <row r="1708">
          <cell r="K1708" t="e">
            <v>#N/A</v>
          </cell>
        </row>
        <row r="1709">
          <cell r="K170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I-B"/>
      <sheetName val="I-BR"/>
      <sheetName val="BSDOMOVS"/>
      <sheetName val="29_30"/>
      <sheetName val="Sheet1"/>
      <sheetName val="TBPRICE"/>
      <sheetName val="Validation"/>
      <sheetName val="34-38.2"/>
      <sheetName val="RM-imported"/>
      <sheetName val="Note_3-7"/>
      <sheetName val="Note_8-15"/>
      <sheetName val="Note_16-19"/>
      <sheetName val="Note_19_1-20_1"/>
      <sheetName val="Note_21-25"/>
      <sheetName val="Note_26-29"/>
      <sheetName val="March_110"/>
      <sheetName val="Input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34-38.2"/>
      <sheetName val="OtherKPI"/>
      <sheetName val="PL Notes"/>
      <sheetName val="Variance Analysis"/>
      <sheetName val="Advert &amp; sales promo"/>
      <sheetName val="P&amp;L (2)"/>
      <sheetName val="BS-03-00"/>
      <sheetName val="OP_INCOME2"/>
      <sheetName val="O_CHS2"/>
      <sheetName val="DEF_TAX2"/>
      <sheetName val="NORMAL_(2)2"/>
      <sheetName val="last_qrt20012"/>
      <sheetName val="11-15"/>
      <sheetName val="Data"/>
      <sheetName val="STOM-Data"/>
      <sheetName val="Prices"/>
      <sheetName val="Job Titles"/>
      <sheetName val="june2003statury"/>
      <sheetName val="A"/>
      <sheetName val="/´bd_x0000__x0000_/_x0000_0"/>
      <sheetName val="Balance Sheet Main"/>
      <sheetName val="sayfa 3"/>
      <sheetName val="Assumptions"/>
      <sheetName val="t-card format"/>
      <sheetName val="OP_INCOME3"/>
      <sheetName val="O_CHS3"/>
      <sheetName val="DEF_TAX3"/>
      <sheetName val="NORMAL_(2)3"/>
      <sheetName val="last_qrt20013"/>
      <sheetName val="PL_Notes"/>
      <sheetName val="Variance_Analysis"/>
      <sheetName val="Advert_&amp;_sales_promo"/>
      <sheetName val="P&amp;L_(2)"/>
      <sheetName val="34-38_2"/>
      <sheetName val="EJ-16.1 PG Inv Breakup"/>
      <sheetName val="adm "/>
      <sheetName val="notes"/>
      <sheetName val="fin inst"/>
      <sheetName val="RM-imported"/>
      <sheetName val="Brookes-stocks"/>
      <sheetName val="Revenue-Fire-Marine-Motor"/>
      <sheetName val=" Summary"/>
      <sheetName val="P&amp;L"/>
      <sheetName val="Job_Titles"/>
      <sheetName val="MAIN"/>
    </sheetNames>
    <sheetDataSet>
      <sheetData sheetId="0">
        <row r="29">
          <cell r="E29">
            <v>29055726</v>
          </cell>
        </row>
      </sheetData>
      <sheetData sheetId="1">
        <row r="29">
          <cell r="E29">
            <v>29055726</v>
          </cell>
        </row>
      </sheetData>
      <sheetData sheetId="2">
        <row r="29">
          <cell r="E29">
            <v>29055726</v>
          </cell>
        </row>
      </sheetData>
      <sheetData sheetId="3">
        <row r="29">
          <cell r="E29">
            <v>29055726</v>
          </cell>
        </row>
      </sheetData>
      <sheetData sheetId="4">
        <row r="29">
          <cell r="E29">
            <v>29055726</v>
          </cell>
        </row>
      </sheetData>
      <sheetData sheetId="5">
        <row r="29">
          <cell r="E29">
            <v>29055726</v>
          </cell>
        </row>
      </sheetData>
      <sheetData sheetId="6">
        <row r="29">
          <cell r="E29">
            <v>29055726</v>
          </cell>
        </row>
      </sheetData>
      <sheetData sheetId="7">
        <row r="29">
          <cell r="E29">
            <v>29055726</v>
          </cell>
        </row>
      </sheetData>
      <sheetData sheetId="8">
        <row r="29">
          <cell r="E29">
            <v>29055726</v>
          </cell>
        </row>
      </sheetData>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sheetData sheetId="1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ow r="29">
          <cell r="E29">
            <v>29055726</v>
          </cell>
        </row>
      </sheetData>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ow r="29">
          <cell r="E29">
            <v>29055726</v>
          </cell>
        </row>
      </sheetData>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TRANS"/>
      <sheetName val="Graph - Commentory"/>
      <sheetName val="Graph - Board of Director"/>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Grouping"/>
      <sheetName val="Detail"/>
      <sheetName val="Top Sheet"/>
      <sheetName val="Shares-AFS"/>
      <sheetName val="Tickmarks"/>
      <sheetName val="TB"/>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FOLDER~1"/>
      <sheetName val="RC-0997"/>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Notes 1-25"/>
      <sheetName val="Summary"/>
      <sheetName val="Travelling Data"/>
      <sheetName val="Data Sheet"/>
      <sheetName val="Travelling DV"/>
      <sheetName val="Revenue-Fire-Marine-Motor"/>
      <sheetName val="acct"/>
      <sheetName val="DS"/>
      <sheetName val="KeyData"/>
      <sheetName val="Sheet2"/>
      <sheetName val="FP Analysis"/>
      <sheetName val="PAYROLL TZS"/>
      <sheetName val="Accounts"/>
      <sheetName val="Lead Sheet"/>
      <sheetName val="Segment Wise"/>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SUMM-2"/>
      <sheetName val="Reference"/>
      <sheetName val="FX"/>
      <sheetName val="Financial analysis (CFO)"/>
      <sheetName val="뜃맟뭁돽띿맟?-BLDG"/>
      <sheetName val="Pivot values"/>
      <sheetName val="DO Thatta 19-20"/>
      <sheetName val="Pivot_values"/>
      <sheetName val=" System note"/>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posits"/>
      <sheetName val="DnC-Summary"/>
      <sheetName val="FETRS Data"/>
      <sheetName val="Reval Summary"/>
      <sheetName val="Static Data"/>
      <sheetName val="CDB-Deposits"/>
      <sheetName val="Lookups"/>
      <sheetName val="Abu Dhabi"/>
    </sheetNames>
    <sheetDataSet>
      <sheetData sheetId="0" refreshError="1"/>
      <sheetData sheetId="1" refreshError="1">
        <row r="4">
          <cell r="G4">
            <v>4091.55</v>
          </cell>
        </row>
        <row r="5">
          <cell r="G5">
            <v>2012</v>
          </cell>
        </row>
        <row r="6">
          <cell r="G6">
            <v>53990.17</v>
          </cell>
        </row>
        <row r="7">
          <cell r="G7">
            <v>1001.62</v>
          </cell>
        </row>
        <row r="8">
          <cell r="G8">
            <v>9668.35</v>
          </cell>
        </row>
        <row r="9">
          <cell r="G9">
            <v>7900</v>
          </cell>
        </row>
        <row r="10">
          <cell r="G10">
            <v>92115.790000000008</v>
          </cell>
        </row>
        <row r="11">
          <cell r="G11">
            <v>4221.7</v>
          </cell>
        </row>
        <row r="12">
          <cell r="G12">
            <v>7508.68</v>
          </cell>
        </row>
        <row r="13">
          <cell r="G13">
            <v>686651.42</v>
          </cell>
        </row>
        <row r="14">
          <cell r="G14">
            <v>8072.3200000000006</v>
          </cell>
        </row>
        <row r="15">
          <cell r="G15">
            <v>1075.82</v>
          </cell>
        </row>
        <row r="16">
          <cell r="G16">
            <v>563574.76</v>
          </cell>
        </row>
        <row r="17">
          <cell r="G17">
            <v>101272.3</v>
          </cell>
        </row>
        <row r="18">
          <cell r="G18">
            <v>186222.66</v>
          </cell>
        </row>
        <row r="19">
          <cell r="G19">
            <v>2284.9299999999998</v>
          </cell>
        </row>
        <row r="20">
          <cell r="G20">
            <v>165113.72</v>
          </cell>
        </row>
        <row r="21">
          <cell r="G21">
            <v>41149.57</v>
          </cell>
        </row>
        <row r="22">
          <cell r="G22">
            <v>226891.68799999999</v>
          </cell>
        </row>
        <row r="23">
          <cell r="G23">
            <v>379.2</v>
          </cell>
        </row>
        <row r="24">
          <cell r="G24">
            <v>8867.2199999999993</v>
          </cell>
        </row>
        <row r="25">
          <cell r="G25">
            <v>0.64</v>
          </cell>
        </row>
        <row r="26">
          <cell r="G26">
            <v>2589.0500000000002</v>
          </cell>
        </row>
        <row r="27">
          <cell r="G27">
            <v>441.67</v>
          </cell>
        </row>
        <row r="28">
          <cell r="G28">
            <v>1172206.17</v>
          </cell>
        </row>
        <row r="29">
          <cell r="G29">
            <v>155837.1</v>
          </cell>
        </row>
        <row r="30">
          <cell r="G30">
            <v>22396.292000000001</v>
          </cell>
        </row>
        <row r="31">
          <cell r="G31">
            <v>318000</v>
          </cell>
        </row>
        <row r="32">
          <cell r="G32">
            <v>65003</v>
          </cell>
        </row>
        <row r="33">
          <cell r="G33">
            <v>2906.7000000000003</v>
          </cell>
        </row>
        <row r="34">
          <cell r="G34">
            <v>4781248.22</v>
          </cell>
        </row>
        <row r="35">
          <cell r="G35">
            <v>1270.1500000000001</v>
          </cell>
        </row>
        <row r="36">
          <cell r="G36">
            <v>1287.21</v>
          </cell>
        </row>
        <row r="37">
          <cell r="G37">
            <v>1317.77</v>
          </cell>
        </row>
        <row r="38">
          <cell r="G38">
            <v>3567.52</v>
          </cell>
        </row>
        <row r="39">
          <cell r="G39">
            <v>1194054.5900000001</v>
          </cell>
        </row>
        <row r="40">
          <cell r="G40">
            <v>418646.69</v>
          </cell>
        </row>
        <row r="41">
          <cell r="G41">
            <v>503097.08</v>
          </cell>
        </row>
        <row r="42">
          <cell r="G42">
            <v>575247.27</v>
          </cell>
        </row>
        <row r="43">
          <cell r="G43">
            <v>114585.62</v>
          </cell>
        </row>
        <row r="44">
          <cell r="G44">
            <v>1611</v>
          </cell>
        </row>
        <row r="45">
          <cell r="G45">
            <v>20823.68</v>
          </cell>
        </row>
        <row r="46">
          <cell r="G46">
            <v>378994.17</v>
          </cell>
        </row>
        <row r="47">
          <cell r="G47">
            <v>192192.43</v>
          </cell>
        </row>
        <row r="48">
          <cell r="G48">
            <v>232930.09</v>
          </cell>
        </row>
        <row r="49">
          <cell r="G49">
            <v>22970.21</v>
          </cell>
        </row>
        <row r="50">
          <cell r="G50">
            <v>20000</v>
          </cell>
        </row>
        <row r="51">
          <cell r="G51">
            <v>9254.4600000000009</v>
          </cell>
        </row>
        <row r="52">
          <cell r="G52">
            <v>1048.22</v>
          </cell>
        </row>
        <row r="53">
          <cell r="G53">
            <v>54400.81</v>
          </cell>
        </row>
        <row r="54">
          <cell r="G54">
            <v>493106.51</v>
          </cell>
        </row>
        <row r="55">
          <cell r="G55">
            <v>753</v>
          </cell>
        </row>
        <row r="56">
          <cell r="G56">
            <v>876432.93</v>
          </cell>
        </row>
        <row r="57">
          <cell r="G57">
            <v>64596.770000000004</v>
          </cell>
        </row>
        <row r="58">
          <cell r="G58">
            <v>193.48000000000002</v>
          </cell>
        </row>
        <row r="59">
          <cell r="G59">
            <v>650</v>
          </cell>
        </row>
        <row r="60">
          <cell r="G60">
            <v>1353.83</v>
          </cell>
        </row>
        <row r="61">
          <cell r="G61">
            <v>165664.81</v>
          </cell>
        </row>
        <row r="62">
          <cell r="G62">
            <v>31.54</v>
          </cell>
        </row>
        <row r="63">
          <cell r="G63">
            <v>807667.56</v>
          </cell>
        </row>
        <row r="64">
          <cell r="G64">
            <v>818.58</v>
          </cell>
        </row>
        <row r="65">
          <cell r="G65">
            <v>6999.75</v>
          </cell>
        </row>
        <row r="66">
          <cell r="G66">
            <v>433603.05</v>
          </cell>
        </row>
        <row r="67">
          <cell r="G67">
            <v>38379.340000000004</v>
          </cell>
        </row>
        <row r="68">
          <cell r="G68">
            <v>873.1</v>
          </cell>
        </row>
        <row r="69">
          <cell r="G69">
            <v>53206.6</v>
          </cell>
        </row>
        <row r="70">
          <cell r="G70">
            <v>9617.6</v>
          </cell>
        </row>
        <row r="71">
          <cell r="G71">
            <v>2001.3600000000001</v>
          </cell>
        </row>
        <row r="72">
          <cell r="G72">
            <v>849420.75</v>
          </cell>
        </row>
        <row r="73">
          <cell r="G73">
            <v>338090.02</v>
          </cell>
        </row>
        <row r="74">
          <cell r="G74">
            <v>91465.39</v>
          </cell>
        </row>
        <row r="75">
          <cell r="G75">
            <v>151597.76000000001</v>
          </cell>
        </row>
        <row r="76">
          <cell r="G76">
            <v>21130.920000000002</v>
          </cell>
        </row>
        <row r="77">
          <cell r="G77">
            <v>79255.790000000008</v>
          </cell>
        </row>
        <row r="78">
          <cell r="G78">
            <v>511400.88</v>
          </cell>
        </row>
        <row r="79">
          <cell r="G79">
            <v>375916.88</v>
          </cell>
        </row>
        <row r="80">
          <cell r="G80">
            <v>50000</v>
          </cell>
        </row>
        <row r="81">
          <cell r="G81">
            <v>27531.62</v>
          </cell>
        </row>
        <row r="82">
          <cell r="G82">
            <v>5</v>
          </cell>
        </row>
        <row r="83">
          <cell r="G83">
            <v>19492.560000000001</v>
          </cell>
        </row>
        <row r="84">
          <cell r="G84">
            <v>104025.99</v>
          </cell>
        </row>
        <row r="85">
          <cell r="G85">
            <v>506592.86</v>
          </cell>
        </row>
        <row r="86">
          <cell r="G86">
            <v>47648.66</v>
          </cell>
        </row>
        <row r="87">
          <cell r="G87">
            <v>31613.64</v>
          </cell>
        </row>
        <row r="88">
          <cell r="G88">
            <v>22450</v>
          </cell>
        </row>
        <row r="89">
          <cell r="G89">
            <v>11884</v>
          </cell>
        </row>
        <row r="90">
          <cell r="G90">
            <v>87990.51</v>
          </cell>
        </row>
        <row r="91">
          <cell r="G91">
            <v>223483.37</v>
          </cell>
        </row>
        <row r="92">
          <cell r="G92">
            <v>201.38</v>
          </cell>
        </row>
        <row r="93">
          <cell r="G93">
            <v>1153750.79</v>
          </cell>
        </row>
        <row r="94">
          <cell r="G94">
            <v>89922.39</v>
          </cell>
        </row>
        <row r="95">
          <cell r="G95">
            <v>13263.25</v>
          </cell>
        </row>
        <row r="96">
          <cell r="G96">
            <v>1077.8399999999999</v>
          </cell>
        </row>
        <row r="97">
          <cell r="G97">
            <v>688000</v>
          </cell>
        </row>
        <row r="98">
          <cell r="G98">
            <v>201449</v>
          </cell>
        </row>
        <row r="99">
          <cell r="G99">
            <v>173683.45</v>
          </cell>
        </row>
        <row r="100">
          <cell r="G100">
            <v>91724.290000000008</v>
          </cell>
        </row>
        <row r="101">
          <cell r="G101">
            <v>124071.21</v>
          </cell>
        </row>
        <row r="102">
          <cell r="G102">
            <v>21793.87</v>
          </cell>
        </row>
        <row r="103">
          <cell r="G103">
            <v>21367.71</v>
          </cell>
        </row>
        <row r="104">
          <cell r="G104">
            <v>31812.77</v>
          </cell>
        </row>
        <row r="105">
          <cell r="G105">
            <v>73672.63</v>
          </cell>
        </row>
        <row r="106">
          <cell r="G106">
            <v>46567.18</v>
          </cell>
        </row>
        <row r="107">
          <cell r="G107">
            <v>16030.85</v>
          </cell>
        </row>
        <row r="108">
          <cell r="G108">
            <v>14031.7</v>
          </cell>
        </row>
        <row r="109">
          <cell r="G109">
            <v>375908.56</v>
          </cell>
        </row>
        <row r="110">
          <cell r="G110">
            <v>8470.58</v>
          </cell>
        </row>
        <row r="111">
          <cell r="G111">
            <v>2912.28</v>
          </cell>
        </row>
        <row r="112">
          <cell r="G112">
            <v>16112.53</v>
          </cell>
        </row>
        <row r="113">
          <cell r="G113">
            <v>73.430000000000007</v>
          </cell>
        </row>
        <row r="114">
          <cell r="G114">
            <v>1815845.96</v>
          </cell>
        </row>
        <row r="115">
          <cell r="G115">
            <v>355507.61</v>
          </cell>
        </row>
        <row r="116">
          <cell r="G116">
            <v>138198.171</v>
          </cell>
        </row>
        <row r="117">
          <cell r="G117">
            <v>261081.73</v>
          </cell>
        </row>
        <row r="118">
          <cell r="G118">
            <v>178400</v>
          </cell>
        </row>
        <row r="119">
          <cell r="G119">
            <v>135288.49400000001</v>
          </cell>
        </row>
        <row r="120">
          <cell r="G120">
            <v>2363672</v>
          </cell>
        </row>
        <row r="121">
          <cell r="G121">
            <v>2400</v>
          </cell>
        </row>
        <row r="122">
          <cell r="G122">
            <v>78729.83</v>
          </cell>
        </row>
        <row r="123">
          <cell r="G123">
            <v>37998.99</v>
          </cell>
        </row>
        <row r="124">
          <cell r="G124">
            <v>37907.22</v>
          </cell>
        </row>
        <row r="125">
          <cell r="G125">
            <v>143.5</v>
          </cell>
        </row>
        <row r="126">
          <cell r="G126">
            <v>203733.25</v>
          </cell>
        </row>
        <row r="127">
          <cell r="G127">
            <v>4233.08</v>
          </cell>
        </row>
        <row r="128">
          <cell r="G128">
            <v>1000</v>
          </cell>
        </row>
        <row r="129">
          <cell r="G129">
            <v>8606.57</v>
          </cell>
        </row>
        <row r="130">
          <cell r="G130">
            <v>63.46</v>
          </cell>
        </row>
        <row r="131">
          <cell r="G131">
            <v>1149423.99</v>
          </cell>
        </row>
        <row r="132">
          <cell r="G132">
            <v>92392.8</v>
          </cell>
        </row>
        <row r="133">
          <cell r="G133">
            <v>44839.090000000004</v>
          </cell>
        </row>
        <row r="134">
          <cell r="G134">
            <v>98.79</v>
          </cell>
        </row>
        <row r="135">
          <cell r="G135">
            <v>18988.13</v>
          </cell>
        </row>
        <row r="136">
          <cell r="G136">
            <v>1192.57</v>
          </cell>
        </row>
        <row r="137">
          <cell r="G137">
            <v>31238.03</v>
          </cell>
        </row>
        <row r="138">
          <cell r="G138">
            <v>1000</v>
          </cell>
        </row>
        <row r="139">
          <cell r="G139">
            <v>53376.090000000004</v>
          </cell>
        </row>
        <row r="140">
          <cell r="G140">
            <v>58058.61</v>
          </cell>
        </row>
        <row r="141">
          <cell r="G141">
            <v>2203.1530000000002</v>
          </cell>
        </row>
        <row r="142">
          <cell r="G142">
            <v>56914.559999999998</v>
          </cell>
        </row>
        <row r="143">
          <cell r="G143">
            <v>1334.08</v>
          </cell>
        </row>
        <row r="144">
          <cell r="G144">
            <v>78468.77</v>
          </cell>
        </row>
        <row r="145">
          <cell r="G145">
            <v>5494</v>
          </cell>
        </row>
        <row r="146">
          <cell r="G146">
            <v>103616.84</v>
          </cell>
        </row>
        <row r="147">
          <cell r="G147">
            <v>18471.59</v>
          </cell>
        </row>
        <row r="148">
          <cell r="G148">
            <v>73506.13</v>
          </cell>
        </row>
        <row r="149">
          <cell r="G149">
            <v>317258.47000000003</v>
          </cell>
        </row>
        <row r="150">
          <cell r="G150">
            <v>495000.49</v>
          </cell>
        </row>
        <row r="151">
          <cell r="G151">
            <v>100236.69</v>
          </cell>
        </row>
        <row r="152">
          <cell r="G152">
            <v>2001.21</v>
          </cell>
        </row>
        <row r="153">
          <cell r="G153">
            <v>5.55</v>
          </cell>
        </row>
        <row r="154">
          <cell r="G154">
            <v>133360.51</v>
          </cell>
        </row>
        <row r="155">
          <cell r="G155">
            <v>25190.09</v>
          </cell>
        </row>
        <row r="156">
          <cell r="G156">
            <v>147278.44</v>
          </cell>
        </row>
        <row r="157">
          <cell r="G157">
            <v>100013.68000000001</v>
          </cell>
        </row>
        <row r="158">
          <cell r="G158">
            <v>91566.37</v>
          </cell>
        </row>
        <row r="159">
          <cell r="G159">
            <v>674</v>
          </cell>
        </row>
        <row r="160">
          <cell r="G160">
            <v>198626.22</v>
          </cell>
        </row>
        <row r="161">
          <cell r="G161">
            <v>515691.58</v>
          </cell>
        </row>
        <row r="162">
          <cell r="G162">
            <v>155428.09</v>
          </cell>
        </row>
        <row r="163">
          <cell r="G163">
            <v>439217.755</v>
          </cell>
        </row>
        <row r="164">
          <cell r="G164">
            <v>1567914.48</v>
          </cell>
        </row>
        <row r="165">
          <cell r="G165">
            <v>4473.2</v>
          </cell>
        </row>
        <row r="166">
          <cell r="G166">
            <v>4092.4300000000003</v>
          </cell>
        </row>
        <row r="167">
          <cell r="G167">
            <v>656</v>
          </cell>
        </row>
        <row r="168">
          <cell r="G168">
            <v>2816203.79</v>
          </cell>
        </row>
        <row r="169">
          <cell r="G169">
            <v>14657.52</v>
          </cell>
        </row>
        <row r="170">
          <cell r="G170">
            <v>13590.87</v>
          </cell>
        </row>
        <row r="171">
          <cell r="G171">
            <v>20110.63</v>
          </cell>
        </row>
        <row r="172">
          <cell r="G172">
            <v>41.14</v>
          </cell>
        </row>
        <row r="173">
          <cell r="G173">
            <v>596443.49</v>
          </cell>
        </row>
        <row r="174">
          <cell r="G174">
            <v>11194.300000000001</v>
          </cell>
        </row>
        <row r="175">
          <cell r="G175">
            <v>76388.703999999998</v>
          </cell>
        </row>
        <row r="176">
          <cell r="G176">
            <v>107000</v>
          </cell>
        </row>
        <row r="177">
          <cell r="G177">
            <v>36000</v>
          </cell>
        </row>
        <row r="178">
          <cell r="G178">
            <v>31493.62</v>
          </cell>
        </row>
        <row r="179">
          <cell r="G179">
            <v>14212.45</v>
          </cell>
        </row>
        <row r="180">
          <cell r="G180">
            <v>292707.53999999998</v>
          </cell>
        </row>
        <row r="181">
          <cell r="G181">
            <v>65710.880000000005</v>
          </cell>
        </row>
        <row r="182">
          <cell r="G182">
            <v>104203.69</v>
          </cell>
        </row>
        <row r="183">
          <cell r="G183">
            <v>172.5</v>
          </cell>
        </row>
        <row r="184">
          <cell r="G184">
            <v>80.460000000000008</v>
          </cell>
        </row>
        <row r="185">
          <cell r="G185">
            <v>361</v>
          </cell>
        </row>
        <row r="186">
          <cell r="G186">
            <v>13607.89</v>
          </cell>
        </row>
        <row r="187">
          <cell r="G187">
            <v>15358.02</v>
          </cell>
        </row>
        <row r="188">
          <cell r="G188">
            <v>93927.95</v>
          </cell>
        </row>
        <row r="189">
          <cell r="G189">
            <v>7658.2</v>
          </cell>
        </row>
        <row r="190">
          <cell r="G190">
            <v>134858.81</v>
          </cell>
        </row>
        <row r="191">
          <cell r="G191">
            <v>2052.21</v>
          </cell>
        </row>
        <row r="192">
          <cell r="G192">
            <v>20410.87</v>
          </cell>
        </row>
        <row r="193">
          <cell r="G193">
            <v>12330.52</v>
          </cell>
        </row>
        <row r="194">
          <cell r="G194">
            <v>20414.71</v>
          </cell>
        </row>
        <row r="195">
          <cell r="G195">
            <v>21375</v>
          </cell>
        </row>
        <row r="196">
          <cell r="G196">
            <v>26300</v>
          </cell>
        </row>
        <row r="197">
          <cell r="G197">
            <v>3000</v>
          </cell>
        </row>
        <row r="198">
          <cell r="G198">
            <v>10346.620000000001</v>
          </cell>
        </row>
        <row r="199">
          <cell r="G199">
            <v>187073.35</v>
          </cell>
        </row>
        <row r="200">
          <cell r="G200">
            <v>60448.61</v>
          </cell>
        </row>
        <row r="201">
          <cell r="G201">
            <v>10284.85</v>
          </cell>
        </row>
        <row r="202">
          <cell r="G202">
            <v>562.22</v>
          </cell>
        </row>
        <row r="203">
          <cell r="G203">
            <v>1260.25</v>
          </cell>
        </row>
        <row r="204">
          <cell r="G204">
            <v>16772.580000000002</v>
          </cell>
        </row>
        <row r="205">
          <cell r="G205">
            <v>265675.90000000002</v>
          </cell>
        </row>
        <row r="206">
          <cell r="G206">
            <v>103809.94</v>
          </cell>
        </row>
        <row r="207">
          <cell r="G207">
            <v>160170.39000000001</v>
          </cell>
        </row>
        <row r="208">
          <cell r="G208">
            <v>3650.01</v>
          </cell>
        </row>
        <row r="209">
          <cell r="G209">
            <v>15114.87</v>
          </cell>
        </row>
        <row r="210">
          <cell r="G210">
            <v>5000</v>
          </cell>
        </row>
        <row r="211">
          <cell r="G211">
            <v>16.399999999999999</v>
          </cell>
        </row>
        <row r="212">
          <cell r="G212">
            <v>14860.76</v>
          </cell>
        </row>
        <row r="213">
          <cell r="G213">
            <v>1863.91</v>
          </cell>
        </row>
        <row r="214">
          <cell r="G214">
            <v>471848.09</v>
          </cell>
        </row>
        <row r="215">
          <cell r="G215">
            <v>487815.82</v>
          </cell>
        </row>
        <row r="216">
          <cell r="G216">
            <v>78630.94</v>
          </cell>
        </row>
        <row r="217">
          <cell r="G217">
            <v>65757.399999999994</v>
          </cell>
        </row>
        <row r="218">
          <cell r="G218">
            <v>4407.54</v>
          </cell>
        </row>
        <row r="219">
          <cell r="G219">
            <v>1249.51</v>
          </cell>
        </row>
        <row r="220">
          <cell r="G220">
            <v>29190.62</v>
          </cell>
        </row>
        <row r="221">
          <cell r="G221">
            <v>13864.94</v>
          </cell>
        </row>
        <row r="222">
          <cell r="G222">
            <v>2527.0700000000002</v>
          </cell>
        </row>
        <row r="223">
          <cell r="G223">
            <v>60816.05</v>
          </cell>
        </row>
        <row r="224">
          <cell r="G224">
            <v>60000</v>
          </cell>
        </row>
        <row r="225">
          <cell r="G225">
            <v>11068.79</v>
          </cell>
        </row>
        <row r="226">
          <cell r="G226">
            <v>2052.3000000000002</v>
          </cell>
        </row>
        <row r="227">
          <cell r="G227">
            <v>280165.89</v>
          </cell>
        </row>
        <row r="228">
          <cell r="G228">
            <v>72932.23</v>
          </cell>
        </row>
        <row r="229">
          <cell r="G229">
            <v>136898.61000000002</v>
          </cell>
        </row>
        <row r="230">
          <cell r="G230">
            <v>17510</v>
          </cell>
        </row>
        <row r="231">
          <cell r="G231">
            <v>206808.86000000002</v>
          </cell>
        </row>
        <row r="232">
          <cell r="G232">
            <v>9487.7800000000007</v>
          </cell>
        </row>
        <row r="233">
          <cell r="G233">
            <v>32800.49</v>
          </cell>
        </row>
        <row r="234">
          <cell r="G234">
            <v>666959.02</v>
          </cell>
        </row>
        <row r="235">
          <cell r="G235">
            <v>182425.14</v>
          </cell>
        </row>
        <row r="236">
          <cell r="G236">
            <v>98162.33</v>
          </cell>
        </row>
        <row r="237">
          <cell r="G237">
            <v>6476.8</v>
          </cell>
        </row>
        <row r="238">
          <cell r="G238">
            <v>60950.89</v>
          </cell>
        </row>
        <row r="239">
          <cell r="G239">
            <v>32000</v>
          </cell>
        </row>
        <row r="240">
          <cell r="G240">
            <v>90580.5</v>
          </cell>
        </row>
        <row r="241">
          <cell r="G241">
            <v>118850</v>
          </cell>
        </row>
        <row r="242">
          <cell r="G242">
            <v>31220</v>
          </cell>
        </row>
        <row r="243">
          <cell r="G243">
            <v>273703.06</v>
          </cell>
        </row>
        <row r="244">
          <cell r="G244">
            <v>704748.66</v>
          </cell>
        </row>
        <row r="245">
          <cell r="G245">
            <v>2030.2</v>
          </cell>
        </row>
        <row r="246">
          <cell r="G246">
            <v>2000000</v>
          </cell>
        </row>
        <row r="247">
          <cell r="G247">
            <v>9644.0500000000011</v>
          </cell>
        </row>
        <row r="248">
          <cell r="G248">
            <v>15216.7</v>
          </cell>
        </row>
        <row r="249">
          <cell r="G249">
            <v>376344.75</v>
          </cell>
        </row>
        <row r="250">
          <cell r="G250">
            <v>10685.98</v>
          </cell>
        </row>
        <row r="251">
          <cell r="G251">
            <v>28204.11</v>
          </cell>
        </row>
        <row r="252">
          <cell r="G252">
            <v>972.62</v>
          </cell>
        </row>
        <row r="253">
          <cell r="G253">
            <v>202638.58000000002</v>
          </cell>
        </row>
        <row r="254">
          <cell r="G254">
            <v>53975.83</v>
          </cell>
        </row>
        <row r="255">
          <cell r="G255">
            <v>15294.6</v>
          </cell>
        </row>
        <row r="256">
          <cell r="G256">
            <v>121004.32</v>
          </cell>
        </row>
        <row r="257">
          <cell r="G257">
            <v>12151.92</v>
          </cell>
        </row>
        <row r="258">
          <cell r="G258">
            <v>4615</v>
          </cell>
        </row>
        <row r="259">
          <cell r="G259">
            <v>771.97</v>
          </cell>
        </row>
        <row r="260">
          <cell r="G260">
            <v>25467.16</v>
          </cell>
        </row>
        <row r="261">
          <cell r="G261">
            <v>6817.01</v>
          </cell>
        </row>
        <row r="262">
          <cell r="G262">
            <v>7982.3969999999999</v>
          </cell>
        </row>
        <row r="263">
          <cell r="G263">
            <v>274813.31</v>
          </cell>
        </row>
        <row r="264">
          <cell r="G264">
            <v>50457.69</v>
          </cell>
        </row>
        <row r="265">
          <cell r="G265">
            <v>327031.45</v>
          </cell>
        </row>
        <row r="266">
          <cell r="G266">
            <v>50000</v>
          </cell>
        </row>
        <row r="267">
          <cell r="G267">
            <v>807000.82000000007</v>
          </cell>
        </row>
        <row r="268">
          <cell r="G268">
            <v>27120.23</v>
          </cell>
        </row>
        <row r="269">
          <cell r="G269">
            <v>291263.66000000003</v>
          </cell>
        </row>
        <row r="270">
          <cell r="G270">
            <v>31047.34</v>
          </cell>
        </row>
        <row r="271">
          <cell r="G271">
            <v>23117.02</v>
          </cell>
        </row>
        <row r="272">
          <cell r="G272">
            <v>129647.82</v>
          </cell>
        </row>
        <row r="273">
          <cell r="G273">
            <v>5307.13</v>
          </cell>
        </row>
        <row r="274">
          <cell r="G274">
            <v>2052.88</v>
          </cell>
        </row>
        <row r="275">
          <cell r="G275">
            <v>457.06</v>
          </cell>
        </row>
        <row r="276">
          <cell r="G276">
            <v>36421.32</v>
          </cell>
        </row>
        <row r="277">
          <cell r="G277">
            <v>85455.74</v>
          </cell>
        </row>
        <row r="278">
          <cell r="G278">
            <v>2221.3000000000002</v>
          </cell>
        </row>
        <row r="279">
          <cell r="G279">
            <v>1548.32</v>
          </cell>
        </row>
        <row r="280">
          <cell r="G280">
            <v>35098.99</v>
          </cell>
        </row>
        <row r="281">
          <cell r="G281">
            <v>3179.21</v>
          </cell>
        </row>
        <row r="282">
          <cell r="G282">
            <v>940628.37</v>
          </cell>
        </row>
        <row r="283">
          <cell r="G283">
            <v>11048.59</v>
          </cell>
        </row>
        <row r="284">
          <cell r="G284">
            <v>7593.7350000000006</v>
          </cell>
        </row>
        <row r="285">
          <cell r="G285">
            <v>91657.97</v>
          </cell>
        </row>
        <row r="286">
          <cell r="G286">
            <v>100080.46</v>
          </cell>
        </row>
        <row r="287">
          <cell r="G287">
            <v>7384.4000000000005</v>
          </cell>
        </row>
        <row r="288">
          <cell r="G288">
            <v>1007.85</v>
          </cell>
        </row>
        <row r="289">
          <cell r="G289">
            <v>886.81000000000006</v>
          </cell>
        </row>
        <row r="290">
          <cell r="G290">
            <v>34755.07</v>
          </cell>
        </row>
        <row r="291">
          <cell r="G291">
            <v>452151.28</v>
          </cell>
        </row>
        <row r="292">
          <cell r="G292">
            <v>246522.76</v>
          </cell>
        </row>
        <row r="293">
          <cell r="G293">
            <v>119338.52</v>
          </cell>
        </row>
        <row r="294">
          <cell r="G294">
            <v>67519.960000000006</v>
          </cell>
        </row>
        <row r="295">
          <cell r="G295">
            <v>1309.2</v>
          </cell>
        </row>
        <row r="296">
          <cell r="G296">
            <v>1405403.44</v>
          </cell>
        </row>
        <row r="297">
          <cell r="G297">
            <v>25824.98</v>
          </cell>
        </row>
        <row r="298">
          <cell r="G298">
            <v>5212.84</v>
          </cell>
        </row>
        <row r="299">
          <cell r="G299">
            <v>8526.84</v>
          </cell>
        </row>
        <row r="300">
          <cell r="G300">
            <v>530164.80000000005</v>
          </cell>
        </row>
        <row r="301">
          <cell r="G301">
            <v>88609.84</v>
          </cell>
        </row>
        <row r="302">
          <cell r="G302">
            <v>99830.024000000005</v>
          </cell>
        </row>
        <row r="303">
          <cell r="G303">
            <v>981.95</v>
          </cell>
        </row>
        <row r="304">
          <cell r="G304">
            <v>3490958.77</v>
          </cell>
        </row>
        <row r="305">
          <cell r="G305">
            <v>6478.42</v>
          </cell>
        </row>
        <row r="306">
          <cell r="G306">
            <v>1022.32</v>
          </cell>
        </row>
        <row r="307">
          <cell r="G307">
            <v>119.72</v>
          </cell>
        </row>
        <row r="308">
          <cell r="G308">
            <v>4266.04</v>
          </cell>
        </row>
        <row r="309">
          <cell r="G309">
            <v>179664.31</v>
          </cell>
        </row>
        <row r="310">
          <cell r="G310">
            <v>99135.66</v>
          </cell>
        </row>
        <row r="311">
          <cell r="G311">
            <v>498417.91999999998</v>
          </cell>
        </row>
        <row r="312">
          <cell r="G312">
            <v>5501.58</v>
          </cell>
        </row>
        <row r="313">
          <cell r="G313">
            <v>48049.440000000002</v>
          </cell>
        </row>
        <row r="314">
          <cell r="G314">
            <v>50405.49</v>
          </cell>
        </row>
        <row r="315">
          <cell r="G315">
            <v>21600</v>
          </cell>
        </row>
        <row r="316">
          <cell r="G316">
            <v>2167.19</v>
          </cell>
        </row>
        <row r="317">
          <cell r="G317">
            <v>1039865.43</v>
          </cell>
        </row>
        <row r="318">
          <cell r="G318">
            <v>26818.52</v>
          </cell>
        </row>
        <row r="319">
          <cell r="G319">
            <v>22190</v>
          </cell>
        </row>
        <row r="320">
          <cell r="G320">
            <v>83434.680000000008</v>
          </cell>
        </row>
        <row r="321">
          <cell r="G321">
            <v>7384.49</v>
          </cell>
        </row>
        <row r="322">
          <cell r="G322">
            <v>401661.34</v>
          </cell>
        </row>
        <row r="323">
          <cell r="G323">
            <v>403792.91000000003</v>
          </cell>
        </row>
        <row r="324">
          <cell r="G324">
            <v>2637907.04</v>
          </cell>
        </row>
        <row r="325">
          <cell r="G325">
            <v>22229.11</v>
          </cell>
        </row>
        <row r="326">
          <cell r="G326">
            <v>35575.56</v>
          </cell>
        </row>
        <row r="327">
          <cell r="G327">
            <v>946165.68</v>
          </cell>
        </row>
        <row r="328">
          <cell r="G328">
            <v>2636.28</v>
          </cell>
        </row>
        <row r="329">
          <cell r="G329">
            <v>33700</v>
          </cell>
        </row>
        <row r="330">
          <cell r="G330">
            <v>235992.04</v>
          </cell>
        </row>
        <row r="331">
          <cell r="G331">
            <v>50</v>
          </cell>
        </row>
        <row r="332">
          <cell r="G332">
            <v>400.66</v>
          </cell>
        </row>
        <row r="333">
          <cell r="G333">
            <v>87490.430000000008</v>
          </cell>
        </row>
        <row r="334">
          <cell r="G334">
            <v>320888.64</v>
          </cell>
        </row>
        <row r="335">
          <cell r="G335">
            <v>11231.51</v>
          </cell>
        </row>
        <row r="336">
          <cell r="G336">
            <v>1840</v>
          </cell>
        </row>
        <row r="337">
          <cell r="G337">
            <v>73297.66</v>
          </cell>
        </row>
        <row r="338">
          <cell r="G338">
            <v>15853.85</v>
          </cell>
        </row>
        <row r="339">
          <cell r="G339">
            <v>80783.41</v>
          </cell>
        </row>
        <row r="340">
          <cell r="G340">
            <v>29767.37</v>
          </cell>
        </row>
        <row r="341">
          <cell r="G341">
            <v>1285.8</v>
          </cell>
        </row>
        <row r="342">
          <cell r="G342">
            <v>80357.184999999998</v>
          </cell>
        </row>
        <row r="343">
          <cell r="G343">
            <v>13221.352000000001</v>
          </cell>
        </row>
        <row r="344">
          <cell r="G344">
            <v>745</v>
          </cell>
        </row>
        <row r="345">
          <cell r="G345">
            <v>1092.1100000000001</v>
          </cell>
        </row>
        <row r="346">
          <cell r="G346">
            <v>66586.59</v>
          </cell>
        </row>
        <row r="347">
          <cell r="G347">
            <v>12862.26</v>
          </cell>
        </row>
        <row r="348">
          <cell r="G348">
            <v>227536</v>
          </cell>
        </row>
        <row r="349">
          <cell r="G349">
            <v>2000</v>
          </cell>
        </row>
        <row r="350">
          <cell r="G350">
            <v>1186.08</v>
          </cell>
        </row>
        <row r="351">
          <cell r="G351">
            <v>1957.45</v>
          </cell>
        </row>
        <row r="352">
          <cell r="G352">
            <v>128871.53</v>
          </cell>
        </row>
        <row r="353">
          <cell r="G353">
            <v>151261.79</v>
          </cell>
        </row>
        <row r="354">
          <cell r="G354">
            <v>137349.67000000001</v>
          </cell>
        </row>
        <row r="355">
          <cell r="G355">
            <v>20414.745999999999</v>
          </cell>
        </row>
        <row r="356">
          <cell r="G356">
            <v>10623.48</v>
          </cell>
        </row>
        <row r="357">
          <cell r="G357">
            <v>6.75</v>
          </cell>
        </row>
        <row r="358">
          <cell r="G358">
            <v>13854.37</v>
          </cell>
        </row>
        <row r="359">
          <cell r="G359">
            <v>38029.200000000004</v>
          </cell>
        </row>
        <row r="360">
          <cell r="G360">
            <v>168651.91</v>
          </cell>
        </row>
        <row r="361">
          <cell r="G361">
            <v>40237.78</v>
          </cell>
        </row>
        <row r="362">
          <cell r="G362">
            <v>48962.840000000004</v>
          </cell>
        </row>
        <row r="363">
          <cell r="G363">
            <v>446435.7</v>
          </cell>
        </row>
        <row r="364">
          <cell r="G364">
            <v>189031.2</v>
          </cell>
        </row>
        <row r="365">
          <cell r="G365">
            <v>51993.165000000001</v>
          </cell>
        </row>
        <row r="366">
          <cell r="G366">
            <v>6357.56</v>
          </cell>
        </row>
        <row r="367">
          <cell r="G367">
            <v>97.94</v>
          </cell>
        </row>
        <row r="368">
          <cell r="G368">
            <v>417584.94</v>
          </cell>
        </row>
        <row r="369">
          <cell r="G369">
            <v>104327.34</v>
          </cell>
        </row>
        <row r="370">
          <cell r="G370">
            <v>87078.907999999996</v>
          </cell>
        </row>
        <row r="371">
          <cell r="G371">
            <v>167.19</v>
          </cell>
        </row>
        <row r="372">
          <cell r="G372">
            <v>54416.93</v>
          </cell>
        </row>
        <row r="373">
          <cell r="G373">
            <v>5630.27</v>
          </cell>
        </row>
        <row r="374">
          <cell r="G374">
            <v>1422502.19</v>
          </cell>
        </row>
        <row r="375">
          <cell r="G375">
            <v>62326.03</v>
          </cell>
        </row>
        <row r="376">
          <cell r="G376">
            <v>36455.360000000001</v>
          </cell>
        </row>
        <row r="377">
          <cell r="G377">
            <v>5028.12</v>
          </cell>
        </row>
        <row r="378">
          <cell r="G378">
            <v>869454.4</v>
          </cell>
        </row>
        <row r="379">
          <cell r="G379">
            <v>20819.11</v>
          </cell>
        </row>
        <row r="380">
          <cell r="G380">
            <v>1000</v>
          </cell>
        </row>
        <row r="381">
          <cell r="G381">
            <v>64295.060000000005</v>
          </cell>
        </row>
        <row r="382">
          <cell r="G382">
            <v>13082.53</v>
          </cell>
        </row>
        <row r="383">
          <cell r="G383">
            <v>40011.72</v>
          </cell>
        </row>
        <row r="384">
          <cell r="G384">
            <v>5013</v>
          </cell>
        </row>
        <row r="385">
          <cell r="G385">
            <v>8025.62</v>
          </cell>
        </row>
        <row r="386">
          <cell r="G386">
            <v>1005.36</v>
          </cell>
        </row>
        <row r="387">
          <cell r="G387">
            <v>3517</v>
          </cell>
        </row>
        <row r="388">
          <cell r="G388">
            <v>356123.12</v>
          </cell>
        </row>
        <row r="389">
          <cell r="G389">
            <v>27768.57</v>
          </cell>
        </row>
        <row r="390">
          <cell r="G390">
            <v>79302.19</v>
          </cell>
        </row>
        <row r="391">
          <cell r="G391">
            <v>1212.96</v>
          </cell>
        </row>
        <row r="392">
          <cell r="G392">
            <v>283673.99</v>
          </cell>
        </row>
        <row r="393">
          <cell r="G393">
            <v>9028.5400000000009</v>
          </cell>
        </row>
        <row r="394">
          <cell r="G394">
            <v>44.52</v>
          </cell>
        </row>
        <row r="395">
          <cell r="G395">
            <v>12753.349</v>
          </cell>
        </row>
        <row r="396">
          <cell r="G396">
            <v>2185.48</v>
          </cell>
        </row>
        <row r="397">
          <cell r="G397">
            <v>1459.48</v>
          </cell>
        </row>
        <row r="398">
          <cell r="G398">
            <v>2026.49</v>
          </cell>
        </row>
        <row r="399">
          <cell r="G399">
            <v>144197.14000000001</v>
          </cell>
        </row>
        <row r="400">
          <cell r="G400">
            <v>6981.49</v>
          </cell>
        </row>
        <row r="401">
          <cell r="G401">
            <v>48130.86</v>
          </cell>
        </row>
        <row r="402">
          <cell r="G402">
            <v>1764.46</v>
          </cell>
        </row>
        <row r="403">
          <cell r="G403">
            <v>117076.11</v>
          </cell>
        </row>
        <row r="404">
          <cell r="G404">
            <v>38079.89</v>
          </cell>
        </row>
        <row r="405">
          <cell r="G405">
            <v>3379.54</v>
          </cell>
        </row>
        <row r="406">
          <cell r="G406">
            <v>47020.92</v>
          </cell>
        </row>
        <row r="407">
          <cell r="G407">
            <v>666448.06000000006</v>
          </cell>
        </row>
        <row r="408">
          <cell r="G408">
            <v>172160.86000000002</v>
          </cell>
        </row>
        <row r="409">
          <cell r="G409">
            <v>50692.450000000004</v>
          </cell>
        </row>
        <row r="410">
          <cell r="G410">
            <v>295643.46000000002</v>
          </cell>
        </row>
        <row r="411">
          <cell r="G411">
            <v>23957.89</v>
          </cell>
        </row>
        <row r="412">
          <cell r="G412">
            <v>66828.73</v>
          </cell>
        </row>
        <row r="413">
          <cell r="G413">
            <v>202705.11000000002</v>
          </cell>
        </row>
        <row r="414">
          <cell r="G414">
            <v>82460</v>
          </cell>
        </row>
        <row r="415">
          <cell r="G415">
            <v>269477.52</v>
          </cell>
        </row>
        <row r="416">
          <cell r="G416">
            <v>271337.09000000003</v>
          </cell>
        </row>
        <row r="417">
          <cell r="G417">
            <v>47905.91</v>
          </cell>
        </row>
        <row r="418">
          <cell r="G418">
            <v>98108.58</v>
          </cell>
        </row>
        <row r="419">
          <cell r="G419">
            <v>15845.67</v>
          </cell>
        </row>
        <row r="420">
          <cell r="G420">
            <v>274630.45</v>
          </cell>
        </row>
        <row r="421">
          <cell r="G421">
            <v>864358.3</v>
          </cell>
        </row>
        <row r="422">
          <cell r="G422">
            <v>703858.26</v>
          </cell>
        </row>
        <row r="423">
          <cell r="G423">
            <v>46647.450000000004</v>
          </cell>
        </row>
        <row r="424">
          <cell r="G424">
            <v>800.27</v>
          </cell>
        </row>
        <row r="425">
          <cell r="G425">
            <v>200000</v>
          </cell>
        </row>
        <row r="426">
          <cell r="G426">
            <v>788.18000000000006</v>
          </cell>
        </row>
        <row r="427">
          <cell r="G427">
            <v>1115.884</v>
          </cell>
        </row>
        <row r="428">
          <cell r="G428">
            <v>5124.1500000000005</v>
          </cell>
        </row>
        <row r="429">
          <cell r="G429">
            <v>9840</v>
          </cell>
        </row>
        <row r="430">
          <cell r="G430">
            <v>14200</v>
          </cell>
        </row>
        <row r="431">
          <cell r="G431">
            <v>16341.31</v>
          </cell>
        </row>
        <row r="432">
          <cell r="G432">
            <v>170542.05000000002</v>
          </cell>
        </row>
        <row r="433">
          <cell r="G433">
            <v>59604.19</v>
          </cell>
        </row>
        <row r="434">
          <cell r="G434">
            <v>254686.15</v>
          </cell>
        </row>
        <row r="435">
          <cell r="G435">
            <v>20172.21</v>
          </cell>
        </row>
        <row r="436">
          <cell r="G436">
            <v>2735065.49</v>
          </cell>
        </row>
        <row r="437">
          <cell r="G437">
            <v>4356197.68</v>
          </cell>
        </row>
        <row r="438">
          <cell r="G438">
            <v>3601.14</v>
          </cell>
        </row>
        <row r="439">
          <cell r="G439">
            <v>58902.51</v>
          </cell>
        </row>
        <row r="440">
          <cell r="G440">
            <v>462.12</v>
          </cell>
        </row>
        <row r="441">
          <cell r="G441">
            <v>673612.35</v>
          </cell>
        </row>
        <row r="442">
          <cell r="G442">
            <v>106998.42</v>
          </cell>
        </row>
        <row r="443">
          <cell r="G443">
            <v>53167.798999999999</v>
          </cell>
        </row>
        <row r="444">
          <cell r="G444">
            <v>4314.53</v>
          </cell>
        </row>
        <row r="445">
          <cell r="G445">
            <v>29169.57</v>
          </cell>
        </row>
        <row r="446">
          <cell r="G446">
            <v>204808.66</v>
          </cell>
        </row>
        <row r="447">
          <cell r="G447">
            <v>47612.520000000004</v>
          </cell>
        </row>
        <row r="448">
          <cell r="G448">
            <v>69556.3</v>
          </cell>
        </row>
        <row r="449">
          <cell r="G449">
            <v>118515.37</v>
          </cell>
        </row>
        <row r="450">
          <cell r="G450">
            <v>26352</v>
          </cell>
        </row>
        <row r="451">
          <cell r="G451">
            <v>4437.6900000000005</v>
          </cell>
        </row>
        <row r="452">
          <cell r="G452">
            <v>776734.78</v>
          </cell>
        </row>
        <row r="453">
          <cell r="G453">
            <v>108915.12</v>
          </cell>
        </row>
        <row r="454">
          <cell r="G454">
            <v>62848.3</v>
          </cell>
        </row>
        <row r="455">
          <cell r="G455">
            <v>119389.99</v>
          </cell>
        </row>
        <row r="456">
          <cell r="G456">
            <v>7255.02</v>
          </cell>
        </row>
        <row r="457">
          <cell r="G457">
            <v>195000</v>
          </cell>
        </row>
        <row r="458">
          <cell r="G458">
            <v>220000</v>
          </cell>
        </row>
        <row r="459">
          <cell r="G459">
            <v>376878.49</v>
          </cell>
        </row>
        <row r="460">
          <cell r="G460">
            <v>15000</v>
          </cell>
        </row>
        <row r="461">
          <cell r="G461">
            <v>194134.67</v>
          </cell>
        </row>
        <row r="462">
          <cell r="G462">
            <v>490077.01</v>
          </cell>
        </row>
        <row r="463">
          <cell r="G463">
            <v>32013.08</v>
          </cell>
        </row>
        <row r="464">
          <cell r="G464">
            <v>43060.83</v>
          </cell>
        </row>
        <row r="465">
          <cell r="G465">
            <v>0.151</v>
          </cell>
        </row>
        <row r="466">
          <cell r="G466">
            <v>2765.08</v>
          </cell>
        </row>
        <row r="467">
          <cell r="G467">
            <v>514.1</v>
          </cell>
        </row>
        <row r="468">
          <cell r="G468">
            <v>93450.16</v>
          </cell>
        </row>
        <row r="469">
          <cell r="G469">
            <v>3118.4900000000002</v>
          </cell>
        </row>
        <row r="470">
          <cell r="G470">
            <v>1871689.0899999999</v>
          </cell>
        </row>
        <row r="471">
          <cell r="G471">
            <v>151938.54</v>
          </cell>
        </row>
        <row r="472">
          <cell r="G472">
            <v>24076.68</v>
          </cell>
        </row>
        <row r="473">
          <cell r="G473">
            <v>35685.68</v>
          </cell>
        </row>
        <row r="474">
          <cell r="G474">
            <v>69069.64</v>
          </cell>
        </row>
        <row r="475">
          <cell r="G475">
            <v>848350</v>
          </cell>
        </row>
        <row r="476">
          <cell r="G476">
            <v>900000</v>
          </cell>
        </row>
        <row r="477">
          <cell r="G477">
            <v>1117103.7</v>
          </cell>
        </row>
        <row r="478">
          <cell r="G478">
            <v>2728.35</v>
          </cell>
        </row>
        <row r="479">
          <cell r="G479">
            <v>22462.15</v>
          </cell>
        </row>
        <row r="480">
          <cell r="G480">
            <v>219361.97</v>
          </cell>
        </row>
        <row r="481">
          <cell r="G481">
            <v>774.6</v>
          </cell>
        </row>
        <row r="482">
          <cell r="G482">
            <v>1423721.93</v>
          </cell>
        </row>
        <row r="483">
          <cell r="G483">
            <v>6082.43</v>
          </cell>
        </row>
        <row r="484">
          <cell r="G484">
            <v>20957.580000000002</v>
          </cell>
        </row>
        <row r="485">
          <cell r="G485">
            <v>6260</v>
          </cell>
        </row>
        <row r="486">
          <cell r="G486">
            <v>2202.39</v>
          </cell>
        </row>
        <row r="487">
          <cell r="G487">
            <v>17106.670000000002</v>
          </cell>
        </row>
        <row r="488">
          <cell r="G488">
            <v>23365.18</v>
          </cell>
        </row>
        <row r="489">
          <cell r="G489">
            <v>15113.99</v>
          </cell>
        </row>
        <row r="490">
          <cell r="G490">
            <v>50068.090000000004</v>
          </cell>
        </row>
        <row r="491">
          <cell r="G491">
            <v>72535.94</v>
          </cell>
        </row>
        <row r="492">
          <cell r="G492">
            <v>58227.64</v>
          </cell>
        </row>
        <row r="493">
          <cell r="G493">
            <v>51676.83</v>
          </cell>
        </row>
        <row r="494">
          <cell r="G494">
            <v>3662.57</v>
          </cell>
        </row>
        <row r="495">
          <cell r="G495">
            <v>68099.759999999995</v>
          </cell>
        </row>
        <row r="496">
          <cell r="G496">
            <v>31524.99</v>
          </cell>
        </row>
        <row r="497">
          <cell r="G497">
            <v>39854.89</v>
          </cell>
        </row>
        <row r="498">
          <cell r="G498">
            <v>81596.759999999995</v>
          </cell>
        </row>
        <row r="499">
          <cell r="G499">
            <v>2460</v>
          </cell>
        </row>
        <row r="500">
          <cell r="G500">
            <v>295960.89</v>
          </cell>
        </row>
        <row r="501">
          <cell r="G501">
            <v>43710.81</v>
          </cell>
        </row>
        <row r="502">
          <cell r="G502">
            <v>5767.82</v>
          </cell>
        </row>
        <row r="503">
          <cell r="G503">
            <v>1282</v>
          </cell>
        </row>
        <row r="504">
          <cell r="G504">
            <v>63498.49</v>
          </cell>
        </row>
        <row r="505">
          <cell r="G505">
            <v>653844.82999999996</v>
          </cell>
        </row>
        <row r="506">
          <cell r="G506">
            <v>312039.27</v>
          </cell>
        </row>
        <row r="507">
          <cell r="G507">
            <v>110344.76000000001</v>
          </cell>
        </row>
        <row r="508">
          <cell r="G508">
            <v>237282.85</v>
          </cell>
        </row>
        <row r="509">
          <cell r="G509">
            <v>529982.05000000005</v>
          </cell>
        </row>
        <row r="510">
          <cell r="G510">
            <v>76877.490000000005</v>
          </cell>
        </row>
        <row r="511">
          <cell r="G511">
            <v>56847.054000000004</v>
          </cell>
        </row>
        <row r="512">
          <cell r="G512">
            <v>63515.040000000001</v>
          </cell>
        </row>
        <row r="513">
          <cell r="G513">
            <v>165361.26</v>
          </cell>
        </row>
        <row r="514">
          <cell r="G514">
            <v>49831.55</v>
          </cell>
        </row>
        <row r="515">
          <cell r="G515">
            <v>12600.84</v>
          </cell>
        </row>
        <row r="516">
          <cell r="G516">
            <v>4999.12</v>
          </cell>
        </row>
        <row r="517">
          <cell r="G517">
            <v>157273.42000000001</v>
          </cell>
        </row>
        <row r="518">
          <cell r="G518">
            <v>45069.270000000004</v>
          </cell>
        </row>
        <row r="519">
          <cell r="G519">
            <v>753031.42</v>
          </cell>
        </row>
        <row r="520">
          <cell r="G520">
            <v>77033.009999999995</v>
          </cell>
        </row>
        <row r="521">
          <cell r="G521">
            <v>5000</v>
          </cell>
        </row>
        <row r="522">
          <cell r="G522">
            <v>5410.52</v>
          </cell>
        </row>
        <row r="523">
          <cell r="G523">
            <v>9724.4500000000007</v>
          </cell>
        </row>
        <row r="524">
          <cell r="G524">
            <v>115431.45</v>
          </cell>
        </row>
        <row r="525">
          <cell r="G525">
            <v>165889.48000000001</v>
          </cell>
        </row>
        <row r="526">
          <cell r="G526">
            <v>32897</v>
          </cell>
        </row>
        <row r="527">
          <cell r="G527">
            <v>51558.05</v>
          </cell>
        </row>
        <row r="528">
          <cell r="G528">
            <v>26200</v>
          </cell>
        </row>
        <row r="529">
          <cell r="G529">
            <v>17996.22</v>
          </cell>
        </row>
        <row r="530">
          <cell r="G530">
            <v>84575.63</v>
          </cell>
        </row>
        <row r="531">
          <cell r="G531">
            <v>4978.8</v>
          </cell>
        </row>
        <row r="532">
          <cell r="G532">
            <v>12000</v>
          </cell>
        </row>
        <row r="533">
          <cell r="G533">
            <v>3307.66</v>
          </cell>
        </row>
        <row r="534">
          <cell r="G534">
            <v>3450.6800000000003</v>
          </cell>
        </row>
        <row r="535">
          <cell r="G535">
            <v>605452.70000000007</v>
          </cell>
        </row>
        <row r="536">
          <cell r="G536">
            <v>419233.34</v>
          </cell>
        </row>
        <row r="537">
          <cell r="G537">
            <v>99437.42</v>
          </cell>
        </row>
        <row r="538">
          <cell r="G538">
            <v>13352.92</v>
          </cell>
        </row>
        <row r="539">
          <cell r="G539">
            <v>710085.05</v>
          </cell>
        </row>
        <row r="540">
          <cell r="G540">
            <v>50000</v>
          </cell>
        </row>
        <row r="541">
          <cell r="G541">
            <v>19750</v>
          </cell>
        </row>
        <row r="542">
          <cell r="G542">
            <v>222000</v>
          </cell>
        </row>
        <row r="543">
          <cell r="G543">
            <v>14462.98</v>
          </cell>
        </row>
        <row r="544">
          <cell r="G544">
            <v>3867.6</v>
          </cell>
        </row>
        <row r="545">
          <cell r="G545">
            <v>25616.66</v>
          </cell>
        </row>
        <row r="546">
          <cell r="G546">
            <v>91223.34</v>
          </cell>
        </row>
        <row r="547">
          <cell r="G547">
            <v>575532.24</v>
          </cell>
        </row>
        <row r="548">
          <cell r="G548">
            <v>25414.9</v>
          </cell>
        </row>
        <row r="549">
          <cell r="G549">
            <v>176284.43</v>
          </cell>
        </row>
        <row r="550">
          <cell r="G550">
            <v>21.990000000000002</v>
          </cell>
        </row>
        <row r="551">
          <cell r="G551">
            <v>15000</v>
          </cell>
        </row>
        <row r="552">
          <cell r="G552">
            <v>21789.279999999999</v>
          </cell>
        </row>
        <row r="553">
          <cell r="G553">
            <v>16685.82</v>
          </cell>
        </row>
        <row r="554">
          <cell r="G554">
            <v>46952.88</v>
          </cell>
        </row>
        <row r="555">
          <cell r="G555">
            <v>3972.4500000000003</v>
          </cell>
        </row>
        <row r="556">
          <cell r="G556">
            <v>1900</v>
          </cell>
        </row>
        <row r="557">
          <cell r="G557">
            <v>2353.84</v>
          </cell>
        </row>
        <row r="558">
          <cell r="G558">
            <v>494431.12</v>
          </cell>
        </row>
        <row r="559">
          <cell r="G559">
            <v>49673.950000000004</v>
          </cell>
        </row>
        <row r="560">
          <cell r="G560">
            <v>3456.96</v>
          </cell>
        </row>
        <row r="561">
          <cell r="G561">
            <v>219640.4</v>
          </cell>
        </row>
        <row r="562">
          <cell r="G562">
            <v>375271.10000000003</v>
          </cell>
        </row>
        <row r="563">
          <cell r="G563">
            <v>151733.33000000002</v>
          </cell>
        </row>
        <row r="564">
          <cell r="G564">
            <v>354868.31</v>
          </cell>
        </row>
        <row r="565">
          <cell r="G565">
            <v>64324.15</v>
          </cell>
        </row>
        <row r="566">
          <cell r="G566">
            <v>72062.11</v>
          </cell>
        </row>
        <row r="567">
          <cell r="G567">
            <v>2074.5</v>
          </cell>
        </row>
        <row r="568">
          <cell r="G568">
            <v>142.44</v>
          </cell>
        </row>
        <row r="569">
          <cell r="G569">
            <v>4041.2000000000003</v>
          </cell>
        </row>
        <row r="570">
          <cell r="G570">
            <v>117945.83</v>
          </cell>
        </row>
        <row r="571">
          <cell r="G571">
            <v>4252.5200000000004</v>
          </cell>
        </row>
        <row r="572">
          <cell r="G572">
            <v>17374.689999999999</v>
          </cell>
        </row>
        <row r="573">
          <cell r="G573">
            <v>1017.5</v>
          </cell>
        </row>
        <row r="574">
          <cell r="G574">
            <v>159561.11000000002</v>
          </cell>
        </row>
        <row r="575">
          <cell r="G575">
            <v>24702.87</v>
          </cell>
        </row>
        <row r="576">
          <cell r="G576">
            <v>373956.35000000003</v>
          </cell>
        </row>
        <row r="577">
          <cell r="G577">
            <v>6202.2</v>
          </cell>
        </row>
        <row r="578">
          <cell r="G578">
            <v>780.64</v>
          </cell>
        </row>
        <row r="579">
          <cell r="G579">
            <v>2800</v>
          </cell>
        </row>
        <row r="580">
          <cell r="G580">
            <v>541.70000000000005</v>
          </cell>
        </row>
        <row r="581">
          <cell r="G581">
            <v>54003.11</v>
          </cell>
        </row>
        <row r="582">
          <cell r="G582">
            <v>952.04</v>
          </cell>
        </row>
        <row r="583">
          <cell r="G583">
            <v>841.30000000000007</v>
          </cell>
        </row>
        <row r="584">
          <cell r="G584">
            <v>77003.92</v>
          </cell>
        </row>
        <row r="585">
          <cell r="G585">
            <v>23333.84</v>
          </cell>
        </row>
        <row r="586">
          <cell r="G586">
            <v>2296.4500000000003</v>
          </cell>
        </row>
        <row r="587">
          <cell r="G587">
            <v>3729.7400000000002</v>
          </cell>
        </row>
        <row r="588">
          <cell r="G588">
            <v>21111.79</v>
          </cell>
        </row>
        <row r="589">
          <cell r="G589">
            <v>4078.8</v>
          </cell>
        </row>
        <row r="590">
          <cell r="G590">
            <v>308</v>
          </cell>
        </row>
        <row r="591">
          <cell r="G591">
            <v>15399</v>
          </cell>
        </row>
        <row r="592">
          <cell r="G592">
            <v>24998</v>
          </cell>
        </row>
        <row r="593">
          <cell r="G593">
            <v>11904.03</v>
          </cell>
        </row>
        <row r="594">
          <cell r="G594">
            <v>7074.2</v>
          </cell>
        </row>
        <row r="595">
          <cell r="G595">
            <v>9118.02</v>
          </cell>
        </row>
        <row r="596">
          <cell r="G596">
            <v>48176.856</v>
          </cell>
        </row>
        <row r="597">
          <cell r="G597">
            <v>2500</v>
          </cell>
        </row>
        <row r="598">
          <cell r="G598">
            <v>2337.77</v>
          </cell>
        </row>
        <row r="599">
          <cell r="G599">
            <v>10010</v>
          </cell>
        </row>
        <row r="600">
          <cell r="G600">
            <v>382.43</v>
          </cell>
        </row>
        <row r="601">
          <cell r="G601">
            <v>104384.75</v>
          </cell>
        </row>
        <row r="602">
          <cell r="G602">
            <v>104547.6</v>
          </cell>
        </row>
        <row r="603">
          <cell r="G603">
            <v>39672.07</v>
          </cell>
        </row>
        <row r="604">
          <cell r="G604">
            <v>10018.32</v>
          </cell>
        </row>
        <row r="605">
          <cell r="G605">
            <v>37434.21</v>
          </cell>
        </row>
        <row r="606">
          <cell r="G606">
            <v>123611.99</v>
          </cell>
        </row>
        <row r="607">
          <cell r="G607">
            <v>1623.43</v>
          </cell>
        </row>
        <row r="608">
          <cell r="G608">
            <v>642.47</v>
          </cell>
        </row>
        <row r="609">
          <cell r="G609">
            <v>1345.59</v>
          </cell>
        </row>
        <row r="610">
          <cell r="G610">
            <v>11.22</v>
          </cell>
        </row>
        <row r="611">
          <cell r="G611">
            <v>14925.56</v>
          </cell>
        </row>
        <row r="612">
          <cell r="G612">
            <v>559053.32000000007</v>
          </cell>
        </row>
        <row r="613">
          <cell r="G613">
            <v>102709.58</v>
          </cell>
        </row>
        <row r="614">
          <cell r="G614">
            <v>189539.65</v>
          </cell>
        </row>
        <row r="615">
          <cell r="G615">
            <v>4072.28</v>
          </cell>
        </row>
        <row r="616">
          <cell r="G616">
            <v>1130625.94</v>
          </cell>
        </row>
        <row r="617">
          <cell r="G617">
            <v>150898.89000000001</v>
          </cell>
        </row>
        <row r="618">
          <cell r="G618">
            <v>56422.130000000005</v>
          </cell>
        </row>
        <row r="619">
          <cell r="G619">
            <v>2071.5100000000002</v>
          </cell>
        </row>
        <row r="620">
          <cell r="G620">
            <v>5145</v>
          </cell>
        </row>
        <row r="621">
          <cell r="G621">
            <v>6230.7</v>
          </cell>
        </row>
        <row r="622">
          <cell r="G622">
            <v>10137.370000000001</v>
          </cell>
        </row>
        <row r="623">
          <cell r="G623">
            <v>1542.55</v>
          </cell>
        </row>
        <row r="624">
          <cell r="G624">
            <v>227398.94</v>
          </cell>
        </row>
        <row r="625">
          <cell r="G625">
            <v>58184.86</v>
          </cell>
        </row>
        <row r="626">
          <cell r="G626">
            <v>114648.31</v>
          </cell>
        </row>
        <row r="627">
          <cell r="G627">
            <v>0.02</v>
          </cell>
        </row>
        <row r="628">
          <cell r="G628">
            <v>836382.8</v>
          </cell>
        </row>
        <row r="629">
          <cell r="G629">
            <v>18018.310000000001</v>
          </cell>
        </row>
        <row r="630">
          <cell r="G630">
            <v>953.6</v>
          </cell>
        </row>
        <row r="631">
          <cell r="G631">
            <v>297894.51</v>
          </cell>
        </row>
        <row r="632">
          <cell r="G632">
            <v>70827.03</v>
          </cell>
        </row>
        <row r="633">
          <cell r="G633">
            <v>141742.50399999999</v>
          </cell>
        </row>
        <row r="634">
          <cell r="G634">
            <v>2000</v>
          </cell>
        </row>
        <row r="635">
          <cell r="G635">
            <v>1251514.74</v>
          </cell>
        </row>
        <row r="636">
          <cell r="G636">
            <v>6142.04</v>
          </cell>
        </row>
        <row r="637">
          <cell r="G637">
            <v>394.57</v>
          </cell>
        </row>
        <row r="638">
          <cell r="G638">
            <v>23518.3</v>
          </cell>
        </row>
        <row r="639">
          <cell r="G639">
            <v>29146.82</v>
          </cell>
        </row>
        <row r="640">
          <cell r="G640">
            <v>13966.316999999999</v>
          </cell>
        </row>
        <row r="641">
          <cell r="G641">
            <v>2000</v>
          </cell>
        </row>
        <row r="642">
          <cell r="G642">
            <v>33672.33</v>
          </cell>
        </row>
        <row r="643">
          <cell r="G643">
            <v>112548.48</v>
          </cell>
        </row>
        <row r="644">
          <cell r="G644">
            <v>339047.71</v>
          </cell>
        </row>
        <row r="645">
          <cell r="G645">
            <v>5746.47</v>
          </cell>
        </row>
        <row r="646">
          <cell r="G646">
            <v>348835.92</v>
          </cell>
        </row>
        <row r="647">
          <cell r="G647">
            <v>1600</v>
          </cell>
        </row>
        <row r="648">
          <cell r="G648">
            <v>3600</v>
          </cell>
        </row>
        <row r="649">
          <cell r="G649">
            <v>143795.33000000002</v>
          </cell>
        </row>
        <row r="650">
          <cell r="G650">
            <v>259586.13</v>
          </cell>
        </row>
        <row r="651">
          <cell r="G651">
            <v>2488.8530000000001</v>
          </cell>
        </row>
        <row r="652">
          <cell r="G652">
            <v>15000</v>
          </cell>
        </row>
        <row r="653">
          <cell r="G653">
            <v>130674.27</v>
          </cell>
        </row>
        <row r="654">
          <cell r="G654">
            <v>37216.770000000004</v>
          </cell>
        </row>
        <row r="655">
          <cell r="G655">
            <v>10177.040000000001</v>
          </cell>
        </row>
        <row r="656">
          <cell r="G656">
            <v>519.33000000000004</v>
          </cell>
        </row>
        <row r="657">
          <cell r="G657">
            <v>460358.94</v>
          </cell>
        </row>
        <row r="658">
          <cell r="G658">
            <v>34922.57</v>
          </cell>
        </row>
        <row r="659">
          <cell r="G659">
            <v>24045.21</v>
          </cell>
        </row>
        <row r="660">
          <cell r="G660">
            <v>20193.760000000002</v>
          </cell>
        </row>
        <row r="661">
          <cell r="G661">
            <v>5540</v>
          </cell>
        </row>
        <row r="662">
          <cell r="G662">
            <v>1815</v>
          </cell>
        </row>
        <row r="663">
          <cell r="G663">
            <v>100</v>
          </cell>
        </row>
        <row r="664">
          <cell r="G664">
            <v>174534.78</v>
          </cell>
        </row>
        <row r="665">
          <cell r="G665">
            <v>100775.75</v>
          </cell>
        </row>
        <row r="666">
          <cell r="G666">
            <v>49279.56</v>
          </cell>
        </row>
        <row r="667">
          <cell r="G667">
            <v>390700.98</v>
          </cell>
        </row>
        <row r="668">
          <cell r="G668">
            <v>346913.41000000003</v>
          </cell>
        </row>
        <row r="669">
          <cell r="G669">
            <v>54685.200000000004</v>
          </cell>
        </row>
        <row r="670">
          <cell r="G670">
            <v>59035.17</v>
          </cell>
        </row>
        <row r="671">
          <cell r="G671">
            <v>148831.89000000001</v>
          </cell>
        </row>
        <row r="672">
          <cell r="G672">
            <v>102790.33</v>
          </cell>
        </row>
        <row r="673">
          <cell r="G673">
            <v>14485.35</v>
          </cell>
        </row>
        <row r="674">
          <cell r="G674">
            <v>4000</v>
          </cell>
        </row>
        <row r="675">
          <cell r="G675">
            <v>19575.79</v>
          </cell>
        </row>
        <row r="676">
          <cell r="G676">
            <v>419.85</v>
          </cell>
        </row>
        <row r="677">
          <cell r="G677">
            <v>153090.43</v>
          </cell>
        </row>
        <row r="678">
          <cell r="G678">
            <v>196433.05000000002</v>
          </cell>
        </row>
        <row r="679">
          <cell r="G679">
            <v>51575.1</v>
          </cell>
        </row>
        <row r="680">
          <cell r="G680">
            <v>50512.700000000004</v>
          </cell>
        </row>
        <row r="681">
          <cell r="G681">
            <v>113004.8</v>
          </cell>
        </row>
        <row r="682">
          <cell r="G682">
            <v>1161.6500000000001</v>
          </cell>
        </row>
        <row r="683">
          <cell r="G683">
            <v>154936.93</v>
          </cell>
        </row>
        <row r="684">
          <cell r="G684">
            <v>129132.1</v>
          </cell>
        </row>
        <row r="685">
          <cell r="G685">
            <v>84348.81</v>
          </cell>
        </row>
        <row r="686">
          <cell r="G686">
            <v>39178.35</v>
          </cell>
        </row>
        <row r="687">
          <cell r="G687">
            <v>7500</v>
          </cell>
        </row>
        <row r="688">
          <cell r="G688">
            <v>72000</v>
          </cell>
        </row>
        <row r="689">
          <cell r="G689">
            <v>12175.03</v>
          </cell>
        </row>
        <row r="690">
          <cell r="G690">
            <v>12800</v>
          </cell>
        </row>
        <row r="691">
          <cell r="G691">
            <v>1233.98</v>
          </cell>
        </row>
        <row r="692">
          <cell r="G692">
            <v>4331.3</v>
          </cell>
        </row>
        <row r="693">
          <cell r="G693">
            <v>119500.44</v>
          </cell>
        </row>
        <row r="694">
          <cell r="G694">
            <v>159770.29</v>
          </cell>
        </row>
        <row r="695">
          <cell r="G695">
            <v>256576.85</v>
          </cell>
        </row>
        <row r="696">
          <cell r="G696">
            <v>41265.629999999997</v>
          </cell>
        </row>
        <row r="697">
          <cell r="G697">
            <v>10000</v>
          </cell>
        </row>
        <row r="698">
          <cell r="G698">
            <v>1050</v>
          </cell>
        </row>
        <row r="699">
          <cell r="G699">
            <v>151401.60000000001</v>
          </cell>
        </row>
        <row r="700">
          <cell r="G700">
            <v>363000</v>
          </cell>
        </row>
        <row r="701">
          <cell r="G701">
            <v>110918.69</v>
          </cell>
        </row>
        <row r="702">
          <cell r="G702">
            <v>16.080000000000002</v>
          </cell>
        </row>
        <row r="703">
          <cell r="G703">
            <v>3695</v>
          </cell>
        </row>
        <row r="704">
          <cell r="G704">
            <v>203195.78</v>
          </cell>
        </row>
        <row r="705">
          <cell r="G705">
            <v>110284.19</v>
          </cell>
        </row>
        <row r="706">
          <cell r="G706">
            <v>45029.728000000003</v>
          </cell>
        </row>
        <row r="707">
          <cell r="G707">
            <v>50000</v>
          </cell>
        </row>
        <row r="708">
          <cell r="G708">
            <v>8000</v>
          </cell>
        </row>
        <row r="709">
          <cell r="G709">
            <v>10000</v>
          </cell>
        </row>
        <row r="710">
          <cell r="G710">
            <v>3900</v>
          </cell>
        </row>
        <row r="711">
          <cell r="G711">
            <v>120003.754</v>
          </cell>
        </row>
        <row r="712">
          <cell r="G712">
            <v>18000</v>
          </cell>
        </row>
        <row r="713">
          <cell r="G713">
            <v>6453.6</v>
          </cell>
        </row>
        <row r="714">
          <cell r="G714">
            <v>6163.6900000000005</v>
          </cell>
        </row>
        <row r="715">
          <cell r="G715">
            <v>1458.55</v>
          </cell>
        </row>
        <row r="716">
          <cell r="G716">
            <v>467872.89</v>
          </cell>
        </row>
        <row r="717">
          <cell r="G717">
            <v>508123.49</v>
          </cell>
        </row>
        <row r="718">
          <cell r="G718">
            <v>164244.09</v>
          </cell>
        </row>
        <row r="719">
          <cell r="G719">
            <v>1116</v>
          </cell>
        </row>
        <row r="720">
          <cell r="G720">
            <v>490254.58</v>
          </cell>
        </row>
        <row r="721">
          <cell r="G721">
            <v>580.12</v>
          </cell>
        </row>
        <row r="722">
          <cell r="G722">
            <v>10004.460000000001</v>
          </cell>
        </row>
        <row r="723">
          <cell r="G723">
            <v>136655.15</v>
          </cell>
        </row>
        <row r="724">
          <cell r="G724">
            <v>0.93900000000000006</v>
          </cell>
        </row>
        <row r="725">
          <cell r="G725">
            <v>15000</v>
          </cell>
        </row>
        <row r="726">
          <cell r="G726">
            <v>116.08</v>
          </cell>
        </row>
        <row r="727">
          <cell r="G727">
            <v>117890.74</v>
          </cell>
        </row>
        <row r="728">
          <cell r="G728">
            <v>5436.77</v>
          </cell>
        </row>
        <row r="729">
          <cell r="G729">
            <v>136181.42000000001</v>
          </cell>
        </row>
        <row r="730">
          <cell r="G730">
            <v>6096.3</v>
          </cell>
        </row>
        <row r="731">
          <cell r="G731">
            <v>600</v>
          </cell>
        </row>
        <row r="732">
          <cell r="G732">
            <v>770</v>
          </cell>
        </row>
        <row r="733">
          <cell r="G733">
            <v>229803</v>
          </cell>
        </row>
        <row r="734">
          <cell r="G734">
            <v>114989</v>
          </cell>
        </row>
        <row r="735">
          <cell r="G735">
            <v>10315.460000000001</v>
          </cell>
        </row>
        <row r="736">
          <cell r="G736">
            <v>1002.2900000000001</v>
          </cell>
        </row>
        <row r="737">
          <cell r="G737">
            <v>500.95400000000001</v>
          </cell>
        </row>
        <row r="738">
          <cell r="G738">
            <v>49328.73</v>
          </cell>
        </row>
        <row r="739">
          <cell r="G739">
            <v>80072.47</v>
          </cell>
        </row>
        <row r="740">
          <cell r="G740">
            <v>8999</v>
          </cell>
        </row>
        <row r="741">
          <cell r="G741">
            <v>474</v>
          </cell>
        </row>
        <row r="742">
          <cell r="G742">
            <v>6487.2300000000005</v>
          </cell>
        </row>
        <row r="743">
          <cell r="G743">
            <v>23543.06</v>
          </cell>
        </row>
        <row r="744">
          <cell r="G744">
            <v>17739.850000000002</v>
          </cell>
        </row>
        <row r="745">
          <cell r="G745">
            <v>5461.0950000000003</v>
          </cell>
        </row>
        <row r="746">
          <cell r="G746">
            <v>1000</v>
          </cell>
        </row>
        <row r="747">
          <cell r="G747">
            <v>189887.9</v>
          </cell>
        </row>
        <row r="748">
          <cell r="G748">
            <v>26803.62</v>
          </cell>
        </row>
        <row r="749">
          <cell r="G749">
            <v>663.89</v>
          </cell>
        </row>
        <row r="750">
          <cell r="G750">
            <v>154871.65</v>
          </cell>
        </row>
        <row r="751">
          <cell r="G751">
            <v>202500</v>
          </cell>
        </row>
        <row r="752">
          <cell r="G752">
            <v>64063.35</v>
          </cell>
        </row>
        <row r="753">
          <cell r="G753">
            <v>168.93</v>
          </cell>
        </row>
        <row r="754">
          <cell r="G754">
            <v>91623.32</v>
          </cell>
        </row>
        <row r="755">
          <cell r="G755">
            <v>125000</v>
          </cell>
        </row>
        <row r="756">
          <cell r="G756">
            <v>36001.910000000003</v>
          </cell>
        </row>
        <row r="757">
          <cell r="G757">
            <v>13208.77</v>
          </cell>
        </row>
        <row r="758">
          <cell r="G758">
            <v>6441.93</v>
          </cell>
        </row>
        <row r="759">
          <cell r="G759">
            <v>1793.1000000000001</v>
          </cell>
        </row>
        <row r="760">
          <cell r="G760">
            <v>109846.17</v>
          </cell>
        </row>
        <row r="761">
          <cell r="G761">
            <v>80289.180000000008</v>
          </cell>
        </row>
        <row r="762">
          <cell r="G762">
            <v>290584.38</v>
          </cell>
        </row>
        <row r="763">
          <cell r="G763">
            <v>62981.48</v>
          </cell>
        </row>
        <row r="764">
          <cell r="G764">
            <v>127091.32</v>
          </cell>
        </row>
        <row r="765">
          <cell r="G765">
            <v>106514.96</v>
          </cell>
        </row>
        <row r="766">
          <cell r="G766">
            <v>320140.40000000002</v>
          </cell>
        </row>
        <row r="767">
          <cell r="G767">
            <v>20031.52</v>
          </cell>
        </row>
        <row r="768">
          <cell r="G768">
            <v>12003.7</v>
          </cell>
        </row>
        <row r="769">
          <cell r="G769">
            <v>27387.84</v>
          </cell>
        </row>
        <row r="770">
          <cell r="G770">
            <v>75849</v>
          </cell>
        </row>
        <row r="771">
          <cell r="G771">
            <v>302.06</v>
          </cell>
        </row>
        <row r="772">
          <cell r="G772">
            <v>500</v>
          </cell>
        </row>
        <row r="773">
          <cell r="G773">
            <v>3408.46</v>
          </cell>
        </row>
        <row r="774">
          <cell r="G774">
            <v>90000</v>
          </cell>
        </row>
        <row r="775">
          <cell r="G775">
            <v>46907.21</v>
          </cell>
        </row>
        <row r="776">
          <cell r="G776">
            <v>0.14000000000000001</v>
          </cell>
        </row>
        <row r="777">
          <cell r="G777">
            <v>110.04400000000001</v>
          </cell>
        </row>
        <row r="778">
          <cell r="G778">
            <v>2494.21</v>
          </cell>
        </row>
        <row r="779">
          <cell r="G779">
            <v>5300</v>
          </cell>
        </row>
        <row r="780">
          <cell r="G780">
            <v>8112.4800000000005</v>
          </cell>
        </row>
        <row r="781">
          <cell r="G781">
            <v>141813.6</v>
          </cell>
        </row>
        <row r="782">
          <cell r="G782">
            <v>32930.83</v>
          </cell>
        </row>
        <row r="783">
          <cell r="G783">
            <v>37137.080999999998</v>
          </cell>
        </row>
        <row r="784">
          <cell r="G784">
            <v>8909.3000000000011</v>
          </cell>
        </row>
        <row r="785">
          <cell r="G785">
            <v>10440.99</v>
          </cell>
        </row>
        <row r="786">
          <cell r="G786">
            <v>2800</v>
          </cell>
        </row>
        <row r="787">
          <cell r="G787">
            <v>4250</v>
          </cell>
        </row>
        <row r="788">
          <cell r="G788">
            <v>8815</v>
          </cell>
        </row>
        <row r="789">
          <cell r="G789">
            <v>1014.6</v>
          </cell>
        </row>
        <row r="790">
          <cell r="G790">
            <v>3361.88</v>
          </cell>
        </row>
        <row r="791">
          <cell r="G791">
            <v>976.24</v>
          </cell>
        </row>
        <row r="792">
          <cell r="G792">
            <v>38982.6</v>
          </cell>
        </row>
        <row r="793">
          <cell r="G793">
            <v>10191.950000000001</v>
          </cell>
        </row>
        <row r="794">
          <cell r="G794">
            <v>130857</v>
          </cell>
        </row>
        <row r="795">
          <cell r="G795">
            <v>5673.2</v>
          </cell>
        </row>
        <row r="796">
          <cell r="G796">
            <v>60694.33</v>
          </cell>
        </row>
        <row r="797">
          <cell r="G797">
            <v>1720.3420000000001</v>
          </cell>
        </row>
        <row r="798">
          <cell r="G798">
            <v>3500</v>
          </cell>
        </row>
        <row r="799">
          <cell r="G799">
            <v>56000</v>
          </cell>
        </row>
        <row r="800">
          <cell r="G800">
            <v>570.29</v>
          </cell>
        </row>
        <row r="801">
          <cell r="G801">
            <v>500</v>
          </cell>
        </row>
        <row r="802">
          <cell r="G802">
            <v>1331.88</v>
          </cell>
        </row>
        <row r="803">
          <cell r="G803">
            <v>58544.37</v>
          </cell>
        </row>
        <row r="804">
          <cell r="G804">
            <v>500</v>
          </cell>
        </row>
        <row r="805">
          <cell r="G805">
            <v>9905.630000000001</v>
          </cell>
        </row>
        <row r="806">
          <cell r="G806">
            <v>1664.05</v>
          </cell>
        </row>
        <row r="807">
          <cell r="G807">
            <v>500</v>
          </cell>
        </row>
        <row r="808">
          <cell r="G808">
            <v>21952</v>
          </cell>
        </row>
        <row r="809">
          <cell r="G809">
            <v>2159.4499999999998</v>
          </cell>
        </row>
        <row r="810">
          <cell r="G810">
            <v>2974.8</v>
          </cell>
        </row>
        <row r="811">
          <cell r="G811">
            <v>7398.29</v>
          </cell>
        </row>
        <row r="812">
          <cell r="G812">
            <v>485578.79000000004</v>
          </cell>
        </row>
        <row r="813">
          <cell r="G813">
            <v>51943.840000000004</v>
          </cell>
        </row>
        <row r="814">
          <cell r="G814">
            <v>61510.559999999998</v>
          </cell>
        </row>
        <row r="815">
          <cell r="G815">
            <v>3376.35</v>
          </cell>
        </row>
        <row r="816">
          <cell r="G816">
            <v>2002.72</v>
          </cell>
        </row>
        <row r="817">
          <cell r="G817">
            <v>3504.78</v>
          </cell>
        </row>
        <row r="818">
          <cell r="G818">
            <v>33.450000000000003</v>
          </cell>
        </row>
        <row r="819">
          <cell r="G819">
            <v>104997.3</v>
          </cell>
        </row>
        <row r="820">
          <cell r="G820">
            <v>22116</v>
          </cell>
        </row>
        <row r="821">
          <cell r="G821">
            <v>36795.980000000003</v>
          </cell>
        </row>
        <row r="822">
          <cell r="G822">
            <v>2300</v>
          </cell>
        </row>
        <row r="823">
          <cell r="G823">
            <v>44034.97</v>
          </cell>
        </row>
        <row r="824">
          <cell r="G824">
            <v>85.49</v>
          </cell>
        </row>
        <row r="825">
          <cell r="G825">
            <v>157196.26999999999</v>
          </cell>
        </row>
        <row r="826">
          <cell r="G826">
            <v>829.06000000000006</v>
          </cell>
        </row>
        <row r="827">
          <cell r="G827">
            <v>5000</v>
          </cell>
        </row>
        <row r="828">
          <cell r="G828">
            <v>1901.04</v>
          </cell>
        </row>
        <row r="829">
          <cell r="G829">
            <v>74746.070000000007</v>
          </cell>
        </row>
        <row r="830">
          <cell r="G830">
            <v>3793.7200000000003</v>
          </cell>
        </row>
        <row r="831">
          <cell r="G831">
            <v>12840.68</v>
          </cell>
        </row>
        <row r="832">
          <cell r="G832">
            <v>3492.9900000000002</v>
          </cell>
        </row>
        <row r="833">
          <cell r="G833">
            <v>715356.94000000006</v>
          </cell>
        </row>
        <row r="834">
          <cell r="G834">
            <v>616810.06000000006</v>
          </cell>
        </row>
        <row r="835">
          <cell r="G835">
            <v>896754.93</v>
          </cell>
        </row>
        <row r="836">
          <cell r="G836">
            <v>4886.34</v>
          </cell>
        </row>
        <row r="837">
          <cell r="G837">
            <v>8493.5</v>
          </cell>
        </row>
        <row r="838">
          <cell r="G838">
            <v>8541.23</v>
          </cell>
        </row>
        <row r="839">
          <cell r="G839">
            <v>279933.25</v>
          </cell>
        </row>
        <row r="840">
          <cell r="G840">
            <v>2876.37</v>
          </cell>
        </row>
        <row r="841">
          <cell r="G841">
            <v>950971.20000000007</v>
          </cell>
        </row>
        <row r="842">
          <cell r="G842">
            <v>9278.92</v>
          </cell>
        </row>
        <row r="843">
          <cell r="G843">
            <v>5134.1329999999998</v>
          </cell>
        </row>
        <row r="844">
          <cell r="G844">
            <v>37990.480000000003</v>
          </cell>
        </row>
        <row r="845">
          <cell r="G845">
            <v>70902.02</v>
          </cell>
        </row>
        <row r="846">
          <cell r="G846">
            <v>12848.07</v>
          </cell>
        </row>
        <row r="847">
          <cell r="G847">
            <v>76531.180000000008</v>
          </cell>
        </row>
        <row r="848">
          <cell r="G848">
            <v>620</v>
          </cell>
        </row>
        <row r="849">
          <cell r="G849">
            <v>300000</v>
          </cell>
        </row>
        <row r="850">
          <cell r="G850">
            <v>202500</v>
          </cell>
        </row>
        <row r="851">
          <cell r="G851">
            <v>6171.01</v>
          </cell>
        </row>
        <row r="852">
          <cell r="G852">
            <v>14503.83</v>
          </cell>
        </row>
        <row r="853">
          <cell r="G853">
            <v>3842.4810000000002</v>
          </cell>
        </row>
        <row r="854">
          <cell r="G854">
            <v>203429.51</v>
          </cell>
        </row>
        <row r="855">
          <cell r="G855">
            <v>474836.71</v>
          </cell>
        </row>
        <row r="856">
          <cell r="G856">
            <v>20000</v>
          </cell>
        </row>
        <row r="857">
          <cell r="G857">
            <v>1088127.74</v>
          </cell>
        </row>
        <row r="858">
          <cell r="G858">
            <v>1877.96</v>
          </cell>
        </row>
        <row r="859">
          <cell r="G859">
            <v>21159.81</v>
          </cell>
        </row>
        <row r="860">
          <cell r="G860">
            <v>2500</v>
          </cell>
        </row>
        <row r="861">
          <cell r="G861">
            <v>572.70000000000005</v>
          </cell>
        </row>
        <row r="862">
          <cell r="G862">
            <v>25000</v>
          </cell>
        </row>
        <row r="863">
          <cell r="G863">
            <v>80030.14</v>
          </cell>
        </row>
        <row r="864">
          <cell r="G864">
            <v>28625</v>
          </cell>
        </row>
        <row r="865">
          <cell r="G865">
            <v>10500</v>
          </cell>
        </row>
        <row r="866">
          <cell r="G866">
            <v>316742.51</v>
          </cell>
        </row>
        <row r="867">
          <cell r="G867">
            <v>64783.23</v>
          </cell>
        </row>
        <row r="868">
          <cell r="G868">
            <v>58805.525000000001</v>
          </cell>
        </row>
        <row r="869">
          <cell r="G869">
            <v>24866.100000000002</v>
          </cell>
        </row>
        <row r="870">
          <cell r="G870">
            <v>3353</v>
          </cell>
        </row>
        <row r="871">
          <cell r="G871">
            <v>354590.26</v>
          </cell>
        </row>
        <row r="872">
          <cell r="G872">
            <v>603265.78</v>
          </cell>
        </row>
        <row r="873">
          <cell r="G873">
            <v>12584.77</v>
          </cell>
        </row>
        <row r="874">
          <cell r="G874">
            <v>4006.96</v>
          </cell>
        </row>
        <row r="875">
          <cell r="G875">
            <v>9011.2100000000009</v>
          </cell>
        </row>
        <row r="876">
          <cell r="G876">
            <v>800000</v>
          </cell>
        </row>
        <row r="877">
          <cell r="G877">
            <v>110483.54000000001</v>
          </cell>
        </row>
        <row r="878">
          <cell r="G878">
            <v>63444.99</v>
          </cell>
        </row>
        <row r="879">
          <cell r="G879">
            <v>372303.9</v>
          </cell>
        </row>
        <row r="880">
          <cell r="G880">
            <v>544875.23</v>
          </cell>
        </row>
        <row r="881">
          <cell r="G881">
            <v>138455.19</v>
          </cell>
        </row>
        <row r="882">
          <cell r="G882">
            <v>16505.900000000001</v>
          </cell>
        </row>
        <row r="883">
          <cell r="G883">
            <v>953.09</v>
          </cell>
        </row>
        <row r="884">
          <cell r="G884">
            <v>138566.54999999999</v>
          </cell>
        </row>
        <row r="885">
          <cell r="G885">
            <v>55459.5</v>
          </cell>
        </row>
        <row r="886">
          <cell r="G886">
            <v>64312.444000000003</v>
          </cell>
        </row>
        <row r="887">
          <cell r="G887">
            <v>4869.6000000000004</v>
          </cell>
        </row>
        <row r="888">
          <cell r="G888">
            <v>2257.8200000000002</v>
          </cell>
        </row>
        <row r="889">
          <cell r="G889">
            <v>100000</v>
          </cell>
        </row>
        <row r="890">
          <cell r="G890">
            <v>1490.42</v>
          </cell>
        </row>
        <row r="891">
          <cell r="G891">
            <v>63682.83</v>
          </cell>
        </row>
        <row r="892">
          <cell r="G892">
            <v>31601.62</v>
          </cell>
        </row>
        <row r="893">
          <cell r="G893">
            <v>2241.335</v>
          </cell>
        </row>
        <row r="894">
          <cell r="G894">
            <v>11298.29</v>
          </cell>
        </row>
        <row r="895">
          <cell r="G895">
            <v>15000</v>
          </cell>
        </row>
        <row r="896">
          <cell r="G896">
            <v>1000</v>
          </cell>
        </row>
        <row r="897">
          <cell r="G897">
            <v>206716.71</v>
          </cell>
        </row>
        <row r="898">
          <cell r="G898">
            <v>59479.91</v>
          </cell>
        </row>
        <row r="899">
          <cell r="G899">
            <v>56584.42</v>
          </cell>
        </row>
        <row r="900">
          <cell r="G900">
            <v>181438.17</v>
          </cell>
        </row>
        <row r="901">
          <cell r="G901">
            <v>230686.14</v>
          </cell>
        </row>
        <row r="902">
          <cell r="G902">
            <v>106.96000000000001</v>
          </cell>
        </row>
        <row r="903">
          <cell r="G903">
            <v>8121.09</v>
          </cell>
        </row>
        <row r="904">
          <cell r="G904">
            <v>37232.870000000003</v>
          </cell>
        </row>
        <row r="905">
          <cell r="G905">
            <v>592.31700000000001</v>
          </cell>
        </row>
        <row r="906">
          <cell r="G906">
            <v>10670</v>
          </cell>
        </row>
        <row r="907">
          <cell r="G907">
            <v>4541.37</v>
          </cell>
        </row>
        <row r="908">
          <cell r="G908">
            <v>1906.8600000000001</v>
          </cell>
        </row>
        <row r="909">
          <cell r="G909">
            <v>109169.13</v>
          </cell>
        </row>
        <row r="910">
          <cell r="G910">
            <v>100251.74</v>
          </cell>
        </row>
        <row r="911">
          <cell r="G911">
            <v>120292.13099999999</v>
          </cell>
        </row>
        <row r="912">
          <cell r="G912">
            <v>13043.06</v>
          </cell>
        </row>
        <row r="913">
          <cell r="G913">
            <v>4491.6400000000003</v>
          </cell>
        </row>
        <row r="914">
          <cell r="G914">
            <v>476901.52</v>
          </cell>
        </row>
        <row r="915">
          <cell r="G915">
            <v>195610.21</v>
          </cell>
        </row>
        <row r="916">
          <cell r="G916">
            <v>433808.21</v>
          </cell>
        </row>
        <row r="917">
          <cell r="G917">
            <v>7891.1100000000006</v>
          </cell>
        </row>
        <row r="918">
          <cell r="G918">
            <v>9012.58</v>
          </cell>
        </row>
        <row r="919">
          <cell r="G919">
            <v>12000</v>
          </cell>
        </row>
        <row r="920">
          <cell r="G920">
            <v>59053.599999999999</v>
          </cell>
        </row>
        <row r="921">
          <cell r="G921">
            <v>8111.58</v>
          </cell>
        </row>
        <row r="922">
          <cell r="G922">
            <v>1554838.8900000001</v>
          </cell>
        </row>
        <row r="923">
          <cell r="G923">
            <v>95832.31</v>
          </cell>
        </row>
        <row r="924">
          <cell r="G924">
            <v>60854.417000000001</v>
          </cell>
        </row>
        <row r="925">
          <cell r="G925">
            <v>144133.99</v>
          </cell>
        </row>
        <row r="926">
          <cell r="G926">
            <v>2000</v>
          </cell>
        </row>
        <row r="927">
          <cell r="G927">
            <v>169500</v>
          </cell>
        </row>
        <row r="928">
          <cell r="G928">
            <v>5178.5659999999998</v>
          </cell>
        </row>
        <row r="929">
          <cell r="G929">
            <v>790.23</v>
          </cell>
        </row>
        <row r="930">
          <cell r="G930">
            <v>88206.69</v>
          </cell>
        </row>
        <row r="931">
          <cell r="G931">
            <v>75428.53</v>
          </cell>
        </row>
        <row r="932">
          <cell r="G932">
            <v>53493.61</v>
          </cell>
        </row>
        <row r="933">
          <cell r="G933">
            <v>31000</v>
          </cell>
        </row>
        <row r="934">
          <cell r="G934">
            <v>64704.91</v>
          </cell>
        </row>
        <row r="935">
          <cell r="G935">
            <v>8397.19</v>
          </cell>
        </row>
        <row r="936">
          <cell r="G936">
            <v>4998.87</v>
          </cell>
        </row>
        <row r="937">
          <cell r="G937">
            <v>24574.5</v>
          </cell>
        </row>
        <row r="938">
          <cell r="G938">
            <v>5541.78</v>
          </cell>
        </row>
        <row r="939">
          <cell r="G939">
            <v>6813.02</v>
          </cell>
        </row>
        <row r="940">
          <cell r="G940">
            <v>11880.550000000001</v>
          </cell>
        </row>
        <row r="941">
          <cell r="G941">
            <v>335873.71</v>
          </cell>
        </row>
        <row r="942">
          <cell r="G942">
            <v>45674.07</v>
          </cell>
        </row>
        <row r="943">
          <cell r="G943">
            <v>437777.87</v>
          </cell>
        </row>
        <row r="944">
          <cell r="G944">
            <v>5000</v>
          </cell>
        </row>
        <row r="945">
          <cell r="G945">
            <v>663066.62</v>
          </cell>
        </row>
        <row r="946">
          <cell r="G946">
            <v>100</v>
          </cell>
        </row>
        <row r="947">
          <cell r="G947">
            <v>185889.99</v>
          </cell>
        </row>
        <row r="948">
          <cell r="G948">
            <v>947.6</v>
          </cell>
        </row>
        <row r="949">
          <cell r="G949">
            <v>31051.53</v>
          </cell>
        </row>
        <row r="950">
          <cell r="G950">
            <v>855.68000000000006</v>
          </cell>
        </row>
        <row r="951">
          <cell r="G951">
            <v>848495.23</v>
          </cell>
        </row>
        <row r="952">
          <cell r="G952">
            <v>51045.51</v>
          </cell>
        </row>
        <row r="953">
          <cell r="G953">
            <v>16044.831</v>
          </cell>
        </row>
        <row r="954">
          <cell r="G954">
            <v>1714.92</v>
          </cell>
        </row>
        <row r="955">
          <cell r="G955">
            <v>800</v>
          </cell>
        </row>
        <row r="956">
          <cell r="G956">
            <v>4971.17</v>
          </cell>
        </row>
        <row r="957">
          <cell r="G957">
            <v>509833.95</v>
          </cell>
        </row>
        <row r="958">
          <cell r="G958">
            <v>26510.25</v>
          </cell>
        </row>
        <row r="959">
          <cell r="G959">
            <v>50227.54</v>
          </cell>
        </row>
        <row r="960">
          <cell r="G960">
            <v>47099.14</v>
          </cell>
        </row>
        <row r="961">
          <cell r="G961">
            <v>1587244.1</v>
          </cell>
        </row>
        <row r="962">
          <cell r="G962">
            <v>53516.76</v>
          </cell>
        </row>
        <row r="963">
          <cell r="G963">
            <v>7946.21</v>
          </cell>
        </row>
        <row r="964">
          <cell r="G964">
            <v>156145.28</v>
          </cell>
        </row>
        <row r="965">
          <cell r="G965">
            <v>1509909.34</v>
          </cell>
        </row>
        <row r="966">
          <cell r="G966">
            <v>96683.78</v>
          </cell>
        </row>
        <row r="967">
          <cell r="G967">
            <v>77244.56</v>
          </cell>
        </row>
        <row r="968">
          <cell r="G968">
            <v>15547.23</v>
          </cell>
        </row>
        <row r="969">
          <cell r="G969">
            <v>10734.58</v>
          </cell>
        </row>
        <row r="970">
          <cell r="G970">
            <v>3000</v>
          </cell>
        </row>
        <row r="971">
          <cell r="G971">
            <v>1337.58</v>
          </cell>
        </row>
        <row r="972">
          <cell r="G972">
            <v>126.63000000000001</v>
          </cell>
        </row>
        <row r="973">
          <cell r="G973">
            <v>17376.41</v>
          </cell>
        </row>
        <row r="974">
          <cell r="G974">
            <v>20545.170000000002</v>
          </cell>
        </row>
        <row r="975">
          <cell r="G975">
            <v>9500</v>
          </cell>
        </row>
        <row r="976">
          <cell r="G976">
            <v>5565.86</v>
          </cell>
        </row>
        <row r="977">
          <cell r="G977">
            <v>21476.260000000002</v>
          </cell>
        </row>
        <row r="978">
          <cell r="G978">
            <v>30938.31</v>
          </cell>
        </row>
        <row r="979">
          <cell r="G979">
            <v>131.89000000000001</v>
          </cell>
        </row>
        <row r="980">
          <cell r="G980">
            <v>108541.79000000001</v>
          </cell>
        </row>
        <row r="981">
          <cell r="G981">
            <v>8420.36</v>
          </cell>
        </row>
        <row r="982">
          <cell r="G982">
            <v>168516</v>
          </cell>
        </row>
        <row r="983">
          <cell r="G983">
            <v>131079.82</v>
          </cell>
        </row>
        <row r="984">
          <cell r="G984">
            <v>6003.36</v>
          </cell>
        </row>
        <row r="985">
          <cell r="G985">
            <v>180366.12</v>
          </cell>
        </row>
        <row r="986">
          <cell r="G986">
            <v>20000</v>
          </cell>
        </row>
        <row r="987">
          <cell r="G987">
            <v>5933.99</v>
          </cell>
        </row>
        <row r="988">
          <cell r="G988">
            <v>82479.86</v>
          </cell>
        </row>
        <row r="989">
          <cell r="G989">
            <v>94555.38</v>
          </cell>
        </row>
        <row r="990">
          <cell r="G990">
            <v>62106.54</v>
          </cell>
        </row>
        <row r="991">
          <cell r="G991">
            <v>2015.42</v>
          </cell>
        </row>
        <row r="992">
          <cell r="G992">
            <v>19947.32</v>
          </cell>
        </row>
        <row r="993">
          <cell r="G993">
            <v>114059.11</v>
          </cell>
        </row>
        <row r="994">
          <cell r="G994">
            <v>99389.38</v>
          </cell>
        </row>
        <row r="995">
          <cell r="G995">
            <v>42546.44</v>
          </cell>
        </row>
        <row r="996">
          <cell r="G996">
            <v>5000</v>
          </cell>
        </row>
        <row r="997">
          <cell r="G997">
            <v>625673.57999999996</v>
          </cell>
        </row>
        <row r="998">
          <cell r="G998">
            <v>237955.80000000002</v>
          </cell>
        </row>
        <row r="999">
          <cell r="G999">
            <v>60747.650999999998</v>
          </cell>
        </row>
        <row r="1000">
          <cell r="G1000">
            <v>2579.65</v>
          </cell>
        </row>
        <row r="1001">
          <cell r="G1001">
            <v>15656.68</v>
          </cell>
        </row>
        <row r="1002">
          <cell r="G1002">
            <v>85000</v>
          </cell>
        </row>
        <row r="1003">
          <cell r="G1003">
            <v>18309.59</v>
          </cell>
        </row>
        <row r="1004">
          <cell r="G1004">
            <v>1447.3500000000001</v>
          </cell>
        </row>
        <row r="1005">
          <cell r="G1005">
            <v>38907.97</v>
          </cell>
        </row>
        <row r="1006">
          <cell r="G1006">
            <v>1100</v>
          </cell>
        </row>
        <row r="1007">
          <cell r="G1007">
            <v>4100</v>
          </cell>
        </row>
        <row r="1008">
          <cell r="G1008">
            <v>9477.09</v>
          </cell>
        </row>
        <row r="1009">
          <cell r="G1009">
            <v>331759.35000000003</v>
          </cell>
        </row>
        <row r="1010">
          <cell r="G1010">
            <v>74033.34</v>
          </cell>
        </row>
        <row r="1011">
          <cell r="G1011">
            <v>15236.02</v>
          </cell>
        </row>
        <row r="1012">
          <cell r="G1012">
            <v>5422.17</v>
          </cell>
        </row>
        <row r="1013">
          <cell r="G1013">
            <v>191363.53</v>
          </cell>
        </row>
        <row r="1014">
          <cell r="G1014">
            <v>18916.07</v>
          </cell>
        </row>
        <row r="1015">
          <cell r="G1015">
            <v>213941.88</v>
          </cell>
        </row>
        <row r="1016">
          <cell r="G1016">
            <v>100019.85</v>
          </cell>
        </row>
        <row r="1017">
          <cell r="G1017">
            <v>2003.05</v>
          </cell>
        </row>
        <row r="1018">
          <cell r="G1018">
            <v>3300.2200000000003</v>
          </cell>
        </row>
        <row r="1019">
          <cell r="G1019">
            <v>1545.43</v>
          </cell>
        </row>
        <row r="1020">
          <cell r="G1020">
            <v>98975.2</v>
          </cell>
        </row>
        <row r="1021">
          <cell r="G1021">
            <v>0.26</v>
          </cell>
        </row>
        <row r="1022">
          <cell r="G1022">
            <v>43001.81</v>
          </cell>
        </row>
        <row r="1023">
          <cell r="G1023">
            <v>21779.66</v>
          </cell>
        </row>
        <row r="1024">
          <cell r="G1024">
            <v>18466.830000000002</v>
          </cell>
        </row>
        <row r="1025">
          <cell r="G1025">
            <v>52499.01</v>
          </cell>
        </row>
        <row r="1026">
          <cell r="G1026">
            <v>479.77</v>
          </cell>
        </row>
        <row r="1027">
          <cell r="G1027">
            <v>171450.52</v>
          </cell>
        </row>
        <row r="1028">
          <cell r="G1028">
            <v>8011.4000000000005</v>
          </cell>
        </row>
        <row r="1029">
          <cell r="G1029">
            <v>504.03000000000003</v>
          </cell>
        </row>
        <row r="1030">
          <cell r="G1030">
            <v>7322.2</v>
          </cell>
        </row>
        <row r="1031">
          <cell r="G1031">
            <v>600</v>
          </cell>
        </row>
        <row r="1032">
          <cell r="G1032">
            <v>37867</v>
          </cell>
        </row>
        <row r="1033">
          <cell r="G1033">
            <v>2000</v>
          </cell>
        </row>
        <row r="1034">
          <cell r="G1034">
            <v>33033.5</v>
          </cell>
        </row>
        <row r="1035">
          <cell r="G1035">
            <v>172.13</v>
          </cell>
        </row>
        <row r="1036">
          <cell r="G1036">
            <v>508</v>
          </cell>
        </row>
        <row r="1037">
          <cell r="G1037">
            <v>7850.75</v>
          </cell>
        </row>
        <row r="1038">
          <cell r="G1038">
            <v>701.54</v>
          </cell>
        </row>
        <row r="1039">
          <cell r="G1039">
            <v>98505.290000000008</v>
          </cell>
        </row>
        <row r="1040">
          <cell r="G1040">
            <v>395687.45</v>
          </cell>
        </row>
        <row r="1041">
          <cell r="G1041">
            <v>59061.53</v>
          </cell>
        </row>
        <row r="1042">
          <cell r="G1042">
            <v>12931.2</v>
          </cell>
        </row>
        <row r="1043">
          <cell r="G1043">
            <v>1961.2</v>
          </cell>
        </row>
        <row r="1044">
          <cell r="G1044">
            <v>150713.01999999999</v>
          </cell>
        </row>
        <row r="1045">
          <cell r="G1045">
            <v>11097.87</v>
          </cell>
        </row>
        <row r="1046">
          <cell r="G1046">
            <v>1550899.47</v>
          </cell>
        </row>
        <row r="1047">
          <cell r="G1047">
            <v>1430537.87</v>
          </cell>
        </row>
        <row r="1048">
          <cell r="G1048">
            <v>498388.08</v>
          </cell>
        </row>
        <row r="1049">
          <cell r="G1049">
            <v>88272.7</v>
          </cell>
        </row>
        <row r="1050">
          <cell r="G1050">
            <v>232688.19</v>
          </cell>
        </row>
        <row r="1051">
          <cell r="G1051">
            <v>20000</v>
          </cell>
        </row>
        <row r="1052">
          <cell r="G1052">
            <v>95000</v>
          </cell>
        </row>
        <row r="1053">
          <cell r="G1053">
            <v>265581.5</v>
          </cell>
        </row>
        <row r="1054">
          <cell r="G1054">
            <v>150000</v>
          </cell>
        </row>
        <row r="1055">
          <cell r="G1055">
            <v>123000</v>
          </cell>
        </row>
        <row r="1056">
          <cell r="G1056">
            <v>28200</v>
          </cell>
        </row>
        <row r="1057">
          <cell r="G1057">
            <v>8500.11</v>
          </cell>
        </row>
        <row r="1058">
          <cell r="G1058">
            <v>18174.89</v>
          </cell>
        </row>
        <row r="1059">
          <cell r="G1059">
            <v>224947.15</v>
          </cell>
        </row>
        <row r="1060">
          <cell r="G1060">
            <v>33568.379999999997</v>
          </cell>
        </row>
        <row r="1061">
          <cell r="G1061">
            <v>103900</v>
          </cell>
        </row>
        <row r="1062">
          <cell r="G1062">
            <v>90000</v>
          </cell>
        </row>
        <row r="1063">
          <cell r="G1063">
            <v>23500</v>
          </cell>
        </row>
        <row r="1064">
          <cell r="G1064">
            <v>69422.64</v>
          </cell>
        </row>
        <row r="1065">
          <cell r="G1065">
            <v>17781.310000000001</v>
          </cell>
        </row>
        <row r="1066">
          <cell r="G1066">
            <v>17501.170000000002</v>
          </cell>
        </row>
        <row r="1067">
          <cell r="G1067">
            <v>57000</v>
          </cell>
        </row>
        <row r="1068">
          <cell r="G1068">
            <v>38238.770000000004</v>
          </cell>
        </row>
        <row r="1069">
          <cell r="G1069">
            <v>27425.84</v>
          </cell>
        </row>
        <row r="1070">
          <cell r="G1070">
            <v>1620809.35</v>
          </cell>
        </row>
        <row r="1071">
          <cell r="G1071">
            <v>361151.79</v>
          </cell>
        </row>
        <row r="1072">
          <cell r="G1072">
            <v>2280629.6519999998</v>
          </cell>
        </row>
        <row r="1073">
          <cell r="G1073">
            <v>111932.36</v>
          </cell>
        </row>
        <row r="1074">
          <cell r="G1074">
            <v>52632.11</v>
          </cell>
        </row>
        <row r="1075">
          <cell r="G1075">
            <v>13000</v>
          </cell>
        </row>
        <row r="1076">
          <cell r="G1076">
            <v>32279.06</v>
          </cell>
        </row>
        <row r="1077">
          <cell r="G1077">
            <v>233726.29</v>
          </cell>
        </row>
        <row r="1078">
          <cell r="G1078">
            <v>151235.32</v>
          </cell>
        </row>
        <row r="1079">
          <cell r="G1079">
            <v>746254.19099999999</v>
          </cell>
        </row>
        <row r="1080">
          <cell r="G1080">
            <v>55155.200000000004</v>
          </cell>
        </row>
        <row r="1081">
          <cell r="G1081">
            <v>85500.74</v>
          </cell>
        </row>
        <row r="1082">
          <cell r="G1082">
            <v>588.4</v>
          </cell>
        </row>
        <row r="1083">
          <cell r="G1083">
            <v>32522.100000000002</v>
          </cell>
        </row>
        <row r="1084">
          <cell r="G1084">
            <v>70855.16</v>
          </cell>
        </row>
        <row r="1085">
          <cell r="G1085">
            <v>3983.61</v>
          </cell>
        </row>
        <row r="1086">
          <cell r="G1086">
            <v>11041.32</v>
          </cell>
        </row>
        <row r="1087">
          <cell r="G1087">
            <v>45709.78</v>
          </cell>
        </row>
        <row r="1088">
          <cell r="G1088">
            <v>28422.22</v>
          </cell>
        </row>
        <row r="1089">
          <cell r="G1089">
            <v>10024.719999999999</v>
          </cell>
        </row>
        <row r="1090">
          <cell r="G1090">
            <v>18503</v>
          </cell>
        </row>
        <row r="1091">
          <cell r="G1091">
            <v>78.31</v>
          </cell>
        </row>
        <row r="1092">
          <cell r="G1092">
            <v>219743.76</v>
          </cell>
        </row>
        <row r="1093">
          <cell r="G1093">
            <v>91523.81</v>
          </cell>
        </row>
        <row r="1094">
          <cell r="G1094">
            <v>262498.37</v>
          </cell>
        </row>
        <row r="1095">
          <cell r="G1095">
            <v>29021.79</v>
          </cell>
        </row>
        <row r="1096">
          <cell r="G1096">
            <v>1606.221</v>
          </cell>
        </row>
        <row r="1097">
          <cell r="G1097">
            <v>62945.54</v>
          </cell>
        </row>
        <row r="1098">
          <cell r="G1098">
            <v>19408.13</v>
          </cell>
        </row>
        <row r="1099">
          <cell r="G1099">
            <v>59814.37</v>
          </cell>
        </row>
        <row r="1100">
          <cell r="G1100">
            <v>55742.19</v>
          </cell>
        </row>
        <row r="1101">
          <cell r="G1101">
            <v>4500.93</v>
          </cell>
        </row>
        <row r="1102">
          <cell r="G1102">
            <v>294945.65000000002</v>
          </cell>
        </row>
        <row r="1103">
          <cell r="G1103">
            <v>2854.16</v>
          </cell>
        </row>
        <row r="1104">
          <cell r="G1104">
            <v>145</v>
          </cell>
        </row>
        <row r="1105">
          <cell r="G1105">
            <v>162621.57</v>
          </cell>
        </row>
        <row r="1106">
          <cell r="G1106">
            <v>18876.560000000001</v>
          </cell>
        </row>
        <row r="1107">
          <cell r="G1107">
            <v>4127.53</v>
          </cell>
        </row>
        <row r="1108">
          <cell r="G1108">
            <v>15557.61</v>
          </cell>
        </row>
        <row r="1109">
          <cell r="G1109">
            <v>10813.11</v>
          </cell>
        </row>
        <row r="1110">
          <cell r="G1110">
            <v>807.62</v>
          </cell>
        </row>
        <row r="1111">
          <cell r="G1111">
            <v>2305988.58</v>
          </cell>
        </row>
        <row r="1112">
          <cell r="G1112">
            <v>301919.97000000003</v>
          </cell>
        </row>
        <row r="1113">
          <cell r="G1113">
            <v>414747.87</v>
          </cell>
        </row>
        <row r="1114">
          <cell r="G1114">
            <v>121261.58</v>
          </cell>
        </row>
        <row r="1115">
          <cell r="G1115">
            <v>2994.37</v>
          </cell>
        </row>
        <row r="1116">
          <cell r="G1116">
            <v>161000</v>
          </cell>
        </row>
        <row r="1117">
          <cell r="G1117">
            <v>11000</v>
          </cell>
        </row>
        <row r="1118">
          <cell r="G1118">
            <v>6941.71</v>
          </cell>
        </row>
        <row r="1119">
          <cell r="G1119">
            <v>16180</v>
          </cell>
        </row>
        <row r="1120">
          <cell r="G1120">
            <v>2000.1000000000001</v>
          </cell>
        </row>
        <row r="1121">
          <cell r="G1121">
            <v>19900</v>
          </cell>
        </row>
        <row r="1122">
          <cell r="G1122">
            <v>4782.87</v>
          </cell>
        </row>
        <row r="1123">
          <cell r="G1123">
            <v>499.72</v>
          </cell>
        </row>
        <row r="1124">
          <cell r="G1124">
            <v>369235.09</v>
          </cell>
        </row>
        <row r="1125">
          <cell r="G1125">
            <v>1981355.02</v>
          </cell>
        </row>
        <row r="1126">
          <cell r="G1126">
            <v>84116.42</v>
          </cell>
        </row>
        <row r="1127">
          <cell r="G1127">
            <v>6310.77</v>
          </cell>
        </row>
        <row r="1128">
          <cell r="G1128">
            <v>150053.12</v>
          </cell>
        </row>
        <row r="1129">
          <cell r="G1129">
            <v>85000</v>
          </cell>
        </row>
        <row r="1130">
          <cell r="G1130">
            <v>1000</v>
          </cell>
        </row>
        <row r="1131">
          <cell r="G1131">
            <v>28092.13</v>
          </cell>
        </row>
        <row r="1132">
          <cell r="G1132">
            <v>26865.260000000002</v>
          </cell>
        </row>
        <row r="1133">
          <cell r="G1133">
            <v>2888.93</v>
          </cell>
        </row>
        <row r="1134">
          <cell r="G1134">
            <v>2200</v>
          </cell>
        </row>
        <row r="1135">
          <cell r="G1135">
            <v>11</v>
          </cell>
        </row>
        <row r="1136">
          <cell r="G1136">
            <v>1135.31</v>
          </cell>
        </row>
        <row r="1137">
          <cell r="G1137">
            <v>559094.69000000006</v>
          </cell>
        </row>
        <row r="1138">
          <cell r="G1138">
            <v>17500.41</v>
          </cell>
        </row>
        <row r="1139">
          <cell r="G1139">
            <v>281772.31</v>
          </cell>
        </row>
        <row r="1140">
          <cell r="G1140">
            <v>15655.82</v>
          </cell>
        </row>
        <row r="1141">
          <cell r="G1141">
            <v>24680.240000000002</v>
          </cell>
        </row>
        <row r="1142">
          <cell r="G1142">
            <v>483.25</v>
          </cell>
        </row>
        <row r="1143">
          <cell r="G1143">
            <v>77111.78</v>
          </cell>
        </row>
        <row r="1144">
          <cell r="G1144">
            <v>4985.32</v>
          </cell>
        </row>
        <row r="1145">
          <cell r="G1145">
            <v>49168.56</v>
          </cell>
        </row>
        <row r="1146">
          <cell r="G1146">
            <v>71766.009999999995</v>
          </cell>
        </row>
        <row r="1147">
          <cell r="G1147">
            <v>7702.13</v>
          </cell>
        </row>
        <row r="1148">
          <cell r="G1148">
            <v>6552.6100000000006</v>
          </cell>
        </row>
        <row r="1149">
          <cell r="G1149">
            <v>10440.040000000001</v>
          </cell>
        </row>
        <row r="1150">
          <cell r="G1150">
            <v>52676.81</v>
          </cell>
        </row>
        <row r="1151">
          <cell r="G1151">
            <v>96291.63</v>
          </cell>
        </row>
        <row r="1152">
          <cell r="G1152">
            <v>120045.96</v>
          </cell>
        </row>
        <row r="1153">
          <cell r="G1153">
            <v>20377.46</v>
          </cell>
        </row>
        <row r="1154">
          <cell r="G1154">
            <v>20000</v>
          </cell>
        </row>
        <row r="1155">
          <cell r="G1155">
            <v>76521.84</v>
          </cell>
        </row>
        <row r="1156">
          <cell r="G1156">
            <v>4149.24</v>
          </cell>
        </row>
        <row r="1157">
          <cell r="G1157">
            <v>89879.01</v>
          </cell>
        </row>
        <row r="1158">
          <cell r="G1158">
            <v>8467.3700000000008</v>
          </cell>
        </row>
        <row r="1159">
          <cell r="G1159">
            <v>18932.43</v>
          </cell>
        </row>
        <row r="1160">
          <cell r="G1160">
            <v>71.3</v>
          </cell>
        </row>
        <row r="1161">
          <cell r="G1161">
            <v>11003.050000000001</v>
          </cell>
        </row>
        <row r="1162">
          <cell r="G1162">
            <v>8347.9</v>
          </cell>
        </row>
        <row r="1163">
          <cell r="G1163">
            <v>242501.89</v>
          </cell>
        </row>
        <row r="1164">
          <cell r="G1164">
            <v>7147.2</v>
          </cell>
        </row>
        <row r="1165">
          <cell r="G1165">
            <v>782.03</v>
          </cell>
        </row>
        <row r="1166">
          <cell r="G1166">
            <v>15348.838</v>
          </cell>
        </row>
        <row r="1167">
          <cell r="G1167">
            <v>15867.6</v>
          </cell>
        </row>
        <row r="1168">
          <cell r="G1168">
            <v>4040</v>
          </cell>
        </row>
        <row r="1169">
          <cell r="G1169">
            <v>30000</v>
          </cell>
        </row>
        <row r="1170">
          <cell r="G1170">
            <v>201837.95</v>
          </cell>
        </row>
        <row r="1171">
          <cell r="G1171">
            <v>95442.44</v>
          </cell>
        </row>
        <row r="1172">
          <cell r="G1172">
            <v>32776.699999999997</v>
          </cell>
        </row>
        <row r="1173">
          <cell r="G1173">
            <v>415164.21</v>
          </cell>
        </row>
        <row r="1174">
          <cell r="G1174">
            <v>33985.550000000003</v>
          </cell>
        </row>
        <row r="1175">
          <cell r="G1175">
            <v>16723.472000000002</v>
          </cell>
        </row>
        <row r="1176">
          <cell r="G1176">
            <v>150000</v>
          </cell>
        </row>
        <row r="1177">
          <cell r="G1177">
            <v>2052</v>
          </cell>
        </row>
        <row r="1178">
          <cell r="G1178">
            <v>107057.44</v>
          </cell>
        </row>
        <row r="1179">
          <cell r="G1179">
            <v>702.84</v>
          </cell>
        </row>
        <row r="1180">
          <cell r="G1180">
            <v>1800</v>
          </cell>
        </row>
        <row r="1181">
          <cell r="G1181">
            <v>48553.08</v>
          </cell>
        </row>
        <row r="1182">
          <cell r="G1182">
            <v>585.27</v>
          </cell>
        </row>
        <row r="1183">
          <cell r="G1183">
            <v>2385.4960000000001</v>
          </cell>
        </row>
        <row r="1184">
          <cell r="G1184">
            <v>90289.040000000008</v>
          </cell>
        </row>
        <row r="1185">
          <cell r="G1185">
            <v>12881.710000000001</v>
          </cell>
        </row>
        <row r="1186">
          <cell r="G1186">
            <v>6603.93</v>
          </cell>
        </row>
        <row r="1187">
          <cell r="G1187">
            <v>968111.14</v>
          </cell>
        </row>
        <row r="1188">
          <cell r="G1188">
            <v>199159.80000000002</v>
          </cell>
        </row>
        <row r="1189">
          <cell r="G1189">
            <v>81651.070000000007</v>
          </cell>
        </row>
        <row r="1190">
          <cell r="G1190">
            <v>39062.300000000003</v>
          </cell>
        </row>
        <row r="1191">
          <cell r="G1191">
            <v>40949.040000000001</v>
          </cell>
        </row>
        <row r="1192">
          <cell r="G1192">
            <v>25659.510000000002</v>
          </cell>
        </row>
        <row r="1193">
          <cell r="G1193">
            <v>251206.63</v>
          </cell>
        </row>
        <row r="1194">
          <cell r="G1194">
            <v>1980</v>
          </cell>
        </row>
        <row r="1195">
          <cell r="G1195">
            <v>424095.24</v>
          </cell>
        </row>
        <row r="1196">
          <cell r="G1196">
            <v>110000</v>
          </cell>
        </row>
        <row r="1197">
          <cell r="G1197">
            <v>3785.16</v>
          </cell>
        </row>
        <row r="1198">
          <cell r="G1198">
            <v>291070.64</v>
          </cell>
        </row>
        <row r="1199">
          <cell r="G1199">
            <v>119869.03</v>
          </cell>
        </row>
        <row r="1200">
          <cell r="G1200">
            <v>96764.618000000002</v>
          </cell>
        </row>
        <row r="1201">
          <cell r="G1201">
            <v>125584.14</v>
          </cell>
        </row>
        <row r="1202">
          <cell r="G1202">
            <v>2044.1200000000001</v>
          </cell>
        </row>
        <row r="1203">
          <cell r="G1203">
            <v>66593.509999999995</v>
          </cell>
        </row>
        <row r="1204">
          <cell r="G1204">
            <v>110404.43000000001</v>
          </cell>
        </row>
        <row r="1205">
          <cell r="G1205">
            <v>221251.32</v>
          </cell>
        </row>
        <row r="1206">
          <cell r="G1206">
            <v>4654.6900000000005</v>
          </cell>
        </row>
        <row r="1207">
          <cell r="G1207">
            <v>937.99</v>
          </cell>
        </row>
        <row r="1208">
          <cell r="G1208">
            <v>5630.53</v>
          </cell>
        </row>
        <row r="1209">
          <cell r="G1209">
            <v>2091.39</v>
          </cell>
        </row>
        <row r="1210">
          <cell r="G1210">
            <v>162675.91</v>
          </cell>
        </row>
        <row r="1211">
          <cell r="G1211">
            <v>999.1</v>
          </cell>
        </row>
        <row r="1212">
          <cell r="G1212">
            <v>9311.0400000000009</v>
          </cell>
        </row>
        <row r="1213">
          <cell r="G1213">
            <v>141.92000000000002</v>
          </cell>
        </row>
        <row r="1214">
          <cell r="G1214">
            <v>6502.8</v>
          </cell>
        </row>
        <row r="1215">
          <cell r="G1215">
            <v>1556.2</v>
          </cell>
        </row>
        <row r="1216">
          <cell r="G1216">
            <v>1129124.8400000001</v>
          </cell>
        </row>
        <row r="1217">
          <cell r="G1217">
            <v>151173</v>
          </cell>
        </row>
        <row r="1218">
          <cell r="G1218">
            <v>345383.76</v>
          </cell>
        </row>
        <row r="1219">
          <cell r="G1219">
            <v>15612.1</v>
          </cell>
        </row>
        <row r="1220">
          <cell r="G1220">
            <v>666050.75</v>
          </cell>
        </row>
        <row r="1221">
          <cell r="G1221">
            <v>251260.01</v>
          </cell>
        </row>
        <row r="1222">
          <cell r="G1222">
            <v>8630.7999999999993</v>
          </cell>
        </row>
        <row r="1223">
          <cell r="G1223">
            <v>10910.99</v>
          </cell>
        </row>
        <row r="1224">
          <cell r="G1224">
            <v>437.34000000000003</v>
          </cell>
        </row>
        <row r="1225">
          <cell r="G1225">
            <v>585.43000000000006</v>
          </cell>
        </row>
        <row r="1226">
          <cell r="G1226">
            <v>86666.34</v>
          </cell>
        </row>
        <row r="1227">
          <cell r="G1227">
            <v>28749.98</v>
          </cell>
        </row>
        <row r="1228">
          <cell r="G1228">
            <v>177023.14499999999</v>
          </cell>
        </row>
        <row r="1229">
          <cell r="G1229">
            <v>204755.39</v>
          </cell>
        </row>
        <row r="1230">
          <cell r="G1230">
            <v>12012.53</v>
          </cell>
        </row>
        <row r="1231">
          <cell r="G1231">
            <v>515610.39</v>
          </cell>
        </row>
        <row r="1232">
          <cell r="G1232">
            <v>41.56</v>
          </cell>
        </row>
        <row r="1233">
          <cell r="G1233">
            <v>4571.07</v>
          </cell>
        </row>
        <row r="1234">
          <cell r="G1234">
            <v>12467.58</v>
          </cell>
        </row>
        <row r="1235">
          <cell r="G1235">
            <v>138007.97</v>
          </cell>
        </row>
        <row r="1236">
          <cell r="G1236">
            <v>50155.92</v>
          </cell>
        </row>
        <row r="1237">
          <cell r="G1237">
            <v>2747.19</v>
          </cell>
        </row>
        <row r="1238">
          <cell r="G1238">
            <v>88790.47</v>
          </cell>
        </row>
        <row r="1239">
          <cell r="G1239">
            <v>48115.18</v>
          </cell>
        </row>
        <row r="1240">
          <cell r="G1240">
            <v>8401.98</v>
          </cell>
        </row>
        <row r="1241">
          <cell r="G1241">
            <v>49398.39</v>
          </cell>
        </row>
        <row r="1242">
          <cell r="G1242">
            <v>97530.39</v>
          </cell>
        </row>
        <row r="1243">
          <cell r="G1243">
            <v>67491.100000000006</v>
          </cell>
        </row>
        <row r="1244">
          <cell r="G1244">
            <v>94622.37</v>
          </cell>
        </row>
        <row r="1245">
          <cell r="G1245">
            <v>73247.95</v>
          </cell>
        </row>
        <row r="1246">
          <cell r="G1246">
            <v>42469.56</v>
          </cell>
        </row>
        <row r="1247">
          <cell r="G1247">
            <v>64364.21</v>
          </cell>
        </row>
        <row r="1248">
          <cell r="G1248">
            <v>628614.62</v>
          </cell>
        </row>
        <row r="1249">
          <cell r="G1249">
            <v>19803.8</v>
          </cell>
        </row>
        <row r="1250">
          <cell r="G1250">
            <v>46456.03</v>
          </cell>
        </row>
        <row r="1251">
          <cell r="G1251">
            <v>38502.51</v>
          </cell>
        </row>
        <row r="1252">
          <cell r="G1252">
            <v>64389.19</v>
          </cell>
        </row>
        <row r="1253">
          <cell r="G1253">
            <v>17553.178</v>
          </cell>
        </row>
        <row r="1254">
          <cell r="G1254">
            <v>500</v>
          </cell>
        </row>
        <row r="1255">
          <cell r="G1255">
            <v>81025.5</v>
          </cell>
        </row>
        <row r="1256">
          <cell r="G1256">
            <v>96983.8</v>
          </cell>
        </row>
        <row r="1257">
          <cell r="G1257">
            <v>641.41999999999996</v>
          </cell>
        </row>
        <row r="1258">
          <cell r="G1258">
            <v>13311.1</v>
          </cell>
        </row>
        <row r="1259">
          <cell r="G1259">
            <v>7000</v>
          </cell>
        </row>
        <row r="1260">
          <cell r="G1260">
            <v>100000</v>
          </cell>
        </row>
        <row r="1261">
          <cell r="G1261">
            <v>275.2</v>
          </cell>
        </row>
        <row r="1262">
          <cell r="G1262">
            <v>0.35000000000000003</v>
          </cell>
        </row>
        <row r="1263">
          <cell r="G1263">
            <v>1011.8100000000001</v>
          </cell>
        </row>
        <row r="1264">
          <cell r="G1264">
            <v>13494.2</v>
          </cell>
        </row>
        <row r="1265">
          <cell r="G1265">
            <v>27442.880000000001</v>
          </cell>
        </row>
        <row r="1266">
          <cell r="G1266">
            <v>30724.11</v>
          </cell>
        </row>
        <row r="1267">
          <cell r="G1267">
            <v>34162.78</v>
          </cell>
        </row>
        <row r="1268">
          <cell r="G1268">
            <v>34716.01</v>
          </cell>
        </row>
        <row r="1269">
          <cell r="G1269">
            <v>9480</v>
          </cell>
        </row>
        <row r="1270">
          <cell r="G1270">
            <v>6570.24</v>
          </cell>
        </row>
        <row r="1271">
          <cell r="G1271">
            <v>2000.27</v>
          </cell>
        </row>
        <row r="1272">
          <cell r="G1272">
            <v>94325</v>
          </cell>
        </row>
        <row r="1273">
          <cell r="G1273">
            <v>10500</v>
          </cell>
        </row>
        <row r="1274">
          <cell r="G1274">
            <v>25000</v>
          </cell>
        </row>
        <row r="1275">
          <cell r="G1275">
            <v>330552.12</v>
          </cell>
        </row>
        <row r="1276">
          <cell r="G1276">
            <v>2603.87</v>
          </cell>
        </row>
        <row r="1277">
          <cell r="G1277">
            <v>45253.440000000002</v>
          </cell>
        </row>
        <row r="1278">
          <cell r="G1278">
            <v>83882.930000000008</v>
          </cell>
        </row>
        <row r="1279">
          <cell r="G1279">
            <v>5304</v>
          </cell>
        </row>
        <row r="1280">
          <cell r="G1280">
            <v>2400</v>
          </cell>
        </row>
        <row r="1281">
          <cell r="G1281">
            <v>31988.7</v>
          </cell>
        </row>
        <row r="1282">
          <cell r="G1282">
            <v>43327.35</v>
          </cell>
        </row>
        <row r="1283">
          <cell r="G1283">
            <v>14508.78</v>
          </cell>
        </row>
        <row r="1284">
          <cell r="G1284">
            <v>309145.01</v>
          </cell>
        </row>
        <row r="1285">
          <cell r="G1285">
            <v>220500.95</v>
          </cell>
        </row>
        <row r="1286">
          <cell r="G1286">
            <v>647042.15</v>
          </cell>
        </row>
        <row r="1287">
          <cell r="G1287">
            <v>219646.15</v>
          </cell>
        </row>
        <row r="1288">
          <cell r="G1288">
            <v>167946.86000000002</v>
          </cell>
        </row>
        <row r="1289">
          <cell r="G1289">
            <v>15188.74</v>
          </cell>
        </row>
        <row r="1290">
          <cell r="G1290">
            <v>480.12</v>
          </cell>
        </row>
        <row r="1291">
          <cell r="G1291">
            <v>12150.18</v>
          </cell>
        </row>
        <row r="1292">
          <cell r="G1292">
            <v>11276.800000000001</v>
          </cell>
        </row>
        <row r="1293">
          <cell r="G1293">
            <v>26062.25</v>
          </cell>
        </row>
        <row r="1294">
          <cell r="G1294">
            <v>8542.66</v>
          </cell>
        </row>
        <row r="1295">
          <cell r="G1295">
            <v>3231.7400000000002</v>
          </cell>
        </row>
        <row r="1296">
          <cell r="G1296">
            <v>1700</v>
          </cell>
        </row>
        <row r="1297">
          <cell r="G1297">
            <v>10258.39</v>
          </cell>
        </row>
        <row r="1298">
          <cell r="G1298">
            <v>2245</v>
          </cell>
        </row>
        <row r="1299">
          <cell r="G1299">
            <v>2510</v>
          </cell>
        </row>
        <row r="1300">
          <cell r="G1300">
            <v>998.49</v>
          </cell>
        </row>
        <row r="1301">
          <cell r="G1301">
            <v>11538.16</v>
          </cell>
        </row>
        <row r="1302">
          <cell r="G1302">
            <v>53255.17</v>
          </cell>
        </row>
        <row r="1303">
          <cell r="G1303">
            <v>2310</v>
          </cell>
        </row>
        <row r="1304">
          <cell r="G1304">
            <v>25785.49</v>
          </cell>
        </row>
        <row r="1305">
          <cell r="G1305">
            <v>13416.07</v>
          </cell>
        </row>
        <row r="1306">
          <cell r="G1306">
            <v>2238.5700000000002</v>
          </cell>
        </row>
        <row r="1307">
          <cell r="G1307">
            <v>393576.25</v>
          </cell>
        </row>
        <row r="1308">
          <cell r="G1308">
            <v>71582.94</v>
          </cell>
        </row>
        <row r="1309">
          <cell r="G1309">
            <v>9780.89</v>
          </cell>
        </row>
        <row r="1310">
          <cell r="G1310">
            <v>6993.5</v>
          </cell>
        </row>
        <row r="1311">
          <cell r="G1311">
            <v>151392.09</v>
          </cell>
        </row>
        <row r="1312">
          <cell r="G1312">
            <v>11696.380000000001</v>
          </cell>
        </row>
        <row r="1313">
          <cell r="G1313">
            <v>29891.81</v>
          </cell>
        </row>
        <row r="1314">
          <cell r="G1314">
            <v>33670.69</v>
          </cell>
        </row>
        <row r="1315">
          <cell r="G1315">
            <v>733779.35</v>
          </cell>
        </row>
        <row r="1316">
          <cell r="G1316">
            <v>11985.93</v>
          </cell>
        </row>
        <row r="1317">
          <cell r="G1317">
            <v>10009.280000000001</v>
          </cell>
        </row>
        <row r="1318">
          <cell r="G1318">
            <v>497906.29000000004</v>
          </cell>
        </row>
        <row r="1319">
          <cell r="G1319">
            <v>20100.96</v>
          </cell>
        </row>
        <row r="1320">
          <cell r="G1320">
            <v>134660.75</v>
          </cell>
        </row>
        <row r="1321">
          <cell r="G1321">
            <v>475391.33</v>
          </cell>
        </row>
        <row r="1322">
          <cell r="G1322">
            <v>72919.680000000008</v>
          </cell>
        </row>
        <row r="1323">
          <cell r="G1323">
            <v>5774.85</v>
          </cell>
        </row>
        <row r="1324">
          <cell r="G1324">
            <v>173820</v>
          </cell>
        </row>
        <row r="1325">
          <cell r="G1325">
            <v>425589.74</v>
          </cell>
        </row>
        <row r="1326">
          <cell r="G1326">
            <v>41627.74</v>
          </cell>
        </row>
        <row r="1327">
          <cell r="G1327">
            <v>307786.31</v>
          </cell>
        </row>
        <row r="1328">
          <cell r="G1328">
            <v>20013.600000000002</v>
          </cell>
        </row>
        <row r="1329">
          <cell r="G1329">
            <v>1171.6100000000001</v>
          </cell>
        </row>
        <row r="1330">
          <cell r="G1330">
            <v>158401.62</v>
          </cell>
        </row>
        <row r="1331">
          <cell r="G1331">
            <v>1963.76</v>
          </cell>
        </row>
        <row r="1332">
          <cell r="G1332">
            <v>2049.7200000000003</v>
          </cell>
        </row>
        <row r="1333">
          <cell r="G1333">
            <v>973.91</v>
          </cell>
        </row>
        <row r="1334">
          <cell r="G1334">
            <v>1133115.3799999999</v>
          </cell>
        </row>
        <row r="1335">
          <cell r="G1335">
            <v>139472.13</v>
          </cell>
        </row>
        <row r="1336">
          <cell r="G1336">
            <v>98996.798999999999</v>
          </cell>
        </row>
        <row r="1337">
          <cell r="G1337">
            <v>39758.54</v>
          </cell>
        </row>
        <row r="1338">
          <cell r="G1338">
            <v>101074.84</v>
          </cell>
        </row>
        <row r="1339">
          <cell r="G1339">
            <v>10.450000000000001</v>
          </cell>
        </row>
        <row r="1340">
          <cell r="G1340">
            <v>600000</v>
          </cell>
        </row>
        <row r="1341">
          <cell r="G1341">
            <v>45500</v>
          </cell>
        </row>
        <row r="1342">
          <cell r="G1342">
            <v>90000</v>
          </cell>
        </row>
        <row r="1343">
          <cell r="G1343">
            <v>17000</v>
          </cell>
        </row>
        <row r="1344">
          <cell r="G1344">
            <v>47065.32</v>
          </cell>
        </row>
        <row r="1345">
          <cell r="G1345">
            <v>29701.43</v>
          </cell>
        </row>
        <row r="1346">
          <cell r="G1346">
            <v>26132.04</v>
          </cell>
        </row>
        <row r="1347">
          <cell r="G1347">
            <v>39.480000000000004</v>
          </cell>
        </row>
        <row r="1348">
          <cell r="G1348">
            <v>1369307.85</v>
          </cell>
        </row>
        <row r="1349">
          <cell r="G1349">
            <v>36332.44</v>
          </cell>
        </row>
        <row r="1350">
          <cell r="G1350">
            <v>27481.705000000002</v>
          </cell>
        </row>
        <row r="1351">
          <cell r="G1351">
            <v>683.55000000000007</v>
          </cell>
        </row>
        <row r="1352">
          <cell r="G1352">
            <v>80000</v>
          </cell>
        </row>
        <row r="1353">
          <cell r="G1353">
            <v>12000</v>
          </cell>
        </row>
        <row r="1354">
          <cell r="G1354">
            <v>1182.45</v>
          </cell>
        </row>
        <row r="1355">
          <cell r="G1355">
            <v>139528.51</v>
          </cell>
        </row>
        <row r="1356">
          <cell r="G1356">
            <v>3023.59</v>
          </cell>
        </row>
        <row r="1357">
          <cell r="G1357">
            <v>15757.817999999999</v>
          </cell>
        </row>
        <row r="1358">
          <cell r="G1358">
            <v>246298.19</v>
          </cell>
        </row>
        <row r="1359">
          <cell r="G1359">
            <v>15274.49</v>
          </cell>
        </row>
        <row r="1360">
          <cell r="G1360">
            <v>86123.94</v>
          </cell>
        </row>
        <row r="1361">
          <cell r="G1361">
            <v>6034</v>
          </cell>
        </row>
        <row r="1362">
          <cell r="G1362">
            <v>36375</v>
          </cell>
        </row>
        <row r="1363">
          <cell r="G1363">
            <v>47000</v>
          </cell>
        </row>
        <row r="1364">
          <cell r="G1364">
            <v>3200</v>
          </cell>
        </row>
        <row r="1365">
          <cell r="G1365">
            <v>16.52</v>
          </cell>
        </row>
        <row r="1366">
          <cell r="G1366">
            <v>32015.170000000002</v>
          </cell>
        </row>
        <row r="1367">
          <cell r="G1367">
            <v>1000.13</v>
          </cell>
        </row>
        <row r="1368">
          <cell r="G1368">
            <v>20907.86</v>
          </cell>
        </row>
        <row r="1369">
          <cell r="G1369">
            <v>2400.58</v>
          </cell>
        </row>
        <row r="1370">
          <cell r="G1370">
            <v>1234085.45</v>
          </cell>
        </row>
        <row r="1371">
          <cell r="G1371">
            <v>15420.380000000001</v>
          </cell>
        </row>
        <row r="1372">
          <cell r="G1372">
            <v>12516.23</v>
          </cell>
        </row>
        <row r="1373">
          <cell r="G1373">
            <v>26217.86</v>
          </cell>
        </row>
        <row r="1374">
          <cell r="G1374">
            <v>393199.02</v>
          </cell>
        </row>
        <row r="1375">
          <cell r="G1375">
            <v>50000</v>
          </cell>
        </row>
        <row r="1376">
          <cell r="G1376">
            <v>200000</v>
          </cell>
        </row>
        <row r="1377">
          <cell r="G1377">
            <v>3000</v>
          </cell>
        </row>
        <row r="1378">
          <cell r="G1378">
            <v>2628</v>
          </cell>
        </row>
        <row r="1379">
          <cell r="G1379">
            <v>72814.13</v>
          </cell>
        </row>
        <row r="1380">
          <cell r="G1380">
            <v>7220</v>
          </cell>
        </row>
        <row r="1381">
          <cell r="G1381">
            <v>950</v>
          </cell>
        </row>
        <row r="1382">
          <cell r="G1382">
            <v>28000</v>
          </cell>
        </row>
        <row r="1383">
          <cell r="G1383">
            <v>46526.520000000004</v>
          </cell>
        </row>
        <row r="1384">
          <cell r="G1384">
            <v>1636.19</v>
          </cell>
        </row>
        <row r="1385">
          <cell r="G1385">
            <v>20012.5</v>
          </cell>
        </row>
        <row r="1386">
          <cell r="G1386">
            <v>20000</v>
          </cell>
        </row>
        <row r="1387">
          <cell r="G1387">
            <v>1000</v>
          </cell>
        </row>
        <row r="1388">
          <cell r="G1388">
            <v>3336.19</v>
          </cell>
        </row>
        <row r="1389">
          <cell r="G1389">
            <v>546217.17000000004</v>
          </cell>
        </row>
        <row r="1390">
          <cell r="G1390">
            <v>29756.89</v>
          </cell>
        </row>
        <row r="1391">
          <cell r="G1391">
            <v>333853.32900000003</v>
          </cell>
        </row>
        <row r="1392">
          <cell r="G1392">
            <v>109306.32</v>
          </cell>
        </row>
        <row r="1393">
          <cell r="G1393">
            <v>37007.01</v>
          </cell>
        </row>
        <row r="1394">
          <cell r="G1394">
            <v>30130.87</v>
          </cell>
        </row>
        <row r="1395">
          <cell r="G1395">
            <v>91142.89</v>
          </cell>
        </row>
        <row r="1396">
          <cell r="G1396">
            <v>25215.25</v>
          </cell>
        </row>
        <row r="1397">
          <cell r="G1397">
            <v>16439.39</v>
          </cell>
        </row>
        <row r="1398">
          <cell r="G1398">
            <v>46195.05</v>
          </cell>
        </row>
        <row r="1399">
          <cell r="G1399">
            <v>481084.69</v>
          </cell>
        </row>
        <row r="1400">
          <cell r="G1400">
            <v>26588.720000000001</v>
          </cell>
        </row>
        <row r="1401">
          <cell r="G1401">
            <v>33562.92</v>
          </cell>
        </row>
        <row r="1402">
          <cell r="G1402">
            <v>27625.24</v>
          </cell>
        </row>
        <row r="1403">
          <cell r="G1403">
            <v>2500</v>
          </cell>
        </row>
        <row r="1404">
          <cell r="G1404">
            <v>73365.070000000007</v>
          </cell>
        </row>
        <row r="1405">
          <cell r="G1405">
            <v>846.45</v>
          </cell>
        </row>
        <row r="1406">
          <cell r="G1406">
            <v>8903.33</v>
          </cell>
        </row>
        <row r="1407">
          <cell r="G1407">
            <v>12511.41</v>
          </cell>
        </row>
        <row r="1408">
          <cell r="G1408">
            <v>810.54</v>
          </cell>
        </row>
        <row r="1409">
          <cell r="G1409">
            <v>40942.33</v>
          </cell>
        </row>
        <row r="1410">
          <cell r="G1410">
            <v>2577.29</v>
          </cell>
        </row>
        <row r="1411">
          <cell r="G1411">
            <v>277375.34999999998</v>
          </cell>
        </row>
        <row r="1412">
          <cell r="G1412">
            <v>1000</v>
          </cell>
        </row>
        <row r="1413">
          <cell r="G1413">
            <v>70546.44</v>
          </cell>
        </row>
        <row r="1414">
          <cell r="G1414">
            <v>6601.39</v>
          </cell>
        </row>
        <row r="1415">
          <cell r="G1415">
            <v>301916.95</v>
          </cell>
        </row>
        <row r="1416">
          <cell r="G1416">
            <v>8027.04</v>
          </cell>
        </row>
        <row r="1417">
          <cell r="G1417">
            <v>576280.19000000006</v>
          </cell>
        </row>
        <row r="1418">
          <cell r="G1418">
            <v>20430.670000000002</v>
          </cell>
        </row>
        <row r="1419">
          <cell r="G1419">
            <v>96774.720000000001</v>
          </cell>
        </row>
        <row r="1420">
          <cell r="G1420">
            <v>170335.98</v>
          </cell>
        </row>
        <row r="1421">
          <cell r="G1421">
            <v>4115.6499999999996</v>
          </cell>
        </row>
        <row r="1422">
          <cell r="G1422">
            <v>1522627.08</v>
          </cell>
        </row>
        <row r="1423">
          <cell r="G1423">
            <v>273835.47000000003</v>
          </cell>
        </row>
        <row r="1424">
          <cell r="G1424">
            <v>29068.97</v>
          </cell>
        </row>
        <row r="1425">
          <cell r="G1425">
            <v>164574.13</v>
          </cell>
        </row>
        <row r="1426">
          <cell r="G1426">
            <v>800974.81</v>
          </cell>
        </row>
        <row r="1427">
          <cell r="G1427">
            <v>6673490</v>
          </cell>
        </row>
        <row r="1428">
          <cell r="G1428">
            <v>35882.6</v>
          </cell>
        </row>
        <row r="1429">
          <cell r="G1429">
            <v>1057.05</v>
          </cell>
        </row>
        <row r="1430">
          <cell r="G1430">
            <v>9778</v>
          </cell>
        </row>
        <row r="1431">
          <cell r="G1431">
            <v>8590</v>
          </cell>
        </row>
        <row r="1432">
          <cell r="G1432">
            <v>490</v>
          </cell>
        </row>
        <row r="1433">
          <cell r="G1433">
            <v>514.02</v>
          </cell>
        </row>
        <row r="1434">
          <cell r="G1434">
            <v>300.2</v>
          </cell>
        </row>
        <row r="1435">
          <cell r="G1435">
            <v>525</v>
          </cell>
        </row>
        <row r="1436">
          <cell r="G1436">
            <v>55192.81</v>
          </cell>
        </row>
        <row r="1437">
          <cell r="G1437">
            <v>22376.21</v>
          </cell>
        </row>
        <row r="1438">
          <cell r="G1438">
            <v>79847.240000000005</v>
          </cell>
        </row>
        <row r="1439">
          <cell r="G1439">
            <v>2000</v>
          </cell>
        </row>
        <row r="1440">
          <cell r="G1440">
            <v>2000</v>
          </cell>
        </row>
        <row r="1441">
          <cell r="G1441">
            <v>1957.65</v>
          </cell>
        </row>
        <row r="1442">
          <cell r="G1442">
            <v>45609.03</v>
          </cell>
        </row>
        <row r="1443">
          <cell r="G1443">
            <v>2667.01</v>
          </cell>
        </row>
        <row r="1444">
          <cell r="G1444">
            <v>11466.6</v>
          </cell>
        </row>
        <row r="1445">
          <cell r="G1445">
            <v>1050</v>
          </cell>
        </row>
        <row r="1446">
          <cell r="G1446">
            <v>16261.78</v>
          </cell>
        </row>
        <row r="1447">
          <cell r="G1447">
            <v>22890.93</v>
          </cell>
        </row>
        <row r="1448">
          <cell r="G1448">
            <v>39617.120000000003</v>
          </cell>
        </row>
        <row r="1449">
          <cell r="G1449">
            <v>842.33</v>
          </cell>
        </row>
        <row r="1450">
          <cell r="G1450">
            <v>5377</v>
          </cell>
        </row>
        <row r="1451">
          <cell r="G1451">
            <v>67355.259999999995</v>
          </cell>
        </row>
        <row r="1452">
          <cell r="G1452">
            <v>720.1</v>
          </cell>
        </row>
        <row r="1453">
          <cell r="G1453">
            <v>7000</v>
          </cell>
        </row>
        <row r="1454">
          <cell r="G1454">
            <v>19414.43</v>
          </cell>
        </row>
        <row r="1455">
          <cell r="G1455">
            <v>20000</v>
          </cell>
        </row>
        <row r="1456">
          <cell r="G1456">
            <v>1255.1000000000001</v>
          </cell>
        </row>
        <row r="1457">
          <cell r="G1457">
            <v>286426.90000000002</v>
          </cell>
        </row>
        <row r="1458">
          <cell r="G1458">
            <v>207037.9</v>
          </cell>
        </row>
        <row r="1459">
          <cell r="G1459">
            <v>9947.02</v>
          </cell>
        </row>
        <row r="1460">
          <cell r="G1460">
            <v>1830</v>
          </cell>
        </row>
        <row r="1461">
          <cell r="G1461">
            <v>50000</v>
          </cell>
        </row>
        <row r="1462">
          <cell r="G1462">
            <v>615885.32000000007</v>
          </cell>
        </row>
        <row r="1463">
          <cell r="G1463">
            <v>187466.91</v>
          </cell>
        </row>
        <row r="1464">
          <cell r="G1464">
            <v>8023.71</v>
          </cell>
        </row>
        <row r="1465">
          <cell r="G1465">
            <v>13943.9</v>
          </cell>
        </row>
        <row r="1466">
          <cell r="G1466">
            <v>220134.49</v>
          </cell>
        </row>
        <row r="1467">
          <cell r="G1467">
            <v>71012.430000000008</v>
          </cell>
        </row>
        <row r="1468">
          <cell r="G1468">
            <v>7.7</v>
          </cell>
        </row>
        <row r="1469">
          <cell r="G1469">
            <v>4037.46</v>
          </cell>
        </row>
        <row r="1470">
          <cell r="G1470">
            <v>35624.58</v>
          </cell>
        </row>
        <row r="1471">
          <cell r="G1471">
            <v>25675.59</v>
          </cell>
        </row>
        <row r="1472">
          <cell r="G1472">
            <v>9262.5</v>
          </cell>
        </row>
        <row r="1473">
          <cell r="G1473">
            <v>332574.76</v>
          </cell>
        </row>
        <row r="1474">
          <cell r="G1474">
            <v>13785</v>
          </cell>
        </row>
        <row r="1475">
          <cell r="G1475">
            <v>500</v>
          </cell>
        </row>
        <row r="1476">
          <cell r="G1476">
            <v>350</v>
          </cell>
        </row>
        <row r="1477">
          <cell r="G1477">
            <v>509081.57</v>
          </cell>
        </row>
        <row r="1478">
          <cell r="G1478">
            <v>124266.14</v>
          </cell>
        </row>
        <row r="1479">
          <cell r="G1479">
            <v>50823.587</v>
          </cell>
        </row>
        <row r="1480">
          <cell r="G1480">
            <v>171.79</v>
          </cell>
        </row>
        <row r="1481">
          <cell r="G1481">
            <v>15749.08</v>
          </cell>
        </row>
        <row r="1482">
          <cell r="G1482">
            <v>9259.76</v>
          </cell>
        </row>
        <row r="1483">
          <cell r="G1483">
            <v>8152.09</v>
          </cell>
        </row>
        <row r="1484">
          <cell r="G1484">
            <v>20814.420000000002</v>
          </cell>
        </row>
        <row r="1485">
          <cell r="G1485">
            <v>917253.49</v>
          </cell>
        </row>
        <row r="1486">
          <cell r="G1486">
            <v>11802.710000000001</v>
          </cell>
        </row>
        <row r="1487">
          <cell r="G1487">
            <v>6521.74</v>
          </cell>
        </row>
        <row r="1488">
          <cell r="G1488">
            <v>182358.51</v>
          </cell>
        </row>
        <row r="1489">
          <cell r="G1489">
            <v>163323.82</v>
          </cell>
        </row>
        <row r="1490">
          <cell r="G1490">
            <v>102517.89</v>
          </cell>
        </row>
        <row r="1491">
          <cell r="G1491">
            <v>57105.1</v>
          </cell>
        </row>
        <row r="1492">
          <cell r="G1492">
            <v>12076.49</v>
          </cell>
        </row>
        <row r="1493">
          <cell r="G1493">
            <v>30000</v>
          </cell>
        </row>
        <row r="1494">
          <cell r="G1494">
            <v>4500.4800000000005</v>
          </cell>
        </row>
        <row r="1495">
          <cell r="G1495">
            <v>18772.93</v>
          </cell>
        </row>
        <row r="1496">
          <cell r="G1496">
            <v>74093.119999999995</v>
          </cell>
        </row>
        <row r="1497">
          <cell r="G1497">
            <v>15522.58</v>
          </cell>
        </row>
        <row r="1498">
          <cell r="G1498">
            <v>57253.03</v>
          </cell>
        </row>
        <row r="1499">
          <cell r="G1499">
            <v>73771.56</v>
          </cell>
        </row>
        <row r="1500">
          <cell r="G1500">
            <v>1117.05</v>
          </cell>
        </row>
        <row r="1501">
          <cell r="G1501">
            <v>89526.3</v>
          </cell>
        </row>
        <row r="1502">
          <cell r="G1502">
            <v>1298.42</v>
          </cell>
        </row>
        <row r="1503">
          <cell r="G1503">
            <v>27744.83</v>
          </cell>
        </row>
        <row r="1504">
          <cell r="G1504">
            <v>500</v>
          </cell>
        </row>
        <row r="1505">
          <cell r="G1505">
            <v>20006.43</v>
          </cell>
        </row>
        <row r="1506">
          <cell r="G1506">
            <v>77454.02</v>
          </cell>
        </row>
        <row r="1507">
          <cell r="G1507">
            <v>240350.12</v>
          </cell>
        </row>
        <row r="1508">
          <cell r="G1508">
            <v>69314.81</v>
          </cell>
        </row>
        <row r="1509">
          <cell r="G1509">
            <v>5536.02</v>
          </cell>
        </row>
        <row r="1510">
          <cell r="G1510">
            <v>7593.24</v>
          </cell>
        </row>
        <row r="1511">
          <cell r="G1511">
            <v>885000</v>
          </cell>
        </row>
        <row r="1512">
          <cell r="G1512">
            <v>1661.45</v>
          </cell>
        </row>
        <row r="1513">
          <cell r="G1513">
            <v>7120.82</v>
          </cell>
        </row>
        <row r="1514">
          <cell r="G1514">
            <v>37642.200000000004</v>
          </cell>
        </row>
        <row r="1515">
          <cell r="G1515">
            <v>269.83</v>
          </cell>
        </row>
        <row r="1516">
          <cell r="G1516">
            <v>116500.34</v>
          </cell>
        </row>
        <row r="1517">
          <cell r="G1517">
            <v>51078.42</v>
          </cell>
        </row>
        <row r="1518">
          <cell r="G1518">
            <v>24422.79</v>
          </cell>
        </row>
        <row r="1519">
          <cell r="G1519">
            <v>3060</v>
          </cell>
        </row>
        <row r="1520">
          <cell r="G1520">
            <v>993509.44000000006</v>
          </cell>
        </row>
        <row r="1521">
          <cell r="G1521">
            <v>43800.83</v>
          </cell>
        </row>
        <row r="1522">
          <cell r="G1522">
            <v>22050.55</v>
          </cell>
        </row>
        <row r="1523">
          <cell r="G1523">
            <v>13557000</v>
          </cell>
        </row>
        <row r="1524">
          <cell r="G1524">
            <v>23957.05</v>
          </cell>
        </row>
        <row r="1525">
          <cell r="G1525">
            <v>8839.36</v>
          </cell>
        </row>
        <row r="1526">
          <cell r="G1526">
            <v>5000</v>
          </cell>
        </row>
        <row r="1527">
          <cell r="G1527">
            <v>276.07</v>
          </cell>
        </row>
        <row r="1528">
          <cell r="G1528">
            <v>1793.97</v>
          </cell>
        </row>
        <row r="1529">
          <cell r="G1529">
            <v>2900.2200000000003</v>
          </cell>
        </row>
        <row r="1530">
          <cell r="G1530">
            <v>1460.8600000000001</v>
          </cell>
        </row>
        <row r="1531">
          <cell r="G1531">
            <v>20832.98</v>
          </cell>
        </row>
        <row r="1532">
          <cell r="G1532">
            <v>34504.14</v>
          </cell>
        </row>
        <row r="1533">
          <cell r="G1533">
            <v>83999.430000000008</v>
          </cell>
        </row>
        <row r="1534">
          <cell r="G1534">
            <v>7918.7300000000005</v>
          </cell>
        </row>
        <row r="1535">
          <cell r="G1535">
            <v>50468.5</v>
          </cell>
        </row>
        <row r="1536">
          <cell r="G1536">
            <v>985.65</v>
          </cell>
        </row>
        <row r="1537">
          <cell r="G1537">
            <v>117805.86</v>
          </cell>
        </row>
        <row r="1538">
          <cell r="G1538">
            <v>16978.21</v>
          </cell>
        </row>
        <row r="1539">
          <cell r="G1539">
            <v>48585.62</v>
          </cell>
        </row>
        <row r="1540">
          <cell r="G1540">
            <v>61737.36</v>
          </cell>
        </row>
        <row r="1541">
          <cell r="G1541">
            <v>211598.22</v>
          </cell>
        </row>
        <row r="1542">
          <cell r="G1542">
            <v>116467.79000000001</v>
          </cell>
        </row>
        <row r="1543">
          <cell r="G1543">
            <v>399405.4</v>
          </cell>
        </row>
        <row r="1544">
          <cell r="G1544">
            <v>33802.720000000001</v>
          </cell>
        </row>
        <row r="1545">
          <cell r="G1545">
            <v>465824.38</v>
          </cell>
        </row>
        <row r="1546">
          <cell r="G1546">
            <v>89207.16</v>
          </cell>
        </row>
        <row r="1547">
          <cell r="G1547">
            <v>83505.440000000002</v>
          </cell>
        </row>
        <row r="1548">
          <cell r="G1548">
            <v>316991.12</v>
          </cell>
        </row>
        <row r="1549">
          <cell r="G1549">
            <v>56639.97</v>
          </cell>
        </row>
        <row r="1550">
          <cell r="G1550">
            <v>13181</v>
          </cell>
        </row>
        <row r="1551">
          <cell r="G1551">
            <v>10558.26</v>
          </cell>
        </row>
        <row r="1552">
          <cell r="G1552">
            <v>1507.94</v>
          </cell>
        </row>
        <row r="1553">
          <cell r="G1553">
            <v>176.20000000000002</v>
          </cell>
        </row>
        <row r="1554">
          <cell r="G1554">
            <v>1040</v>
          </cell>
        </row>
        <row r="1555">
          <cell r="G1555">
            <v>31151.96</v>
          </cell>
        </row>
        <row r="1556">
          <cell r="G1556">
            <v>300</v>
          </cell>
        </row>
        <row r="1557">
          <cell r="G1557">
            <v>28198.66</v>
          </cell>
        </row>
        <row r="1558">
          <cell r="G1558">
            <v>6029.55</v>
          </cell>
        </row>
        <row r="1559">
          <cell r="G1559">
            <v>18107.2</v>
          </cell>
        </row>
        <row r="1560">
          <cell r="G1560">
            <v>15700.51</v>
          </cell>
        </row>
        <row r="1561">
          <cell r="G1561">
            <v>1679.085</v>
          </cell>
        </row>
        <row r="1562">
          <cell r="G1562">
            <v>35600.32</v>
          </cell>
        </row>
        <row r="1563">
          <cell r="G1563">
            <v>2961.36</v>
          </cell>
        </row>
        <row r="1564">
          <cell r="G1564">
            <v>141359.48000000001</v>
          </cell>
        </row>
        <row r="1565">
          <cell r="G1565">
            <v>9000</v>
          </cell>
        </row>
        <row r="1566">
          <cell r="G1566">
            <v>46000</v>
          </cell>
        </row>
        <row r="1567">
          <cell r="G1567">
            <v>776.80000000000007</v>
          </cell>
        </row>
        <row r="1568">
          <cell r="G1568">
            <v>2510</v>
          </cell>
        </row>
        <row r="1569">
          <cell r="G1569">
            <v>6500</v>
          </cell>
        </row>
        <row r="1570">
          <cell r="G1570">
            <v>255000</v>
          </cell>
        </row>
        <row r="1571">
          <cell r="G1571">
            <v>306305.47000000003</v>
          </cell>
        </row>
        <row r="1572">
          <cell r="G1572">
            <v>26988.010000000002</v>
          </cell>
        </row>
        <row r="1573">
          <cell r="G1573">
            <v>36328.493000000002</v>
          </cell>
        </row>
        <row r="1574">
          <cell r="G1574">
            <v>33842.660000000003</v>
          </cell>
        </row>
        <row r="1575">
          <cell r="G1575">
            <v>37622.700000000004</v>
          </cell>
        </row>
        <row r="1576">
          <cell r="G1576">
            <v>9896.34</v>
          </cell>
        </row>
        <row r="1577">
          <cell r="G1577">
            <v>4073.17</v>
          </cell>
        </row>
        <row r="1578">
          <cell r="G1578">
            <v>9960.17</v>
          </cell>
        </row>
        <row r="1579">
          <cell r="G1579">
            <v>83614.150000000009</v>
          </cell>
        </row>
        <row r="1580">
          <cell r="G1580">
            <v>8819.9699999999993</v>
          </cell>
        </row>
        <row r="1581">
          <cell r="G1581">
            <v>25180</v>
          </cell>
        </row>
        <row r="1582">
          <cell r="G1582">
            <v>172630</v>
          </cell>
        </row>
        <row r="1583">
          <cell r="G1583">
            <v>5440</v>
          </cell>
        </row>
        <row r="1584">
          <cell r="G1584">
            <v>154490.12</v>
          </cell>
        </row>
        <row r="1585">
          <cell r="G1585">
            <v>51997.42</v>
          </cell>
        </row>
        <row r="1586">
          <cell r="G1586">
            <v>67.97</v>
          </cell>
        </row>
        <row r="1587">
          <cell r="G1587">
            <v>6078.4400000000005</v>
          </cell>
        </row>
        <row r="1588">
          <cell r="G1588">
            <v>47773.88</v>
          </cell>
        </row>
        <row r="1589">
          <cell r="G1589">
            <v>24617.629000000001</v>
          </cell>
        </row>
        <row r="1590">
          <cell r="G1590">
            <v>322614.48</v>
          </cell>
        </row>
        <row r="1591">
          <cell r="G1591">
            <v>30252.07</v>
          </cell>
        </row>
        <row r="1592">
          <cell r="G1592">
            <v>92794.48</v>
          </cell>
        </row>
        <row r="1593">
          <cell r="G1593">
            <v>2019.3300000000002</v>
          </cell>
        </row>
        <row r="1594">
          <cell r="G1594">
            <v>7000</v>
          </cell>
        </row>
        <row r="1595">
          <cell r="G1595">
            <v>52241</v>
          </cell>
        </row>
        <row r="1596">
          <cell r="G1596">
            <v>5000</v>
          </cell>
        </row>
        <row r="1597">
          <cell r="G1597">
            <v>2500.09</v>
          </cell>
        </row>
        <row r="1598">
          <cell r="G1598">
            <v>37480.29</v>
          </cell>
        </row>
        <row r="1599">
          <cell r="G1599">
            <v>43434.71</v>
          </cell>
        </row>
        <row r="1600">
          <cell r="G1600">
            <v>60610.83</v>
          </cell>
        </row>
        <row r="1601">
          <cell r="G1601">
            <v>32400.23</v>
          </cell>
        </row>
        <row r="1602">
          <cell r="G1602">
            <v>9400.2100000000009</v>
          </cell>
        </row>
        <row r="1603">
          <cell r="G1603">
            <v>10786.86</v>
          </cell>
        </row>
        <row r="1604">
          <cell r="G1604">
            <v>539.24</v>
          </cell>
        </row>
        <row r="1605">
          <cell r="G1605">
            <v>53123.37</v>
          </cell>
        </row>
        <row r="1606">
          <cell r="G1606">
            <v>12.65</v>
          </cell>
        </row>
        <row r="1607">
          <cell r="G1607">
            <v>116036.8</v>
          </cell>
        </row>
        <row r="1608">
          <cell r="G1608">
            <v>105000</v>
          </cell>
        </row>
        <row r="1609">
          <cell r="G1609">
            <v>2275.2800000000002</v>
          </cell>
        </row>
        <row r="1610">
          <cell r="G1610">
            <v>163697.43</v>
          </cell>
        </row>
        <row r="1611">
          <cell r="G1611">
            <v>46093.520000000004</v>
          </cell>
        </row>
        <row r="1612">
          <cell r="G1612">
            <v>29774.116000000002</v>
          </cell>
        </row>
        <row r="1613">
          <cell r="G1613">
            <v>391433.66000000003</v>
          </cell>
        </row>
        <row r="1614">
          <cell r="G1614">
            <v>850.7</v>
          </cell>
        </row>
        <row r="1615">
          <cell r="G1615">
            <v>9500</v>
          </cell>
        </row>
        <row r="1616">
          <cell r="G1616">
            <v>9513.107</v>
          </cell>
        </row>
        <row r="1617">
          <cell r="G1617">
            <v>40477.020000000004</v>
          </cell>
        </row>
        <row r="1618">
          <cell r="G1618">
            <v>500</v>
          </cell>
        </row>
        <row r="1619">
          <cell r="G1619">
            <v>475</v>
          </cell>
        </row>
        <row r="1620">
          <cell r="G1620">
            <v>23330</v>
          </cell>
        </row>
        <row r="1621">
          <cell r="G1621">
            <v>9000</v>
          </cell>
        </row>
        <row r="1622">
          <cell r="G1622">
            <v>268693.96000000002</v>
          </cell>
        </row>
        <row r="1623">
          <cell r="G1623">
            <v>396.52</v>
          </cell>
        </row>
        <row r="1624">
          <cell r="G1624">
            <v>400.47300000000001</v>
          </cell>
        </row>
        <row r="1625">
          <cell r="G1625">
            <v>44965.62</v>
          </cell>
        </row>
        <row r="1626">
          <cell r="G1626">
            <v>214785.75</v>
          </cell>
        </row>
        <row r="1627">
          <cell r="G1627">
            <v>151934.48000000001</v>
          </cell>
        </row>
        <row r="1628">
          <cell r="G1628">
            <v>12929.03</v>
          </cell>
        </row>
        <row r="1629">
          <cell r="G1629">
            <v>292438.28000000003</v>
          </cell>
        </row>
        <row r="1630">
          <cell r="G1630">
            <v>97224.19</v>
          </cell>
        </row>
        <row r="1631">
          <cell r="G1631">
            <v>3750</v>
          </cell>
        </row>
        <row r="1632">
          <cell r="G1632">
            <v>700.89</v>
          </cell>
        </row>
        <row r="1633">
          <cell r="G1633">
            <v>100194.6</v>
          </cell>
        </row>
        <row r="1634">
          <cell r="G1634">
            <v>136084.41</v>
          </cell>
        </row>
        <row r="1635">
          <cell r="G1635">
            <v>29952.95</v>
          </cell>
        </row>
        <row r="1636">
          <cell r="G1636">
            <v>573</v>
          </cell>
        </row>
        <row r="1637">
          <cell r="G1637">
            <v>1660</v>
          </cell>
        </row>
        <row r="1638">
          <cell r="G1638">
            <v>21500</v>
          </cell>
        </row>
        <row r="1639">
          <cell r="G1639">
            <v>26143.06</v>
          </cell>
        </row>
        <row r="1640">
          <cell r="G1640">
            <v>14633.630000000001</v>
          </cell>
        </row>
        <row r="1641">
          <cell r="G1641">
            <v>2953.38</v>
          </cell>
        </row>
        <row r="1642">
          <cell r="G1642">
            <v>1304.7</v>
          </cell>
        </row>
        <row r="1643">
          <cell r="G1643">
            <v>50154.51</v>
          </cell>
        </row>
        <row r="1644">
          <cell r="G1644">
            <v>272.49</v>
          </cell>
        </row>
        <row r="1645">
          <cell r="G1645">
            <v>734604.26</v>
          </cell>
        </row>
        <row r="1646">
          <cell r="G1646">
            <v>2474.6799999999998</v>
          </cell>
        </row>
        <row r="1647">
          <cell r="G1647">
            <v>16298.800000000001</v>
          </cell>
        </row>
        <row r="1648">
          <cell r="G1648">
            <v>32313.18</v>
          </cell>
        </row>
        <row r="1649">
          <cell r="G1649">
            <v>27842.7</v>
          </cell>
        </row>
        <row r="1650">
          <cell r="G1650">
            <v>2000</v>
          </cell>
        </row>
        <row r="1651">
          <cell r="G1651">
            <v>517.14</v>
          </cell>
        </row>
        <row r="1652">
          <cell r="G1652">
            <v>251573.06</v>
          </cell>
        </row>
        <row r="1653">
          <cell r="G1653">
            <v>327.34000000000003</v>
          </cell>
        </row>
        <row r="1654">
          <cell r="G1654">
            <v>117376.3</v>
          </cell>
        </row>
        <row r="1655">
          <cell r="G1655">
            <v>22000</v>
          </cell>
        </row>
        <row r="1656">
          <cell r="G1656">
            <v>130</v>
          </cell>
        </row>
        <row r="1657">
          <cell r="G1657">
            <v>40630.49</v>
          </cell>
        </row>
        <row r="1658">
          <cell r="G1658">
            <v>177219.83000000002</v>
          </cell>
        </row>
        <row r="1659">
          <cell r="G1659">
            <v>4363.47</v>
          </cell>
        </row>
        <row r="1660">
          <cell r="G1660">
            <v>1000</v>
          </cell>
        </row>
        <row r="1661">
          <cell r="G1661">
            <v>2000</v>
          </cell>
        </row>
        <row r="1662">
          <cell r="G1662">
            <v>123831.41</v>
          </cell>
        </row>
        <row r="1663">
          <cell r="G1663">
            <v>2041.8600000000001</v>
          </cell>
        </row>
        <row r="1664">
          <cell r="G1664">
            <v>10512.35</v>
          </cell>
        </row>
        <row r="1665">
          <cell r="G1665">
            <v>998</v>
          </cell>
        </row>
        <row r="1666">
          <cell r="G1666">
            <v>6480.02</v>
          </cell>
        </row>
        <row r="1667">
          <cell r="G1667">
            <v>668421.14</v>
          </cell>
        </row>
        <row r="1668">
          <cell r="G1668">
            <v>500</v>
          </cell>
        </row>
        <row r="1669">
          <cell r="G1669">
            <v>1000</v>
          </cell>
        </row>
        <row r="1670">
          <cell r="G1670">
            <v>26482.799999999999</v>
          </cell>
        </row>
        <row r="1671">
          <cell r="G1671">
            <v>52900.18</v>
          </cell>
        </row>
        <row r="1672">
          <cell r="G1672">
            <v>4943.87</v>
          </cell>
        </row>
        <row r="1673">
          <cell r="G1673">
            <v>2355611.48</v>
          </cell>
        </row>
        <row r="1674">
          <cell r="G1674">
            <v>142149.80000000002</v>
          </cell>
        </row>
        <row r="1675">
          <cell r="G1675">
            <v>227394.03899999999</v>
          </cell>
        </row>
        <row r="1676">
          <cell r="G1676">
            <v>63532.99</v>
          </cell>
        </row>
        <row r="1677">
          <cell r="G1677">
            <v>52898.090000000004</v>
          </cell>
        </row>
        <row r="1678">
          <cell r="G1678">
            <v>14600</v>
          </cell>
        </row>
        <row r="1679">
          <cell r="G1679">
            <v>526.81000000000006</v>
          </cell>
        </row>
        <row r="1680">
          <cell r="G1680">
            <v>29188.800999999999</v>
          </cell>
        </row>
        <row r="1681">
          <cell r="G1681">
            <v>45541</v>
          </cell>
        </row>
        <row r="1682">
          <cell r="G1682">
            <v>3700</v>
          </cell>
        </row>
        <row r="1683">
          <cell r="G1683">
            <v>12507.17</v>
          </cell>
        </row>
        <row r="1684">
          <cell r="G1684">
            <v>6971.54</v>
          </cell>
        </row>
        <row r="1685">
          <cell r="G1685">
            <v>430.75</v>
          </cell>
        </row>
        <row r="1686">
          <cell r="G1686">
            <v>84303.14</v>
          </cell>
        </row>
        <row r="1687">
          <cell r="G1687">
            <v>40965.9</v>
          </cell>
        </row>
        <row r="1688">
          <cell r="G1688">
            <v>53938.96</v>
          </cell>
        </row>
        <row r="1689">
          <cell r="G1689">
            <v>875.1</v>
          </cell>
        </row>
        <row r="1690">
          <cell r="G1690">
            <v>5358223.57</v>
          </cell>
        </row>
        <row r="1691">
          <cell r="G1691">
            <v>255746.2</v>
          </cell>
        </row>
        <row r="1692">
          <cell r="G1692">
            <v>224553.62599999999</v>
          </cell>
        </row>
        <row r="1693">
          <cell r="G1693">
            <v>9944.52</v>
          </cell>
        </row>
        <row r="1694">
          <cell r="G1694">
            <v>1900</v>
          </cell>
        </row>
        <row r="1695">
          <cell r="G1695">
            <v>2000000</v>
          </cell>
        </row>
        <row r="1696">
          <cell r="G1696">
            <v>635.85</v>
          </cell>
        </row>
        <row r="1697">
          <cell r="G1697">
            <v>2638.2170000000001</v>
          </cell>
        </row>
        <row r="1698">
          <cell r="G1698">
            <v>32113.96</v>
          </cell>
        </row>
        <row r="1699">
          <cell r="G1699">
            <v>114753.06</v>
          </cell>
        </row>
        <row r="1700">
          <cell r="G1700">
            <v>1181.73</v>
          </cell>
        </row>
        <row r="1701">
          <cell r="G1701">
            <v>103326.58500000001</v>
          </cell>
        </row>
        <row r="1702">
          <cell r="G1702">
            <v>70047.100000000006</v>
          </cell>
        </row>
        <row r="1703">
          <cell r="G1703">
            <v>77943.290000000008</v>
          </cell>
        </row>
        <row r="1704">
          <cell r="G1704">
            <v>318241.08</v>
          </cell>
        </row>
        <row r="1705">
          <cell r="G1705">
            <v>107002.05</v>
          </cell>
        </row>
        <row r="1706">
          <cell r="G1706">
            <v>68003.77</v>
          </cell>
        </row>
        <row r="1707">
          <cell r="G1707">
            <v>38602.1</v>
          </cell>
        </row>
        <row r="1708">
          <cell r="G1708">
            <v>1284474.71</v>
          </cell>
        </row>
        <row r="1709">
          <cell r="G1709">
            <v>3000</v>
          </cell>
        </row>
        <row r="1710">
          <cell r="G1710">
            <v>48000</v>
          </cell>
        </row>
        <row r="1711">
          <cell r="G1711">
            <v>3111</v>
          </cell>
        </row>
        <row r="1712">
          <cell r="G1712">
            <v>10810</v>
          </cell>
        </row>
        <row r="1713">
          <cell r="G1713">
            <v>2618</v>
          </cell>
        </row>
        <row r="1714">
          <cell r="G1714">
            <v>22000</v>
          </cell>
        </row>
        <row r="1715">
          <cell r="G1715">
            <v>12250</v>
          </cell>
        </row>
        <row r="1716">
          <cell r="G1716">
            <v>337566.67</v>
          </cell>
        </row>
        <row r="1717">
          <cell r="G1717">
            <v>20996.38</v>
          </cell>
        </row>
        <row r="1718">
          <cell r="G1718">
            <v>56756.468000000001</v>
          </cell>
        </row>
        <row r="1719">
          <cell r="G1719">
            <v>27785.03</v>
          </cell>
        </row>
        <row r="1720">
          <cell r="G1720">
            <v>38771.090000000004</v>
          </cell>
        </row>
        <row r="1721">
          <cell r="G1721">
            <v>89976.22</v>
          </cell>
        </row>
        <row r="1722">
          <cell r="G1722">
            <v>1341.98</v>
          </cell>
        </row>
        <row r="1723">
          <cell r="G1723">
            <v>1711.98</v>
          </cell>
        </row>
        <row r="1724">
          <cell r="G1724">
            <v>14724.23</v>
          </cell>
        </row>
        <row r="1725">
          <cell r="G1725">
            <v>2000</v>
          </cell>
        </row>
        <row r="1726">
          <cell r="G1726">
            <v>14438.39</v>
          </cell>
        </row>
        <row r="1727">
          <cell r="G1727">
            <v>4113.37</v>
          </cell>
        </row>
        <row r="1728">
          <cell r="G1728">
            <v>3089.37</v>
          </cell>
        </row>
        <row r="1729">
          <cell r="G1729">
            <v>7065.66</v>
          </cell>
        </row>
        <row r="1730">
          <cell r="G1730">
            <v>37514.270000000004</v>
          </cell>
        </row>
        <row r="1731">
          <cell r="G1731">
            <v>18333</v>
          </cell>
        </row>
        <row r="1732">
          <cell r="G1732">
            <v>18164.2</v>
          </cell>
        </row>
        <row r="1733">
          <cell r="G1733">
            <v>1012.38</v>
          </cell>
        </row>
        <row r="1734">
          <cell r="G1734">
            <v>177840.99</v>
          </cell>
        </row>
        <row r="1735">
          <cell r="G1735">
            <v>4131.8100000000004</v>
          </cell>
        </row>
        <row r="1736">
          <cell r="G1736">
            <v>78466.350000000006</v>
          </cell>
        </row>
        <row r="1737">
          <cell r="G1737">
            <v>6800</v>
          </cell>
        </row>
        <row r="1738">
          <cell r="G1738">
            <v>261.75</v>
          </cell>
        </row>
        <row r="1739">
          <cell r="G1739">
            <v>511.69</v>
          </cell>
        </row>
        <row r="1740">
          <cell r="G1740">
            <v>829001.78</v>
          </cell>
        </row>
        <row r="1741">
          <cell r="G1741">
            <v>587</v>
          </cell>
        </row>
        <row r="1742">
          <cell r="G1742">
            <v>146682.19</v>
          </cell>
        </row>
        <row r="1743">
          <cell r="G1743">
            <v>92839.91</v>
          </cell>
        </row>
        <row r="1744">
          <cell r="G1744">
            <v>4936.01</v>
          </cell>
        </row>
        <row r="1745">
          <cell r="G1745">
            <v>4283.8</v>
          </cell>
        </row>
        <row r="1746">
          <cell r="G1746">
            <v>228.01</v>
          </cell>
        </row>
        <row r="1747">
          <cell r="G1747">
            <v>10056.300000000001</v>
          </cell>
        </row>
        <row r="1748">
          <cell r="G1748">
            <v>956.11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
      <sheetName val="pl"/>
      <sheetName val="cf"/>
      <sheetName val="n1"/>
      <sheetName val="n2"/>
      <sheetName val="n3"/>
      <sheetName val="n5"/>
      <sheetName val="n6"/>
      <sheetName val="n7"/>
      <sheetName val="n8"/>
      <sheetName val="n9"/>
      <sheetName val="n10"/>
      <sheetName val="n11"/>
      <sheetName val="n12"/>
      <sheetName val="n13"/>
      <sheetName val="n14"/>
      <sheetName val="n12c"/>
      <sheetName val="n15"/>
      <sheetName val="n16"/>
      <sheetName val="n17"/>
      <sheetName val="n18"/>
      <sheetName val="n19"/>
      <sheetName val="n20"/>
      <sheetName val="Bal Sheet"/>
      <sheetName val="P_L"/>
      <sheetName val="Comp Inc."/>
      <sheetName val="Cash flows"/>
      <sheetName val="equity"/>
      <sheetName val="Notes 1 _ 8"/>
      <sheetName val="Notes 9 _ 13"/>
      <sheetName val="Notes 14 _ 16_3"/>
      <sheetName val="others working"/>
      <sheetName val="Ratio"/>
      <sheetName val="cash flow _old_"/>
      <sheetName val="cash flow"/>
      <sheetName val="Notes 1 _ 5"/>
      <sheetName val="pn1_5"/>
      <sheetName val="Padmn"/>
      <sheetName val="cfw"/>
      <sheetName val="fa"/>
      <sheetName val="s_s"/>
      <sheetName val="stintr"/>
      <sheetName val="td"/>
      <sheetName val="cd "/>
      <sheetName val="adp_or"/>
      <sheetName val="c_b"/>
      <sheetName val="ca_ol"/>
      <sheetName val="rc"/>
      <sheetName val="Sales"/>
      <sheetName val="pur"/>
      <sheetName val="wastg"/>
      <sheetName val="me"/>
      <sheetName val="oi"/>
      <sheetName val="Admn"/>
      <sheetName val="se"/>
      <sheetName val="f_f"/>
      <sheetName val="fe"/>
      <sheetName val="tax"/>
      <sheetName val="others"/>
      <sheetName val="tb"/>
      <sheetName val="land"/>
      <sheetName val="Mis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refreshError="1"/>
      <sheetData sheetId="61" refreshError="1"/>
      <sheetData sheetId="6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Sheet2"/>
      <sheetName val="Credit Risk _CR2_"/>
    </sheetNames>
    <sheetDataSet>
      <sheetData sheetId="0"/>
      <sheetData sheetId="1"/>
      <sheetData sheetId="2"/>
      <sheetData sheetId="3"/>
      <sheetData sheetId="4"/>
      <sheetData sheetId="5"/>
      <sheetData sheetId="6">
        <row r="29">
          <cell r="C29">
            <v>39650</v>
          </cell>
        </row>
      </sheetData>
      <sheetData sheetId="7"/>
      <sheetData sheetId="8"/>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Note 4-5"/>
      <sheetName val="adm "/>
      <sheetName val="F&amp;F"/>
      <sheetName val="98aug-M2"/>
      <sheetName val="Revenue-Fire-Marine-Motor"/>
      <sheetName val="Toyota PL ckd"/>
      <sheetName val="TOTAL P&amp;L"/>
      <sheetName val="Input"/>
      <sheetName val="Invetory level"/>
      <sheetName val="Acquirer"/>
      <sheetName val="Combined"/>
      <sheetName val="Target"/>
      <sheetName val="Parts list"/>
      <sheetName val="NORMAL"/>
      <sheetName val="Main 01-02"/>
      <sheetName val="GP_Analysis"/>
      <sheetName val="TAX COM"/>
      <sheetName val="Grouping of adv products"/>
      <sheetName val="Region"/>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_old_"/>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 val="Deposits"/>
      <sheetName val="Implied Rate"/>
      <sheetName val="Tables"/>
      <sheetName val="BS-OVS"/>
      <sheetName val="3_2"/>
      <sheetName val="Entries"/>
      <sheetName val="Un_Real"/>
      <sheetName val="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BAHRAIN"/>
      <sheetName val="BSDOMOVS"/>
      <sheetName val="INPUT"/>
      <sheetName val="Individual"/>
    </sheetNames>
    <sheetDataSet>
      <sheetData sheetId="0" refreshError="1"/>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F11" t="str">
            <v>Equitable Mortgage / Hypothecation of Fixed Assets</v>
          </cell>
        </row>
        <row r="12">
          <cell r="F12" t="str">
            <v>Equitable Mortgage of Property</v>
          </cell>
        </row>
        <row r="13">
          <cell r="F13" t="str">
            <v>First Hypothecation Charge on Current Assets</v>
          </cell>
        </row>
        <row r="14">
          <cell r="F14" t="str">
            <v>First Hypothecation Charge on Fixed Assets</v>
          </cell>
        </row>
        <row r="15">
          <cell r="F15" t="str">
            <v xml:space="preserve">Hypothecation of Fixed Assets </v>
          </cell>
        </row>
        <row r="16">
          <cell r="F16" t="str">
            <v>Lien on Deposit Certificates</v>
          </cell>
        </row>
        <row r="17">
          <cell r="F17" t="str">
            <v xml:space="preserve">Lien on Term Deposit Receipt TDR issued (Local Currency) </v>
          </cell>
        </row>
        <row r="18">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B25" t="str">
            <v>Active</v>
          </cell>
          <cell r="F25" t="str">
            <v>Pledge of Foreign currency Bonds</v>
          </cell>
        </row>
        <row r="26">
          <cell r="B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B30" t="str">
            <v>Corporate</v>
          </cell>
          <cell r="F30" t="str">
            <v>Pledge of Shares (Non Main Index)</v>
          </cell>
        </row>
        <row r="31">
          <cell r="B31" t="str">
            <v>Bank / DFI</v>
          </cell>
          <cell r="F31" t="str">
            <v>Pledge of Term Deposit Receipt TDR issued by Other Fin. Institution</v>
          </cell>
        </row>
        <row r="32">
          <cell r="B32" t="str">
            <v>Government</v>
          </cell>
          <cell r="F32" t="str">
            <v>Pledge of Work in Process and Finished Goods</v>
          </cell>
        </row>
        <row r="33">
          <cell r="B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B38" t="str">
            <v xml:space="preserve">Fixed </v>
          </cell>
          <cell r="F38" t="str">
            <v xml:space="preserve">Trust Receipt </v>
          </cell>
        </row>
        <row r="39">
          <cell r="B39" t="str">
            <v>Floating</v>
          </cell>
        </row>
        <row r="43">
          <cell r="B43" t="str">
            <v>Monthly</v>
          </cell>
        </row>
        <row r="44">
          <cell r="B44" t="str">
            <v>Quarterly</v>
          </cell>
        </row>
        <row r="45">
          <cell r="B45" t="str">
            <v>Half Yearly</v>
          </cell>
        </row>
        <row r="46">
          <cell r="B46" t="str">
            <v>Annually</v>
          </cell>
        </row>
        <row r="47">
          <cell r="B47" t="str">
            <v>At Maturity</v>
          </cell>
        </row>
        <row r="48">
          <cell r="B48" t="str">
            <v>No Interest</v>
          </cell>
        </row>
      </sheetData>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Lookups"/>
      <sheetName val="REV-SH "/>
      <sheetName val="F-HL"/>
      <sheetName val="DISC"/>
      <sheetName val="SCRIPTS"/>
      <sheetName val="KH-57"/>
      <sheetName val="GAP"/>
      <sheetName val="MTM-P"/>
      <sheetName val="EXP"/>
      <sheetName val="FIB"/>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98.900599999999997</v>
          </cell>
        </row>
        <row r="14">
          <cell r="C14" t="str">
            <v>KARACHI SHIPYARD &amp; ENGINEERING WORKS LTD-SUKUK (04-02-08)</v>
          </cell>
          <cell r="D14" t="str">
            <v>Non-Traded</v>
          </cell>
          <cell r="E14">
            <v>98.892899999999997</v>
          </cell>
        </row>
        <row r="15">
          <cell r="C15" t="str">
            <v>NATIONAL INDUSTRIAL PARK DEVEL. &amp; MANAGEMENT Co. SUKUK (11-08-07)</v>
          </cell>
          <cell r="D15" t="str">
            <v>Non-Traded</v>
          </cell>
          <cell r="E15">
            <v>100.4008</v>
          </cell>
        </row>
        <row r="16">
          <cell r="C16" t="str">
            <v>SCB (PAK) LTD-TFC (01-02-06)</v>
          </cell>
          <cell r="D16" t="str">
            <v>Traded</v>
          </cell>
          <cell r="E16">
            <v>100.97499999999999</v>
          </cell>
        </row>
        <row r="17">
          <cell r="C17" t="str">
            <v>WAPDA-SUKUK (05-01-06)</v>
          </cell>
          <cell r="D17" t="str">
            <v>Non-Traded</v>
          </cell>
          <cell r="E17">
            <v>99.628100000000003</v>
          </cell>
        </row>
        <row r="18">
          <cell r="C18" t="str">
            <v>WAPDA-SUKUK (13-07-07)</v>
          </cell>
          <cell r="D18" t="str">
            <v>Non-Traded</v>
          </cell>
          <cell r="E18">
            <v>94.508899999999997</v>
          </cell>
        </row>
        <row r="20">
          <cell r="C20" t="str">
            <v>ORIX LEASING PAKISTAN LTD-TFC (25-05-07)</v>
          </cell>
          <cell r="D20" t="str">
            <v>Non-Traded</v>
          </cell>
          <cell r="E20">
            <v>99.413600000000002</v>
          </cell>
        </row>
        <row r="21">
          <cell r="C21" t="str">
            <v>ORIX LEASING PAKISTAN LTD-TFC (15-01-08)</v>
          </cell>
          <cell r="D21" t="str">
            <v>Non-Traded</v>
          </cell>
          <cell r="E21">
            <v>98.743799999999993</v>
          </cell>
        </row>
        <row r="22">
          <cell r="C22" t="str">
            <v>PAK KUWAIT INVESTMENT COMPANY LTD-TFC (23-02-06)</v>
          </cell>
          <cell r="D22" t="str">
            <v>Non-Traded</v>
          </cell>
          <cell r="E22">
            <v>99.943200000000004</v>
          </cell>
        </row>
        <row r="23">
          <cell r="C23" t="str">
            <v>PAK KUWAIT INVESTMENT COMPANY LTD-TFC (28-03-06)</v>
          </cell>
          <cell r="D23" t="str">
            <v>Non-Traded</v>
          </cell>
          <cell r="E23">
            <v>99.893000000000001</v>
          </cell>
        </row>
        <row r="25">
          <cell r="C25" t="str">
            <v>BANK AL-HABIB LTD-TFC (15-07-04) 10% cap</v>
          </cell>
          <cell r="D25" t="str">
            <v>Non-Traded</v>
          </cell>
          <cell r="E25">
            <v>93.432100000000005</v>
          </cell>
        </row>
        <row r="26">
          <cell r="C26" t="str">
            <v>BANK AL-HABIB LTD-TFC (07-02-07)</v>
          </cell>
          <cell r="D26" t="str">
            <v>Non-Traded</v>
          </cell>
          <cell r="E26">
            <v>93.365300000000005</v>
          </cell>
        </row>
        <row r="27">
          <cell r="C27" t="str">
            <v>BANK AL-HABIB LTD-TFC (15-06-09)</v>
          </cell>
          <cell r="D27" t="str">
            <v>Non-Traded</v>
          </cell>
          <cell r="E27">
            <v>87.232299999999995</v>
          </cell>
        </row>
        <row r="28">
          <cell r="C28" t="str">
            <v>ENGRO FERTILIZER LTD-TFC (30-11-07) </v>
          </cell>
          <cell r="D28" t="str">
            <v>Traded</v>
          </cell>
          <cell r="E28">
            <v>98.65</v>
          </cell>
        </row>
        <row r="29">
          <cell r="C29" t="str">
            <v>ENGRO FERTILIZER LTD-TFC (18-03-08) (PRP-I)</v>
          </cell>
          <cell r="D29" t="str">
            <v>Traded</v>
          </cell>
          <cell r="E29">
            <v>89</v>
          </cell>
        </row>
        <row r="30">
          <cell r="C30" t="str">
            <v>ENGRO FERTILIZER LTD-TFC (18-03-08) (PRP-II)</v>
          </cell>
          <cell r="D30" t="str">
            <v>Non-Traded</v>
          </cell>
          <cell r="E30">
            <v>87.249200000000002</v>
          </cell>
        </row>
        <row r="31">
          <cell r="C31" t="str">
            <v>ENGRO FERTILIZER LTD-TFC (17-12-09)</v>
          </cell>
          <cell r="D31" t="str">
            <v>Non-Traded</v>
          </cell>
          <cell r="E31">
            <v>93.827200000000005</v>
          </cell>
        </row>
        <row r="32">
          <cell r="C32" t="str">
            <v>JAHANGIR SIDDIQUI &amp; COMPANY LTD-TFC (21-11-06)</v>
          </cell>
          <cell r="D32" t="str">
            <v>Non-Traded</v>
          </cell>
          <cell r="E32">
            <v>98.323599999999999</v>
          </cell>
        </row>
        <row r="33">
          <cell r="C33" t="str">
            <v>JAHANGIR SIDDIQUI &amp; COMPANY LTD-TFC (04-07-07)</v>
          </cell>
          <cell r="D33" t="str">
            <v>Non-Traded</v>
          </cell>
          <cell r="E33">
            <v>95.604399999999998</v>
          </cell>
        </row>
        <row r="34">
          <cell r="C34" t="str">
            <v>ORIX LEASING PAKISTAN LTD-SUKUK (30-06-07)</v>
          </cell>
          <cell r="D34" t="str">
            <v>Non-Traded</v>
          </cell>
          <cell r="E34">
            <v>97.751599999999996</v>
          </cell>
        </row>
        <row r="35">
          <cell r="C35" t="str">
            <v>PAK ARAB FERTILIZERS LTD-TFC (28-02-08)</v>
          </cell>
          <cell r="D35" t="str">
            <v>Non-Traded</v>
          </cell>
          <cell r="E35">
            <v>96.847700000000003</v>
          </cell>
        </row>
        <row r="36">
          <cell r="C36" t="str">
            <v>PAK ARAB FERTILIZERS LTD-TFC (16-12-09)</v>
          </cell>
          <cell r="D36" t="str">
            <v>Non-Traded</v>
          </cell>
          <cell r="E36">
            <v>97.121200000000002</v>
          </cell>
        </row>
        <row r="37">
          <cell r="C37" t="str">
            <v>SUI SOUTHERN GAS COMPANY - SUKKUK (31-12-07) - I</v>
          </cell>
          <cell r="D37" t="str">
            <v>Non-Traded</v>
          </cell>
          <cell r="E37">
            <v>96.259299999999996</v>
          </cell>
        </row>
        <row r="38">
          <cell r="C38" t="str">
            <v>UNITED BANK LTD-TFC (10-08-04)</v>
          </cell>
          <cell r="D38" t="str">
            <v>Non-Traded</v>
          </cell>
          <cell r="E38">
            <v>90.928600000000003</v>
          </cell>
        </row>
        <row r="39">
          <cell r="C39" t="str">
            <v>UNITED BANK LTD-TFC (15-03-05)</v>
          </cell>
          <cell r="D39" t="str">
            <v>Non-Traded</v>
          </cell>
          <cell r="E39">
            <v>84.364500000000007</v>
          </cell>
        </row>
        <row r="40">
          <cell r="C40" t="str">
            <v>UNITED BANK LTD-TFC (08-09-06)</v>
          </cell>
          <cell r="D40" t="str">
            <v>Traded</v>
          </cell>
          <cell r="E40">
            <v>100.1917</v>
          </cell>
        </row>
        <row r="41">
          <cell r="C41" t="str">
            <v>UNITED BANK LTD-TFC (14-02-08)</v>
          </cell>
          <cell r="D41" t="str">
            <v>Non-Traded</v>
          </cell>
          <cell r="E41">
            <v>95.531599999999997</v>
          </cell>
        </row>
        <row r="43">
          <cell r="C43" t="str">
            <v>ALLIED BANK LTD-TFC (06-12-06)</v>
          </cell>
          <cell r="D43" t="str">
            <v>Non-Traded</v>
          </cell>
          <cell r="E43">
            <v>89.359099999999998</v>
          </cell>
        </row>
        <row r="44">
          <cell r="C44" t="str">
            <v>ALLIED BANK LTD-TFC (28-08-09)</v>
          </cell>
          <cell r="D44" t="str">
            <v>Non-Traded</v>
          </cell>
          <cell r="E44">
            <v>76.560400000000001</v>
          </cell>
        </row>
        <row r="45">
          <cell r="C45" t="str">
            <v>ASKARI BANK LTD-TFC (04-02-05)</v>
          </cell>
          <cell r="D45" t="str">
            <v>Traded</v>
          </cell>
          <cell r="E45">
            <v>99.523399999999995</v>
          </cell>
        </row>
        <row r="46">
          <cell r="C46" t="str">
            <v>ASKARI BANK LTD-TFC (31-10-05)</v>
          </cell>
          <cell r="D46" t="str">
            <v>Non-Traded</v>
          </cell>
          <cell r="E46">
            <v>98.987799999999993</v>
          </cell>
        </row>
        <row r="47">
          <cell r="C47" t="str">
            <v>ASKARI BANK LTD-TFC (18-11-09)</v>
          </cell>
          <cell r="D47" t="str">
            <v>Traded</v>
          </cell>
          <cell r="E47">
            <v>101.5</v>
          </cell>
        </row>
        <row r="48">
          <cell r="C48" t="str">
            <v>BANK ALFALAH LTD-TFC (23-11-04)</v>
          </cell>
          <cell r="D48" t="str">
            <v>Traded</v>
          </cell>
          <cell r="E48">
            <v>99.180400000000006</v>
          </cell>
        </row>
        <row r="49">
          <cell r="C49" t="str">
            <v>BANK ALFALAH LTD-TFC (25-11-05)</v>
          </cell>
          <cell r="D49" t="str">
            <v>Non-Traded</v>
          </cell>
          <cell r="E49">
            <v>91.069500000000005</v>
          </cell>
        </row>
        <row r="50">
          <cell r="C50" t="str">
            <v>BANK ALFALAH LTD-TFC (02-12-09) - Fixed</v>
          </cell>
          <cell r="D50" t="str">
            <v>Traded</v>
          </cell>
          <cell r="E50">
            <v>98.96</v>
          </cell>
        </row>
        <row r="51">
          <cell r="C51" t="str">
            <v>BANK ALFALAH LTD-TFC (02-12-09) - Floating</v>
          </cell>
          <cell r="D51" t="str">
            <v>Non-Traded</v>
          </cell>
          <cell r="E51">
            <v>101.5</v>
          </cell>
        </row>
        <row r="52">
          <cell r="C52" t="str">
            <v>ENGRO FERTILIZER LTD-SUKUK (06-09-07)</v>
          </cell>
          <cell r="D52" t="str">
            <v>Traded</v>
          </cell>
          <cell r="E52">
            <v>100</v>
          </cell>
        </row>
        <row r="53">
          <cell r="C53" t="str">
            <v>FAYSAL BANK LTD  (12-11-2007)</v>
          </cell>
          <cell r="D53" t="str">
            <v>Non-Traded</v>
          </cell>
          <cell r="E53">
            <v>88.369799999999998</v>
          </cell>
        </row>
        <row r="54">
          <cell r="C54" t="str">
            <v>ROYAL BANK OF SCOTLAND  - TFC (10-02-05) </v>
          </cell>
          <cell r="D54" t="str">
            <v>Non-Traded</v>
          </cell>
          <cell r="E54">
            <v>96.062399999999997</v>
          </cell>
        </row>
        <row r="55">
          <cell r="E55" t="str">
            <v>Page 1 of 3</v>
          </cell>
        </row>
        <row r="62">
          <cell r="C62" t="str">
            <v>SITARA CHEMICALS LTD - SUKUK - II (03-12-06)</v>
          </cell>
          <cell r="D62" t="str">
            <v>Non-Traded</v>
          </cell>
          <cell r="E62">
            <v>97.958799999999997</v>
          </cell>
        </row>
        <row r="63">
          <cell r="C63" t="str">
            <v>SITARA CHEMICALS LTD - SUKUK - III (02-01-08)</v>
          </cell>
          <cell r="D63" t="str">
            <v>Non-Traded</v>
          </cell>
          <cell r="E63">
            <v>94.963499999999996</v>
          </cell>
        </row>
        <row r="65">
          <cell r="C65" t="str">
            <v>AL ABBAS SUGAR MILLS LTD-TFC (21-11-07)</v>
          </cell>
          <cell r="D65" t="str">
            <v>Non-Traded</v>
          </cell>
          <cell r="E65">
            <v>91.404899999999998</v>
          </cell>
        </row>
        <row r="66">
          <cell r="C66" t="str">
            <v>CENTURY PAPER &amp; BOARD MILLS LTD- SUKUK (25-09-07)</v>
          </cell>
          <cell r="D66" t="str">
            <v>Non-Traded</v>
          </cell>
          <cell r="E66">
            <v>89.544600000000003</v>
          </cell>
        </row>
        <row r="67">
          <cell r="C67" t="str">
            <v>FINANCIAL REC'BLES SEC'ZATION CO. LTD-TFC CLASS "A" </v>
          </cell>
          <cell r="D67" t="str">
            <v>Non-Traded</v>
          </cell>
          <cell r="E67">
            <v>91.097099999999998</v>
          </cell>
        </row>
        <row r="68">
          <cell r="C68" t="str">
            <v>FINANCIAL REC'BLES SEC'ZATION CO. LTD-TFC CLASS "B"</v>
          </cell>
          <cell r="D68" t="str">
            <v>Non-Traded</v>
          </cell>
          <cell r="E68">
            <v>91.097099999999998</v>
          </cell>
        </row>
        <row r="69">
          <cell r="C69" t="str">
            <v>HOUSE BUILDING FINANCE CORPORATION LTD - SUKUK (08-05-08)</v>
          </cell>
          <cell r="D69" t="str">
            <v>Non-Traded</v>
          </cell>
          <cell r="E69">
            <v>89.531899999999993</v>
          </cell>
        </row>
        <row r="70">
          <cell r="C70" t="str">
            <v>IGI INV. BANK LTD-TFC (FIRST INT'l INV. BANK LTD. - TFC) (11-07-06)</v>
          </cell>
          <cell r="D70" t="str">
            <v>Non-Traded</v>
          </cell>
          <cell r="E70">
            <v>99.860900000000001</v>
          </cell>
        </row>
        <row r="71">
          <cell r="C71" t="str">
            <v>KASB SECURITIES LTD- TFC (27-06-07)</v>
          </cell>
          <cell r="D71" t="str">
            <v>Non-Traded</v>
          </cell>
          <cell r="E71">
            <v>94.790899999999993</v>
          </cell>
        </row>
        <row r="72">
          <cell r="C72" t="str">
            <v>NIB BANK LTD-TFC (05-03-08)</v>
          </cell>
          <cell r="D72" t="str">
            <v>Traded</v>
          </cell>
          <cell r="E72">
            <v>95.726699999999994</v>
          </cell>
        </row>
        <row r="73">
          <cell r="C73" t="str">
            <v>PACE (PAKISTAN) LTD-TFC (15-02-08)</v>
          </cell>
          <cell r="D73" t="str">
            <v>Traded</v>
          </cell>
          <cell r="E73">
            <v>65</v>
          </cell>
        </row>
        <row r="74">
          <cell r="C74" t="str">
            <v>PAKISTAN MOBILE COMMUNICATION LTD-TFC (31-05-06)</v>
          </cell>
          <cell r="D74" t="str">
            <v>Non-Traded</v>
          </cell>
          <cell r="E74">
            <v>93.6036</v>
          </cell>
        </row>
        <row r="75">
          <cell r="C75" t="str">
            <v>PAKISTAN MOBILE COMMUNICATION LTD-TFC (28-10-08)</v>
          </cell>
          <cell r="D75" t="str">
            <v>Traded</v>
          </cell>
          <cell r="E75">
            <v>85.038499999999999</v>
          </cell>
        </row>
        <row r="76">
          <cell r="C76" t="str">
            <v>PEL-SUKUK (28-09-07)</v>
          </cell>
          <cell r="D76" t="str">
            <v>Non-Traded</v>
          </cell>
          <cell r="E76">
            <v>94.582300000000004</v>
          </cell>
        </row>
        <row r="77">
          <cell r="C77" t="str">
            <v>PEL-SUKUK (31-03-08)</v>
          </cell>
          <cell r="D77" t="str">
            <v>Traded</v>
          </cell>
          <cell r="E77">
            <v>93.9</v>
          </cell>
        </row>
        <row r="78">
          <cell r="C78" t="str">
            <v>SONERI BANK LTD-TFC (05-05-05)</v>
          </cell>
          <cell r="D78" t="str">
            <v>Non-Traded</v>
          </cell>
          <cell r="E78">
            <v>91.252399999999994</v>
          </cell>
        </row>
        <row r="80">
          <cell r="C80" t="str">
            <v>EDEN BUILDERS LTD.- SUKUK (08-09-08)</v>
          </cell>
          <cell r="D80" t="str">
            <v>Non-Traded</v>
          </cell>
          <cell r="E80">
            <v>81.828199999999995</v>
          </cell>
        </row>
        <row r="81">
          <cell r="C81" t="str">
            <v>ESCORTS INVESTMENT BANK LTD-TFC (15-03-07)</v>
          </cell>
          <cell r="D81" t="str">
            <v>Traded</v>
          </cell>
          <cell r="E81">
            <v>88</v>
          </cell>
        </row>
        <row r="82">
          <cell r="C82" t="str">
            <v>JDW SUGAR MILLS LTD. TFC (23-06-08)</v>
          </cell>
          <cell r="D82" t="str">
            <v>Non-Traded</v>
          </cell>
          <cell r="E82">
            <v>79.194100000000006</v>
          </cell>
        </row>
        <row r="83">
          <cell r="C83" t="str">
            <v>OPTIMUS LTD - TFC (10-10-07)</v>
          </cell>
          <cell r="D83" t="str">
            <v>Non-Traded</v>
          </cell>
          <cell r="E83">
            <v>88.235500000000002</v>
          </cell>
        </row>
        <row r="84">
          <cell r="C84" t="str">
            <v>TRAKKER (15-09-07) - PPTFC</v>
          </cell>
          <cell r="D84" t="str">
            <v>Non-Traded</v>
          </cell>
          <cell r="E84">
            <v>95.0732</v>
          </cell>
        </row>
        <row r="85">
          <cell r="C85" t="str">
            <v>WORLDCALL TELECOM LTD.TFC (28-11-06) </v>
          </cell>
          <cell r="D85" t="str">
            <v>Non-Traded</v>
          </cell>
          <cell r="E85">
            <v>92.375500000000002</v>
          </cell>
        </row>
        <row r="86">
          <cell r="C86" t="str">
            <v>WORLDCALL TELECOM LTD-TFC (07-10-08)</v>
          </cell>
          <cell r="D86" t="str">
            <v>Traded</v>
          </cell>
          <cell r="E86">
            <v>85.25</v>
          </cell>
        </row>
        <row r="88">
          <cell r="C88" t="str">
            <v>AVARI HOTELS-TFC (30-04-09)</v>
          </cell>
          <cell r="D88" t="str">
            <v>Non-Traded</v>
          </cell>
          <cell r="E88">
            <v>78.143699999999995</v>
          </cell>
        </row>
        <row r="89">
          <cell r="C89" t="str">
            <v>JDW SUGAR MILLS LTD. SUKUK (19-06-08)</v>
          </cell>
          <cell r="D89" t="str">
            <v>Non-Traded</v>
          </cell>
          <cell r="E89">
            <v>78.293800000000005</v>
          </cell>
        </row>
        <row r="90">
          <cell r="C90" t="str">
            <v>SEARLE PAKISTAN LTD-TFC (09-03-06)</v>
          </cell>
          <cell r="D90" t="str">
            <v>Non-Traded</v>
          </cell>
          <cell r="E90">
            <v>99.680700000000002</v>
          </cell>
        </row>
        <row r="91">
          <cell r="C91" t="str">
            <v>SHAHMURAD SUGAR MILLS LTD-SUKUK (27-09-07)</v>
          </cell>
          <cell r="D91" t="str">
            <v>Non-Traded</v>
          </cell>
          <cell r="E91">
            <v>88.094700000000003</v>
          </cell>
        </row>
        <row r="93">
          <cell r="C93" t="str">
            <v>QUETTA TEXTILE MILLS LTD-SUKUK (26-09-08)</v>
          </cell>
          <cell r="D93" t="str">
            <v>Non-Traded</v>
          </cell>
          <cell r="E93">
            <v>67.953100000000006</v>
          </cell>
        </row>
        <row r="94">
          <cell r="C94" t="str">
            <v>SME LEASING LTD-TFC (16-07-08)</v>
          </cell>
          <cell r="D94" t="str">
            <v>Non-Traded</v>
          </cell>
          <cell r="E94">
            <v>98.931899999999999</v>
          </cell>
        </row>
        <row r="96">
          <cell r="C96" t="str">
            <v>TELECARD LTD-TFC (27-05-05)</v>
          </cell>
          <cell r="D96" t="str">
            <v>Non-Traded</v>
          </cell>
          <cell r="E96">
            <v>80.224500000000006</v>
          </cell>
        </row>
        <row r="98">
          <cell r="C98" t="str">
            <v>----------------------N/A-----------------------------</v>
          </cell>
        </row>
        <row r="100">
          <cell r="C100" t="str">
            <v>TFCs and Sukuks</v>
          </cell>
          <cell r="D100" t="str">
            <v>Traded / Non-Traded</v>
          </cell>
          <cell r="E100" t="str">
            <v>Price</v>
          </cell>
        </row>
        <row r="101">
          <cell r="C101" t="str">
            <v>ALZAMIN LEASING CORPORATION LTD-TFC (05-09-07)</v>
          </cell>
          <cell r="D101" t="str">
            <v>Non-Traded</v>
          </cell>
          <cell r="E101">
            <v>75</v>
          </cell>
        </row>
        <row r="102">
          <cell r="C102" t="str">
            <v>GRAYS LEASING LTD. - TFC (04-07-08)</v>
          </cell>
          <cell r="D102" t="str">
            <v>Non-Traded</v>
          </cell>
          <cell r="E102">
            <v>75</v>
          </cell>
        </row>
        <row r="103">
          <cell r="C103" t="str">
            <v>MAPLE LEAF SUKUK-(03-12-07)</v>
          </cell>
          <cell r="D103" t="str">
            <v>Non-Traded</v>
          </cell>
          <cell r="E103">
            <v>62.714500000000001</v>
          </cell>
        </row>
        <row r="104">
          <cell r="C104" t="str">
            <v>MAPLE LEAF SUKUK-(31-03-10)</v>
          </cell>
          <cell r="D104" t="str">
            <v>Non-Traded</v>
          </cell>
          <cell r="E104">
            <v>70.405900000000003</v>
          </cell>
        </row>
        <row r="106">
          <cell r="C106" t="str">
            <v>TFCs and Sukuks</v>
          </cell>
          <cell r="D106" t="str">
            <v>Traded / Non-Traded</v>
          </cell>
          <cell r="E106" t="str">
            <v>Price</v>
          </cell>
        </row>
        <row r="107">
          <cell r="C107" t="str">
            <v>DAWOOD HERCULES-SUKUK (18-09-07)</v>
          </cell>
          <cell r="D107" t="str">
            <v>Non-Traded</v>
          </cell>
          <cell r="E107">
            <v>94.331400000000002</v>
          </cell>
        </row>
        <row r="108">
          <cell r="C108" t="str">
            <v>SITARA ENERGY LTD-SUKUK (16-07-07)</v>
          </cell>
          <cell r="D108" t="str">
            <v>Non-Traded</v>
          </cell>
          <cell r="E108">
            <v>94.603300000000004</v>
          </cell>
        </row>
        <row r="110">
          <cell r="E110" t="str">
            <v>Page 2 of 3</v>
          </cell>
        </row>
        <row r="117">
          <cell r="C117" t="str">
            <v>TFCs and Sukuks</v>
          </cell>
          <cell r="D117" t="str">
            <v>Traded / Non-Traded</v>
          </cell>
          <cell r="E117" t="str">
            <v>Price</v>
          </cell>
        </row>
        <row r="118">
          <cell r="C118" t="str">
            <v>AL ABBAS HOLDINGS (PVT) LTD-TFC (23-08-06)</v>
          </cell>
          <cell r="D118" t="str">
            <v>Non-Traded</v>
          </cell>
          <cell r="E118">
            <v>75</v>
          </cell>
        </row>
        <row r="119">
          <cell r="C119" t="str">
            <v>CRESCENT TEXTILE MILLS LTD-TFC (17-06-04)</v>
          </cell>
          <cell r="D119" t="str">
            <v>Non-Traded</v>
          </cell>
          <cell r="E119">
            <v>75</v>
          </cell>
        </row>
        <row r="120">
          <cell r="C120" t="str">
            <v>GHANI HOLDING (PVT) LTD-TFC (23-08-06)</v>
          </cell>
          <cell r="D120" t="str">
            <v>Non-Traded</v>
          </cell>
          <cell r="E120">
            <v>75</v>
          </cell>
        </row>
        <row r="121">
          <cell r="C121" t="str">
            <v>JAVEDAN CEMENT LTD-TFC (10-11-06)</v>
          </cell>
          <cell r="D121" t="str">
            <v>Non-Traded</v>
          </cell>
          <cell r="E121">
            <v>75</v>
          </cell>
        </row>
        <row r="122">
          <cell r="C122" t="str">
            <v>KOHAT CEMENT-SUKKUK (20-12-07)</v>
          </cell>
          <cell r="D122" t="str">
            <v>Non-Traded</v>
          </cell>
          <cell r="E122">
            <v>67.661900000000003</v>
          </cell>
        </row>
        <row r="123">
          <cell r="C123" t="str">
            <v>SECURITY LEASING CORPORATION LTD-PPTFC (28-03-06)</v>
          </cell>
          <cell r="D123" t="str">
            <v>Non-Traded</v>
          </cell>
          <cell r="E123">
            <v>75</v>
          </cell>
        </row>
        <row r="124">
          <cell r="C124" t="str">
            <v>SECURITY LEASING CORPORATION LTD-SUKKUK (01-06-07) - I</v>
          </cell>
          <cell r="D124" t="str">
            <v>Non-Traded</v>
          </cell>
          <cell r="E124">
            <v>75</v>
          </cell>
        </row>
        <row r="125">
          <cell r="C125" t="str">
            <v>SECURITY LEASING CORPORATION LTD-SUKKUK (19-09-07) - II</v>
          </cell>
          <cell r="D125" t="str">
            <v>Non-Traded</v>
          </cell>
          <cell r="E125">
            <v>75</v>
          </cell>
        </row>
        <row r="126">
          <cell r="C126" t="str">
            <v>VISION DEVELOPERS (PVT) LTD (30-11-08)</v>
          </cell>
          <cell r="D126" t="str">
            <v>Non-Traded</v>
          </cell>
          <cell r="E126">
            <v>75</v>
          </cell>
        </row>
        <row r="129">
          <cell r="C129" t="str">
            <v>AGRITECH LTD-TFC (30-11-07)</v>
          </cell>
          <cell r="D129" t="str">
            <v>Non-Traded</v>
          </cell>
          <cell r="E129" t="str">
            <v>94.2984</v>
          </cell>
        </row>
        <row r="130">
          <cell r="C130" t="str">
            <v>AGRITECH LTD-TFC (01-12-08)</v>
          </cell>
          <cell r="D130" t="str">
            <v>Non-Traded</v>
          </cell>
          <cell r="E130" t="str">
            <v>A/C to NPA</v>
          </cell>
        </row>
        <row r="131">
          <cell r="C131" t="str">
            <v>AL-ZAMIN LEASING MODARABA LTD-TFC (12-05-08)</v>
          </cell>
          <cell r="D131" t="str">
            <v>Non-Traded</v>
          </cell>
          <cell r="E131">
            <v>97.165899999999993</v>
          </cell>
        </row>
        <row r="132">
          <cell r="C132" t="str">
            <v>ARZOO TEXTILE MILLS LTD-SUKUK (15-04-08)</v>
          </cell>
          <cell r="D132" t="str">
            <v>Non-Traded</v>
          </cell>
          <cell r="E132" t="str">
            <v>A/C to NPA</v>
          </cell>
        </row>
        <row r="133">
          <cell r="C133" t="str">
            <v>AZGARD NINE LTD- TFC (20-09-05)</v>
          </cell>
          <cell r="D133" t="str">
            <v>Non-Traded</v>
          </cell>
          <cell r="E133" t="str">
            <v>96.7658</v>
          </cell>
        </row>
        <row r="134">
          <cell r="C134" t="str">
            <v>AZGARD NINE LTD- TFC (04-12-07) PP</v>
          </cell>
          <cell r="D134" t="str">
            <v>Non-Traded</v>
          </cell>
          <cell r="E134" t="str">
            <v>91.7607</v>
          </cell>
        </row>
        <row r="135">
          <cell r="C135" t="str">
            <v>BUNNY'S LTD. - TFC (30-11-08)</v>
          </cell>
          <cell r="D135" t="str">
            <v>Non-Traded</v>
          </cell>
          <cell r="E135" t="str">
            <v>A/C to NPA</v>
          </cell>
        </row>
        <row r="136">
          <cell r="C136" t="str">
            <v>DEWAN CEMENT LTD</v>
          </cell>
          <cell r="D136" t="str">
            <v>Non-Traded</v>
          </cell>
          <cell r="E136" t="str">
            <v>A/C to NPA</v>
          </cell>
        </row>
        <row r="137">
          <cell r="C137" t="str">
            <v>EDEN HOUSING LTD.- SUKUK (31-12-07)</v>
          </cell>
          <cell r="D137" t="str">
            <v>Non-Traded</v>
          </cell>
          <cell r="E137" t="str">
            <v>92.6441</v>
          </cell>
        </row>
        <row r="138">
          <cell r="C138" t="str">
            <v>EDEN HOUSING LTD.- SUKUK (31-03-08)</v>
          </cell>
          <cell r="D138" t="str">
            <v>Non-Traded</v>
          </cell>
          <cell r="E138" t="str">
            <v>A/C to NPA</v>
          </cell>
        </row>
        <row r="139">
          <cell r="C139" t="str">
            <v>GHARIBWAL CEMENT-TFC (18-01-08)</v>
          </cell>
          <cell r="D139" t="str">
            <v>Non-Traded</v>
          </cell>
          <cell r="E139" t="str">
            <v>A/C to NPA</v>
          </cell>
        </row>
        <row r="140">
          <cell r="C140" t="str">
            <v>NEW ALLIED ELECTRONIC (15-05-07)</v>
          </cell>
          <cell r="D140" t="str">
            <v>Non-Traded</v>
          </cell>
          <cell r="E140" t="str">
            <v>A/C to NPA</v>
          </cell>
        </row>
        <row r="141">
          <cell r="C141" t="str">
            <v>NEW ALLIED ELECTRONIC - SUKUK (27-07-07)</v>
          </cell>
          <cell r="D141" t="str">
            <v>Non-Traded</v>
          </cell>
          <cell r="E141" t="str">
            <v>A/C to NPA</v>
          </cell>
        </row>
        <row r="142">
          <cell r="C142" t="str">
            <v>NEW ALLIED ELECTRONIC - SUKUK (03-12-07)</v>
          </cell>
          <cell r="D142" t="str">
            <v>Non-Traded</v>
          </cell>
          <cell r="E142" t="str">
            <v>A/C to NPA</v>
          </cell>
        </row>
        <row r="143">
          <cell r="C143" t="str">
            <v>PAK HY-OILS LTD-TFC (31-12-08)</v>
          </cell>
          <cell r="D143" t="str">
            <v>Non-Traded</v>
          </cell>
          <cell r="E143" t="str">
            <v>A/C to NPA</v>
          </cell>
        </row>
        <row r="144">
          <cell r="C144" t="str">
            <v>SECURITY LEASING CORPORATION LTD-PPTFC (28-03-06)</v>
          </cell>
          <cell r="D144" t="str">
            <v>Non-Traded</v>
          </cell>
          <cell r="E144" t="str">
            <v>A/C to NPA</v>
          </cell>
        </row>
        <row r="145">
          <cell r="C145" t="str">
            <v>SHAKARGANJ MILLS LTD-TFC (22-09-08)</v>
          </cell>
          <cell r="D145" t="str">
            <v>Non-Traded</v>
          </cell>
          <cell r="E145" t="str">
            <v>A/C to NPA</v>
          </cell>
        </row>
        <row r="146">
          <cell r="C146" t="str">
            <v>SITARA PEROXIDE LTD-SUK (19-08-08)</v>
          </cell>
          <cell r="D146" t="str">
            <v>Non-Traded</v>
          </cell>
          <cell r="E146" t="str">
            <v>A/C to NPA</v>
          </cell>
        </row>
        <row r="147">
          <cell r="C147" t="str">
            <v>THREE STAR HOSIERY SUKUK (25-06-08)</v>
          </cell>
          <cell r="D147" t="str">
            <v>Non-Traded</v>
          </cell>
          <cell r="E147" t="str">
            <v>A/C to NPA</v>
          </cell>
        </row>
      </sheetData>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Corporate"/>
      <sheetName val="Middle Market"/>
      <sheetName val="SME"/>
      <sheetName val="Scoping"/>
      <sheetName val="INV"/>
      <sheetName val="Parameters"/>
      <sheetName val="note_4,5"/>
      <sheetName val="Parameter"/>
      <sheetName val="MTPF July 2015"/>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Lead"/>
      <sheetName val="3_2"/>
      <sheetName val="ACC LIST"/>
      <sheetName val="Cons. Lead BS"/>
      <sheetName val="Non-Statistical Sampling"/>
      <sheetName val="JSCML TB"/>
      <sheetName val="Dep P &amp; L "/>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04">
          <cell r="Q604">
            <v>261393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row r="604">
          <cell r="Q604">
            <v>261393</v>
          </cell>
        </row>
      </sheetData>
      <sheetData sheetId="105">
        <row r="604">
          <cell r="Q604">
            <v>261393</v>
          </cell>
        </row>
      </sheetData>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row r="604">
          <cell r="Q604">
            <v>261393</v>
          </cell>
        </row>
      </sheetData>
      <sheetData sheetId="117">
        <row r="604">
          <cell r="Q604">
            <v>261393</v>
          </cell>
        </row>
      </sheetData>
      <sheetData sheetId="118">
        <row r="604">
          <cell r="Q604">
            <v>261393</v>
          </cell>
        </row>
      </sheetData>
      <sheetData sheetId="119">
        <row r="604">
          <cell r="Q604">
            <v>261393</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BS "/>
      <sheetName val="Con PL "/>
      <sheetName val="Con C Flow "/>
      <sheetName val="Con  EQUITY "/>
      <sheetName val="Con Invest"/>
      <sheetName val="BS"/>
      <sheetName val="P&amp;Loss"/>
      <sheetName val="C Flow"/>
      <sheetName val=" EQUITY"/>
      <sheetName val="Investments"/>
      <sheetName val="NOTES"/>
      <sheetName val="tax"/>
      <sheetName val="investment pro"/>
      <sheetName val="Prov"/>
      <sheetName val="OR"/>
      <sheetName val="OR2"/>
      <sheetName val="CFS-Dec"/>
      <sheetName val="Working-CFS"/>
      <sheetName val="Investments (2)"/>
      <sheetName val="con -wORb"/>
      <sheetName val="con wORp"/>
      <sheetName val="VIS"/>
      <sheetName val="Cal"/>
      <sheetName val="acct"/>
    </sheetNames>
    <sheetDataSet>
      <sheetData sheetId="0">
        <row r="1">
          <cell r="A1" t="str">
            <v>PRIME COMMERCIAL BANK LIMITED</v>
          </cell>
        </row>
      </sheetData>
      <sheetData sheetId="1"/>
      <sheetData sheetId="2"/>
      <sheetData sheetId="3"/>
      <sheetData sheetId="4"/>
      <sheetData sheetId="5"/>
      <sheetData sheetId="6"/>
      <sheetData sheetId="7">
        <row r="1">
          <cell r="A1" t="str">
            <v>PRIME COMMERCIAL BANK LIMITED</v>
          </cell>
        </row>
      </sheetData>
      <sheetData sheetId="8">
        <row r="1">
          <cell r="A1" t="str">
            <v>PRIME COMMERCIAL BANK LIMITED</v>
          </cell>
        </row>
      </sheetData>
      <sheetData sheetId="9">
        <row r="1">
          <cell r="A1" t="str">
            <v>PRIME COMMERCIAL BANK LIMITED</v>
          </cell>
        </row>
        <row r="2">
          <cell r="A2" t="str">
            <v>NOTES TO THE FINANCIAL STATEMENTS (Un-audited)</v>
          </cell>
        </row>
        <row r="3">
          <cell r="A3" t="str">
            <v>FOR THE QUARTER ENDED JUNE 30, 2006</v>
          </cell>
        </row>
        <row r="5">
          <cell r="A5" t="str">
            <v>1.</v>
          </cell>
          <cell r="B5" t="str">
            <v xml:space="preserve">Status and Nature of Business                                         </v>
          </cell>
        </row>
        <row r="7">
          <cell r="B7" t="str">
            <v>Prime Commercial Bank Limited (the Bank) having its registered office at 77 Y, D.H.A,  Lahore (Pakistan),  was incorporated in Pakistan on September  30, 1991 as a public limited company under the Companies Ordinance, 1984 and is listed on all the stock e</v>
          </cell>
        </row>
        <row r="10">
          <cell r="B10" t="str">
            <v>The Bank is a fully accredited scheduled commercial Bank and is principally engaged in the business of banking. The Bank is operating through 63 branches in Pakistan.</v>
          </cell>
        </row>
        <row r="13">
          <cell r="A13" t="str">
            <v>2.</v>
          </cell>
          <cell r="B13" t="str">
            <v>Statement of Compliance</v>
          </cell>
        </row>
        <row r="15">
          <cell r="B15" t="str">
            <v>These financial statements are prepared in accordance with the requirements of the Companies Ordinance, 1984, the Banking Companies Ordinance, 1962, the directives issued by the State Bank of Pakistan (SBP) and the International Accounting Framework (IFRS</v>
          </cell>
        </row>
        <row r="27">
          <cell r="B27" t="str">
            <v>International Accounting Standard 39, Financial Instruments: Recognition and Measurement (IAS 39) and International Accounting Standard 40, Investment Property (IAS 40) are not applicable for banking companies in Pakistan. Accordingly, the requirements of</v>
          </cell>
        </row>
        <row r="32">
          <cell r="A32" t="str">
            <v>3.</v>
          </cell>
          <cell r="B32" t="str">
            <v>Basis of Presentation and Measurement</v>
          </cell>
        </row>
        <row r="34">
          <cell r="B34" t="str">
            <v>Same basis of presentation and measurements have been adopted to prepare interim financial statements as were adopted and disclosed in the published annual financial statements for the year ended December 31, 2005.</v>
          </cell>
        </row>
        <row r="37">
          <cell r="A37" t="str">
            <v>4.</v>
          </cell>
          <cell r="B37" t="str">
            <v>Summary of Significant Accounting Policies</v>
          </cell>
        </row>
        <row r="39">
          <cell r="B39" t="str">
            <v>The accounting policies adopted and applied for the preparation of interim financial statements are same as were applied in the preparation of annual published financial statements for the year ended December 31, 2005.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Rev-Repo"/>
      <sheetName val="IRS-FRA"/>
      <sheetName val="FX Option "/>
      <sheetName val="Fx Fwd (Int bank)"/>
      <sheetName val="Fx Fwd(Branches)"/>
      <sheetName val="T-Bills"/>
      <sheetName val="TFC"/>
      <sheetName val="PIB"/>
      <sheetName val="Margin Finance"/>
      <sheetName val="Clean Borrowing &amp;placement"/>
      <sheetName val="Fields"/>
      <sheetName val="Rating"/>
      <sheetName val="Tables"/>
      <sheetName val="Products"/>
      <sheetName val="Lookups"/>
      <sheetName val="BSDOMOVS"/>
      <sheetName val="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5">
          <cell r="A15" t="str">
            <v>Add on Factor under current exposure method</v>
          </cell>
        </row>
        <row r="23">
          <cell r="A23" t="str">
            <v>List of Eligible collaterals</v>
          </cell>
          <cell r="B23" t="str">
            <v>Collateral code</v>
          </cell>
          <cell r="C23" t="str">
            <v>Haircut</v>
          </cell>
          <cell r="D23" t="str">
            <v>Scaling factor Adjustment for REPO</v>
          </cell>
          <cell r="E23" t="str">
            <v>Scaling factor Adjustment for OTCD</v>
          </cell>
        </row>
        <row r="24">
          <cell r="A24" t="str">
            <v>No Haircut</v>
          </cell>
          <cell r="B24">
            <v>0</v>
          </cell>
          <cell r="C24">
            <v>0</v>
          </cell>
          <cell r="D24">
            <v>0</v>
          </cell>
          <cell r="E24">
            <v>0</v>
          </cell>
        </row>
        <row r="25">
          <cell r="A25" t="str">
            <v>Cash (sovereign &amp; other)</v>
          </cell>
          <cell r="B25">
            <v>1</v>
          </cell>
          <cell r="C25">
            <v>0</v>
          </cell>
          <cell r="D25">
            <v>0</v>
          </cell>
          <cell r="E25">
            <v>0</v>
          </cell>
        </row>
        <row r="26">
          <cell r="A26" t="str">
            <v>COD (sovereign &amp; other)</v>
          </cell>
          <cell r="B26">
            <v>2</v>
          </cell>
          <cell r="C26">
            <v>0</v>
          </cell>
          <cell r="D26">
            <v>0</v>
          </cell>
          <cell r="E26">
            <v>0</v>
          </cell>
        </row>
        <row r="27">
          <cell r="A27" t="str">
            <v>Gold (sovereign &amp; other)</v>
          </cell>
          <cell r="B27">
            <v>3</v>
          </cell>
          <cell r="C27">
            <v>0.15</v>
          </cell>
          <cell r="D27">
            <v>0.10606605000000001</v>
          </cell>
          <cell r="E27">
            <v>0.15</v>
          </cell>
        </row>
        <row r="28">
          <cell r="A28" t="str">
            <v>Debt-sec rated 1 (&lt; 1 yr) (sovereign)</v>
          </cell>
          <cell r="B28">
            <v>4</v>
          </cell>
          <cell r="C28">
            <v>5.0000000000000001E-3</v>
          </cell>
          <cell r="D28">
            <v>3.5355350000000002E-3</v>
          </cell>
          <cell r="E28">
            <v>5.0000000000000001E-3</v>
          </cell>
        </row>
        <row r="29">
          <cell r="A29" t="str">
            <v>Debt-sec rated 1 (&lt; 1 yr) (other)</v>
          </cell>
          <cell r="B29">
            <v>5</v>
          </cell>
          <cell r="C29">
            <v>0.01</v>
          </cell>
          <cell r="D29">
            <v>7.0710700000000005E-3</v>
          </cell>
          <cell r="E29">
            <v>0.01</v>
          </cell>
        </row>
        <row r="30">
          <cell r="A30" t="str">
            <v>Debt-sec rated 1 (1 to 5 yr) (sovereign)</v>
          </cell>
          <cell r="B30">
            <v>6</v>
          </cell>
          <cell r="C30">
            <v>0.02</v>
          </cell>
          <cell r="D30">
            <v>1.4142140000000001E-2</v>
          </cell>
          <cell r="E30">
            <v>0.02</v>
          </cell>
        </row>
        <row r="31">
          <cell r="A31" t="str">
            <v>Debt-sec rated 1 (1 to 5 yr) (other)</v>
          </cell>
          <cell r="B31">
            <v>7</v>
          </cell>
          <cell r="C31">
            <v>0.04</v>
          </cell>
          <cell r="D31">
            <v>2.8284280000000002E-2</v>
          </cell>
          <cell r="E31">
            <v>0.04</v>
          </cell>
        </row>
        <row r="32">
          <cell r="A32" t="str">
            <v>Debt-sec rated 1 (above 5 yr) (sovereign)</v>
          </cell>
          <cell r="B32">
            <v>8</v>
          </cell>
          <cell r="C32">
            <v>0.04</v>
          </cell>
          <cell r="D32">
            <v>2.8284280000000002E-2</v>
          </cell>
          <cell r="E32">
            <v>0.04</v>
          </cell>
        </row>
        <row r="33">
          <cell r="A33" t="str">
            <v>Debt-sec rated 1 (above 5 yr) (other)</v>
          </cell>
          <cell r="B33">
            <v>9</v>
          </cell>
          <cell r="C33">
            <v>0.08</v>
          </cell>
          <cell r="D33">
            <v>5.6568560000000004E-2</v>
          </cell>
          <cell r="E33">
            <v>0.08</v>
          </cell>
        </row>
        <row r="34">
          <cell r="A34" t="str">
            <v>Debt-sec rated 2-3-unrated  bank-sec(&lt;1 yr) (sovereign)</v>
          </cell>
          <cell r="B34">
            <v>10</v>
          </cell>
          <cell r="C34">
            <v>0.01</v>
          </cell>
          <cell r="D34">
            <v>7.0710700000000005E-3</v>
          </cell>
          <cell r="E34">
            <v>0.01</v>
          </cell>
        </row>
        <row r="35">
          <cell r="A35" t="str">
            <v>Debt-sec rated 2-3-unrated  bank-sec(&lt;1 yr) (other)</v>
          </cell>
          <cell r="B35">
            <v>11</v>
          </cell>
          <cell r="C35">
            <v>0.02</v>
          </cell>
          <cell r="D35">
            <v>1.4142140000000001E-2</v>
          </cell>
          <cell r="E35">
            <v>0.02</v>
          </cell>
        </row>
        <row r="36">
          <cell r="A36" t="str">
            <v>Debt-sec rated 2-3-unrated bank-sec(1 to 5 yr) (sovereign)</v>
          </cell>
          <cell r="B36">
            <v>12</v>
          </cell>
          <cell r="C36">
            <v>0.03</v>
          </cell>
          <cell r="D36">
            <v>2.121321E-2</v>
          </cell>
          <cell r="E36">
            <v>0.03</v>
          </cell>
        </row>
        <row r="37">
          <cell r="A37" t="str">
            <v>Debt-sec rated 2-3-unrated bank-sec(1 to 5 yr) (other)</v>
          </cell>
          <cell r="B37">
            <v>13</v>
          </cell>
          <cell r="C37">
            <v>0.06</v>
          </cell>
          <cell r="D37">
            <v>4.2426419999999999E-2</v>
          </cell>
          <cell r="E37">
            <v>0.06</v>
          </cell>
        </row>
        <row r="38">
          <cell r="A38" t="str">
            <v>Debt-sec rated 2-3-unrated bank-sec(above 5 yr )    (sovereign)</v>
          </cell>
          <cell r="B38">
            <v>14</v>
          </cell>
          <cell r="C38">
            <v>0.06</v>
          </cell>
          <cell r="D38">
            <v>4.2426419999999999E-2</v>
          </cell>
          <cell r="E38">
            <v>0.06</v>
          </cell>
        </row>
        <row r="39">
          <cell r="A39" t="str">
            <v>Debt-sec rated 2-3-unrated bank-sec(above 5 yr) (other)</v>
          </cell>
          <cell r="B39">
            <v>15</v>
          </cell>
          <cell r="C39">
            <v>0.12</v>
          </cell>
          <cell r="D39">
            <v>8.4852839999999999E-2</v>
          </cell>
          <cell r="E39">
            <v>0.12</v>
          </cell>
        </row>
        <row r="40">
          <cell r="A40" t="str">
            <v>Debt-sec rated 4       (sovereign &amp; other)</v>
          </cell>
          <cell r="B40">
            <v>16</v>
          </cell>
          <cell r="C40">
            <v>0.15</v>
          </cell>
          <cell r="D40">
            <v>0.10606605000000001</v>
          </cell>
          <cell r="E40">
            <v>0.15</v>
          </cell>
        </row>
        <row r="41">
          <cell r="A41" t="str">
            <v>Debt-sec/equities/bonds listed on main index (sovereign &amp; other)</v>
          </cell>
          <cell r="B41">
            <v>17</v>
          </cell>
          <cell r="C41">
            <v>0.15</v>
          </cell>
          <cell r="D41">
            <v>0.10606605000000001</v>
          </cell>
          <cell r="E41">
            <v>0.15</v>
          </cell>
        </row>
        <row r="42">
          <cell r="A42" t="str">
            <v>Equitied/bonds listed on exchange (sovereign &amp; other)</v>
          </cell>
          <cell r="B42">
            <v>18</v>
          </cell>
          <cell r="C42">
            <v>0.25</v>
          </cell>
          <cell r="D42">
            <v>0.17677675000000001</v>
          </cell>
          <cell r="E42">
            <v>0.25</v>
          </cell>
        </row>
        <row r="43">
          <cell r="A43" t="str">
            <v>Mutual fund unit (daily quoted)</v>
          </cell>
          <cell r="B43">
            <v>19</v>
          </cell>
          <cell r="C43" t="str">
            <v>Higher haircut applicable to any security in which the fund can invest</v>
          </cell>
        </row>
        <row r="44">
          <cell r="A44" t="str">
            <v>Zero Haircut Repos</v>
          </cell>
          <cell r="B44">
            <v>20</v>
          </cell>
          <cell r="C44">
            <v>0</v>
          </cell>
          <cell r="D44">
            <v>0</v>
          </cell>
          <cell r="E44">
            <v>0</v>
          </cell>
        </row>
        <row r="45">
          <cell r="A45" t="str">
            <v>Currency mismatch</v>
          </cell>
          <cell r="B45">
            <v>21</v>
          </cell>
          <cell r="C45">
            <v>0.08</v>
          </cell>
          <cell r="D45">
            <v>5.6568560000000004E-2</v>
          </cell>
          <cell r="E45">
            <v>0.08</v>
          </cell>
        </row>
      </sheetData>
      <sheetData sheetId="14"/>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BS mapping"/>
      <sheetName val="TRY final summary (new)"/>
      <sheetName val="Final Summary"/>
      <sheetName val="pivot summary"/>
      <sheetName val="pivot"/>
      <sheetName val="Data for Pivot"/>
      <sheetName val="Summary "/>
      <sheetName val="Sheet4"/>
      <sheetName val="Repo"/>
      <sheetName val="Rev-Repo"/>
      <sheetName val="IRS-FRA"/>
      <sheetName val="FX Option "/>
      <sheetName val="Fx Fwd (Int bank)"/>
      <sheetName val="Fx Fwd(Branches)"/>
      <sheetName val="T-Bills"/>
      <sheetName val="TFC"/>
      <sheetName val="Trade Details at HO level"/>
      <sheetName val="Clean Trans "/>
      <sheetName val="Inter-Intra Entities"/>
      <sheetName val="Rating"/>
      <sheetName val="Tables"/>
      <sheetName val="Products"/>
      <sheetName val="Documentation"/>
      <sheetName val="Fields"/>
      <sheetName val="Tabl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3">
          <cell r="B3" t="str">
            <v>ABL</v>
          </cell>
          <cell r="C3" t="str">
            <v>Allied Bank Limited</v>
          </cell>
          <cell r="D3" t="str">
            <v>Bank/DFI</v>
          </cell>
          <cell r="E3" t="str">
            <v>JCR-VIS</v>
          </cell>
          <cell r="F3" t="str">
            <v>A-1+</v>
          </cell>
          <cell r="G3">
            <v>1</v>
          </cell>
          <cell r="H3">
            <v>0.2</v>
          </cell>
          <cell r="I3" t="str">
            <v>A+</v>
          </cell>
        </row>
        <row r="4">
          <cell r="B4" t="str">
            <v>ABN</v>
          </cell>
          <cell r="C4" t="str">
            <v>ABN-AMRO Bank</v>
          </cell>
          <cell r="D4" t="str">
            <v>Bank/DFI</v>
          </cell>
          <cell r="E4" t="str">
            <v>Standard &amp; Poor's</v>
          </cell>
          <cell r="F4" t="str">
            <v>A-1+</v>
          </cell>
          <cell r="G4">
            <v>1</v>
          </cell>
          <cell r="H4">
            <v>0.2</v>
          </cell>
          <cell r="I4" t="str">
            <v>AA-</v>
          </cell>
        </row>
        <row r="5">
          <cell r="B5" t="str">
            <v>AHL</v>
          </cell>
          <cell r="C5" t="str">
            <v>Atlas Honda Ltd.</v>
          </cell>
          <cell r="D5" t="str">
            <v>Corp</v>
          </cell>
          <cell r="H5">
            <v>1</v>
          </cell>
          <cell r="I5" t="str">
            <v>A+</v>
          </cell>
        </row>
        <row r="6">
          <cell r="B6" t="str">
            <v>AIB</v>
          </cell>
          <cell r="C6" t="str">
            <v>Al-Baraka Islamic Bank</v>
          </cell>
          <cell r="D6" t="str">
            <v>Bank/DFI</v>
          </cell>
          <cell r="E6" t="str">
            <v>PACRA-JCR-VIS</v>
          </cell>
          <cell r="F6" t="str">
            <v>A-1</v>
          </cell>
          <cell r="G6">
            <v>1</v>
          </cell>
          <cell r="H6">
            <v>0.2</v>
          </cell>
          <cell r="I6" t="str">
            <v>A</v>
          </cell>
        </row>
        <row r="7">
          <cell r="B7" t="str">
            <v>AKD</v>
          </cell>
          <cell r="C7" t="str">
            <v>Aqeel Karim Dhedhy</v>
          </cell>
          <cell r="H7">
            <v>1</v>
          </cell>
        </row>
        <row r="8">
          <cell r="B8" t="str">
            <v>AMEX LDN</v>
          </cell>
          <cell r="C8" t="str">
            <v>American Express London</v>
          </cell>
          <cell r="D8" t="str">
            <v>Bank/DFI</v>
          </cell>
          <cell r="H8">
            <v>0.5</v>
          </cell>
          <cell r="I8" t="str">
            <v>AA</v>
          </cell>
        </row>
        <row r="9">
          <cell r="B9" t="str">
            <v>AMEX NY</v>
          </cell>
          <cell r="C9" t="str">
            <v>American Express New York</v>
          </cell>
          <cell r="D9" t="str">
            <v>Bank/DFI</v>
          </cell>
          <cell r="E9" t="str">
            <v>FITCH</v>
          </cell>
          <cell r="F9" t="str">
            <v>F-1</v>
          </cell>
          <cell r="G9">
            <v>1</v>
          </cell>
          <cell r="H9">
            <v>0.2</v>
          </cell>
          <cell r="I9" t="str">
            <v>AA</v>
          </cell>
        </row>
        <row r="10">
          <cell r="B10" t="str">
            <v>AMEX SING</v>
          </cell>
          <cell r="C10" t="str">
            <v>American Express Singapore</v>
          </cell>
          <cell r="D10" t="str">
            <v>Bank/DFI</v>
          </cell>
          <cell r="H10">
            <v>0.5</v>
          </cell>
          <cell r="I10" t="str">
            <v>BBB</v>
          </cell>
        </row>
        <row r="11">
          <cell r="B11" t="str">
            <v>AMNI</v>
          </cell>
          <cell r="C11" t="str">
            <v>Amna Industries</v>
          </cell>
          <cell r="D11" t="str">
            <v>Corp</v>
          </cell>
          <cell r="H11">
            <v>1</v>
          </cell>
          <cell r="I11" t="str">
            <v>AA-</v>
          </cell>
        </row>
        <row r="12">
          <cell r="B12" t="str">
            <v>AMX</v>
          </cell>
          <cell r="C12" t="str">
            <v>American Express Bank</v>
          </cell>
          <cell r="D12" t="str">
            <v>Bank/DFI</v>
          </cell>
          <cell r="E12" t="str">
            <v>Standard &amp; Poor's</v>
          </cell>
          <cell r="F12" t="str">
            <v>A-1</v>
          </cell>
          <cell r="G12">
            <v>1</v>
          </cell>
          <cell r="H12">
            <v>0.2</v>
          </cell>
          <cell r="I12" t="str">
            <v>AA+</v>
          </cell>
        </row>
        <row r="13">
          <cell r="B13" t="str">
            <v>ASK</v>
          </cell>
          <cell r="C13" t="str">
            <v>Askari Commercial Bank Limited</v>
          </cell>
          <cell r="D13" t="str">
            <v>Bank/DFI</v>
          </cell>
          <cell r="E13" t="str">
            <v>PACRA</v>
          </cell>
          <cell r="F13" t="str">
            <v>A1+</v>
          </cell>
          <cell r="G13">
            <v>1</v>
          </cell>
          <cell r="H13">
            <v>0.2</v>
          </cell>
          <cell r="I13" t="str">
            <v>AA+</v>
          </cell>
        </row>
        <row r="14">
          <cell r="B14" t="str">
            <v>ASM</v>
          </cell>
          <cell r="C14" t="str">
            <v>Al Abid Silk Mills</v>
          </cell>
          <cell r="D14" t="str">
            <v>Corp</v>
          </cell>
          <cell r="H14">
            <v>1</v>
          </cell>
        </row>
        <row r="15">
          <cell r="B15" t="str">
            <v>ACBL</v>
          </cell>
          <cell r="C15" t="str">
            <v>Atlas Bank Ltd</v>
          </cell>
          <cell r="D15" t="str">
            <v>Bank/DFI</v>
          </cell>
          <cell r="E15" t="str">
            <v>PACRA</v>
          </cell>
          <cell r="F15" t="str">
            <v>A2</v>
          </cell>
          <cell r="G15">
            <v>2</v>
          </cell>
          <cell r="H15">
            <v>0.5</v>
          </cell>
          <cell r="I15" t="str">
            <v>BBB-</v>
          </cell>
        </row>
        <row r="16">
          <cell r="B16" t="str">
            <v>AIBL</v>
          </cell>
          <cell r="C16" t="str">
            <v>Atlas Investment Bank Ltd</v>
          </cell>
          <cell r="D16" t="str">
            <v>Bank/DFI</v>
          </cell>
          <cell r="E16" t="str">
            <v>PACRA</v>
          </cell>
          <cell r="F16" t="str">
            <v>A1+</v>
          </cell>
          <cell r="G16">
            <v>1</v>
          </cell>
          <cell r="H16">
            <v>0.2</v>
          </cell>
        </row>
        <row r="17">
          <cell r="B17" t="str">
            <v>ATM</v>
          </cell>
          <cell r="C17" t="str">
            <v>Amjad Textile Mills</v>
          </cell>
          <cell r="D17" t="str">
            <v>Corp</v>
          </cell>
          <cell r="H17">
            <v>1</v>
          </cell>
          <cell r="I17" t="str">
            <v>AA</v>
          </cell>
        </row>
        <row r="18">
          <cell r="B18" t="str">
            <v>ARHL</v>
          </cell>
          <cell r="C18" t="str">
            <v>Arif Habib Ltd</v>
          </cell>
          <cell r="H18">
            <v>1</v>
          </cell>
        </row>
        <row r="19">
          <cell r="B19" t="str">
            <v>AZC</v>
          </cell>
          <cell r="C19" t="str">
            <v>Abdul Aziz &amp; Co.</v>
          </cell>
          <cell r="D19" t="str">
            <v>Corp</v>
          </cell>
          <cell r="H19">
            <v>1</v>
          </cell>
        </row>
        <row r="20">
          <cell r="B20" t="str">
            <v>BAF</v>
          </cell>
          <cell r="C20" t="str">
            <v>Bank Alfalah Limted</v>
          </cell>
          <cell r="D20" t="str">
            <v>Bank/DFI</v>
          </cell>
          <cell r="E20" t="str">
            <v>PACRA</v>
          </cell>
          <cell r="F20" t="str">
            <v>A1+</v>
          </cell>
          <cell r="G20">
            <v>1</v>
          </cell>
          <cell r="H20">
            <v>0.2</v>
          </cell>
          <cell r="I20" t="str">
            <v>AA</v>
          </cell>
        </row>
        <row r="21">
          <cell r="B21" t="str">
            <v>BAH</v>
          </cell>
          <cell r="C21" t="str">
            <v>Bank Al-Habib Limited</v>
          </cell>
          <cell r="D21" t="str">
            <v>Bank/DFI</v>
          </cell>
          <cell r="E21" t="str">
            <v>PACRA</v>
          </cell>
          <cell r="F21" t="str">
            <v>A1+</v>
          </cell>
          <cell r="G21">
            <v>1</v>
          </cell>
          <cell r="H21">
            <v>0.2</v>
          </cell>
          <cell r="I21" t="str">
            <v>AA</v>
          </cell>
        </row>
        <row r="22">
          <cell r="B22" t="str">
            <v>BBL</v>
          </cell>
          <cell r="C22" t="str">
            <v>My bank Limited</v>
          </cell>
          <cell r="D22" t="str">
            <v>Bank/DFI</v>
          </cell>
          <cell r="E22" t="str">
            <v>JCR-VIS</v>
          </cell>
          <cell r="F22" t="str">
            <v>A-2</v>
          </cell>
          <cell r="G22">
            <v>2</v>
          </cell>
          <cell r="H22">
            <v>0.5</v>
          </cell>
          <cell r="I22" t="str">
            <v>BBB</v>
          </cell>
        </row>
        <row r="23">
          <cell r="B23" t="str">
            <v>BMA</v>
          </cell>
          <cell r="C23" t="str">
            <v>BMA Capital</v>
          </cell>
          <cell r="D23" t="str">
            <v>Bank/DFI</v>
          </cell>
          <cell r="H23">
            <v>1</v>
          </cell>
        </row>
        <row r="24">
          <cell r="B24" t="str">
            <v>BOK</v>
          </cell>
          <cell r="C24" t="str">
            <v>Bank of Khyber</v>
          </cell>
          <cell r="D24" t="str">
            <v>Bank/DFI</v>
          </cell>
          <cell r="E24" t="str">
            <v>JCR-VIS</v>
          </cell>
          <cell r="F24" t="str">
            <v>A-2</v>
          </cell>
          <cell r="G24">
            <v>2</v>
          </cell>
          <cell r="H24">
            <v>0.5</v>
          </cell>
          <cell r="I24" t="str">
            <v>BBB+</v>
          </cell>
        </row>
        <row r="25">
          <cell r="B25" t="str">
            <v>BOP</v>
          </cell>
          <cell r="C25" t="str">
            <v xml:space="preserve">The Bank of Punjab </v>
          </cell>
          <cell r="D25" t="str">
            <v>Bank/DFI</v>
          </cell>
          <cell r="E25" t="str">
            <v>PACRA</v>
          </cell>
          <cell r="F25" t="str">
            <v>A1+</v>
          </cell>
          <cell r="G25">
            <v>1</v>
          </cell>
          <cell r="H25">
            <v>0.2</v>
          </cell>
          <cell r="I25" t="str">
            <v>AA</v>
          </cell>
        </row>
        <row r="26">
          <cell r="B26" t="str">
            <v>BT</v>
          </cell>
          <cell r="C26" t="str">
            <v>Bhanero Textile</v>
          </cell>
          <cell r="D26" t="str">
            <v>Corp</v>
          </cell>
          <cell r="H26">
            <v>1</v>
          </cell>
          <cell r="I26" t="str">
            <v>AA+</v>
          </cell>
        </row>
        <row r="27">
          <cell r="B27" t="str">
            <v>CC</v>
          </cell>
          <cell r="C27" t="str">
            <v>Cherat Cement</v>
          </cell>
          <cell r="D27" t="str">
            <v>Corp</v>
          </cell>
          <cell r="H27">
            <v>1</v>
          </cell>
          <cell r="I27" t="str">
            <v>A+</v>
          </cell>
        </row>
        <row r="28">
          <cell r="B28" t="str">
            <v>CCB</v>
          </cell>
          <cell r="C28" t="str">
            <v>CresBank</v>
          </cell>
          <cell r="D28" t="str">
            <v>Bank/DFI</v>
          </cell>
          <cell r="E28" t="str">
            <v>JCR-VIS</v>
          </cell>
          <cell r="F28" t="str">
            <v>A-2</v>
          </cell>
          <cell r="G28">
            <v>2</v>
          </cell>
          <cell r="H28">
            <v>0.5</v>
          </cell>
          <cell r="I28" t="str">
            <v>BBB</v>
          </cell>
        </row>
        <row r="29">
          <cell r="B29" t="str">
            <v>CDCTRUST</v>
          </cell>
          <cell r="H29">
            <v>1</v>
          </cell>
          <cell r="I29" t="str">
            <v>A+</v>
          </cell>
        </row>
        <row r="30">
          <cell r="B30" t="str">
            <v>CIT</v>
          </cell>
          <cell r="C30" t="str">
            <v>CitiBank N.A</v>
          </cell>
          <cell r="D30" t="str">
            <v>Bank/DFI</v>
          </cell>
          <cell r="E30" t="str">
            <v>Standard &amp; Poor's</v>
          </cell>
          <cell r="F30" t="str">
            <v>A-1+</v>
          </cell>
          <cell r="G30">
            <v>1</v>
          </cell>
          <cell r="H30">
            <v>0.2</v>
          </cell>
          <cell r="I30" t="str">
            <v>AA+</v>
          </cell>
        </row>
        <row r="31">
          <cell r="B31" t="str">
            <v>CL</v>
          </cell>
          <cell r="C31" t="str">
            <v xml:space="preserve">Chenab Ltd. </v>
          </cell>
          <cell r="D31" t="str">
            <v>Corp</v>
          </cell>
          <cell r="H31">
            <v>1</v>
          </cell>
        </row>
        <row r="32">
          <cell r="B32" t="str">
            <v>COMM</v>
          </cell>
          <cell r="C32" t="str">
            <v>Commerce Bank Frankfurt</v>
          </cell>
          <cell r="D32" t="str">
            <v>Bank/DFI</v>
          </cell>
          <cell r="E32" t="str">
            <v>FITCH</v>
          </cell>
          <cell r="F32" t="str">
            <v>F-1</v>
          </cell>
          <cell r="G32">
            <v>1</v>
          </cell>
          <cell r="H32">
            <v>0.2</v>
          </cell>
          <cell r="I32" t="str">
            <v>A</v>
          </cell>
        </row>
        <row r="33">
          <cell r="D33" t="str">
            <v>Bank/DFI</v>
          </cell>
          <cell r="E33" t="str">
            <v>MOODY'S</v>
          </cell>
          <cell r="F33" t="str">
            <v>P-1</v>
          </cell>
          <cell r="G33">
            <v>1</v>
          </cell>
          <cell r="H33">
            <v>0.2</v>
          </cell>
        </row>
        <row r="34">
          <cell r="B34" t="str">
            <v>CP</v>
          </cell>
          <cell r="C34" t="str">
            <v>Century Papers</v>
          </cell>
          <cell r="D34" t="str">
            <v>Corp</v>
          </cell>
          <cell r="H34">
            <v>1</v>
          </cell>
          <cell r="I34" t="str">
            <v>BBB</v>
          </cell>
        </row>
        <row r="35">
          <cell r="B35" t="str">
            <v>CSZ</v>
          </cell>
          <cell r="C35" t="str">
            <v>Credit Suisse Bank, Zurich</v>
          </cell>
          <cell r="D35" t="str">
            <v>Bank/DFI</v>
          </cell>
          <cell r="E35" t="str">
            <v>FITCH</v>
          </cell>
          <cell r="F35" t="str">
            <v>F-1+</v>
          </cell>
          <cell r="G35">
            <v>1</v>
          </cell>
          <cell r="H35">
            <v>0.2</v>
          </cell>
        </row>
        <row r="36">
          <cell r="B36" t="str">
            <v>DB</v>
          </cell>
          <cell r="C36" t="str">
            <v>Deutsch Bank</v>
          </cell>
          <cell r="D36" t="str">
            <v>Bank/DFI</v>
          </cell>
          <cell r="E36" t="str">
            <v>Standard &amp; Poor's</v>
          </cell>
          <cell r="F36" t="str">
            <v>A-1+</v>
          </cell>
          <cell r="G36">
            <v>1</v>
          </cell>
          <cell r="H36">
            <v>0.2</v>
          </cell>
          <cell r="I36" t="str">
            <v>AA+</v>
          </cell>
        </row>
        <row r="37">
          <cell r="B37" t="str">
            <v>DCM</v>
          </cell>
          <cell r="C37" t="str">
            <v xml:space="preserve">Dostsons Cotton Mills </v>
          </cell>
          <cell r="D37" t="str">
            <v>Corp</v>
          </cell>
          <cell r="H37">
            <v>1</v>
          </cell>
        </row>
        <row r="38">
          <cell r="B38" t="str">
            <v>DGK</v>
          </cell>
          <cell r="C38" t="str">
            <v>Dera Ghazi Khan Cement</v>
          </cell>
          <cell r="D38" t="str">
            <v>Corp</v>
          </cell>
          <cell r="H38">
            <v>1</v>
          </cell>
        </row>
        <row r="39">
          <cell r="B39" t="str">
            <v>DHAC</v>
          </cell>
          <cell r="C39" t="str">
            <v>DHA Cogen</v>
          </cell>
          <cell r="D39" t="str">
            <v>Corp</v>
          </cell>
          <cell r="H39">
            <v>1</v>
          </cell>
        </row>
        <row r="40">
          <cell r="B40" t="str">
            <v>DJM SEC</v>
          </cell>
          <cell r="C40" t="str">
            <v>DJM SECURITIES</v>
          </cell>
          <cell r="H40">
            <v>1</v>
          </cell>
        </row>
        <row r="41">
          <cell r="B41" t="str">
            <v>DRES</v>
          </cell>
          <cell r="C41" t="str">
            <v>Dresden Bank</v>
          </cell>
          <cell r="D41" t="str">
            <v>Bank/DFI</v>
          </cell>
          <cell r="E41" t="str">
            <v>FITCH</v>
          </cell>
          <cell r="F41" t="str">
            <v>F-1</v>
          </cell>
          <cell r="G41">
            <v>1</v>
          </cell>
          <cell r="H41">
            <v>0.2</v>
          </cell>
          <cell r="I41" t="str">
            <v>A</v>
          </cell>
        </row>
        <row r="42">
          <cell r="D42" t="str">
            <v>Bank/DFI</v>
          </cell>
          <cell r="E42" t="str">
            <v>MOODY'S</v>
          </cell>
          <cell r="F42" t="str">
            <v>P-1</v>
          </cell>
          <cell r="G42">
            <v>1</v>
          </cell>
          <cell r="H42">
            <v>0.2</v>
          </cell>
        </row>
        <row r="43">
          <cell r="B43" t="str">
            <v>DTM</v>
          </cell>
          <cell r="C43" t="str">
            <v>Dar-es-Salaam Textile Mills</v>
          </cell>
          <cell r="D43" t="str">
            <v>Corp</v>
          </cell>
          <cell r="H43">
            <v>1</v>
          </cell>
        </row>
        <row r="44">
          <cell r="B44" t="str">
            <v>EC</v>
          </cell>
          <cell r="C44" t="str">
            <v>Engro Chemical Pakistan Limited</v>
          </cell>
          <cell r="D44" t="str">
            <v>Corp</v>
          </cell>
          <cell r="E44" t="str">
            <v>PACRA</v>
          </cell>
          <cell r="F44" t="str">
            <v>A1+</v>
          </cell>
          <cell r="G44">
            <v>1</v>
          </cell>
          <cell r="H44">
            <v>0.2</v>
          </cell>
          <cell r="I44" t="str">
            <v>AA-</v>
          </cell>
        </row>
        <row r="45">
          <cell r="B45" t="str">
            <v>EDF</v>
          </cell>
          <cell r="C45" t="str">
            <v xml:space="preserve">Ejaz Dying &amp; Finishing </v>
          </cell>
          <cell r="D45" t="str">
            <v>Corp</v>
          </cell>
          <cell r="H45">
            <v>1</v>
          </cell>
        </row>
        <row r="46">
          <cell r="B46" t="str">
            <v>EEXP</v>
          </cell>
          <cell r="C46" t="str">
            <v>Engro Eximp Pvt. Ltd.</v>
          </cell>
          <cell r="D46" t="str">
            <v>Corp</v>
          </cell>
          <cell r="H46">
            <v>1</v>
          </cell>
        </row>
        <row r="47">
          <cell r="B47" t="str">
            <v>EPZ</v>
          </cell>
          <cell r="C47" t="str">
            <v>Export Processing Zone</v>
          </cell>
          <cell r="D47" t="str">
            <v>Corp</v>
          </cell>
          <cell r="H47">
            <v>1</v>
          </cell>
          <cell r="I47" t="str">
            <v>Aa3</v>
          </cell>
        </row>
        <row r="48">
          <cell r="B48" t="str">
            <v>ESP</v>
          </cell>
          <cell r="C48" t="str">
            <v>Elixier sec</v>
          </cell>
          <cell r="D48" t="str">
            <v>Bank/DFI</v>
          </cell>
          <cell r="H48">
            <v>1</v>
          </cell>
        </row>
        <row r="49">
          <cell r="B49" t="str">
            <v>FAY</v>
          </cell>
          <cell r="C49" t="str">
            <v>Faysal Bank Limited</v>
          </cell>
          <cell r="D49" t="str">
            <v>Bank/DFI</v>
          </cell>
          <cell r="E49" t="str">
            <v>JCR-VIS</v>
          </cell>
          <cell r="F49" t="str">
            <v>A-1</v>
          </cell>
          <cell r="G49">
            <v>1</v>
          </cell>
          <cell r="H49">
            <v>0.2</v>
          </cell>
          <cell r="I49" t="str">
            <v>AA</v>
          </cell>
        </row>
        <row r="50">
          <cell r="B50" t="str">
            <v>FCDC</v>
          </cell>
          <cell r="C50" t="str">
            <v>First Credit and Investment Bank Ltd. (formerly First Credit and Discount Corporation Ltd.)</v>
          </cell>
          <cell r="D50" t="str">
            <v>Bank/DFI</v>
          </cell>
          <cell r="E50" t="str">
            <v>JCR-VIS</v>
          </cell>
          <cell r="F50" t="str">
            <v>A-2</v>
          </cell>
          <cell r="G50">
            <v>2</v>
          </cell>
          <cell r="H50">
            <v>0.5</v>
          </cell>
          <cell r="I50" t="str">
            <v>A</v>
          </cell>
        </row>
        <row r="51">
          <cell r="B51" t="str">
            <v>FCM</v>
          </cell>
          <cell r="C51" t="str">
            <v>Fazal Cloth Mills</v>
          </cell>
          <cell r="D51" t="str">
            <v>Corp</v>
          </cell>
          <cell r="H51">
            <v>1</v>
          </cell>
        </row>
        <row r="52">
          <cell r="B52" t="str">
            <v>FFCL</v>
          </cell>
          <cell r="C52" t="str">
            <v>Fauji Fertilizers</v>
          </cell>
          <cell r="D52" t="str">
            <v>Corp</v>
          </cell>
          <cell r="H52">
            <v>1</v>
          </cell>
          <cell r="I52" t="str">
            <v>A+</v>
          </cell>
        </row>
        <row r="53">
          <cell r="B53" t="str">
            <v>FFL</v>
          </cell>
          <cell r="C53" t="str">
            <v>Fatima Fertilizer Limited</v>
          </cell>
          <cell r="D53" t="str">
            <v>Corp</v>
          </cell>
          <cell r="H53">
            <v>1</v>
          </cell>
          <cell r="I53" t="str">
            <v>A2</v>
          </cell>
        </row>
        <row r="54">
          <cell r="B54" t="str">
            <v>FIB</v>
          </cell>
          <cell r="C54" t="str">
            <v>First Dawood investment Bank</v>
          </cell>
          <cell r="D54" t="str">
            <v>Bank/DFI</v>
          </cell>
          <cell r="E54" t="str">
            <v>PACRA</v>
          </cell>
          <cell r="F54" t="str">
            <v>A1</v>
          </cell>
          <cell r="G54">
            <v>1</v>
          </cell>
          <cell r="H54">
            <v>0.2</v>
          </cell>
          <cell r="I54" t="str">
            <v>A+</v>
          </cell>
        </row>
        <row r="55">
          <cell r="B55" t="str">
            <v>FNE</v>
          </cell>
          <cell r="C55" t="str">
            <v>First National equity</v>
          </cell>
          <cell r="H55">
            <v>1</v>
          </cell>
        </row>
        <row r="56">
          <cell r="B56" t="str">
            <v>FORTIS</v>
          </cell>
          <cell r="C56" t="str">
            <v>Fortis Bank</v>
          </cell>
          <cell r="D56" t="str">
            <v>Bank/DFI</v>
          </cell>
          <cell r="E56" t="str">
            <v>FITCH</v>
          </cell>
          <cell r="F56" t="str">
            <v>F-1+</v>
          </cell>
          <cell r="G56">
            <v>1</v>
          </cell>
          <cell r="H56">
            <v>0.2</v>
          </cell>
          <cell r="I56" t="str">
            <v>AA-</v>
          </cell>
        </row>
        <row r="57">
          <cell r="D57" t="str">
            <v>Bank/DFI</v>
          </cell>
          <cell r="E57" t="str">
            <v>MOODY'S</v>
          </cell>
          <cell r="F57" t="str">
            <v>P-1</v>
          </cell>
          <cell r="G57">
            <v>1</v>
          </cell>
          <cell r="H57">
            <v>0.2</v>
          </cell>
        </row>
        <row r="58">
          <cell r="B58" t="str">
            <v>FRT</v>
          </cell>
          <cell r="C58" t="str">
            <v>Fazal Rehman Textile</v>
          </cell>
          <cell r="D58" t="str">
            <v>Corp</v>
          </cell>
          <cell r="H58">
            <v>1</v>
          </cell>
          <cell r="I58" t="str">
            <v>A1</v>
          </cell>
        </row>
        <row r="59">
          <cell r="B59" t="str">
            <v>FS</v>
          </cell>
          <cell r="C59" t="str">
            <v>Faisal Spinning</v>
          </cell>
          <cell r="D59" t="str">
            <v>Corp</v>
          </cell>
          <cell r="H59">
            <v>1</v>
          </cell>
          <cell r="I59" t="str">
            <v>A-</v>
          </cell>
        </row>
        <row r="60">
          <cell r="B60" t="str">
            <v>FS</v>
          </cell>
          <cell r="C60" t="str">
            <v>Faisal Spinning</v>
          </cell>
          <cell r="D60" t="str">
            <v>Corp</v>
          </cell>
          <cell r="H60">
            <v>1</v>
          </cell>
        </row>
        <row r="61">
          <cell r="B61" t="str">
            <v>FWB</v>
          </cell>
          <cell r="C61" t="str">
            <v>First women bank</v>
          </cell>
          <cell r="D61" t="str">
            <v>Bank/DFI</v>
          </cell>
          <cell r="E61" t="str">
            <v>PACRA</v>
          </cell>
          <cell r="F61" t="str">
            <v>A-1+</v>
          </cell>
          <cell r="G61">
            <v>1</v>
          </cell>
          <cell r="H61">
            <v>0.2</v>
          </cell>
        </row>
        <row r="62">
          <cell r="B62" t="str">
            <v>GA</v>
          </cell>
          <cell r="C62" t="str">
            <v>Gul Ahmed Textile</v>
          </cell>
          <cell r="D62" t="str">
            <v>Corp</v>
          </cell>
          <cell r="H62">
            <v>1</v>
          </cell>
          <cell r="I62" t="str">
            <v>AA</v>
          </cell>
        </row>
        <row r="63">
          <cell r="B63" t="str">
            <v>GAT</v>
          </cell>
          <cell r="C63" t="str">
            <v>Gatron</v>
          </cell>
          <cell r="D63" t="str">
            <v>Corp</v>
          </cell>
          <cell r="H63">
            <v>1</v>
          </cell>
          <cell r="I63" t="str">
            <v>Aa1</v>
          </cell>
        </row>
        <row r="64">
          <cell r="B64" t="str">
            <v>GSPL</v>
          </cell>
          <cell r="C64" t="str">
            <v>Global Sec</v>
          </cell>
          <cell r="H64">
            <v>1</v>
          </cell>
        </row>
        <row r="65">
          <cell r="B65" t="str">
            <v>GSPL</v>
          </cell>
          <cell r="C65" t="str">
            <v>Gharib Sons Pvt. Ltd.</v>
          </cell>
          <cell r="D65" t="str">
            <v>Corp</v>
          </cell>
          <cell r="H65">
            <v>1</v>
          </cell>
        </row>
        <row r="66">
          <cell r="B66" t="str">
            <v>GUT</v>
          </cell>
          <cell r="C66" t="str">
            <v>Gulistan Textiles</v>
          </cell>
          <cell r="D66" t="str">
            <v>Corp</v>
          </cell>
          <cell r="H66">
            <v>1</v>
          </cell>
          <cell r="I66" t="str">
            <v>AA+</v>
          </cell>
        </row>
        <row r="67">
          <cell r="B67" t="str">
            <v>GWM</v>
          </cell>
          <cell r="C67" t="str">
            <v>Gulshan Weaving Mills</v>
          </cell>
          <cell r="D67" t="str">
            <v>Corp</v>
          </cell>
          <cell r="H67">
            <v>1</v>
          </cell>
        </row>
        <row r="68">
          <cell r="B68" t="str">
            <v>HBAGZ</v>
          </cell>
          <cell r="C68" t="str">
            <v>Habib Bank AG Zurich</v>
          </cell>
          <cell r="D68" t="str">
            <v>Bank/DFI</v>
          </cell>
          <cell r="E68" t="str">
            <v>JCR-VIS</v>
          </cell>
          <cell r="F68" t="str">
            <v>A-1+</v>
          </cell>
          <cell r="G68">
            <v>1</v>
          </cell>
          <cell r="H68">
            <v>0.2</v>
          </cell>
          <cell r="I68" t="str">
            <v>AA+</v>
          </cell>
        </row>
        <row r="69">
          <cell r="B69" t="str">
            <v>HBL</v>
          </cell>
          <cell r="C69" t="str">
            <v>Habib Bank Limited</v>
          </cell>
          <cell r="D69" t="str">
            <v>Bank/DFI</v>
          </cell>
          <cell r="E69" t="str">
            <v>JCR-VIS</v>
          </cell>
          <cell r="F69" t="str">
            <v>A-1+</v>
          </cell>
          <cell r="G69">
            <v>1</v>
          </cell>
          <cell r="H69">
            <v>0.2</v>
          </cell>
          <cell r="I69" t="str">
            <v>AA</v>
          </cell>
        </row>
        <row r="70">
          <cell r="B70" t="str">
            <v>HPK</v>
          </cell>
          <cell r="C70" t="str">
            <v xml:space="preserve">Hino pak Ltd. </v>
          </cell>
          <cell r="D70" t="str">
            <v>Corp</v>
          </cell>
          <cell r="H70">
            <v>1</v>
          </cell>
        </row>
        <row r="71">
          <cell r="B71" t="str">
            <v>HSB</v>
          </cell>
          <cell r="C71" t="str">
            <v xml:space="preserve">HSBC </v>
          </cell>
          <cell r="D71" t="str">
            <v>Bank/DFI</v>
          </cell>
          <cell r="E71" t="str">
            <v>Standard &amp; Poor's</v>
          </cell>
          <cell r="F71" t="str">
            <v>A-1+</v>
          </cell>
          <cell r="G71">
            <v>1</v>
          </cell>
          <cell r="H71">
            <v>0.2</v>
          </cell>
          <cell r="I71" t="str">
            <v>AA</v>
          </cell>
        </row>
        <row r="72">
          <cell r="B72" t="str">
            <v>HTM</v>
          </cell>
          <cell r="C72" t="str">
            <v xml:space="preserve">Hira Textile Mills </v>
          </cell>
          <cell r="D72" t="str">
            <v>Corp</v>
          </cell>
          <cell r="H72">
            <v>1</v>
          </cell>
        </row>
        <row r="73">
          <cell r="B73" t="str">
            <v>HTRM</v>
          </cell>
          <cell r="C73" t="str">
            <v>Hira Terry Mills</v>
          </cell>
          <cell r="D73" t="str">
            <v>Corp</v>
          </cell>
          <cell r="H73">
            <v>1</v>
          </cell>
        </row>
        <row r="74">
          <cell r="B74" t="str">
            <v>IC</v>
          </cell>
          <cell r="C74" t="str">
            <v>Invest Capital</v>
          </cell>
          <cell r="D74" t="str">
            <v>Corp</v>
          </cell>
          <cell r="H74">
            <v>1</v>
          </cell>
          <cell r="I74" t="str">
            <v>nil</v>
          </cell>
        </row>
        <row r="75">
          <cell r="B75" t="str">
            <v>ICI</v>
          </cell>
          <cell r="C75" t="str">
            <v>ICI Pakistan</v>
          </cell>
          <cell r="D75" t="str">
            <v>Corp</v>
          </cell>
          <cell r="H75">
            <v>1</v>
          </cell>
        </row>
        <row r="76">
          <cell r="B76" t="str">
            <v>IFSL</v>
          </cell>
          <cell r="C76" t="str">
            <v>Invest Fin sec</v>
          </cell>
          <cell r="H76">
            <v>1</v>
          </cell>
        </row>
        <row r="77">
          <cell r="B77" t="str">
            <v>INVISOR SEC</v>
          </cell>
          <cell r="C77" t="str">
            <v>Invisor sec</v>
          </cell>
          <cell r="H77">
            <v>1</v>
          </cell>
        </row>
        <row r="78">
          <cell r="B78" t="str">
            <v>IMC</v>
          </cell>
          <cell r="C78" t="str">
            <v>Indus Motor Co</v>
          </cell>
          <cell r="D78" t="str">
            <v>Corp</v>
          </cell>
          <cell r="H78">
            <v>1</v>
          </cell>
        </row>
        <row r="79">
          <cell r="B79" t="str">
            <v>IISL</v>
          </cell>
          <cell r="C79" t="str">
            <v>Ismail Iqbal sec</v>
          </cell>
          <cell r="H79">
            <v>1</v>
          </cell>
        </row>
        <row r="80">
          <cell r="B80" t="str">
            <v>JSC</v>
          </cell>
          <cell r="C80" t="str">
            <v>Jahangir Siddiqui &amp; Company Limited</v>
          </cell>
          <cell r="D80" t="str">
            <v>Corp</v>
          </cell>
          <cell r="E80" t="str">
            <v>PACRA</v>
          </cell>
          <cell r="F80" t="str">
            <v>A1+</v>
          </cell>
          <cell r="G80">
            <v>1</v>
          </cell>
          <cell r="H80">
            <v>0.2</v>
          </cell>
          <cell r="I80" t="str">
            <v>A1</v>
          </cell>
        </row>
        <row r="81">
          <cell r="B81" t="str">
            <v>JSIB</v>
          </cell>
          <cell r="C81" t="str">
            <v>Jahangir Siddiqui investment Bank Ltd</v>
          </cell>
          <cell r="D81" t="str">
            <v>Bank/DFI</v>
          </cell>
          <cell r="E81" t="str">
            <v>PACRA</v>
          </cell>
          <cell r="F81" t="str">
            <v>A+</v>
          </cell>
          <cell r="G81">
            <v>2</v>
          </cell>
          <cell r="H81">
            <v>0.5</v>
          </cell>
          <cell r="I81" t="str">
            <v>nil</v>
          </cell>
        </row>
        <row r="82">
          <cell r="B82" t="str">
            <v>JSCML</v>
          </cell>
          <cell r="C82" t="str">
            <v>Jahangeer siddiqui capital</v>
          </cell>
          <cell r="H82">
            <v>1</v>
          </cell>
        </row>
        <row r="83">
          <cell r="B83" t="str">
            <v>KARABHAI</v>
          </cell>
          <cell r="D83" t="str">
            <v>Corp</v>
          </cell>
          <cell r="H83">
            <v>1</v>
          </cell>
          <cell r="I83" t="str">
            <v>BBB</v>
          </cell>
        </row>
        <row r="84">
          <cell r="B84" t="str">
            <v>KASBSEC</v>
          </cell>
          <cell r="C84" t="str">
            <v>KASB Securities</v>
          </cell>
          <cell r="H84">
            <v>1</v>
          </cell>
        </row>
        <row r="85">
          <cell r="B85" t="str">
            <v>KHUSHHAL</v>
          </cell>
          <cell r="C85" t="str">
            <v>Khushhali Bank</v>
          </cell>
          <cell r="D85" t="str">
            <v>Bank/DFI</v>
          </cell>
          <cell r="E85" t="str">
            <v>JCR-VIS</v>
          </cell>
          <cell r="F85" t="str">
            <v>A-1</v>
          </cell>
          <cell r="G85">
            <v>1</v>
          </cell>
          <cell r="H85">
            <v>0.2</v>
          </cell>
          <cell r="I85" t="str">
            <v>A-</v>
          </cell>
        </row>
        <row r="86">
          <cell r="B86" t="str">
            <v>LC</v>
          </cell>
          <cell r="C86" t="str">
            <v>Lucky Cement</v>
          </cell>
          <cell r="D86" t="str">
            <v>Corp</v>
          </cell>
          <cell r="H86">
            <v>1</v>
          </cell>
          <cell r="I86" t="str">
            <v>A2</v>
          </cell>
        </row>
        <row r="87">
          <cell r="B87" t="str">
            <v>MBD</v>
          </cell>
          <cell r="C87" t="str">
            <v>Mashreq Bank, Dubai</v>
          </cell>
          <cell r="D87" t="str">
            <v>Bank/DFI</v>
          </cell>
          <cell r="E87" t="str">
            <v>FITCH</v>
          </cell>
          <cell r="F87" t="str">
            <v>F-1</v>
          </cell>
          <cell r="G87">
            <v>1</v>
          </cell>
          <cell r="H87">
            <v>0.2</v>
          </cell>
          <cell r="I87" t="str">
            <v>A-</v>
          </cell>
        </row>
        <row r="88">
          <cell r="D88" t="str">
            <v>Bank/DFI</v>
          </cell>
          <cell r="E88" t="str">
            <v>MOODY'S</v>
          </cell>
          <cell r="F88" t="str">
            <v>P-1</v>
          </cell>
          <cell r="G88">
            <v>1</v>
          </cell>
          <cell r="H88">
            <v>0.2</v>
          </cell>
        </row>
        <row r="89">
          <cell r="B89" t="str">
            <v>MCB</v>
          </cell>
          <cell r="C89" t="str">
            <v>MCB Bank Limited</v>
          </cell>
          <cell r="D89" t="str">
            <v>Bank/DFI</v>
          </cell>
          <cell r="E89" t="str">
            <v>PACRA</v>
          </cell>
          <cell r="F89" t="str">
            <v>A1+</v>
          </cell>
          <cell r="G89">
            <v>1</v>
          </cell>
          <cell r="H89">
            <v>0.2</v>
          </cell>
          <cell r="I89" t="str">
            <v>AA+</v>
          </cell>
        </row>
        <row r="90">
          <cell r="B90" t="str">
            <v>MEEZAN</v>
          </cell>
          <cell r="C90" t="str">
            <v>Meezan Bank Limited</v>
          </cell>
          <cell r="D90" t="str">
            <v>Bank/DFI</v>
          </cell>
          <cell r="E90" t="str">
            <v>JCR-VIS</v>
          </cell>
          <cell r="F90" t="str">
            <v>A-1</v>
          </cell>
          <cell r="G90">
            <v>1</v>
          </cell>
          <cell r="H90">
            <v>0.2</v>
          </cell>
          <cell r="I90" t="str">
            <v>A+</v>
          </cell>
        </row>
        <row r="91">
          <cell r="B91" t="str">
            <v>MET</v>
          </cell>
          <cell r="C91" t="str">
            <v>Metropolitan Bank Limited</v>
          </cell>
          <cell r="D91" t="str">
            <v>Bank/DFI</v>
          </cell>
          <cell r="E91" t="str">
            <v>PACRA</v>
          </cell>
          <cell r="F91" t="str">
            <v>A1+</v>
          </cell>
          <cell r="G91">
            <v>1</v>
          </cell>
          <cell r="H91">
            <v>0.2</v>
          </cell>
          <cell r="I91" t="str">
            <v>BB+</v>
          </cell>
        </row>
        <row r="92">
          <cell r="B92" t="str">
            <v>HMB</v>
          </cell>
          <cell r="C92" t="str">
            <v>Habib Metropolitan Bank</v>
          </cell>
          <cell r="D92" t="str">
            <v>Bank/DFI</v>
          </cell>
          <cell r="E92" t="str">
            <v>PACRA</v>
          </cell>
          <cell r="F92" t="str">
            <v>A1+</v>
          </cell>
          <cell r="G92">
            <v>1</v>
          </cell>
          <cell r="H92">
            <v>0.2</v>
          </cell>
          <cell r="I92" t="str">
            <v>AA+</v>
          </cell>
        </row>
        <row r="93">
          <cell r="B93" t="str">
            <v>MICROFIN</v>
          </cell>
          <cell r="C93" t="str">
            <v>The First Micro Finance Bank Limited</v>
          </cell>
          <cell r="D93" t="str">
            <v>Bank/DFI</v>
          </cell>
          <cell r="E93" t="str">
            <v>JCR-VIS</v>
          </cell>
          <cell r="F93" t="str">
            <v>A-1+</v>
          </cell>
          <cell r="G93">
            <v>1</v>
          </cell>
          <cell r="H93">
            <v>0.2</v>
          </cell>
          <cell r="I93" t="str">
            <v>A+</v>
          </cell>
        </row>
        <row r="94">
          <cell r="B94" t="str">
            <v>MM</v>
          </cell>
          <cell r="C94" t="str">
            <v>Matco Marketing</v>
          </cell>
          <cell r="D94" t="str">
            <v>Corp</v>
          </cell>
          <cell r="H94">
            <v>1</v>
          </cell>
        </row>
        <row r="95">
          <cell r="B95" t="str">
            <v>MOBILINK</v>
          </cell>
          <cell r="C95" t="str">
            <v>Pakistan Mobile Communication Limited</v>
          </cell>
          <cell r="D95" t="str">
            <v>Corp</v>
          </cell>
          <cell r="E95" t="str">
            <v>PACRA</v>
          </cell>
          <cell r="F95" t="str">
            <v>A1</v>
          </cell>
          <cell r="G95">
            <v>1</v>
          </cell>
          <cell r="H95">
            <v>0.2</v>
          </cell>
          <cell r="I95" t="str">
            <v>AAA</v>
          </cell>
        </row>
        <row r="96">
          <cell r="B96" t="str">
            <v>MRC</v>
          </cell>
          <cell r="C96" t="str">
            <v>Matco Rice Corp.</v>
          </cell>
          <cell r="D96" t="str">
            <v>Corp</v>
          </cell>
          <cell r="H96">
            <v>1</v>
          </cell>
        </row>
        <row r="97">
          <cell r="B97" t="str">
            <v>MSCTM</v>
          </cell>
          <cell r="C97" t="str">
            <v>MSC Textile Mills</v>
          </cell>
          <cell r="D97" t="str">
            <v>Corp</v>
          </cell>
          <cell r="H97">
            <v>1</v>
          </cell>
        </row>
        <row r="98">
          <cell r="B98" t="str">
            <v>NBK</v>
          </cell>
          <cell r="C98" t="str">
            <v>National Bank Kuwait</v>
          </cell>
          <cell r="D98" t="str">
            <v>Bank/DFI</v>
          </cell>
          <cell r="E98" t="str">
            <v>FITCH</v>
          </cell>
          <cell r="F98" t="str">
            <v>F-1</v>
          </cell>
          <cell r="G98">
            <v>1</v>
          </cell>
          <cell r="H98">
            <v>0.2</v>
          </cell>
          <cell r="I98" t="str">
            <v>A+</v>
          </cell>
        </row>
        <row r="99">
          <cell r="D99" t="str">
            <v>Bank/DFI</v>
          </cell>
          <cell r="E99" t="str">
            <v>MOODY'S</v>
          </cell>
          <cell r="F99" t="str">
            <v>P-1</v>
          </cell>
          <cell r="G99">
            <v>1</v>
          </cell>
          <cell r="H99">
            <v>0.2</v>
          </cell>
        </row>
        <row r="100">
          <cell r="B100" t="str">
            <v>NBP</v>
          </cell>
          <cell r="C100" t="str">
            <v>National Bank of Pakistan</v>
          </cell>
          <cell r="D100" t="str">
            <v>Bank/DFI</v>
          </cell>
          <cell r="E100" t="str">
            <v>PACRA</v>
          </cell>
          <cell r="F100" t="str">
            <v>A-1+</v>
          </cell>
          <cell r="G100">
            <v>1</v>
          </cell>
          <cell r="H100">
            <v>0.2</v>
          </cell>
          <cell r="I100" t="str">
            <v>AAA</v>
          </cell>
        </row>
        <row r="101">
          <cell r="B101" t="str">
            <v>NBP TOKYO</v>
          </cell>
          <cell r="C101" t="str">
            <v>NBP Tokyo</v>
          </cell>
          <cell r="D101" t="str">
            <v>Bank/DFI</v>
          </cell>
          <cell r="H101">
            <v>0.5</v>
          </cell>
          <cell r="I101" t="str">
            <v>AA</v>
          </cell>
        </row>
        <row r="102">
          <cell r="B102" t="str">
            <v>NCL</v>
          </cell>
          <cell r="C102" t="str">
            <v xml:space="preserve">Nishat Chunian Ltd. </v>
          </cell>
          <cell r="D102" t="str">
            <v>Corp</v>
          </cell>
          <cell r="H102">
            <v>1</v>
          </cell>
        </row>
        <row r="103">
          <cell r="B103" t="str">
            <v>NIB</v>
          </cell>
          <cell r="C103" t="str">
            <v>NIB(NDLC-IFIC) Bank Limited</v>
          </cell>
          <cell r="D103" t="str">
            <v>Bank/DFI</v>
          </cell>
          <cell r="E103" t="str">
            <v>PACRA</v>
          </cell>
          <cell r="F103" t="str">
            <v>A1</v>
          </cell>
          <cell r="G103">
            <v>1</v>
          </cell>
          <cell r="H103">
            <v>0.2</v>
          </cell>
          <cell r="I103" t="str">
            <v>AA+</v>
          </cell>
        </row>
        <row r="104">
          <cell r="B104" t="str">
            <v>NISHATTM</v>
          </cell>
          <cell r="C104" t="str">
            <v>Nishat Mills</v>
          </cell>
          <cell r="D104" t="str">
            <v>Corp</v>
          </cell>
          <cell r="E104" t="str">
            <v>PACRA</v>
          </cell>
          <cell r="F104" t="str">
            <v>A1</v>
          </cell>
          <cell r="G104">
            <v>1</v>
          </cell>
          <cell r="H104">
            <v>0.2</v>
          </cell>
          <cell r="I104" t="str">
            <v>AA</v>
          </cell>
        </row>
        <row r="105">
          <cell r="B105" t="str">
            <v>NJI</v>
          </cell>
          <cell r="C105" t="str">
            <v>New Jublee Life Insuarance</v>
          </cell>
          <cell r="D105" t="str">
            <v>Corp</v>
          </cell>
          <cell r="H105">
            <v>1</v>
          </cell>
          <cell r="I105" t="str">
            <v>A</v>
          </cell>
        </row>
        <row r="106">
          <cell r="B106" t="str">
            <v>NL</v>
          </cell>
          <cell r="C106" t="str">
            <v>Nova Leather</v>
          </cell>
          <cell r="D106" t="str">
            <v>Corp</v>
          </cell>
          <cell r="H106">
            <v>1</v>
          </cell>
        </row>
        <row r="107">
          <cell r="B107" t="str">
            <v>NXT</v>
          </cell>
          <cell r="C107" t="str">
            <v xml:space="preserve">Novatex Ltd. </v>
          </cell>
          <cell r="D107" t="str">
            <v>Corp</v>
          </cell>
          <cell r="H107">
            <v>1</v>
          </cell>
        </row>
        <row r="108">
          <cell r="B108" t="str">
            <v>OGDL</v>
          </cell>
          <cell r="D108" t="str">
            <v>Corp</v>
          </cell>
          <cell r="H108">
            <v>1</v>
          </cell>
        </row>
        <row r="109">
          <cell r="B109" t="str">
            <v>ORIX</v>
          </cell>
          <cell r="C109" t="str">
            <v>ORIX Investment Bank Pakistan ltd</v>
          </cell>
          <cell r="D109" t="str">
            <v>Bank/DFI</v>
          </cell>
          <cell r="E109" t="str">
            <v>PACRA</v>
          </cell>
          <cell r="F109" t="str">
            <v>A1</v>
          </cell>
          <cell r="G109">
            <v>1</v>
          </cell>
          <cell r="H109">
            <v>0.2</v>
          </cell>
          <cell r="I109" t="str">
            <v>A+</v>
          </cell>
        </row>
        <row r="110">
          <cell r="B110" t="str">
            <v>ORIXL</v>
          </cell>
          <cell r="C110" t="str">
            <v>Orix Leasing Pakistan Limited</v>
          </cell>
          <cell r="D110" t="str">
            <v>Corp</v>
          </cell>
          <cell r="E110" t="str">
            <v>PACRA</v>
          </cell>
          <cell r="F110" t="str">
            <v>A1+</v>
          </cell>
          <cell r="G110">
            <v>1</v>
          </cell>
          <cell r="H110">
            <v>0.2</v>
          </cell>
        </row>
        <row r="111">
          <cell r="B111" t="str">
            <v>PCB</v>
          </cell>
          <cell r="C111" t="str">
            <v>Prime Commercial Bank limited</v>
          </cell>
          <cell r="D111" t="str">
            <v>Bank/DFI</v>
          </cell>
          <cell r="E111" t="str">
            <v>PACRA</v>
          </cell>
          <cell r="F111" t="str">
            <v>A1</v>
          </cell>
          <cell r="G111">
            <v>1</v>
          </cell>
          <cell r="H111">
            <v>0.2</v>
          </cell>
          <cell r="I111" t="str">
            <v>A1</v>
          </cell>
        </row>
        <row r="112">
          <cell r="B112" t="str">
            <v>PIA</v>
          </cell>
          <cell r="C112" t="str">
            <v>Pakistan International Airline</v>
          </cell>
          <cell r="D112" t="str">
            <v>Corp</v>
          </cell>
          <cell r="H112">
            <v>1</v>
          </cell>
        </row>
        <row r="113">
          <cell r="B113" t="str">
            <v>PIB</v>
          </cell>
          <cell r="C113" t="str">
            <v>PICIC</v>
          </cell>
          <cell r="D113" t="str">
            <v>Bank/DFI</v>
          </cell>
          <cell r="E113" t="str">
            <v>PACRA</v>
          </cell>
          <cell r="F113" t="str">
            <v>A1+</v>
          </cell>
          <cell r="G113">
            <v>1</v>
          </cell>
          <cell r="H113">
            <v>0.2</v>
          </cell>
          <cell r="I113" t="str">
            <v>AA+</v>
          </cell>
        </row>
        <row r="114">
          <cell r="B114" t="str">
            <v>PICCOM</v>
          </cell>
          <cell r="C114" t="str">
            <v>PICIC Commercial Bank limited</v>
          </cell>
          <cell r="D114" t="str">
            <v>Bank/DFI</v>
          </cell>
          <cell r="E114" t="str">
            <v>JCR-VIS</v>
          </cell>
          <cell r="F114" t="str">
            <v>A-1</v>
          </cell>
          <cell r="G114">
            <v>1</v>
          </cell>
          <cell r="H114">
            <v>0.2</v>
          </cell>
          <cell r="I114" t="str">
            <v>A-</v>
          </cell>
        </row>
        <row r="115">
          <cell r="B115" t="str">
            <v>PKU</v>
          </cell>
          <cell r="C115" t="str">
            <v>Pak Kuwait Investment Bank</v>
          </cell>
          <cell r="D115" t="str">
            <v>Bank/DFI</v>
          </cell>
          <cell r="E115" t="str">
            <v>PACRA</v>
          </cell>
          <cell r="F115" t="str">
            <v>A1+</v>
          </cell>
          <cell r="G115">
            <v>1</v>
          </cell>
          <cell r="H115">
            <v>0.2</v>
          </cell>
          <cell r="I115" t="str">
            <v>AAA</v>
          </cell>
        </row>
        <row r="116">
          <cell r="B116" t="str">
            <v>PLB</v>
          </cell>
          <cell r="C116" t="str">
            <v>Pak Libya Holding Company</v>
          </cell>
          <cell r="D116" t="str">
            <v>Bank/DFI</v>
          </cell>
          <cell r="E116" t="str">
            <v>PACRA</v>
          </cell>
          <cell r="F116" t="str">
            <v>A1+</v>
          </cell>
          <cell r="G116">
            <v>1</v>
          </cell>
          <cell r="H116">
            <v>0.2</v>
          </cell>
          <cell r="I116" t="str">
            <v>AA-</v>
          </cell>
        </row>
        <row r="117">
          <cell r="B117" t="str">
            <v>POF</v>
          </cell>
          <cell r="C117" t="str">
            <v>Pak Oil Field</v>
          </cell>
          <cell r="D117" t="str">
            <v>Corp</v>
          </cell>
          <cell r="H117">
            <v>1</v>
          </cell>
        </row>
        <row r="118">
          <cell r="B118" t="str">
            <v>POI</v>
          </cell>
          <cell r="C118" t="str">
            <v>Pak Oman Investment Company</v>
          </cell>
          <cell r="D118" t="str">
            <v>Bank/DFI</v>
          </cell>
          <cell r="E118" t="str">
            <v>JCR-VIS</v>
          </cell>
          <cell r="F118" t="str">
            <v>A-1+</v>
          </cell>
          <cell r="G118">
            <v>1</v>
          </cell>
          <cell r="H118">
            <v>0.2</v>
          </cell>
          <cell r="I118" t="str">
            <v>AA+</v>
          </cell>
        </row>
        <row r="119">
          <cell r="B119" t="str">
            <v>PPL</v>
          </cell>
          <cell r="C119" t="str">
            <v>Pakistan Petroleum</v>
          </cell>
          <cell r="D119" t="str">
            <v>PSE</v>
          </cell>
          <cell r="H119">
            <v>0.5</v>
          </cell>
        </row>
        <row r="120">
          <cell r="B120" t="str">
            <v>PSO</v>
          </cell>
          <cell r="C120" t="str">
            <v>Pakistan Stat Oil</v>
          </cell>
          <cell r="D120" t="str">
            <v>Corp</v>
          </cell>
          <cell r="E120" t="str">
            <v>JCR-VIS</v>
          </cell>
          <cell r="F120" t="str">
            <v>A-1+</v>
          </cell>
          <cell r="H120">
            <v>0.2</v>
          </cell>
          <cell r="I120" t="str">
            <v>AAA</v>
          </cell>
        </row>
        <row r="121">
          <cell r="B121" t="str">
            <v>PS</v>
          </cell>
          <cell r="C121" t="str">
            <v xml:space="preserve">Paramount Spinning </v>
          </cell>
          <cell r="D121" t="str">
            <v>Corp</v>
          </cell>
          <cell r="H121">
            <v>1</v>
          </cell>
        </row>
        <row r="122">
          <cell r="B122" t="str">
            <v>PSM</v>
          </cell>
          <cell r="C122" t="str">
            <v>Paramount Spinning Mills</v>
          </cell>
          <cell r="D122" t="str">
            <v>Corp</v>
          </cell>
          <cell r="H122">
            <v>1</v>
          </cell>
        </row>
        <row r="123">
          <cell r="B123" t="str">
            <v>PTA</v>
          </cell>
          <cell r="C123" t="str">
            <v>Paksitan tele authorty</v>
          </cell>
          <cell r="D123" t="str">
            <v>PSE</v>
          </cell>
          <cell r="H123">
            <v>0.5</v>
          </cell>
        </row>
        <row r="124">
          <cell r="B124" t="str">
            <v>PTCL</v>
          </cell>
          <cell r="C124" t="str">
            <v>Pakistan Telecommunication</v>
          </cell>
          <cell r="D124" t="str">
            <v>PSE</v>
          </cell>
          <cell r="H124">
            <v>0.5</v>
          </cell>
        </row>
        <row r="125">
          <cell r="B125" t="str">
            <v>PW</v>
          </cell>
          <cell r="C125" t="str">
            <v xml:space="preserve">Prosperity Weaving </v>
          </cell>
          <cell r="D125" t="str">
            <v>Corp</v>
          </cell>
          <cell r="H125">
            <v>1</v>
          </cell>
        </row>
        <row r="126">
          <cell r="B126" t="str">
            <v>QUETTA</v>
          </cell>
          <cell r="C126" t="str">
            <v>Quetta Textiles</v>
          </cell>
          <cell r="D126" t="str">
            <v>Corp</v>
          </cell>
          <cell r="H126">
            <v>1</v>
          </cell>
        </row>
        <row r="127">
          <cell r="B127" t="str">
            <v>RBS</v>
          </cell>
          <cell r="C127" t="str">
            <v>Royal Bank Scotland</v>
          </cell>
          <cell r="D127" t="str">
            <v>Bank/DFI</v>
          </cell>
          <cell r="E127" t="str">
            <v>MOODY'S</v>
          </cell>
          <cell r="F127" t="str">
            <v>P-1</v>
          </cell>
          <cell r="G127">
            <v>1</v>
          </cell>
          <cell r="H127">
            <v>0.2</v>
          </cell>
        </row>
        <row r="128">
          <cell r="B128" t="str">
            <v>RT</v>
          </cell>
          <cell r="C128" t="str">
            <v>Royal Trend</v>
          </cell>
          <cell r="D128" t="str">
            <v>Corp</v>
          </cell>
          <cell r="H128">
            <v>1</v>
          </cell>
        </row>
        <row r="129">
          <cell r="B129" t="str">
            <v>RW</v>
          </cell>
          <cell r="C129" t="str">
            <v>Reliance Weaving</v>
          </cell>
          <cell r="D129" t="str">
            <v>Corp</v>
          </cell>
          <cell r="E129" t="str">
            <v>JCR-VIS</v>
          </cell>
          <cell r="F129" t="str">
            <v>A-3</v>
          </cell>
          <cell r="G129">
            <v>3</v>
          </cell>
          <cell r="H129">
            <v>1</v>
          </cell>
        </row>
        <row r="130">
          <cell r="B130" t="str">
            <v>SB</v>
          </cell>
          <cell r="C130" t="str">
            <v>Standard Bank London</v>
          </cell>
          <cell r="D130" t="str">
            <v>Bank/DFI</v>
          </cell>
          <cell r="E130" t="str">
            <v>FITCH</v>
          </cell>
          <cell r="F130" t="str">
            <v>BB+</v>
          </cell>
          <cell r="H130">
            <v>1</v>
          </cell>
        </row>
        <row r="131">
          <cell r="D131" t="str">
            <v>Bank/DFI</v>
          </cell>
          <cell r="E131" t="str">
            <v>MOODY'S</v>
          </cell>
          <cell r="F131" t="str">
            <v>P-1</v>
          </cell>
          <cell r="G131">
            <v>1</v>
          </cell>
          <cell r="H131">
            <v>0.2</v>
          </cell>
        </row>
        <row r="132">
          <cell r="B132" t="str">
            <v>SBL</v>
          </cell>
          <cell r="C132" t="str">
            <v>Soneri Bank Limited</v>
          </cell>
          <cell r="D132" t="str">
            <v>Bank/DFI</v>
          </cell>
          <cell r="E132" t="str">
            <v>PACRA</v>
          </cell>
          <cell r="F132" t="str">
            <v>A1+</v>
          </cell>
          <cell r="G132">
            <v>1</v>
          </cell>
          <cell r="H132">
            <v>0.2</v>
          </cell>
          <cell r="I132" t="str">
            <v>AA-</v>
          </cell>
        </row>
        <row r="133">
          <cell r="B133" t="str">
            <v>SBP</v>
          </cell>
          <cell r="C133" t="str">
            <v>State Bank of Pakistan</v>
          </cell>
          <cell r="D133" t="str">
            <v>Bank/DFI</v>
          </cell>
          <cell r="H133">
            <v>0</v>
          </cell>
        </row>
        <row r="134">
          <cell r="B134" t="str">
            <v>SCB</v>
          </cell>
          <cell r="C134" t="str">
            <v>Standard Chartered (Pak)</v>
          </cell>
          <cell r="D134" t="str">
            <v>Bank/DFI</v>
          </cell>
          <cell r="E134" t="str">
            <v>PACRA</v>
          </cell>
          <cell r="F134" t="str">
            <v>A1+</v>
          </cell>
          <cell r="G134">
            <v>1</v>
          </cell>
          <cell r="H134">
            <v>0.2</v>
          </cell>
          <cell r="I134" t="str">
            <v>AAA</v>
          </cell>
        </row>
        <row r="135">
          <cell r="B135" t="str">
            <v>SCBL</v>
          </cell>
          <cell r="C135" t="str">
            <v>SCB London</v>
          </cell>
          <cell r="D135" t="str">
            <v>Bank/DFI</v>
          </cell>
          <cell r="E135" t="str">
            <v>FITCH</v>
          </cell>
          <cell r="F135" t="str">
            <v>F-1</v>
          </cell>
          <cell r="G135">
            <v>1</v>
          </cell>
          <cell r="H135">
            <v>0.2</v>
          </cell>
          <cell r="I135" t="str">
            <v>A+</v>
          </cell>
        </row>
        <row r="136">
          <cell r="D136" t="str">
            <v>Bank/DFI</v>
          </cell>
          <cell r="E136" t="str">
            <v>MOODY'S</v>
          </cell>
          <cell r="F136" t="str">
            <v>P-1</v>
          </cell>
          <cell r="G136">
            <v>1</v>
          </cell>
          <cell r="H136">
            <v>0.2</v>
          </cell>
        </row>
        <row r="137">
          <cell r="B137" t="str">
            <v>SCBS</v>
          </cell>
          <cell r="C137" t="str">
            <v>SCB Singapore</v>
          </cell>
          <cell r="D137" t="str">
            <v>Bank/DFI</v>
          </cell>
          <cell r="E137" t="str">
            <v>FITCH</v>
          </cell>
          <cell r="F137" t="str">
            <v>F-1</v>
          </cell>
          <cell r="G137">
            <v>1</v>
          </cell>
          <cell r="H137">
            <v>0.2</v>
          </cell>
        </row>
        <row r="138">
          <cell r="B138" t="str">
            <v>SHE</v>
          </cell>
          <cell r="C138" t="str">
            <v xml:space="preserve">Shama Export </v>
          </cell>
          <cell r="D138" t="str">
            <v>Corp</v>
          </cell>
          <cell r="H138">
            <v>1</v>
          </cell>
        </row>
        <row r="139">
          <cell r="B139" t="str">
            <v>SN</v>
          </cell>
          <cell r="C139" t="str">
            <v>Sui Northern Gas</v>
          </cell>
          <cell r="H139">
            <v>1</v>
          </cell>
          <cell r="I139" t="str">
            <v>AA</v>
          </cell>
        </row>
        <row r="140">
          <cell r="B140" t="str">
            <v>SPC</v>
          </cell>
          <cell r="C140" t="str">
            <v>Saudi Pak Commercial Bank Limited</v>
          </cell>
          <cell r="D140" t="str">
            <v>Bank/DFI</v>
          </cell>
          <cell r="E140" t="str">
            <v>PACRA-JCR-VIS</v>
          </cell>
          <cell r="F140" t="str">
            <v>A-2</v>
          </cell>
          <cell r="G140">
            <v>2</v>
          </cell>
          <cell r="H140">
            <v>0.5</v>
          </cell>
          <cell r="I140" t="str">
            <v>A-</v>
          </cell>
        </row>
        <row r="141">
          <cell r="B141" t="str">
            <v>SPINDUS</v>
          </cell>
          <cell r="D141" t="str">
            <v>Corp</v>
          </cell>
          <cell r="H141">
            <v>1</v>
          </cell>
        </row>
        <row r="142">
          <cell r="B142" t="str">
            <v>SPL</v>
          </cell>
          <cell r="C142" t="str">
            <v>Singer Pakistan Ltd.</v>
          </cell>
          <cell r="D142" t="str">
            <v>Corp</v>
          </cell>
          <cell r="H142">
            <v>1</v>
          </cell>
        </row>
        <row r="143">
          <cell r="B143" t="str">
            <v>SSGC</v>
          </cell>
          <cell r="C143" t="str">
            <v>Sui Southern Gas</v>
          </cell>
          <cell r="D143" t="str">
            <v>Corp</v>
          </cell>
          <cell r="H143">
            <v>1</v>
          </cell>
          <cell r="I143" t="str">
            <v>AA</v>
          </cell>
        </row>
        <row r="144">
          <cell r="B144" t="str">
            <v>SSPL</v>
          </cell>
          <cell r="C144" t="str">
            <v>Sherman sec pvt LTD</v>
          </cell>
          <cell r="H144">
            <v>1</v>
          </cell>
        </row>
        <row r="145">
          <cell r="B145" t="str">
            <v>SXPT</v>
          </cell>
          <cell r="C145" t="str">
            <v>Shaftex Pvt. Ltd.</v>
          </cell>
          <cell r="D145" t="str">
            <v>Corp</v>
          </cell>
          <cell r="H145">
            <v>1</v>
          </cell>
        </row>
        <row r="146">
          <cell r="B146" t="str">
            <v>TSL</v>
          </cell>
          <cell r="C146" t="str">
            <v>Taurus sec</v>
          </cell>
          <cell r="H146">
            <v>1</v>
          </cell>
        </row>
        <row r="147">
          <cell r="B147" t="str">
            <v>TJM</v>
          </cell>
          <cell r="C147" t="str">
            <v>Thal Jute Mills</v>
          </cell>
          <cell r="D147" t="str">
            <v>Corp</v>
          </cell>
          <cell r="H147">
            <v>1</v>
          </cell>
        </row>
        <row r="148">
          <cell r="B148" t="str">
            <v>UNI</v>
          </cell>
          <cell r="C148" t="str">
            <v>Union Bank Limited</v>
          </cell>
          <cell r="D148" t="str">
            <v>Bank/DFI</v>
          </cell>
          <cell r="E148" t="str">
            <v>PACRA</v>
          </cell>
          <cell r="F148" t="str">
            <v>A1+</v>
          </cell>
          <cell r="G148">
            <v>1</v>
          </cell>
          <cell r="H148">
            <v>0.2</v>
          </cell>
        </row>
        <row r="149">
          <cell r="B149" t="str">
            <v>UBSZ</v>
          </cell>
          <cell r="C149" t="str">
            <v>Union Bank Switzerland</v>
          </cell>
          <cell r="D149" t="str">
            <v>Bank/DFI</v>
          </cell>
          <cell r="E149" t="str">
            <v>FITCH</v>
          </cell>
          <cell r="F149" t="str">
            <v>AAA</v>
          </cell>
          <cell r="G149">
            <v>1</v>
          </cell>
          <cell r="H149">
            <v>0.2</v>
          </cell>
        </row>
        <row r="150">
          <cell r="B150" t="str">
            <v>UNITED BANK DOHA</v>
          </cell>
          <cell r="D150" t="str">
            <v>Bank/DFI</v>
          </cell>
          <cell r="H150">
            <v>0</v>
          </cell>
        </row>
        <row r="151">
          <cell r="B151" t="str">
            <v>YB</v>
          </cell>
          <cell r="C151" t="str">
            <v>Younus Brothers</v>
          </cell>
          <cell r="D151" t="str">
            <v>Corp</v>
          </cell>
          <cell r="H151">
            <v>1</v>
          </cell>
        </row>
        <row r="152">
          <cell r="B152" t="str">
            <v>Not identified</v>
          </cell>
          <cell r="C152" t="str">
            <v>Counterparty not identified</v>
          </cell>
          <cell r="H152">
            <v>1</v>
          </cell>
        </row>
        <row r="193">
          <cell r="B193" t="str">
            <v>UBLCBG</v>
          </cell>
          <cell r="C193" t="str">
            <v>United Bank Limited (CBG)</v>
          </cell>
          <cell r="D193" t="str">
            <v>TFC</v>
          </cell>
          <cell r="E193" t="str">
            <v>JCR-VIS</v>
          </cell>
          <cell r="G193">
            <v>1</v>
          </cell>
          <cell r="H193">
            <v>0.2</v>
          </cell>
          <cell r="I193" t="str">
            <v>AA-</v>
          </cell>
        </row>
        <row r="194">
          <cell r="B194" t="str">
            <v>UNITFC</v>
          </cell>
          <cell r="C194" t="str">
            <v>Union Bank TFC-2</v>
          </cell>
          <cell r="D194" t="str">
            <v>TFC</v>
          </cell>
          <cell r="E194" t="str">
            <v>JCR-VIS</v>
          </cell>
          <cell r="G194">
            <v>2</v>
          </cell>
          <cell r="H194">
            <v>0.5</v>
          </cell>
          <cell r="I194" t="str">
            <v xml:space="preserve">A </v>
          </cell>
        </row>
        <row r="195">
          <cell r="B195" t="str">
            <v>JSC</v>
          </cell>
          <cell r="C195" t="str">
            <v>Jahangir Siddiqui and Co.</v>
          </cell>
          <cell r="D195" t="str">
            <v>TFC</v>
          </cell>
          <cell r="E195" t="str">
            <v>PACRA</v>
          </cell>
          <cell r="G195">
            <v>1</v>
          </cell>
          <cell r="H195">
            <v>0.2</v>
          </cell>
          <cell r="I195" t="str">
            <v>AA+</v>
          </cell>
        </row>
        <row r="196">
          <cell r="B196" t="str">
            <v>MOBILINK</v>
          </cell>
          <cell r="C196" t="str">
            <v>Pakistan Mobile Communication Ltd</v>
          </cell>
          <cell r="D196" t="str">
            <v>TFC</v>
          </cell>
          <cell r="E196" t="str">
            <v>PACRA</v>
          </cell>
          <cell r="G196">
            <v>1</v>
          </cell>
          <cell r="H196">
            <v>0.2</v>
          </cell>
          <cell r="I196" t="str">
            <v>AA-</v>
          </cell>
        </row>
        <row r="197">
          <cell r="B197" t="str">
            <v>POI</v>
          </cell>
          <cell r="C197" t="str">
            <v>Pak Oman Investmetn Co</v>
          </cell>
          <cell r="D197" t="str">
            <v>TFC</v>
          </cell>
          <cell r="G197" t="str">
            <v>issuer rating</v>
          </cell>
          <cell r="H197">
            <v>0.2</v>
          </cell>
        </row>
        <row r="198">
          <cell r="B198" t="str">
            <v>FAY</v>
          </cell>
          <cell r="C198" t="str">
            <v>Faysal Bank</v>
          </cell>
          <cell r="D198" t="str">
            <v>TFC</v>
          </cell>
          <cell r="G198" t="str">
            <v>issuer rating</v>
          </cell>
          <cell r="H198">
            <v>0.2</v>
          </cell>
        </row>
        <row r="199">
          <cell r="B199" t="str">
            <v>UMMFCDC</v>
          </cell>
          <cell r="C199" t="str">
            <v>UBL Fund</v>
          </cell>
          <cell r="D199" t="str">
            <v>TFC</v>
          </cell>
          <cell r="E199" t="str">
            <v>JCR-VIS</v>
          </cell>
          <cell r="G199">
            <v>1</v>
          </cell>
          <cell r="H199">
            <v>0.2</v>
          </cell>
          <cell r="I199" t="str">
            <v>AA-</v>
          </cell>
        </row>
        <row r="200">
          <cell r="B200" t="str">
            <v>NISHATTM</v>
          </cell>
          <cell r="C200" t="str">
            <v>Nishat Mills</v>
          </cell>
          <cell r="D200" t="str">
            <v>TFC</v>
          </cell>
          <cell r="G200">
            <v>1</v>
          </cell>
          <cell r="H200">
            <v>0.2</v>
          </cell>
          <cell r="I200" t="str">
            <v>AA-</v>
          </cell>
        </row>
        <row r="201">
          <cell r="B201" t="str">
            <v>CL</v>
          </cell>
          <cell r="C201" t="str">
            <v>Cresent leasing</v>
          </cell>
          <cell r="D201" t="str">
            <v xml:space="preserve">TFC </v>
          </cell>
          <cell r="E201" t="str">
            <v>JCR-VIS</v>
          </cell>
          <cell r="G201">
            <v>1</v>
          </cell>
          <cell r="H201">
            <v>0.2</v>
          </cell>
          <cell r="I201" t="str">
            <v>AA-</v>
          </cell>
        </row>
        <row r="202">
          <cell r="B202" t="str">
            <v>BAF</v>
          </cell>
          <cell r="C202" t="str">
            <v>Bank Alfalah</v>
          </cell>
          <cell r="D202" t="str">
            <v xml:space="preserve">TFC </v>
          </cell>
          <cell r="E202" t="str">
            <v>PACRA</v>
          </cell>
          <cell r="G202">
            <v>1</v>
          </cell>
          <cell r="H202">
            <v>0.2</v>
          </cell>
          <cell r="I202" t="str">
            <v>AA-</v>
          </cell>
        </row>
        <row r="203">
          <cell r="B203" t="str">
            <v>PIA</v>
          </cell>
          <cell r="C203" t="str">
            <v>Pakistan International Airlines</v>
          </cell>
          <cell r="D203" t="str">
            <v xml:space="preserve">TFC </v>
          </cell>
          <cell r="G203">
            <v>1</v>
          </cell>
          <cell r="H203">
            <v>0.2</v>
          </cell>
          <cell r="I203" t="str">
            <v>AA-</v>
          </cell>
        </row>
        <row r="204">
          <cell r="B204" t="str">
            <v>Azgard Nine</v>
          </cell>
          <cell r="C204" t="str">
            <v>Azgard Nine</v>
          </cell>
          <cell r="D204" t="str">
            <v xml:space="preserve">TFC </v>
          </cell>
          <cell r="E204" t="str">
            <v>JCR-VIS</v>
          </cell>
          <cell r="G204">
            <v>1</v>
          </cell>
          <cell r="H204">
            <v>0.2</v>
          </cell>
          <cell r="I204" t="str">
            <v>AA-</v>
          </cell>
        </row>
        <row r="205">
          <cell r="B205" t="str">
            <v>PKU</v>
          </cell>
          <cell r="C205" t="str">
            <v>Pak Kuwait Investment Bank</v>
          </cell>
          <cell r="D205" t="str">
            <v xml:space="preserve">TFC </v>
          </cell>
          <cell r="E205" t="str">
            <v>JCR-VIS</v>
          </cell>
          <cell r="G205">
            <v>1</v>
          </cell>
          <cell r="H205">
            <v>0.2</v>
          </cell>
          <cell r="I205" t="str">
            <v>A+</v>
          </cell>
        </row>
        <row r="206">
          <cell r="B206" t="str">
            <v>BAH</v>
          </cell>
          <cell r="C206" t="str">
            <v>Bank Al Habib \</v>
          </cell>
          <cell r="D206" t="str">
            <v>TFC</v>
          </cell>
          <cell r="E206" t="str">
            <v>PACRA</v>
          </cell>
          <cell r="H206">
            <v>0.2</v>
          </cell>
          <cell r="I206" t="str">
            <v>AA-</v>
          </cell>
        </row>
      </sheetData>
      <sheetData sheetId="20" refreshError="1">
        <row r="15">
          <cell r="A15" t="str">
            <v>Add on Factor under current exposure method</v>
          </cell>
        </row>
        <row r="16">
          <cell r="A16" t="str">
            <v>Residual Maturity</v>
          </cell>
          <cell r="B16" t="str">
            <v xml:space="preserve">Interest rate </v>
          </cell>
          <cell r="C16" t="str">
            <v>Foreign exchange</v>
          </cell>
          <cell r="D16" t="str">
            <v>Equity</v>
          </cell>
        </row>
        <row r="17">
          <cell r="A17" t="str">
            <v>below 1 year</v>
          </cell>
          <cell r="B17">
            <v>0</v>
          </cell>
          <cell r="C17">
            <v>0.01</v>
          </cell>
          <cell r="D17">
            <v>0.06</v>
          </cell>
        </row>
        <row r="18">
          <cell r="A18" t="str">
            <v>1 to 5 year</v>
          </cell>
          <cell r="B18">
            <v>5.0000000000000001E-3</v>
          </cell>
          <cell r="C18">
            <v>0.05</v>
          </cell>
          <cell r="D18">
            <v>0.08</v>
          </cell>
        </row>
        <row r="19">
          <cell r="A19" t="str">
            <v>over 5 year</v>
          </cell>
          <cell r="B19">
            <v>1.4999999999999999E-2</v>
          </cell>
          <cell r="C19">
            <v>7.4999999999999997E-2</v>
          </cell>
          <cell r="D19">
            <v>0.1</v>
          </cell>
        </row>
      </sheetData>
      <sheetData sheetId="21"/>
      <sheetData sheetId="22"/>
      <sheetData sheetId="23"/>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Note 9.2.4-9.2.7"/>
      <sheetName val="II- INV CO"/>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LANCE SHEET"/>
      <sheetName val="AUDIT REPORT FINAL (2)"/>
      <sheetName val="AUDIT REPORT FINAL (4)"/>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alance - liabilities side"/>
      <sheetName val="Balance - Assets side"/>
      <sheetName val="P&amp;L"/>
      <sheetName val="Cost of goods sold"/>
      <sheetName val="Admn  expenses"/>
      <sheetName val="Selling expenses"/>
      <sheetName val="Financial charges"/>
      <sheetName val="other income"/>
      <sheetName val="af10"/>
      <sheetName val="tex. analysis"/>
      <sheetName val="Chart1"/>
      <sheetName val="Chart3"/>
      <sheetName val="2003"/>
      <sheetName val="2002"/>
      <sheetName val="20031"/>
      <sheetName val="Chart4"/>
      <sheetName val="Balance sheet (3)"/>
      <sheetName val="notes to p&amp;l"/>
      <sheetName val="BALANCE SHEET (2)"/>
      <sheetName val="NOTES - PROFIT 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refreshError="1"/>
      <sheetData sheetId="33"/>
      <sheetData sheetId="34"/>
      <sheetData sheetId="35"/>
      <sheetData sheetId="3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Abu Dhabi"/>
      <sheetName val="Tables"/>
      <sheetName val="Rating"/>
      <sheetName val="INPUT"/>
      <sheetName val="BSDOMOV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BS_final2"/>
      <sheetName val="BS_DEC022"/>
      <sheetName val="PL_DEC022"/>
      <sheetName val="notes_DEC022"/>
      <sheetName val="pl_NOTES2"/>
      <sheetName val="MAY_1240001"/>
      <sheetName val="bs&amp;Pl"/>
      <sheetName val="NORMAL"/>
      <sheetName val="A"/>
      <sheetName val="Data"/>
      <sheetName val="admin cross"/>
      <sheetName val="Manu Crss"/>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Revenue-Fire-Marine-Motor"/>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sheetData sheetId="31">
        <row r="1">
          <cell r="B1" t="str">
            <v>Bristol Myers Squibb Pakistan</v>
          </cell>
        </row>
      </sheetData>
      <sheetData sheetId="32"/>
      <sheetData sheetId="33" refreshError="1"/>
      <sheetData sheetId="34" refreshError="1"/>
      <sheetData sheetId="35" refreshError="1"/>
      <sheetData sheetId="36" refreshError="1"/>
      <sheetData sheetId="3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december 2011"/>
      <sheetName val="Lead December"/>
      <sheetName val="EQ"/>
      <sheetName val="DT"/>
      <sheetName val="MM"/>
      <sheetName val="BS"/>
      <sheetName val="IS"/>
      <sheetName val="IS - QTR"/>
      <sheetName val="OCI"/>
      <sheetName val="OCI - QTR"/>
      <sheetName val="CF - QTR"/>
      <sheetName val="CF"/>
      <sheetName val="MOVE"/>
      <sheetName val="MOVE - QTR"/>
      <sheetName val="HFT-INV-DISC (2)"/>
      <sheetName val="CT"/>
      <sheetName val="FORM 9"/>
      <sheetName val="1-3"/>
      <sheetName val="4-12"/>
      <sheetName val="6"/>
      <sheetName val="6.1"/>
      <sheetName val="6.2"/>
      <sheetName val="6.2-6.3"/>
      <sheetName val="6.3"/>
      <sheetName val="6.4"/>
      <sheetName val="6.5-6.6"/>
      <sheetName val="6.2-6.6 (2)"/>
      <sheetName val="Investment disc old"/>
      <sheetName val="gis sukuk Debt"/>
      <sheetName val="Debt Sukuk Certificate"/>
      <sheetName val="GIS Sukuk MM"/>
      <sheetName val="UNLISTED SHARES"/>
      <sheetName val="Sheet3"/>
      <sheetName val="FORM 8 Q"/>
      <sheetName val="FORM 9 Q"/>
      <sheetName val="WWF "/>
      <sheetName val="Six Months W.A.Units"/>
      <sheetName val="17"/>
      <sheetName val="6.5"/>
      <sheetName val="16"/>
      <sheetName val="16(1)"/>
      <sheetName val="16(2)"/>
      <sheetName val="13"/>
      <sheetName val="13  "/>
      <sheetName val="14-15"/>
      <sheetName val="TB"/>
      <sheetName val="eqity"/>
      <sheetName val="debt tb"/>
      <sheetName val="money market tb"/>
      <sheetName val="TB-D17"/>
      <sheetName val="TB-NEW-D17"/>
      <sheetName val="Sheet2"/>
      <sheetName val="Equity"/>
      <sheetName val="Debt"/>
      <sheetName val="Money Market"/>
      <sheetName val="Tickmarks"/>
      <sheetName val="Lead (2) DEC 11-H"/>
      <sheetName val="Tickmarks (2)"/>
      <sheetName val="Links"/>
      <sheetName val="Sheet1"/>
      <sheetName val="TB-EQ"/>
      <sheetName val="TB-DT"/>
      <sheetName val="TB-MM"/>
    </sheetNames>
    <sheetDataSet>
      <sheetData sheetId="0" refreshError="1"/>
      <sheetData sheetId="1">
        <row r="2">
          <cell r="F2" t="str">
            <v>Preliminary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ow r="1">
          <cell r="F1" t="str">
            <v>Preliminary</v>
          </cell>
          <cell r="G1" t="str">
            <v>AJE</v>
          </cell>
          <cell r="H1" t="str">
            <v>Adjusted</v>
          </cell>
          <cell r="I1" t="str">
            <v>RJE</v>
          </cell>
          <cell r="J1" t="str">
            <v>'2012</v>
          </cell>
          <cell r="K1" t="str">
            <v>'2011</v>
          </cell>
        </row>
        <row r="3">
          <cell r="F3">
            <v>0</v>
          </cell>
          <cell r="G3">
            <v>0</v>
          </cell>
          <cell r="H3">
            <v>0</v>
          </cell>
          <cell r="I3">
            <v>0</v>
          </cell>
          <cell r="J3">
            <v>0</v>
          </cell>
          <cell r="K3">
            <v>0</v>
          </cell>
        </row>
        <row r="4">
          <cell r="F4">
            <v>-71</v>
          </cell>
          <cell r="G4">
            <v>0</v>
          </cell>
          <cell r="H4">
            <v>-71</v>
          </cell>
          <cell r="I4">
            <v>0</v>
          </cell>
          <cell r="J4">
            <v>-71</v>
          </cell>
          <cell r="K4">
            <v>0</v>
          </cell>
        </row>
        <row r="5">
          <cell r="F5">
            <v>-291388</v>
          </cell>
          <cell r="G5">
            <v>0</v>
          </cell>
          <cell r="H5">
            <v>-291388</v>
          </cell>
          <cell r="I5">
            <v>0</v>
          </cell>
          <cell r="J5">
            <v>-291388</v>
          </cell>
          <cell r="K5">
            <v>3676331</v>
          </cell>
        </row>
        <row r="6">
          <cell r="F6">
            <v>0</v>
          </cell>
          <cell r="G6">
            <v>0</v>
          </cell>
          <cell r="H6">
            <v>0</v>
          </cell>
          <cell r="I6">
            <v>0</v>
          </cell>
          <cell r="J6">
            <v>0</v>
          </cell>
          <cell r="K6">
            <v>0</v>
          </cell>
        </row>
        <row r="7">
          <cell r="F7">
            <v>0</v>
          </cell>
          <cell r="G7">
            <v>0</v>
          </cell>
          <cell r="H7">
            <v>0</v>
          </cell>
          <cell r="I7">
            <v>0</v>
          </cell>
          <cell r="J7">
            <v>0</v>
          </cell>
          <cell r="K7">
            <v>0</v>
          </cell>
        </row>
        <row r="8">
          <cell r="F8">
            <v>-291459</v>
          </cell>
          <cell r="G8">
            <v>0</v>
          </cell>
          <cell r="H8">
            <v>-291459</v>
          </cell>
          <cell r="I8">
            <v>0</v>
          </cell>
          <cell r="J8">
            <v>-291459</v>
          </cell>
          <cell r="K8">
            <v>3676331</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384979</v>
          </cell>
          <cell r="G15">
            <v>0</v>
          </cell>
          <cell r="H15">
            <v>384979</v>
          </cell>
          <cell r="I15">
            <v>0</v>
          </cell>
          <cell r="J15">
            <v>384979</v>
          </cell>
          <cell r="K15">
            <v>886325</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69477</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1868673</v>
          </cell>
          <cell r="G24">
            <v>0</v>
          </cell>
          <cell r="H24">
            <v>1868673</v>
          </cell>
          <cell r="I24">
            <v>0</v>
          </cell>
          <cell r="J24">
            <v>1868673</v>
          </cell>
          <cell r="K24">
            <v>1279269</v>
          </cell>
        </row>
        <row r="25">
          <cell r="F25">
            <v>-829379</v>
          </cell>
          <cell r="G25">
            <v>0</v>
          </cell>
          <cell r="H25">
            <v>-829379</v>
          </cell>
          <cell r="I25">
            <v>0</v>
          </cell>
          <cell r="J25">
            <v>-829379</v>
          </cell>
          <cell r="K25">
            <v>387458</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-2404</v>
          </cell>
          <cell r="G28">
            <v>0</v>
          </cell>
          <cell r="H28">
            <v>-2404</v>
          </cell>
          <cell r="I28">
            <v>0</v>
          </cell>
          <cell r="J28">
            <v>-2404</v>
          </cell>
          <cell r="K28">
            <v>137672</v>
          </cell>
        </row>
        <row r="29">
          <cell r="F29">
            <v>0</v>
          </cell>
          <cell r="G29">
            <v>0</v>
          </cell>
          <cell r="H29">
            <v>0</v>
          </cell>
          <cell r="I29">
            <v>0</v>
          </cell>
          <cell r="J29">
            <v>0</v>
          </cell>
          <cell r="K29">
            <v>0</v>
          </cell>
        </row>
        <row r="30">
          <cell r="F30">
            <v>0</v>
          </cell>
          <cell r="G30">
            <v>0</v>
          </cell>
          <cell r="H30">
            <v>0</v>
          </cell>
          <cell r="I30">
            <v>0</v>
          </cell>
          <cell r="J30">
            <v>0</v>
          </cell>
          <cell r="K30">
            <v>284709</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-4695</v>
          </cell>
          <cell r="G35">
            <v>0</v>
          </cell>
          <cell r="H35">
            <v>-4695</v>
          </cell>
          <cell r="I35">
            <v>0</v>
          </cell>
          <cell r="J35">
            <v>-4695</v>
          </cell>
          <cell r="K35">
            <v>99201</v>
          </cell>
        </row>
        <row r="36">
          <cell r="F36">
            <v>1361953</v>
          </cell>
          <cell r="G36">
            <v>0</v>
          </cell>
          <cell r="H36">
            <v>1361953</v>
          </cell>
          <cell r="I36">
            <v>0</v>
          </cell>
          <cell r="J36">
            <v>1361953</v>
          </cell>
          <cell r="K36">
            <v>8033862</v>
          </cell>
        </row>
        <row r="37">
          <cell r="F37">
            <v>0</v>
          </cell>
          <cell r="G37">
            <v>0</v>
          </cell>
          <cell r="H37">
            <v>0</v>
          </cell>
          <cell r="I37">
            <v>0</v>
          </cell>
          <cell r="J37">
            <v>0</v>
          </cell>
          <cell r="K37">
            <v>0</v>
          </cell>
        </row>
        <row r="38">
          <cell r="F38">
            <v>10355712</v>
          </cell>
          <cell r="G38">
            <v>0</v>
          </cell>
          <cell r="H38">
            <v>10355712</v>
          </cell>
          <cell r="I38">
            <v>0</v>
          </cell>
          <cell r="J38">
            <v>10355712</v>
          </cell>
          <cell r="K38">
            <v>181668</v>
          </cell>
        </row>
        <row r="39">
          <cell r="F39">
            <v>13134839</v>
          </cell>
          <cell r="G39">
            <v>0</v>
          </cell>
          <cell r="H39">
            <v>13134839</v>
          </cell>
          <cell r="I39">
            <v>0</v>
          </cell>
          <cell r="J39">
            <v>13134839</v>
          </cell>
          <cell r="K39">
            <v>11359641</v>
          </cell>
        </row>
        <row r="41">
          <cell r="F41">
            <v>8531683</v>
          </cell>
          <cell r="G41">
            <v>0</v>
          </cell>
          <cell r="H41">
            <v>8531683</v>
          </cell>
          <cell r="I41">
            <v>0</v>
          </cell>
          <cell r="J41">
            <v>8531683</v>
          </cell>
          <cell r="K41">
            <v>12313200</v>
          </cell>
        </row>
        <row r="42">
          <cell r="F42">
            <v>170096</v>
          </cell>
          <cell r="G42">
            <v>0</v>
          </cell>
          <cell r="H42">
            <v>170096</v>
          </cell>
          <cell r="I42">
            <v>0</v>
          </cell>
          <cell r="J42">
            <v>170096</v>
          </cell>
          <cell r="K42">
            <v>170096</v>
          </cell>
        </row>
        <row r="43">
          <cell r="F43">
            <v>5684196</v>
          </cell>
          <cell r="G43">
            <v>0</v>
          </cell>
          <cell r="H43">
            <v>5684196</v>
          </cell>
          <cell r="I43">
            <v>0</v>
          </cell>
          <cell r="J43">
            <v>5684196</v>
          </cell>
          <cell r="K43">
            <v>5507836</v>
          </cell>
        </row>
        <row r="44">
          <cell r="F44">
            <v>7396</v>
          </cell>
          <cell r="G44">
            <v>0</v>
          </cell>
          <cell r="H44">
            <v>7396</v>
          </cell>
          <cell r="I44">
            <v>0</v>
          </cell>
          <cell r="J44">
            <v>7396</v>
          </cell>
          <cell r="K44">
            <v>7396</v>
          </cell>
        </row>
        <row r="45">
          <cell r="F45">
            <v>15715</v>
          </cell>
          <cell r="G45">
            <v>0</v>
          </cell>
          <cell r="H45">
            <v>15715</v>
          </cell>
          <cell r="I45">
            <v>0</v>
          </cell>
          <cell r="J45">
            <v>15715</v>
          </cell>
          <cell r="K45">
            <v>15655</v>
          </cell>
        </row>
        <row r="46">
          <cell r="F46">
            <v>44347059</v>
          </cell>
          <cell r="G46">
            <v>0</v>
          </cell>
          <cell r="H46">
            <v>44347059</v>
          </cell>
          <cell r="I46">
            <v>0</v>
          </cell>
          <cell r="J46">
            <v>44347059</v>
          </cell>
          <cell r="K46">
            <v>28776802</v>
          </cell>
        </row>
        <row r="47">
          <cell r="F47">
            <v>4057380</v>
          </cell>
          <cell r="G47">
            <v>0</v>
          </cell>
          <cell r="H47">
            <v>4057380</v>
          </cell>
          <cell r="I47">
            <v>0</v>
          </cell>
          <cell r="J47">
            <v>4057380</v>
          </cell>
          <cell r="K47">
            <v>472688</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1178579</v>
          </cell>
          <cell r="G56">
            <v>0</v>
          </cell>
          <cell r="H56">
            <v>1178579</v>
          </cell>
          <cell r="I56">
            <v>0</v>
          </cell>
          <cell r="J56">
            <v>1178579</v>
          </cell>
          <cell r="K56">
            <v>1178579</v>
          </cell>
        </row>
        <row r="57">
          <cell r="F57">
            <v>0</v>
          </cell>
          <cell r="G57">
            <v>0</v>
          </cell>
          <cell r="H57">
            <v>0</v>
          </cell>
          <cell r="I57">
            <v>0</v>
          </cell>
          <cell r="J57">
            <v>0</v>
          </cell>
          <cell r="K57">
            <v>0</v>
          </cell>
        </row>
        <row r="58">
          <cell r="F58">
            <v>-167359</v>
          </cell>
          <cell r="G58">
            <v>0</v>
          </cell>
          <cell r="H58">
            <v>-167359</v>
          </cell>
          <cell r="I58">
            <v>0</v>
          </cell>
          <cell r="J58">
            <v>-167359</v>
          </cell>
          <cell r="K58">
            <v>-167359</v>
          </cell>
        </row>
        <row r="59">
          <cell r="F59">
            <v>-799077</v>
          </cell>
          <cell r="G59">
            <v>0</v>
          </cell>
          <cell r="H59">
            <v>-799077</v>
          </cell>
          <cell r="I59">
            <v>0</v>
          </cell>
          <cell r="J59">
            <v>-799077</v>
          </cell>
          <cell r="K59">
            <v>-186216</v>
          </cell>
        </row>
        <row r="60">
          <cell r="F60">
            <v>40500000</v>
          </cell>
          <cell r="G60">
            <v>0</v>
          </cell>
          <cell r="H60">
            <v>40500000</v>
          </cell>
          <cell r="I60">
            <v>0</v>
          </cell>
          <cell r="J60">
            <v>40500000</v>
          </cell>
          <cell r="K60">
            <v>8500000</v>
          </cell>
        </row>
        <row r="61">
          <cell r="F61">
            <v>181050</v>
          </cell>
          <cell r="G61">
            <v>0</v>
          </cell>
          <cell r="H61">
            <v>181050</v>
          </cell>
          <cell r="I61">
            <v>0</v>
          </cell>
          <cell r="J61">
            <v>181050</v>
          </cell>
          <cell r="K61">
            <v>-4250</v>
          </cell>
        </row>
        <row r="62">
          <cell r="F62">
            <v>112000</v>
          </cell>
          <cell r="G62">
            <v>0</v>
          </cell>
          <cell r="H62">
            <v>112000</v>
          </cell>
          <cell r="I62">
            <v>0</v>
          </cell>
          <cell r="J62">
            <v>112000</v>
          </cell>
          <cell r="K62">
            <v>8500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21735000</v>
          </cell>
          <cell r="G67">
            <v>0</v>
          </cell>
          <cell r="H67">
            <v>21735000</v>
          </cell>
          <cell r="I67">
            <v>0</v>
          </cell>
          <cell r="J67">
            <v>21735000</v>
          </cell>
          <cell r="K67">
            <v>45235000</v>
          </cell>
        </row>
        <row r="68">
          <cell r="F68">
            <v>-34300</v>
          </cell>
          <cell r="G68">
            <v>0</v>
          </cell>
          <cell r="H68">
            <v>-34300</v>
          </cell>
          <cell r="I68">
            <v>0</v>
          </cell>
          <cell r="J68">
            <v>-34300</v>
          </cell>
          <cell r="K68">
            <v>-214200</v>
          </cell>
        </row>
        <row r="69">
          <cell r="F69">
            <v>325</v>
          </cell>
          <cell r="G69">
            <v>0</v>
          </cell>
          <cell r="H69">
            <v>325</v>
          </cell>
          <cell r="I69">
            <v>0</v>
          </cell>
          <cell r="J69">
            <v>325</v>
          </cell>
          <cell r="K69">
            <v>325</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24150000</v>
          </cell>
        </row>
        <row r="93">
          <cell r="F93">
            <v>0</v>
          </cell>
          <cell r="G93">
            <v>0</v>
          </cell>
          <cell r="H93">
            <v>0</v>
          </cell>
          <cell r="I93">
            <v>0</v>
          </cell>
          <cell r="J93">
            <v>0</v>
          </cell>
          <cell r="K93">
            <v>-139525</v>
          </cell>
        </row>
        <row r="94">
          <cell r="F94">
            <v>0</v>
          </cell>
          <cell r="G94">
            <v>0</v>
          </cell>
          <cell r="H94">
            <v>0</v>
          </cell>
          <cell r="I94">
            <v>0</v>
          </cell>
          <cell r="J94">
            <v>0</v>
          </cell>
          <cell r="K94">
            <v>325</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37724250</v>
          </cell>
          <cell r="G104">
            <v>0</v>
          </cell>
          <cell r="H104">
            <v>37724250</v>
          </cell>
          <cell r="I104">
            <v>0</v>
          </cell>
          <cell r="J104">
            <v>37724250</v>
          </cell>
          <cell r="K104">
            <v>12024000</v>
          </cell>
        </row>
        <row r="105">
          <cell r="F105">
            <v>92450</v>
          </cell>
          <cell r="G105">
            <v>0</v>
          </cell>
          <cell r="H105">
            <v>92450</v>
          </cell>
          <cell r="I105">
            <v>0</v>
          </cell>
          <cell r="J105">
            <v>92450</v>
          </cell>
          <cell r="K105">
            <v>-18000</v>
          </cell>
        </row>
        <row r="106">
          <cell r="F106">
            <v>163336443</v>
          </cell>
          <cell r="G106">
            <v>0</v>
          </cell>
          <cell r="H106">
            <v>163336443</v>
          </cell>
          <cell r="I106">
            <v>0</v>
          </cell>
          <cell r="J106">
            <v>163336443</v>
          </cell>
          <cell r="K106">
            <v>137630852</v>
          </cell>
        </row>
        <row r="108">
          <cell r="F108">
            <v>400002</v>
          </cell>
          <cell r="G108">
            <v>0</v>
          </cell>
          <cell r="H108">
            <v>400002</v>
          </cell>
          <cell r="I108">
            <v>0</v>
          </cell>
          <cell r="J108">
            <v>400002</v>
          </cell>
          <cell r="K108">
            <v>372556</v>
          </cell>
        </row>
        <row r="109">
          <cell r="F109">
            <v>152260</v>
          </cell>
          <cell r="G109">
            <v>0</v>
          </cell>
          <cell r="H109">
            <v>152260</v>
          </cell>
          <cell r="I109">
            <v>0</v>
          </cell>
          <cell r="J109">
            <v>152260</v>
          </cell>
          <cell r="K109">
            <v>50262</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552262</v>
          </cell>
          <cell r="G112">
            <v>0</v>
          </cell>
          <cell r="H112">
            <v>552262</v>
          </cell>
          <cell r="I112">
            <v>0</v>
          </cell>
          <cell r="J112">
            <v>552262</v>
          </cell>
          <cell r="K112">
            <v>422818</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26031</v>
          </cell>
          <cell r="G119">
            <v>0</v>
          </cell>
          <cell r="H119">
            <v>26031</v>
          </cell>
          <cell r="I119">
            <v>0</v>
          </cell>
          <cell r="J119">
            <v>26031</v>
          </cell>
          <cell r="K119">
            <v>17365</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287512</v>
          </cell>
          <cell r="G123">
            <v>0</v>
          </cell>
          <cell r="H123">
            <v>287512</v>
          </cell>
          <cell r="I123">
            <v>0</v>
          </cell>
          <cell r="J123">
            <v>287512</v>
          </cell>
          <cell r="K123">
            <v>891164</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-1073</v>
          </cell>
          <cell r="G129">
            <v>0</v>
          </cell>
          <cell r="H129">
            <v>-1073</v>
          </cell>
          <cell r="I129">
            <v>0</v>
          </cell>
          <cell r="J129">
            <v>-1073</v>
          </cell>
          <cell r="K129">
            <v>57317</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108321</v>
          </cell>
          <cell r="G133">
            <v>0</v>
          </cell>
          <cell r="H133">
            <v>108321</v>
          </cell>
          <cell r="I133">
            <v>0</v>
          </cell>
          <cell r="J133">
            <v>108321</v>
          </cell>
          <cell r="K133">
            <v>48027</v>
          </cell>
        </row>
        <row r="134">
          <cell r="F134">
            <v>0</v>
          </cell>
          <cell r="G134">
            <v>0</v>
          </cell>
          <cell r="H134">
            <v>0</v>
          </cell>
          <cell r="I134">
            <v>0</v>
          </cell>
          <cell r="J134">
            <v>0</v>
          </cell>
          <cell r="K134">
            <v>0</v>
          </cell>
        </row>
        <row r="135">
          <cell r="F135">
            <v>632</v>
          </cell>
          <cell r="G135">
            <v>-633</v>
          </cell>
          <cell r="H135">
            <v>-1</v>
          </cell>
          <cell r="I135">
            <v>0</v>
          </cell>
          <cell r="J135">
            <v>-1</v>
          </cell>
          <cell r="K135">
            <v>0</v>
          </cell>
        </row>
        <row r="136">
          <cell r="F136">
            <v>730826</v>
          </cell>
          <cell r="G136">
            <v>0</v>
          </cell>
          <cell r="H136">
            <v>730826</v>
          </cell>
          <cell r="I136">
            <v>0</v>
          </cell>
          <cell r="J136">
            <v>730826</v>
          </cell>
          <cell r="K136">
            <v>130403</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473857</v>
          </cell>
          <cell r="G144">
            <v>0</v>
          </cell>
          <cell r="H144">
            <v>473857</v>
          </cell>
          <cell r="I144">
            <v>0</v>
          </cell>
          <cell r="J144">
            <v>473857</v>
          </cell>
          <cell r="K144">
            <v>714566</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110550</v>
          </cell>
          <cell r="G154">
            <v>0</v>
          </cell>
          <cell r="H154">
            <v>110550</v>
          </cell>
          <cell r="I154">
            <v>0</v>
          </cell>
          <cell r="J154">
            <v>110550</v>
          </cell>
          <cell r="K154">
            <v>59417</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0</v>
          </cell>
          <cell r="G158">
            <v>0</v>
          </cell>
          <cell r="H158">
            <v>0</v>
          </cell>
          <cell r="I158">
            <v>0</v>
          </cell>
          <cell r="J158">
            <v>0</v>
          </cell>
          <cell r="K158">
            <v>0</v>
          </cell>
        </row>
        <row r="159">
          <cell r="F159">
            <v>6545</v>
          </cell>
          <cell r="G159">
            <v>0</v>
          </cell>
          <cell r="H159">
            <v>6545</v>
          </cell>
          <cell r="I159">
            <v>0</v>
          </cell>
          <cell r="J159">
            <v>6545</v>
          </cell>
          <cell r="K159">
            <v>2497</v>
          </cell>
        </row>
        <row r="160">
          <cell r="F160">
            <v>117115</v>
          </cell>
          <cell r="G160">
            <v>0</v>
          </cell>
          <cell r="H160">
            <v>117115</v>
          </cell>
          <cell r="I160">
            <v>0</v>
          </cell>
          <cell r="J160">
            <v>117115</v>
          </cell>
          <cell r="K160">
            <v>27880</v>
          </cell>
        </row>
        <row r="161">
          <cell r="F161">
            <v>-2212</v>
          </cell>
          <cell r="G161">
            <v>0</v>
          </cell>
          <cell r="H161">
            <v>-2212</v>
          </cell>
          <cell r="I161">
            <v>0</v>
          </cell>
          <cell r="J161">
            <v>-2212</v>
          </cell>
          <cell r="K161">
            <v>-2597</v>
          </cell>
        </row>
        <row r="162">
          <cell r="F162">
            <v>1858104</v>
          </cell>
          <cell r="G162">
            <v>-633</v>
          </cell>
          <cell r="H162">
            <v>1857471</v>
          </cell>
          <cell r="I162">
            <v>0</v>
          </cell>
          <cell r="J162">
            <v>1857471</v>
          </cell>
          <cell r="K162">
            <v>1946039</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9">
          <cell r="F169">
            <v>0</v>
          </cell>
          <cell r="G169">
            <v>0</v>
          </cell>
          <cell r="H169">
            <v>0</v>
          </cell>
          <cell r="I169">
            <v>0</v>
          </cell>
          <cell r="J169">
            <v>0</v>
          </cell>
          <cell r="K169">
            <v>0</v>
          </cell>
        </row>
        <row r="170">
          <cell r="F170">
            <v>2701000</v>
          </cell>
          <cell r="G170">
            <v>0</v>
          </cell>
          <cell r="H170">
            <v>2701000</v>
          </cell>
          <cell r="I170">
            <v>0</v>
          </cell>
          <cell r="J170">
            <v>2701000</v>
          </cell>
          <cell r="K170">
            <v>2701000</v>
          </cell>
        </row>
        <row r="171">
          <cell r="F171">
            <v>0</v>
          </cell>
          <cell r="G171">
            <v>0</v>
          </cell>
          <cell r="H171">
            <v>0</v>
          </cell>
          <cell r="I171">
            <v>0</v>
          </cell>
          <cell r="J171">
            <v>0</v>
          </cell>
          <cell r="K171">
            <v>0</v>
          </cell>
        </row>
        <row r="172">
          <cell r="F172">
            <v>200000</v>
          </cell>
          <cell r="G172">
            <v>0</v>
          </cell>
          <cell r="H172">
            <v>200000</v>
          </cell>
          <cell r="I172">
            <v>0</v>
          </cell>
          <cell r="J172">
            <v>200000</v>
          </cell>
          <cell r="K172">
            <v>200000</v>
          </cell>
        </row>
        <row r="173">
          <cell r="F173">
            <v>0</v>
          </cell>
          <cell r="G173">
            <v>0</v>
          </cell>
          <cell r="H173">
            <v>0</v>
          </cell>
          <cell r="I173">
            <v>0</v>
          </cell>
          <cell r="J173">
            <v>0</v>
          </cell>
          <cell r="K173">
            <v>0</v>
          </cell>
        </row>
        <row r="174">
          <cell r="F174">
            <v>200000</v>
          </cell>
          <cell r="G174">
            <v>0</v>
          </cell>
          <cell r="H174">
            <v>200000</v>
          </cell>
          <cell r="I174">
            <v>0</v>
          </cell>
          <cell r="J174">
            <v>200000</v>
          </cell>
          <cell r="K174">
            <v>200000</v>
          </cell>
        </row>
        <row r="175">
          <cell r="F175">
            <v>-100000</v>
          </cell>
          <cell r="G175">
            <v>0</v>
          </cell>
          <cell r="H175">
            <v>-100000</v>
          </cell>
          <cell r="I175">
            <v>0</v>
          </cell>
          <cell r="J175">
            <v>-100000</v>
          </cell>
          <cell r="K175">
            <v>-100000</v>
          </cell>
        </row>
        <row r="176">
          <cell r="F176">
            <v>3001000</v>
          </cell>
          <cell r="G176">
            <v>0</v>
          </cell>
          <cell r="H176">
            <v>3001000</v>
          </cell>
          <cell r="I176">
            <v>0</v>
          </cell>
          <cell r="J176">
            <v>3001000</v>
          </cell>
          <cell r="K176">
            <v>3001000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541325</v>
          </cell>
          <cell r="G191">
            <v>0</v>
          </cell>
          <cell r="H191">
            <v>541325</v>
          </cell>
          <cell r="I191">
            <v>0</v>
          </cell>
          <cell r="J191">
            <v>541325</v>
          </cell>
          <cell r="K191">
            <v>1532917</v>
          </cell>
        </row>
        <row r="192">
          <cell r="F192">
            <v>0</v>
          </cell>
          <cell r="G192">
            <v>0</v>
          </cell>
          <cell r="H192">
            <v>0</v>
          </cell>
          <cell r="I192">
            <v>0</v>
          </cell>
          <cell r="J192">
            <v>0</v>
          </cell>
          <cell r="K192">
            <v>0</v>
          </cell>
        </row>
        <row r="193">
          <cell r="F193">
            <v>1000</v>
          </cell>
          <cell r="G193">
            <v>0</v>
          </cell>
          <cell r="H193">
            <v>1000</v>
          </cell>
          <cell r="I193">
            <v>0</v>
          </cell>
          <cell r="J193">
            <v>1000</v>
          </cell>
          <cell r="K193">
            <v>1000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774106</v>
          </cell>
          <cell r="G204">
            <v>0</v>
          </cell>
          <cell r="H204">
            <v>774106</v>
          </cell>
          <cell r="I204">
            <v>0</v>
          </cell>
          <cell r="J204">
            <v>774106</v>
          </cell>
          <cell r="K204">
            <v>2583770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148732</v>
          </cell>
          <cell r="G207">
            <v>0</v>
          </cell>
          <cell r="H207">
            <v>148732</v>
          </cell>
          <cell r="I207">
            <v>0</v>
          </cell>
          <cell r="J207">
            <v>148732</v>
          </cell>
          <cell r="K207">
            <v>810665</v>
          </cell>
        </row>
        <row r="208">
          <cell r="F208">
            <v>1000</v>
          </cell>
          <cell r="G208">
            <v>0</v>
          </cell>
          <cell r="H208">
            <v>1000</v>
          </cell>
          <cell r="I208">
            <v>0</v>
          </cell>
          <cell r="J208">
            <v>1000</v>
          </cell>
          <cell r="K208">
            <v>1000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45551</v>
          </cell>
          <cell r="G225">
            <v>0</v>
          </cell>
          <cell r="H225">
            <v>45551</v>
          </cell>
          <cell r="I225">
            <v>0</v>
          </cell>
          <cell r="J225">
            <v>45551</v>
          </cell>
          <cell r="K225">
            <v>361063</v>
          </cell>
        </row>
        <row r="226">
          <cell r="F226">
            <v>49732</v>
          </cell>
          <cell r="G226">
            <v>0</v>
          </cell>
          <cell r="H226">
            <v>49732</v>
          </cell>
          <cell r="I226">
            <v>0</v>
          </cell>
          <cell r="J226">
            <v>49732</v>
          </cell>
          <cell r="K226">
            <v>2</v>
          </cell>
        </row>
        <row r="227">
          <cell r="F227">
            <v>252022</v>
          </cell>
          <cell r="G227">
            <v>0</v>
          </cell>
          <cell r="H227">
            <v>252022</v>
          </cell>
          <cell r="I227">
            <v>0</v>
          </cell>
          <cell r="J227">
            <v>252022</v>
          </cell>
          <cell r="K227">
            <v>1018490</v>
          </cell>
        </row>
        <row r="228">
          <cell r="F228">
            <v>1000</v>
          </cell>
          <cell r="G228">
            <v>0</v>
          </cell>
          <cell r="H228">
            <v>1000</v>
          </cell>
          <cell r="I228">
            <v>0</v>
          </cell>
          <cell r="J228">
            <v>1000</v>
          </cell>
          <cell r="K228">
            <v>1000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1814468</v>
          </cell>
          <cell r="G231">
            <v>0</v>
          </cell>
          <cell r="H231">
            <v>1814468</v>
          </cell>
          <cell r="I231">
            <v>0</v>
          </cell>
          <cell r="J231">
            <v>1814468</v>
          </cell>
          <cell r="K231">
            <v>6309907</v>
          </cell>
        </row>
        <row r="233">
          <cell r="F233">
            <v>0</v>
          </cell>
          <cell r="G233">
            <v>0</v>
          </cell>
          <cell r="H233">
            <v>0</v>
          </cell>
          <cell r="I233">
            <v>0</v>
          </cell>
          <cell r="J233">
            <v>0</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0</v>
          </cell>
          <cell r="G236">
            <v>0</v>
          </cell>
          <cell r="H236">
            <v>0</v>
          </cell>
          <cell r="I236">
            <v>0</v>
          </cell>
          <cell r="J236">
            <v>0</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194020</v>
          </cell>
          <cell r="G239">
            <v>0</v>
          </cell>
          <cell r="H239">
            <v>194020</v>
          </cell>
          <cell r="I239">
            <v>0</v>
          </cell>
          <cell r="J239">
            <v>194020</v>
          </cell>
          <cell r="K239">
            <v>0</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442</v>
          </cell>
          <cell r="G244">
            <v>0</v>
          </cell>
          <cell r="H244">
            <v>442</v>
          </cell>
          <cell r="I244">
            <v>0</v>
          </cell>
          <cell r="J244">
            <v>442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194462</v>
          </cell>
          <cell r="G247">
            <v>0</v>
          </cell>
          <cell r="H247">
            <v>194462</v>
          </cell>
          <cell r="I247">
            <v>0</v>
          </cell>
          <cell r="J247">
            <v>194462</v>
          </cell>
          <cell r="K247">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5">
          <cell r="F255">
            <v>-160962</v>
          </cell>
          <cell r="G255">
            <v>0</v>
          </cell>
          <cell r="H255">
            <v>-160962</v>
          </cell>
          <cell r="I255">
            <v>0</v>
          </cell>
          <cell r="J255">
            <v>-160962</v>
          </cell>
          <cell r="K255">
            <v>-65257</v>
          </cell>
        </row>
        <row r="256">
          <cell r="F256">
            <v>-25752</v>
          </cell>
          <cell r="G256">
            <v>0</v>
          </cell>
          <cell r="H256">
            <v>-25752</v>
          </cell>
          <cell r="I256">
            <v>0</v>
          </cell>
          <cell r="J256">
            <v>-25752</v>
          </cell>
          <cell r="K256">
            <v>-10442</v>
          </cell>
        </row>
        <row r="257">
          <cell r="F257">
            <v>-161940</v>
          </cell>
          <cell r="G257">
            <v>0</v>
          </cell>
          <cell r="H257">
            <v>-161940</v>
          </cell>
          <cell r="I257">
            <v>0</v>
          </cell>
          <cell r="J257">
            <v>-161940</v>
          </cell>
          <cell r="K257">
            <v>-69917</v>
          </cell>
        </row>
        <row r="258">
          <cell r="F258">
            <v>-25911</v>
          </cell>
          <cell r="G258">
            <v>0</v>
          </cell>
          <cell r="H258">
            <v>-25911</v>
          </cell>
          <cell r="I258">
            <v>0</v>
          </cell>
          <cell r="J258">
            <v>-25911</v>
          </cell>
          <cell r="K258">
            <v>-11188</v>
          </cell>
        </row>
        <row r="259">
          <cell r="F259">
            <v>-129968</v>
          </cell>
          <cell r="G259">
            <v>0</v>
          </cell>
          <cell r="H259">
            <v>-129968</v>
          </cell>
          <cell r="I259">
            <v>0</v>
          </cell>
          <cell r="J259">
            <v>-129968</v>
          </cell>
          <cell r="K259">
            <v>-55646</v>
          </cell>
        </row>
        <row r="260">
          <cell r="F260">
            <v>-20702</v>
          </cell>
          <cell r="G260">
            <v>0</v>
          </cell>
          <cell r="H260">
            <v>-20702</v>
          </cell>
          <cell r="I260">
            <v>0</v>
          </cell>
          <cell r="J260">
            <v>-20702</v>
          </cell>
          <cell r="K260">
            <v>-8904</v>
          </cell>
        </row>
        <row r="261">
          <cell r="F261">
            <v>-525235</v>
          </cell>
          <cell r="G261">
            <v>0</v>
          </cell>
          <cell r="H261">
            <v>-525235</v>
          </cell>
          <cell r="I261">
            <v>0</v>
          </cell>
          <cell r="J261">
            <v>-525235</v>
          </cell>
          <cell r="K261">
            <v>-221354</v>
          </cell>
        </row>
        <row r="263">
          <cell r="F263">
            <v>-204414</v>
          </cell>
          <cell r="G263">
            <v>0</v>
          </cell>
          <cell r="H263">
            <v>-204414</v>
          </cell>
          <cell r="I263">
            <v>0</v>
          </cell>
          <cell r="J263">
            <v>-204414</v>
          </cell>
          <cell r="K263">
            <v>-37093</v>
          </cell>
        </row>
        <row r="264">
          <cell r="F264">
            <v>-128333</v>
          </cell>
          <cell r="G264">
            <v>0</v>
          </cell>
          <cell r="H264">
            <v>-128333</v>
          </cell>
          <cell r="I264">
            <v>0</v>
          </cell>
          <cell r="J264">
            <v>-128333</v>
          </cell>
          <cell r="K264">
            <v>-8571</v>
          </cell>
        </row>
        <row r="265">
          <cell r="F265">
            <v>-6864</v>
          </cell>
          <cell r="G265">
            <v>0</v>
          </cell>
          <cell r="H265">
            <v>-6864</v>
          </cell>
          <cell r="I265">
            <v>0</v>
          </cell>
          <cell r="J265">
            <v>-6864</v>
          </cell>
          <cell r="K265">
            <v>-2</v>
          </cell>
        </row>
        <row r="266">
          <cell r="F266">
            <v>-339611</v>
          </cell>
          <cell r="G266">
            <v>0</v>
          </cell>
          <cell r="H266">
            <v>-339611</v>
          </cell>
          <cell r="I266">
            <v>0</v>
          </cell>
          <cell r="J266">
            <v>-339611</v>
          </cell>
          <cell r="K266">
            <v>-45666</v>
          </cell>
        </row>
        <row r="268">
          <cell r="F268">
            <v>-21301</v>
          </cell>
          <cell r="G268">
            <v>0</v>
          </cell>
          <cell r="H268">
            <v>-21301</v>
          </cell>
          <cell r="I268">
            <v>0</v>
          </cell>
          <cell r="J268">
            <v>-21301</v>
          </cell>
          <cell r="K268">
            <v>-8545</v>
          </cell>
        </row>
        <row r="269">
          <cell r="F269">
            <v>-21445</v>
          </cell>
          <cell r="G269">
            <v>0</v>
          </cell>
          <cell r="H269">
            <v>-21445</v>
          </cell>
          <cell r="I269">
            <v>0</v>
          </cell>
          <cell r="J269">
            <v>-21445</v>
          </cell>
          <cell r="K269">
            <v>-9157</v>
          </cell>
        </row>
        <row r="270">
          <cell r="F270">
            <v>-16644</v>
          </cell>
          <cell r="G270">
            <v>0</v>
          </cell>
          <cell r="H270">
            <v>-16644</v>
          </cell>
          <cell r="I270">
            <v>0</v>
          </cell>
          <cell r="J270">
            <v>-16644</v>
          </cell>
          <cell r="K270">
            <v>-7288</v>
          </cell>
        </row>
        <row r="271">
          <cell r="F271">
            <v>-59390</v>
          </cell>
          <cell r="G271">
            <v>0</v>
          </cell>
          <cell r="H271">
            <v>-59390</v>
          </cell>
          <cell r="I271">
            <v>0</v>
          </cell>
          <cell r="J271">
            <v>-59390</v>
          </cell>
          <cell r="K271">
            <v>-24990</v>
          </cell>
        </row>
        <row r="273">
          <cell r="F273">
            <v>0</v>
          </cell>
          <cell r="G273">
            <v>0</v>
          </cell>
          <cell r="H273">
            <v>0</v>
          </cell>
          <cell r="I273">
            <v>0</v>
          </cell>
          <cell r="J273">
            <v>0</v>
          </cell>
          <cell r="K273">
            <v>0</v>
          </cell>
        </row>
        <row r="274">
          <cell r="F274">
            <v>-36098</v>
          </cell>
          <cell r="G274">
            <v>0</v>
          </cell>
          <cell r="H274">
            <v>-36098</v>
          </cell>
          <cell r="I274">
            <v>0</v>
          </cell>
          <cell r="J274">
            <v>-36098</v>
          </cell>
          <cell r="K274">
            <v>-81305</v>
          </cell>
        </row>
        <row r="275">
          <cell r="F275">
            <v>-28534</v>
          </cell>
          <cell r="G275">
            <v>0</v>
          </cell>
          <cell r="H275">
            <v>-28534</v>
          </cell>
          <cell r="I275">
            <v>0</v>
          </cell>
          <cell r="J275">
            <v>-28534</v>
          </cell>
          <cell r="K275">
            <v>0</v>
          </cell>
        </row>
        <row r="276">
          <cell r="F276">
            <v>0</v>
          </cell>
          <cell r="G276">
            <v>0</v>
          </cell>
          <cell r="H276">
            <v>0</v>
          </cell>
          <cell r="I276">
            <v>0</v>
          </cell>
          <cell r="J276">
            <v>0</v>
          </cell>
          <cell r="K276">
            <v>0</v>
          </cell>
        </row>
        <row r="277">
          <cell r="F277">
            <v>-37688</v>
          </cell>
          <cell r="G277">
            <v>0</v>
          </cell>
          <cell r="H277">
            <v>-37688</v>
          </cell>
          <cell r="I277">
            <v>0</v>
          </cell>
          <cell r="J277">
            <v>-37688</v>
          </cell>
          <cell r="K277">
            <v>-24344</v>
          </cell>
        </row>
        <row r="278">
          <cell r="F278">
            <v>0</v>
          </cell>
          <cell r="G278">
            <v>0</v>
          </cell>
          <cell r="H278">
            <v>0</v>
          </cell>
          <cell r="I278">
            <v>0</v>
          </cell>
          <cell r="J278">
            <v>0</v>
          </cell>
          <cell r="K278">
            <v>0</v>
          </cell>
        </row>
        <row r="279">
          <cell r="F279">
            <v>-36230</v>
          </cell>
          <cell r="G279">
            <v>0</v>
          </cell>
          <cell r="H279">
            <v>-36230</v>
          </cell>
          <cell r="I279">
            <v>0</v>
          </cell>
          <cell r="J279">
            <v>-36230</v>
          </cell>
          <cell r="K279">
            <v>-92641</v>
          </cell>
        </row>
        <row r="280">
          <cell r="F280">
            <v>-16371</v>
          </cell>
          <cell r="G280">
            <v>0</v>
          </cell>
          <cell r="H280">
            <v>-16371</v>
          </cell>
          <cell r="I280">
            <v>0</v>
          </cell>
          <cell r="J280">
            <v>-16371</v>
          </cell>
          <cell r="K280">
            <v>0</v>
          </cell>
        </row>
        <row r="281">
          <cell r="F281">
            <v>0</v>
          </cell>
          <cell r="G281">
            <v>0</v>
          </cell>
          <cell r="H281">
            <v>0</v>
          </cell>
          <cell r="I281">
            <v>0</v>
          </cell>
          <cell r="J281">
            <v>0</v>
          </cell>
          <cell r="K281">
            <v>0</v>
          </cell>
        </row>
        <row r="282">
          <cell r="F282">
            <v>-41588</v>
          </cell>
          <cell r="G282">
            <v>0</v>
          </cell>
          <cell r="H282">
            <v>-41588</v>
          </cell>
          <cell r="I282">
            <v>0</v>
          </cell>
          <cell r="J282">
            <v>-41588</v>
          </cell>
          <cell r="K282">
            <v>-27783</v>
          </cell>
        </row>
        <row r="283">
          <cell r="F283">
            <v>0</v>
          </cell>
          <cell r="G283">
            <v>0</v>
          </cell>
          <cell r="H283">
            <v>0</v>
          </cell>
          <cell r="I283">
            <v>0</v>
          </cell>
          <cell r="J283">
            <v>0</v>
          </cell>
          <cell r="K283">
            <v>0</v>
          </cell>
        </row>
        <row r="284">
          <cell r="F284">
            <v>-28260</v>
          </cell>
          <cell r="G284">
            <v>0</v>
          </cell>
          <cell r="H284">
            <v>-28260</v>
          </cell>
          <cell r="I284">
            <v>0</v>
          </cell>
          <cell r="J284">
            <v>-28260</v>
          </cell>
          <cell r="K284">
            <v>-76132</v>
          </cell>
        </row>
        <row r="285">
          <cell r="F285">
            <v>-17908</v>
          </cell>
          <cell r="G285">
            <v>0</v>
          </cell>
          <cell r="H285">
            <v>-17908</v>
          </cell>
          <cell r="I285">
            <v>0</v>
          </cell>
          <cell r="J285">
            <v>-17908</v>
          </cell>
          <cell r="K285">
            <v>0</v>
          </cell>
        </row>
        <row r="286">
          <cell r="F286">
            <v>0</v>
          </cell>
          <cell r="G286">
            <v>0</v>
          </cell>
          <cell r="H286">
            <v>0</v>
          </cell>
          <cell r="I286">
            <v>0</v>
          </cell>
          <cell r="J286">
            <v>0</v>
          </cell>
          <cell r="K286">
            <v>0</v>
          </cell>
        </row>
        <row r="287">
          <cell r="F287">
            <v>-33527</v>
          </cell>
          <cell r="G287">
            <v>0</v>
          </cell>
          <cell r="H287">
            <v>-33527</v>
          </cell>
          <cell r="I287">
            <v>0</v>
          </cell>
          <cell r="J287">
            <v>-33527</v>
          </cell>
          <cell r="K287">
            <v>-22871</v>
          </cell>
        </row>
        <row r="288">
          <cell r="F288">
            <v>-276204</v>
          </cell>
          <cell r="G288">
            <v>0</v>
          </cell>
          <cell r="H288">
            <v>-276204</v>
          </cell>
          <cell r="I288">
            <v>0</v>
          </cell>
          <cell r="J288">
            <v>-276204</v>
          </cell>
          <cell r="K288">
            <v>-325076</v>
          </cell>
        </row>
        <row r="290">
          <cell r="F290">
            <v>-10291</v>
          </cell>
          <cell r="G290">
            <v>0</v>
          </cell>
          <cell r="H290">
            <v>-10291</v>
          </cell>
          <cell r="I290">
            <v>0</v>
          </cell>
          <cell r="J290">
            <v>-10291</v>
          </cell>
          <cell r="K290">
            <v>-14793</v>
          </cell>
        </row>
        <row r="291">
          <cell r="F291">
            <v>-10532</v>
          </cell>
          <cell r="G291">
            <v>0</v>
          </cell>
          <cell r="H291">
            <v>-10532</v>
          </cell>
          <cell r="I291">
            <v>0</v>
          </cell>
          <cell r="J291">
            <v>-10532</v>
          </cell>
          <cell r="K291">
            <v>-16782</v>
          </cell>
        </row>
        <row r="292">
          <cell r="F292">
            <v>-8211</v>
          </cell>
          <cell r="G292">
            <v>0</v>
          </cell>
          <cell r="H292">
            <v>-8211</v>
          </cell>
          <cell r="I292">
            <v>0</v>
          </cell>
          <cell r="J292">
            <v>-8211</v>
          </cell>
          <cell r="K292">
            <v>-13780</v>
          </cell>
        </row>
        <row r="293">
          <cell r="F293">
            <v>-29034</v>
          </cell>
          <cell r="G293">
            <v>0</v>
          </cell>
          <cell r="H293">
            <v>-29034</v>
          </cell>
          <cell r="I293">
            <v>0</v>
          </cell>
          <cell r="J293">
            <v>-29034</v>
          </cell>
          <cell r="K293">
            <v>-45355</v>
          </cell>
        </row>
        <row r="295">
          <cell r="F295">
            <v>-102288</v>
          </cell>
          <cell r="G295">
            <v>0</v>
          </cell>
          <cell r="H295">
            <v>-102288</v>
          </cell>
          <cell r="I295">
            <v>0</v>
          </cell>
          <cell r="J295">
            <v>-102288</v>
          </cell>
          <cell r="K295">
            <v>-62976</v>
          </cell>
        </row>
        <row r="296">
          <cell r="F296">
            <v>0</v>
          </cell>
          <cell r="G296">
            <v>0</v>
          </cell>
          <cell r="H296">
            <v>0</v>
          </cell>
          <cell r="I296">
            <v>0</v>
          </cell>
          <cell r="J296">
            <v>0</v>
          </cell>
          <cell r="K296">
            <v>0</v>
          </cell>
        </row>
        <row r="297">
          <cell r="F297">
            <v>-5910</v>
          </cell>
          <cell r="G297">
            <v>0</v>
          </cell>
          <cell r="H297">
            <v>-5910</v>
          </cell>
          <cell r="I297">
            <v>0</v>
          </cell>
          <cell r="J297">
            <v>-5910</v>
          </cell>
          <cell r="K297">
            <v>-5910</v>
          </cell>
        </row>
        <row r="298">
          <cell r="F298">
            <v>-108198</v>
          </cell>
          <cell r="G298">
            <v>0</v>
          </cell>
          <cell r="H298">
            <v>-108198</v>
          </cell>
          <cell r="I298">
            <v>0</v>
          </cell>
          <cell r="J298">
            <v>-108198</v>
          </cell>
          <cell r="K298">
            <v>-68886</v>
          </cell>
        </row>
        <row r="300">
          <cell r="F300">
            <v>0</v>
          </cell>
          <cell r="G300">
            <v>0</v>
          </cell>
          <cell r="H300">
            <v>0</v>
          </cell>
          <cell r="I300">
            <v>0</v>
          </cell>
          <cell r="J300">
            <v>0</v>
          </cell>
          <cell r="K300">
            <v>0</v>
          </cell>
        </row>
        <row r="301">
          <cell r="F301">
            <v>-22782</v>
          </cell>
          <cell r="G301">
            <v>0</v>
          </cell>
          <cell r="H301">
            <v>-22782</v>
          </cell>
          <cell r="I301">
            <v>0</v>
          </cell>
          <cell r="J301">
            <v>-22782</v>
          </cell>
          <cell r="K301">
            <v>-31983</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-25576</v>
          </cell>
          <cell r="G305">
            <v>0</v>
          </cell>
          <cell r="H305">
            <v>-25576</v>
          </cell>
          <cell r="I305">
            <v>0</v>
          </cell>
          <cell r="J305">
            <v>-25576</v>
          </cell>
          <cell r="K305">
            <v>-37031</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v>-22166</v>
          </cell>
          <cell r="G308">
            <v>0</v>
          </cell>
          <cell r="H308">
            <v>-22166</v>
          </cell>
          <cell r="I308">
            <v>0</v>
          </cell>
          <cell r="J308">
            <v>-22166</v>
          </cell>
          <cell r="K308">
            <v>-30978</v>
          </cell>
        </row>
        <row r="309">
          <cell r="F309">
            <v>0</v>
          </cell>
          <cell r="G309">
            <v>0</v>
          </cell>
          <cell r="H309">
            <v>0</v>
          </cell>
          <cell r="I309">
            <v>0</v>
          </cell>
          <cell r="J309">
            <v>0</v>
          </cell>
          <cell r="K309">
            <v>0</v>
          </cell>
        </row>
        <row r="310">
          <cell r="F310">
            <v>-70524</v>
          </cell>
          <cell r="G310">
            <v>0</v>
          </cell>
          <cell r="H310">
            <v>-70524</v>
          </cell>
          <cell r="I310">
            <v>0</v>
          </cell>
          <cell r="J310">
            <v>-70524</v>
          </cell>
          <cell r="K310">
            <v>-99992</v>
          </cell>
        </row>
        <row r="312">
          <cell r="F312">
            <v>0</v>
          </cell>
          <cell r="G312">
            <v>0</v>
          </cell>
          <cell r="H312">
            <v>0</v>
          </cell>
          <cell r="I312">
            <v>0</v>
          </cell>
          <cell r="J312">
            <v>0</v>
          </cell>
          <cell r="K312">
            <v>-9425</v>
          </cell>
        </row>
        <row r="313">
          <cell r="F313">
            <v>0</v>
          </cell>
          <cell r="G313">
            <v>0</v>
          </cell>
          <cell r="H313">
            <v>0</v>
          </cell>
          <cell r="I313">
            <v>0</v>
          </cell>
          <cell r="J313">
            <v>0</v>
          </cell>
          <cell r="K313">
            <v>-1154083</v>
          </cell>
        </row>
        <row r="314">
          <cell r="F314">
            <v>0</v>
          </cell>
          <cell r="G314">
            <v>0</v>
          </cell>
          <cell r="H314">
            <v>0</v>
          </cell>
          <cell r="I314">
            <v>0</v>
          </cell>
          <cell r="J314">
            <v>0</v>
          </cell>
          <cell r="K314">
            <v>0</v>
          </cell>
        </row>
        <row r="315">
          <cell r="F315">
            <v>0</v>
          </cell>
          <cell r="G315">
            <v>0</v>
          </cell>
          <cell r="H315">
            <v>0</v>
          </cell>
          <cell r="I315">
            <v>0</v>
          </cell>
          <cell r="J315">
            <v>0</v>
          </cell>
          <cell r="K315">
            <v>3198799</v>
          </cell>
        </row>
        <row r="316">
          <cell r="F316">
            <v>0</v>
          </cell>
          <cell r="G316">
            <v>0</v>
          </cell>
          <cell r="H316">
            <v>0</v>
          </cell>
          <cell r="I316">
            <v>0</v>
          </cell>
          <cell r="J316">
            <v>0</v>
          </cell>
          <cell r="K316">
            <v>-2308439</v>
          </cell>
        </row>
        <row r="317">
          <cell r="F317">
            <v>0</v>
          </cell>
          <cell r="G317">
            <v>0</v>
          </cell>
          <cell r="H317">
            <v>0</v>
          </cell>
          <cell r="I317">
            <v>0</v>
          </cell>
          <cell r="J317">
            <v>0</v>
          </cell>
          <cell r="K317">
            <v>1415739</v>
          </cell>
        </row>
        <row r="318">
          <cell r="F318">
            <v>0</v>
          </cell>
          <cell r="G318">
            <v>0</v>
          </cell>
          <cell r="H318">
            <v>0</v>
          </cell>
          <cell r="I318">
            <v>0</v>
          </cell>
          <cell r="J318">
            <v>0</v>
          </cell>
          <cell r="K318">
            <v>1033161</v>
          </cell>
        </row>
        <row r="319">
          <cell r="F319">
            <v>0</v>
          </cell>
          <cell r="G319">
            <v>0</v>
          </cell>
          <cell r="H319">
            <v>0</v>
          </cell>
          <cell r="I319">
            <v>0</v>
          </cell>
          <cell r="J319">
            <v>0</v>
          </cell>
          <cell r="K319">
            <v>1826441</v>
          </cell>
        </row>
        <row r="320">
          <cell r="F320">
            <v>0</v>
          </cell>
          <cell r="G320">
            <v>0</v>
          </cell>
          <cell r="H320">
            <v>0</v>
          </cell>
          <cell r="I320">
            <v>0</v>
          </cell>
          <cell r="J320">
            <v>0</v>
          </cell>
          <cell r="K320">
            <v>-3981976</v>
          </cell>
        </row>
        <row r="321">
          <cell r="F321">
            <v>0</v>
          </cell>
          <cell r="G321">
            <v>0</v>
          </cell>
          <cell r="H321">
            <v>0</v>
          </cell>
          <cell r="I321">
            <v>0</v>
          </cell>
          <cell r="J321">
            <v>0</v>
          </cell>
          <cell r="K321">
            <v>0</v>
          </cell>
        </row>
        <row r="322">
          <cell r="F322">
            <v>0</v>
          </cell>
          <cell r="G322">
            <v>0</v>
          </cell>
          <cell r="H322">
            <v>0</v>
          </cell>
          <cell r="I322">
            <v>0</v>
          </cell>
          <cell r="J322">
            <v>0</v>
          </cell>
          <cell r="K322">
            <v>1115600</v>
          </cell>
        </row>
        <row r="323">
          <cell r="F323">
            <v>0</v>
          </cell>
          <cell r="G323">
            <v>0</v>
          </cell>
          <cell r="H323">
            <v>0</v>
          </cell>
          <cell r="I323">
            <v>0</v>
          </cell>
          <cell r="J323">
            <v>0</v>
          </cell>
          <cell r="K323">
            <v>1081413</v>
          </cell>
        </row>
        <row r="324">
          <cell r="F324">
            <v>0</v>
          </cell>
          <cell r="G324">
            <v>0</v>
          </cell>
          <cell r="H324">
            <v>0</v>
          </cell>
          <cell r="I324">
            <v>0</v>
          </cell>
          <cell r="J324">
            <v>0</v>
          </cell>
          <cell r="K324">
            <v>0</v>
          </cell>
        </row>
        <row r="325">
          <cell r="F325">
            <v>0</v>
          </cell>
          <cell r="G325">
            <v>0</v>
          </cell>
          <cell r="H325">
            <v>0</v>
          </cell>
          <cell r="I325">
            <v>0</v>
          </cell>
          <cell r="J325">
            <v>0</v>
          </cell>
          <cell r="K325">
            <v>-1973416</v>
          </cell>
        </row>
        <row r="326">
          <cell r="F326">
            <v>0</v>
          </cell>
          <cell r="G326">
            <v>0</v>
          </cell>
          <cell r="H326">
            <v>0</v>
          </cell>
          <cell r="I326">
            <v>0</v>
          </cell>
          <cell r="J326">
            <v>0</v>
          </cell>
          <cell r="K326">
            <v>0</v>
          </cell>
        </row>
        <row r="327">
          <cell r="F327">
            <v>0</v>
          </cell>
          <cell r="G327">
            <v>0</v>
          </cell>
          <cell r="H327">
            <v>0</v>
          </cell>
          <cell r="I327">
            <v>0</v>
          </cell>
          <cell r="J327">
            <v>0</v>
          </cell>
          <cell r="K327">
            <v>-1112514</v>
          </cell>
        </row>
        <row r="328">
          <cell r="F328">
            <v>0</v>
          </cell>
          <cell r="G328">
            <v>0</v>
          </cell>
          <cell r="H328">
            <v>0</v>
          </cell>
          <cell r="I328">
            <v>0</v>
          </cell>
          <cell r="J328">
            <v>0</v>
          </cell>
          <cell r="K328">
            <v>0</v>
          </cell>
        </row>
        <row r="329">
          <cell r="F329">
            <v>0</v>
          </cell>
          <cell r="G329">
            <v>0</v>
          </cell>
          <cell r="H329">
            <v>0</v>
          </cell>
          <cell r="I329">
            <v>0</v>
          </cell>
          <cell r="J329">
            <v>0</v>
          </cell>
          <cell r="K329">
            <v>-868700</v>
          </cell>
        </row>
        <row r="331">
          <cell r="F331">
            <v>0</v>
          </cell>
          <cell r="G331">
            <v>0</v>
          </cell>
          <cell r="H331">
            <v>0</v>
          </cell>
          <cell r="I331">
            <v>0</v>
          </cell>
          <cell r="J331">
            <v>0</v>
          </cell>
          <cell r="K331">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-379</v>
          </cell>
          <cell r="G336">
            <v>0</v>
          </cell>
          <cell r="H336">
            <v>-379</v>
          </cell>
          <cell r="I336">
            <v>0</v>
          </cell>
          <cell r="J336">
            <v>-379</v>
          </cell>
          <cell r="K336">
            <v>-379</v>
          </cell>
        </row>
        <row r="337">
          <cell r="F337">
            <v>-14746</v>
          </cell>
          <cell r="G337">
            <v>0</v>
          </cell>
          <cell r="H337">
            <v>-14746</v>
          </cell>
          <cell r="I337">
            <v>0</v>
          </cell>
          <cell r="J337">
            <v>-14746</v>
          </cell>
          <cell r="K337">
            <v>0</v>
          </cell>
        </row>
        <row r="338">
          <cell r="F338">
            <v>0</v>
          </cell>
          <cell r="G338">
            <v>0</v>
          </cell>
          <cell r="H338">
            <v>0</v>
          </cell>
          <cell r="I338">
            <v>0</v>
          </cell>
          <cell r="J338">
            <v>0</v>
          </cell>
          <cell r="K338">
            <v>0</v>
          </cell>
        </row>
        <row r="339">
          <cell r="F339">
            <v>-6015</v>
          </cell>
          <cell r="G339">
            <v>0</v>
          </cell>
          <cell r="H339">
            <v>-6015</v>
          </cell>
          <cell r="I339">
            <v>0</v>
          </cell>
          <cell r="J339">
            <v>-6015</v>
          </cell>
          <cell r="K339">
            <v>-6015</v>
          </cell>
        </row>
        <row r="340">
          <cell r="F340">
            <v>0</v>
          </cell>
          <cell r="G340">
            <v>0</v>
          </cell>
          <cell r="H340">
            <v>0</v>
          </cell>
          <cell r="I340">
            <v>0</v>
          </cell>
          <cell r="J340">
            <v>0</v>
          </cell>
          <cell r="K340">
            <v>0</v>
          </cell>
        </row>
        <row r="341">
          <cell r="F341">
            <v>-3497</v>
          </cell>
          <cell r="G341">
            <v>0</v>
          </cell>
          <cell r="H341">
            <v>-3497</v>
          </cell>
          <cell r="I341">
            <v>0</v>
          </cell>
          <cell r="J341">
            <v>-3497</v>
          </cell>
          <cell r="K341">
            <v>-1</v>
          </cell>
        </row>
        <row r="342">
          <cell r="F342">
            <v>22</v>
          </cell>
          <cell r="G342">
            <v>0</v>
          </cell>
          <cell r="H342">
            <v>22</v>
          </cell>
          <cell r="I342">
            <v>0</v>
          </cell>
          <cell r="J342">
            <v>22</v>
          </cell>
          <cell r="K342">
            <v>-1579</v>
          </cell>
        </row>
        <row r="343">
          <cell r="F343">
            <v>-9714</v>
          </cell>
          <cell r="G343">
            <v>0</v>
          </cell>
          <cell r="H343">
            <v>-9714</v>
          </cell>
          <cell r="I343">
            <v>0</v>
          </cell>
          <cell r="J343">
            <v>-9714</v>
          </cell>
          <cell r="K343">
            <v>-2075</v>
          </cell>
        </row>
        <row r="344">
          <cell r="F344">
            <v>1327</v>
          </cell>
          <cell r="G344">
            <v>0</v>
          </cell>
          <cell r="H344">
            <v>1327</v>
          </cell>
          <cell r="I344">
            <v>0</v>
          </cell>
          <cell r="J344">
            <v>1327</v>
          </cell>
          <cell r="K344">
            <v>-1805</v>
          </cell>
        </row>
        <row r="345">
          <cell r="F345">
            <v>-575</v>
          </cell>
          <cell r="G345">
            <v>0</v>
          </cell>
          <cell r="H345">
            <v>-575</v>
          </cell>
          <cell r="I345">
            <v>0</v>
          </cell>
          <cell r="J345">
            <v>-575</v>
          </cell>
          <cell r="K345">
            <v>0</v>
          </cell>
        </row>
        <row r="346">
          <cell r="F346">
            <v>448</v>
          </cell>
          <cell r="G346">
            <v>0</v>
          </cell>
          <cell r="H346">
            <v>448</v>
          </cell>
          <cell r="I346">
            <v>0</v>
          </cell>
          <cell r="J346">
            <v>448</v>
          </cell>
          <cell r="K346">
            <v>448</v>
          </cell>
        </row>
        <row r="347">
          <cell r="F347">
            <v>-2174</v>
          </cell>
          <cell r="G347">
            <v>0</v>
          </cell>
          <cell r="H347">
            <v>-2174</v>
          </cell>
          <cell r="I347">
            <v>0</v>
          </cell>
          <cell r="J347">
            <v>-2174</v>
          </cell>
          <cell r="K347">
            <v>212</v>
          </cell>
        </row>
        <row r="348">
          <cell r="F348">
            <v>-3044</v>
          </cell>
          <cell r="G348">
            <v>0</v>
          </cell>
          <cell r="H348">
            <v>-3044</v>
          </cell>
          <cell r="I348">
            <v>0</v>
          </cell>
          <cell r="J348">
            <v>-3044</v>
          </cell>
          <cell r="K348">
            <v>-2672</v>
          </cell>
        </row>
        <row r="349">
          <cell r="F349">
            <v>-3419</v>
          </cell>
          <cell r="G349">
            <v>0</v>
          </cell>
          <cell r="H349">
            <v>-3419</v>
          </cell>
          <cell r="I349">
            <v>0</v>
          </cell>
          <cell r="J349">
            <v>-3419</v>
          </cell>
          <cell r="K349">
            <v>0</v>
          </cell>
        </row>
        <row r="350">
          <cell r="F350">
            <v>1</v>
          </cell>
          <cell r="G350">
            <v>0</v>
          </cell>
          <cell r="H350">
            <v>1</v>
          </cell>
          <cell r="I350">
            <v>0</v>
          </cell>
          <cell r="J350">
            <v>1</v>
          </cell>
          <cell r="K350">
            <v>0</v>
          </cell>
        </row>
        <row r="351">
          <cell r="F351">
            <v>-925</v>
          </cell>
          <cell r="G351">
            <v>0</v>
          </cell>
          <cell r="H351">
            <v>-925</v>
          </cell>
          <cell r="I351">
            <v>0</v>
          </cell>
          <cell r="J351">
            <v>-925</v>
          </cell>
          <cell r="K351">
            <v>0</v>
          </cell>
        </row>
        <row r="352">
          <cell r="F352">
            <v>221</v>
          </cell>
          <cell r="G352">
            <v>0</v>
          </cell>
          <cell r="H352">
            <v>221</v>
          </cell>
          <cell r="I352">
            <v>0</v>
          </cell>
          <cell r="J352">
            <v>221</v>
          </cell>
          <cell r="K352">
            <v>-6766</v>
          </cell>
        </row>
        <row r="353">
          <cell r="F353">
            <v>267</v>
          </cell>
          <cell r="G353">
            <v>0</v>
          </cell>
          <cell r="H353">
            <v>267</v>
          </cell>
          <cell r="I353">
            <v>0</v>
          </cell>
          <cell r="J353">
            <v>267</v>
          </cell>
          <cell r="K353">
            <v>-982</v>
          </cell>
        </row>
        <row r="354">
          <cell r="F354">
            <v>-2004</v>
          </cell>
          <cell r="G354">
            <v>0</v>
          </cell>
          <cell r="H354">
            <v>-2004</v>
          </cell>
          <cell r="I354">
            <v>0</v>
          </cell>
          <cell r="J354">
            <v>-2004</v>
          </cell>
          <cell r="K354">
            <v>-2000</v>
          </cell>
        </row>
        <row r="355">
          <cell r="F355">
            <v>-1367</v>
          </cell>
          <cell r="G355">
            <v>0</v>
          </cell>
          <cell r="H355">
            <v>-1367</v>
          </cell>
          <cell r="I355">
            <v>0</v>
          </cell>
          <cell r="J355">
            <v>-1367</v>
          </cell>
          <cell r="K355">
            <v>-4008</v>
          </cell>
        </row>
        <row r="356">
          <cell r="F356">
            <v>269</v>
          </cell>
          <cell r="G356">
            <v>0</v>
          </cell>
          <cell r="H356">
            <v>269</v>
          </cell>
          <cell r="I356">
            <v>0</v>
          </cell>
          <cell r="J356">
            <v>269</v>
          </cell>
          <cell r="K356">
            <v>269</v>
          </cell>
        </row>
        <row r="357">
          <cell r="F357">
            <v>1</v>
          </cell>
          <cell r="G357">
            <v>0</v>
          </cell>
          <cell r="H357">
            <v>1</v>
          </cell>
          <cell r="I357">
            <v>0</v>
          </cell>
          <cell r="J357">
            <v>1</v>
          </cell>
          <cell r="K357">
            <v>-225</v>
          </cell>
        </row>
        <row r="358">
          <cell r="F358">
            <v>-202</v>
          </cell>
          <cell r="G358">
            <v>0</v>
          </cell>
          <cell r="H358">
            <v>-202</v>
          </cell>
          <cell r="I358">
            <v>0</v>
          </cell>
          <cell r="J358">
            <v>-202</v>
          </cell>
          <cell r="K358">
            <v>-202</v>
          </cell>
        </row>
        <row r="359">
          <cell r="F359">
            <v>-3250</v>
          </cell>
          <cell r="G359">
            <v>0</v>
          </cell>
          <cell r="H359">
            <v>-3250</v>
          </cell>
          <cell r="I359">
            <v>0</v>
          </cell>
          <cell r="J359">
            <v>-3250</v>
          </cell>
          <cell r="K359">
            <v>-2884</v>
          </cell>
        </row>
        <row r="360">
          <cell r="F360">
            <v>0</v>
          </cell>
          <cell r="G360">
            <v>0</v>
          </cell>
          <cell r="H360">
            <v>0</v>
          </cell>
          <cell r="I360">
            <v>0</v>
          </cell>
          <cell r="J360">
            <v>0</v>
          </cell>
          <cell r="K360">
            <v>-875</v>
          </cell>
        </row>
        <row r="361">
          <cell r="F361">
            <v>-62</v>
          </cell>
          <cell r="G361">
            <v>0</v>
          </cell>
          <cell r="H361">
            <v>-62</v>
          </cell>
          <cell r="I361">
            <v>0</v>
          </cell>
          <cell r="J361">
            <v>-62</v>
          </cell>
          <cell r="K361">
            <v>0</v>
          </cell>
        </row>
        <row r="362">
          <cell r="F362">
            <v>-4715</v>
          </cell>
          <cell r="G362">
            <v>0</v>
          </cell>
          <cell r="H362">
            <v>-4715</v>
          </cell>
          <cell r="I362">
            <v>0</v>
          </cell>
          <cell r="J362">
            <v>-4715</v>
          </cell>
          <cell r="K362">
            <v>0</v>
          </cell>
        </row>
        <row r="363">
          <cell r="F363">
            <v>-1528</v>
          </cell>
          <cell r="G363">
            <v>0</v>
          </cell>
          <cell r="H363">
            <v>-1528</v>
          </cell>
          <cell r="I363">
            <v>0</v>
          </cell>
          <cell r="J363">
            <v>-1528</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-826</v>
          </cell>
          <cell r="G371">
            <v>0</v>
          </cell>
          <cell r="H371">
            <v>-826</v>
          </cell>
          <cell r="I371">
            <v>0</v>
          </cell>
          <cell r="J371">
            <v>-826</v>
          </cell>
          <cell r="K371">
            <v>-826</v>
          </cell>
        </row>
        <row r="372">
          <cell r="F372">
            <v>-21078</v>
          </cell>
          <cell r="G372">
            <v>0</v>
          </cell>
          <cell r="H372">
            <v>-21078</v>
          </cell>
          <cell r="I372">
            <v>0</v>
          </cell>
          <cell r="J372">
            <v>-21078</v>
          </cell>
          <cell r="K372">
            <v>-20598</v>
          </cell>
        </row>
        <row r="373">
          <cell r="F373">
            <v>0</v>
          </cell>
          <cell r="G373">
            <v>0</v>
          </cell>
          <cell r="H373">
            <v>0</v>
          </cell>
          <cell r="I373">
            <v>0</v>
          </cell>
          <cell r="J373">
            <v>0</v>
          </cell>
          <cell r="K373">
            <v>0</v>
          </cell>
        </row>
        <row r="374">
          <cell r="F374">
            <v>-588</v>
          </cell>
          <cell r="G374">
            <v>0</v>
          </cell>
          <cell r="H374">
            <v>-588</v>
          </cell>
          <cell r="I374">
            <v>0</v>
          </cell>
          <cell r="J374">
            <v>-588</v>
          </cell>
          <cell r="K374">
            <v>-64</v>
          </cell>
        </row>
        <row r="375">
          <cell r="F375">
            <v>-17</v>
          </cell>
          <cell r="G375">
            <v>0</v>
          </cell>
          <cell r="H375">
            <v>-17</v>
          </cell>
          <cell r="I375">
            <v>0</v>
          </cell>
          <cell r="J375">
            <v>-17</v>
          </cell>
          <cell r="K375">
            <v>-273</v>
          </cell>
        </row>
        <row r="376">
          <cell r="F376">
            <v>-1073</v>
          </cell>
          <cell r="G376">
            <v>0</v>
          </cell>
          <cell r="H376">
            <v>-1073</v>
          </cell>
          <cell r="I376">
            <v>0</v>
          </cell>
          <cell r="J376">
            <v>-1073</v>
          </cell>
          <cell r="K376">
            <v>128</v>
          </cell>
        </row>
        <row r="377">
          <cell r="F377">
            <v>230</v>
          </cell>
          <cell r="G377">
            <v>0</v>
          </cell>
          <cell r="H377">
            <v>230</v>
          </cell>
          <cell r="I377">
            <v>0</v>
          </cell>
          <cell r="J377">
            <v>230</v>
          </cell>
          <cell r="K377">
            <v>-289</v>
          </cell>
        </row>
        <row r="378">
          <cell r="F378">
            <v>-92</v>
          </cell>
          <cell r="G378">
            <v>0</v>
          </cell>
          <cell r="H378">
            <v>-92</v>
          </cell>
          <cell r="I378">
            <v>0</v>
          </cell>
          <cell r="J378">
            <v>-92</v>
          </cell>
          <cell r="K378">
            <v>0</v>
          </cell>
        </row>
        <row r="379">
          <cell r="F379">
            <v>0</v>
          </cell>
          <cell r="G379">
            <v>0</v>
          </cell>
          <cell r="H379">
            <v>0</v>
          </cell>
          <cell r="I379">
            <v>0</v>
          </cell>
          <cell r="J379">
            <v>0</v>
          </cell>
          <cell r="K379">
            <v>0</v>
          </cell>
        </row>
        <row r="380">
          <cell r="F380">
            <v>-358</v>
          </cell>
          <cell r="G380">
            <v>0</v>
          </cell>
          <cell r="H380">
            <v>-358</v>
          </cell>
          <cell r="I380">
            <v>0</v>
          </cell>
          <cell r="J380">
            <v>-358</v>
          </cell>
          <cell r="K380">
            <v>0</v>
          </cell>
        </row>
        <row r="381">
          <cell r="F381">
            <v>-485</v>
          </cell>
          <cell r="G381">
            <v>0</v>
          </cell>
          <cell r="H381">
            <v>-485</v>
          </cell>
          <cell r="I381">
            <v>0</v>
          </cell>
          <cell r="J381">
            <v>-485</v>
          </cell>
          <cell r="K381">
            <v>-413</v>
          </cell>
        </row>
        <row r="382">
          <cell r="F382">
            <v>-548</v>
          </cell>
          <cell r="G382">
            <v>0</v>
          </cell>
          <cell r="H382">
            <v>-548</v>
          </cell>
          <cell r="I382">
            <v>0</v>
          </cell>
          <cell r="J382">
            <v>-548</v>
          </cell>
          <cell r="K382">
            <v>0</v>
          </cell>
        </row>
        <row r="383">
          <cell r="F383">
            <v>-1</v>
          </cell>
          <cell r="G383">
            <v>0</v>
          </cell>
          <cell r="H383">
            <v>-1</v>
          </cell>
          <cell r="I383">
            <v>0</v>
          </cell>
          <cell r="J383">
            <v>-1</v>
          </cell>
          <cell r="K383">
            <v>0</v>
          </cell>
        </row>
        <row r="384">
          <cell r="F384">
            <v>-141</v>
          </cell>
          <cell r="G384">
            <v>0</v>
          </cell>
          <cell r="H384">
            <v>-141</v>
          </cell>
          <cell r="I384">
            <v>0</v>
          </cell>
          <cell r="J384">
            <v>-141</v>
          </cell>
          <cell r="K384">
            <v>0</v>
          </cell>
        </row>
        <row r="385">
          <cell r="F385">
            <v>-1</v>
          </cell>
          <cell r="G385">
            <v>0</v>
          </cell>
          <cell r="H385">
            <v>-1</v>
          </cell>
          <cell r="I385">
            <v>0</v>
          </cell>
          <cell r="J385">
            <v>-1</v>
          </cell>
          <cell r="K385">
            <v>-1118</v>
          </cell>
        </row>
        <row r="386">
          <cell r="F386">
            <v>0</v>
          </cell>
          <cell r="G386">
            <v>0</v>
          </cell>
          <cell r="H386">
            <v>0</v>
          </cell>
          <cell r="I386">
            <v>0</v>
          </cell>
          <cell r="J386">
            <v>0</v>
          </cell>
          <cell r="K386">
            <v>-200</v>
          </cell>
        </row>
        <row r="387">
          <cell r="F387">
            <v>-304</v>
          </cell>
          <cell r="G387">
            <v>0</v>
          </cell>
          <cell r="H387">
            <v>-304</v>
          </cell>
          <cell r="I387">
            <v>0</v>
          </cell>
          <cell r="J387">
            <v>-304</v>
          </cell>
          <cell r="K387">
            <v>-320</v>
          </cell>
        </row>
        <row r="388">
          <cell r="F388">
            <v>-188</v>
          </cell>
          <cell r="G388">
            <v>0</v>
          </cell>
          <cell r="H388">
            <v>-188</v>
          </cell>
          <cell r="I388">
            <v>0</v>
          </cell>
          <cell r="J388">
            <v>-188</v>
          </cell>
          <cell r="K388">
            <v>-641</v>
          </cell>
        </row>
        <row r="389">
          <cell r="F389">
            <v>0</v>
          </cell>
          <cell r="G389">
            <v>0</v>
          </cell>
          <cell r="H389">
            <v>0</v>
          </cell>
          <cell r="I389">
            <v>0</v>
          </cell>
          <cell r="J389">
            <v>0</v>
          </cell>
          <cell r="K389">
            <v>0</v>
          </cell>
        </row>
        <row r="390">
          <cell r="F390">
            <v>1</v>
          </cell>
          <cell r="G390">
            <v>0</v>
          </cell>
          <cell r="H390">
            <v>1</v>
          </cell>
          <cell r="I390">
            <v>0</v>
          </cell>
          <cell r="J390">
            <v>1</v>
          </cell>
          <cell r="K390">
            <v>-36</v>
          </cell>
        </row>
        <row r="391">
          <cell r="F391">
            <v>600</v>
          </cell>
          <cell r="G391">
            <v>0</v>
          </cell>
          <cell r="H391">
            <v>600</v>
          </cell>
          <cell r="I391">
            <v>0</v>
          </cell>
          <cell r="J391">
            <v>600</v>
          </cell>
          <cell r="K391">
            <v>600</v>
          </cell>
        </row>
        <row r="392">
          <cell r="F392">
            <v>-715</v>
          </cell>
          <cell r="G392">
            <v>0</v>
          </cell>
          <cell r="H392">
            <v>-715</v>
          </cell>
          <cell r="I392">
            <v>0</v>
          </cell>
          <cell r="J392">
            <v>-715</v>
          </cell>
          <cell r="K392">
            <v>-461</v>
          </cell>
        </row>
        <row r="393">
          <cell r="F393">
            <v>0</v>
          </cell>
          <cell r="G393">
            <v>0</v>
          </cell>
          <cell r="H393">
            <v>0</v>
          </cell>
          <cell r="I393">
            <v>0</v>
          </cell>
          <cell r="J393">
            <v>0</v>
          </cell>
          <cell r="K393">
            <v>-140</v>
          </cell>
        </row>
        <row r="394">
          <cell r="F394">
            <v>0</v>
          </cell>
          <cell r="G394">
            <v>0</v>
          </cell>
          <cell r="H394">
            <v>0</v>
          </cell>
          <cell r="I394">
            <v>0</v>
          </cell>
          <cell r="J394">
            <v>0</v>
          </cell>
          <cell r="K394">
            <v>0</v>
          </cell>
        </row>
        <row r="395">
          <cell r="F395">
            <v>-754</v>
          </cell>
          <cell r="G395">
            <v>0</v>
          </cell>
          <cell r="H395">
            <v>-754</v>
          </cell>
          <cell r="I395">
            <v>0</v>
          </cell>
          <cell r="J395">
            <v>-754</v>
          </cell>
          <cell r="K395">
            <v>0</v>
          </cell>
        </row>
        <row r="396">
          <cell r="F396">
            <v>-240</v>
          </cell>
          <cell r="G396">
            <v>0</v>
          </cell>
          <cell r="H396">
            <v>-240</v>
          </cell>
          <cell r="I396">
            <v>0</v>
          </cell>
          <cell r="J396">
            <v>-240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-148732</v>
          </cell>
          <cell r="G400">
            <v>0</v>
          </cell>
          <cell r="H400">
            <v>-148732</v>
          </cell>
          <cell r="I400">
            <v>0</v>
          </cell>
          <cell r="J400">
            <v>-148732</v>
          </cell>
          <cell r="K400">
            <v>-810664</v>
          </cell>
        </row>
        <row r="401">
          <cell r="F401">
            <v>-45551</v>
          </cell>
          <cell r="G401">
            <v>0</v>
          </cell>
          <cell r="H401">
            <v>-45551</v>
          </cell>
          <cell r="I401">
            <v>0</v>
          </cell>
          <cell r="J401">
            <v>-45551</v>
          </cell>
          <cell r="K401">
            <v>-361063</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-89746</v>
          </cell>
          <cell r="G405">
            <v>0</v>
          </cell>
          <cell r="H405">
            <v>-89746</v>
          </cell>
          <cell r="I405">
            <v>0</v>
          </cell>
          <cell r="J405">
            <v>-89746</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-750</v>
          </cell>
          <cell r="G413">
            <v>0</v>
          </cell>
          <cell r="H413">
            <v>-750</v>
          </cell>
          <cell r="I413">
            <v>0</v>
          </cell>
          <cell r="J413">
            <v>-750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-102635</v>
          </cell>
          <cell r="G417">
            <v>0</v>
          </cell>
          <cell r="H417">
            <v>-102635</v>
          </cell>
          <cell r="I417">
            <v>0</v>
          </cell>
          <cell r="J417">
            <v>-102635</v>
          </cell>
          <cell r="K417">
            <v>-59315</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-1</v>
          </cell>
          <cell r="G424">
            <v>0</v>
          </cell>
          <cell r="H424">
            <v>-1</v>
          </cell>
          <cell r="I424">
            <v>0</v>
          </cell>
          <cell r="J424">
            <v>-1</v>
          </cell>
          <cell r="K424">
            <v>0</v>
          </cell>
        </row>
        <row r="425">
          <cell r="F425">
            <v>-49732</v>
          </cell>
          <cell r="G425">
            <v>0</v>
          </cell>
          <cell r="H425">
            <v>-49732</v>
          </cell>
          <cell r="I425">
            <v>0</v>
          </cell>
          <cell r="J425">
            <v>-49732</v>
          </cell>
          <cell r="K425">
            <v>-2</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-900</v>
          </cell>
          <cell r="G437">
            <v>0</v>
          </cell>
          <cell r="H437">
            <v>-900</v>
          </cell>
          <cell r="I437">
            <v>0</v>
          </cell>
          <cell r="J437">
            <v>-900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-232</v>
          </cell>
          <cell r="G443">
            <v>0</v>
          </cell>
          <cell r="H443">
            <v>-232</v>
          </cell>
          <cell r="I443">
            <v>0</v>
          </cell>
          <cell r="J443">
            <v>-232</v>
          </cell>
          <cell r="K443">
            <v>-232</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-61460</v>
          </cell>
          <cell r="G446">
            <v>0</v>
          </cell>
          <cell r="H446">
            <v>-61460</v>
          </cell>
          <cell r="I446">
            <v>0</v>
          </cell>
          <cell r="J446">
            <v>-61460</v>
          </cell>
          <cell r="K446">
            <v>-32660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-581377</v>
          </cell>
          <cell r="G457">
            <v>0</v>
          </cell>
          <cell r="H457">
            <v>-581377</v>
          </cell>
          <cell r="I457">
            <v>0</v>
          </cell>
          <cell r="J457">
            <v>-581377</v>
          </cell>
          <cell r="K457">
            <v>-1320126</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-1239983</v>
          </cell>
          <cell r="G467">
            <v>0</v>
          </cell>
          <cell r="H467">
            <v>-1239983</v>
          </cell>
          <cell r="I467">
            <v>0</v>
          </cell>
          <cell r="J467">
            <v>-1239983</v>
          </cell>
          <cell r="K467">
            <v>-6867633</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194282</v>
          </cell>
          <cell r="G472">
            <v>0</v>
          </cell>
          <cell r="H472">
            <v>194282</v>
          </cell>
          <cell r="I472">
            <v>0</v>
          </cell>
          <cell r="J472">
            <v>194282</v>
          </cell>
          <cell r="K472">
            <v>808030</v>
          </cell>
        </row>
        <row r="473">
          <cell r="F473">
            <v>0</v>
          </cell>
          <cell r="G473">
            <v>0</v>
          </cell>
          <cell r="H473">
            <v>0</v>
          </cell>
          <cell r="I473">
            <v>0</v>
          </cell>
          <cell r="J473">
            <v>0</v>
          </cell>
          <cell r="K473">
            <v>76258</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-3053890</v>
          </cell>
          <cell r="G477">
            <v>0</v>
          </cell>
          <cell r="H477">
            <v>-3053890</v>
          </cell>
          <cell r="I477">
            <v>0</v>
          </cell>
          <cell r="J477">
            <v>-3053890</v>
          </cell>
          <cell r="K477">
            <v>-9886359</v>
          </cell>
        </row>
        <row r="478">
          <cell r="F478">
            <v>0</v>
          </cell>
          <cell r="G478">
            <v>0</v>
          </cell>
          <cell r="H478">
            <v>0</v>
          </cell>
          <cell r="I478">
            <v>0</v>
          </cell>
          <cell r="J478">
            <v>0</v>
          </cell>
          <cell r="K478">
            <v>-339045</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-1369343</v>
          </cell>
          <cell r="G486">
            <v>0</v>
          </cell>
          <cell r="H486">
            <v>-1369343</v>
          </cell>
          <cell r="I486">
            <v>0</v>
          </cell>
          <cell r="J486">
            <v>-1369343</v>
          </cell>
          <cell r="K486">
            <v>-3992489</v>
          </cell>
        </row>
        <row r="487">
          <cell r="F487">
            <v>0</v>
          </cell>
          <cell r="G487">
            <v>0</v>
          </cell>
          <cell r="H487">
            <v>0</v>
          </cell>
          <cell r="I487">
            <v>0</v>
          </cell>
          <cell r="J487">
            <v>0</v>
          </cell>
          <cell r="K487">
            <v>0</v>
          </cell>
        </row>
        <row r="488">
          <cell r="F488">
            <v>0</v>
          </cell>
          <cell r="G488">
            <v>0</v>
          </cell>
          <cell r="H488">
            <v>0</v>
          </cell>
          <cell r="I488">
            <v>0</v>
          </cell>
          <cell r="J488">
            <v>0</v>
          </cell>
          <cell r="K488">
            <v>-24652</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-95283</v>
          </cell>
          <cell r="G492">
            <v>0</v>
          </cell>
          <cell r="H492">
            <v>-95283</v>
          </cell>
          <cell r="I492">
            <v>0</v>
          </cell>
          <cell r="J492">
            <v>-95283</v>
          </cell>
          <cell r="K492">
            <v>-386023</v>
          </cell>
        </row>
        <row r="493">
          <cell r="F493">
            <v>-5564217</v>
          </cell>
          <cell r="G493">
            <v>0</v>
          </cell>
          <cell r="H493">
            <v>-5564217</v>
          </cell>
          <cell r="I493">
            <v>0</v>
          </cell>
          <cell r="J493">
            <v>-5564217</v>
          </cell>
          <cell r="K493">
            <v>-20611913</v>
          </cell>
        </row>
        <row r="495">
          <cell r="F495">
            <v>0</v>
          </cell>
          <cell r="G495">
            <v>0</v>
          </cell>
          <cell r="H495">
            <v>0</v>
          </cell>
          <cell r="I495">
            <v>0</v>
          </cell>
          <cell r="J495">
            <v>0</v>
          </cell>
          <cell r="K495">
            <v>363697</v>
          </cell>
        </row>
        <row r="496">
          <cell r="F496">
            <v>772873</v>
          </cell>
          <cell r="G496">
            <v>0</v>
          </cell>
          <cell r="H496">
            <v>772873</v>
          </cell>
          <cell r="I496">
            <v>0</v>
          </cell>
          <cell r="J496">
            <v>772873</v>
          </cell>
          <cell r="K496">
            <v>2020912</v>
          </cell>
        </row>
        <row r="497">
          <cell r="F497">
            <v>0</v>
          </cell>
          <cell r="G497">
            <v>0</v>
          </cell>
          <cell r="H497">
            <v>0</v>
          </cell>
          <cell r="I497">
            <v>0</v>
          </cell>
          <cell r="J497">
            <v>0</v>
          </cell>
          <cell r="K497">
            <v>0</v>
          </cell>
        </row>
        <row r="498">
          <cell r="F498">
            <v>0</v>
          </cell>
          <cell r="G498">
            <v>0</v>
          </cell>
          <cell r="H498">
            <v>0</v>
          </cell>
          <cell r="I498">
            <v>0</v>
          </cell>
          <cell r="J498">
            <v>0</v>
          </cell>
          <cell r="K498">
            <v>6015</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709038</v>
          </cell>
          <cell r="G504">
            <v>0</v>
          </cell>
          <cell r="H504">
            <v>709038</v>
          </cell>
          <cell r="I504">
            <v>0</v>
          </cell>
          <cell r="J504">
            <v>709038</v>
          </cell>
          <cell r="K504">
            <v>1756916</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-98999</v>
          </cell>
          <cell r="G512">
            <v>0</v>
          </cell>
          <cell r="H512">
            <v>-98999</v>
          </cell>
          <cell r="I512">
            <v>0</v>
          </cell>
          <cell r="J512">
            <v>-98999</v>
          </cell>
          <cell r="K512">
            <v>-422007</v>
          </cell>
        </row>
        <row r="513">
          <cell r="F513">
            <v>0</v>
          </cell>
          <cell r="G513">
            <v>0</v>
          </cell>
          <cell r="H513">
            <v>0</v>
          </cell>
          <cell r="I513">
            <v>0</v>
          </cell>
          <cell r="J513">
            <v>0</v>
          </cell>
          <cell r="K513">
            <v>-26647</v>
          </cell>
        </row>
        <row r="514">
          <cell r="F514">
            <v>154764</v>
          </cell>
          <cell r="G514">
            <v>0</v>
          </cell>
          <cell r="H514">
            <v>154764</v>
          </cell>
          <cell r="I514">
            <v>0</v>
          </cell>
          <cell r="J514">
            <v>154764</v>
          </cell>
          <cell r="K514">
            <v>558550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-49612</v>
          </cell>
        </row>
        <row r="523">
          <cell r="F523">
            <v>1537676</v>
          </cell>
          <cell r="G523">
            <v>0</v>
          </cell>
          <cell r="H523">
            <v>1537676</v>
          </cell>
          <cell r="I523">
            <v>0</v>
          </cell>
          <cell r="J523">
            <v>1537676</v>
          </cell>
          <cell r="K523">
            <v>4207824</v>
          </cell>
        </row>
        <row r="525">
          <cell r="F525">
            <v>-44096307</v>
          </cell>
          <cell r="G525">
            <v>0</v>
          </cell>
          <cell r="H525">
            <v>-44096307</v>
          </cell>
          <cell r="I525">
            <v>0</v>
          </cell>
          <cell r="J525">
            <v>-44096307</v>
          </cell>
          <cell r="K525">
            <v>-38076126</v>
          </cell>
        </row>
        <row r="526">
          <cell r="F526">
            <v>0</v>
          </cell>
          <cell r="G526">
            <v>0</v>
          </cell>
          <cell r="H526">
            <v>0</v>
          </cell>
          <cell r="I526">
            <v>0</v>
          </cell>
          <cell r="J526">
            <v>0</v>
          </cell>
          <cell r="K526">
            <v>0</v>
          </cell>
        </row>
        <row r="527">
          <cell r="F527">
            <v>493076</v>
          </cell>
          <cell r="G527">
            <v>0</v>
          </cell>
          <cell r="H527">
            <v>493076</v>
          </cell>
          <cell r="I527">
            <v>0</v>
          </cell>
          <cell r="J527">
            <v>493076</v>
          </cell>
          <cell r="K527">
            <v>129379</v>
          </cell>
        </row>
        <row r="528">
          <cell r="F528">
            <v>4138178</v>
          </cell>
          <cell r="G528">
            <v>0</v>
          </cell>
          <cell r="H528">
            <v>4138178</v>
          </cell>
          <cell r="I528">
            <v>0</v>
          </cell>
          <cell r="J528">
            <v>4138178</v>
          </cell>
          <cell r="K528">
            <v>2111252</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-8688841</v>
          </cell>
          <cell r="G532">
            <v>0</v>
          </cell>
          <cell r="H532">
            <v>-8688841</v>
          </cell>
          <cell r="I532">
            <v>0</v>
          </cell>
          <cell r="J532">
            <v>-8688841</v>
          </cell>
          <cell r="K532">
            <v>1577914</v>
          </cell>
        </row>
        <row r="533">
          <cell r="F533">
            <v>-5509637</v>
          </cell>
          <cell r="G533">
            <v>0</v>
          </cell>
          <cell r="H533">
            <v>-5509637</v>
          </cell>
          <cell r="I533">
            <v>0</v>
          </cell>
          <cell r="J533">
            <v>-5509637</v>
          </cell>
          <cell r="K533">
            <v>40864</v>
          </cell>
        </row>
        <row r="534">
          <cell r="F534">
            <v>-295736</v>
          </cell>
          <cell r="G534">
            <v>0</v>
          </cell>
          <cell r="H534">
            <v>-295736</v>
          </cell>
          <cell r="I534">
            <v>0</v>
          </cell>
          <cell r="J534">
            <v>-295736</v>
          </cell>
          <cell r="K534">
            <v>-722664</v>
          </cell>
        </row>
        <row r="535">
          <cell r="F535">
            <v>-584032</v>
          </cell>
          <cell r="G535">
            <v>0</v>
          </cell>
          <cell r="H535">
            <v>-584032</v>
          </cell>
          <cell r="I535">
            <v>0</v>
          </cell>
          <cell r="J535">
            <v>-584032</v>
          </cell>
          <cell r="K535">
            <v>-176784</v>
          </cell>
        </row>
        <row r="536">
          <cell r="F536">
            <v>0</v>
          </cell>
          <cell r="G536">
            <v>0</v>
          </cell>
          <cell r="H536">
            <v>0</v>
          </cell>
          <cell r="I536">
            <v>0</v>
          </cell>
          <cell r="J536">
            <v>0</v>
          </cell>
          <cell r="K536">
            <v>0</v>
          </cell>
        </row>
        <row r="537">
          <cell r="F537">
            <v>-107788</v>
          </cell>
          <cell r="G537">
            <v>0</v>
          </cell>
          <cell r="H537">
            <v>-107788</v>
          </cell>
          <cell r="I537">
            <v>0</v>
          </cell>
          <cell r="J537">
            <v>-107788</v>
          </cell>
          <cell r="K537">
            <v>-4941765</v>
          </cell>
        </row>
        <row r="538">
          <cell r="F538">
            <v>743662</v>
          </cell>
          <cell r="G538">
            <v>0</v>
          </cell>
          <cell r="H538">
            <v>743662</v>
          </cell>
          <cell r="I538">
            <v>0</v>
          </cell>
          <cell r="J538">
            <v>743662</v>
          </cell>
          <cell r="K538">
            <v>-64368</v>
          </cell>
        </row>
        <row r="539">
          <cell r="F539">
            <v>-160648</v>
          </cell>
          <cell r="G539">
            <v>0</v>
          </cell>
          <cell r="H539">
            <v>-160648</v>
          </cell>
          <cell r="I539">
            <v>0</v>
          </cell>
          <cell r="J539">
            <v>-160648</v>
          </cell>
          <cell r="K539">
            <v>-236906</v>
          </cell>
        </row>
        <row r="540">
          <cell r="F540">
            <v>-48351820</v>
          </cell>
          <cell r="G540">
            <v>0</v>
          </cell>
          <cell r="H540">
            <v>-48351820</v>
          </cell>
          <cell r="I540">
            <v>0</v>
          </cell>
          <cell r="J540">
            <v>-48351820</v>
          </cell>
          <cell r="K540">
            <v>-38465461</v>
          </cell>
        </row>
        <row r="541">
          <cell r="F541">
            <v>0</v>
          </cell>
          <cell r="G541">
            <v>0</v>
          </cell>
          <cell r="H541">
            <v>0</v>
          </cell>
          <cell r="I541">
            <v>0</v>
          </cell>
          <cell r="J541">
            <v>0</v>
          </cell>
          <cell r="K541">
            <v>0</v>
          </cell>
        </row>
        <row r="542">
          <cell r="F542">
            <v>-438570</v>
          </cell>
          <cell r="G542">
            <v>0</v>
          </cell>
          <cell r="H542">
            <v>-438570</v>
          </cell>
          <cell r="I542">
            <v>0</v>
          </cell>
          <cell r="J542">
            <v>-438570</v>
          </cell>
          <cell r="K542">
            <v>-99525</v>
          </cell>
        </row>
        <row r="543">
          <cell r="F543">
            <v>4073963</v>
          </cell>
          <cell r="G543">
            <v>0</v>
          </cell>
          <cell r="H543">
            <v>4073963</v>
          </cell>
          <cell r="I543">
            <v>0</v>
          </cell>
          <cell r="J543">
            <v>4073963</v>
          </cell>
          <cell r="K543">
            <v>2317047</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-19542783</v>
          </cell>
          <cell r="G547">
            <v>0</v>
          </cell>
          <cell r="H547">
            <v>-19542783</v>
          </cell>
          <cell r="I547">
            <v>0</v>
          </cell>
          <cell r="J547">
            <v>-19542783</v>
          </cell>
          <cell r="K547">
            <v>-12166813</v>
          </cell>
        </row>
        <row r="548">
          <cell r="F548">
            <v>131819</v>
          </cell>
          <cell r="G548">
            <v>0</v>
          </cell>
          <cell r="H548">
            <v>131819</v>
          </cell>
          <cell r="I548">
            <v>0</v>
          </cell>
          <cell r="J548">
            <v>131819</v>
          </cell>
          <cell r="K548">
            <v>-308073</v>
          </cell>
        </row>
        <row r="549">
          <cell r="F549">
            <v>1742335</v>
          </cell>
          <cell r="G549">
            <v>0</v>
          </cell>
          <cell r="H549">
            <v>1742335</v>
          </cell>
          <cell r="I549">
            <v>0</v>
          </cell>
          <cell r="J549">
            <v>1742335</v>
          </cell>
          <cell r="K549">
            <v>1004974</v>
          </cell>
        </row>
        <row r="550">
          <cell r="F550">
            <v>2192593</v>
          </cell>
          <cell r="G550">
            <v>0</v>
          </cell>
          <cell r="H550">
            <v>2192593</v>
          </cell>
          <cell r="I550">
            <v>0</v>
          </cell>
          <cell r="J550">
            <v>2192593</v>
          </cell>
          <cell r="K550">
            <v>51056</v>
          </cell>
        </row>
        <row r="551">
          <cell r="F551">
            <v>0</v>
          </cell>
          <cell r="G551">
            <v>0</v>
          </cell>
          <cell r="H551">
            <v>0</v>
          </cell>
          <cell r="I551">
            <v>0</v>
          </cell>
          <cell r="J551">
            <v>0</v>
          </cell>
          <cell r="K551">
            <v>0</v>
          </cell>
        </row>
        <row r="552">
          <cell r="F552">
            <v>-352466</v>
          </cell>
          <cell r="G552">
            <v>0</v>
          </cell>
          <cell r="H552">
            <v>-352466</v>
          </cell>
          <cell r="I552">
            <v>0</v>
          </cell>
          <cell r="J552">
            <v>-352466</v>
          </cell>
          <cell r="K552">
            <v>69541</v>
          </cell>
        </row>
        <row r="553">
          <cell r="F553">
            <v>117993</v>
          </cell>
          <cell r="G553">
            <v>0</v>
          </cell>
          <cell r="H553">
            <v>117993</v>
          </cell>
          <cell r="I553">
            <v>0</v>
          </cell>
          <cell r="J553">
            <v>117993</v>
          </cell>
          <cell r="K553">
            <v>144640</v>
          </cell>
        </row>
        <row r="554">
          <cell r="F554">
            <v>-36292384</v>
          </cell>
          <cell r="G554">
            <v>0</v>
          </cell>
          <cell r="H554">
            <v>-36292384</v>
          </cell>
          <cell r="I554">
            <v>0</v>
          </cell>
          <cell r="J554">
            <v>-36292384</v>
          </cell>
          <cell r="K554">
            <v>-32564691</v>
          </cell>
        </row>
        <row r="555">
          <cell r="F555">
            <v>0</v>
          </cell>
          <cell r="G555">
            <v>0</v>
          </cell>
          <cell r="H555">
            <v>0</v>
          </cell>
          <cell r="I555">
            <v>0</v>
          </cell>
          <cell r="J555">
            <v>0</v>
          </cell>
          <cell r="K555">
            <v>0</v>
          </cell>
        </row>
        <row r="556">
          <cell r="F556">
            <v>-80428</v>
          </cell>
          <cell r="G556">
            <v>0</v>
          </cell>
          <cell r="H556">
            <v>-80428</v>
          </cell>
          <cell r="I556">
            <v>0</v>
          </cell>
          <cell r="J556">
            <v>-80428</v>
          </cell>
          <cell r="K556">
            <v>-55777</v>
          </cell>
        </row>
        <row r="557">
          <cell r="F557">
            <v>1548742</v>
          </cell>
          <cell r="G557">
            <v>0</v>
          </cell>
          <cell r="H557">
            <v>1548742</v>
          </cell>
          <cell r="I557">
            <v>0</v>
          </cell>
          <cell r="J557">
            <v>1548742</v>
          </cell>
          <cell r="K557">
            <v>990192</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-12520147</v>
          </cell>
          <cell r="G561">
            <v>0</v>
          </cell>
          <cell r="H561">
            <v>-12520147</v>
          </cell>
          <cell r="I561">
            <v>0</v>
          </cell>
          <cell r="J561">
            <v>-12520147</v>
          </cell>
          <cell r="K561">
            <v>-7943884</v>
          </cell>
        </row>
        <row r="562">
          <cell r="F562">
            <v>139525</v>
          </cell>
          <cell r="G562">
            <v>0</v>
          </cell>
          <cell r="H562">
            <v>139525</v>
          </cell>
          <cell r="I562">
            <v>0</v>
          </cell>
          <cell r="J562">
            <v>139525</v>
          </cell>
          <cell r="K562">
            <v>-52000</v>
          </cell>
        </row>
        <row r="563">
          <cell r="F563">
            <v>-11180</v>
          </cell>
          <cell r="G563">
            <v>0</v>
          </cell>
          <cell r="H563">
            <v>-11180</v>
          </cell>
          <cell r="I563">
            <v>0</v>
          </cell>
          <cell r="J563">
            <v>-11180</v>
          </cell>
          <cell r="K563">
            <v>-34207</v>
          </cell>
        </row>
        <row r="564">
          <cell r="F564">
            <v>732976</v>
          </cell>
          <cell r="G564">
            <v>0</v>
          </cell>
          <cell r="H564">
            <v>732976</v>
          </cell>
          <cell r="I564">
            <v>0</v>
          </cell>
          <cell r="J564">
            <v>732976</v>
          </cell>
          <cell r="K564">
            <v>4966</v>
          </cell>
        </row>
        <row r="565">
          <cell r="F565">
            <v>0</v>
          </cell>
          <cell r="G565">
            <v>0</v>
          </cell>
          <cell r="H565">
            <v>0</v>
          </cell>
          <cell r="I565">
            <v>0</v>
          </cell>
          <cell r="J565">
            <v>0</v>
          </cell>
          <cell r="K565">
            <v>0</v>
          </cell>
        </row>
        <row r="566">
          <cell r="F566">
            <v>-391196</v>
          </cell>
          <cell r="G566">
            <v>0</v>
          </cell>
          <cell r="H566">
            <v>-391196</v>
          </cell>
          <cell r="I566">
            <v>0</v>
          </cell>
          <cell r="J566">
            <v>-391196</v>
          </cell>
          <cell r="K566">
            <v>-5173</v>
          </cell>
        </row>
        <row r="567">
          <cell r="F567">
            <v>42654</v>
          </cell>
          <cell r="G567">
            <v>0</v>
          </cell>
          <cell r="H567">
            <v>42654</v>
          </cell>
          <cell r="I567">
            <v>0</v>
          </cell>
          <cell r="J567">
            <v>42654</v>
          </cell>
          <cell r="K567">
            <v>92266</v>
          </cell>
        </row>
        <row r="568">
          <cell r="F568">
            <v>0</v>
          </cell>
          <cell r="G568">
            <v>0</v>
          </cell>
          <cell r="H568">
            <v>0</v>
          </cell>
          <cell r="I568">
            <v>0</v>
          </cell>
          <cell r="J568">
            <v>0</v>
          </cell>
          <cell r="K568">
            <v>-17730681</v>
          </cell>
        </row>
        <row r="569">
          <cell r="F569">
            <v>-161326447</v>
          </cell>
          <cell r="G569">
            <v>0</v>
          </cell>
          <cell r="H569">
            <v>-161326447</v>
          </cell>
          <cell r="I569">
            <v>0</v>
          </cell>
          <cell r="J569">
            <v>-161326447</v>
          </cell>
          <cell r="K569">
            <v>-145110807</v>
          </cell>
        </row>
        <row r="571">
          <cell r="F571">
            <v>0</v>
          </cell>
          <cell r="G571">
            <v>0</v>
          </cell>
          <cell r="H571">
            <v>0</v>
          </cell>
          <cell r="I571">
            <v>0</v>
          </cell>
          <cell r="J571">
            <v>0</v>
          </cell>
          <cell r="K571">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8">
          <cell r="F578">
            <v>-174523</v>
          </cell>
          <cell r="G578">
            <v>0</v>
          </cell>
          <cell r="H578">
            <v>-174523</v>
          </cell>
          <cell r="I578">
            <v>0</v>
          </cell>
          <cell r="J578">
            <v>-174523</v>
          </cell>
          <cell r="K578">
            <v>-5550500</v>
          </cell>
        </row>
        <row r="579">
          <cell r="F579">
            <v>0</v>
          </cell>
          <cell r="G579">
            <v>0</v>
          </cell>
          <cell r="H579">
            <v>0</v>
          </cell>
          <cell r="I579">
            <v>0</v>
          </cell>
          <cell r="J579">
            <v>0</v>
          </cell>
          <cell r="K579">
            <v>0</v>
          </cell>
        </row>
        <row r="580">
          <cell r="F580">
            <v>-29581</v>
          </cell>
          <cell r="G580">
            <v>59162</v>
          </cell>
          <cell r="H580">
            <v>29581</v>
          </cell>
          <cell r="I580">
            <v>0</v>
          </cell>
          <cell r="J580">
            <v>29581</v>
          </cell>
          <cell r="K580">
            <v>4833977</v>
          </cell>
        </row>
        <row r="581">
          <cell r="F581">
            <v>0</v>
          </cell>
          <cell r="G581">
            <v>-29581</v>
          </cell>
          <cell r="H581">
            <v>-29581</v>
          </cell>
          <cell r="I581">
            <v>0</v>
          </cell>
          <cell r="J581">
            <v>-29581</v>
          </cell>
          <cell r="K581">
            <v>371355</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-179900</v>
          </cell>
          <cell r="G584">
            <v>0</v>
          </cell>
          <cell r="H584">
            <v>-179900</v>
          </cell>
          <cell r="I584">
            <v>0</v>
          </cell>
          <cell r="J584">
            <v>-179900</v>
          </cell>
          <cell r="K584">
            <v>439892</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-4200</v>
          </cell>
          <cell r="G587">
            <v>0</v>
          </cell>
          <cell r="H587">
            <v>-4200</v>
          </cell>
          <cell r="I587">
            <v>0</v>
          </cell>
          <cell r="J587">
            <v>-4200</v>
          </cell>
          <cell r="K587">
            <v>191525</v>
          </cell>
        </row>
        <row r="588">
          <cell r="F588">
            <v>-388204</v>
          </cell>
          <cell r="G588">
            <v>29581</v>
          </cell>
          <cell r="H588">
            <v>-358623</v>
          </cell>
          <cell r="I588">
            <v>0</v>
          </cell>
          <cell r="J588">
            <v>-358623</v>
          </cell>
          <cell r="K588">
            <v>286249</v>
          </cell>
        </row>
        <row r="590">
          <cell r="F590">
            <v>142625</v>
          </cell>
          <cell r="G590">
            <v>0</v>
          </cell>
          <cell r="H590">
            <v>142625</v>
          </cell>
          <cell r="I590">
            <v>0</v>
          </cell>
          <cell r="J590">
            <v>142625</v>
          </cell>
          <cell r="K590">
            <v>591315</v>
          </cell>
        </row>
        <row r="591">
          <cell r="F591">
            <v>0</v>
          </cell>
          <cell r="G591">
            <v>0</v>
          </cell>
          <cell r="H591">
            <v>0</v>
          </cell>
          <cell r="I591">
            <v>0</v>
          </cell>
          <cell r="J591">
            <v>0</v>
          </cell>
          <cell r="K591">
            <v>0</v>
          </cell>
        </row>
        <row r="592">
          <cell r="F592">
            <v>0</v>
          </cell>
          <cell r="G592">
            <v>0</v>
          </cell>
          <cell r="H592">
            <v>0</v>
          </cell>
          <cell r="I592">
            <v>0</v>
          </cell>
          <cell r="J592">
            <v>0</v>
          </cell>
          <cell r="K592">
            <v>-58540</v>
          </cell>
        </row>
        <row r="593">
          <cell r="F593">
            <v>-90973</v>
          </cell>
          <cell r="G593">
            <v>0</v>
          </cell>
          <cell r="H593">
            <v>-90973</v>
          </cell>
          <cell r="I593">
            <v>0</v>
          </cell>
          <cell r="J593">
            <v>-90973</v>
          </cell>
          <cell r="K593">
            <v>906</v>
          </cell>
        </row>
        <row r="594">
          <cell r="F594">
            <v>0</v>
          </cell>
          <cell r="G594">
            <v>0</v>
          </cell>
          <cell r="H594">
            <v>0</v>
          </cell>
          <cell r="I594">
            <v>0</v>
          </cell>
          <cell r="J594">
            <v>0</v>
          </cell>
          <cell r="K594">
            <v>0</v>
          </cell>
        </row>
        <row r="595">
          <cell r="F595">
            <v>0</v>
          </cell>
          <cell r="G595">
            <v>0</v>
          </cell>
          <cell r="H595">
            <v>0</v>
          </cell>
          <cell r="I595">
            <v>0</v>
          </cell>
          <cell r="J595">
            <v>0</v>
          </cell>
          <cell r="K595">
            <v>155</v>
          </cell>
        </row>
        <row r="596">
          <cell r="F596">
            <v>0</v>
          </cell>
          <cell r="G596">
            <v>0</v>
          </cell>
          <cell r="H596">
            <v>0</v>
          </cell>
          <cell r="I596">
            <v>0</v>
          </cell>
          <cell r="J596">
            <v>0</v>
          </cell>
          <cell r="K596">
            <v>0</v>
          </cell>
        </row>
        <row r="597">
          <cell r="F597">
            <v>-24267</v>
          </cell>
          <cell r="G597">
            <v>0</v>
          </cell>
          <cell r="H597">
            <v>-24267</v>
          </cell>
          <cell r="I597">
            <v>0</v>
          </cell>
          <cell r="J597">
            <v>-24267</v>
          </cell>
          <cell r="K597">
            <v>-109081</v>
          </cell>
        </row>
        <row r="598">
          <cell r="F598">
            <v>0</v>
          </cell>
          <cell r="G598">
            <v>0</v>
          </cell>
          <cell r="H598">
            <v>0</v>
          </cell>
          <cell r="I598">
            <v>0</v>
          </cell>
          <cell r="J598">
            <v>0</v>
          </cell>
          <cell r="K598">
            <v>2173</v>
          </cell>
        </row>
        <row r="599">
          <cell r="F599">
            <v>47631</v>
          </cell>
          <cell r="G599">
            <v>0</v>
          </cell>
          <cell r="H599">
            <v>47631</v>
          </cell>
          <cell r="I599">
            <v>0</v>
          </cell>
          <cell r="J599">
            <v>47631</v>
          </cell>
          <cell r="K599">
            <v>728663</v>
          </cell>
        </row>
        <row r="600">
          <cell r="F600">
            <v>0</v>
          </cell>
          <cell r="G600">
            <v>0</v>
          </cell>
          <cell r="H600">
            <v>0</v>
          </cell>
          <cell r="I600">
            <v>0</v>
          </cell>
          <cell r="J600">
            <v>0</v>
          </cell>
          <cell r="K600">
            <v>0</v>
          </cell>
        </row>
        <row r="601">
          <cell r="F601">
            <v>0</v>
          </cell>
          <cell r="G601">
            <v>0</v>
          </cell>
          <cell r="H601">
            <v>0</v>
          </cell>
          <cell r="I601">
            <v>0</v>
          </cell>
          <cell r="J601">
            <v>0</v>
          </cell>
          <cell r="K601">
            <v>28894</v>
          </cell>
        </row>
        <row r="602">
          <cell r="F602">
            <v>-16854</v>
          </cell>
          <cell r="G602">
            <v>0</v>
          </cell>
          <cell r="H602">
            <v>-16854</v>
          </cell>
          <cell r="I602">
            <v>0</v>
          </cell>
          <cell r="J602">
            <v>-16854</v>
          </cell>
          <cell r="K602">
            <v>-54478</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2729</v>
          </cell>
          <cell r="G606">
            <v>0</v>
          </cell>
          <cell r="H606">
            <v>2729</v>
          </cell>
          <cell r="I606">
            <v>0</v>
          </cell>
          <cell r="J606">
            <v>2729</v>
          </cell>
          <cell r="K606">
            <v>33868</v>
          </cell>
        </row>
        <row r="607">
          <cell r="F607">
            <v>0</v>
          </cell>
          <cell r="G607">
            <v>0</v>
          </cell>
          <cell r="H607">
            <v>0</v>
          </cell>
          <cell r="I607">
            <v>0</v>
          </cell>
          <cell r="J607">
            <v>0</v>
          </cell>
          <cell r="K607">
            <v>414</v>
          </cell>
        </row>
        <row r="608">
          <cell r="F608">
            <v>19412</v>
          </cell>
          <cell r="G608">
            <v>0</v>
          </cell>
          <cell r="H608">
            <v>19412</v>
          </cell>
          <cell r="I608">
            <v>0</v>
          </cell>
          <cell r="J608">
            <v>19412</v>
          </cell>
          <cell r="K608">
            <v>264796</v>
          </cell>
        </row>
        <row r="609">
          <cell r="F609">
            <v>0</v>
          </cell>
          <cell r="G609">
            <v>0</v>
          </cell>
          <cell r="H609">
            <v>0</v>
          </cell>
          <cell r="I609">
            <v>0</v>
          </cell>
          <cell r="J609">
            <v>0</v>
          </cell>
          <cell r="K609">
            <v>0</v>
          </cell>
        </row>
        <row r="610">
          <cell r="F610">
            <v>0</v>
          </cell>
          <cell r="G610">
            <v>0</v>
          </cell>
          <cell r="H610">
            <v>0</v>
          </cell>
          <cell r="I610">
            <v>0</v>
          </cell>
          <cell r="J610">
            <v>0</v>
          </cell>
          <cell r="K610">
            <v>1979</v>
          </cell>
        </row>
        <row r="611">
          <cell r="F611">
            <v>-4557</v>
          </cell>
          <cell r="G611">
            <v>0</v>
          </cell>
          <cell r="H611">
            <v>-4557</v>
          </cell>
          <cell r="I611">
            <v>0</v>
          </cell>
          <cell r="J611">
            <v>-4557</v>
          </cell>
          <cell r="K611">
            <v>-6103</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3230</v>
          </cell>
          <cell r="G615">
            <v>0</v>
          </cell>
          <cell r="H615">
            <v>3230</v>
          </cell>
          <cell r="I615">
            <v>0</v>
          </cell>
          <cell r="J615">
            <v>3230</v>
          </cell>
          <cell r="K615">
            <v>26612</v>
          </cell>
        </row>
        <row r="616">
          <cell r="F616">
            <v>0</v>
          </cell>
          <cell r="G616">
            <v>0</v>
          </cell>
          <cell r="H616">
            <v>0</v>
          </cell>
          <cell r="I616">
            <v>0</v>
          </cell>
          <cell r="J616">
            <v>0</v>
          </cell>
          <cell r="K616">
            <v>539</v>
          </cell>
        </row>
        <row r="617">
          <cell r="F617">
            <v>78976</v>
          </cell>
          <cell r="G617">
            <v>0</v>
          </cell>
          <cell r="H617">
            <v>78976</v>
          </cell>
          <cell r="I617">
            <v>0</v>
          </cell>
          <cell r="J617">
            <v>78976</v>
          </cell>
          <cell r="K617">
            <v>1452112</v>
          </cell>
        </row>
        <row r="619">
          <cell r="F619">
            <v>304478</v>
          </cell>
          <cell r="G619">
            <v>0</v>
          </cell>
          <cell r="H619">
            <v>304478</v>
          </cell>
          <cell r="I619">
            <v>0</v>
          </cell>
          <cell r="J619">
            <v>304478</v>
          </cell>
          <cell r="K619">
            <v>847452</v>
          </cell>
        </row>
        <row r="620">
          <cell r="F620">
            <v>0</v>
          </cell>
          <cell r="G620">
            <v>0</v>
          </cell>
          <cell r="H620">
            <v>0</v>
          </cell>
          <cell r="I620">
            <v>0</v>
          </cell>
          <cell r="J620">
            <v>0</v>
          </cell>
          <cell r="K620">
            <v>0</v>
          </cell>
        </row>
        <row r="621">
          <cell r="F621">
            <v>0</v>
          </cell>
          <cell r="G621">
            <v>0</v>
          </cell>
          <cell r="H621">
            <v>0</v>
          </cell>
          <cell r="I621">
            <v>0</v>
          </cell>
          <cell r="J621">
            <v>0</v>
          </cell>
          <cell r="K621">
            <v>-35512</v>
          </cell>
        </row>
        <row r="622">
          <cell r="F622">
            <v>-192040</v>
          </cell>
          <cell r="G622">
            <v>0</v>
          </cell>
          <cell r="H622">
            <v>-192040</v>
          </cell>
          <cell r="I622">
            <v>0</v>
          </cell>
          <cell r="J622">
            <v>-192040</v>
          </cell>
          <cell r="K622">
            <v>-256719</v>
          </cell>
        </row>
        <row r="623">
          <cell r="F623">
            <v>0</v>
          </cell>
          <cell r="G623">
            <v>0</v>
          </cell>
          <cell r="H623">
            <v>0</v>
          </cell>
          <cell r="I623">
            <v>0</v>
          </cell>
          <cell r="J623">
            <v>0</v>
          </cell>
          <cell r="K623">
            <v>0</v>
          </cell>
        </row>
        <row r="624">
          <cell r="F624">
            <v>0</v>
          </cell>
          <cell r="G624">
            <v>0</v>
          </cell>
          <cell r="H624">
            <v>0</v>
          </cell>
          <cell r="I624">
            <v>0</v>
          </cell>
          <cell r="J624">
            <v>0</v>
          </cell>
          <cell r="K624">
            <v>-541</v>
          </cell>
        </row>
        <row r="625">
          <cell r="F625">
            <v>0</v>
          </cell>
          <cell r="G625">
            <v>0</v>
          </cell>
          <cell r="H625">
            <v>0</v>
          </cell>
          <cell r="I625">
            <v>0</v>
          </cell>
          <cell r="J625">
            <v>0</v>
          </cell>
          <cell r="K625">
            <v>0</v>
          </cell>
        </row>
        <row r="626">
          <cell r="F626">
            <v>-46369</v>
          </cell>
          <cell r="G626">
            <v>0</v>
          </cell>
          <cell r="H626">
            <v>-46369</v>
          </cell>
          <cell r="I626">
            <v>0</v>
          </cell>
          <cell r="J626">
            <v>-46369</v>
          </cell>
          <cell r="K626">
            <v>-108478</v>
          </cell>
        </row>
        <row r="627">
          <cell r="F627">
            <v>0</v>
          </cell>
          <cell r="G627">
            <v>0</v>
          </cell>
          <cell r="H627">
            <v>0</v>
          </cell>
          <cell r="I627">
            <v>0</v>
          </cell>
          <cell r="J627">
            <v>0</v>
          </cell>
          <cell r="K627">
            <v>-5998</v>
          </cell>
        </row>
        <row r="628">
          <cell r="F628">
            <v>979743</v>
          </cell>
          <cell r="G628">
            <v>0</v>
          </cell>
          <cell r="H628">
            <v>979743</v>
          </cell>
          <cell r="I628">
            <v>0</v>
          </cell>
          <cell r="J628">
            <v>979743</v>
          </cell>
          <cell r="K628">
            <v>2406333</v>
          </cell>
        </row>
        <row r="629">
          <cell r="F629">
            <v>0</v>
          </cell>
          <cell r="G629">
            <v>0</v>
          </cell>
          <cell r="H629">
            <v>0</v>
          </cell>
          <cell r="I629">
            <v>0</v>
          </cell>
          <cell r="J629">
            <v>0</v>
          </cell>
          <cell r="K629">
            <v>0</v>
          </cell>
        </row>
        <row r="630">
          <cell r="F630">
            <v>0</v>
          </cell>
          <cell r="G630">
            <v>0</v>
          </cell>
          <cell r="H630">
            <v>0</v>
          </cell>
          <cell r="I630">
            <v>0</v>
          </cell>
          <cell r="J630">
            <v>0</v>
          </cell>
          <cell r="K630">
            <v>79367</v>
          </cell>
        </row>
        <row r="631">
          <cell r="F631">
            <v>-222907</v>
          </cell>
          <cell r="G631">
            <v>0</v>
          </cell>
          <cell r="H631">
            <v>-222907</v>
          </cell>
          <cell r="I631">
            <v>0</v>
          </cell>
          <cell r="J631">
            <v>-222907</v>
          </cell>
          <cell r="K631">
            <v>-450602</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30989</v>
          </cell>
          <cell r="G635">
            <v>0</v>
          </cell>
          <cell r="H635">
            <v>30989</v>
          </cell>
          <cell r="I635">
            <v>0</v>
          </cell>
          <cell r="J635">
            <v>30989</v>
          </cell>
          <cell r="K635">
            <v>99484</v>
          </cell>
        </row>
        <row r="636">
          <cell r="F636">
            <v>0</v>
          </cell>
          <cell r="G636">
            <v>0</v>
          </cell>
          <cell r="H636">
            <v>0</v>
          </cell>
          <cell r="I636">
            <v>0</v>
          </cell>
          <cell r="J636">
            <v>0</v>
          </cell>
          <cell r="K636">
            <v>6955</v>
          </cell>
        </row>
        <row r="637">
          <cell r="F637">
            <v>363522</v>
          </cell>
          <cell r="G637">
            <v>0</v>
          </cell>
          <cell r="H637">
            <v>363522</v>
          </cell>
          <cell r="I637">
            <v>0</v>
          </cell>
          <cell r="J637">
            <v>363522</v>
          </cell>
          <cell r="K637">
            <v>754810</v>
          </cell>
        </row>
        <row r="638">
          <cell r="F638">
            <v>0</v>
          </cell>
          <cell r="G638">
            <v>0</v>
          </cell>
          <cell r="H638">
            <v>0</v>
          </cell>
          <cell r="I638">
            <v>0</v>
          </cell>
          <cell r="J638">
            <v>0</v>
          </cell>
          <cell r="K638">
            <v>0</v>
          </cell>
        </row>
        <row r="639">
          <cell r="F639">
            <v>0</v>
          </cell>
          <cell r="G639">
            <v>0</v>
          </cell>
          <cell r="H639">
            <v>0</v>
          </cell>
          <cell r="I639">
            <v>0</v>
          </cell>
          <cell r="J639">
            <v>0</v>
          </cell>
          <cell r="K639">
            <v>4485</v>
          </cell>
        </row>
        <row r="640">
          <cell r="F640">
            <v>-39550</v>
          </cell>
          <cell r="G640">
            <v>0</v>
          </cell>
          <cell r="H640">
            <v>-39550</v>
          </cell>
          <cell r="I640">
            <v>0</v>
          </cell>
          <cell r="J640">
            <v>-39550</v>
          </cell>
          <cell r="K640">
            <v>-112429</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24237</v>
          </cell>
          <cell r="G644">
            <v>0</v>
          </cell>
          <cell r="H644">
            <v>24237</v>
          </cell>
          <cell r="I644">
            <v>0</v>
          </cell>
          <cell r="J644">
            <v>24237</v>
          </cell>
          <cell r="K644">
            <v>71130</v>
          </cell>
        </row>
        <row r="645">
          <cell r="F645">
            <v>0</v>
          </cell>
          <cell r="G645">
            <v>0</v>
          </cell>
          <cell r="H645">
            <v>0</v>
          </cell>
          <cell r="I645">
            <v>0</v>
          </cell>
          <cell r="J645">
            <v>0</v>
          </cell>
          <cell r="K645">
            <v>10015</v>
          </cell>
        </row>
        <row r="646">
          <cell r="F646">
            <v>1202103</v>
          </cell>
          <cell r="G646">
            <v>0</v>
          </cell>
          <cell r="H646">
            <v>1202103</v>
          </cell>
          <cell r="I646">
            <v>0</v>
          </cell>
          <cell r="J646">
            <v>1202103</v>
          </cell>
          <cell r="K646">
            <v>3309752</v>
          </cell>
        </row>
        <row r="648">
          <cell r="F648">
            <v>-2264714</v>
          </cell>
          <cell r="G648">
            <v>-29581</v>
          </cell>
          <cell r="H648">
            <v>-2294295</v>
          </cell>
          <cell r="I648">
            <v>0</v>
          </cell>
          <cell r="J648">
            <v>-2294295</v>
          </cell>
          <cell r="K648">
            <v>-178871</v>
          </cell>
        </row>
        <row r="649">
          <cell r="F649">
            <v>-3523384</v>
          </cell>
          <cell r="G649">
            <v>0</v>
          </cell>
          <cell r="H649">
            <v>-3523384</v>
          </cell>
          <cell r="I649">
            <v>0</v>
          </cell>
          <cell r="J649">
            <v>-3523384</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-78750</v>
          </cell>
          <cell r="G656">
            <v>0</v>
          </cell>
          <cell r="H656">
            <v>-78750</v>
          </cell>
          <cell r="I656">
            <v>0</v>
          </cell>
          <cell r="J656">
            <v>-78750</v>
          </cell>
          <cell r="K656">
            <v>-56250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15000</v>
          </cell>
          <cell r="G662">
            <v>0</v>
          </cell>
          <cell r="H662">
            <v>15000</v>
          </cell>
          <cell r="I662">
            <v>0</v>
          </cell>
          <cell r="J662">
            <v>15000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-48000</v>
          </cell>
        </row>
        <row r="665">
          <cell r="F665">
            <v>-94500</v>
          </cell>
          <cell r="G665">
            <v>0</v>
          </cell>
          <cell r="H665">
            <v>-94500</v>
          </cell>
          <cell r="I665">
            <v>0</v>
          </cell>
          <cell r="J665">
            <v>-94500</v>
          </cell>
          <cell r="K665">
            <v>0</v>
          </cell>
        </row>
        <row r="666">
          <cell r="F666">
            <v>-5946348</v>
          </cell>
          <cell r="G666">
            <v>-29581</v>
          </cell>
          <cell r="H666">
            <v>-5975929</v>
          </cell>
          <cell r="I666">
            <v>0</v>
          </cell>
          <cell r="J666">
            <v>-5975929</v>
          </cell>
          <cell r="K666">
            <v>-283121</v>
          </cell>
        </row>
        <row r="668">
          <cell r="F668">
            <v>-4057379</v>
          </cell>
          <cell r="G668">
            <v>0</v>
          </cell>
          <cell r="H668">
            <v>-4057379</v>
          </cell>
          <cell r="I668">
            <v>0</v>
          </cell>
          <cell r="J668">
            <v>-4057379</v>
          </cell>
          <cell r="K668">
            <v>0</v>
          </cell>
        </row>
        <row r="669">
          <cell r="F669">
            <v>0</v>
          </cell>
          <cell r="G669">
            <v>0</v>
          </cell>
          <cell r="H669">
            <v>0</v>
          </cell>
          <cell r="I669">
            <v>0</v>
          </cell>
          <cell r="J669">
            <v>0</v>
          </cell>
          <cell r="K669">
            <v>0</v>
          </cell>
        </row>
        <row r="670">
          <cell r="F670">
            <v>-185300</v>
          </cell>
          <cell r="G670">
            <v>0</v>
          </cell>
          <cell r="H670">
            <v>-185300</v>
          </cell>
          <cell r="I670">
            <v>0</v>
          </cell>
          <cell r="J670">
            <v>-185300</v>
          </cell>
          <cell r="K670">
            <v>0</v>
          </cell>
        </row>
        <row r="671">
          <cell r="F671">
            <v>-110450</v>
          </cell>
          <cell r="G671">
            <v>0</v>
          </cell>
          <cell r="H671">
            <v>-110450</v>
          </cell>
          <cell r="I671">
            <v>0</v>
          </cell>
          <cell r="J671">
            <v>-110450</v>
          </cell>
          <cell r="K671">
            <v>0</v>
          </cell>
        </row>
        <row r="672">
          <cell r="F672">
            <v>-4353129</v>
          </cell>
          <cell r="G672">
            <v>0</v>
          </cell>
          <cell r="H672">
            <v>-4353129</v>
          </cell>
          <cell r="I672">
            <v>0</v>
          </cell>
          <cell r="J672">
            <v>-4353129</v>
          </cell>
          <cell r="K672">
            <v>0</v>
          </cell>
        </row>
        <row r="674">
          <cell r="F674">
            <v>-800927</v>
          </cell>
          <cell r="G674">
            <v>0</v>
          </cell>
          <cell r="H674">
            <v>-800927</v>
          </cell>
          <cell r="I674">
            <v>0</v>
          </cell>
          <cell r="J674">
            <v>-800927</v>
          </cell>
          <cell r="K674">
            <v>-1552017</v>
          </cell>
        </row>
        <row r="675">
          <cell r="F675">
            <v>-1800136</v>
          </cell>
          <cell r="G675">
            <v>0</v>
          </cell>
          <cell r="H675">
            <v>-1800136</v>
          </cell>
          <cell r="I675">
            <v>0</v>
          </cell>
          <cell r="J675">
            <v>-1800136</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-2601063</v>
          </cell>
          <cell r="G679">
            <v>0</v>
          </cell>
          <cell r="H679">
            <v>-2601063</v>
          </cell>
          <cell r="I679">
            <v>0</v>
          </cell>
          <cell r="J679">
            <v>-2601063</v>
          </cell>
          <cell r="K679">
            <v>-1552017</v>
          </cell>
        </row>
        <row r="681">
          <cell r="F681">
            <v>0</v>
          </cell>
          <cell r="G681">
            <v>0</v>
          </cell>
          <cell r="H681">
            <v>0</v>
          </cell>
          <cell r="I681">
            <v>0</v>
          </cell>
          <cell r="J681">
            <v>0</v>
          </cell>
          <cell r="K681">
            <v>0</v>
          </cell>
        </row>
        <row r="682">
          <cell r="F682">
            <v>-1360450</v>
          </cell>
          <cell r="G682">
            <v>0</v>
          </cell>
          <cell r="H682">
            <v>-1360450</v>
          </cell>
          <cell r="I682">
            <v>0</v>
          </cell>
          <cell r="J682">
            <v>-1360450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-1799428</v>
          </cell>
          <cell r="G685">
            <v>0</v>
          </cell>
          <cell r="H685">
            <v>-1799428</v>
          </cell>
          <cell r="I685">
            <v>0</v>
          </cell>
          <cell r="J685">
            <v>-1799428</v>
          </cell>
          <cell r="K685">
            <v>-2836838</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-2096697</v>
          </cell>
          <cell r="G691">
            <v>0</v>
          </cell>
          <cell r="H691">
            <v>-2096697</v>
          </cell>
          <cell r="I691">
            <v>0</v>
          </cell>
          <cell r="J691">
            <v>-2096697</v>
          </cell>
          <cell r="K691">
            <v>-1241021</v>
          </cell>
        </row>
        <row r="692">
          <cell r="F692">
            <v>0</v>
          </cell>
          <cell r="G692">
            <v>0</v>
          </cell>
          <cell r="H692">
            <v>0</v>
          </cell>
          <cell r="I692">
            <v>0</v>
          </cell>
          <cell r="J692">
            <v>0</v>
          </cell>
          <cell r="K692">
            <v>0</v>
          </cell>
        </row>
        <row r="693">
          <cell r="F693">
            <v>-5256575</v>
          </cell>
          <cell r="G693">
            <v>0</v>
          </cell>
          <cell r="H693">
            <v>-5256575</v>
          </cell>
          <cell r="I693">
            <v>0</v>
          </cell>
          <cell r="J693">
            <v>-5256575</v>
          </cell>
          <cell r="K693">
            <v>-4077859</v>
          </cell>
        </row>
        <row r="695">
          <cell r="F695">
            <v>0</v>
          </cell>
          <cell r="G695">
            <v>0</v>
          </cell>
          <cell r="H695">
            <v>0</v>
          </cell>
          <cell r="I695">
            <v>0</v>
          </cell>
          <cell r="J695">
            <v>0</v>
          </cell>
          <cell r="K695">
            <v>0</v>
          </cell>
        </row>
        <row r="696">
          <cell r="F696">
            <v>0</v>
          </cell>
          <cell r="G696">
            <v>0</v>
          </cell>
          <cell r="H696">
            <v>0</v>
          </cell>
          <cell r="I696">
            <v>0</v>
          </cell>
          <cell r="J696">
            <v>0</v>
          </cell>
          <cell r="K696">
            <v>0</v>
          </cell>
        </row>
        <row r="697">
          <cell r="F697">
            <v>0</v>
          </cell>
          <cell r="G697">
            <v>0</v>
          </cell>
          <cell r="H697">
            <v>0</v>
          </cell>
          <cell r="I697">
            <v>0</v>
          </cell>
          <cell r="J697">
            <v>0</v>
          </cell>
          <cell r="K697">
            <v>0</v>
          </cell>
        </row>
        <row r="698">
          <cell r="F698">
            <v>0</v>
          </cell>
          <cell r="G698">
            <v>0</v>
          </cell>
          <cell r="H698">
            <v>0</v>
          </cell>
          <cell r="I698">
            <v>0</v>
          </cell>
          <cell r="J698">
            <v>0</v>
          </cell>
          <cell r="K698">
            <v>-3544</v>
          </cell>
        </row>
        <row r="699">
          <cell r="F699">
            <v>-33774</v>
          </cell>
          <cell r="G699">
            <v>0</v>
          </cell>
          <cell r="H699">
            <v>-33774</v>
          </cell>
          <cell r="I699">
            <v>0</v>
          </cell>
          <cell r="J699">
            <v>-33774</v>
          </cell>
          <cell r="K699">
            <v>-49168</v>
          </cell>
        </row>
        <row r="700">
          <cell r="F700">
            <v>0</v>
          </cell>
          <cell r="G700">
            <v>0</v>
          </cell>
          <cell r="H700">
            <v>0</v>
          </cell>
          <cell r="I700">
            <v>0</v>
          </cell>
          <cell r="J700">
            <v>0</v>
          </cell>
          <cell r="K700">
            <v>0</v>
          </cell>
        </row>
        <row r="701">
          <cell r="F701">
            <v>0</v>
          </cell>
          <cell r="G701">
            <v>0</v>
          </cell>
          <cell r="H701">
            <v>0</v>
          </cell>
          <cell r="I701">
            <v>0</v>
          </cell>
          <cell r="J701">
            <v>0</v>
          </cell>
          <cell r="K701">
            <v>0</v>
          </cell>
        </row>
        <row r="702">
          <cell r="F702">
            <v>0</v>
          </cell>
          <cell r="G702">
            <v>0</v>
          </cell>
          <cell r="H702">
            <v>0</v>
          </cell>
          <cell r="I702">
            <v>0</v>
          </cell>
          <cell r="J702">
            <v>0</v>
          </cell>
          <cell r="K702">
            <v>0</v>
          </cell>
        </row>
        <row r="703">
          <cell r="F703">
            <v>0</v>
          </cell>
          <cell r="G703">
            <v>0</v>
          </cell>
          <cell r="H703">
            <v>0</v>
          </cell>
          <cell r="I703">
            <v>0</v>
          </cell>
          <cell r="J703">
            <v>0</v>
          </cell>
          <cell r="K703">
            <v>0</v>
          </cell>
        </row>
        <row r="704">
          <cell r="F704">
            <v>-32179</v>
          </cell>
          <cell r="G704">
            <v>0</v>
          </cell>
          <cell r="H704">
            <v>-32179</v>
          </cell>
          <cell r="I704">
            <v>0</v>
          </cell>
          <cell r="J704">
            <v>-32179</v>
          </cell>
          <cell r="K704">
            <v>-1663</v>
          </cell>
        </row>
        <row r="705">
          <cell r="F705">
            <v>0</v>
          </cell>
          <cell r="G705">
            <v>0</v>
          </cell>
          <cell r="H705">
            <v>0</v>
          </cell>
          <cell r="I705">
            <v>0</v>
          </cell>
          <cell r="J705">
            <v>0</v>
          </cell>
          <cell r="K705">
            <v>-6909</v>
          </cell>
        </row>
        <row r="706">
          <cell r="F706">
            <v>0</v>
          </cell>
          <cell r="G706">
            <v>0</v>
          </cell>
          <cell r="H706">
            <v>0</v>
          </cell>
          <cell r="I706">
            <v>0</v>
          </cell>
          <cell r="J706">
            <v>0</v>
          </cell>
          <cell r="K706">
            <v>0</v>
          </cell>
        </row>
        <row r="707">
          <cell r="F707">
            <v>0</v>
          </cell>
          <cell r="G707">
            <v>0</v>
          </cell>
          <cell r="H707">
            <v>0</v>
          </cell>
          <cell r="I707">
            <v>0</v>
          </cell>
          <cell r="J707">
            <v>0</v>
          </cell>
          <cell r="K707">
            <v>-8582</v>
          </cell>
        </row>
        <row r="708">
          <cell r="F708">
            <v>-124734</v>
          </cell>
          <cell r="G708">
            <v>0</v>
          </cell>
          <cell r="H708">
            <v>-124734</v>
          </cell>
          <cell r="I708">
            <v>0</v>
          </cell>
          <cell r="J708">
            <v>-124734</v>
          </cell>
          <cell r="K708">
            <v>-66450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-326793</v>
          </cell>
          <cell r="G712">
            <v>0</v>
          </cell>
          <cell r="H712">
            <v>-326793</v>
          </cell>
          <cell r="I712">
            <v>0</v>
          </cell>
          <cell r="J712">
            <v>-326793</v>
          </cell>
          <cell r="K712">
            <v>-4022</v>
          </cell>
        </row>
        <row r="713">
          <cell r="F713">
            <v>0</v>
          </cell>
          <cell r="G713">
            <v>0</v>
          </cell>
          <cell r="H713">
            <v>0</v>
          </cell>
          <cell r="I713">
            <v>0</v>
          </cell>
          <cell r="J713">
            <v>0</v>
          </cell>
          <cell r="K713">
            <v>-670</v>
          </cell>
        </row>
        <row r="714">
          <cell r="F714">
            <v>0</v>
          </cell>
          <cell r="G714">
            <v>0</v>
          </cell>
          <cell r="H714">
            <v>0</v>
          </cell>
          <cell r="I714">
            <v>0</v>
          </cell>
          <cell r="J714">
            <v>0</v>
          </cell>
          <cell r="K714">
            <v>0</v>
          </cell>
        </row>
        <row r="715">
          <cell r="F715">
            <v>0</v>
          </cell>
          <cell r="G715">
            <v>0</v>
          </cell>
          <cell r="H715">
            <v>0</v>
          </cell>
          <cell r="I715">
            <v>0</v>
          </cell>
          <cell r="J715">
            <v>0</v>
          </cell>
          <cell r="K715">
            <v>0</v>
          </cell>
        </row>
        <row r="716">
          <cell r="F716">
            <v>0</v>
          </cell>
          <cell r="G716">
            <v>0</v>
          </cell>
          <cell r="H716">
            <v>0</v>
          </cell>
          <cell r="I716">
            <v>0</v>
          </cell>
          <cell r="J716">
            <v>0</v>
          </cell>
          <cell r="K716">
            <v>0</v>
          </cell>
        </row>
        <row r="717">
          <cell r="F717">
            <v>-4048</v>
          </cell>
          <cell r="G717">
            <v>0</v>
          </cell>
          <cell r="H717">
            <v>-4048</v>
          </cell>
          <cell r="I717">
            <v>0</v>
          </cell>
          <cell r="J717">
            <v>-4048</v>
          </cell>
          <cell r="K717">
            <v>-109748</v>
          </cell>
        </row>
        <row r="718">
          <cell r="F718">
            <v>-128150</v>
          </cell>
          <cell r="G718">
            <v>0</v>
          </cell>
          <cell r="H718">
            <v>-128150</v>
          </cell>
          <cell r="I718">
            <v>0</v>
          </cell>
          <cell r="J718">
            <v>-128150</v>
          </cell>
          <cell r="K718">
            <v>-190521</v>
          </cell>
        </row>
        <row r="719">
          <cell r="F719">
            <v>-385</v>
          </cell>
          <cell r="G719">
            <v>0</v>
          </cell>
          <cell r="H719">
            <v>-385</v>
          </cell>
          <cell r="I719">
            <v>0</v>
          </cell>
          <cell r="J719">
            <v>-385</v>
          </cell>
          <cell r="K719">
            <v>-76912</v>
          </cell>
        </row>
        <row r="720">
          <cell r="F720">
            <v>-650063</v>
          </cell>
          <cell r="G720">
            <v>0</v>
          </cell>
          <cell r="H720">
            <v>-650063</v>
          </cell>
          <cell r="I720">
            <v>0</v>
          </cell>
          <cell r="J720">
            <v>-650063</v>
          </cell>
          <cell r="K720">
            <v>-518189</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-438980</v>
          </cell>
        </row>
        <row r="729">
          <cell r="F729">
            <v>0</v>
          </cell>
          <cell r="G729">
            <v>0</v>
          </cell>
          <cell r="H729">
            <v>0</v>
          </cell>
          <cell r="I729">
            <v>0</v>
          </cell>
          <cell r="J729">
            <v>0</v>
          </cell>
          <cell r="K729">
            <v>-438980</v>
          </cell>
        </row>
        <row r="731">
          <cell r="F731">
            <v>-40549</v>
          </cell>
          <cell r="G731">
            <v>0</v>
          </cell>
          <cell r="H731">
            <v>-40549</v>
          </cell>
          <cell r="I731">
            <v>0</v>
          </cell>
          <cell r="J731">
            <v>-40549</v>
          </cell>
          <cell r="K731">
            <v>-88409</v>
          </cell>
        </row>
        <row r="732">
          <cell r="F732">
            <v>-40887</v>
          </cell>
          <cell r="G732">
            <v>0</v>
          </cell>
          <cell r="H732">
            <v>-40887</v>
          </cell>
          <cell r="I732">
            <v>0</v>
          </cell>
          <cell r="J732">
            <v>-40887</v>
          </cell>
          <cell r="K732">
            <v>0</v>
          </cell>
        </row>
        <row r="733">
          <cell r="F733">
            <v>0</v>
          </cell>
          <cell r="G733">
            <v>0</v>
          </cell>
          <cell r="H733">
            <v>0</v>
          </cell>
          <cell r="I733">
            <v>0</v>
          </cell>
          <cell r="J733">
            <v>0</v>
          </cell>
          <cell r="K733">
            <v>27893</v>
          </cell>
        </row>
        <row r="734">
          <cell r="F734">
            <v>0</v>
          </cell>
          <cell r="G734">
            <v>0</v>
          </cell>
          <cell r="H734">
            <v>0</v>
          </cell>
          <cell r="I734">
            <v>0</v>
          </cell>
          <cell r="J734">
            <v>0</v>
          </cell>
          <cell r="K734">
            <v>0</v>
          </cell>
        </row>
        <row r="735">
          <cell r="F735">
            <v>-81436</v>
          </cell>
          <cell r="G735">
            <v>0</v>
          </cell>
          <cell r="H735">
            <v>-81436</v>
          </cell>
          <cell r="I735">
            <v>0</v>
          </cell>
          <cell r="J735">
            <v>-81436</v>
          </cell>
          <cell r="K735">
            <v>-60516</v>
          </cell>
        </row>
        <row r="737">
          <cell r="F737">
            <v>0</v>
          </cell>
          <cell r="G737">
            <v>0</v>
          </cell>
          <cell r="H737">
            <v>0</v>
          </cell>
          <cell r="I737">
            <v>0</v>
          </cell>
          <cell r="J737">
            <v>0</v>
          </cell>
          <cell r="K737">
            <v>0</v>
          </cell>
        </row>
        <row r="739">
          <cell r="F739">
            <v>-142625</v>
          </cell>
          <cell r="G739">
            <v>0</v>
          </cell>
          <cell r="H739">
            <v>-142625</v>
          </cell>
          <cell r="I739">
            <v>0</v>
          </cell>
          <cell r="J739">
            <v>-142625</v>
          </cell>
          <cell r="K739">
            <v>33518</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90973</v>
          </cell>
          <cell r="G742">
            <v>0</v>
          </cell>
          <cell r="H742">
            <v>90973</v>
          </cell>
          <cell r="I742">
            <v>0</v>
          </cell>
          <cell r="J742">
            <v>90973</v>
          </cell>
          <cell r="K742">
            <v>-48769</v>
          </cell>
        </row>
        <row r="743">
          <cell r="F743">
            <v>0</v>
          </cell>
          <cell r="G743">
            <v>0</v>
          </cell>
          <cell r="H743">
            <v>0</v>
          </cell>
          <cell r="I743">
            <v>0</v>
          </cell>
          <cell r="J743">
            <v>0</v>
          </cell>
          <cell r="K743">
            <v>0</v>
          </cell>
        </row>
        <row r="744">
          <cell r="F744">
            <v>0</v>
          </cell>
          <cell r="G744">
            <v>0</v>
          </cell>
          <cell r="H744">
            <v>0</v>
          </cell>
          <cell r="I744">
            <v>0</v>
          </cell>
          <cell r="J744">
            <v>0</v>
          </cell>
          <cell r="K744">
            <v>-155</v>
          </cell>
        </row>
        <row r="745">
          <cell r="F745">
            <v>0</v>
          </cell>
          <cell r="G745">
            <v>0</v>
          </cell>
          <cell r="H745">
            <v>0</v>
          </cell>
          <cell r="I745">
            <v>0</v>
          </cell>
          <cell r="J745">
            <v>0</v>
          </cell>
          <cell r="K745">
            <v>0</v>
          </cell>
        </row>
        <row r="746">
          <cell r="F746">
            <v>24267</v>
          </cell>
          <cell r="G746">
            <v>0</v>
          </cell>
          <cell r="H746">
            <v>24267</v>
          </cell>
          <cell r="I746">
            <v>0</v>
          </cell>
          <cell r="J746">
            <v>24267</v>
          </cell>
          <cell r="K746">
            <v>0</v>
          </cell>
        </row>
        <row r="747">
          <cell r="F747">
            <v>0</v>
          </cell>
          <cell r="G747">
            <v>0</v>
          </cell>
          <cell r="H747">
            <v>0</v>
          </cell>
          <cell r="I747">
            <v>0</v>
          </cell>
          <cell r="J747">
            <v>0</v>
          </cell>
          <cell r="K747">
            <v>-2173</v>
          </cell>
        </row>
        <row r="748">
          <cell r="F748">
            <v>-47631</v>
          </cell>
          <cell r="G748">
            <v>0</v>
          </cell>
          <cell r="H748">
            <v>-47631</v>
          </cell>
          <cell r="I748">
            <v>0</v>
          </cell>
          <cell r="J748">
            <v>-47631</v>
          </cell>
          <cell r="K748">
            <v>-9346</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v>16854</v>
          </cell>
          <cell r="G751">
            <v>0</v>
          </cell>
          <cell r="H751">
            <v>16854</v>
          </cell>
          <cell r="I751">
            <v>0</v>
          </cell>
          <cell r="J751">
            <v>16854</v>
          </cell>
          <cell r="K751">
            <v>39853</v>
          </cell>
        </row>
        <row r="752">
          <cell r="F752">
            <v>0</v>
          </cell>
          <cell r="G752">
            <v>0</v>
          </cell>
          <cell r="H752">
            <v>0</v>
          </cell>
          <cell r="I752">
            <v>0</v>
          </cell>
          <cell r="J752">
            <v>0</v>
          </cell>
          <cell r="K752">
            <v>0</v>
          </cell>
        </row>
        <row r="753">
          <cell r="F753">
            <v>0</v>
          </cell>
          <cell r="G753">
            <v>0</v>
          </cell>
          <cell r="H753">
            <v>0</v>
          </cell>
          <cell r="I753">
            <v>0</v>
          </cell>
          <cell r="J753">
            <v>0</v>
          </cell>
          <cell r="K753">
            <v>0</v>
          </cell>
        </row>
        <row r="754">
          <cell r="F754">
            <v>0</v>
          </cell>
          <cell r="G754">
            <v>0</v>
          </cell>
          <cell r="H754">
            <v>0</v>
          </cell>
          <cell r="I754">
            <v>0</v>
          </cell>
          <cell r="J754">
            <v>0</v>
          </cell>
          <cell r="K754">
            <v>0</v>
          </cell>
        </row>
        <row r="755">
          <cell r="F755">
            <v>-2729</v>
          </cell>
          <cell r="G755">
            <v>0</v>
          </cell>
          <cell r="H755">
            <v>-2729</v>
          </cell>
          <cell r="I755">
            <v>0</v>
          </cell>
          <cell r="J755">
            <v>-2729</v>
          </cell>
          <cell r="K755">
            <v>0</v>
          </cell>
        </row>
        <row r="756">
          <cell r="F756">
            <v>0</v>
          </cell>
          <cell r="G756">
            <v>0</v>
          </cell>
          <cell r="H756">
            <v>0</v>
          </cell>
          <cell r="I756">
            <v>0</v>
          </cell>
          <cell r="J756">
            <v>0</v>
          </cell>
          <cell r="K756">
            <v>-414</v>
          </cell>
        </row>
        <row r="757">
          <cell r="F757">
            <v>0</v>
          </cell>
          <cell r="G757">
            <v>0</v>
          </cell>
          <cell r="H757">
            <v>0</v>
          </cell>
          <cell r="I757">
            <v>0</v>
          </cell>
          <cell r="J757">
            <v>0</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0</v>
          </cell>
          <cell r="G760">
            <v>0</v>
          </cell>
          <cell r="H760">
            <v>0</v>
          </cell>
          <cell r="I760">
            <v>0</v>
          </cell>
          <cell r="J760">
            <v>0</v>
          </cell>
          <cell r="K760">
            <v>0</v>
          </cell>
        </row>
        <row r="761">
          <cell r="F761">
            <v>0</v>
          </cell>
          <cell r="G761">
            <v>0</v>
          </cell>
          <cell r="H761">
            <v>0</v>
          </cell>
          <cell r="I761">
            <v>0</v>
          </cell>
          <cell r="J761">
            <v>0</v>
          </cell>
          <cell r="K761">
            <v>0</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-19412</v>
          </cell>
          <cell r="G764">
            <v>0</v>
          </cell>
          <cell r="H764">
            <v>-19412</v>
          </cell>
          <cell r="I764">
            <v>0</v>
          </cell>
          <cell r="J764">
            <v>-19412</v>
          </cell>
          <cell r="K764">
            <v>-772</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4557</v>
          </cell>
          <cell r="G767">
            <v>0</v>
          </cell>
          <cell r="H767">
            <v>4557</v>
          </cell>
          <cell r="I767">
            <v>0</v>
          </cell>
          <cell r="J767">
            <v>4557</v>
          </cell>
          <cell r="K767">
            <v>5675</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-3230</v>
          </cell>
          <cell r="G771">
            <v>0</v>
          </cell>
          <cell r="H771">
            <v>-3230</v>
          </cell>
          <cell r="I771">
            <v>0</v>
          </cell>
          <cell r="J771">
            <v>-3230</v>
          </cell>
          <cell r="K771">
            <v>0</v>
          </cell>
        </row>
        <row r="772">
          <cell r="F772">
            <v>0</v>
          </cell>
          <cell r="G772">
            <v>0</v>
          </cell>
          <cell r="H772">
            <v>0</v>
          </cell>
          <cell r="I772">
            <v>0</v>
          </cell>
          <cell r="J772">
            <v>0</v>
          </cell>
          <cell r="K772">
            <v>-539</v>
          </cell>
        </row>
        <row r="773">
          <cell r="F773">
            <v>-78976</v>
          </cell>
          <cell r="G773">
            <v>0</v>
          </cell>
          <cell r="H773">
            <v>-78976</v>
          </cell>
          <cell r="I773">
            <v>0</v>
          </cell>
          <cell r="J773">
            <v>-78976</v>
          </cell>
          <cell r="K773">
            <v>16878</v>
          </cell>
        </row>
        <row r="775">
          <cell r="F775">
            <v>0</v>
          </cell>
          <cell r="G775">
            <v>0</v>
          </cell>
          <cell r="H775">
            <v>0</v>
          </cell>
          <cell r="I775">
            <v>0</v>
          </cell>
          <cell r="J775">
            <v>0</v>
          </cell>
          <cell r="K775">
            <v>0</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-304478</v>
          </cell>
          <cell r="G778">
            <v>0</v>
          </cell>
          <cell r="H778">
            <v>-304478</v>
          </cell>
          <cell r="I778">
            <v>0</v>
          </cell>
          <cell r="J778">
            <v>-304478</v>
          </cell>
          <cell r="K778">
            <v>-110374</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192040</v>
          </cell>
          <cell r="G781">
            <v>0</v>
          </cell>
          <cell r="H781">
            <v>192040</v>
          </cell>
          <cell r="I781">
            <v>0</v>
          </cell>
          <cell r="J781">
            <v>192040</v>
          </cell>
          <cell r="K781">
            <v>186598</v>
          </cell>
        </row>
        <row r="782">
          <cell r="F782">
            <v>0</v>
          </cell>
          <cell r="G782">
            <v>0</v>
          </cell>
          <cell r="H782">
            <v>0</v>
          </cell>
          <cell r="I782">
            <v>0</v>
          </cell>
          <cell r="J782">
            <v>0</v>
          </cell>
          <cell r="K782">
            <v>0</v>
          </cell>
        </row>
        <row r="783">
          <cell r="F783">
            <v>0</v>
          </cell>
          <cell r="G783">
            <v>0</v>
          </cell>
          <cell r="H783">
            <v>0</v>
          </cell>
          <cell r="I783">
            <v>0</v>
          </cell>
          <cell r="J783">
            <v>0</v>
          </cell>
          <cell r="K783">
            <v>541</v>
          </cell>
        </row>
        <row r="784">
          <cell r="F784">
            <v>0</v>
          </cell>
          <cell r="G784">
            <v>0</v>
          </cell>
          <cell r="H784">
            <v>0</v>
          </cell>
          <cell r="I784">
            <v>0</v>
          </cell>
          <cell r="J784">
            <v>0</v>
          </cell>
          <cell r="K784">
            <v>0</v>
          </cell>
        </row>
        <row r="785">
          <cell r="F785">
            <v>46369</v>
          </cell>
          <cell r="G785">
            <v>0</v>
          </cell>
          <cell r="H785">
            <v>46369</v>
          </cell>
          <cell r="I785">
            <v>0</v>
          </cell>
          <cell r="J785">
            <v>46369</v>
          </cell>
          <cell r="K785">
            <v>0</v>
          </cell>
        </row>
        <row r="786">
          <cell r="F786">
            <v>0</v>
          </cell>
          <cell r="G786">
            <v>0</v>
          </cell>
          <cell r="H786">
            <v>0</v>
          </cell>
          <cell r="I786">
            <v>0</v>
          </cell>
          <cell r="J786">
            <v>0</v>
          </cell>
          <cell r="K786">
            <v>5998</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-10030</v>
          </cell>
          <cell r="G789">
            <v>0</v>
          </cell>
          <cell r="H789">
            <v>-10030</v>
          </cell>
          <cell r="I789">
            <v>0</v>
          </cell>
          <cell r="J789">
            <v>-10030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-979743</v>
          </cell>
          <cell r="G794">
            <v>0</v>
          </cell>
          <cell r="H794">
            <v>-979743</v>
          </cell>
          <cell r="I794">
            <v>0</v>
          </cell>
          <cell r="J794">
            <v>-979743</v>
          </cell>
          <cell r="K794">
            <v>-97046</v>
          </cell>
        </row>
        <row r="795">
          <cell r="F795">
            <v>0</v>
          </cell>
          <cell r="G795">
            <v>0</v>
          </cell>
          <cell r="H795">
            <v>0</v>
          </cell>
          <cell r="I795">
            <v>0</v>
          </cell>
          <cell r="J795">
            <v>0</v>
          </cell>
          <cell r="K795">
            <v>0</v>
          </cell>
        </row>
        <row r="796">
          <cell r="F796">
            <v>0</v>
          </cell>
          <cell r="G796">
            <v>0</v>
          </cell>
          <cell r="H796">
            <v>0</v>
          </cell>
          <cell r="I796">
            <v>0</v>
          </cell>
          <cell r="J796">
            <v>0</v>
          </cell>
          <cell r="K796">
            <v>0</v>
          </cell>
        </row>
        <row r="797">
          <cell r="F797">
            <v>222907</v>
          </cell>
          <cell r="G797">
            <v>0</v>
          </cell>
          <cell r="H797">
            <v>222907</v>
          </cell>
          <cell r="I797">
            <v>0</v>
          </cell>
          <cell r="J797">
            <v>222907</v>
          </cell>
          <cell r="K797">
            <v>395406</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-30989</v>
          </cell>
          <cell r="G801">
            <v>0</v>
          </cell>
          <cell r="H801">
            <v>-30989</v>
          </cell>
          <cell r="I801">
            <v>0</v>
          </cell>
          <cell r="J801">
            <v>-30989</v>
          </cell>
          <cell r="K801">
            <v>0</v>
          </cell>
        </row>
        <row r="802">
          <cell r="F802">
            <v>0</v>
          </cell>
          <cell r="G802">
            <v>0</v>
          </cell>
          <cell r="H802">
            <v>0</v>
          </cell>
          <cell r="I802">
            <v>0</v>
          </cell>
          <cell r="J802">
            <v>0</v>
          </cell>
          <cell r="K802">
            <v>-6955</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-363522</v>
          </cell>
          <cell r="G807">
            <v>0</v>
          </cell>
          <cell r="H807">
            <v>-363522</v>
          </cell>
          <cell r="I807">
            <v>0</v>
          </cell>
          <cell r="J807">
            <v>-363522</v>
          </cell>
          <cell r="K807">
            <v>-7388</v>
          </cell>
        </row>
        <row r="808">
          <cell r="F808">
            <v>0</v>
          </cell>
          <cell r="G808">
            <v>0</v>
          </cell>
          <cell r="H808">
            <v>0</v>
          </cell>
          <cell r="I808">
            <v>0</v>
          </cell>
          <cell r="J808">
            <v>0</v>
          </cell>
          <cell r="K808">
            <v>0</v>
          </cell>
        </row>
        <row r="809">
          <cell r="F809">
            <v>0</v>
          </cell>
          <cell r="G809">
            <v>0</v>
          </cell>
          <cell r="H809">
            <v>0</v>
          </cell>
          <cell r="I809">
            <v>0</v>
          </cell>
          <cell r="J809">
            <v>0</v>
          </cell>
          <cell r="K809">
            <v>0</v>
          </cell>
        </row>
        <row r="810">
          <cell r="F810">
            <v>39550</v>
          </cell>
          <cell r="G810">
            <v>0</v>
          </cell>
          <cell r="H810">
            <v>39550</v>
          </cell>
          <cell r="I810">
            <v>0</v>
          </cell>
          <cell r="J810">
            <v>39550</v>
          </cell>
          <cell r="K810">
            <v>110376</v>
          </cell>
        </row>
        <row r="811">
          <cell r="F811">
            <v>0</v>
          </cell>
          <cell r="G811">
            <v>0</v>
          </cell>
          <cell r="H811">
            <v>0</v>
          </cell>
          <cell r="I811">
            <v>0</v>
          </cell>
          <cell r="J811">
            <v>0</v>
          </cell>
          <cell r="K811">
            <v>0</v>
          </cell>
        </row>
        <row r="812">
          <cell r="F812">
            <v>0</v>
          </cell>
          <cell r="G812">
            <v>0</v>
          </cell>
          <cell r="H812">
            <v>0</v>
          </cell>
          <cell r="I812">
            <v>0</v>
          </cell>
          <cell r="J812">
            <v>0</v>
          </cell>
          <cell r="K812">
            <v>0</v>
          </cell>
        </row>
        <row r="813">
          <cell r="F813">
            <v>0</v>
          </cell>
          <cell r="G813">
            <v>0</v>
          </cell>
          <cell r="H813">
            <v>0</v>
          </cell>
          <cell r="I813">
            <v>0</v>
          </cell>
          <cell r="J813">
            <v>0</v>
          </cell>
          <cell r="K813">
            <v>0</v>
          </cell>
        </row>
        <row r="814">
          <cell r="F814">
            <v>-24237</v>
          </cell>
          <cell r="G814">
            <v>0</v>
          </cell>
          <cell r="H814">
            <v>-24237</v>
          </cell>
          <cell r="I814">
            <v>0</v>
          </cell>
          <cell r="J814">
            <v>-24237</v>
          </cell>
          <cell r="K814">
            <v>0</v>
          </cell>
        </row>
        <row r="815">
          <cell r="F815">
            <v>0</v>
          </cell>
          <cell r="G815">
            <v>0</v>
          </cell>
          <cell r="H815">
            <v>0</v>
          </cell>
          <cell r="I815">
            <v>0</v>
          </cell>
          <cell r="J815">
            <v>0</v>
          </cell>
          <cell r="K815">
            <v>-10015</v>
          </cell>
        </row>
        <row r="816">
          <cell r="F816">
            <v>-1212133</v>
          </cell>
          <cell r="G816">
            <v>0</v>
          </cell>
          <cell r="H816">
            <v>-1212133</v>
          </cell>
          <cell r="I816">
            <v>0</v>
          </cell>
          <cell r="J816">
            <v>-1212133</v>
          </cell>
          <cell r="K816">
            <v>467141</v>
          </cell>
        </row>
        <row r="818">
          <cell r="F818">
            <v>462898</v>
          </cell>
          <cell r="G818">
            <v>0</v>
          </cell>
          <cell r="H818">
            <v>462898</v>
          </cell>
          <cell r="I818">
            <v>0</v>
          </cell>
          <cell r="J818">
            <v>462898</v>
          </cell>
          <cell r="K818">
            <v>305883</v>
          </cell>
        </row>
        <row r="819">
          <cell r="F819">
            <v>74062</v>
          </cell>
          <cell r="G819">
            <v>0</v>
          </cell>
          <cell r="H819">
            <v>74062</v>
          </cell>
          <cell r="I819">
            <v>0</v>
          </cell>
          <cell r="J819">
            <v>74062</v>
          </cell>
          <cell r="K819">
            <v>48941</v>
          </cell>
        </row>
        <row r="820">
          <cell r="F820">
            <v>479069</v>
          </cell>
          <cell r="G820">
            <v>0</v>
          </cell>
          <cell r="H820">
            <v>479069</v>
          </cell>
          <cell r="I820">
            <v>0</v>
          </cell>
          <cell r="J820">
            <v>479069</v>
          </cell>
          <cell r="K820">
            <v>364641</v>
          </cell>
        </row>
        <row r="821">
          <cell r="F821">
            <v>76651</v>
          </cell>
          <cell r="G821">
            <v>0</v>
          </cell>
          <cell r="H821">
            <v>76651</v>
          </cell>
          <cell r="I821">
            <v>0</v>
          </cell>
          <cell r="J821">
            <v>76651</v>
          </cell>
          <cell r="K821">
            <v>58343</v>
          </cell>
        </row>
        <row r="822">
          <cell r="F822">
            <v>369374</v>
          </cell>
          <cell r="G822">
            <v>0</v>
          </cell>
          <cell r="H822">
            <v>369374</v>
          </cell>
          <cell r="I822">
            <v>0</v>
          </cell>
          <cell r="J822">
            <v>369374</v>
          </cell>
          <cell r="K822">
            <v>302266</v>
          </cell>
        </row>
        <row r="823">
          <cell r="F823">
            <v>59099</v>
          </cell>
          <cell r="G823">
            <v>0</v>
          </cell>
          <cell r="H823">
            <v>59099</v>
          </cell>
          <cell r="I823">
            <v>0</v>
          </cell>
          <cell r="J823">
            <v>59099</v>
          </cell>
          <cell r="K823">
            <v>48363</v>
          </cell>
        </row>
        <row r="824">
          <cell r="F824">
            <v>1521153</v>
          </cell>
          <cell r="G824">
            <v>0</v>
          </cell>
          <cell r="H824">
            <v>1521153</v>
          </cell>
          <cell r="I824">
            <v>0</v>
          </cell>
          <cell r="J824">
            <v>1521153</v>
          </cell>
          <cell r="K824">
            <v>1128437</v>
          </cell>
        </row>
        <row r="826">
          <cell r="F826">
            <v>60413</v>
          </cell>
          <cell r="G826">
            <v>0</v>
          </cell>
          <cell r="H826">
            <v>60413</v>
          </cell>
          <cell r="I826">
            <v>0</v>
          </cell>
          <cell r="J826">
            <v>60413</v>
          </cell>
          <cell r="K826">
            <v>40352</v>
          </cell>
        </row>
        <row r="827">
          <cell r="F827">
            <v>62523</v>
          </cell>
          <cell r="G827">
            <v>0</v>
          </cell>
          <cell r="H827">
            <v>62523</v>
          </cell>
          <cell r="I827">
            <v>0</v>
          </cell>
          <cell r="J827">
            <v>62523</v>
          </cell>
          <cell r="K827">
            <v>48060</v>
          </cell>
        </row>
        <row r="828">
          <cell r="F828">
            <v>48207</v>
          </cell>
          <cell r="G828">
            <v>0</v>
          </cell>
          <cell r="H828">
            <v>48207</v>
          </cell>
          <cell r="I828">
            <v>0</v>
          </cell>
          <cell r="J828">
            <v>48207</v>
          </cell>
          <cell r="K828">
            <v>39837</v>
          </cell>
        </row>
        <row r="829">
          <cell r="F829">
            <v>171143</v>
          </cell>
          <cell r="G829">
            <v>0</v>
          </cell>
          <cell r="H829">
            <v>171143</v>
          </cell>
          <cell r="I829">
            <v>0</v>
          </cell>
          <cell r="J829">
            <v>171143</v>
          </cell>
          <cell r="K829">
            <v>128249</v>
          </cell>
        </row>
        <row r="831">
          <cell r="F831">
            <v>10291</v>
          </cell>
          <cell r="G831">
            <v>0</v>
          </cell>
          <cell r="H831">
            <v>10291</v>
          </cell>
          <cell r="I831">
            <v>0</v>
          </cell>
          <cell r="J831">
            <v>10291</v>
          </cell>
          <cell r="K831">
            <v>6797</v>
          </cell>
        </row>
        <row r="832">
          <cell r="F832">
            <v>10532</v>
          </cell>
          <cell r="G832">
            <v>0</v>
          </cell>
          <cell r="H832">
            <v>10532</v>
          </cell>
          <cell r="I832">
            <v>0</v>
          </cell>
          <cell r="J832">
            <v>10532</v>
          </cell>
          <cell r="K832">
            <v>8103</v>
          </cell>
        </row>
        <row r="833">
          <cell r="F833">
            <v>8212</v>
          </cell>
          <cell r="G833">
            <v>0</v>
          </cell>
          <cell r="H833">
            <v>8212</v>
          </cell>
          <cell r="I833">
            <v>0</v>
          </cell>
          <cell r="J833">
            <v>8212</v>
          </cell>
          <cell r="K833">
            <v>6717</v>
          </cell>
        </row>
        <row r="834">
          <cell r="F834">
            <v>29035</v>
          </cell>
          <cell r="G834">
            <v>0</v>
          </cell>
          <cell r="H834">
            <v>29035</v>
          </cell>
          <cell r="I834">
            <v>0</v>
          </cell>
          <cell r="J834">
            <v>29035</v>
          </cell>
          <cell r="K834">
            <v>21617</v>
          </cell>
        </row>
        <row r="836">
          <cell r="F836">
            <v>44476</v>
          </cell>
          <cell r="G836">
            <v>0</v>
          </cell>
          <cell r="H836">
            <v>44476</v>
          </cell>
          <cell r="I836">
            <v>0</v>
          </cell>
          <cell r="J836">
            <v>44476</v>
          </cell>
          <cell r="K836">
            <v>39561</v>
          </cell>
        </row>
        <row r="837">
          <cell r="F837">
            <v>13343</v>
          </cell>
          <cell r="G837">
            <v>0</v>
          </cell>
          <cell r="H837">
            <v>13343</v>
          </cell>
          <cell r="I837">
            <v>0</v>
          </cell>
          <cell r="J837">
            <v>13343</v>
          </cell>
          <cell r="K837">
            <v>10254</v>
          </cell>
        </row>
        <row r="838">
          <cell r="F838">
            <v>45517</v>
          </cell>
          <cell r="G838">
            <v>0</v>
          </cell>
          <cell r="H838">
            <v>45517</v>
          </cell>
          <cell r="I838">
            <v>0</v>
          </cell>
          <cell r="J838">
            <v>45517</v>
          </cell>
          <cell r="K838">
            <v>47168</v>
          </cell>
        </row>
        <row r="839">
          <cell r="F839">
            <v>13805</v>
          </cell>
          <cell r="G839">
            <v>0</v>
          </cell>
          <cell r="H839">
            <v>13805</v>
          </cell>
          <cell r="I839">
            <v>0</v>
          </cell>
          <cell r="J839">
            <v>13805</v>
          </cell>
          <cell r="K839">
            <v>12294</v>
          </cell>
        </row>
        <row r="840">
          <cell r="F840">
            <v>35517</v>
          </cell>
          <cell r="G840">
            <v>0</v>
          </cell>
          <cell r="H840">
            <v>35517</v>
          </cell>
          <cell r="I840">
            <v>0</v>
          </cell>
          <cell r="J840">
            <v>35517</v>
          </cell>
          <cell r="K840">
            <v>39034</v>
          </cell>
        </row>
        <row r="841">
          <cell r="F841">
            <v>10655</v>
          </cell>
          <cell r="G841">
            <v>0</v>
          </cell>
          <cell r="H841">
            <v>10655</v>
          </cell>
          <cell r="I841">
            <v>0</v>
          </cell>
          <cell r="J841">
            <v>10655</v>
          </cell>
          <cell r="K841">
            <v>10155</v>
          </cell>
        </row>
        <row r="842">
          <cell r="F842">
            <v>163313</v>
          </cell>
          <cell r="G842">
            <v>0</v>
          </cell>
          <cell r="H842">
            <v>163313</v>
          </cell>
          <cell r="I842">
            <v>0</v>
          </cell>
          <cell r="J842">
            <v>163313</v>
          </cell>
          <cell r="K842">
            <v>158466</v>
          </cell>
        </row>
        <row r="844">
          <cell r="F844">
            <v>28534</v>
          </cell>
          <cell r="G844">
            <v>0</v>
          </cell>
          <cell r="H844">
            <v>28534</v>
          </cell>
          <cell r="I844">
            <v>0</v>
          </cell>
          <cell r="J844">
            <v>28534</v>
          </cell>
          <cell r="K844">
            <v>11089</v>
          </cell>
        </row>
        <row r="845">
          <cell r="F845">
            <v>16371</v>
          </cell>
          <cell r="G845">
            <v>0</v>
          </cell>
          <cell r="H845">
            <v>16371</v>
          </cell>
          <cell r="I845">
            <v>0</v>
          </cell>
          <cell r="J845">
            <v>16371</v>
          </cell>
          <cell r="K845">
            <v>13223</v>
          </cell>
        </row>
        <row r="846">
          <cell r="F846">
            <v>17908</v>
          </cell>
          <cell r="G846">
            <v>0</v>
          </cell>
          <cell r="H846">
            <v>17908</v>
          </cell>
          <cell r="I846">
            <v>0</v>
          </cell>
          <cell r="J846">
            <v>17908</v>
          </cell>
          <cell r="K846">
            <v>14137</v>
          </cell>
        </row>
        <row r="847">
          <cell r="F847">
            <v>62813</v>
          </cell>
          <cell r="G847">
            <v>0</v>
          </cell>
          <cell r="H847">
            <v>62813</v>
          </cell>
          <cell r="I847">
            <v>0</v>
          </cell>
          <cell r="J847">
            <v>62813</v>
          </cell>
          <cell r="K847">
            <v>38449</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0</v>
          </cell>
        </row>
        <row r="855">
          <cell r="F855">
            <v>0</v>
          </cell>
          <cell r="G855">
            <v>0</v>
          </cell>
          <cell r="H855">
            <v>0</v>
          </cell>
          <cell r="I855">
            <v>0</v>
          </cell>
          <cell r="J855">
            <v>0</v>
          </cell>
          <cell r="K855">
            <v>0</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9">
          <cell r="F859">
            <v>0</v>
          </cell>
          <cell r="G859">
            <v>0</v>
          </cell>
          <cell r="H859">
            <v>0</v>
          </cell>
          <cell r="I859">
            <v>0</v>
          </cell>
          <cell r="J859">
            <v>0</v>
          </cell>
          <cell r="K859">
            <v>6262</v>
          </cell>
        </row>
        <row r="860">
          <cell r="F860">
            <v>0</v>
          </cell>
          <cell r="G860">
            <v>0</v>
          </cell>
          <cell r="H860">
            <v>0</v>
          </cell>
          <cell r="I860">
            <v>0</v>
          </cell>
          <cell r="J860">
            <v>0</v>
          </cell>
          <cell r="K860">
            <v>7357</v>
          </cell>
        </row>
        <row r="861">
          <cell r="F861">
            <v>0</v>
          </cell>
          <cell r="G861">
            <v>0</v>
          </cell>
          <cell r="H861">
            <v>0</v>
          </cell>
          <cell r="I861">
            <v>0</v>
          </cell>
          <cell r="J861">
            <v>0</v>
          </cell>
          <cell r="K861">
            <v>6381</v>
          </cell>
        </row>
        <row r="862">
          <cell r="F862">
            <v>0</v>
          </cell>
          <cell r="G862">
            <v>0</v>
          </cell>
          <cell r="H862">
            <v>0</v>
          </cell>
          <cell r="I862">
            <v>0</v>
          </cell>
          <cell r="J862">
            <v>0</v>
          </cell>
          <cell r="K862">
            <v>20000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6387</v>
          </cell>
          <cell r="G867">
            <v>0</v>
          </cell>
          <cell r="H867">
            <v>6387</v>
          </cell>
          <cell r="I867">
            <v>0</v>
          </cell>
          <cell r="J867">
            <v>6387</v>
          </cell>
          <cell r="K867">
            <v>13496</v>
          </cell>
        </row>
        <row r="868">
          <cell r="F868">
            <v>142</v>
          </cell>
          <cell r="G868">
            <v>0</v>
          </cell>
          <cell r="H868">
            <v>142</v>
          </cell>
          <cell r="I868">
            <v>0</v>
          </cell>
          <cell r="J868">
            <v>142</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92356</v>
          </cell>
          <cell r="G872">
            <v>0</v>
          </cell>
          <cell r="H872">
            <v>92356</v>
          </cell>
          <cell r="I872">
            <v>0</v>
          </cell>
          <cell r="J872">
            <v>92356</v>
          </cell>
          <cell r="K872">
            <v>4134</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1000</v>
          </cell>
        </row>
        <row r="877">
          <cell r="F877">
            <v>98885</v>
          </cell>
          <cell r="G877">
            <v>0</v>
          </cell>
          <cell r="H877">
            <v>98885</v>
          </cell>
          <cell r="I877">
            <v>0</v>
          </cell>
          <cell r="J877">
            <v>98885</v>
          </cell>
          <cell r="K877">
            <v>18630</v>
          </cell>
        </row>
        <row r="879">
          <cell r="F879">
            <v>975</v>
          </cell>
          <cell r="G879">
            <v>0</v>
          </cell>
          <cell r="H879">
            <v>975</v>
          </cell>
          <cell r="I879">
            <v>0</v>
          </cell>
          <cell r="J879">
            <v>975</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20834</v>
          </cell>
        </row>
        <row r="883">
          <cell r="F883">
            <v>0</v>
          </cell>
          <cell r="G883">
            <v>0</v>
          </cell>
          <cell r="H883">
            <v>0</v>
          </cell>
          <cell r="I883">
            <v>0</v>
          </cell>
          <cell r="J883">
            <v>0</v>
          </cell>
          <cell r="K883">
            <v>2267</v>
          </cell>
        </row>
        <row r="884">
          <cell r="F884">
            <v>0</v>
          </cell>
          <cell r="G884">
            <v>0</v>
          </cell>
          <cell r="H884">
            <v>0</v>
          </cell>
          <cell r="I884">
            <v>0</v>
          </cell>
          <cell r="J884">
            <v>0</v>
          </cell>
          <cell r="K884">
            <v>0</v>
          </cell>
        </row>
        <row r="885">
          <cell r="F885">
            <v>142003</v>
          </cell>
          <cell r="G885">
            <v>0</v>
          </cell>
          <cell r="H885">
            <v>142003</v>
          </cell>
          <cell r="I885">
            <v>0</v>
          </cell>
          <cell r="J885">
            <v>142003</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3397</v>
          </cell>
        </row>
        <row r="888">
          <cell r="F888">
            <v>0</v>
          </cell>
          <cell r="G888">
            <v>0</v>
          </cell>
          <cell r="H888">
            <v>0</v>
          </cell>
          <cell r="I888">
            <v>0</v>
          </cell>
          <cell r="J888">
            <v>0</v>
          </cell>
          <cell r="K888">
            <v>363</v>
          </cell>
        </row>
        <row r="889">
          <cell r="F889">
            <v>0</v>
          </cell>
          <cell r="G889">
            <v>0</v>
          </cell>
          <cell r="H889">
            <v>0</v>
          </cell>
          <cell r="I889">
            <v>0</v>
          </cell>
          <cell r="J889">
            <v>0</v>
          </cell>
          <cell r="K889">
            <v>0</v>
          </cell>
        </row>
        <row r="890">
          <cell r="F890">
            <v>34588</v>
          </cell>
          <cell r="G890">
            <v>0</v>
          </cell>
          <cell r="H890">
            <v>34588</v>
          </cell>
          <cell r="I890">
            <v>0</v>
          </cell>
          <cell r="J890">
            <v>34588</v>
          </cell>
          <cell r="K890">
            <v>0</v>
          </cell>
        </row>
        <row r="891">
          <cell r="F891">
            <v>107683</v>
          </cell>
          <cell r="G891">
            <v>0</v>
          </cell>
          <cell r="H891">
            <v>107683</v>
          </cell>
          <cell r="I891">
            <v>0</v>
          </cell>
          <cell r="J891">
            <v>107683</v>
          </cell>
          <cell r="K891">
            <v>0</v>
          </cell>
        </row>
        <row r="892">
          <cell r="F892">
            <v>750</v>
          </cell>
          <cell r="G892">
            <v>0</v>
          </cell>
          <cell r="H892">
            <v>750</v>
          </cell>
          <cell r="I892">
            <v>0</v>
          </cell>
          <cell r="J892">
            <v>750</v>
          </cell>
          <cell r="K892">
            <v>1500</v>
          </cell>
        </row>
        <row r="893">
          <cell r="F893">
            <v>900</v>
          </cell>
          <cell r="G893">
            <v>0</v>
          </cell>
          <cell r="H893">
            <v>900</v>
          </cell>
          <cell r="I893">
            <v>0</v>
          </cell>
          <cell r="J893">
            <v>900</v>
          </cell>
          <cell r="K893">
            <v>1500</v>
          </cell>
        </row>
        <row r="894">
          <cell r="F894">
            <v>286899</v>
          </cell>
          <cell r="G894">
            <v>0</v>
          </cell>
          <cell r="H894">
            <v>286899</v>
          </cell>
          <cell r="I894">
            <v>0</v>
          </cell>
          <cell r="J894">
            <v>286899</v>
          </cell>
          <cell r="K894">
            <v>29861</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4">
          <cell r="F904">
            <v>39312</v>
          </cell>
          <cell r="G904">
            <v>0</v>
          </cell>
          <cell r="H904">
            <v>39312</v>
          </cell>
          <cell r="I904">
            <v>0</v>
          </cell>
          <cell r="J904">
            <v>39312</v>
          </cell>
          <cell r="K904">
            <v>0</v>
          </cell>
        </row>
        <row r="905">
          <cell r="F905">
            <v>39312</v>
          </cell>
          <cell r="G905">
            <v>0</v>
          </cell>
          <cell r="H905">
            <v>39312</v>
          </cell>
          <cell r="I905">
            <v>0</v>
          </cell>
          <cell r="J905">
            <v>39312</v>
          </cell>
          <cell r="K905">
            <v>0</v>
          </cell>
        </row>
        <row r="907">
          <cell r="F907">
            <v>12454</v>
          </cell>
          <cell r="G907">
            <v>0</v>
          </cell>
          <cell r="H907">
            <v>12454</v>
          </cell>
          <cell r="I907">
            <v>0</v>
          </cell>
          <cell r="J907">
            <v>12454</v>
          </cell>
          <cell r="K907">
            <v>11064</v>
          </cell>
        </row>
        <row r="908">
          <cell r="F908">
            <v>0</v>
          </cell>
          <cell r="G908">
            <v>0</v>
          </cell>
          <cell r="H908">
            <v>0</v>
          </cell>
          <cell r="I908">
            <v>0</v>
          </cell>
          <cell r="J908">
            <v>0</v>
          </cell>
          <cell r="K908">
            <v>0</v>
          </cell>
        </row>
        <row r="909">
          <cell r="F909">
            <v>12745</v>
          </cell>
          <cell r="G909">
            <v>0</v>
          </cell>
          <cell r="H909">
            <v>12745</v>
          </cell>
          <cell r="I909">
            <v>0</v>
          </cell>
          <cell r="J909">
            <v>12745</v>
          </cell>
          <cell r="K909">
            <v>13192</v>
          </cell>
        </row>
        <row r="910">
          <cell r="F910">
            <v>0</v>
          </cell>
          <cell r="G910">
            <v>0</v>
          </cell>
          <cell r="H910">
            <v>0</v>
          </cell>
          <cell r="I910">
            <v>0</v>
          </cell>
          <cell r="J910">
            <v>0</v>
          </cell>
          <cell r="K910">
            <v>0</v>
          </cell>
        </row>
        <row r="911">
          <cell r="F911">
            <v>9944</v>
          </cell>
          <cell r="G911">
            <v>0</v>
          </cell>
          <cell r="H911">
            <v>9944</v>
          </cell>
          <cell r="I911">
            <v>0</v>
          </cell>
          <cell r="J911">
            <v>9944</v>
          </cell>
          <cell r="K911">
            <v>10935</v>
          </cell>
        </row>
        <row r="912">
          <cell r="F912">
            <v>0</v>
          </cell>
          <cell r="G912">
            <v>0</v>
          </cell>
          <cell r="H912">
            <v>0</v>
          </cell>
          <cell r="I912">
            <v>0</v>
          </cell>
          <cell r="J912">
            <v>0</v>
          </cell>
          <cell r="K912">
            <v>0</v>
          </cell>
        </row>
        <row r="913">
          <cell r="F913">
            <v>35143</v>
          </cell>
          <cell r="G913">
            <v>0</v>
          </cell>
          <cell r="H913">
            <v>35143</v>
          </cell>
          <cell r="I913">
            <v>0</v>
          </cell>
          <cell r="J913">
            <v>35143</v>
          </cell>
          <cell r="K913">
            <v>35191</v>
          </cell>
        </row>
        <row r="915">
          <cell r="F915">
            <v>0</v>
          </cell>
          <cell r="G915">
            <v>0</v>
          </cell>
          <cell r="H915">
            <v>0</v>
          </cell>
          <cell r="I915">
            <v>0</v>
          </cell>
          <cell r="J915">
            <v>0</v>
          </cell>
          <cell r="K915">
            <v>288</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1411</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1137</v>
          </cell>
          <cell r="G921">
            <v>0</v>
          </cell>
          <cell r="H921">
            <v>1137</v>
          </cell>
          <cell r="I921">
            <v>0</v>
          </cell>
          <cell r="J921">
            <v>1137</v>
          </cell>
          <cell r="K921">
            <v>204</v>
          </cell>
        </row>
        <row r="922">
          <cell r="F922">
            <v>0</v>
          </cell>
          <cell r="G922">
            <v>0</v>
          </cell>
          <cell r="H922">
            <v>0</v>
          </cell>
          <cell r="I922">
            <v>0</v>
          </cell>
          <cell r="J922">
            <v>0</v>
          </cell>
          <cell r="K922">
            <v>290</v>
          </cell>
        </row>
        <row r="923">
          <cell r="F923">
            <v>3300</v>
          </cell>
          <cell r="G923">
            <v>0</v>
          </cell>
          <cell r="H923">
            <v>3300</v>
          </cell>
          <cell r="I923">
            <v>0</v>
          </cell>
          <cell r="J923">
            <v>3300</v>
          </cell>
          <cell r="K923">
            <v>0</v>
          </cell>
        </row>
        <row r="924">
          <cell r="F924">
            <v>0</v>
          </cell>
          <cell r="G924">
            <v>0</v>
          </cell>
          <cell r="H924">
            <v>0</v>
          </cell>
          <cell r="I924">
            <v>0</v>
          </cell>
          <cell r="J924">
            <v>0</v>
          </cell>
          <cell r="K924">
            <v>0</v>
          </cell>
        </row>
        <row r="925">
          <cell r="F925">
            <v>0</v>
          </cell>
          <cell r="G925">
            <v>0</v>
          </cell>
          <cell r="H925">
            <v>0</v>
          </cell>
          <cell r="I925">
            <v>0</v>
          </cell>
          <cell r="J925">
            <v>0</v>
          </cell>
          <cell r="K925">
            <v>0</v>
          </cell>
        </row>
        <row r="926">
          <cell r="F926">
            <v>0</v>
          </cell>
          <cell r="G926">
            <v>0</v>
          </cell>
          <cell r="H926">
            <v>0</v>
          </cell>
          <cell r="I926">
            <v>0</v>
          </cell>
          <cell r="J926">
            <v>0</v>
          </cell>
          <cell r="K926">
            <v>0</v>
          </cell>
        </row>
        <row r="927">
          <cell r="F927">
            <v>0</v>
          </cell>
          <cell r="G927">
            <v>0</v>
          </cell>
          <cell r="H927">
            <v>0</v>
          </cell>
          <cell r="I927">
            <v>0</v>
          </cell>
          <cell r="J927">
            <v>0</v>
          </cell>
          <cell r="K927">
            <v>754</v>
          </cell>
        </row>
        <row r="928">
          <cell r="F928">
            <v>0</v>
          </cell>
          <cell r="G928">
            <v>0</v>
          </cell>
          <cell r="H928">
            <v>0</v>
          </cell>
          <cell r="I928">
            <v>0</v>
          </cell>
          <cell r="J928">
            <v>0</v>
          </cell>
          <cell r="K928">
            <v>174</v>
          </cell>
        </row>
        <row r="929">
          <cell r="F929">
            <v>1261</v>
          </cell>
          <cell r="G929">
            <v>633</v>
          </cell>
          <cell r="H929">
            <v>1894</v>
          </cell>
          <cell r="I929">
            <v>0</v>
          </cell>
          <cell r="J929">
            <v>1894</v>
          </cell>
          <cell r="K929">
            <v>727</v>
          </cell>
        </row>
        <row r="930">
          <cell r="F930">
            <v>0</v>
          </cell>
          <cell r="G930">
            <v>0</v>
          </cell>
          <cell r="H930">
            <v>0</v>
          </cell>
          <cell r="I930">
            <v>0</v>
          </cell>
          <cell r="J930">
            <v>0</v>
          </cell>
          <cell r="K930">
            <v>190</v>
          </cell>
        </row>
        <row r="931">
          <cell r="F931">
            <v>300</v>
          </cell>
          <cell r="G931">
            <v>0</v>
          </cell>
          <cell r="H931">
            <v>300</v>
          </cell>
          <cell r="I931">
            <v>0</v>
          </cell>
          <cell r="J931">
            <v>300</v>
          </cell>
          <cell r="K931">
            <v>0</v>
          </cell>
        </row>
        <row r="932">
          <cell r="F932">
            <v>0</v>
          </cell>
          <cell r="G932">
            <v>0</v>
          </cell>
          <cell r="H932">
            <v>0</v>
          </cell>
          <cell r="I932">
            <v>0</v>
          </cell>
          <cell r="J932">
            <v>0</v>
          </cell>
          <cell r="K932">
            <v>0</v>
          </cell>
        </row>
        <row r="933">
          <cell r="F933">
            <v>0</v>
          </cell>
          <cell r="G933">
            <v>0</v>
          </cell>
          <cell r="H933">
            <v>0</v>
          </cell>
          <cell r="I933">
            <v>0</v>
          </cell>
          <cell r="J933">
            <v>0</v>
          </cell>
          <cell r="K933">
            <v>0</v>
          </cell>
        </row>
        <row r="934">
          <cell r="F934">
            <v>0</v>
          </cell>
          <cell r="G934">
            <v>0</v>
          </cell>
          <cell r="H934">
            <v>0</v>
          </cell>
          <cell r="I934">
            <v>0</v>
          </cell>
          <cell r="J934">
            <v>0</v>
          </cell>
          <cell r="K934">
            <v>0</v>
          </cell>
        </row>
        <row r="935">
          <cell r="F935">
            <v>0</v>
          </cell>
          <cell r="G935">
            <v>0</v>
          </cell>
          <cell r="H935">
            <v>0</v>
          </cell>
          <cell r="I935">
            <v>0</v>
          </cell>
          <cell r="J935">
            <v>0</v>
          </cell>
          <cell r="K935">
            <v>0</v>
          </cell>
        </row>
        <row r="936">
          <cell r="F936">
            <v>0</v>
          </cell>
          <cell r="G936">
            <v>0</v>
          </cell>
          <cell r="H936">
            <v>0</v>
          </cell>
          <cell r="I936">
            <v>0</v>
          </cell>
          <cell r="J936">
            <v>0</v>
          </cell>
          <cell r="K936">
            <v>81</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1044</v>
          </cell>
        </row>
        <row r="940">
          <cell r="F940">
            <v>2735</v>
          </cell>
          <cell r="G940">
            <v>0</v>
          </cell>
          <cell r="H940">
            <v>2735</v>
          </cell>
          <cell r="I940">
            <v>0</v>
          </cell>
          <cell r="J940">
            <v>2735</v>
          </cell>
          <cell r="K940">
            <v>2940</v>
          </cell>
        </row>
        <row r="941">
          <cell r="F941">
            <v>0</v>
          </cell>
          <cell r="G941">
            <v>0</v>
          </cell>
          <cell r="H941">
            <v>0</v>
          </cell>
          <cell r="I941">
            <v>0</v>
          </cell>
          <cell r="J941">
            <v>0</v>
          </cell>
          <cell r="K941">
            <v>0</v>
          </cell>
        </row>
        <row r="942">
          <cell r="F942">
            <v>8733</v>
          </cell>
          <cell r="G942">
            <v>633</v>
          </cell>
          <cell r="H942">
            <v>9366</v>
          </cell>
          <cell r="I942">
            <v>0</v>
          </cell>
          <cell r="J942">
            <v>9366</v>
          </cell>
          <cell r="K942">
            <v>8103</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9">
          <cell r="F949">
            <v>0</v>
          </cell>
          <cell r="G949">
            <v>0</v>
          </cell>
          <cell r="H949">
            <v>0</v>
          </cell>
          <cell r="I949">
            <v>0</v>
          </cell>
          <cell r="J949">
            <v>0</v>
          </cell>
          <cell r="K949">
            <v>0</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9">
          <cell r="F959">
            <v>0</v>
          </cell>
          <cell r="G959">
            <v>0</v>
          </cell>
          <cell r="H959">
            <v>0</v>
          </cell>
          <cell r="I959">
            <v>0</v>
          </cell>
          <cell r="J959">
            <v>0</v>
          </cell>
          <cell r="K959">
            <v>0</v>
          </cell>
        </row>
        <row r="961">
          <cell r="F961">
            <v>612861</v>
          </cell>
          <cell r="G961">
            <v>0</v>
          </cell>
          <cell r="H961">
            <v>612861</v>
          </cell>
          <cell r="I961">
            <v>0</v>
          </cell>
          <cell r="J961">
            <v>612861</v>
          </cell>
          <cell r="K961">
            <v>0</v>
          </cell>
        </row>
        <row r="962">
          <cell r="F962">
            <v>612861</v>
          </cell>
          <cell r="G962">
            <v>0</v>
          </cell>
          <cell r="H962">
            <v>612861</v>
          </cell>
          <cell r="I962">
            <v>0</v>
          </cell>
          <cell r="J962">
            <v>612861</v>
          </cell>
          <cell r="K962">
            <v>0</v>
          </cell>
        </row>
        <row r="963">
          <cell r="F963">
            <v>0</v>
          </cell>
          <cell r="G963">
            <v>0</v>
          </cell>
          <cell r="H963">
            <v>0</v>
          </cell>
          <cell r="I963">
            <v>0</v>
          </cell>
          <cell r="J963">
            <v>0</v>
          </cell>
          <cell r="K963">
            <v>0</v>
          </cell>
        </row>
      </sheetData>
      <sheetData sheetId="59" refreshError="1"/>
      <sheetData sheetId="60" refreshError="1"/>
      <sheetData sheetId="61" refreshError="1"/>
      <sheetData sheetId="6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GIS, Sukuk Certificate"/>
      <sheetName val="GIS-suk DT"/>
      <sheetName val="TFC DT"/>
      <sheetName val="GIS-suk MM"/>
      <sheetName val="FORM8"/>
      <sheetName val="Form 9"/>
      <sheetName val="Form 10"/>
      <sheetName val="Notes 1-2"/>
      <sheetName val="Notes 2.2-7.1"/>
      <sheetName val="Notes 8-17"/>
      <sheetName val="17.1.2"/>
      <sheetName val="17.1.3 "/>
      <sheetName val="17.3.1"/>
      <sheetName val="18.4"/>
      <sheetName val="17.5"/>
      <sheetName val="Links"/>
      <sheetName val="Lead"/>
      <sheetName val="18 to 21"/>
      <sheetName val="TB"/>
      <sheetName val="Sheet2"/>
      <sheetName val="Issue working"/>
      <sheetName val="PIPF-EQ"/>
      <sheetName val="PIPF-DT"/>
      <sheetName val="PIPF-MM"/>
      <sheetName val="CF working"/>
      <sheetName val="AFS reversal"/>
      <sheetName val="Compliances - Od and Td"/>
      <sheetName val="Sheet1"/>
    </sheetNames>
    <sheetDataSet>
      <sheetData sheetId="0">
        <row r="13">
          <cell r="K13">
            <v>80398107</v>
          </cell>
        </row>
        <row r="15">
          <cell r="K15">
            <v>431009196</v>
          </cell>
        </row>
        <row r="16">
          <cell r="K16">
            <v>855694</v>
          </cell>
        </row>
        <row r="17">
          <cell r="K17">
            <v>527912</v>
          </cell>
        </row>
        <row r="23">
          <cell r="K23">
            <v>704000</v>
          </cell>
        </row>
        <row r="24">
          <cell r="K24">
            <v>70395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62">
          <cell r="B262">
            <v>18.100000000000001</v>
          </cell>
        </row>
      </sheetData>
      <sheetData sheetId="18"/>
      <sheetData sheetId="19">
        <row r="27">
          <cell r="B27" t="str">
            <v>18.2</v>
          </cell>
        </row>
      </sheetData>
      <sheetData sheetId="20"/>
      <sheetData sheetId="21">
        <row r="1">
          <cell r="A1">
            <v>18.400000000000002</v>
          </cell>
        </row>
      </sheetData>
      <sheetData sheetId="22"/>
      <sheetData sheetId="23"/>
      <sheetData sheetId="24">
        <row r="2">
          <cell r="N2">
            <v>0</v>
          </cell>
          <cell r="O2">
            <v>0</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BOSI</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IFSL</v>
          </cell>
          <cell r="C43" t="str">
            <v>INVEST &amp; FINANCE SECURITIES LIMITED</v>
          </cell>
          <cell r="D43" t="str">
            <v>212199-4201</v>
          </cell>
        </row>
        <row r="44">
          <cell r="B44" t="str">
            <v>IGIIF</v>
          </cell>
          <cell r="C44" t="str">
            <v>IGI INCOME FUND</v>
          </cell>
          <cell r="D44" t="str">
            <v>0211079-4271</v>
          </cell>
        </row>
        <row r="45">
          <cell r="B45" t="str">
            <v>IGISF</v>
          </cell>
          <cell r="C45" t="str">
            <v>IGI STOCK FUND</v>
          </cell>
          <cell r="D45" t="str">
            <v>0211214-4271</v>
          </cell>
        </row>
        <row r="46">
          <cell r="B46" t="str">
            <v>INDU</v>
          </cell>
          <cell r="C46" t="str">
            <v>INDUS MOTOR COMPANY LIMITED</v>
          </cell>
          <cell r="D46" t="str">
            <v>207063-4201</v>
          </cell>
        </row>
        <row r="47">
          <cell r="B47" t="str">
            <v>JOVC</v>
          </cell>
          <cell r="C47" t="str">
            <v>JAVED OMER VOHRA &amp; COMPANY LIMITED</v>
          </cell>
          <cell r="D47" t="str">
            <v>212202-4201</v>
          </cell>
        </row>
        <row r="48">
          <cell r="B48" t="str">
            <v>JSBL</v>
          </cell>
          <cell r="C48" t="str">
            <v>JS BANK LIMITED</v>
          </cell>
          <cell r="D48" t="str">
            <v>212210-4201</v>
          </cell>
        </row>
        <row r="49">
          <cell r="B49" t="str">
            <v>JSCL</v>
          </cell>
          <cell r="C49" t="str">
            <v>JAHANGIR SIDDIQUI &amp; COMPANY LIMITED</v>
          </cell>
          <cell r="D49" t="str">
            <v>206814-4201</v>
          </cell>
        </row>
        <row r="50">
          <cell r="B50" t="str">
            <v>JSIL</v>
          </cell>
          <cell r="C50" t="str">
            <v>JS INVESTMENTS LIMITED</v>
          </cell>
          <cell r="D50" t="str">
            <v>207179-4201</v>
          </cell>
        </row>
        <row r="51">
          <cell r="B51" t="str">
            <v>JSGCL</v>
          </cell>
          <cell r="C51" t="str">
            <v>JS Global Securities Limited</v>
          </cell>
        </row>
        <row r="52">
          <cell r="B52" t="str">
            <v>JSGF</v>
          </cell>
          <cell r="C52" t="str">
            <v>JS GROWTH FUND</v>
          </cell>
          <cell r="D52" t="str">
            <v>205117-4271</v>
          </cell>
        </row>
        <row r="53">
          <cell r="B53" t="str">
            <v>JSVFL</v>
          </cell>
          <cell r="C53" t="str">
            <v>JS VALUE FUND LIMITED</v>
          </cell>
          <cell r="D53" t="str">
            <v>203947-4271</v>
          </cell>
        </row>
        <row r="54">
          <cell r="B54" t="str">
            <v>KAPCO</v>
          </cell>
          <cell r="C54" t="str">
            <v>KOT ADDU POWER COMPANY LIMITED</v>
          </cell>
          <cell r="D54" t="str">
            <v>205443-4201</v>
          </cell>
        </row>
        <row r="55">
          <cell r="B55" t="str">
            <v>KASBB</v>
          </cell>
          <cell r="C55" t="str">
            <v>KASB Bank</v>
          </cell>
          <cell r="D55" t="str">
            <v>0212083-4201</v>
          </cell>
        </row>
        <row r="56">
          <cell r="B56" t="str">
            <v>KTML</v>
          </cell>
          <cell r="C56" t="str">
            <v>Kohinoor Textile Mills</v>
          </cell>
          <cell r="D56" t="str">
            <v>0204471-4201</v>
          </cell>
        </row>
        <row r="57">
          <cell r="B57" t="str">
            <v>LUCK</v>
          </cell>
          <cell r="C57" t="str">
            <v>LUCKY CEMENT LIMITED</v>
          </cell>
          <cell r="D57" t="str">
            <v>208078-4201</v>
          </cell>
        </row>
        <row r="58">
          <cell r="B58" t="str">
            <v>MARI</v>
          </cell>
          <cell r="C58" t="str">
            <v>MARI GAS COMPANY LIMITED</v>
          </cell>
          <cell r="D58" t="str">
            <v>212229-4201</v>
          </cell>
        </row>
        <row r="59">
          <cell r="B59" t="str">
            <v>MBF</v>
          </cell>
          <cell r="C59" t="str">
            <v>INV MEEZAN BAL.</v>
          </cell>
          <cell r="D59" t="str">
            <v>0207985-4271</v>
          </cell>
        </row>
        <row r="60">
          <cell r="B60" t="str">
            <v>MCB</v>
          </cell>
          <cell r="C60" t="str">
            <v>MCB BANK LIMITED</v>
          </cell>
          <cell r="D60" t="str">
            <v>203874-4201</v>
          </cell>
        </row>
        <row r="61">
          <cell r="B61" t="str">
            <v>MEBL</v>
          </cell>
          <cell r="C61" t="str">
            <v>MEEZAN BANK LIMITED</v>
          </cell>
          <cell r="D61" t="str">
            <v>212237-4201</v>
          </cell>
        </row>
        <row r="62">
          <cell r="B62" t="str">
            <v>MLCF</v>
          </cell>
          <cell r="C62" t="str">
            <v>MAPLE LEAF CEMENT FACTORY LIMITED</v>
          </cell>
          <cell r="D62" t="str">
            <v>203998-4201</v>
          </cell>
        </row>
        <row r="63">
          <cell r="B63" t="str">
            <v>NBP</v>
          </cell>
          <cell r="C63" t="str">
            <v>NATIONAL BANK OF PAKISTAN</v>
          </cell>
          <cell r="D63" t="str">
            <v>203882-4201</v>
          </cell>
        </row>
        <row r="64">
          <cell r="B64" t="str">
            <v>NCL</v>
          </cell>
          <cell r="C64" t="str">
            <v>NISHAT (CHUNIAN) LIMITED</v>
          </cell>
          <cell r="D64" t="str">
            <v>30717-4201</v>
          </cell>
        </row>
        <row r="65">
          <cell r="B65" t="str">
            <v>NETSOL</v>
          </cell>
          <cell r="C65" t="str">
            <v>NETSOL TECHNOLOGIES LIMITED</v>
          </cell>
          <cell r="D65" t="str">
            <v>212245-4201</v>
          </cell>
        </row>
        <row r="66">
          <cell r="B66" t="str">
            <v>NIB</v>
          </cell>
          <cell r="C66" t="str">
            <v>NIB BANK LIMITED</v>
          </cell>
          <cell r="D66" t="str">
            <v>210668-4201</v>
          </cell>
        </row>
        <row r="67">
          <cell r="B67" t="str">
            <v>NIT</v>
          </cell>
          <cell r="C67" t="str">
            <v>INVESTMENT NIT</v>
          </cell>
          <cell r="D67" t="str">
            <v>0207802-4271</v>
          </cell>
        </row>
        <row r="68">
          <cell r="B68" t="str">
            <v>NML</v>
          </cell>
          <cell r="C68" t="str">
            <v>NISHAT MILLS LIMITED</v>
          </cell>
          <cell r="D68" t="str">
            <v>203696-4201</v>
          </cell>
        </row>
        <row r="69">
          <cell r="B69" t="str">
            <v>NRL</v>
          </cell>
          <cell r="C69" t="str">
            <v>NATIONAL REFINERY LIMITED</v>
          </cell>
          <cell r="D69" t="str">
            <v>30775-4201</v>
          </cell>
        </row>
        <row r="70">
          <cell r="B70" t="str">
            <v>OGDC</v>
          </cell>
          <cell r="C70" t="str">
            <v>OIL &amp; GAS DEVELOPMENT COMPANY LIMITED</v>
          </cell>
          <cell r="D70" t="str">
            <v>203920-4201</v>
          </cell>
        </row>
        <row r="71">
          <cell r="B71" t="str">
            <v>OLPL</v>
          </cell>
          <cell r="C71" t="str">
            <v>Orix Leasing</v>
          </cell>
          <cell r="D71" t="str">
            <v>0203971-4201</v>
          </cell>
        </row>
        <row r="72">
          <cell r="B72" t="str">
            <v>PACE</v>
          </cell>
          <cell r="C72" t="str">
            <v>PACE(PAKISTAN)LIMITED</v>
          </cell>
          <cell r="D72" t="str">
            <v>210803-4201</v>
          </cell>
        </row>
        <row r="73">
          <cell r="B73" t="str">
            <v>PAEL</v>
          </cell>
          <cell r="C73" t="str">
            <v>PAK ELEKTRON LIMITED</v>
          </cell>
          <cell r="D73" t="str">
            <v>212067-4201</v>
          </cell>
        </row>
        <row r="74">
          <cell r="B74" t="str">
            <v>PAKRI</v>
          </cell>
          <cell r="C74" t="str">
            <v>PAKISTAN REINSURANCE COMPANY LIMITED</v>
          </cell>
          <cell r="D74" t="str">
            <v>211010-4201</v>
          </cell>
        </row>
        <row r="75">
          <cell r="B75" t="str">
            <v>PASL</v>
          </cell>
          <cell r="C75" t="str">
            <v>PERVEZ AHMED SECURITIES LIMITED</v>
          </cell>
          <cell r="D75" t="str">
            <v>212253-4201</v>
          </cell>
        </row>
        <row r="76">
          <cell r="B76" t="str">
            <v>PCCL</v>
          </cell>
          <cell r="C76" t="str">
            <v>PAKISTAN CEMENT COMPANY LIMITED</v>
          </cell>
          <cell r="D76" t="str">
            <v>206687-4201</v>
          </cell>
        </row>
        <row r="77">
          <cell r="B77" t="str">
            <v>PGF</v>
          </cell>
          <cell r="C77" t="str">
            <v>INV PICIC GROWT</v>
          </cell>
          <cell r="D77" t="str">
            <v>0204188-4271</v>
          </cell>
        </row>
        <row r="78">
          <cell r="B78" t="str">
            <v>PGF</v>
          </cell>
          <cell r="C78" t="str">
            <v>PICIC GROWTH FUND</v>
          </cell>
          <cell r="D78" t="str">
            <v>204188-4271</v>
          </cell>
        </row>
        <row r="79">
          <cell r="B79" t="str">
            <v>PICT</v>
          </cell>
          <cell r="C79" t="str">
            <v>PAKISTAN INTERNATIONAL CONTAINER</v>
          </cell>
          <cell r="D79" t="str">
            <v>206709-4201</v>
          </cell>
        </row>
        <row r="80">
          <cell r="B80" t="str">
            <v>PIF</v>
          </cell>
          <cell r="C80" t="str">
            <v>INV PICIC INV F</v>
          </cell>
          <cell r="D80" t="str">
            <v>0203831-4271</v>
          </cell>
        </row>
        <row r="81">
          <cell r="B81" t="str">
            <v>PIOC</v>
          </cell>
          <cell r="C81" t="str">
            <v>PIONEER CEMENT LIMITED</v>
          </cell>
          <cell r="D81" t="str">
            <v>212261-4201</v>
          </cell>
        </row>
        <row r="82">
          <cell r="B82" t="str">
            <v>PKGS</v>
          </cell>
          <cell r="C82" t="str">
            <v>PACKAGES LIMITED</v>
          </cell>
          <cell r="D82" t="str">
            <v>204552-4201</v>
          </cell>
        </row>
        <row r="83">
          <cell r="B83" t="str">
            <v>POL</v>
          </cell>
          <cell r="C83" t="str">
            <v>PAKISTAN OILFIELDS LIMITED</v>
          </cell>
          <cell r="D83" t="str">
            <v>204196-4201</v>
          </cell>
        </row>
        <row r="84">
          <cell r="B84" t="str">
            <v>PPFL</v>
          </cell>
          <cell r="C84" t="str">
            <v>PAK PREMEIR FUN</v>
          </cell>
          <cell r="D84" t="str">
            <v>0202304-4271</v>
          </cell>
        </row>
        <row r="85">
          <cell r="B85" t="str">
            <v>PPFL</v>
          </cell>
          <cell r="C85" t="str">
            <v>PAKISTAN PREMIER FUND LIMITED</v>
          </cell>
          <cell r="D85" t="str">
            <v>202304-4271</v>
          </cell>
        </row>
        <row r="86">
          <cell r="B86" t="str">
            <v>PPL</v>
          </cell>
          <cell r="C86" t="str">
            <v>PAKISTAN PETROLEUM LIMITED</v>
          </cell>
          <cell r="D86" t="str">
            <v>204498-4201</v>
          </cell>
        </row>
        <row r="87">
          <cell r="B87" t="str">
            <v>LOTPTA</v>
          </cell>
          <cell r="C87" t="str">
            <v>Lotte Pakistan PTA Limited</v>
          </cell>
          <cell r="D87" t="str">
            <v>212270-4201</v>
          </cell>
        </row>
        <row r="88">
          <cell r="B88" t="str">
            <v>PRL</v>
          </cell>
          <cell r="C88" t="str">
            <v>PAKISTAN REFINERY LIMITED</v>
          </cell>
          <cell r="D88" t="str">
            <v>212075-4201</v>
          </cell>
        </row>
        <row r="89">
          <cell r="B89" t="str">
            <v>PSO</v>
          </cell>
          <cell r="C89" t="str">
            <v>PAKISTAN STATE OIL COMPANY LIMITED</v>
          </cell>
          <cell r="D89" t="str">
            <v>203858-4201</v>
          </cell>
        </row>
        <row r="90">
          <cell r="B90" t="str">
            <v>PTC</v>
          </cell>
          <cell r="C90" t="str">
            <v>PAKISTAN TELECOMMUNICATION</v>
          </cell>
          <cell r="D90" t="str">
            <v>203866-4201</v>
          </cell>
        </row>
        <row r="91">
          <cell r="B91" t="str">
            <v>SEARL</v>
          </cell>
          <cell r="C91" t="str">
            <v>SEARLE PAKISTAN LIMITED</v>
          </cell>
          <cell r="D91" t="str">
            <v>212288-4201</v>
          </cell>
        </row>
        <row r="92">
          <cell r="B92" t="str">
            <v>SFWF</v>
          </cell>
          <cell r="C92" t="str">
            <v>SAFEWAY MUTUAL</v>
          </cell>
          <cell r="D92" t="str">
            <v>0205346-4271</v>
          </cell>
        </row>
        <row r="93">
          <cell r="B93" t="str">
            <v>SHEL</v>
          </cell>
          <cell r="C93" t="str">
            <v>SHELL PAKISTAN LIMITED</v>
          </cell>
          <cell r="D93" t="str">
            <v>203815-4201</v>
          </cell>
        </row>
        <row r="94">
          <cell r="B94" t="str">
            <v>SNBL</v>
          </cell>
          <cell r="C94" t="str">
            <v>SONERI BANK LTD.</v>
          </cell>
          <cell r="D94" t="str">
            <v>203661-4201</v>
          </cell>
        </row>
        <row r="95">
          <cell r="B95" t="str">
            <v>SNGP</v>
          </cell>
          <cell r="C95" t="str">
            <v>SUI NORTHERN GAS PIPELINES LIMITED</v>
          </cell>
          <cell r="D95" t="str">
            <v>203939-4201</v>
          </cell>
        </row>
        <row r="96">
          <cell r="B96" t="str">
            <v>SPCB</v>
          </cell>
          <cell r="C96" t="str">
            <v>SAUDI PAK COMMERCIAL BANK LIMITED</v>
          </cell>
          <cell r="D96" t="str">
            <v>212296-4201</v>
          </cell>
        </row>
        <row r="97">
          <cell r="B97" t="str">
            <v>SPL</v>
          </cell>
          <cell r="C97" t="str">
            <v>SITARA PEROXIDE LIMITED</v>
          </cell>
          <cell r="D97" t="str">
            <v>206938-4201</v>
          </cell>
        </row>
        <row r="98">
          <cell r="B98" t="str">
            <v>SSGC</v>
          </cell>
          <cell r="C98" t="str">
            <v>SUI SOUTHERN GAS COMPANY LIMITED</v>
          </cell>
          <cell r="D98" t="str">
            <v>205176-4201</v>
          </cell>
        </row>
        <row r="99">
          <cell r="B99" t="str">
            <v>TELE</v>
          </cell>
          <cell r="C99" t="str">
            <v>TELECARD LIMITED</v>
          </cell>
          <cell r="D99" t="str">
            <v>205150-4201</v>
          </cell>
        </row>
        <row r="100">
          <cell r="B100" t="str">
            <v>THALL</v>
          </cell>
          <cell r="C100" t="str">
            <v>THAL LTD</v>
          </cell>
          <cell r="D100" t="str">
            <v>0206946-4201</v>
          </cell>
        </row>
        <row r="101">
          <cell r="B101" t="str">
            <v>THCCL</v>
          </cell>
          <cell r="C101" t="str">
            <v>THATTA CEMENT COMPANY LIMITED</v>
          </cell>
          <cell r="D101" t="str">
            <v>212300-4201</v>
          </cell>
        </row>
        <row r="102">
          <cell r="B102" t="str">
            <v>TRG</v>
          </cell>
          <cell r="C102" t="str">
            <v>TRG PAKISTAN LIMITED - CLASS   'A'</v>
          </cell>
          <cell r="D102" t="str">
            <v>212318-4201</v>
          </cell>
        </row>
        <row r="103">
          <cell r="B103" t="str">
            <v>TRIPF</v>
          </cell>
          <cell r="C103" t="str">
            <v>TRI-PACK FILMS LIMITED</v>
          </cell>
          <cell r="D103" t="str">
            <v>212326-4201</v>
          </cell>
        </row>
        <row r="104">
          <cell r="B104" t="str">
            <v>UBL</v>
          </cell>
          <cell r="C104" t="str">
            <v>UNITED BANK LIMITED</v>
          </cell>
          <cell r="D104" t="str">
            <v>206407-4201</v>
          </cell>
        </row>
        <row r="105">
          <cell r="B105" t="str">
            <v>UTPLCF</v>
          </cell>
          <cell r="C105" t="str">
            <v>UTPLCF</v>
          </cell>
          <cell r="D105" t="str">
            <v>0206806-4271</v>
          </cell>
        </row>
        <row r="106">
          <cell r="B106" t="str">
            <v>WTL</v>
          </cell>
          <cell r="C106" t="str">
            <v>WORLDCALL TELECOM LIMITED</v>
          </cell>
          <cell r="D106" t="str">
            <v>204153-4201</v>
          </cell>
        </row>
        <row r="107">
          <cell r="B107" t="str">
            <v>MYBL</v>
          </cell>
          <cell r="C107" t="str">
            <v>Mybank</v>
          </cell>
          <cell r="D107" t="str">
            <v>0210501-4201</v>
          </cell>
        </row>
        <row r="108">
          <cell r="B108" t="str">
            <v>PSMC</v>
          </cell>
          <cell r="C108" t="str">
            <v>Pak Suzuki Motor Co.</v>
          </cell>
          <cell r="D108" t="str">
            <v>213306-4201</v>
          </cell>
        </row>
        <row r="109">
          <cell r="B109" t="str">
            <v>PSAF</v>
          </cell>
          <cell r="C109" t="str">
            <v>Pak Strategic Allocation Fund</v>
          </cell>
          <cell r="D109" t="str">
            <v>0213721-4271</v>
          </cell>
        </row>
        <row r="110">
          <cell r="B110" t="str">
            <v>ZTL</v>
          </cell>
          <cell r="C110" t="str">
            <v>Zephyr Textile Mills Limited</v>
          </cell>
          <cell r="D110" t="str">
            <v>204544-4201</v>
          </cell>
        </row>
        <row r="111">
          <cell r="C111" t="str">
            <v>ABAMCO CAPITAL</v>
          </cell>
          <cell r="D111" t="str">
            <v>0205117-4271</v>
          </cell>
        </row>
        <row r="112">
          <cell r="C112" t="str">
            <v>FINEX SECURITIE</v>
          </cell>
          <cell r="D112" t="str">
            <v>0204943-4211</v>
          </cell>
        </row>
        <row r="113">
          <cell r="C113" t="str">
            <v>IGI FUNDS</v>
          </cell>
          <cell r="D113" t="str">
            <v>0205427-4211</v>
          </cell>
        </row>
        <row r="114">
          <cell r="C114" t="str">
            <v>INV TECHLOGIX S</v>
          </cell>
          <cell r="D114" t="str">
            <v>0204579-4211</v>
          </cell>
        </row>
        <row r="115">
          <cell r="C115" t="str">
            <v>INV.DHA COGEN S</v>
          </cell>
          <cell r="D115" t="str">
            <v>0204587-4211</v>
          </cell>
        </row>
        <row r="116">
          <cell r="C116" t="str">
            <v>SHRS SYSTEMS LT</v>
          </cell>
          <cell r="D116" t="str">
            <v>0204811-4211</v>
          </cell>
        </row>
        <row r="117">
          <cell r="C117" t="str">
            <v>SURP/DEF RVL MU</v>
          </cell>
          <cell r="D117" t="str">
            <v>0208000-4274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BSDOMOV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100.2649</v>
          </cell>
        </row>
        <row r="14">
          <cell r="C14" t="str">
            <v>KARACHI SHIPYARD &amp; ENGINEERING WORKS LTD-SUKUK (04-02-08)</v>
          </cell>
          <cell r="D14" t="str">
            <v>Non-Traded</v>
          </cell>
          <cell r="E14">
            <v>100.3472</v>
          </cell>
        </row>
        <row r="15">
          <cell r="C15" t="str">
            <v>NATIONAL INDUSTRIAL PARK DEVEL. &amp; MANAGEMENT Co. SUKUK (11-08-07)</v>
          </cell>
          <cell r="D15" t="str">
            <v>Non-Traded</v>
          </cell>
          <cell r="E15">
            <v>101.2486</v>
          </cell>
        </row>
        <row r="16">
          <cell r="C16" t="str">
            <v>SCB (PAK) LTD-TFC (01-02-06)</v>
          </cell>
          <cell r="D16" t="str">
            <v>Non-Traded</v>
          </cell>
          <cell r="E16">
            <v>101.79689999999999</v>
          </cell>
        </row>
        <row r="17">
          <cell r="C17" t="str">
            <v>WAPDA-SUKUK (05-01-06)</v>
          </cell>
          <cell r="D17" t="str">
            <v>Non-Traded</v>
          </cell>
          <cell r="E17">
            <v>100.1374</v>
          </cell>
        </row>
        <row r="18">
          <cell r="C18" t="str">
            <v>WAPDA-SUKUK (13-07-07)</v>
          </cell>
          <cell r="D18" t="str">
            <v>Non-Traded</v>
          </cell>
          <cell r="E18">
            <v>95.957700000000003</v>
          </cell>
        </row>
        <row r="20">
          <cell r="C20" t="str">
            <v>ORIX LEASING PAKISTAN LTD-TFC (25-05-07)**</v>
          </cell>
          <cell r="D20" t="str">
            <v>Non-Traded</v>
          </cell>
          <cell r="E20">
            <v>96.25</v>
          </cell>
        </row>
        <row r="21">
          <cell r="C21" t="str">
            <v>ORIX LEASING PAKISTAN LTD-TFC (15-01-08)</v>
          </cell>
          <cell r="D21" t="str">
            <v>Non-Traded</v>
          </cell>
          <cell r="E21">
            <v>100.76739999999999</v>
          </cell>
        </row>
        <row r="23">
          <cell r="C23" t="str">
            <v>BANK AL-HABIB LTD-TFC (15-07-04) 10% cap</v>
          </cell>
          <cell r="D23" t="str">
            <v>Traded</v>
          </cell>
          <cell r="E23">
            <v>90.779499999999999</v>
          </cell>
        </row>
        <row r="24">
          <cell r="C24" t="str">
            <v>BANK AL-HABIB LTD-TFC (07-02-07)</v>
          </cell>
          <cell r="D24" t="str">
            <v>Traded</v>
          </cell>
          <cell r="E24">
            <v>103.97329999999999</v>
          </cell>
        </row>
        <row r="25">
          <cell r="C25" t="str">
            <v>BANK AL-HABIB LTD-TFC (15-06-09)</v>
          </cell>
          <cell r="D25" t="str">
            <v>Non-Traded</v>
          </cell>
          <cell r="E25">
            <v>100.70050000000001</v>
          </cell>
        </row>
        <row r="26">
          <cell r="C26" t="str">
            <v>ENGRO CORPORATION LTD-TFC (01-02-11)</v>
          </cell>
          <cell r="D26" t="str">
            <v>Traded</v>
          </cell>
          <cell r="E26">
            <v>100</v>
          </cell>
        </row>
        <row r="27">
          <cell r="C27" t="str">
            <v>ENGRO FERTILIZER LTD-TFC (30-11-07)  **</v>
          </cell>
          <cell r="D27" t="str">
            <v>Non-Traded</v>
          </cell>
          <cell r="E27">
            <v>98.178600000000003</v>
          </cell>
        </row>
        <row r="28">
          <cell r="C28" t="str">
            <v>ENGRO FERTILIZER LTD-TFC (18-03-08) (PRP-I) **</v>
          </cell>
          <cell r="D28" t="str">
            <v>Non-Traded</v>
          </cell>
          <cell r="E28">
            <v>92.995500000000007</v>
          </cell>
        </row>
        <row r="29">
          <cell r="C29" t="str">
            <v>ENGRO FERTILIZER LTD-TFC (18-03-08) (PRP-II)</v>
          </cell>
          <cell r="D29" t="str">
            <v>Non-Traded</v>
          </cell>
          <cell r="E29">
            <v>100.85550000000001</v>
          </cell>
        </row>
        <row r="30">
          <cell r="C30" t="str">
            <v>ENGRO FERTILIZER LTD-TFC (17-12-09)**</v>
          </cell>
          <cell r="D30" t="str">
            <v>Non-Traded</v>
          </cell>
          <cell r="E30">
            <v>101.55159999999999</v>
          </cell>
        </row>
        <row r="31">
          <cell r="C31" t="str">
            <v>JAHANGIR SIDDIQUI &amp; COMPANY LTD-TFC (21-11-06)</v>
          </cell>
          <cell r="D31" t="str">
            <v>Non-Traded</v>
          </cell>
          <cell r="E31">
            <v>101.25490000000001</v>
          </cell>
        </row>
        <row r="32">
          <cell r="C32" t="str">
            <v>JAHANGIR SIDDIQUI &amp; COMPANY LTD-TFC (04-07-07)</v>
          </cell>
          <cell r="D32" t="str">
            <v>Non-Traded</v>
          </cell>
          <cell r="E32">
            <v>101.48820000000001</v>
          </cell>
        </row>
        <row r="33">
          <cell r="C33" t="str">
            <v>ORIX LEASING PAKISTAN LTD-SUKUK (30-06-07)</v>
          </cell>
          <cell r="D33" t="str">
            <v>Non-Traded</v>
          </cell>
          <cell r="E33">
            <v>100.4045</v>
          </cell>
        </row>
        <row r="34">
          <cell r="C34" t="str">
            <v>PAK ARAB FERTILIZERS LTD-TFC (28-02-08)</v>
          </cell>
          <cell r="D34" t="str">
            <v>Non-Traded</v>
          </cell>
          <cell r="E34">
            <v>100.8222</v>
          </cell>
        </row>
        <row r="35">
          <cell r="C35" t="str">
            <v>PAK ARAB FERTILIZERS LTD-TFC (16-12-09)</v>
          </cell>
          <cell r="D35" t="str">
            <v>Non-Traded</v>
          </cell>
          <cell r="E35">
            <v>102.4456</v>
          </cell>
        </row>
        <row r="36">
          <cell r="C36" t="str">
            <v>SUI SOUTHERN GAS COMPANY - SUKKUK (31-12-07) - I</v>
          </cell>
          <cell r="D36" t="str">
            <v>Non-Traded</v>
          </cell>
          <cell r="E36">
            <v>99.7744</v>
          </cell>
        </row>
        <row r="37">
          <cell r="C37" t="str">
            <v>UNITED BANK LTD-TFC (10-08-04)**</v>
          </cell>
          <cell r="D37" t="str">
            <v>Non-Traded</v>
          </cell>
          <cell r="E37">
            <v>94.75</v>
          </cell>
        </row>
        <row r="38">
          <cell r="C38" t="str">
            <v>UNITED BANK LTD-TFC (15-03-05)**</v>
          </cell>
          <cell r="D38" t="str">
            <v>Non-Traded</v>
          </cell>
          <cell r="E38">
            <v>91</v>
          </cell>
        </row>
        <row r="39">
          <cell r="C39" t="str">
            <v>UNITED BANK LTD-TFC (08-09-06)**</v>
          </cell>
          <cell r="D39" t="str">
            <v>Non-Traded</v>
          </cell>
          <cell r="E39">
            <v>101.2452</v>
          </cell>
        </row>
        <row r="40">
          <cell r="C40" t="str">
            <v>UNITED BANK LTD-TFC (14-02-08)**</v>
          </cell>
          <cell r="D40" t="str">
            <v>Non-Traded</v>
          </cell>
          <cell r="E40">
            <v>98.330500000000001</v>
          </cell>
        </row>
        <row r="42">
          <cell r="C42" t="str">
            <v>ALLIED BANK LTD-TFC (06-12-06)</v>
          </cell>
          <cell r="D42" t="str">
            <v>Non-Traded</v>
          </cell>
          <cell r="E42">
            <v>101.9346</v>
          </cell>
        </row>
        <row r="43">
          <cell r="C43" t="str">
            <v>ALLIED BANK LTD-TFC (28-08-09)</v>
          </cell>
          <cell r="D43" t="str">
            <v>Traded</v>
          </cell>
          <cell r="E43">
            <v>97.833299999999994</v>
          </cell>
        </row>
        <row r="44">
          <cell r="C44" t="str">
            <v>ASKARI BANK LTD-TFC (04-02-05)</v>
          </cell>
          <cell r="D44" t="str">
            <v>Traded</v>
          </cell>
          <cell r="E44">
            <v>100.3</v>
          </cell>
        </row>
        <row r="45">
          <cell r="C45" t="str">
            <v>ASKARI BANK LTD-TFC (31-10-05)</v>
          </cell>
          <cell r="D45" t="str">
            <v>Non-Traded</v>
          </cell>
          <cell r="E45">
            <v>100.9607</v>
          </cell>
        </row>
        <row r="46">
          <cell r="C46" t="str">
            <v>ASKARI BANK LTD-TFC (18-11-09)**</v>
          </cell>
          <cell r="D46" t="str">
            <v>Non-Traded</v>
          </cell>
          <cell r="E46">
            <v>103.4333</v>
          </cell>
        </row>
        <row r="47">
          <cell r="C47" t="str">
            <v>BANK ALFALAH LTD-TFC (23-11-04)</v>
          </cell>
          <cell r="D47" t="str">
            <v>Non-Traded</v>
          </cell>
          <cell r="E47">
            <v>100.6232</v>
          </cell>
        </row>
        <row r="48">
          <cell r="C48" t="str">
            <v>BANK ALFALAH LTD-TFC (25-11-05)</v>
          </cell>
          <cell r="D48" t="str">
            <v>Non-Traded</v>
          </cell>
          <cell r="E48">
            <v>100.7757</v>
          </cell>
        </row>
        <row r="49">
          <cell r="C49" t="str">
            <v>BANK ALFALAH LTD-TFC (02-12-09) - Fixed</v>
          </cell>
          <cell r="D49" t="str">
            <v>Non-Traded</v>
          </cell>
          <cell r="E49">
            <v>97.188599999999994</v>
          </cell>
        </row>
        <row r="50">
          <cell r="C50" t="str">
            <v>BANK ALFALAH LTD-TFC (02-12-09) - Floating***</v>
          </cell>
          <cell r="D50" t="str">
            <v>Non-Traded</v>
          </cell>
          <cell r="E50">
            <v>101.4004</v>
          </cell>
        </row>
        <row r="51">
          <cell r="C51" t="str">
            <v>ENGRO FERTILIZER LTD-SUKUK (06-09-07)***</v>
          </cell>
          <cell r="D51" t="str">
            <v>Non-Traded</v>
          </cell>
          <cell r="E51">
            <v>100</v>
          </cell>
        </row>
        <row r="52">
          <cell r="C52" t="str">
            <v>FAYSAL BANK LTD  (12-11-2007)</v>
          </cell>
          <cell r="D52" t="str">
            <v>Non-Traded</v>
          </cell>
          <cell r="E52">
            <v>100.7561</v>
          </cell>
        </row>
        <row r="53">
          <cell r="C53" t="str">
            <v>FAYSAL BANK LTD -TFC (10-02-05) (FORMERLY: RBS  - TFC (10-02-05)  )</v>
          </cell>
          <cell r="D53" t="str">
            <v>Non-Traded</v>
          </cell>
          <cell r="E53">
            <v>100.99469999999999</v>
          </cell>
        </row>
        <row r="54">
          <cell r="E54" t="str">
            <v>Page 1 of 3</v>
          </cell>
        </row>
        <row r="63">
          <cell r="C63" t="str">
            <v>AL ABBAS SUGAR MILLS LTD-TFC (21-11-07)</v>
          </cell>
          <cell r="D63" t="str">
            <v>Non-Traded</v>
          </cell>
          <cell r="E63">
            <v>96.798400000000001</v>
          </cell>
        </row>
        <row r="64">
          <cell r="C64" t="str">
            <v>CENTURY PAPER &amp; BOARD MILLS LTD- SUKUK (25-09-07)***</v>
          </cell>
          <cell r="D64" t="str">
            <v>Non-Traded</v>
          </cell>
          <cell r="E64">
            <v>96.25</v>
          </cell>
        </row>
        <row r="65">
          <cell r="C65" t="str">
            <v>FINANCIAL REC'BLES SEC'ZATION CO. LTD-TFC CLASS "A" </v>
          </cell>
          <cell r="D65" t="str">
            <v>Non-Traded</v>
          </cell>
          <cell r="E65">
            <v>97.376199999999997</v>
          </cell>
        </row>
        <row r="66">
          <cell r="C66" t="str">
            <v>FINANCIAL REC'BLES SEC'ZATION CO. LTD-TFC CLASS "B"</v>
          </cell>
          <cell r="D66" t="str">
            <v>Non-Traded</v>
          </cell>
          <cell r="E66">
            <v>97.376199999999997</v>
          </cell>
        </row>
        <row r="67">
          <cell r="C67" t="str">
            <v>HOUSE BUILDING FINANCE CORPORATION LTD - SUKUK (08-05-08)</v>
          </cell>
          <cell r="D67" t="str">
            <v>Non-Traded</v>
          </cell>
          <cell r="E67">
            <v>95.375100000000003</v>
          </cell>
        </row>
        <row r="68">
          <cell r="C68" t="str">
            <v>IGI INV. BANK LTD-TFC (FIRST INT'l INV. BANK LTD. - TFC) (11-07-06)</v>
          </cell>
          <cell r="D68" t="str">
            <v>Non-Traded</v>
          </cell>
          <cell r="E68">
            <v>99.963999999999999</v>
          </cell>
        </row>
        <row r="69">
          <cell r="C69" t="str">
            <v>KASB SECURITIES LTD- TFC (27-06-07)</v>
          </cell>
          <cell r="D69" t="str">
            <v>Non-Traded</v>
          </cell>
          <cell r="E69">
            <v>98.869299999999996</v>
          </cell>
        </row>
        <row r="70">
          <cell r="C70" t="str">
            <v>NIB BANK LTD-TFC (05-03-08)</v>
          </cell>
          <cell r="D70" t="str">
            <v>Non-Traded</v>
          </cell>
          <cell r="E70">
            <v>91.500200000000007</v>
          </cell>
        </row>
        <row r="71">
          <cell r="C71" t="str">
            <v>PAKISTAN MOBILE COMMUNICATION LTD-TFC (31-05-06)</v>
          </cell>
          <cell r="D71" t="str">
            <v>Non-Traded</v>
          </cell>
          <cell r="E71">
            <v>98.7149</v>
          </cell>
        </row>
        <row r="72">
          <cell r="C72" t="str">
            <v>PAKISTAN MOBILE COMMUNICATION LTD-TFC (28-10-08)</v>
          </cell>
          <cell r="D72" t="str">
            <v>Traded</v>
          </cell>
          <cell r="E72">
            <v>93.985299999999995</v>
          </cell>
        </row>
        <row r="73">
          <cell r="C73" t="str">
            <v>PEL-SUKUK (28-09-07)</v>
          </cell>
          <cell r="D73" t="str">
            <v>Non-Traded</v>
          </cell>
          <cell r="E73">
            <v>98.509299999999996</v>
          </cell>
        </row>
        <row r="74">
          <cell r="C74" t="str">
            <v>PEL-SUKUK (31-03-08)</v>
          </cell>
          <cell r="D74" t="str">
            <v>Non-Traded</v>
          </cell>
          <cell r="E74">
            <v>93.890299999999996</v>
          </cell>
        </row>
        <row r="75">
          <cell r="C75" t="str">
            <v>SITARA CHEMICALS LTD - SUKUK - II (03-12-06)</v>
          </cell>
          <cell r="D75" t="str">
            <v>Non-Traded</v>
          </cell>
          <cell r="E75">
            <v>99.398700000000005</v>
          </cell>
        </row>
        <row r="76">
          <cell r="C76" t="str">
            <v>SITARA CHEMICALS LTD - SUKUK - III (02-01-08)</v>
          </cell>
          <cell r="D76" t="str">
            <v>Non-Traded</v>
          </cell>
          <cell r="E76">
            <v>97.679199999999994</v>
          </cell>
        </row>
        <row r="77">
          <cell r="C77" t="str">
            <v>SONERI BANK LTD-TFC (05-05-05)</v>
          </cell>
          <cell r="D77" t="str">
            <v>Traded</v>
          </cell>
          <cell r="E77">
            <v>100.1</v>
          </cell>
        </row>
        <row r="79">
          <cell r="C79" t="str">
            <v>EDEN BUILDERS LTD.- SUKUK (08-09-08)</v>
          </cell>
          <cell r="D79" t="str">
            <v>Non-Traded</v>
          </cell>
          <cell r="E79">
            <v>96.474500000000006</v>
          </cell>
        </row>
        <row r="80">
          <cell r="C80" t="str">
            <v>ESCORTS INVESTMENT BANK LTD-TFC (15-03-07)**</v>
          </cell>
          <cell r="D80" t="str">
            <v>Non-Traded</v>
          </cell>
          <cell r="E80">
            <v>88</v>
          </cell>
        </row>
        <row r="81">
          <cell r="C81" t="str">
            <v>JDW SUGAR MILLS LTD. TFC (23-06-08)</v>
          </cell>
          <cell r="D81" t="str">
            <v>Non-Traded</v>
          </cell>
          <cell r="E81">
            <v>94.707899999999995</v>
          </cell>
        </row>
        <row r="82">
          <cell r="C82" t="str">
            <v>OPTIMUS LTD - TFC (10-10-07)</v>
          </cell>
          <cell r="D82" t="str">
            <v>Non-Traded</v>
          </cell>
          <cell r="E82">
            <v>97.762699999999995</v>
          </cell>
        </row>
        <row r="83">
          <cell r="C83" t="str">
            <v>TRAKKER (15-09-07) - PPTFC</v>
          </cell>
          <cell r="D83" t="str">
            <v>Non-Traded</v>
          </cell>
          <cell r="E83">
            <v>98.534999999999997</v>
          </cell>
        </row>
        <row r="84">
          <cell r="C84" t="str">
            <v>WORLDCALL TELECOM LTD.TFC (28-11-06) </v>
          </cell>
          <cell r="D84" t="str">
            <v>Non-Traded</v>
          </cell>
          <cell r="E84">
            <v>98.897599999999997</v>
          </cell>
        </row>
        <row r="85">
          <cell r="C85" t="str">
            <v>WORLDCALL TELECOM LTD-TFC (07-10-08)**</v>
          </cell>
          <cell r="D85" t="str">
            <v>Non-Traded</v>
          </cell>
          <cell r="E85">
            <v>91.45</v>
          </cell>
        </row>
        <row r="87">
          <cell r="C87" t="str">
            <v>AVARI HOTELS-TFC (30-04-09)</v>
          </cell>
          <cell r="D87" t="str">
            <v>Non-Traded</v>
          </cell>
          <cell r="E87">
            <v>95.209400000000002</v>
          </cell>
        </row>
        <row r="88">
          <cell r="C88" t="str">
            <v>JDW SUGAR MILLS LTD. SUKUK (19-06-08)</v>
          </cell>
          <cell r="D88" t="str">
            <v>Non-Traded</v>
          </cell>
          <cell r="E88">
            <v>93.519099999999995</v>
          </cell>
        </row>
        <row r="89">
          <cell r="C89" t="str">
            <v>SHAHMURAD SUGAR MILLS LTD-SUKUK (27-09-07)</v>
          </cell>
          <cell r="D89" t="str">
            <v>Non-Traded</v>
          </cell>
          <cell r="E89">
            <v>97.245000000000005</v>
          </cell>
        </row>
        <row r="91">
          <cell r="C91" t="str">
            <v>QUETTA TEXTILE MILLS LTD-SUKUK (26-09-08)</v>
          </cell>
          <cell r="D91" t="str">
            <v>Non-Traded</v>
          </cell>
          <cell r="E91">
            <v>88.638499999999993</v>
          </cell>
        </row>
        <row r="92">
          <cell r="C92" t="str">
            <v>SME LEASING LTD-TFC (16-07-08)</v>
          </cell>
          <cell r="D92" t="str">
            <v>Non-Traded</v>
          </cell>
          <cell r="E92">
            <v>99.698599999999999</v>
          </cell>
        </row>
        <row r="94">
          <cell r="C94" t="str">
            <v>TELECARD LTD-TFC (27-05-05)</v>
          </cell>
          <cell r="D94" t="str">
            <v>Non-Traded</v>
          </cell>
          <cell r="E94">
            <v>94.424800000000005</v>
          </cell>
        </row>
        <row r="95">
          <cell r="C95" t="str">
            <v>TRUST INVESTMENT BANK LTD-TFC (04-07-08) </v>
          </cell>
          <cell r="D95" t="str">
            <v>Non-Traded</v>
          </cell>
          <cell r="E95">
            <v>94.203400000000002</v>
          </cell>
        </row>
        <row r="97">
          <cell r="C97" t="str">
            <v>----------------------N/A-----------------------------</v>
          </cell>
        </row>
        <row r="99">
          <cell r="C99" t="str">
            <v>TFCs and Sukuks</v>
          </cell>
          <cell r="D99" t="str">
            <v>Traded / Non-Traded</v>
          </cell>
          <cell r="E99" t="str">
            <v>Price</v>
          </cell>
        </row>
        <row r="100">
          <cell r="C100" t="str">
            <v>ALZAMIN LEASING CORPORATION LTD-TFC (05-09-07)</v>
          </cell>
          <cell r="D100" t="str">
            <v>Non-Traded</v>
          </cell>
          <cell r="E100">
            <v>75</v>
          </cell>
        </row>
        <row r="101">
          <cell r="C101" t="str">
            <v>GRAYS LEASING LTD. - TFC (04-07-08)</v>
          </cell>
          <cell r="D101" t="str">
            <v>Non-Traded</v>
          </cell>
          <cell r="E101">
            <v>75</v>
          </cell>
        </row>
        <row r="102">
          <cell r="C102" t="str">
            <v>MAPLE LEAF SUKUK-(03-12-07)</v>
          </cell>
          <cell r="D102" t="str">
            <v>Non-Traded</v>
          </cell>
          <cell r="E102">
            <v>62.714500000000001</v>
          </cell>
        </row>
        <row r="103">
          <cell r="C103" t="str">
            <v>MAPLE LEAF SUKUK-(31-03-10)</v>
          </cell>
          <cell r="D103" t="str">
            <v>Non-Traded</v>
          </cell>
          <cell r="E103">
            <v>70.405900000000003</v>
          </cell>
        </row>
        <row r="104">
          <cell r="C104" t="str">
            <v>PACE (PAKISTAN) LTD-TFC (15-02-08)</v>
          </cell>
          <cell r="D104" t="str">
            <v>Non-Traded</v>
          </cell>
          <cell r="E104">
            <v>67.251099999999994</v>
          </cell>
        </row>
        <row r="105">
          <cell r="C105" t="str">
            <v>SAUDI PAK LEASING COMPANY LTD-TFC (13-03-08)</v>
          </cell>
          <cell r="D105" t="str">
            <v>Non-Traded</v>
          </cell>
          <cell r="E105">
            <v>66.024699999999996</v>
          </cell>
        </row>
        <row r="107">
          <cell r="C107" t="str">
            <v>TFCs and Sukuks</v>
          </cell>
          <cell r="D107" t="str">
            <v>Traded / Non-Traded</v>
          </cell>
          <cell r="E107" t="str">
            <v>Price</v>
          </cell>
        </row>
        <row r="108">
          <cell r="C108" t="str">
            <v>DAWOOD HERCULES-SUKUK (18-09-07)</v>
          </cell>
          <cell r="D108" t="str">
            <v>Non-Traded</v>
          </cell>
          <cell r="E108">
            <v>100.42359999999999</v>
          </cell>
        </row>
        <row r="109">
          <cell r="C109" t="str">
            <v>SITARA ENERGY LTD-SUKUK (16-07-07)</v>
          </cell>
          <cell r="D109" t="str">
            <v>Non-Traded</v>
          </cell>
          <cell r="E109">
            <v>98.82</v>
          </cell>
        </row>
        <row r="120">
          <cell r="C120" t="str">
            <v>TFCs and Sukuks</v>
          </cell>
          <cell r="D120" t="str">
            <v>Traded / Non-Traded</v>
          </cell>
          <cell r="E120" t="str">
            <v>Price</v>
          </cell>
        </row>
        <row r="121">
          <cell r="C121" t="str">
            <v>BUNNY'S LTD. - TFC (30-11-08)</v>
          </cell>
          <cell r="D121" t="str">
            <v>Non-Traded</v>
          </cell>
          <cell r="E121">
            <v>75</v>
          </cell>
        </row>
        <row r="122">
          <cell r="C122" t="str">
            <v>CRESCENT TEXTILE MILLS LTD-TFC (17-06-04)</v>
          </cell>
          <cell r="D122" t="str">
            <v>Non-Traded</v>
          </cell>
          <cell r="E122">
            <v>75</v>
          </cell>
        </row>
        <row r="123">
          <cell r="C123" t="str">
            <v>JAVEDAN CEMENT LTD-TFC (10-11-06)</v>
          </cell>
          <cell r="D123" t="str">
            <v>Non-Traded</v>
          </cell>
          <cell r="E123">
            <v>75</v>
          </cell>
        </row>
        <row r="124">
          <cell r="C124" t="str">
            <v>KOHAT CEMENT-SUKKUK (20-12-07)</v>
          </cell>
          <cell r="D124" t="str">
            <v>Non-Traded</v>
          </cell>
          <cell r="E124">
            <v>66.802400000000006</v>
          </cell>
        </row>
        <row r="125">
          <cell r="C125" t="str">
            <v>SECURITY LEASING CORPORATION LTD-PPTFC (28-03-06)</v>
          </cell>
          <cell r="D125" t="str">
            <v>Non-Traded</v>
          </cell>
          <cell r="E125">
            <v>70.328000000000003</v>
          </cell>
        </row>
        <row r="126">
          <cell r="C126" t="str">
            <v>VISION DEVELOPERS (PVT) LTD (30-11-08)</v>
          </cell>
          <cell r="D126" t="str">
            <v>Non-Traded</v>
          </cell>
          <cell r="E126">
            <v>75</v>
          </cell>
        </row>
        <row r="131">
          <cell r="C131" t="str">
            <v>AGRITECH LTD-TFC (30-11-07)</v>
          </cell>
          <cell r="D131" t="str">
            <v>Non-Traded</v>
          </cell>
          <cell r="E131" t="str">
            <v>94.2984</v>
          </cell>
        </row>
        <row r="132">
          <cell r="C132" t="str">
            <v>AGRITECH LTD-TFC (01-12-08)</v>
          </cell>
          <cell r="D132" t="str">
            <v>Non-Traded</v>
          </cell>
          <cell r="E132" t="str">
            <v>A/C to NPA</v>
          </cell>
        </row>
        <row r="133">
          <cell r="C133" t="str">
            <v>AL-ZAMIN LEASING MODARABA LTD-TFC (12-05-08)</v>
          </cell>
          <cell r="D133" t="str">
            <v>Non-Traded</v>
          </cell>
          <cell r="E133">
            <v>97.165899999999993</v>
          </cell>
        </row>
        <row r="134">
          <cell r="C134" t="str">
            <v>ARZOO TEXTILE MILLS LTD-SUKUK (15-04-08)</v>
          </cell>
          <cell r="D134" t="str">
            <v>Non-Traded</v>
          </cell>
          <cell r="E134" t="str">
            <v>A/C to NPA</v>
          </cell>
        </row>
        <row r="135">
          <cell r="C135" t="str">
            <v>AZGARD NINE LTD- TFC (20-09-05)</v>
          </cell>
          <cell r="D135" t="str">
            <v>Non-Traded</v>
          </cell>
          <cell r="E135" t="str">
            <v>96.7658</v>
          </cell>
        </row>
        <row r="136">
          <cell r="C136" t="str">
            <v>AZGARD NINE LTD- TFC (04-12-07) PP</v>
          </cell>
          <cell r="D136" t="str">
            <v>Non-Traded</v>
          </cell>
          <cell r="E136" t="str">
            <v>91.7607</v>
          </cell>
        </row>
        <row r="137">
          <cell r="C137" t="str">
            <v>BUNNY'S LTD. - TFC (30-11-08)</v>
          </cell>
          <cell r="D137" t="str">
            <v>Non-Traded</v>
          </cell>
          <cell r="E137" t="str">
            <v>A/C to NPA</v>
          </cell>
        </row>
        <row r="138">
          <cell r="C138" t="str">
            <v>DEWAN CEMENT LTD</v>
          </cell>
          <cell r="D138" t="str">
            <v>Non-Traded</v>
          </cell>
          <cell r="E138" t="str">
            <v>A/C to NPA</v>
          </cell>
        </row>
        <row r="139">
          <cell r="C139" t="str">
            <v>EDEN HOUSING LTD.- SUKUK (31-12-07)</v>
          </cell>
          <cell r="D139" t="str">
            <v>Non-Traded</v>
          </cell>
          <cell r="E139" t="str">
            <v>92.6441</v>
          </cell>
        </row>
        <row r="140">
          <cell r="C140" t="str">
            <v>EDEN HOUSING LTD.- SUKUK (31-03-08)</v>
          </cell>
          <cell r="D140" t="str">
            <v>Non-Traded</v>
          </cell>
          <cell r="E140" t="str">
            <v>A/C to NPA</v>
          </cell>
        </row>
        <row r="141">
          <cell r="C141" t="str">
            <v>GHARIBWAL CEMENT-TFC (18-01-08)</v>
          </cell>
          <cell r="D141" t="str">
            <v>Non-Traded</v>
          </cell>
          <cell r="E141" t="str">
            <v>A/C to NPA</v>
          </cell>
        </row>
        <row r="142">
          <cell r="C142" t="str">
            <v>NEW ALLIED ELECTRONIC (15-05-07)</v>
          </cell>
          <cell r="D142" t="str">
            <v>Non-Traded</v>
          </cell>
          <cell r="E142" t="str">
            <v>A/C to NPA</v>
          </cell>
        </row>
        <row r="143">
          <cell r="C143" t="str">
            <v>NEW ALLIED ELECTRONIC - SUKUK (27-07-07)</v>
          </cell>
          <cell r="D143" t="str">
            <v>Non-Traded</v>
          </cell>
          <cell r="E143" t="str">
            <v>A/C to NPA</v>
          </cell>
        </row>
        <row r="144">
          <cell r="C144" t="str">
            <v>NEW ALLIED ELECTRONIC - SUKUK (03-12-07)</v>
          </cell>
          <cell r="D144" t="str">
            <v>Non-Traded</v>
          </cell>
          <cell r="E144" t="str">
            <v>A/C to NPA</v>
          </cell>
        </row>
        <row r="145">
          <cell r="C145" t="str">
            <v>PAK HY-OILS LTD-TFC (31-12-08)</v>
          </cell>
          <cell r="D145" t="str">
            <v>Non-Traded</v>
          </cell>
          <cell r="E145" t="str">
            <v>A/C to NPA</v>
          </cell>
        </row>
        <row r="146">
          <cell r="C146" t="str">
            <v>SECURITY LEASING CORPORATION LTD-PPTFC (28-03-06)</v>
          </cell>
          <cell r="D146" t="str">
            <v>Non-Traded</v>
          </cell>
          <cell r="E146" t="str">
            <v>A/C to NPA</v>
          </cell>
        </row>
        <row r="147">
          <cell r="C147" t="str">
            <v>SHAKARGANJ MILLS LTD-TFC (22-09-08)</v>
          </cell>
          <cell r="D147" t="str">
            <v>Non-Traded</v>
          </cell>
          <cell r="E147" t="str">
            <v>A/C to NPA</v>
          </cell>
        </row>
        <row r="148">
          <cell r="C148" t="str">
            <v>SITARA PEROXIDE LTD-SUK (19-08-08)</v>
          </cell>
          <cell r="D148" t="str">
            <v>Non-Traded</v>
          </cell>
          <cell r="E148" t="str">
            <v>A/C to NPA</v>
          </cell>
        </row>
        <row r="149">
          <cell r="C149" t="str">
            <v>THREE STAR HOSIERY SUKUK (25-06-08)</v>
          </cell>
          <cell r="D149" t="str">
            <v>Non-Traded</v>
          </cell>
          <cell r="E149" t="str">
            <v>A/C to NPA</v>
          </cell>
        </row>
        <row r="150">
          <cell r="C150" t="str">
            <v>PACE (PAKISTAN) LTD-TFC (15-02-08)**</v>
          </cell>
          <cell r="D150" t="str">
            <v>Non-Traded</v>
          </cell>
          <cell r="E150" t="str">
            <v>65.0000</v>
          </cell>
        </row>
      </sheetData>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Sheet2"/>
      <sheetName val="Sheet1"/>
      <sheetName val="OUTSTANDING_FX-SWAP2"/>
      <sheetName val="A-C_CODE_&amp;_NAME2"/>
      <sheetName val="actual_(2)2"/>
      <sheetName val="B2_STMT2"/>
      <sheetName val="Abu_Dhabi2"/>
      <sheetName val="Implied_Rate2"/>
      <sheetName val="B2_STMT_-_F2"/>
      <sheetName val="II-_INV_CO1"/>
      <sheetName val="Product_&amp;_TL_list1"/>
      <sheetName val="TL_List1"/>
      <sheetName val="last_qrt2001"/>
      <sheetName val="Final"/>
      <sheetName val="MODEL"/>
      <sheetName val="handout_data"/>
      <sheetName val="Data"/>
      <sheetName val="Control"/>
      <sheetName val="Frontpage"/>
      <sheetName val="Stock"/>
      <sheetName val="Revenue-Fire-Marine-Motor"/>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v>0</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A"/>
      <sheetName val="Balance_Sheet"/>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 val="acc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INPUT"/>
      <sheetName val="SLHUB"/>
      <sheetName val="acct"/>
      <sheetName val="CDB-Deposits"/>
      <sheetName val="BS-OVS"/>
      <sheetName val="Ranges"/>
      <sheetName val="1-bwb(cb)"/>
      <sheetName val="Rate Input"/>
      <sheetName val="Implied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BS"/>
      <sheetName val="PL"/>
      <sheetName val="RiskSim Summary 1"/>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DEC-2007"/>
      <sheetName val="P&amp;L-P&amp;LApp_2"/>
      <sheetName val="Cash_Flow2"/>
      <sheetName val="Notes_1to72"/>
      <sheetName val="Note_8-102"/>
      <sheetName val="Note_11&amp;11_12"/>
      <sheetName val="Notes_12-152"/>
      <sheetName val="Note_162"/>
      <sheetName val="Note_17-192"/>
      <sheetName val="Classified_Summary_of_Assets2"/>
      <sheetName val="Credit_Risk__CR2_1"/>
      <sheetName val="RiskSim_Summary_1"/>
      <sheetName val="AT&amp;T_Canada"/>
      <sheetName val="Bell_Nexxia"/>
      <sheetName val="Global_Crossing_revised"/>
      <sheetName val="Aircraft__Fuel"/>
      <sheetName val="TOE_2"/>
      <sheetName val="New A-Rept"/>
      <sheetName val="Data Sheet"/>
      <sheetName val="GEMiner"/>
      <sheetName val="Input"/>
      <sheetName val="Cover"/>
      <sheetName val="BTp2.1"/>
      <sheetName val="BTp3"/>
      <sheetName val="other stuff"/>
      <sheetName val="stresstest"/>
      <sheetName val="price"/>
      <sheetName val="TFC-AFS 2007"/>
      <sheetName val="Sukkuk"/>
      <sheetName val="HTM-Unlstd 2006"/>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Accts"/>
      <sheetName val="P&amp;L-P&amp;LApp_"/>
      <sheetName val="Cash_Flow"/>
      <sheetName val="Notes_1to7"/>
      <sheetName val="Note_8-10"/>
      <sheetName val="Note_11&amp;11_1"/>
      <sheetName val="Notes_12-15"/>
      <sheetName val="Note_16"/>
      <sheetName val="Note_17-19"/>
      <sheetName val="Classified_Summary_of_Assets"/>
      <sheetName val="ATTACH1B"/>
      <sheetName val="ATTACH1C"/>
      <sheetName val="others"/>
      <sheetName val="td"/>
      <sheetName val="cd "/>
      <sheetName val="adp_or"/>
      <sheetName val="c_b"/>
      <sheetName val="rc"/>
      <sheetName val="f_f"/>
      <sheetName val="tax"/>
      <sheetName val="P&amp;L-P&amp;LApp_1"/>
      <sheetName val="Cash_Flow1"/>
      <sheetName val="Notes_1to71"/>
      <sheetName val="Note_8-101"/>
      <sheetName val="Note_11&amp;11_11"/>
      <sheetName val="Notes_12-151"/>
      <sheetName val="Note_161"/>
      <sheetName val="Note_17-191"/>
      <sheetName val="Classified_Summary_of_Assets1"/>
      <sheetName val="note"/>
      <sheetName val="IGI-Insurance(InvestmentNot)"/>
      <sheetName val="18"/>
      <sheetName val="Investments"/>
      <sheetName val="acct"/>
      <sheetName val="Lead"/>
      <sheetName val="Links"/>
      <sheetName val="Assumptions"/>
      <sheetName val="A"/>
      <sheetName val="budget"/>
      <sheetName val="QTY"/>
      <sheetName val="Sheet4"/>
      <sheetName val="PIB-IPS"/>
      <sheetName val="ANA1"/>
      <sheetName val="CALL-L"/>
      <sheetName val="REV-SH "/>
      <sheetName val="Op lease adj"/>
      <sheetName val="B.S AND P &amp; L"/>
      <sheetName val="Overview"/>
      <sheetName val="Drop Down"/>
      <sheetName val="BS"/>
      <sheetName val="FF"/>
      <sheetName val="5 TO 36"/>
      <sheetName val="Sum_Order_Wise_FY-08~09"/>
      <sheetName val="Balance Sheet"/>
      <sheetName val="AT&amp;T"/>
      <sheetName val="AT&amp;T Canada"/>
      <sheetName val="Bell Nexxia"/>
      <sheetName val="Global Crossing revised"/>
      <sheetName val="Sprint"/>
      <sheetName val="Credit Risk _CR2_"/>
      <sheetName val="FEb"/>
      <sheetName val="08"/>
      <sheetName val="P&amp;L-P&amp;LApp_2"/>
      <sheetName val="Cash_Flow2"/>
      <sheetName val="Notes_1to72"/>
      <sheetName val="Note_8-102"/>
      <sheetName val="Note_11&amp;11_12"/>
      <sheetName val="Notes_12-152"/>
      <sheetName val="Note_162"/>
      <sheetName val="Note_17-192"/>
      <sheetName val="Classified_Summary_of_Assets2"/>
      <sheetName val="SON"/>
      <sheetName val="Order wise"/>
      <sheetName val="Cut Wise"/>
      <sheetName val="Nov-17 Co's (5)"/>
      <sheetName val="PL Wkg"/>
      <sheetName val="Notes-07"/>
      <sheetName val="Notes-04"/>
      <sheetName val="Notes-05"/>
      <sheetName val="Notes-06"/>
      <sheetName val="Notes-08"/>
      <sheetName val="Notes-03"/>
      <sheetName val="sec.6_STD"/>
      <sheetName val="sec.6_LOCAL"/>
      <sheetName val="Credit_Risk__CR2_"/>
      <sheetName val="Aircraft  Fuel"/>
      <sheetName val="Design"/>
      <sheetName val="TOE 2"/>
      <sheetName val="BS-JPN"/>
      <sheetName val="cons"/>
      <sheetName val="Aylık"/>
      <sheetName val="data"/>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RETAIL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LS-UAE"/>
      <sheetName val="EMOF Portfolio"/>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 val="102B"/>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v>0</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sheetName val="IE 300407"/>
      <sheetName val="Balance sheet"/>
      <sheetName val="Trade volumes"/>
      <sheetName val="TezRaftaar"/>
      <sheetName val="Advances and Deposits"/>
      <sheetName val="NPL"/>
      <sheetName val="HEAD COUNT"/>
      <sheetName val="budget"/>
      <sheetName val="DD110"/>
      <sheetName val="FEb"/>
      <sheetName val="branch code"/>
      <sheetName val="woRKING"/>
    </sheetNames>
    <sheetDataSet>
      <sheetData sheetId="0"/>
      <sheetData sheetId="1" refreshError="1">
        <row r="5">
          <cell r="A5" t="str">
            <v>001001</v>
          </cell>
          <cell r="B5" t="str">
            <v>I/R ON LOANS / SMALL LOANS</v>
          </cell>
          <cell r="C5">
            <v>171398.951</v>
          </cell>
        </row>
        <row r="6">
          <cell r="A6" t="str">
            <v>001005</v>
          </cell>
          <cell r="B6" t="str">
            <v>I/R ON  L.A.F.B.</v>
          </cell>
          <cell r="C6">
            <v>658.49199999999996</v>
          </cell>
        </row>
        <row r="7">
          <cell r="A7" t="str">
            <v>001006</v>
          </cell>
          <cell r="B7" t="str">
            <v>I/R ON  L.T.R.</v>
          </cell>
          <cell r="C7">
            <v>57501.266000000003</v>
          </cell>
        </row>
        <row r="8">
          <cell r="A8" t="str">
            <v>001009</v>
          </cell>
          <cell r="B8" t="str">
            <v>SYNDICATION  LOAN</v>
          </cell>
          <cell r="C8">
            <v>155520.52900000001</v>
          </cell>
        </row>
        <row r="9">
          <cell r="A9" t="str">
            <v>001011</v>
          </cell>
          <cell r="B9" t="str">
            <v>I/R ON FOREIGN BILLS PURCHA</v>
          </cell>
          <cell r="C9">
            <v>3203.2669999999998</v>
          </cell>
        </row>
        <row r="10">
          <cell r="A10" t="str">
            <v>001012</v>
          </cell>
          <cell r="B10" t="str">
            <v>I/R ON P.A.D.</v>
          </cell>
          <cell r="C10">
            <v>98.783000000000001</v>
          </cell>
        </row>
        <row r="11">
          <cell r="A11" t="str">
            <v>001020</v>
          </cell>
          <cell r="B11" t="str">
            <v>I/R ON OVERDRAFTS</v>
          </cell>
          <cell r="C11">
            <v>30785.896000000001</v>
          </cell>
        </row>
        <row r="12">
          <cell r="A12" t="str">
            <v>001053</v>
          </cell>
          <cell r="B12" t="str">
            <v>CONSUMER LOAN</v>
          </cell>
          <cell r="C12">
            <v>592495.005</v>
          </cell>
        </row>
        <row r="13">
          <cell r="A13" t="str">
            <v>001054</v>
          </cell>
          <cell r="B13" t="str">
            <v>CREDIT CARDS SILVER INCOME</v>
          </cell>
          <cell r="C13">
            <v>2399.3409999999999</v>
          </cell>
        </row>
        <row r="14">
          <cell r="A14" t="str">
            <v>001056</v>
          </cell>
          <cell r="B14" t="str">
            <v>CREDIT CARDS GOLD INCOME</v>
          </cell>
          <cell r="C14">
            <v>3870.7310000000002</v>
          </cell>
        </row>
        <row r="15">
          <cell r="A15" t="str">
            <v>002003</v>
          </cell>
          <cell r="B15" t="str">
            <v>PLACEMENTS/SPECIAL NOTICE A</v>
          </cell>
          <cell r="C15">
            <v>20980.47</v>
          </cell>
        </row>
        <row r="16">
          <cell r="A16" t="str">
            <v>002004</v>
          </cell>
          <cell r="B16" t="str">
            <v>PLACEMENTS/SPECIAL NOTICE A</v>
          </cell>
          <cell r="C16">
            <v>10696.93</v>
          </cell>
        </row>
        <row r="17">
          <cell r="A17" t="str">
            <v>020001</v>
          </cell>
          <cell r="B17" t="str">
            <v>BILLS DISCOUNTED</v>
          </cell>
          <cell r="C17">
            <v>7371.1</v>
          </cell>
        </row>
        <row r="18">
          <cell r="A18" t="str">
            <v>025011</v>
          </cell>
          <cell r="B18" t="str">
            <v>OTHER AREA BRANCHES - OVERS</v>
          </cell>
          <cell r="C18">
            <v>98875.047999999995</v>
          </cell>
        </row>
        <row r="19">
          <cell r="A19" t="str">
            <v>025014</v>
          </cell>
          <cell r="B19" t="str">
            <v>MAIN OFFICE ACCOUNT</v>
          </cell>
          <cell r="C19">
            <v>61294.021999999997</v>
          </cell>
        </row>
        <row r="20">
          <cell r="A20" t="str">
            <v>062001</v>
          </cell>
          <cell r="B20" t="str">
            <v>PLS EXCHANGE-POUND STERLING</v>
          </cell>
          <cell r="C20">
            <v>446.63400000000001</v>
          </cell>
        </row>
        <row r="21">
          <cell r="A21" t="str">
            <v>062002</v>
          </cell>
          <cell r="B21" t="str">
            <v>PLS EXCHANGE-DOLLAR</v>
          </cell>
          <cell r="C21">
            <v>13249.879000000001</v>
          </cell>
        </row>
        <row r="22">
          <cell r="A22" t="str">
            <v>062004</v>
          </cell>
          <cell r="B22" t="str">
            <v>PLS EXCHANGE OTHER CURRENCI</v>
          </cell>
          <cell r="C22">
            <v>1688.327</v>
          </cell>
        </row>
        <row r="23">
          <cell r="A23" t="str">
            <v>062008</v>
          </cell>
          <cell r="B23" t="str">
            <v>INCOME ON EXCHANGE-EURO-OVE</v>
          </cell>
          <cell r="C23">
            <v>554.14</v>
          </cell>
        </row>
        <row r="24">
          <cell r="A24" t="str">
            <v>062009</v>
          </cell>
          <cell r="B24" t="str">
            <v>INCOME ON EXCHANGE-JAPAN YE</v>
          </cell>
          <cell r="C24">
            <v>127.474</v>
          </cell>
        </row>
        <row r="25">
          <cell r="A25" t="str">
            <v>062010</v>
          </cell>
          <cell r="B25" t="str">
            <v>PLS EX-GAIN/LOSS ON REV. SW</v>
          </cell>
          <cell r="C25">
            <v>321.97899999999998</v>
          </cell>
        </row>
        <row r="26">
          <cell r="A26" t="str">
            <v>062012</v>
          </cell>
          <cell r="B26" t="str">
            <v>PLS EX-GAIN/LOSS ON REV. PA</v>
          </cell>
          <cell r="C26">
            <v>24891.553</v>
          </cell>
        </row>
        <row r="27">
          <cell r="A27" t="str">
            <v>064002</v>
          </cell>
          <cell r="B27" t="str">
            <v>PLS COMMISSION-EXPORT BILLS</v>
          </cell>
          <cell r="C27">
            <v>2407.88</v>
          </cell>
        </row>
        <row r="28">
          <cell r="A28" t="str">
            <v>064003</v>
          </cell>
          <cell r="B28" t="str">
            <v>PLS COM ON IMPORT BILL</v>
          </cell>
          <cell r="C28">
            <v>2117</v>
          </cell>
        </row>
        <row r="29">
          <cell r="A29" t="str">
            <v>064004</v>
          </cell>
          <cell r="B29" t="str">
            <v>PLS COMMISSION-OPN. OF L/C</v>
          </cell>
          <cell r="C29">
            <v>5720.4780000000001</v>
          </cell>
        </row>
        <row r="30">
          <cell r="A30" t="str">
            <v>064008</v>
          </cell>
          <cell r="B30" t="str">
            <v>PLS COMMISSION-L.G. (INLAND</v>
          </cell>
          <cell r="C30">
            <v>5295.1570000000002</v>
          </cell>
        </row>
        <row r="31">
          <cell r="A31" t="str">
            <v>064010</v>
          </cell>
          <cell r="B31" t="str">
            <v>PLS COMM. BILLS (FBC,IBC,ET</v>
          </cell>
          <cell r="C31">
            <v>160</v>
          </cell>
        </row>
        <row r="32">
          <cell r="A32" t="str">
            <v>064019</v>
          </cell>
          <cell r="B32" t="str">
            <v>FEE FOR RENDERING OTHER SER</v>
          </cell>
          <cell r="C32">
            <v>2189.547</v>
          </cell>
        </row>
        <row r="33">
          <cell r="A33" t="str">
            <v>064022</v>
          </cell>
          <cell r="B33" t="str">
            <v>PLS COM ON ISSUE OF NEW CHE</v>
          </cell>
          <cell r="C33">
            <v>1250.5</v>
          </cell>
        </row>
        <row r="34">
          <cell r="A34" t="str">
            <v>064031</v>
          </cell>
          <cell r="B34" t="str">
            <v>PL.COMMISSION-LC ADVISING (</v>
          </cell>
          <cell r="C34">
            <v>305</v>
          </cell>
        </row>
        <row r="35">
          <cell r="A35" t="str">
            <v>064089</v>
          </cell>
          <cell r="B35" t="str">
            <v>IFDBC</v>
          </cell>
          <cell r="C35">
            <v>5318.21</v>
          </cell>
        </row>
        <row r="36">
          <cell r="A36" t="str">
            <v>064090</v>
          </cell>
          <cell r="B36" t="str">
            <v>CREDIT CARDS - INTERCHANGE</v>
          </cell>
          <cell r="C36">
            <v>989.30799999999999</v>
          </cell>
        </row>
        <row r="37">
          <cell r="A37" t="str">
            <v>064091</v>
          </cell>
          <cell r="B37" t="str">
            <v>IBG COMMISSION</v>
          </cell>
          <cell r="C37">
            <v>4948.63</v>
          </cell>
        </row>
        <row r="38">
          <cell r="A38" t="str">
            <v>064092</v>
          </cell>
          <cell r="B38" t="str">
            <v>MASTER CARD CASH ADVANCE FE</v>
          </cell>
          <cell r="C38">
            <v>520.70899999999995</v>
          </cell>
        </row>
        <row r="39">
          <cell r="A39" t="str">
            <v>064093</v>
          </cell>
          <cell r="B39" t="str">
            <v>MASTER CARD MISC  FEE</v>
          </cell>
          <cell r="C39">
            <v>565.25400000000002</v>
          </cell>
        </row>
        <row r="40">
          <cell r="A40" t="str">
            <v>065004</v>
          </cell>
          <cell r="B40" t="str">
            <v>SERVICE CHARGES ON STAFF LO</v>
          </cell>
          <cell r="C40">
            <v>0</v>
          </cell>
        </row>
        <row r="41">
          <cell r="A41" t="str">
            <v>066001</v>
          </cell>
          <cell r="B41" t="str">
            <v>LOCKERS</v>
          </cell>
          <cell r="C41">
            <v>275</v>
          </cell>
        </row>
        <row r="42">
          <cell r="A42" t="str">
            <v>069022</v>
          </cell>
          <cell r="B42" t="str">
            <v>TREASURY BILLS</v>
          </cell>
          <cell r="C42">
            <v>3654</v>
          </cell>
        </row>
        <row r="43">
          <cell r="A43" t="str">
            <v>069070</v>
          </cell>
          <cell r="B43" t="str">
            <v>OTHERS</v>
          </cell>
          <cell r="C43">
            <v>56035.56</v>
          </cell>
        </row>
        <row r="44">
          <cell r="A44" t="str">
            <v>069072</v>
          </cell>
          <cell r="B44" t="str">
            <v>GOVERNMENT OF INDONESIA USD</v>
          </cell>
          <cell r="C44">
            <v>49101.756999999998</v>
          </cell>
        </row>
        <row r="45">
          <cell r="A45" t="str">
            <v>069077</v>
          </cell>
          <cell r="B45" t="str">
            <v>INVESTMENT INCOME ON TABREE</v>
          </cell>
          <cell r="C45">
            <v>19318.896000000001</v>
          </cell>
        </row>
        <row r="46">
          <cell r="A46" t="str">
            <v>078001</v>
          </cell>
          <cell r="B46" t="str">
            <v>PLS O/R-INCIDENTAL CHARGES</v>
          </cell>
          <cell r="C46">
            <v>1815.838</v>
          </cell>
        </row>
        <row r="47">
          <cell r="A47" t="str">
            <v>078057</v>
          </cell>
          <cell r="B47" t="str">
            <v>FACILITIES PROCESSING FEES</v>
          </cell>
          <cell r="C47">
            <v>6345</v>
          </cell>
        </row>
        <row r="48">
          <cell r="A48" t="str">
            <v>078078</v>
          </cell>
          <cell r="B48" t="str">
            <v>AMORTIZATION GAINS - GOP US</v>
          </cell>
          <cell r="C48">
            <v>-1123.5909999999999</v>
          </cell>
        </row>
        <row r="49">
          <cell r="A49" t="str">
            <v>078084</v>
          </cell>
          <cell r="B49" t="str">
            <v>CONSUMER LOAN - PREPAYMENT</v>
          </cell>
          <cell r="C49">
            <v>31618.125</v>
          </cell>
        </row>
        <row r="50">
          <cell r="A50" t="str">
            <v>078085</v>
          </cell>
          <cell r="B50" t="str">
            <v>CONSUMER LOAN - MISC FEES</v>
          </cell>
          <cell r="C50">
            <v>101844.37</v>
          </cell>
        </row>
        <row r="51">
          <cell r="A51" t="str">
            <v>078087</v>
          </cell>
          <cell r="B51" t="str">
            <v>CREDIT CARD - MISC FEES</v>
          </cell>
          <cell r="C51">
            <v>2518.5880000000002</v>
          </cell>
        </row>
        <row r="52">
          <cell r="A52" t="str">
            <v>078094</v>
          </cell>
          <cell r="B52" t="str">
            <v>BENEFIT SWITCH RELATED INCO</v>
          </cell>
          <cell r="C52">
            <v>829.8</v>
          </cell>
        </row>
        <row r="53">
          <cell r="A53" t="str">
            <v>078099</v>
          </cell>
          <cell r="B53" t="str">
            <v>MISCELLANEOUS</v>
          </cell>
          <cell r="C53">
            <v>19.315000000000001</v>
          </cell>
        </row>
        <row r="54">
          <cell r="A54" t="str">
            <v>080001</v>
          </cell>
          <cell r="B54" t="str">
            <v>POSTAGE RECOVERIES - CORPOR</v>
          </cell>
          <cell r="C54">
            <v>2112.27</v>
          </cell>
        </row>
        <row r="55">
          <cell r="A55" t="str">
            <v>080002</v>
          </cell>
          <cell r="B55" t="str">
            <v>TELEX RECOVERIES</v>
          </cell>
          <cell r="C55">
            <v>6881.5720000000001</v>
          </cell>
        </row>
        <row r="56">
          <cell r="A56" t="str">
            <v>080003</v>
          </cell>
          <cell r="B56" t="str">
            <v>TELEGRAM RECOVERIES</v>
          </cell>
          <cell r="C56">
            <v>2605.8290000000002</v>
          </cell>
        </row>
        <row r="57">
          <cell r="A57" t="str">
            <v>080009</v>
          </cell>
          <cell r="B57" t="str">
            <v>CLEARING CHEQUE  RECOVERIES</v>
          </cell>
          <cell r="C57">
            <v>1995</v>
          </cell>
        </row>
        <row r="58">
          <cell r="A58" t="str">
            <v>080021</v>
          </cell>
          <cell r="B58" t="str">
            <v>TEZRAFTAAR TT REIMBURSEMENT</v>
          </cell>
          <cell r="C58">
            <v>22746.173999999999</v>
          </cell>
        </row>
        <row r="59">
          <cell r="A59" t="str">
            <v>080023</v>
          </cell>
          <cell r="B59" t="str">
            <v>INSURANCE RECOVERIES - CONS</v>
          </cell>
          <cell r="C59">
            <v>151468.92800000001</v>
          </cell>
        </row>
        <row r="60">
          <cell r="A60" t="str">
            <v>086001</v>
          </cell>
          <cell r="B60" t="str">
            <v>MARK UP AUTO CAR FINANCE</v>
          </cell>
          <cell r="C60">
            <v>915.88800000000003</v>
          </cell>
        </row>
        <row r="61">
          <cell r="A61" t="str">
            <v>087081</v>
          </cell>
          <cell r="B61" t="str">
            <v>GAIN ON SALE OF INDONESIA U</v>
          </cell>
          <cell r="C61">
            <v>159936.6</v>
          </cell>
        </row>
        <row r="62">
          <cell r="A62" t="str">
            <v>087084</v>
          </cell>
          <cell r="B62" t="str">
            <v>GAIN ON SALE OF BONDS</v>
          </cell>
          <cell r="C62">
            <v>15166.396000000001</v>
          </cell>
        </row>
        <row r="63">
          <cell r="A63" t="str">
            <v>110018</v>
          </cell>
          <cell r="B63" t="str">
            <v>BORROWINGS FROM BANKS - FOR</v>
          </cell>
          <cell r="C63">
            <v>611.80499999999995</v>
          </cell>
        </row>
        <row r="64">
          <cell r="A64" t="str">
            <v>112002</v>
          </cell>
          <cell r="B64" t="str">
            <v>UNITED NATIONAL BANK - UK</v>
          </cell>
          <cell r="C64">
            <v>53.137999999999998</v>
          </cell>
        </row>
        <row r="65">
          <cell r="A65" t="str">
            <v>114011</v>
          </cell>
          <cell r="B65" t="str">
            <v>INTEREST PAID - CURRENT ACC</v>
          </cell>
          <cell r="C65">
            <v>2709.4360000000001</v>
          </cell>
        </row>
        <row r="66">
          <cell r="A66" t="str">
            <v>114012</v>
          </cell>
          <cell r="B66" t="str">
            <v>INTEREST PAID - CALL ACCOUN</v>
          </cell>
          <cell r="C66">
            <v>126.881</v>
          </cell>
        </row>
        <row r="67">
          <cell r="A67" t="str">
            <v>122012</v>
          </cell>
          <cell r="B67" t="str">
            <v>SB DEPOSITS - BD</v>
          </cell>
          <cell r="C67">
            <v>2585.1</v>
          </cell>
        </row>
        <row r="68">
          <cell r="A68" t="str">
            <v>123013</v>
          </cell>
          <cell r="B68" t="str">
            <v>FIXED DEPOSITS BD</v>
          </cell>
          <cell r="C68">
            <v>237011.476</v>
          </cell>
        </row>
        <row r="69">
          <cell r="A69" t="str">
            <v>123019</v>
          </cell>
          <cell r="B69" t="str">
            <v>FIXED DEPOSITS - US $</v>
          </cell>
          <cell r="C69">
            <v>345812.25699999998</v>
          </cell>
        </row>
        <row r="70">
          <cell r="A70" t="str">
            <v>123021</v>
          </cell>
          <cell r="B70" t="str">
            <v>FIXED DEPOSITS - POUND STER</v>
          </cell>
          <cell r="C70">
            <v>6579.16</v>
          </cell>
        </row>
        <row r="71">
          <cell r="A71" t="str">
            <v>130011</v>
          </cell>
          <cell r="B71" t="str">
            <v>OTHER AREA BRANCHES - OVERS</v>
          </cell>
          <cell r="C71">
            <v>1326.1590000000001</v>
          </cell>
        </row>
        <row r="72">
          <cell r="A72" t="str">
            <v>130014</v>
          </cell>
          <cell r="B72" t="str">
            <v>MAIN OFFICE ACCOUNT</v>
          </cell>
          <cell r="C72">
            <v>61680.216</v>
          </cell>
        </row>
        <row r="73">
          <cell r="A73" t="str">
            <v>140010</v>
          </cell>
          <cell r="B73" t="str">
            <v>BASIC SALARIES - EXECUTIVES</v>
          </cell>
          <cell r="C73">
            <v>35176.800000000003</v>
          </cell>
        </row>
        <row r="74">
          <cell r="A74" t="str">
            <v>140011</v>
          </cell>
          <cell r="B74" t="str">
            <v>BASIC SALARIES - OFFICERS</v>
          </cell>
          <cell r="C74">
            <v>85033.063999999998</v>
          </cell>
        </row>
        <row r="75">
          <cell r="A75" t="str">
            <v>140012</v>
          </cell>
          <cell r="B75" t="str">
            <v>BASIC SALARIES - CLERICAL</v>
          </cell>
          <cell r="C75">
            <v>11210.4</v>
          </cell>
        </row>
        <row r="76">
          <cell r="A76" t="str">
            <v>142001</v>
          </cell>
          <cell r="B76" t="str">
            <v>CASUAL LABOUR</v>
          </cell>
          <cell r="C76">
            <v>658</v>
          </cell>
        </row>
        <row r="77">
          <cell r="A77" t="str">
            <v>145020</v>
          </cell>
          <cell r="B77" t="str">
            <v>OTHER ALLOWANCES</v>
          </cell>
          <cell r="C77">
            <v>87273.01</v>
          </cell>
        </row>
        <row r="78">
          <cell r="A78" t="str">
            <v>145061</v>
          </cell>
          <cell r="B78" t="str">
            <v>AIR TICKETS TO OVERSEAS STA</v>
          </cell>
          <cell r="C78">
            <v>3715.38</v>
          </cell>
        </row>
        <row r="79">
          <cell r="A79" t="str">
            <v>145064</v>
          </cell>
          <cell r="B79" t="str">
            <v>DISLOCATION ALLOWANCE</v>
          </cell>
          <cell r="C79">
            <v>287.786</v>
          </cell>
        </row>
        <row r="80">
          <cell r="A80" t="str">
            <v>145067</v>
          </cell>
          <cell r="B80" t="str">
            <v>TEZRAFTAR EVENING /FRIDAY A</v>
          </cell>
          <cell r="C80">
            <v>2174.75</v>
          </cell>
        </row>
        <row r="81">
          <cell r="A81" t="str">
            <v>148001</v>
          </cell>
          <cell r="B81" t="str">
            <v>MESSENGER / OFFICE BOYS</v>
          </cell>
          <cell r="C81">
            <v>3000</v>
          </cell>
        </row>
        <row r="82">
          <cell r="A82" t="str">
            <v>148005</v>
          </cell>
          <cell r="B82" t="str">
            <v>OUTSOURCED DRIVER CHARGES</v>
          </cell>
          <cell r="C82">
            <v>450</v>
          </cell>
        </row>
        <row r="83">
          <cell r="A83" t="str">
            <v>149004</v>
          </cell>
          <cell r="B83" t="str">
            <v>DSA STAFF SALARY</v>
          </cell>
          <cell r="C83">
            <v>12465.666999999999</v>
          </cell>
        </row>
        <row r="84">
          <cell r="A84" t="str">
            <v>149005</v>
          </cell>
          <cell r="B84" t="str">
            <v>DSA STAFF AGENCY FEE</v>
          </cell>
          <cell r="C84">
            <v>300</v>
          </cell>
        </row>
        <row r="85">
          <cell r="A85" t="str">
            <v>149007</v>
          </cell>
          <cell r="B85" t="str">
            <v>DSA STAFF SALES COMMISSION</v>
          </cell>
          <cell r="C85">
            <v>16241.65</v>
          </cell>
        </row>
        <row r="86">
          <cell r="A86" t="str">
            <v>149008</v>
          </cell>
          <cell r="B86" t="str">
            <v>DSA STAFF VISA EXPENSES</v>
          </cell>
          <cell r="C86">
            <v>221</v>
          </cell>
        </row>
        <row r="87">
          <cell r="A87" t="str">
            <v>149009</v>
          </cell>
          <cell r="B87" t="str">
            <v>DSA STAFF FOREIGN TRAVEL EX</v>
          </cell>
          <cell r="C87">
            <v>1250</v>
          </cell>
        </row>
        <row r="88">
          <cell r="A88" t="str">
            <v>150001</v>
          </cell>
          <cell r="B88" t="str">
            <v>OVERTIME</v>
          </cell>
          <cell r="C88">
            <v>215</v>
          </cell>
        </row>
        <row r="89">
          <cell r="A89" t="str">
            <v>152003</v>
          </cell>
          <cell r="B89" t="str">
            <v>MEDICAL CHECKUP EXPENSES</v>
          </cell>
          <cell r="C89">
            <v>40</v>
          </cell>
        </row>
        <row r="90">
          <cell r="A90" t="str">
            <v>152012</v>
          </cell>
          <cell r="B90" t="str">
            <v>MEDIACAL INSURANCE-OVS</v>
          </cell>
          <cell r="C90">
            <v>9523.9609999999993</v>
          </cell>
        </row>
        <row r="91">
          <cell r="A91" t="str">
            <v>155011</v>
          </cell>
          <cell r="B91" t="str">
            <v>EOSB EXPATS</v>
          </cell>
          <cell r="C91">
            <v>4552.6099999999997</v>
          </cell>
        </row>
        <row r="92">
          <cell r="A92" t="str">
            <v>160010</v>
          </cell>
          <cell r="B92" t="str">
            <v>PROVIDENT FUND - EXECUTIVES</v>
          </cell>
          <cell r="C92">
            <v>176.32900000000001</v>
          </cell>
        </row>
        <row r="93">
          <cell r="A93" t="str">
            <v>162001</v>
          </cell>
          <cell r="B93" t="str">
            <v>BENEVOLENT FUND</v>
          </cell>
          <cell r="C93">
            <v>7.4580000000000002</v>
          </cell>
        </row>
        <row r="94">
          <cell r="A94" t="str">
            <v>165001</v>
          </cell>
          <cell r="B94" t="str">
            <v>BONUS PAID  - (OFFICERS)</v>
          </cell>
          <cell r="C94">
            <v>10753.3</v>
          </cell>
        </row>
        <row r="95">
          <cell r="A95" t="str">
            <v>172001</v>
          </cell>
          <cell r="B95" t="str">
            <v>PERFORMANCE AWARDS</v>
          </cell>
          <cell r="C95">
            <v>7868.11</v>
          </cell>
        </row>
        <row r="96">
          <cell r="A96" t="str">
            <v>172002</v>
          </cell>
          <cell r="B96" t="str">
            <v>SALES DEVELOPMENT INCENTIVE</v>
          </cell>
          <cell r="C96">
            <v>6570.24</v>
          </cell>
        </row>
        <row r="97">
          <cell r="A97" t="str">
            <v>180001</v>
          </cell>
          <cell r="B97" t="str">
            <v>RENT - OFFICE</v>
          </cell>
          <cell r="C97">
            <v>50255.42</v>
          </cell>
        </row>
        <row r="98">
          <cell r="A98" t="str">
            <v>180002</v>
          </cell>
          <cell r="B98" t="str">
            <v>RENT - GODOWN</v>
          </cell>
          <cell r="C98">
            <v>1089.0920000000001</v>
          </cell>
        </row>
        <row r="99">
          <cell r="A99" t="str">
            <v>180011</v>
          </cell>
          <cell r="B99" t="str">
            <v>RATES &amp; TAXES - TRADE LICEN</v>
          </cell>
          <cell r="C99">
            <v>7280</v>
          </cell>
        </row>
        <row r="100">
          <cell r="A100" t="str">
            <v>180012</v>
          </cell>
          <cell r="B100" t="str">
            <v>RATES &amp; TAXES - COMMERCIAL</v>
          </cell>
          <cell r="C100">
            <v>2500</v>
          </cell>
        </row>
        <row r="101">
          <cell r="A101" t="str">
            <v>190001</v>
          </cell>
          <cell r="B101" t="str">
            <v>GAS - ELECTRICITY-OFFICE</v>
          </cell>
          <cell r="C101">
            <v>3159.886</v>
          </cell>
        </row>
        <row r="102">
          <cell r="A102" t="str">
            <v>190002</v>
          </cell>
          <cell r="B102" t="str">
            <v>GAS - ELECTRICITY-RESIDENCE</v>
          </cell>
          <cell r="C102">
            <v>26.32</v>
          </cell>
        </row>
        <row r="103">
          <cell r="A103" t="str">
            <v>195001</v>
          </cell>
          <cell r="B103" t="str">
            <v>INSURANCE-FIRE/THEIFT</v>
          </cell>
          <cell r="C103">
            <v>2025.87</v>
          </cell>
        </row>
        <row r="104">
          <cell r="A104" t="str">
            <v>195011</v>
          </cell>
          <cell r="B104" t="str">
            <v>GOSI LOCAL</v>
          </cell>
          <cell r="C104">
            <v>12669.114</v>
          </cell>
        </row>
        <row r="105">
          <cell r="A105" t="str">
            <v>195012</v>
          </cell>
          <cell r="B105" t="str">
            <v>INSURANCE-FIRE/THEFT</v>
          </cell>
          <cell r="C105">
            <v>438.62700000000001</v>
          </cell>
        </row>
        <row r="106">
          <cell r="A106" t="str">
            <v>200002</v>
          </cell>
          <cell r="B106" t="str">
            <v>RETAINER'S FEES</v>
          </cell>
          <cell r="C106">
            <v>3946.5839999999998</v>
          </cell>
        </row>
        <row r="107">
          <cell r="A107" t="str">
            <v>200006</v>
          </cell>
          <cell r="B107" t="str">
            <v>LEGAL CHARGES - STAFF MATTE</v>
          </cell>
          <cell r="C107">
            <v>30160</v>
          </cell>
        </row>
        <row r="108">
          <cell r="A108" t="str">
            <v>200007</v>
          </cell>
          <cell r="B108" t="str">
            <v>LEGAL CHARGES - OPERATIONS</v>
          </cell>
          <cell r="C108">
            <v>8948.5529999999999</v>
          </cell>
        </row>
        <row r="109">
          <cell r="A109" t="str">
            <v>200008</v>
          </cell>
          <cell r="B109" t="str">
            <v>PROFESSIONAL &amp; CONSULTANCY</v>
          </cell>
          <cell r="C109">
            <v>7432.5</v>
          </cell>
        </row>
        <row r="110">
          <cell r="A110" t="str">
            <v>200015</v>
          </cell>
          <cell r="B110" t="str">
            <v>ARABIC TRANSLATION CHARGES</v>
          </cell>
          <cell r="C110">
            <v>50</v>
          </cell>
        </row>
        <row r="111">
          <cell r="A111" t="str">
            <v>205001</v>
          </cell>
          <cell r="B111" t="str">
            <v>POSTAGE</v>
          </cell>
          <cell r="C111">
            <v>1065</v>
          </cell>
        </row>
        <row r="112">
          <cell r="A112" t="str">
            <v>205005</v>
          </cell>
          <cell r="B112" t="str">
            <v>COURIER CHARGES - CORPORATE</v>
          </cell>
          <cell r="C112">
            <v>1566.83</v>
          </cell>
        </row>
        <row r="113">
          <cell r="A113" t="str">
            <v>206001</v>
          </cell>
          <cell r="B113" t="str">
            <v>TELEPHONE / TRUNK CALL - OF</v>
          </cell>
          <cell r="C113">
            <v>14608.244000000001</v>
          </cell>
        </row>
        <row r="114">
          <cell r="A114" t="str">
            <v>206011</v>
          </cell>
          <cell r="B114" t="str">
            <v>FAX - OFFICE</v>
          </cell>
          <cell r="C114">
            <v>260</v>
          </cell>
        </row>
        <row r="115">
          <cell r="A115" t="str">
            <v>207011</v>
          </cell>
          <cell r="B115" t="str">
            <v>TELEPHONE LINE FOR REUTERS/</v>
          </cell>
          <cell r="C115">
            <v>2419.7759999999998</v>
          </cell>
        </row>
        <row r="116">
          <cell r="A116" t="str">
            <v>208002</v>
          </cell>
          <cell r="B116" t="str">
            <v>RUETER FEE / SWIFT EXPENSES</v>
          </cell>
          <cell r="C116">
            <v>651.35</v>
          </cell>
        </row>
        <row r="117">
          <cell r="A117" t="str">
            <v>208003</v>
          </cell>
          <cell r="B117" t="str">
            <v>SOFTWARE CHARGES</v>
          </cell>
          <cell r="C117">
            <v>407.35500000000002</v>
          </cell>
        </row>
        <row r="118">
          <cell r="A118" t="str">
            <v>208004</v>
          </cell>
          <cell r="B118" t="str">
            <v>USER LICENSE CHARGES</v>
          </cell>
          <cell r="C118">
            <v>133.84800000000001</v>
          </cell>
        </row>
        <row r="119">
          <cell r="A119" t="str">
            <v>208012</v>
          </cell>
          <cell r="B119" t="str">
            <v>BENEFIT SWITCH EXPENSES</v>
          </cell>
          <cell r="C119">
            <v>17517.198</v>
          </cell>
        </row>
        <row r="120">
          <cell r="A120" t="str">
            <v>215001</v>
          </cell>
          <cell r="B120" t="str">
            <v>AUDITOR'S FEES</v>
          </cell>
          <cell r="C120">
            <v>6230.4</v>
          </cell>
        </row>
        <row r="121">
          <cell r="A121" t="str">
            <v>215003</v>
          </cell>
          <cell r="B121" t="str">
            <v>OUT OF POCKET EXPENSES</v>
          </cell>
          <cell r="C121">
            <v>1210</v>
          </cell>
        </row>
        <row r="122">
          <cell r="A122" t="str">
            <v>218001</v>
          </cell>
          <cell r="B122" t="str">
            <v>DEPRECIATION-ELECTRICAL &amp; O</v>
          </cell>
          <cell r="C122">
            <v>1164.6590000000001</v>
          </cell>
        </row>
        <row r="123">
          <cell r="A123" t="str">
            <v>218002</v>
          </cell>
          <cell r="B123" t="str">
            <v>DEPRECIATION-FIRE EXTINGUIS</v>
          </cell>
          <cell r="C123">
            <v>60</v>
          </cell>
        </row>
        <row r="124">
          <cell r="A124" t="str">
            <v>219001</v>
          </cell>
          <cell r="B124" t="str">
            <v>DEPRECIATION -VEHICLE OFFIC</v>
          </cell>
          <cell r="C124">
            <v>768.279</v>
          </cell>
        </row>
        <row r="125">
          <cell r="A125" t="str">
            <v>220012</v>
          </cell>
          <cell r="B125" t="str">
            <v>FURNITURE &amp; FIXTURES WOODEN</v>
          </cell>
          <cell r="C125">
            <v>477.83600000000001</v>
          </cell>
        </row>
        <row r="126">
          <cell r="A126" t="str">
            <v>221003</v>
          </cell>
          <cell r="B126" t="str">
            <v>DEPRECIATION-LEASE HOLD IMP</v>
          </cell>
          <cell r="C126">
            <v>2963.3319999999999</v>
          </cell>
        </row>
        <row r="127">
          <cell r="A127" t="str">
            <v>222001</v>
          </cell>
          <cell r="B127" t="str">
            <v>DEPRECIATION IT HARDWARE-PC</v>
          </cell>
          <cell r="C127">
            <v>4937.3879999999999</v>
          </cell>
        </row>
        <row r="128">
          <cell r="A128" t="str">
            <v>223001</v>
          </cell>
          <cell r="B128" t="str">
            <v>I T SOFTWARE</v>
          </cell>
          <cell r="C128">
            <v>2419.8829999999998</v>
          </cell>
        </row>
        <row r="129">
          <cell r="A129" t="str">
            <v>225002</v>
          </cell>
          <cell r="B129" t="str">
            <v>REPAIR - MACHINE/EQUIPMENT</v>
          </cell>
          <cell r="C129">
            <v>120</v>
          </cell>
        </row>
        <row r="130">
          <cell r="A130" t="str">
            <v>225004</v>
          </cell>
          <cell r="B130" t="str">
            <v>REPAIR - FURNITURE &amp; FIXTUR</v>
          </cell>
          <cell r="C130">
            <v>28</v>
          </cell>
        </row>
        <row r="131">
          <cell r="A131" t="str">
            <v>225007</v>
          </cell>
          <cell r="B131" t="str">
            <v>REPAIRS - I T HARDWARE</v>
          </cell>
          <cell r="C131">
            <v>3744.8319999999999</v>
          </cell>
        </row>
        <row r="132">
          <cell r="A132" t="str">
            <v>225008</v>
          </cell>
          <cell r="B132" t="str">
            <v>REPAIRS - CABLING</v>
          </cell>
          <cell r="C132">
            <v>33.588000000000001</v>
          </cell>
        </row>
        <row r="133">
          <cell r="A133" t="str">
            <v>225010</v>
          </cell>
          <cell r="B133" t="str">
            <v>VEHICLE REPAIR OFFICERS</v>
          </cell>
          <cell r="C133">
            <v>10</v>
          </cell>
        </row>
        <row r="134">
          <cell r="A134" t="str">
            <v>226001</v>
          </cell>
          <cell r="B134" t="str">
            <v>REPAIR REN &amp; MAINT. PREMISE</v>
          </cell>
          <cell r="C134">
            <v>900.9</v>
          </cell>
        </row>
        <row r="135">
          <cell r="A135" t="str">
            <v>235001</v>
          </cell>
          <cell r="B135" t="str">
            <v>OFFICE STATIONERY</v>
          </cell>
          <cell r="C135">
            <v>1945.5029999999999</v>
          </cell>
        </row>
        <row r="136">
          <cell r="A136" t="str">
            <v>235002</v>
          </cell>
          <cell r="B136" t="str">
            <v>SECURITY STATIONERY</v>
          </cell>
          <cell r="C136">
            <v>280.8</v>
          </cell>
        </row>
        <row r="137">
          <cell r="A137" t="str">
            <v>235003</v>
          </cell>
          <cell r="B137" t="str">
            <v>PETTY STATIONERY</v>
          </cell>
          <cell r="C137">
            <v>0.6</v>
          </cell>
        </row>
        <row r="138">
          <cell r="A138" t="str">
            <v>235004</v>
          </cell>
          <cell r="B138" t="str">
            <v>PRINTING STATIONERY</v>
          </cell>
          <cell r="C138">
            <v>1724.7280000000001</v>
          </cell>
        </row>
        <row r="139">
          <cell r="A139" t="str">
            <v>235006</v>
          </cell>
          <cell r="B139" t="str">
            <v>COMPUTER STATIONERY (CONSUM</v>
          </cell>
          <cell r="C139">
            <v>545.9</v>
          </cell>
        </row>
        <row r="140">
          <cell r="A140" t="str">
            <v>235010</v>
          </cell>
          <cell r="B140" t="str">
            <v>BOOK BINDING CHARGES</v>
          </cell>
          <cell r="C140">
            <v>175</v>
          </cell>
        </row>
        <row r="141">
          <cell r="A141" t="str">
            <v>237001</v>
          </cell>
          <cell r="B141" t="str">
            <v>OFFICE RUNNING EXPENSES</v>
          </cell>
          <cell r="C141">
            <v>883.505</v>
          </cell>
        </row>
        <row r="142">
          <cell r="A142" t="str">
            <v>237002</v>
          </cell>
          <cell r="B142" t="str">
            <v>JANITORIAL CHARGES</v>
          </cell>
          <cell r="C142">
            <v>1171.5</v>
          </cell>
        </row>
        <row r="143">
          <cell r="A143" t="str">
            <v>240005</v>
          </cell>
          <cell r="B143" t="str">
            <v>BILLBOARDS AND SIGNAGE</v>
          </cell>
          <cell r="C143">
            <v>246.35499999999999</v>
          </cell>
        </row>
        <row r="144">
          <cell r="A144" t="str">
            <v>240009</v>
          </cell>
          <cell r="B144" t="str">
            <v>PRESS ADVERTISING</v>
          </cell>
          <cell r="C144">
            <v>12546.674999999999</v>
          </cell>
        </row>
        <row r="145">
          <cell r="A145" t="str">
            <v>240015</v>
          </cell>
          <cell r="B145" t="str">
            <v>MISCELLANEOUS</v>
          </cell>
          <cell r="C145">
            <v>11202.982</v>
          </cell>
        </row>
        <row r="146">
          <cell r="A146" t="str">
            <v>240021</v>
          </cell>
          <cell r="B146" t="str">
            <v>TELEPHONE DIRECTORY</v>
          </cell>
          <cell r="C146">
            <v>185</v>
          </cell>
        </row>
        <row r="147">
          <cell r="A147" t="str">
            <v>245001</v>
          </cell>
          <cell r="B147" t="str">
            <v>ENTERTAINMENT</v>
          </cell>
          <cell r="C147">
            <v>1102.675</v>
          </cell>
        </row>
        <row r="148">
          <cell r="A148" t="str">
            <v>245002</v>
          </cell>
          <cell r="B148" t="str">
            <v>CUSTOMERS GUESTS-OUTSIDE BA</v>
          </cell>
          <cell r="C148">
            <v>402.113</v>
          </cell>
        </row>
        <row r="149">
          <cell r="A149" t="str">
            <v>255006</v>
          </cell>
          <cell r="B149" t="str">
            <v>VEHICLE FUEL -OFFICE</v>
          </cell>
          <cell r="C149">
            <v>216</v>
          </cell>
        </row>
        <row r="150">
          <cell r="A150" t="str">
            <v>255007</v>
          </cell>
          <cell r="B150" t="str">
            <v>VEHICLE TAXES &amp; INS. EXECUT</v>
          </cell>
          <cell r="C150">
            <v>145.61099999999999</v>
          </cell>
        </row>
        <row r="151">
          <cell r="A151" t="str">
            <v>255009</v>
          </cell>
          <cell r="B151" t="str">
            <v>VEHICLE REPAIR -EXECUTIVES</v>
          </cell>
          <cell r="C151">
            <v>133.80000000000001</v>
          </cell>
        </row>
        <row r="152">
          <cell r="A152" t="str">
            <v>255010</v>
          </cell>
          <cell r="B152" t="str">
            <v>VEHICLE REPAIR -OFFICE</v>
          </cell>
          <cell r="C152">
            <v>73</v>
          </cell>
        </row>
        <row r="153">
          <cell r="A153" t="str">
            <v>260001</v>
          </cell>
          <cell r="B153" t="str">
            <v>SUBSCRIPTIONS PERIODICAL /</v>
          </cell>
          <cell r="C153">
            <v>129.4</v>
          </cell>
        </row>
        <row r="154">
          <cell r="A154" t="str">
            <v>260002</v>
          </cell>
          <cell r="B154" t="str">
            <v>SUBSCRIPTIONS INSTITUTIONS</v>
          </cell>
          <cell r="C154">
            <v>250</v>
          </cell>
        </row>
        <row r="155">
          <cell r="A155" t="str">
            <v>270006</v>
          </cell>
          <cell r="B155" t="str">
            <v>TRAVELLING INLAND HOTEL STA</v>
          </cell>
          <cell r="C155">
            <v>1237.6099999999999</v>
          </cell>
        </row>
        <row r="156">
          <cell r="A156" t="str">
            <v>270008</v>
          </cell>
          <cell r="B156" t="str">
            <v>TRAVELLING FOREIGN TA / DA</v>
          </cell>
          <cell r="C156">
            <v>429.38499999999999</v>
          </cell>
        </row>
        <row r="157">
          <cell r="A157" t="str">
            <v>270009</v>
          </cell>
          <cell r="B157" t="str">
            <v>TRAVELLING FOREIGN HOTEL ST</v>
          </cell>
          <cell r="C157">
            <v>2504.9940000000001</v>
          </cell>
        </row>
        <row r="158">
          <cell r="A158" t="str">
            <v>270010</v>
          </cell>
          <cell r="B158" t="str">
            <v>TRAVELLING FOREIGN AIR-FARE</v>
          </cell>
          <cell r="C158">
            <v>810.24</v>
          </cell>
        </row>
        <row r="159">
          <cell r="A159" t="str">
            <v>271001</v>
          </cell>
          <cell r="B159" t="str">
            <v>SECURITY GUARDS CHARGES</v>
          </cell>
          <cell r="C159">
            <v>19709.001</v>
          </cell>
        </row>
        <row r="160">
          <cell r="A160" t="str">
            <v>272001</v>
          </cell>
          <cell r="B160" t="str">
            <v>CASH TRANSPORT CHARGES</v>
          </cell>
          <cell r="C160">
            <v>1467.0070000000001</v>
          </cell>
        </row>
        <row r="161">
          <cell r="A161" t="str">
            <v>275001</v>
          </cell>
          <cell r="B161" t="str">
            <v>CONVEYANCE (LOCAL)</v>
          </cell>
          <cell r="C161">
            <v>272.89999999999998</v>
          </cell>
        </row>
        <row r="162">
          <cell r="A162" t="str">
            <v>283001</v>
          </cell>
          <cell r="B162" t="str">
            <v>HOTEL</v>
          </cell>
          <cell r="C162">
            <v>1631.2940000000001</v>
          </cell>
        </row>
        <row r="163">
          <cell r="A163" t="str">
            <v>283003</v>
          </cell>
          <cell r="B163" t="str">
            <v>SEMINAR</v>
          </cell>
          <cell r="C163">
            <v>952.505</v>
          </cell>
        </row>
        <row r="164">
          <cell r="A164" t="str">
            <v>283004</v>
          </cell>
          <cell r="B164" t="str">
            <v>OTHERS</v>
          </cell>
          <cell r="C164">
            <v>1157.1120000000001</v>
          </cell>
        </row>
        <row r="165">
          <cell r="A165" t="str">
            <v>285007</v>
          </cell>
          <cell r="B165" t="str">
            <v>VISA EXP -VISITORS</v>
          </cell>
          <cell r="C165">
            <v>202</v>
          </cell>
        </row>
        <row r="166">
          <cell r="A166" t="str">
            <v>285008</v>
          </cell>
          <cell r="B166" t="str">
            <v>VISA EXP -STAFF</v>
          </cell>
          <cell r="C166">
            <v>1466.5809999999999</v>
          </cell>
        </row>
        <row r="167">
          <cell r="A167" t="str">
            <v>285011</v>
          </cell>
          <cell r="B167" t="str">
            <v>VISA DEBIT CARD COLLECTION</v>
          </cell>
          <cell r="C167">
            <v>2513.335</v>
          </cell>
        </row>
        <row r="168">
          <cell r="A168" t="str">
            <v>285021</v>
          </cell>
          <cell r="B168" t="str">
            <v>GUESTS EXPENSES</v>
          </cell>
          <cell r="C168">
            <v>50.5</v>
          </cell>
        </row>
        <row r="169">
          <cell r="A169" t="str">
            <v>285035</v>
          </cell>
          <cell r="B169" t="str">
            <v>WHITE WASH / PAINT OF BRANC</v>
          </cell>
          <cell r="C169">
            <v>38.799999999999997</v>
          </cell>
        </row>
        <row r="170">
          <cell r="A170" t="str">
            <v>285042</v>
          </cell>
          <cell r="B170" t="str">
            <v>CHEQUE RETURN CHARGES</v>
          </cell>
          <cell r="C170">
            <v>975</v>
          </cell>
        </row>
        <row r="171">
          <cell r="A171" t="str">
            <v>285088</v>
          </cell>
          <cell r="B171" t="str">
            <v>CREDIT CARD &amp; CONSUMER LOAN</v>
          </cell>
          <cell r="C171">
            <v>24790.873</v>
          </cell>
        </row>
        <row r="172">
          <cell r="A172" t="str">
            <v>285090</v>
          </cell>
          <cell r="B172" t="str">
            <v>AFS MISC EXPENSES</v>
          </cell>
          <cell r="C172">
            <v>2098.8539999999998</v>
          </cell>
        </row>
        <row r="173">
          <cell r="A173" t="str">
            <v>285091</v>
          </cell>
          <cell r="B173" t="str">
            <v>MASTER CARD MISC EXPENSES</v>
          </cell>
          <cell r="C173">
            <v>320.63299999999998</v>
          </cell>
        </row>
        <row r="174">
          <cell r="A174" t="str">
            <v>285092</v>
          </cell>
          <cell r="B174" t="str">
            <v>GIFT/GIVEWAYS EXP</v>
          </cell>
          <cell r="C174">
            <v>265</v>
          </cell>
        </row>
        <row r="175">
          <cell r="A175" t="str">
            <v>285094</v>
          </cell>
          <cell r="B175" t="str">
            <v>FOREIGN BANK CHARGES</v>
          </cell>
          <cell r="C175">
            <v>434.94400000000002</v>
          </cell>
        </row>
        <row r="176">
          <cell r="A176" t="str">
            <v>288001</v>
          </cell>
          <cell r="B176" t="str">
            <v>HO SHARE OF EXPENSES</v>
          </cell>
          <cell r="C176">
            <v>26960</v>
          </cell>
        </row>
        <row r="177">
          <cell r="A177" t="str">
            <v>290011</v>
          </cell>
          <cell r="B177" t="str">
            <v>IT CHARGES PAID TO HO</v>
          </cell>
          <cell r="C177">
            <v>2342.6060000000002</v>
          </cell>
        </row>
        <row r="182">
          <cell r="A182" t="str">
            <v>301011</v>
          </cell>
          <cell r="B182" t="str">
            <v>CAPITAL AT OVERSEAS BRANCHE</v>
          </cell>
          <cell r="C182">
            <v>2300000</v>
          </cell>
        </row>
        <row r="183">
          <cell r="A183" t="str">
            <v>307001</v>
          </cell>
          <cell r="B183" t="str">
            <v>SURPLUS/DIMINUTION ON REVAL</v>
          </cell>
          <cell r="C183">
            <v>341401.98300000001</v>
          </cell>
        </row>
        <row r="184">
          <cell r="A184" t="str">
            <v>309012</v>
          </cell>
          <cell r="B184" t="str">
            <v>UNREMITTED PROFIT OF FOREIG</v>
          </cell>
          <cell r="C184">
            <v>4470330.3289999999</v>
          </cell>
        </row>
        <row r="185">
          <cell r="A185" t="str">
            <v>321004</v>
          </cell>
          <cell r="B185" t="str">
            <v>CURRENT DEPOSITS (UNCLAIMED</v>
          </cell>
          <cell r="C185">
            <v>163453.872</v>
          </cell>
        </row>
        <row r="186">
          <cell r="A186" t="str">
            <v>321052</v>
          </cell>
          <cell r="B186" t="str">
            <v>CURRENT DEPOSITS BD</v>
          </cell>
          <cell r="C186">
            <v>3483606.5529999998</v>
          </cell>
        </row>
        <row r="187">
          <cell r="A187" t="str">
            <v>322012</v>
          </cell>
          <cell r="B187" t="str">
            <v>CALL DEPOSITS BD</v>
          </cell>
          <cell r="C187">
            <v>48270.364999999998</v>
          </cell>
        </row>
        <row r="188">
          <cell r="A188" t="str">
            <v>322015</v>
          </cell>
          <cell r="B188" t="str">
            <v>CALL DEPOSITS USD</v>
          </cell>
          <cell r="C188">
            <v>615.87300000000005</v>
          </cell>
        </row>
        <row r="189">
          <cell r="A189" t="str">
            <v>322016</v>
          </cell>
          <cell r="B189" t="str">
            <v>CALL DEPOSITS POUND STLG</v>
          </cell>
          <cell r="C189">
            <v>1092.6849999999999</v>
          </cell>
        </row>
        <row r="190">
          <cell r="A190" t="str">
            <v>322018</v>
          </cell>
          <cell r="B190" t="str">
            <v>CALL DEPOSITS EURO</v>
          </cell>
          <cell r="C190">
            <v>15.818</v>
          </cell>
        </row>
        <row r="191">
          <cell r="A191" t="str">
            <v>322021</v>
          </cell>
          <cell r="B191" t="str">
            <v>AL-AMMAN DEPOSITS - BAHRAIN</v>
          </cell>
          <cell r="C191">
            <v>721568.47600000002</v>
          </cell>
        </row>
        <row r="192">
          <cell r="A192" t="str">
            <v>325001</v>
          </cell>
          <cell r="B192" t="str">
            <v>FOREIGN CURRENCY CD US $</v>
          </cell>
          <cell r="C192">
            <v>-122830.004</v>
          </cell>
        </row>
        <row r="193">
          <cell r="A193" t="str">
            <v>325002</v>
          </cell>
          <cell r="B193" t="str">
            <v>FOREIGN CURRENCY CD P.STG.</v>
          </cell>
          <cell r="C193">
            <v>2016.67</v>
          </cell>
        </row>
        <row r="194">
          <cell r="A194" t="str">
            <v>341001</v>
          </cell>
          <cell r="B194" t="str">
            <v>MARGIN ON LG -</v>
          </cell>
          <cell r="C194">
            <v>21995</v>
          </cell>
        </row>
        <row r="195">
          <cell r="A195" t="str">
            <v>342001</v>
          </cell>
          <cell r="B195" t="str">
            <v>SUNDRY DEPOSITS-MARGIN ON L</v>
          </cell>
          <cell r="C195">
            <v>58518</v>
          </cell>
        </row>
        <row r="196">
          <cell r="A196" t="str">
            <v>343035</v>
          </cell>
          <cell r="B196" t="str">
            <v>SD/SC SAUDI RIYAL</v>
          </cell>
          <cell r="C196">
            <v>0</v>
          </cell>
        </row>
        <row r="197">
          <cell r="A197" t="str">
            <v>343038</v>
          </cell>
          <cell r="B197" t="str">
            <v>SD/SC QATARI RIYAL</v>
          </cell>
          <cell r="C197">
            <v>0</v>
          </cell>
        </row>
        <row r="198">
          <cell r="A198" t="str">
            <v>343040</v>
          </cell>
          <cell r="B198" t="str">
            <v>SD/SC EURO</v>
          </cell>
          <cell r="C198">
            <v>0</v>
          </cell>
        </row>
        <row r="199">
          <cell r="A199" t="str">
            <v>343073</v>
          </cell>
          <cell r="B199" t="str">
            <v>SD/SC PAKISTAN SCHOOL FEE</v>
          </cell>
          <cell r="C199">
            <v>0</v>
          </cell>
        </row>
        <row r="200">
          <cell r="A200" t="str">
            <v>343089</v>
          </cell>
          <cell r="B200" t="str">
            <v>CASH RECEIVED FOR TEZRAFTAR</v>
          </cell>
          <cell r="C200">
            <v>0</v>
          </cell>
        </row>
        <row r="201">
          <cell r="A201" t="str">
            <v>344001</v>
          </cell>
          <cell r="B201" t="str">
            <v>SUD CE A/C ACCOUNTS DEPARTM</v>
          </cell>
          <cell r="C201">
            <v>127910.2</v>
          </cell>
        </row>
        <row r="202">
          <cell r="A202" t="str">
            <v>344008</v>
          </cell>
          <cell r="B202" t="str">
            <v>SD.A/C SUNDRY FDR</v>
          </cell>
          <cell r="C202">
            <v>0</v>
          </cell>
        </row>
        <row r="203">
          <cell r="A203" t="str">
            <v>344024</v>
          </cell>
          <cell r="B203" t="str">
            <v>CUSTOMER SALARY BAHRAIN</v>
          </cell>
          <cell r="C203">
            <v>0</v>
          </cell>
        </row>
        <row r="204">
          <cell r="A204" t="str">
            <v>344033</v>
          </cell>
          <cell r="B204" t="str">
            <v>S.CREDITORS NOSTRO DEUSTCHE</v>
          </cell>
          <cell r="C204">
            <v>0</v>
          </cell>
        </row>
        <row r="205">
          <cell r="A205" t="str">
            <v>344062</v>
          </cell>
          <cell r="B205" t="str">
            <v>S/CREDIT CARD PAYMENT THROU</v>
          </cell>
          <cell r="C205">
            <v>4780.6220000000003</v>
          </cell>
        </row>
        <row r="206">
          <cell r="A206" t="str">
            <v>344066</v>
          </cell>
          <cell r="B206" t="str">
            <v>UN-PAID TEZRAFTAAR</v>
          </cell>
          <cell r="C206">
            <v>3956.7579999999998</v>
          </cell>
        </row>
        <row r="207">
          <cell r="A207" t="str">
            <v>344068</v>
          </cell>
          <cell r="B207" t="str">
            <v>CASH MASTER CARD</v>
          </cell>
          <cell r="C207">
            <v>173.22399999999999</v>
          </cell>
        </row>
        <row r="208">
          <cell r="A208" t="str">
            <v>344070</v>
          </cell>
          <cell r="B208" t="str">
            <v>SETTELMENT WITH MASTER CARD</v>
          </cell>
          <cell r="C208">
            <v>-3.0000000000000001E-3</v>
          </cell>
        </row>
        <row r="209">
          <cell r="A209" t="str">
            <v>344078</v>
          </cell>
          <cell r="B209" t="str">
            <v>TT / DD/FDD HOME REMITT. CA</v>
          </cell>
          <cell r="C209">
            <v>0</v>
          </cell>
        </row>
        <row r="210">
          <cell r="A210" t="str">
            <v>344082</v>
          </cell>
          <cell r="B210" t="str">
            <v>REMITT. CASH</v>
          </cell>
          <cell r="C210">
            <v>0</v>
          </cell>
        </row>
        <row r="211">
          <cell r="A211" t="str">
            <v>344088</v>
          </cell>
          <cell r="B211" t="str">
            <v>UN-CLAIMED DEPOSITS</v>
          </cell>
          <cell r="C211">
            <v>63.381</v>
          </cell>
        </row>
        <row r="212">
          <cell r="A212" t="str">
            <v>344092</v>
          </cell>
          <cell r="B212" t="str">
            <v>UNCLAIMED PAYORDER</v>
          </cell>
          <cell r="C212">
            <v>51173.116999999998</v>
          </cell>
        </row>
        <row r="213">
          <cell r="A213" t="str">
            <v>346011</v>
          </cell>
          <cell r="B213" t="str">
            <v>KEY DEPOSIT LOCKERS - OVERS</v>
          </cell>
          <cell r="C213">
            <v>1265</v>
          </cell>
        </row>
        <row r="214">
          <cell r="A214" t="str">
            <v>349001</v>
          </cell>
          <cell r="B214" t="str">
            <v>SD-CLEARING ADJUSTMENT</v>
          </cell>
          <cell r="C214">
            <v>0</v>
          </cell>
        </row>
        <row r="215">
          <cell r="A215" t="str">
            <v>349012</v>
          </cell>
          <cell r="B215" t="str">
            <v>SE-CLEARING ADJUSTMENT-OVER</v>
          </cell>
          <cell r="C215">
            <v>0</v>
          </cell>
        </row>
        <row r="216">
          <cell r="A216" t="str">
            <v>359008</v>
          </cell>
          <cell r="B216" t="str">
            <v>EXCESS CASH</v>
          </cell>
          <cell r="C216">
            <v>58.204999999999998</v>
          </cell>
        </row>
        <row r="217">
          <cell r="A217" t="str">
            <v>359083</v>
          </cell>
          <cell r="B217" t="str">
            <v>SD PARKING ACCOUNT</v>
          </cell>
          <cell r="C217">
            <v>0</v>
          </cell>
        </row>
        <row r="218">
          <cell r="A218" t="str">
            <v>359096</v>
          </cell>
          <cell r="B218" t="str">
            <v>CASH PURGED IN ATM</v>
          </cell>
          <cell r="C218">
            <v>560</v>
          </cell>
        </row>
        <row r="219">
          <cell r="A219" t="str">
            <v>362001</v>
          </cell>
          <cell r="B219" t="str">
            <v>DEMAND DEP. FROM BANKS  (J.</v>
          </cell>
          <cell r="C219">
            <v>504.24</v>
          </cell>
        </row>
        <row r="220">
          <cell r="A220" t="str">
            <v>366012</v>
          </cell>
          <cell r="B220" t="str">
            <v>CURRENT DEPOSITS UBL OVERSE</v>
          </cell>
          <cell r="C220">
            <v>23597.505000000001</v>
          </cell>
        </row>
        <row r="221">
          <cell r="A221" t="str">
            <v>381012</v>
          </cell>
          <cell r="B221" t="str">
            <v>PLS SAVING DEP-BD OVERSEAS</v>
          </cell>
          <cell r="C221">
            <v>1355587.679</v>
          </cell>
        </row>
        <row r="222">
          <cell r="A222" t="str">
            <v>401002</v>
          </cell>
          <cell r="B222" t="str">
            <v>FIXED DEPOSIT - 2 MONTHS</v>
          </cell>
          <cell r="C222">
            <v>44313.875999999997</v>
          </cell>
        </row>
        <row r="223">
          <cell r="A223" t="str">
            <v>401021</v>
          </cell>
          <cell r="B223" t="str">
            <v>FIXED DEPOSITS BD - ONE MON</v>
          </cell>
          <cell r="C223">
            <v>10686789.503</v>
          </cell>
        </row>
        <row r="224">
          <cell r="A224" t="str">
            <v>401022</v>
          </cell>
          <cell r="B224" t="str">
            <v>FIXED DEP. BD - THREE MONTH</v>
          </cell>
          <cell r="C224">
            <v>2571152.8879999998</v>
          </cell>
        </row>
        <row r="225">
          <cell r="A225" t="str">
            <v>401023</v>
          </cell>
          <cell r="B225" t="str">
            <v>FIXED DEPOSITS BD - SIX MON</v>
          </cell>
          <cell r="C225">
            <v>2379812.7370000002</v>
          </cell>
        </row>
        <row r="226">
          <cell r="A226" t="str">
            <v>401024</v>
          </cell>
          <cell r="B226" t="str">
            <v>FIXED DEPOSITS BD - ONE YEA</v>
          </cell>
          <cell r="C226">
            <v>810063.84199999995</v>
          </cell>
        </row>
        <row r="227">
          <cell r="A227" t="str">
            <v>405001</v>
          </cell>
          <cell r="B227" t="str">
            <v>FC. FIXED DEP. US$ - 3 MONT</v>
          </cell>
          <cell r="C227">
            <v>10031280.938999999</v>
          </cell>
        </row>
        <row r="228">
          <cell r="A228" t="str">
            <v>405002</v>
          </cell>
          <cell r="B228" t="str">
            <v>FC. FIXED DEP. US$ - 6 MONT</v>
          </cell>
          <cell r="C228">
            <v>1834741.8929999999</v>
          </cell>
        </row>
        <row r="229">
          <cell r="A229" t="str">
            <v>405003</v>
          </cell>
          <cell r="B229" t="str">
            <v>FC. FIXED DEPOSITS US $ - O</v>
          </cell>
          <cell r="C229">
            <v>100237.882</v>
          </cell>
        </row>
        <row r="230">
          <cell r="A230" t="str">
            <v>405013</v>
          </cell>
          <cell r="B230" t="str">
            <v>FC. FIXED DEP. GBP - 1 YEAR</v>
          </cell>
          <cell r="C230">
            <v>6919.8180000000002</v>
          </cell>
        </row>
        <row r="231">
          <cell r="A231" t="str">
            <v>405041</v>
          </cell>
          <cell r="B231" t="str">
            <v>FC. FIXED DEP. US$ - 1 MONT</v>
          </cell>
          <cell r="C231">
            <v>5481234.3839999996</v>
          </cell>
        </row>
        <row r="232">
          <cell r="A232" t="str">
            <v>405042</v>
          </cell>
          <cell r="B232" t="str">
            <v>FC. FIXED DEP. GBP - 1 MONT</v>
          </cell>
          <cell r="C232">
            <v>883356.66399999999</v>
          </cell>
        </row>
        <row r="233">
          <cell r="A233" t="str">
            <v>421001</v>
          </cell>
          <cell r="B233" t="str">
            <v>PAYORDER ISSUED</v>
          </cell>
          <cell r="C233">
            <v>98634.210999999996</v>
          </cell>
        </row>
        <row r="234">
          <cell r="A234" t="str">
            <v>434003</v>
          </cell>
          <cell r="B234" t="str">
            <v>PROVISION FOR INCENTIVE/AWA</v>
          </cell>
          <cell r="C234">
            <v>24406.896000000001</v>
          </cell>
        </row>
        <row r="235">
          <cell r="A235" t="str">
            <v>434018</v>
          </cell>
          <cell r="B235" t="str">
            <v>PROVISION FOR STAFF BENEFIT</v>
          </cell>
          <cell r="C235">
            <v>44072.834999999999</v>
          </cell>
        </row>
        <row r="236">
          <cell r="A236" t="str">
            <v>434019</v>
          </cell>
          <cell r="B236" t="str">
            <v>PROVISION FOR LEGAL &amp;PROF C</v>
          </cell>
          <cell r="C236">
            <v>37425.4</v>
          </cell>
        </row>
        <row r="237">
          <cell r="A237" t="str">
            <v>434020</v>
          </cell>
          <cell r="B237" t="str">
            <v>PROVISION FOR SUBSCRIPTION</v>
          </cell>
          <cell r="C237">
            <v>3812.4929999999999</v>
          </cell>
        </row>
        <row r="238">
          <cell r="A238" t="str">
            <v>434021</v>
          </cell>
          <cell r="B238" t="str">
            <v>PROVISION FOR BONUS PAYABLE</v>
          </cell>
          <cell r="C238">
            <v>13441.62</v>
          </cell>
        </row>
        <row r="239">
          <cell r="A239" t="str">
            <v>434024</v>
          </cell>
          <cell r="B239" t="str">
            <v>PROVISION FOR ELECTRICITY</v>
          </cell>
          <cell r="C239">
            <v>500</v>
          </cell>
        </row>
        <row r="240">
          <cell r="A240" t="str">
            <v>434025</v>
          </cell>
          <cell r="B240" t="str">
            <v>PROVISION FOR TELEPHONE</v>
          </cell>
          <cell r="C240">
            <v>-1980</v>
          </cell>
        </row>
        <row r="241">
          <cell r="A241" t="str">
            <v>434031</v>
          </cell>
          <cell r="B241" t="str">
            <v>PROVISION FOR SCEURITY GUAR</v>
          </cell>
          <cell r="C241">
            <v>2189.0010000000002</v>
          </cell>
        </row>
        <row r="242">
          <cell r="A242" t="str">
            <v>434098</v>
          </cell>
          <cell r="B242" t="str">
            <v>PROVISION FOR OTHER EXPENSE</v>
          </cell>
          <cell r="C242">
            <v>175634.60200000001</v>
          </cell>
        </row>
        <row r="243">
          <cell r="A243" t="str">
            <v>461011</v>
          </cell>
          <cell r="B243" t="str">
            <v>GENERAL PROVISION FOR CONSU</v>
          </cell>
          <cell r="C243">
            <v>390395.685</v>
          </cell>
        </row>
        <row r="244">
          <cell r="A244" t="str">
            <v>467001</v>
          </cell>
          <cell r="B244" t="str">
            <v>FURNITURE &amp; FIXTURES WOODEN</v>
          </cell>
          <cell r="C244">
            <v>42029.805999999997</v>
          </cell>
        </row>
        <row r="245">
          <cell r="A245" t="str">
            <v>471002</v>
          </cell>
          <cell r="B245" t="str">
            <v>PROVISION FOR GRATUITY -</v>
          </cell>
          <cell r="C245">
            <v>5337.1549999999997</v>
          </cell>
        </row>
        <row r="246">
          <cell r="A246" t="str">
            <v>471021</v>
          </cell>
          <cell r="B246" t="str">
            <v>END SERVICE BENEFITS - OVS.</v>
          </cell>
          <cell r="C246">
            <v>12131.81</v>
          </cell>
        </row>
        <row r="247">
          <cell r="A247" t="str">
            <v>473001</v>
          </cell>
          <cell r="B247" t="str">
            <v>SPECIFIC RESERVE-NPLS</v>
          </cell>
          <cell r="C247">
            <v>1621834.8160000001</v>
          </cell>
        </row>
        <row r="248">
          <cell r="A248" t="str">
            <v>501001</v>
          </cell>
          <cell r="B248" t="str">
            <v>ELECTRICAL &amp; OFFICE APPLIAN</v>
          </cell>
          <cell r="C248">
            <v>49945.464999999997</v>
          </cell>
        </row>
        <row r="249">
          <cell r="A249" t="str">
            <v>502001</v>
          </cell>
          <cell r="B249" t="str">
            <v>ACC. DEPRECIATION - VEHICLE</v>
          </cell>
          <cell r="C249">
            <v>13818.349</v>
          </cell>
        </row>
        <row r="250">
          <cell r="A250" t="str">
            <v>503001</v>
          </cell>
          <cell r="B250" t="str">
            <v>PC &amp; SERVER</v>
          </cell>
          <cell r="C250">
            <v>147245.73800000001</v>
          </cell>
        </row>
        <row r="251">
          <cell r="A251" t="str">
            <v>503005</v>
          </cell>
          <cell r="B251" t="str">
            <v>ACCUMULATED AMORTIZATION -</v>
          </cell>
          <cell r="C251">
            <v>53437.803999999996</v>
          </cell>
        </row>
        <row r="252">
          <cell r="A252" t="str">
            <v>504003</v>
          </cell>
          <cell r="B252" t="str">
            <v>AMORTIZATION - LEASEHOLD IM</v>
          </cell>
          <cell r="C252">
            <v>52665.946000000004</v>
          </cell>
        </row>
        <row r="253">
          <cell r="A253" t="str">
            <v>527004</v>
          </cell>
          <cell r="B253" t="str">
            <v>INCOME RECIEVED IN ADV.-DEM</v>
          </cell>
          <cell r="C253">
            <v>38231.175000000003</v>
          </cell>
        </row>
        <row r="254">
          <cell r="A254" t="str">
            <v>529052</v>
          </cell>
          <cell r="B254" t="str">
            <v>INTEREST PAYABLE ON SAVINGS</v>
          </cell>
          <cell r="C254">
            <v>4171.5780000000004</v>
          </cell>
        </row>
        <row r="255">
          <cell r="A255" t="str">
            <v>529053</v>
          </cell>
          <cell r="B255" t="str">
            <v>INTEREST PAYABLE ON TIME DE</v>
          </cell>
          <cell r="C255">
            <v>220165.40599999999</v>
          </cell>
        </row>
        <row r="256">
          <cell r="A256" t="str">
            <v>529056</v>
          </cell>
          <cell r="B256" t="str">
            <v>INTEREST PAYABLE ON DEPOSIT</v>
          </cell>
          <cell r="C256">
            <v>4393.5550000000003</v>
          </cell>
        </row>
        <row r="257">
          <cell r="A257" t="str">
            <v>529059</v>
          </cell>
          <cell r="B257" t="str">
            <v>UN-EARNED COMMISSION</v>
          </cell>
          <cell r="C257">
            <v>19084.201000000001</v>
          </cell>
        </row>
        <row r="258">
          <cell r="A258" t="str">
            <v>532012</v>
          </cell>
          <cell r="B258" t="str">
            <v>INT ON STUCK UP D/FUL DEBTS</v>
          </cell>
          <cell r="C258">
            <v>630083.12100000004</v>
          </cell>
        </row>
        <row r="259">
          <cell r="A259" t="str">
            <v>541002</v>
          </cell>
          <cell r="B259" t="str">
            <v>FBC BILLS FOR COLL. OUTWARD</v>
          </cell>
          <cell r="C259">
            <v>21400</v>
          </cell>
        </row>
        <row r="260">
          <cell r="A260" t="str">
            <v>541008</v>
          </cell>
          <cell r="B260" t="str">
            <v>BILLS FOR COLLECTION-INWARD</v>
          </cell>
          <cell r="C260">
            <v>567090</v>
          </cell>
        </row>
        <row r="261">
          <cell r="A261" t="str">
            <v>542008</v>
          </cell>
          <cell r="B261" t="str">
            <v>FOREIGN DOCUMENTARY BILLS F</v>
          </cell>
          <cell r="C261">
            <v>74937</v>
          </cell>
        </row>
        <row r="262">
          <cell r="A262" t="str">
            <v>543003</v>
          </cell>
          <cell r="B262" t="str">
            <v>BANKERS LIABILITY L.G.</v>
          </cell>
          <cell r="C262">
            <v>3438681.5</v>
          </cell>
        </row>
        <row r="263">
          <cell r="A263" t="str">
            <v>544003</v>
          </cell>
          <cell r="B263" t="str">
            <v>BANKER LIABILITY L.C. (CASH</v>
          </cell>
          <cell r="C263">
            <v>10122901.199999999</v>
          </cell>
        </row>
        <row r="264">
          <cell r="A264" t="str">
            <v>544004</v>
          </cell>
          <cell r="B264" t="str">
            <v>BANKER LIABILITY L.C. (ICA)</v>
          </cell>
          <cell r="C264">
            <v>190447</v>
          </cell>
        </row>
        <row r="265">
          <cell r="A265" t="str">
            <v>549001</v>
          </cell>
          <cell r="B265" t="str">
            <v>BANKERS LIAB L/C ACCEPTANCE</v>
          </cell>
          <cell r="C265">
            <v>376297</v>
          </cell>
        </row>
        <row r="266">
          <cell r="A266" t="str">
            <v>555001</v>
          </cell>
          <cell r="B266" t="str">
            <v>BANKERS LIABILITY NIDF</v>
          </cell>
          <cell r="C266">
            <v>-2E-3</v>
          </cell>
        </row>
        <row r="267">
          <cell r="A267" t="str">
            <v>581001</v>
          </cell>
          <cell r="B267" t="str">
            <v>INCOME ACCOUNT</v>
          </cell>
          <cell r="C267">
            <v>1926298.8049999999</v>
          </cell>
        </row>
        <row r="268">
          <cell r="A268" t="str">
            <v>602012</v>
          </cell>
          <cell r="B268" t="str">
            <v>CASH ON HAND BD (BAHRAIN ON</v>
          </cell>
          <cell r="C268">
            <v>146351.18900000001</v>
          </cell>
        </row>
        <row r="269">
          <cell r="A269" t="str">
            <v>603032</v>
          </cell>
          <cell r="B269" t="str">
            <v>CENTRAL BANK OF BAHRAIN</v>
          </cell>
          <cell r="C269">
            <v>255414.66500000001</v>
          </cell>
        </row>
        <row r="270">
          <cell r="A270" t="str">
            <v>605013</v>
          </cell>
          <cell r="B270" t="str">
            <v>CENTRAL BANK OF BAHRAIN</v>
          </cell>
          <cell r="C270">
            <v>910000</v>
          </cell>
        </row>
        <row r="271">
          <cell r="A271" t="str">
            <v>608018</v>
          </cell>
          <cell r="B271" t="str">
            <v>BALANCE WITH FOREIGN BANKS</v>
          </cell>
          <cell r="C271">
            <v>8240.3610000000008</v>
          </cell>
        </row>
        <row r="272">
          <cell r="A272" t="str">
            <v>608019</v>
          </cell>
          <cell r="B272" t="str">
            <v>BALANCE WITH FOREIGN BANKS</v>
          </cell>
          <cell r="C272">
            <v>590.32000000000005</v>
          </cell>
        </row>
        <row r="273">
          <cell r="A273" t="str">
            <v>608029</v>
          </cell>
          <cell r="B273" t="str">
            <v>BALANCE WITH FOREIGN BANKS</v>
          </cell>
          <cell r="C273">
            <v>28050.241999999998</v>
          </cell>
        </row>
        <row r="274">
          <cell r="A274" t="str">
            <v>608053</v>
          </cell>
          <cell r="B274" t="str">
            <v>BALANCE  WITH UNITED NATION</v>
          </cell>
          <cell r="C274">
            <v>849.18700000000001</v>
          </cell>
        </row>
        <row r="275">
          <cell r="A275" t="str">
            <v>608055</v>
          </cell>
          <cell r="B275" t="str">
            <v>BALANCE  WITH UNITED NATION</v>
          </cell>
          <cell r="C275">
            <v>4353.8559999999998</v>
          </cell>
        </row>
        <row r="276">
          <cell r="A276" t="str">
            <v>613012</v>
          </cell>
          <cell r="B276" t="str">
            <v>CASH IN ATM SAFE BD</v>
          </cell>
          <cell r="C276">
            <v>94980</v>
          </cell>
        </row>
        <row r="277">
          <cell r="A277" t="str">
            <v>613018</v>
          </cell>
          <cell r="B277" t="str">
            <v>CASH IN SAFE ATM 2</v>
          </cell>
          <cell r="C277">
            <v>11030</v>
          </cell>
        </row>
        <row r="278">
          <cell r="A278" t="str">
            <v>616001</v>
          </cell>
          <cell r="B278" t="str">
            <v>BAL WITH OVERSEAS BRCHS -US</v>
          </cell>
          <cell r="C278">
            <v>-241298.43799999999</v>
          </cell>
        </row>
        <row r="279">
          <cell r="A279" t="str">
            <v>616002</v>
          </cell>
          <cell r="B279" t="str">
            <v>BALANCE WITH OVERSEAS BRANC</v>
          </cell>
          <cell r="C279">
            <v>43873.283000000003</v>
          </cell>
        </row>
        <row r="280">
          <cell r="A280" t="str">
            <v>616005</v>
          </cell>
          <cell r="B280" t="str">
            <v>BALANCE WITH OVERSEAS BRANC</v>
          </cell>
          <cell r="C280">
            <v>521.59799999999996</v>
          </cell>
        </row>
        <row r="281">
          <cell r="A281" t="str">
            <v>616014</v>
          </cell>
          <cell r="B281" t="str">
            <v>BALANCE WITH OVERSEAS BRANC</v>
          </cell>
          <cell r="C281">
            <v>68058.714000000007</v>
          </cell>
        </row>
        <row r="282">
          <cell r="A282" t="str">
            <v>617021</v>
          </cell>
          <cell r="B282" t="str">
            <v>PLACEMENT  WITH UNITED NATI</v>
          </cell>
          <cell r="C282">
            <v>896929.95499999996</v>
          </cell>
        </row>
        <row r="283">
          <cell r="A283" t="str">
            <v>618002</v>
          </cell>
          <cell r="B283" t="str">
            <v>PLACEMENT WITH OVERSEAS BRA</v>
          </cell>
          <cell r="C283">
            <v>1696114.0249999999</v>
          </cell>
        </row>
        <row r="284">
          <cell r="A284" t="str">
            <v>618003</v>
          </cell>
          <cell r="B284" t="str">
            <v>PLACEMENT WITH OVERSEAS BRA</v>
          </cell>
          <cell r="C284">
            <v>7.0000000000000001E-3</v>
          </cell>
        </row>
        <row r="285">
          <cell r="A285" t="str">
            <v>621001</v>
          </cell>
          <cell r="B285" t="str">
            <v>CALL LOAN/ADV. TO BANKERS</v>
          </cell>
          <cell r="C285">
            <v>3600000</v>
          </cell>
        </row>
        <row r="286">
          <cell r="A286" t="str">
            <v>651008</v>
          </cell>
          <cell r="B286" t="str">
            <v>GOP ISLAMIC BOUND (SUKUK)</v>
          </cell>
          <cell r="C286">
            <v>2388295</v>
          </cell>
        </row>
        <row r="287">
          <cell r="A287" t="str">
            <v>651016</v>
          </cell>
          <cell r="B287" t="str">
            <v>GOV.OF INDONESIA USD BONDS</v>
          </cell>
          <cell r="C287">
            <v>801125</v>
          </cell>
        </row>
        <row r="288">
          <cell r="A288" t="str">
            <v>661011</v>
          </cell>
          <cell r="B288" t="str">
            <v>TREASURY BILLS - OVERSEAS B</v>
          </cell>
          <cell r="C288">
            <v>296301</v>
          </cell>
        </row>
        <row r="289">
          <cell r="A289" t="str">
            <v>664012</v>
          </cell>
          <cell r="B289" t="str">
            <v>SHARES AT BAHRAIN UNQUOTED</v>
          </cell>
          <cell r="C289">
            <v>8000</v>
          </cell>
        </row>
        <row r="290">
          <cell r="A290" t="str">
            <v>677001</v>
          </cell>
          <cell r="B290" t="str">
            <v>OTHER BONDS-TABREED 06 FINA</v>
          </cell>
          <cell r="C290">
            <v>862034.06200000003</v>
          </cell>
        </row>
        <row r="291">
          <cell r="A291" t="str">
            <v>682001</v>
          </cell>
          <cell r="B291" t="str">
            <v>PERSONAL LOAN</v>
          </cell>
          <cell r="C291">
            <v>3704.7060000000001</v>
          </cell>
        </row>
        <row r="292">
          <cell r="A292" t="str">
            <v>685031</v>
          </cell>
          <cell r="B292" t="str">
            <v>GENERAL LOAN</v>
          </cell>
          <cell r="C292">
            <v>5614290.5609999998</v>
          </cell>
        </row>
        <row r="293">
          <cell r="A293" t="str">
            <v>685034</v>
          </cell>
          <cell r="B293" t="str">
            <v>CONSUMER LOAN</v>
          </cell>
          <cell r="C293">
            <v>91882.051000000007</v>
          </cell>
        </row>
        <row r="294">
          <cell r="A294" t="str">
            <v>685037</v>
          </cell>
          <cell r="B294" t="str">
            <v>CORPORATE LOAN USD</v>
          </cell>
          <cell r="C294">
            <v>76473.22</v>
          </cell>
        </row>
        <row r="295">
          <cell r="A295" t="str">
            <v>685044</v>
          </cell>
          <cell r="B295" t="str">
            <v>LOAN - SYNDICATE - US $</v>
          </cell>
          <cell r="C295">
            <v>12316669.963</v>
          </cell>
        </row>
        <row r="296">
          <cell r="A296" t="str">
            <v>689001</v>
          </cell>
          <cell r="B296" t="str">
            <v>LOANS AGAINST FOREIGN BILLS</v>
          </cell>
          <cell r="C296">
            <v>64300</v>
          </cell>
        </row>
        <row r="297">
          <cell r="A297" t="str">
            <v>691001</v>
          </cell>
          <cell r="B297" t="str">
            <v>LOANS AGAINST TRUST RECEIPT</v>
          </cell>
          <cell r="C297">
            <v>2864673.5329999998</v>
          </cell>
        </row>
        <row r="298">
          <cell r="A298" t="str">
            <v>692001</v>
          </cell>
          <cell r="B298" t="str">
            <v>LOANS AGAINST PACKING CREDI</v>
          </cell>
          <cell r="C298">
            <v>6121</v>
          </cell>
        </row>
        <row r="299">
          <cell r="A299" t="str">
            <v>722002</v>
          </cell>
          <cell r="B299" t="str">
            <v>LOCAL BILLS DISCOUNTED (LBD</v>
          </cell>
          <cell r="C299">
            <v>234727</v>
          </cell>
        </row>
        <row r="300">
          <cell r="A300" t="str">
            <v>726021</v>
          </cell>
          <cell r="B300" t="str">
            <v>FOREIGN BILLS PURCHASED-USD</v>
          </cell>
          <cell r="C300">
            <v>754000</v>
          </cell>
        </row>
        <row r="301">
          <cell r="A301" t="str">
            <v>741062</v>
          </cell>
          <cell r="B301" t="str">
            <v>GOVERNMENT OF INDONESIA USD</v>
          </cell>
          <cell r="C301">
            <v>14003.45</v>
          </cell>
        </row>
        <row r="302">
          <cell r="A302" t="str">
            <v>741066</v>
          </cell>
          <cell r="B302" t="str">
            <v>INCOME ACCRUED ON TABREED 0</v>
          </cell>
          <cell r="C302">
            <v>15938.02</v>
          </cell>
        </row>
        <row r="303">
          <cell r="A303" t="str">
            <v>742003</v>
          </cell>
          <cell r="B303" t="str">
            <v>LEASE HOLD IMPROVEMENT</v>
          </cell>
          <cell r="C303">
            <v>88899.91</v>
          </cell>
        </row>
        <row r="304">
          <cell r="A304" t="str">
            <v>744007</v>
          </cell>
          <cell r="B304" t="str">
            <v>FURNITURE &amp; FIXTURE WOODEN,</v>
          </cell>
          <cell r="C304">
            <v>57466.966</v>
          </cell>
        </row>
        <row r="305">
          <cell r="A305" t="str">
            <v>744008</v>
          </cell>
          <cell r="B305" t="str">
            <v>LIABRARY BOOKS -</v>
          </cell>
          <cell r="C305">
            <v>46</v>
          </cell>
        </row>
        <row r="306">
          <cell r="A306" t="str">
            <v>744010</v>
          </cell>
          <cell r="B306" t="str">
            <v>FURNITURE &amp; FIXTURE - MISC.</v>
          </cell>
          <cell r="C306">
            <v>6069.14</v>
          </cell>
        </row>
        <row r="307">
          <cell r="A307" t="str">
            <v>744012</v>
          </cell>
          <cell r="B307" t="str">
            <v>FURNITURE &amp; FIXTURE - STEEL</v>
          </cell>
          <cell r="C307">
            <v>2188</v>
          </cell>
        </row>
        <row r="308">
          <cell r="A308" t="str">
            <v>746001</v>
          </cell>
          <cell r="B308" t="str">
            <v>STOCK OF OFFICE STATIONERY</v>
          </cell>
          <cell r="C308">
            <v>1463.624</v>
          </cell>
        </row>
        <row r="309">
          <cell r="A309" t="str">
            <v>746002</v>
          </cell>
          <cell r="B309" t="str">
            <v>STOCK OF SECURITY STATIONER</v>
          </cell>
          <cell r="C309">
            <v>200.065</v>
          </cell>
        </row>
        <row r="310">
          <cell r="A310" t="str">
            <v>751021</v>
          </cell>
          <cell r="B310" t="str">
            <v>ADVANCE DEPOSITS - OVS. BRS</v>
          </cell>
          <cell r="C310">
            <v>200</v>
          </cell>
        </row>
        <row r="311">
          <cell r="A311" t="str">
            <v>751022</v>
          </cell>
          <cell r="B311" t="str">
            <v>ADVANCE DEPOSIT - CREDIT CA</v>
          </cell>
          <cell r="C311">
            <v>38394.288</v>
          </cell>
        </row>
        <row r="312">
          <cell r="A312" t="str">
            <v>755013</v>
          </cell>
          <cell r="B312" t="str">
            <v>OTHER ASSETS   CASH-IN-TRAN</v>
          </cell>
          <cell r="C312">
            <v>0</v>
          </cell>
        </row>
        <row r="313">
          <cell r="A313" t="str">
            <v>761032</v>
          </cell>
          <cell r="B313" t="str">
            <v>SUNDRY DEBTORS - OTHERS</v>
          </cell>
          <cell r="C313">
            <v>4445.92</v>
          </cell>
        </row>
        <row r="314">
          <cell r="A314" t="str">
            <v>767001</v>
          </cell>
          <cell r="B314" t="str">
            <v>OTHER ASSET-ADV AGST TA/SAL</v>
          </cell>
          <cell r="C314">
            <v>500</v>
          </cell>
        </row>
        <row r="315">
          <cell r="A315" t="str">
            <v>771001</v>
          </cell>
          <cell r="B315" t="str">
            <v>SUSP.A/C- CLEARING ADJUSTME</v>
          </cell>
          <cell r="C315">
            <v>1906.3</v>
          </cell>
        </row>
        <row r="316">
          <cell r="A316" t="str">
            <v>771002</v>
          </cell>
          <cell r="B316" t="str">
            <v>SUSP.A/C CLRNG.ADJ.OTHERS</v>
          </cell>
          <cell r="C316">
            <v>1240.248</v>
          </cell>
        </row>
        <row r="317">
          <cell r="A317" t="str">
            <v>772002</v>
          </cell>
          <cell r="B317" t="str">
            <v>PREPAIRED INSURANCE</v>
          </cell>
          <cell r="C317">
            <v>8347.6730000000007</v>
          </cell>
        </row>
        <row r="318">
          <cell r="A318" t="str">
            <v>772003</v>
          </cell>
          <cell r="B318" t="str">
            <v>PRE-PAID EXPENSES - OTHERS</v>
          </cell>
          <cell r="C318">
            <v>144314.69200000001</v>
          </cell>
        </row>
        <row r="319">
          <cell r="A319" t="str">
            <v>772011</v>
          </cell>
          <cell r="B319" t="str">
            <v>INTEREST ACCRUED ON ADVANCE</v>
          </cell>
          <cell r="C319">
            <v>110439.039</v>
          </cell>
        </row>
        <row r="320">
          <cell r="A320" t="str">
            <v>772012</v>
          </cell>
          <cell r="B320" t="str">
            <v>INTEREST ACCRUED ON PLACEME</v>
          </cell>
          <cell r="C320">
            <v>10696.93</v>
          </cell>
        </row>
        <row r="321">
          <cell r="A321" t="str">
            <v>772017</v>
          </cell>
          <cell r="B321" t="str">
            <v>OTHER RECEIVABLES</v>
          </cell>
          <cell r="C321">
            <v>218869.25099999999</v>
          </cell>
        </row>
        <row r="322">
          <cell r="A322" t="str">
            <v>773002</v>
          </cell>
          <cell r="B322" t="str">
            <v>OTHER ASSETS- ADV RENT PAID</v>
          </cell>
          <cell r="C322">
            <v>90783.07</v>
          </cell>
        </row>
        <row r="323">
          <cell r="A323" t="str">
            <v>774001</v>
          </cell>
          <cell r="B323" t="str">
            <v>OTHER ASSET-ADV.POSTAGE / T</v>
          </cell>
          <cell r="C323">
            <v>150</v>
          </cell>
        </row>
        <row r="324">
          <cell r="A324" t="str">
            <v>776006</v>
          </cell>
          <cell r="B324" t="str">
            <v>OTHER ASSETS A/C MARKUP REC</v>
          </cell>
          <cell r="C324">
            <v>-174.61600000000001</v>
          </cell>
        </row>
        <row r="325">
          <cell r="A325" t="str">
            <v>779001</v>
          </cell>
          <cell r="B325" t="str">
            <v>CASH IN TRANSIT</v>
          </cell>
          <cell r="C325">
            <v>0</v>
          </cell>
        </row>
        <row r="326">
          <cell r="A326" t="str">
            <v>779017</v>
          </cell>
          <cell r="B326" t="str">
            <v>O/A A/C TEZRAFTAR CASH EVEN</v>
          </cell>
          <cell r="C326">
            <v>15995.03</v>
          </cell>
        </row>
        <row r="327">
          <cell r="A327" t="str">
            <v>785001</v>
          </cell>
          <cell r="B327" t="str">
            <v>OTHER ASSETS - MEND</v>
          </cell>
          <cell r="C327">
            <v>10.036</v>
          </cell>
        </row>
        <row r="328">
          <cell r="A328" t="str">
            <v>795001</v>
          </cell>
          <cell r="B328" t="str">
            <v>PC &amp; SERVER -</v>
          </cell>
          <cell r="C328">
            <v>167095.69099999999</v>
          </cell>
        </row>
        <row r="329">
          <cell r="A329" t="str">
            <v>795002</v>
          </cell>
          <cell r="B329" t="str">
            <v>PRINTER/PERIPHERALS -</v>
          </cell>
          <cell r="C329">
            <v>4497.0200000000004</v>
          </cell>
        </row>
        <row r="330">
          <cell r="A330" t="str">
            <v>795003</v>
          </cell>
          <cell r="B330" t="str">
            <v>ELEC.EQIP. UPS/STABILIZER -</v>
          </cell>
          <cell r="C330">
            <v>52978.34</v>
          </cell>
        </row>
        <row r="331">
          <cell r="A331" t="str">
            <v>795004</v>
          </cell>
          <cell r="B331" t="str">
            <v>COMMUNICATION/NETWORKING</v>
          </cell>
          <cell r="C331">
            <v>20906.323</v>
          </cell>
        </row>
        <row r="332">
          <cell r="A332" t="str">
            <v>795005</v>
          </cell>
          <cell r="B332" t="str">
            <v>IT SOFTWARE</v>
          </cell>
          <cell r="C332">
            <v>81697.813999999998</v>
          </cell>
        </row>
        <row r="333">
          <cell r="A333" t="str">
            <v>821002</v>
          </cell>
          <cell r="B333" t="str">
            <v>FBC BILLS LODGED OUTWARD</v>
          </cell>
          <cell r="C333">
            <v>21400</v>
          </cell>
        </row>
        <row r="334">
          <cell r="A334" t="str">
            <v>822007</v>
          </cell>
          <cell r="B334" t="str">
            <v>FOREIGN DOCUMENTARY BILLS L</v>
          </cell>
          <cell r="C334">
            <v>567090</v>
          </cell>
        </row>
        <row r="335">
          <cell r="A335" t="str">
            <v>822008</v>
          </cell>
          <cell r="B335" t="str">
            <v>FOREIGN DOCUMENTARY BILLS L</v>
          </cell>
          <cell r="C335">
            <v>74937</v>
          </cell>
        </row>
        <row r="336">
          <cell r="A336" t="str">
            <v>823003</v>
          </cell>
          <cell r="B336" t="str">
            <v>CURTOMER'S LIABILITY L.G.</v>
          </cell>
          <cell r="C336">
            <v>3438681.5</v>
          </cell>
        </row>
        <row r="337">
          <cell r="A337" t="str">
            <v>824003</v>
          </cell>
          <cell r="B337" t="str">
            <v>CUSTOMER LIABILITY L.C. (CA</v>
          </cell>
          <cell r="C337">
            <v>10122901.199999999</v>
          </cell>
        </row>
        <row r="338">
          <cell r="A338" t="str">
            <v>824004</v>
          </cell>
          <cell r="B338" t="str">
            <v>CUSTOMER LIABILITY L.C. (IC</v>
          </cell>
          <cell r="C338">
            <v>190447</v>
          </cell>
        </row>
        <row r="339">
          <cell r="A339" t="str">
            <v>829001</v>
          </cell>
          <cell r="B339" t="str">
            <v>CUST LIAB. L/C ACCEPTANCE</v>
          </cell>
          <cell r="C339">
            <v>376297</v>
          </cell>
        </row>
        <row r="340">
          <cell r="A340" t="str">
            <v>835001</v>
          </cell>
          <cell r="B340" t="str">
            <v>CUSTOMER LIABILITY NIDF</v>
          </cell>
          <cell r="C340">
            <v>49.140999999999998</v>
          </cell>
        </row>
        <row r="341">
          <cell r="A341" t="str">
            <v>842012</v>
          </cell>
          <cell r="B341" t="str">
            <v>MAIN OFFICE ACCOUNT - BD</v>
          </cell>
          <cell r="C341">
            <v>0</v>
          </cell>
        </row>
        <row r="342">
          <cell r="A342" t="str">
            <v>861001</v>
          </cell>
          <cell r="B342" t="str">
            <v>EXPENDITURE ACCOUNT</v>
          </cell>
          <cell r="C342">
            <v>1277333.128</v>
          </cell>
        </row>
        <row r="343">
          <cell r="A343" t="str">
            <v>911001</v>
          </cell>
          <cell r="B343" t="str">
            <v>AUTO CAR FINANCE</v>
          </cell>
          <cell r="C343">
            <v>33996.629000000001</v>
          </cell>
        </row>
        <row r="344">
          <cell r="A344" t="str">
            <v>913003</v>
          </cell>
          <cell r="B344" t="str">
            <v>DUE FM CARD MEM-MC CLASSIC</v>
          </cell>
          <cell r="C344">
            <v>9300.5159999999996</v>
          </cell>
        </row>
        <row r="345">
          <cell r="A345" t="str">
            <v>913004</v>
          </cell>
          <cell r="B345" t="str">
            <v>DUE CARD MEM MC PREFERRED</v>
          </cell>
          <cell r="C345">
            <v>57956.089</v>
          </cell>
        </row>
        <row r="346">
          <cell r="A346" t="str">
            <v>915011</v>
          </cell>
          <cell r="B346" t="str">
            <v>ADVANCES CONSUMER-PIL FINAN</v>
          </cell>
          <cell r="C346">
            <v>16920413.366999999</v>
          </cell>
        </row>
        <row r="347">
          <cell r="A347" t="str">
            <v>921001</v>
          </cell>
          <cell r="B347" t="str">
            <v>ELECTRICAL &amp; OFFICE APPLIAN</v>
          </cell>
          <cell r="C347">
            <v>125866.291</v>
          </cell>
        </row>
        <row r="348">
          <cell r="A348" t="str">
            <v>922001</v>
          </cell>
          <cell r="B348" t="str">
            <v>VEHICLE OFFICE -</v>
          </cell>
          <cell r="C348">
            <v>27858</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2)"/>
      <sheetName val="IE 300407 (2)"/>
      <sheetName val="Balance sheet"/>
      <sheetName val="Trade volumes"/>
      <sheetName val="TezRaftaar"/>
      <sheetName val="Advances and Deposits"/>
      <sheetName val="NPL"/>
      <sheetName val="HEAD COUNT"/>
      <sheetName val="December 06"/>
      <sheetName val="November 06"/>
    </sheetNames>
    <sheetDataSet>
      <sheetData sheetId="0"/>
      <sheetData sheetId="1" refreshError="1">
        <row r="4">
          <cell r="A4" t="str">
            <v>001001</v>
          </cell>
          <cell r="B4" t="str">
            <v>I/R ON LOANS / SMALL LOANS</v>
          </cell>
          <cell r="C4">
            <v>277800.04100000003</v>
          </cell>
        </row>
        <row r="5">
          <cell r="A5" t="str">
            <v>001005</v>
          </cell>
          <cell r="B5" t="str">
            <v>I/R ON  L.A.F.B.</v>
          </cell>
          <cell r="C5">
            <v>1211.9749999999999</v>
          </cell>
        </row>
        <row r="6">
          <cell r="A6" t="str">
            <v>001006</v>
          </cell>
          <cell r="B6" t="str">
            <v>I/R ON  L.T.R.</v>
          </cell>
          <cell r="C6">
            <v>85845.952000000005</v>
          </cell>
        </row>
        <row r="7">
          <cell r="A7" t="str">
            <v>001009</v>
          </cell>
          <cell r="B7" t="str">
            <v>SYNDICATION  LOAN</v>
          </cell>
          <cell r="C7">
            <v>260907.01500000001</v>
          </cell>
        </row>
        <row r="8">
          <cell r="A8" t="str">
            <v>001011</v>
          </cell>
          <cell r="B8" t="str">
            <v>I/R ON FOREIGN BILLS PURCHA</v>
          </cell>
          <cell r="C8">
            <v>3616.7669999999998</v>
          </cell>
        </row>
        <row r="9">
          <cell r="A9" t="str">
            <v>001012</v>
          </cell>
          <cell r="B9" t="str">
            <v>I/R ON P.A.D.</v>
          </cell>
          <cell r="C9">
            <v>227.983</v>
          </cell>
        </row>
        <row r="10">
          <cell r="A10" t="str">
            <v>001020</v>
          </cell>
          <cell r="B10" t="str">
            <v>I/R ON OVERDRAFTS</v>
          </cell>
          <cell r="C10">
            <v>56043.591999999997</v>
          </cell>
        </row>
        <row r="11">
          <cell r="A11" t="str">
            <v>001053</v>
          </cell>
          <cell r="B11" t="str">
            <v>CONSUMER LOAN</v>
          </cell>
          <cell r="C11">
            <v>915680.18099999998</v>
          </cell>
        </row>
        <row r="12">
          <cell r="A12" t="str">
            <v>001054</v>
          </cell>
          <cell r="B12" t="str">
            <v>CREDIT CARDS SILVER INCOME</v>
          </cell>
          <cell r="C12">
            <v>3505.9769999999999</v>
          </cell>
        </row>
        <row r="13">
          <cell r="A13" t="str">
            <v>001056</v>
          </cell>
          <cell r="B13" t="str">
            <v>CREDIT CARDS GOLD INCOME</v>
          </cell>
          <cell r="C13">
            <v>6130.0119999999997</v>
          </cell>
        </row>
        <row r="14">
          <cell r="A14" t="str">
            <v>002003</v>
          </cell>
          <cell r="B14" t="str">
            <v>PLACEMENTS/SPECIAL NOTICE A</v>
          </cell>
          <cell r="C14">
            <v>36539.866999999998</v>
          </cell>
        </row>
        <row r="15">
          <cell r="A15" t="str">
            <v>020001</v>
          </cell>
          <cell r="B15" t="str">
            <v>BILLS DISCOUNTED</v>
          </cell>
          <cell r="C15">
            <v>11915.1</v>
          </cell>
        </row>
        <row r="16">
          <cell r="A16" t="str">
            <v>025011</v>
          </cell>
          <cell r="B16" t="str">
            <v>OTHER AREA BRANCHES - OVERS</v>
          </cell>
          <cell r="C16">
            <v>139018.89199999999</v>
          </cell>
        </row>
        <row r="17">
          <cell r="A17" t="str">
            <v>025014</v>
          </cell>
          <cell r="B17" t="str">
            <v>MAIN OFFICE ACCOUNT</v>
          </cell>
          <cell r="C17">
            <v>95890.732999999993</v>
          </cell>
        </row>
        <row r="18">
          <cell r="A18" t="str">
            <v>062001</v>
          </cell>
          <cell r="B18" t="str">
            <v>PLS EXCHANGE-POUND STERLING</v>
          </cell>
          <cell r="C18">
            <v>641.82500000000005</v>
          </cell>
        </row>
        <row r="19">
          <cell r="A19" t="str">
            <v>062002</v>
          </cell>
          <cell r="B19" t="str">
            <v>PLS EXCHANGE-DOLLAR</v>
          </cell>
          <cell r="C19">
            <v>20396.917000000001</v>
          </cell>
        </row>
        <row r="20">
          <cell r="A20" t="str">
            <v>062004</v>
          </cell>
          <cell r="B20" t="str">
            <v>PLS EXCHANGE OTHER CURRENCI</v>
          </cell>
          <cell r="C20">
            <v>3640.2179999999998</v>
          </cell>
        </row>
        <row r="21">
          <cell r="A21" t="str">
            <v>062008</v>
          </cell>
          <cell r="B21" t="str">
            <v>INCOME ON EXCHANGE-EURO-OVE</v>
          </cell>
          <cell r="C21">
            <v>833.35199999999998</v>
          </cell>
        </row>
        <row r="22">
          <cell r="A22" t="str">
            <v>062009</v>
          </cell>
          <cell r="B22" t="str">
            <v>INCOME ON EXCHANGE-JAPAN YE</v>
          </cell>
          <cell r="C22">
            <v>-102.587</v>
          </cell>
        </row>
        <row r="23">
          <cell r="A23" t="str">
            <v>062010</v>
          </cell>
          <cell r="B23" t="str">
            <v>PLS EX-GAIN/LOSS ON REV. SW</v>
          </cell>
          <cell r="C23">
            <v>465.37599999999998</v>
          </cell>
        </row>
        <row r="24">
          <cell r="A24" t="str">
            <v>062012</v>
          </cell>
          <cell r="B24" t="str">
            <v>PLS EX-GAIN/LOSS ON REV. PA</v>
          </cell>
          <cell r="C24">
            <v>39982.165999999997</v>
          </cell>
        </row>
        <row r="25">
          <cell r="A25" t="str">
            <v>064002</v>
          </cell>
          <cell r="B25" t="str">
            <v>PLS COMMISSION-EXPORT BILLS</v>
          </cell>
          <cell r="C25">
            <v>3974.58</v>
          </cell>
        </row>
        <row r="26">
          <cell r="A26" t="str">
            <v>064003</v>
          </cell>
          <cell r="B26" t="str">
            <v>PLS COM ON IMPORT BILL</v>
          </cell>
          <cell r="C26">
            <v>3046.5</v>
          </cell>
        </row>
        <row r="27">
          <cell r="A27" t="str">
            <v>064004</v>
          </cell>
          <cell r="B27" t="str">
            <v>PLS COMMISSION-OPN. OF L/C</v>
          </cell>
          <cell r="C27">
            <v>8028.2839999999997</v>
          </cell>
        </row>
        <row r="28">
          <cell r="A28" t="str">
            <v>064008</v>
          </cell>
          <cell r="B28" t="str">
            <v>PLS COMMISSION-L.G. (INLAND</v>
          </cell>
          <cell r="C28">
            <v>14492.351000000001</v>
          </cell>
        </row>
        <row r="29">
          <cell r="A29" t="str">
            <v>064010</v>
          </cell>
          <cell r="B29" t="str">
            <v>PLS COMM. BILLS (FBC,IBC,ET</v>
          </cell>
          <cell r="C29">
            <v>220</v>
          </cell>
        </row>
        <row r="30">
          <cell r="A30" t="str">
            <v>064019</v>
          </cell>
          <cell r="B30" t="str">
            <v>FEE FOR RENDERING OTHER SER</v>
          </cell>
          <cell r="C30">
            <v>3437.915</v>
          </cell>
        </row>
        <row r="31">
          <cell r="A31" t="str">
            <v>064022</v>
          </cell>
          <cell r="B31" t="str">
            <v>PLS COM ON ISSUE OF NEW CHE</v>
          </cell>
          <cell r="C31">
            <v>1973.8579999999999</v>
          </cell>
        </row>
        <row r="32">
          <cell r="A32" t="str">
            <v>064031</v>
          </cell>
          <cell r="B32" t="str">
            <v>PL.COMMISSION-LC ADVISING (</v>
          </cell>
          <cell r="C32">
            <v>480</v>
          </cell>
        </row>
        <row r="33">
          <cell r="A33" t="str">
            <v>064089</v>
          </cell>
          <cell r="B33" t="str">
            <v>IFDBC</v>
          </cell>
          <cell r="C33">
            <v>8378.4699999999993</v>
          </cell>
        </row>
        <row r="34">
          <cell r="A34" t="str">
            <v>064090</v>
          </cell>
          <cell r="B34" t="str">
            <v>CREDIT CARDS - INTERCHANGE</v>
          </cell>
          <cell r="C34">
            <v>1223.011</v>
          </cell>
        </row>
        <row r="35">
          <cell r="A35" t="str">
            <v>064091</v>
          </cell>
          <cell r="B35" t="str">
            <v>IBG COMMISSION</v>
          </cell>
          <cell r="C35">
            <v>4948.63</v>
          </cell>
        </row>
        <row r="36">
          <cell r="A36" t="str">
            <v>064092</v>
          </cell>
          <cell r="B36" t="str">
            <v>MASTER CARD CASH ADVANCE FE</v>
          </cell>
          <cell r="C36">
            <v>715.63099999999997</v>
          </cell>
        </row>
        <row r="37">
          <cell r="A37" t="str">
            <v>065004</v>
          </cell>
          <cell r="B37" t="str">
            <v>SERVICE CHARGES ON STAFF LO</v>
          </cell>
          <cell r="C37">
            <v>0</v>
          </cell>
        </row>
        <row r="38">
          <cell r="A38" t="str">
            <v>066001</v>
          </cell>
          <cell r="B38" t="str">
            <v>LOCKERS</v>
          </cell>
          <cell r="C38">
            <v>350</v>
          </cell>
        </row>
        <row r="39">
          <cell r="A39" t="str">
            <v>069022</v>
          </cell>
          <cell r="B39" t="str">
            <v>TREASURY BILLS</v>
          </cell>
          <cell r="C39">
            <v>3654</v>
          </cell>
        </row>
        <row r="40">
          <cell r="A40" t="str">
            <v>069035</v>
          </cell>
          <cell r="B40" t="str">
            <v>GOVT OF PAKISTAN BOND</v>
          </cell>
          <cell r="C40">
            <v>3599.826</v>
          </cell>
        </row>
        <row r="41">
          <cell r="A41" t="str">
            <v>069070</v>
          </cell>
          <cell r="B41" t="str">
            <v>OTHERS</v>
          </cell>
          <cell r="C41">
            <v>81486.202000000005</v>
          </cell>
        </row>
        <row r="42">
          <cell r="A42" t="str">
            <v>069072</v>
          </cell>
          <cell r="B42" t="str">
            <v>GOVERNMENT OF INDONESIA USD</v>
          </cell>
          <cell r="C42">
            <v>46830.336000000003</v>
          </cell>
        </row>
        <row r="43">
          <cell r="A43" t="str">
            <v>069077</v>
          </cell>
          <cell r="B43" t="str">
            <v>INVESTMENT INCOME ON TABREE</v>
          </cell>
          <cell r="C43">
            <v>27575.089</v>
          </cell>
        </row>
        <row r="44">
          <cell r="A44" t="str">
            <v>078001</v>
          </cell>
          <cell r="B44" t="str">
            <v>PLS O/R-INCIDENTAL CHARGES</v>
          </cell>
          <cell r="C44">
            <v>2643.7020000000002</v>
          </cell>
        </row>
        <row r="45">
          <cell r="A45" t="str">
            <v>078054</v>
          </cell>
          <cell r="B45" t="str">
            <v>PLS O/R GAIN/LOSS ON NPLS</v>
          </cell>
          <cell r="C45">
            <v>1652.4280000000001</v>
          </cell>
        </row>
        <row r="46">
          <cell r="A46" t="str">
            <v>078057</v>
          </cell>
          <cell r="B46" t="str">
            <v>FACILITIES PROCESSING FEES</v>
          </cell>
          <cell r="C46">
            <v>6671.2</v>
          </cell>
        </row>
        <row r="47">
          <cell r="A47" t="str">
            <v>078078</v>
          </cell>
          <cell r="B47" t="str">
            <v>AMORTIZATION GAINS - GOP US</v>
          </cell>
          <cell r="C47">
            <v>-1123.5909999999999</v>
          </cell>
        </row>
        <row r="48">
          <cell r="A48" t="str">
            <v>078084</v>
          </cell>
          <cell r="B48" t="str">
            <v>CONSUMER LOAN - PREPAYMENT</v>
          </cell>
          <cell r="C48">
            <v>49638.796999999999</v>
          </cell>
        </row>
        <row r="49">
          <cell r="A49" t="str">
            <v>078085</v>
          </cell>
          <cell r="B49" t="str">
            <v>CONSUMER LOAN - MISC FEES</v>
          </cell>
          <cell r="C49">
            <v>167341.99400000001</v>
          </cell>
        </row>
        <row r="50">
          <cell r="A50" t="str">
            <v>078087</v>
          </cell>
          <cell r="B50" t="str">
            <v>CREDIT CARD - MISC FEES</v>
          </cell>
          <cell r="C50">
            <v>4003.761</v>
          </cell>
        </row>
        <row r="51">
          <cell r="A51" t="str">
            <v>078094</v>
          </cell>
          <cell r="B51" t="str">
            <v>BENEFIT SWITCH RELATED INCO</v>
          </cell>
          <cell r="C51">
            <v>1884.7850000000001</v>
          </cell>
        </row>
        <row r="52">
          <cell r="A52" t="str">
            <v>078099</v>
          </cell>
          <cell r="B52" t="str">
            <v>MISCELLANEOUS</v>
          </cell>
          <cell r="C52">
            <v>19.315000000000001</v>
          </cell>
        </row>
        <row r="53">
          <cell r="A53" t="str">
            <v>080001</v>
          </cell>
          <cell r="B53" t="str">
            <v>POSTAGE RECOVERIES - CORPOR</v>
          </cell>
          <cell r="C53">
            <v>3161.27</v>
          </cell>
        </row>
        <row r="54">
          <cell r="A54" t="str">
            <v>080002</v>
          </cell>
          <cell r="B54" t="str">
            <v>TELEX RECOVERIES</v>
          </cell>
          <cell r="C54">
            <v>9783.3220000000001</v>
          </cell>
        </row>
        <row r="55">
          <cell r="A55" t="str">
            <v>080003</v>
          </cell>
          <cell r="B55" t="str">
            <v>TELEGRAM RECOVERIES</v>
          </cell>
          <cell r="C55">
            <v>4285.8289999999997</v>
          </cell>
        </row>
        <row r="56">
          <cell r="A56" t="str">
            <v>080009</v>
          </cell>
          <cell r="B56" t="str">
            <v>CLEARING CHEQUE  RECOVERIES</v>
          </cell>
          <cell r="C56">
            <v>2522.85</v>
          </cell>
        </row>
        <row r="57">
          <cell r="A57" t="str">
            <v>080021</v>
          </cell>
          <cell r="B57" t="str">
            <v>TEZRAFTAAR TT REIMBURSEMENT</v>
          </cell>
          <cell r="C57">
            <v>36368.610999999997</v>
          </cell>
        </row>
        <row r="58">
          <cell r="A58" t="str">
            <v>080023</v>
          </cell>
          <cell r="B58" t="str">
            <v>INSURANCE RECOVERIES - CONS</v>
          </cell>
          <cell r="C58">
            <v>237390.21400000001</v>
          </cell>
        </row>
        <row r="59">
          <cell r="A59" t="str">
            <v>086001</v>
          </cell>
          <cell r="B59" t="str">
            <v>MARK UP AUTO CAR FINANCE</v>
          </cell>
          <cell r="C59">
            <v>1907.817</v>
          </cell>
        </row>
        <row r="60">
          <cell r="A60" t="str">
            <v>087081</v>
          </cell>
          <cell r="B60" t="str">
            <v>GAIN ON SALE OF INDONESIA U</v>
          </cell>
          <cell r="C60">
            <v>210816.52</v>
          </cell>
        </row>
        <row r="61">
          <cell r="A61" t="str">
            <v>087084</v>
          </cell>
          <cell r="B61" t="str">
            <v>GAIN ON SALE OF BONDS</v>
          </cell>
          <cell r="C61">
            <v>15166.396000000001</v>
          </cell>
        </row>
        <row r="62">
          <cell r="A62" t="str">
            <v>110018</v>
          </cell>
          <cell r="B62" t="str">
            <v>BORROWINGS FROM BANKS - FOR</v>
          </cell>
          <cell r="C62">
            <v>1827.6130000000001</v>
          </cell>
        </row>
        <row r="63">
          <cell r="A63" t="str">
            <v>112002</v>
          </cell>
          <cell r="B63" t="str">
            <v>UNITED NATIONAL BANK - UK</v>
          </cell>
          <cell r="C63">
            <v>53.137999999999998</v>
          </cell>
        </row>
        <row r="64">
          <cell r="A64" t="str">
            <v>114011</v>
          </cell>
          <cell r="B64" t="str">
            <v>INTEREST PAID - CURRENT ACC</v>
          </cell>
          <cell r="C64">
            <v>3754.0459999999998</v>
          </cell>
        </row>
        <row r="65">
          <cell r="A65" t="str">
            <v>114012</v>
          </cell>
          <cell r="B65" t="str">
            <v>INTEREST PAID - CALL ACCOUN</v>
          </cell>
          <cell r="C65">
            <v>481.29700000000003</v>
          </cell>
        </row>
        <row r="66">
          <cell r="A66" t="str">
            <v>122012</v>
          </cell>
          <cell r="B66" t="str">
            <v>SB DEPOSITS - BD</v>
          </cell>
          <cell r="C66">
            <v>3797.6280000000002</v>
          </cell>
        </row>
        <row r="67">
          <cell r="A67" t="str">
            <v>123013</v>
          </cell>
          <cell r="B67" t="str">
            <v>FIXED DEPOSITS BD</v>
          </cell>
          <cell r="C67">
            <v>375805.63799999998</v>
          </cell>
        </row>
        <row r="68">
          <cell r="A68" t="str">
            <v>123019</v>
          </cell>
          <cell r="B68" t="str">
            <v>FIXED DEPOSITS - US $</v>
          </cell>
          <cell r="C68">
            <v>513781.27799999999</v>
          </cell>
        </row>
        <row r="69">
          <cell r="A69" t="str">
            <v>123021</v>
          </cell>
          <cell r="B69" t="str">
            <v>FIXED DEPOSITS - POUND STER</v>
          </cell>
          <cell r="C69">
            <v>8919.2360000000008</v>
          </cell>
        </row>
        <row r="70">
          <cell r="A70" t="str">
            <v>130011</v>
          </cell>
          <cell r="B70" t="str">
            <v>OTHER AREA BRANCHES - OVERS</v>
          </cell>
          <cell r="C70">
            <v>2744.0830000000001</v>
          </cell>
        </row>
        <row r="71">
          <cell r="A71" t="str">
            <v>130014</v>
          </cell>
          <cell r="B71" t="str">
            <v>MAIN OFFICE ACCOUNT</v>
          </cell>
          <cell r="C71">
            <v>100284.53200000001</v>
          </cell>
        </row>
        <row r="72">
          <cell r="A72" t="str">
            <v>140010</v>
          </cell>
          <cell r="B72" t="str">
            <v>BASIC SALARIES - EXECUTIVES</v>
          </cell>
          <cell r="C72">
            <v>52765.2</v>
          </cell>
        </row>
        <row r="73">
          <cell r="A73" t="str">
            <v>140011</v>
          </cell>
          <cell r="B73" t="str">
            <v>BASIC SALARIES - OFFICERS</v>
          </cell>
          <cell r="C73">
            <v>130138.674</v>
          </cell>
        </row>
        <row r="74">
          <cell r="A74" t="str">
            <v>140012</v>
          </cell>
          <cell r="B74" t="str">
            <v>BASIC SALARIES - CLERICAL</v>
          </cell>
          <cell r="C74">
            <v>16815.599999999999</v>
          </cell>
        </row>
        <row r="75">
          <cell r="A75" t="str">
            <v>142001</v>
          </cell>
          <cell r="B75" t="str">
            <v>CASUAL LABOUR</v>
          </cell>
          <cell r="C75">
            <v>668</v>
          </cell>
        </row>
        <row r="76">
          <cell r="A76" t="str">
            <v>145020</v>
          </cell>
          <cell r="B76" t="str">
            <v>OTHER ALLOWANCES</v>
          </cell>
          <cell r="C76">
            <v>132938.56599999999</v>
          </cell>
        </row>
        <row r="77">
          <cell r="A77" t="str">
            <v>145061</v>
          </cell>
          <cell r="B77" t="str">
            <v>AIR TICKETS TO OVERSEAS STA</v>
          </cell>
          <cell r="C77">
            <v>17734.18</v>
          </cell>
        </row>
        <row r="78">
          <cell r="A78" t="str">
            <v>145064</v>
          </cell>
          <cell r="B78" t="str">
            <v>DISLOCATION ALLOWANCE</v>
          </cell>
          <cell r="C78">
            <v>479.642</v>
          </cell>
        </row>
        <row r="79">
          <cell r="A79" t="str">
            <v>145067</v>
          </cell>
          <cell r="B79" t="str">
            <v>TEZRAFTAR EVENING /FRIDAY A</v>
          </cell>
          <cell r="C79">
            <v>3385.25</v>
          </cell>
        </row>
        <row r="80">
          <cell r="A80" t="str">
            <v>148001</v>
          </cell>
          <cell r="B80" t="str">
            <v>MESSENGER / OFFICE BOYS</v>
          </cell>
          <cell r="C80">
            <v>3950</v>
          </cell>
        </row>
        <row r="81">
          <cell r="A81" t="str">
            <v>148005</v>
          </cell>
          <cell r="B81" t="str">
            <v>OUTSOURCED DRIVER CHARGES</v>
          </cell>
          <cell r="C81">
            <v>900</v>
          </cell>
        </row>
        <row r="82">
          <cell r="A82" t="str">
            <v>149004</v>
          </cell>
          <cell r="B82" t="str">
            <v>DSA STAFF SALARY</v>
          </cell>
          <cell r="C82">
            <v>16670.667000000001</v>
          </cell>
        </row>
        <row r="83">
          <cell r="A83" t="str">
            <v>149005</v>
          </cell>
          <cell r="B83" t="str">
            <v>DSA STAFF AGENCY FEE</v>
          </cell>
          <cell r="C83">
            <v>300</v>
          </cell>
        </row>
        <row r="84">
          <cell r="A84" t="str">
            <v>149007</v>
          </cell>
          <cell r="B84" t="str">
            <v>DSA STAFF SALES COMMISSION</v>
          </cell>
          <cell r="C84">
            <v>27141.65</v>
          </cell>
        </row>
        <row r="85">
          <cell r="A85" t="str">
            <v>149008</v>
          </cell>
          <cell r="B85" t="str">
            <v>DSA STAFF VISA EXPENSES</v>
          </cell>
          <cell r="C85">
            <v>868</v>
          </cell>
        </row>
        <row r="86">
          <cell r="A86" t="str">
            <v>149009</v>
          </cell>
          <cell r="B86" t="str">
            <v>DSA STAFF FOREIGN TRAVEL EX</v>
          </cell>
          <cell r="C86">
            <v>2050</v>
          </cell>
        </row>
        <row r="87">
          <cell r="A87" t="str">
            <v>150001</v>
          </cell>
          <cell r="B87" t="str">
            <v>OVERTIME</v>
          </cell>
          <cell r="C87">
            <v>286</v>
          </cell>
        </row>
        <row r="88">
          <cell r="A88" t="str">
            <v>152003</v>
          </cell>
          <cell r="B88" t="str">
            <v>MEDICAL CHECKUP EXPENSES</v>
          </cell>
          <cell r="C88">
            <v>40</v>
          </cell>
        </row>
        <row r="89">
          <cell r="A89" t="str">
            <v>152012</v>
          </cell>
          <cell r="B89" t="str">
            <v>MEDIACAL INSURANCE-OVS</v>
          </cell>
          <cell r="C89">
            <v>14657.934999999999</v>
          </cell>
        </row>
        <row r="90">
          <cell r="A90" t="str">
            <v>155011</v>
          </cell>
          <cell r="B90" t="str">
            <v>EOSB EXPATS</v>
          </cell>
          <cell r="C90">
            <v>7022.11</v>
          </cell>
        </row>
        <row r="91">
          <cell r="A91" t="str">
            <v>160010</v>
          </cell>
          <cell r="B91" t="str">
            <v>PROVIDENT FUND - EXECUTIVES</v>
          </cell>
          <cell r="C91">
            <v>264.55</v>
          </cell>
        </row>
        <row r="92">
          <cell r="A92" t="str">
            <v>162001</v>
          </cell>
          <cell r="B92" t="str">
            <v>BENEVOLENT FUND</v>
          </cell>
          <cell r="C92">
            <v>11.19</v>
          </cell>
        </row>
        <row r="93">
          <cell r="A93" t="str">
            <v>165001</v>
          </cell>
          <cell r="B93" t="str">
            <v>BONUS PAID  - (OFFICERS)</v>
          </cell>
          <cell r="C93">
            <v>16129.94</v>
          </cell>
        </row>
        <row r="94">
          <cell r="A94" t="str">
            <v>172001</v>
          </cell>
          <cell r="B94" t="str">
            <v>PERFORMANCE AWARDS</v>
          </cell>
          <cell r="C94">
            <v>16670.72</v>
          </cell>
        </row>
        <row r="95">
          <cell r="A95" t="str">
            <v>172002</v>
          </cell>
          <cell r="B95" t="str">
            <v>SALES DEVELOPMENT INCENTIVE</v>
          </cell>
          <cell r="C95">
            <v>10648.97</v>
          </cell>
        </row>
        <row r="96">
          <cell r="A96" t="str">
            <v>180001</v>
          </cell>
          <cell r="B96" t="str">
            <v>RENT - OFFICE</v>
          </cell>
          <cell r="C96">
            <v>81651.42</v>
          </cell>
        </row>
        <row r="97">
          <cell r="A97" t="str">
            <v>180002</v>
          </cell>
          <cell r="B97" t="str">
            <v>RENT - GODOWN</v>
          </cell>
          <cell r="C97">
            <v>1681.82</v>
          </cell>
        </row>
        <row r="98">
          <cell r="A98" t="str">
            <v>180011</v>
          </cell>
          <cell r="B98" t="str">
            <v>RATES &amp; TAXES - TRADE LICEN</v>
          </cell>
          <cell r="C98">
            <v>11120</v>
          </cell>
        </row>
        <row r="99">
          <cell r="A99" t="str">
            <v>180012</v>
          </cell>
          <cell r="B99" t="str">
            <v>RATES &amp; TAXES - COMMERCIAL</v>
          </cell>
          <cell r="C99">
            <v>7500.0060000000003</v>
          </cell>
        </row>
        <row r="100">
          <cell r="A100" t="str">
            <v>190001</v>
          </cell>
          <cell r="B100" t="str">
            <v>GAS - ELECTRICITY-OFFICE</v>
          </cell>
          <cell r="C100">
            <v>5157.3100000000004</v>
          </cell>
        </row>
        <row r="101">
          <cell r="A101" t="str">
            <v>190002</v>
          </cell>
          <cell r="B101" t="str">
            <v>GAS - ELECTRICITY-RESIDENCE</v>
          </cell>
          <cell r="C101">
            <v>26.32</v>
          </cell>
        </row>
        <row r="102">
          <cell r="A102" t="str">
            <v>195001</v>
          </cell>
          <cell r="B102" t="str">
            <v>INSURANCE-FIRE/THEIFT</v>
          </cell>
          <cell r="C102">
            <v>2905.538</v>
          </cell>
        </row>
        <row r="103">
          <cell r="A103" t="str">
            <v>195011</v>
          </cell>
          <cell r="B103" t="str">
            <v>GOSI LOCAL</v>
          </cell>
          <cell r="C103">
            <v>19316.853999999999</v>
          </cell>
        </row>
        <row r="104">
          <cell r="A104" t="str">
            <v>195012</v>
          </cell>
          <cell r="B104" t="str">
            <v>INSURANCE-FIRE/THEFT</v>
          </cell>
          <cell r="C104">
            <v>666.81</v>
          </cell>
        </row>
        <row r="105">
          <cell r="A105" t="str">
            <v>200002</v>
          </cell>
          <cell r="B105" t="str">
            <v>RETAINER'S FEES</v>
          </cell>
          <cell r="C105">
            <v>6246.5839999999998</v>
          </cell>
        </row>
        <row r="106">
          <cell r="A106" t="str">
            <v>200003</v>
          </cell>
          <cell r="B106" t="str">
            <v>STAMPS, POWER OF ATTORNEY E</v>
          </cell>
          <cell r="C106">
            <v>8.0950000000000006</v>
          </cell>
        </row>
        <row r="107">
          <cell r="A107" t="str">
            <v>200005</v>
          </cell>
          <cell r="B107" t="str">
            <v>LEGAL CHARGES - SAM</v>
          </cell>
          <cell r="C107">
            <v>3094.5</v>
          </cell>
        </row>
        <row r="108">
          <cell r="A108" t="str">
            <v>200006</v>
          </cell>
          <cell r="B108" t="str">
            <v>LEGAL CHARGES - STAFF MATTE</v>
          </cell>
          <cell r="C108">
            <v>45240</v>
          </cell>
        </row>
        <row r="109">
          <cell r="A109" t="str">
            <v>200007</v>
          </cell>
          <cell r="B109" t="str">
            <v>LEGAL CHARGES - OPERATIONS</v>
          </cell>
          <cell r="C109">
            <v>17406.829000000002</v>
          </cell>
        </row>
        <row r="110">
          <cell r="A110" t="str">
            <v>200008</v>
          </cell>
          <cell r="B110" t="str">
            <v>PROFESSIONAL &amp; CONSULTANCY</v>
          </cell>
          <cell r="C110">
            <v>10643</v>
          </cell>
        </row>
        <row r="111">
          <cell r="A111" t="str">
            <v>200015</v>
          </cell>
          <cell r="B111" t="str">
            <v>ARABIC TRANSLATION CHARGES</v>
          </cell>
          <cell r="C111">
            <v>88</v>
          </cell>
        </row>
        <row r="112">
          <cell r="A112" t="str">
            <v>205001</v>
          </cell>
          <cell r="B112" t="str">
            <v>POSTAGE</v>
          </cell>
          <cell r="C112">
            <v>2065</v>
          </cell>
        </row>
        <row r="113">
          <cell r="A113" t="str">
            <v>205005</v>
          </cell>
          <cell r="B113" t="str">
            <v>COURIER CHARGES - CORPORATE</v>
          </cell>
          <cell r="C113">
            <v>1905.0540000000001</v>
          </cell>
        </row>
        <row r="114">
          <cell r="A114" t="str">
            <v>206001</v>
          </cell>
          <cell r="B114" t="str">
            <v>TELEPHONE / TRUNK CALL - OF</v>
          </cell>
          <cell r="C114">
            <v>20408.494999999999</v>
          </cell>
        </row>
        <row r="115">
          <cell r="A115" t="str">
            <v>206011</v>
          </cell>
          <cell r="B115" t="str">
            <v>FAX - OFFICE</v>
          </cell>
          <cell r="C115">
            <v>260</v>
          </cell>
        </row>
        <row r="116">
          <cell r="A116" t="str">
            <v>207011</v>
          </cell>
          <cell r="B116" t="str">
            <v>TELEPHONE LINE FOR REUTERS/</v>
          </cell>
          <cell r="C116">
            <v>3529.6640000000002</v>
          </cell>
        </row>
        <row r="117">
          <cell r="A117" t="str">
            <v>208002</v>
          </cell>
          <cell r="B117" t="str">
            <v>RUETER FEE / SWIFT EXPENSES</v>
          </cell>
          <cell r="C117">
            <v>1579.972</v>
          </cell>
        </row>
        <row r="118">
          <cell r="A118" t="str">
            <v>208003</v>
          </cell>
          <cell r="B118" t="str">
            <v>SOFTWARE CHARGES</v>
          </cell>
          <cell r="C118">
            <v>511.03300000000002</v>
          </cell>
        </row>
        <row r="119">
          <cell r="A119" t="str">
            <v>208004</v>
          </cell>
          <cell r="B119" t="str">
            <v>USER LICENSE CHARGES</v>
          </cell>
          <cell r="C119">
            <v>223.08</v>
          </cell>
        </row>
        <row r="120">
          <cell r="A120" t="str">
            <v>208012</v>
          </cell>
          <cell r="B120" t="str">
            <v>BENEFIT SWITCH EXPENSES</v>
          </cell>
          <cell r="C120">
            <v>26738.28</v>
          </cell>
        </row>
        <row r="121">
          <cell r="A121" t="str">
            <v>215001</v>
          </cell>
          <cell r="B121" t="str">
            <v>AUDITOR'S FEES</v>
          </cell>
          <cell r="C121">
            <v>9095.6</v>
          </cell>
        </row>
        <row r="122">
          <cell r="A122" t="str">
            <v>215003</v>
          </cell>
          <cell r="B122" t="str">
            <v>OUT OF POCKET EXPENSES</v>
          </cell>
          <cell r="C122">
            <v>1210</v>
          </cell>
        </row>
        <row r="123">
          <cell r="A123" t="str">
            <v>218001</v>
          </cell>
          <cell r="B123" t="str">
            <v>DEPRECIATION-ELECTRICAL &amp; O</v>
          </cell>
          <cell r="C123">
            <v>-89.884</v>
          </cell>
        </row>
        <row r="124">
          <cell r="A124" t="str">
            <v>218002</v>
          </cell>
          <cell r="B124" t="str">
            <v>DEPRECIATION-FIRE EXTINGUIS</v>
          </cell>
          <cell r="C124">
            <v>132</v>
          </cell>
        </row>
        <row r="125">
          <cell r="A125" t="str">
            <v>219001</v>
          </cell>
          <cell r="B125" t="str">
            <v>DEPRECIATION -VEHICLE OFFIC</v>
          </cell>
          <cell r="C125">
            <v>1949.643</v>
          </cell>
        </row>
        <row r="126">
          <cell r="A126" t="str">
            <v>220012</v>
          </cell>
          <cell r="B126" t="str">
            <v>FURNITURE &amp; FIXTURES WOODEN</v>
          </cell>
          <cell r="C126">
            <v>985.202</v>
          </cell>
        </row>
        <row r="127">
          <cell r="A127" t="str">
            <v>221003</v>
          </cell>
          <cell r="B127" t="str">
            <v>DEPRECIATION-LEASE HOLD IMP</v>
          </cell>
          <cell r="C127">
            <v>4444.9979999999996</v>
          </cell>
        </row>
        <row r="128">
          <cell r="A128" t="str">
            <v>222001</v>
          </cell>
          <cell r="B128" t="str">
            <v>DEPRECIATION IT HARDWARE-PC</v>
          </cell>
          <cell r="C128">
            <v>10129.814</v>
          </cell>
        </row>
        <row r="129">
          <cell r="A129" t="str">
            <v>223001</v>
          </cell>
          <cell r="B129" t="str">
            <v>I T SOFTWARE</v>
          </cell>
          <cell r="C129">
            <v>1169.854</v>
          </cell>
        </row>
        <row r="130">
          <cell r="A130" t="str">
            <v>225002</v>
          </cell>
          <cell r="B130" t="str">
            <v>REPAIR - MACHINE/EQUIPMENT</v>
          </cell>
          <cell r="C130">
            <v>270</v>
          </cell>
        </row>
        <row r="131">
          <cell r="A131" t="str">
            <v>225004</v>
          </cell>
          <cell r="B131" t="str">
            <v>REPAIR - FURNITURE &amp; FIXTUR</v>
          </cell>
          <cell r="C131">
            <v>28</v>
          </cell>
        </row>
        <row r="132">
          <cell r="A132" t="str">
            <v>225007</v>
          </cell>
          <cell r="B132" t="str">
            <v>REPAIRS - I T HARDWARE</v>
          </cell>
          <cell r="C132">
            <v>3855.0030000000002</v>
          </cell>
        </row>
        <row r="133">
          <cell r="A133" t="str">
            <v>225008</v>
          </cell>
          <cell r="B133" t="str">
            <v>REPAIRS - CABLING</v>
          </cell>
          <cell r="C133">
            <v>55.98</v>
          </cell>
        </row>
        <row r="134">
          <cell r="A134" t="str">
            <v>225010</v>
          </cell>
          <cell r="B134" t="str">
            <v>VEHICLE REPAIR OFFICERS</v>
          </cell>
          <cell r="C134">
            <v>10</v>
          </cell>
        </row>
        <row r="135">
          <cell r="A135" t="str">
            <v>226001</v>
          </cell>
          <cell r="B135" t="str">
            <v>REPAIR REN &amp; MAINT. PREMISE</v>
          </cell>
          <cell r="C135">
            <v>1300.9000000000001</v>
          </cell>
        </row>
        <row r="136">
          <cell r="A136" t="str">
            <v>235001</v>
          </cell>
          <cell r="B136" t="str">
            <v>OFFICE STATIONERY</v>
          </cell>
          <cell r="C136">
            <v>2581.25</v>
          </cell>
        </row>
        <row r="137">
          <cell r="A137" t="str">
            <v>235002</v>
          </cell>
          <cell r="B137" t="str">
            <v>SECURITY STATIONERY</v>
          </cell>
          <cell r="C137">
            <v>416.51</v>
          </cell>
        </row>
        <row r="138">
          <cell r="A138" t="str">
            <v>235003</v>
          </cell>
          <cell r="B138" t="str">
            <v>PETTY STATIONERY</v>
          </cell>
          <cell r="C138">
            <v>1.8</v>
          </cell>
        </row>
        <row r="139">
          <cell r="A139" t="str">
            <v>235004</v>
          </cell>
          <cell r="B139" t="str">
            <v>PRINTING STATIONERY</v>
          </cell>
          <cell r="C139">
            <v>2871.88</v>
          </cell>
        </row>
        <row r="140">
          <cell r="A140" t="str">
            <v>235006</v>
          </cell>
          <cell r="B140" t="str">
            <v>COMPUTER STATIONERY (CONSUM</v>
          </cell>
          <cell r="C140">
            <v>940.2</v>
          </cell>
        </row>
        <row r="141">
          <cell r="A141" t="str">
            <v>235010</v>
          </cell>
          <cell r="B141" t="str">
            <v>BOOK BINDING CHARGES</v>
          </cell>
          <cell r="C141">
            <v>175</v>
          </cell>
        </row>
        <row r="142">
          <cell r="A142" t="str">
            <v>237001</v>
          </cell>
          <cell r="B142" t="str">
            <v>OFFICE RUNNING EXPENSES</v>
          </cell>
          <cell r="C142">
            <v>1266.23</v>
          </cell>
        </row>
        <row r="143">
          <cell r="A143" t="str">
            <v>237002</v>
          </cell>
          <cell r="B143" t="str">
            <v>JANITORIAL CHARGES</v>
          </cell>
          <cell r="C143">
            <v>3130</v>
          </cell>
        </row>
        <row r="144">
          <cell r="A144" t="str">
            <v>240005</v>
          </cell>
          <cell r="B144" t="str">
            <v>BILLBOARDS AND SIGNAGE</v>
          </cell>
          <cell r="C144">
            <v>363.92500000000001</v>
          </cell>
        </row>
        <row r="145">
          <cell r="A145" t="str">
            <v>240009</v>
          </cell>
          <cell r="B145" t="str">
            <v>PRESS ADVERTISING</v>
          </cell>
          <cell r="C145">
            <v>25979.047999999999</v>
          </cell>
        </row>
        <row r="146">
          <cell r="A146" t="str">
            <v>240015</v>
          </cell>
          <cell r="B146" t="str">
            <v>MISCELLANEOUS</v>
          </cell>
          <cell r="C146">
            <v>12410.817999999999</v>
          </cell>
        </row>
        <row r="147">
          <cell r="A147" t="str">
            <v>240021</v>
          </cell>
          <cell r="B147" t="str">
            <v>TELEPHONE DIRECTORY</v>
          </cell>
          <cell r="C147">
            <v>262.10599999999999</v>
          </cell>
        </row>
        <row r="148">
          <cell r="A148" t="str">
            <v>245001</v>
          </cell>
          <cell r="B148" t="str">
            <v>ENTERTAINMENT</v>
          </cell>
          <cell r="C148">
            <v>1404.5170000000001</v>
          </cell>
        </row>
        <row r="149">
          <cell r="A149" t="str">
            <v>245002</v>
          </cell>
          <cell r="B149" t="str">
            <v>CUSTOMERS GUESTS-OUTSIDE BA</v>
          </cell>
          <cell r="C149">
            <v>558.923</v>
          </cell>
        </row>
        <row r="150">
          <cell r="A150" t="str">
            <v>255006</v>
          </cell>
          <cell r="B150" t="str">
            <v>VEHICLE FUEL -OFFICE</v>
          </cell>
          <cell r="C150">
            <v>376</v>
          </cell>
        </row>
        <row r="151">
          <cell r="A151" t="str">
            <v>255007</v>
          </cell>
          <cell r="B151" t="str">
            <v>VEHICLE TAXES &amp; INS. EXECUT</v>
          </cell>
          <cell r="C151">
            <v>228.94499999999999</v>
          </cell>
        </row>
        <row r="152">
          <cell r="A152" t="str">
            <v>255009</v>
          </cell>
          <cell r="B152" t="str">
            <v>VEHICLE REPAIR -EXECUTIVES</v>
          </cell>
          <cell r="C152">
            <v>258.8</v>
          </cell>
        </row>
        <row r="153">
          <cell r="A153" t="str">
            <v>255010</v>
          </cell>
          <cell r="B153" t="str">
            <v>VEHICLE REPAIR -OFFICE</v>
          </cell>
          <cell r="C153">
            <v>91.5</v>
          </cell>
        </row>
        <row r="154">
          <cell r="A154" t="str">
            <v>260001</v>
          </cell>
          <cell r="B154" t="str">
            <v>SUBSCRIPTIONS PERIODICAL /</v>
          </cell>
          <cell r="C154">
            <v>172.6</v>
          </cell>
        </row>
        <row r="155">
          <cell r="A155" t="str">
            <v>260002</v>
          </cell>
          <cell r="B155" t="str">
            <v>SUBSCRIPTIONS INSTITUTIONS</v>
          </cell>
          <cell r="C155">
            <v>375</v>
          </cell>
        </row>
        <row r="156">
          <cell r="A156" t="str">
            <v>270006</v>
          </cell>
          <cell r="B156" t="str">
            <v>TRAVELLING INLAND HOTEL STA</v>
          </cell>
          <cell r="C156">
            <v>1948.067</v>
          </cell>
        </row>
        <row r="157">
          <cell r="A157" t="str">
            <v>270008</v>
          </cell>
          <cell r="B157" t="str">
            <v>TRAVELLING FOREIGN TA / DA</v>
          </cell>
          <cell r="C157">
            <v>3097.9189999999999</v>
          </cell>
        </row>
        <row r="158">
          <cell r="A158" t="str">
            <v>270009</v>
          </cell>
          <cell r="B158" t="str">
            <v>TRAVELLING FOREIGN HOTEL ST</v>
          </cell>
          <cell r="C158">
            <v>3390.1970000000001</v>
          </cell>
        </row>
        <row r="159">
          <cell r="A159" t="str">
            <v>270010</v>
          </cell>
          <cell r="B159" t="str">
            <v>TRAVELLING FOREIGN AIR-FARE</v>
          </cell>
          <cell r="C159">
            <v>850.24</v>
          </cell>
        </row>
        <row r="160">
          <cell r="A160" t="str">
            <v>271001</v>
          </cell>
          <cell r="B160" t="str">
            <v>SECURITY GUARDS CHARGES</v>
          </cell>
          <cell r="C160">
            <v>23220</v>
          </cell>
        </row>
        <row r="161">
          <cell r="A161" t="str">
            <v>272001</v>
          </cell>
          <cell r="B161" t="str">
            <v>CASH TRANSPORT CHARGES</v>
          </cell>
          <cell r="C161">
            <v>2084.2020000000002</v>
          </cell>
        </row>
        <row r="162">
          <cell r="A162" t="str">
            <v>275001</v>
          </cell>
          <cell r="B162" t="str">
            <v>CONVEYANCE (LOCAL)</v>
          </cell>
          <cell r="C162">
            <v>286.89999999999998</v>
          </cell>
        </row>
        <row r="163">
          <cell r="A163" t="str">
            <v>283001</v>
          </cell>
          <cell r="B163" t="str">
            <v>HOTEL</v>
          </cell>
          <cell r="C163">
            <v>1913.556</v>
          </cell>
        </row>
        <row r="164">
          <cell r="A164" t="str">
            <v>283003</v>
          </cell>
          <cell r="B164" t="str">
            <v>SEMINAR</v>
          </cell>
          <cell r="C164">
            <v>952.505</v>
          </cell>
        </row>
        <row r="165">
          <cell r="A165" t="str">
            <v>283004</v>
          </cell>
          <cell r="B165" t="str">
            <v>OTHERS</v>
          </cell>
          <cell r="C165">
            <v>1849.155</v>
          </cell>
        </row>
        <row r="166">
          <cell r="A166" t="str">
            <v>285007</v>
          </cell>
          <cell r="B166" t="str">
            <v>VISA EXP -VISITORS</v>
          </cell>
          <cell r="C166">
            <v>331</v>
          </cell>
        </row>
        <row r="167">
          <cell r="A167" t="str">
            <v>285008</v>
          </cell>
          <cell r="B167" t="str">
            <v>VISA EXP -STAFF</v>
          </cell>
          <cell r="C167">
            <v>2697.0720000000001</v>
          </cell>
        </row>
        <row r="168">
          <cell r="A168" t="str">
            <v>285011</v>
          </cell>
          <cell r="B168" t="str">
            <v>VISA DEBIT CARD COLLECTION</v>
          </cell>
          <cell r="C168">
            <v>7540.0050000000001</v>
          </cell>
        </row>
        <row r="169">
          <cell r="A169" t="str">
            <v>285021</v>
          </cell>
          <cell r="B169" t="str">
            <v>GUESTS EXPENSES</v>
          </cell>
          <cell r="C169">
            <v>71.424999999999997</v>
          </cell>
        </row>
        <row r="170">
          <cell r="A170" t="str">
            <v>285035</v>
          </cell>
          <cell r="B170" t="str">
            <v>WHITE WASH / PAINT OF BRANC</v>
          </cell>
          <cell r="C170">
            <v>38.799999999999997</v>
          </cell>
        </row>
        <row r="171">
          <cell r="A171" t="str">
            <v>285042</v>
          </cell>
          <cell r="B171" t="str">
            <v>CHEQUE RETURN CHARGES</v>
          </cell>
          <cell r="C171">
            <v>1335</v>
          </cell>
        </row>
        <row r="172">
          <cell r="A172" t="str">
            <v>285048</v>
          </cell>
          <cell r="B172" t="str">
            <v>CHARGES FOR TOILETRY ITEMS</v>
          </cell>
          <cell r="C172">
            <v>6</v>
          </cell>
        </row>
        <row r="173">
          <cell r="A173" t="str">
            <v>285088</v>
          </cell>
          <cell r="B173" t="str">
            <v>CREDIT CARD &amp; CONSUMER LOAN</v>
          </cell>
          <cell r="C173">
            <v>35222.288999999997</v>
          </cell>
        </row>
        <row r="174">
          <cell r="A174" t="str">
            <v>285090</v>
          </cell>
          <cell r="B174" t="str">
            <v>AFS MISC EXPENSES</v>
          </cell>
          <cell r="C174">
            <v>6740.5730000000003</v>
          </cell>
        </row>
        <row r="175">
          <cell r="A175" t="str">
            <v>285091</v>
          </cell>
          <cell r="B175" t="str">
            <v>MASTER CARD MISC EXPENSES</v>
          </cell>
          <cell r="C175">
            <v>2869.9929999999999</v>
          </cell>
        </row>
        <row r="176">
          <cell r="A176" t="str">
            <v>285092</v>
          </cell>
          <cell r="B176" t="str">
            <v>GIFT/GIVEWAYS EXP</v>
          </cell>
          <cell r="C176">
            <v>697.92399999999998</v>
          </cell>
        </row>
        <row r="177">
          <cell r="A177" t="str">
            <v>285094</v>
          </cell>
          <cell r="B177" t="str">
            <v>FOREIGN BANK CHARGES</v>
          </cell>
          <cell r="C177">
            <v>441.19499999999999</v>
          </cell>
        </row>
        <row r="178">
          <cell r="A178" t="str">
            <v>288001</v>
          </cell>
          <cell r="B178" t="str">
            <v>HO SHARE OF EXPENSES</v>
          </cell>
          <cell r="C178">
            <v>40440</v>
          </cell>
        </row>
        <row r="179">
          <cell r="A179" t="str">
            <v>290011</v>
          </cell>
          <cell r="B179" t="str">
            <v>IT CHARGES PAID TO HO</v>
          </cell>
          <cell r="C179">
            <v>3979.8330000000001</v>
          </cell>
        </row>
        <row r="185">
          <cell r="A185" t="str">
            <v>301011</v>
          </cell>
          <cell r="B185" t="str">
            <v>CAPITAL AT OVERSEAS BRANCHE</v>
          </cell>
          <cell r="C185">
            <v>2300000</v>
          </cell>
        </row>
        <row r="186">
          <cell r="A186" t="str">
            <v>307001</v>
          </cell>
          <cell r="B186" t="str">
            <v>SURPLUS/DIMINUTION ON REVAL</v>
          </cell>
          <cell r="C186">
            <v>288208.12099999998</v>
          </cell>
        </row>
        <row r="187">
          <cell r="A187" t="str">
            <v>309012</v>
          </cell>
          <cell r="B187" t="str">
            <v>UNREMITTED PROFIT OF FOREIG</v>
          </cell>
          <cell r="C187">
            <v>4470330.3289999999</v>
          </cell>
        </row>
        <row r="188">
          <cell r="A188" t="str">
            <v>321004</v>
          </cell>
          <cell r="B188" t="str">
            <v>CURRENT DEPOSITS (UNCLAIMED</v>
          </cell>
        </row>
        <row r="189">
          <cell r="A189" t="str">
            <v>321052</v>
          </cell>
          <cell r="B189" t="str">
            <v>CURRENT DEPOSITS BD</v>
          </cell>
          <cell r="C189">
            <v>4101406.9910000004</v>
          </cell>
        </row>
        <row r="190">
          <cell r="A190" t="str">
            <v>322012</v>
          </cell>
          <cell r="B190" t="str">
            <v>CALL DEPOSITS BD</v>
          </cell>
          <cell r="C190">
            <v>142389.19699999999</v>
          </cell>
        </row>
        <row r="191">
          <cell r="A191" t="str">
            <v>322015</v>
          </cell>
          <cell r="B191" t="str">
            <v>CALL DEPOSITS USD</v>
          </cell>
          <cell r="C191">
            <v>615.88800000000003</v>
          </cell>
        </row>
        <row r="192">
          <cell r="A192" t="str">
            <v>322016</v>
          </cell>
          <cell r="B192" t="str">
            <v>CALL DEPOSITS POUND STLG</v>
          </cell>
          <cell r="C192">
            <v>1098.838</v>
          </cell>
        </row>
        <row r="193">
          <cell r="A193" t="str">
            <v>322018</v>
          </cell>
          <cell r="B193" t="str">
            <v>CALL DEPOSITS EURO</v>
          </cell>
          <cell r="C193">
            <v>15.659000000000001</v>
          </cell>
        </row>
        <row r="194">
          <cell r="A194" t="str">
            <v>322021</v>
          </cell>
          <cell r="B194" t="str">
            <v>AL-AMMAN DEPOSITS - BAHRAIN</v>
          </cell>
          <cell r="C194">
            <v>706296.98700000008</v>
          </cell>
        </row>
        <row r="195">
          <cell r="A195" t="str">
            <v>325001</v>
          </cell>
          <cell r="B195" t="str">
            <v>FOREIGN CURRENCY CD US $</v>
          </cell>
          <cell r="C195">
            <v>1014700.1670000001</v>
          </cell>
        </row>
        <row r="196">
          <cell r="A196" t="str">
            <v>325002</v>
          </cell>
          <cell r="B196" t="str">
            <v>FOREIGN CURRENCY CD P.STG.</v>
          </cell>
          <cell r="C196">
            <v>2027.2049999999999</v>
          </cell>
        </row>
        <row r="197">
          <cell r="A197" t="str">
            <v>341001</v>
          </cell>
          <cell r="B197" t="str">
            <v>MARGIN ON LG -</v>
          </cell>
          <cell r="C197">
            <v>28338</v>
          </cell>
        </row>
        <row r="198">
          <cell r="A198" t="str">
            <v>342001</v>
          </cell>
          <cell r="B198" t="str">
            <v>SUNDRY DEPOSITS-MARGIN ON L</v>
          </cell>
          <cell r="C198">
            <v>80199</v>
          </cell>
        </row>
        <row r="199">
          <cell r="A199" t="str">
            <v>343035</v>
          </cell>
          <cell r="B199" t="str">
            <v>SD/SC SAUDI RIYAL</v>
          </cell>
          <cell r="C199">
            <v>0</v>
          </cell>
        </row>
        <row r="200">
          <cell r="A200" t="str">
            <v>343040</v>
          </cell>
          <cell r="B200" t="str">
            <v>SD/SC EURO</v>
          </cell>
          <cell r="C200">
            <v>0</v>
          </cell>
        </row>
        <row r="201">
          <cell r="A201" t="str">
            <v>343073</v>
          </cell>
          <cell r="B201" t="str">
            <v>SD/SC PAKISTAN SCHOOL FEE</v>
          </cell>
          <cell r="C201">
            <v>0</v>
          </cell>
        </row>
        <row r="202">
          <cell r="A202" t="str">
            <v>343089</v>
          </cell>
          <cell r="B202" t="str">
            <v>CASH RECEIVED FOR TEZRAFTAR</v>
          </cell>
          <cell r="C202">
            <v>0</v>
          </cell>
        </row>
        <row r="203">
          <cell r="A203" t="str">
            <v>344001</v>
          </cell>
          <cell r="B203" t="str">
            <v>SUD CE A/C ACCOUNTS DEPARTM</v>
          </cell>
          <cell r="C203">
            <v>46774.389000000003</v>
          </cell>
        </row>
        <row r="204">
          <cell r="A204" t="str">
            <v>344008</v>
          </cell>
          <cell r="B204" t="str">
            <v>SD.A/C SUNDRY FDR</v>
          </cell>
          <cell r="C204">
            <v>0</v>
          </cell>
        </row>
        <row r="205">
          <cell r="A205" t="str">
            <v>344024</v>
          </cell>
          <cell r="B205" t="str">
            <v>CUSTOMER SALARY BAHRAIN</v>
          </cell>
          <cell r="C205">
            <v>0</v>
          </cell>
        </row>
        <row r="206">
          <cell r="A206" t="str">
            <v>344033</v>
          </cell>
          <cell r="B206" t="str">
            <v>S.CREDITORS NOSTRO DEUSTCHE</v>
          </cell>
          <cell r="C206">
            <v>0</v>
          </cell>
        </row>
        <row r="207">
          <cell r="A207" t="str">
            <v>344051</v>
          </cell>
          <cell r="B207" t="str">
            <v>SUNDRY DEPOSIT A/C BANK BUY</v>
          </cell>
          <cell r="C207">
            <v>36117.091</v>
          </cell>
        </row>
        <row r="208">
          <cell r="A208" t="str">
            <v>344062</v>
          </cell>
          <cell r="B208" t="str">
            <v>S/CREDIT CARD PAYMENT THROU</v>
          </cell>
          <cell r="C208">
            <v>4765.7290000000003</v>
          </cell>
        </row>
        <row r="209">
          <cell r="A209" t="str">
            <v>344066</v>
          </cell>
          <cell r="B209" t="str">
            <v>UN-PAID TEZRAFTAAR</v>
          </cell>
          <cell r="C209">
            <v>3664.5120000000002</v>
          </cell>
        </row>
        <row r="210">
          <cell r="A210" t="str">
            <v>344068</v>
          </cell>
          <cell r="B210" t="str">
            <v>CASH MASTER CARD</v>
          </cell>
          <cell r="C210">
            <v>-13287.953</v>
          </cell>
        </row>
        <row r="211">
          <cell r="A211" t="str">
            <v>344078</v>
          </cell>
          <cell r="B211" t="str">
            <v>TT / DD/FDD HOME REMITT. CA</v>
          </cell>
          <cell r="C211">
            <v>0</v>
          </cell>
        </row>
        <row r="212">
          <cell r="A212" t="str">
            <v>344082</v>
          </cell>
          <cell r="B212" t="str">
            <v>REMITT. CASH</v>
          </cell>
          <cell r="C212">
            <v>0</v>
          </cell>
        </row>
        <row r="213">
          <cell r="A213" t="str">
            <v>344088</v>
          </cell>
          <cell r="B213" t="str">
            <v>UN-CLAIMED DEPOSITS</v>
          </cell>
        </row>
        <row r="214">
          <cell r="A214" t="str">
            <v>344092</v>
          </cell>
          <cell r="B214" t="str">
            <v>UNCLAIMED PAYORDER</v>
          </cell>
          <cell r="C214">
            <v>51173.116999999998</v>
          </cell>
        </row>
        <row r="215">
          <cell r="A215" t="str">
            <v>346011</v>
          </cell>
          <cell r="B215" t="str">
            <v>KEY DEPOSIT LOCKERS - OVERS</v>
          </cell>
          <cell r="C215">
            <v>1265</v>
          </cell>
        </row>
        <row r="216">
          <cell r="A216" t="str">
            <v>349001</v>
          </cell>
          <cell r="B216" t="str">
            <v>SD-CLEARING ADJUSTMENT</v>
          </cell>
          <cell r="C216">
            <v>0</v>
          </cell>
        </row>
        <row r="217">
          <cell r="A217" t="str">
            <v>349012</v>
          </cell>
          <cell r="B217" t="str">
            <v>SE-CLEARING ADJUSTMENT-OVER</v>
          </cell>
          <cell r="C217">
            <v>0</v>
          </cell>
        </row>
        <row r="218">
          <cell r="A218" t="str">
            <v>359008</v>
          </cell>
          <cell r="B218" t="str">
            <v>EXCESS CASH</v>
          </cell>
        </row>
        <row r="219">
          <cell r="A219" t="str">
            <v>359067</v>
          </cell>
          <cell r="B219" t="str">
            <v>SD G.P.F</v>
          </cell>
        </row>
        <row r="220">
          <cell r="A220" t="str">
            <v>359069</v>
          </cell>
          <cell r="B220" t="str">
            <v>SD B.F (OLD OPTION)</v>
          </cell>
          <cell r="C220">
            <v>7.468</v>
          </cell>
        </row>
        <row r="221">
          <cell r="A221" t="str">
            <v>359070</v>
          </cell>
          <cell r="B221" t="str">
            <v>SD-B.F.(NEW OPTION)</v>
          </cell>
          <cell r="C221">
            <v>9.8520000000000003</v>
          </cell>
        </row>
        <row r="222">
          <cell r="A222" t="str">
            <v>359073</v>
          </cell>
          <cell r="B222" t="str">
            <v>SD MONETARY ASSISTANCE</v>
          </cell>
          <cell r="C222">
            <v>0.80900000000000005</v>
          </cell>
        </row>
        <row r="223">
          <cell r="A223" t="str">
            <v>359083</v>
          </cell>
          <cell r="B223" t="str">
            <v>SD PARKING ACCOUNT</v>
          </cell>
          <cell r="C223">
            <v>0</v>
          </cell>
        </row>
        <row r="224">
          <cell r="A224" t="str">
            <v>359096</v>
          </cell>
          <cell r="B224" t="str">
            <v>CASH PURGED IN ATM</v>
          </cell>
          <cell r="C224">
            <v>360</v>
          </cell>
        </row>
        <row r="225">
          <cell r="A225" t="str">
            <v>361011</v>
          </cell>
          <cell r="B225" t="str">
            <v>CURRENT DEPOSITS - BANKS</v>
          </cell>
          <cell r="C225">
            <v>2743.6210000000001</v>
          </cell>
        </row>
        <row r="226">
          <cell r="A226" t="str">
            <v>366011</v>
          </cell>
          <cell r="B226" t="str">
            <v>DEPOSITS / PLACEMENTS FROM</v>
          </cell>
          <cell r="C226">
            <v>113100</v>
          </cell>
        </row>
        <row r="227">
          <cell r="A227" t="str">
            <v>366012</v>
          </cell>
          <cell r="B227" t="str">
            <v>CURRENT DEPOSITS UBL OVERSE</v>
          </cell>
          <cell r="C227">
            <v>6726.4430000000002</v>
          </cell>
        </row>
        <row r="228">
          <cell r="A228" t="str">
            <v>381012</v>
          </cell>
          <cell r="B228" t="str">
            <v>PLS SAVING DEP-BD OVERSEAS</v>
          </cell>
          <cell r="C228">
            <v>1419063.817</v>
          </cell>
        </row>
        <row r="229">
          <cell r="A229" t="str">
            <v>401021</v>
          </cell>
          <cell r="B229" t="str">
            <v>FIXED DEPOSITS BD - ONE MON</v>
          </cell>
          <cell r="C229">
            <v>9548702.5559999999</v>
          </cell>
        </row>
        <row r="230">
          <cell r="A230" t="str">
            <v>401022</v>
          </cell>
          <cell r="B230" t="str">
            <v>FIXED DEP. BD - THREE MONTH</v>
          </cell>
          <cell r="C230">
            <v>2530296.8480000002</v>
          </cell>
        </row>
        <row r="231">
          <cell r="A231" t="str">
            <v>401023</v>
          </cell>
          <cell r="B231" t="str">
            <v>FIXED DEPOSITS BD - SIX MON</v>
          </cell>
          <cell r="C231">
            <v>2733308.8459999999</v>
          </cell>
        </row>
        <row r="232">
          <cell r="A232" t="str">
            <v>401024</v>
          </cell>
          <cell r="B232" t="str">
            <v>FIXED DEPOSITS BD - ONE YEA</v>
          </cell>
          <cell r="C232">
            <v>777931.55500000005</v>
          </cell>
        </row>
        <row r="233">
          <cell r="A233" t="str">
            <v>401025</v>
          </cell>
          <cell r="B233" t="str">
            <v>FIXED DEPOSITS BD (2M)</v>
          </cell>
          <cell r="C233">
            <v>44703.099000000002</v>
          </cell>
        </row>
        <row r="234">
          <cell r="A234" t="str">
            <v>405001</v>
          </cell>
          <cell r="B234" t="str">
            <v>FC. FIXED DEP. US$ - 3 MONT</v>
          </cell>
          <cell r="C234">
            <v>10036398.499</v>
          </cell>
        </row>
        <row r="235">
          <cell r="A235" t="str">
            <v>405002</v>
          </cell>
          <cell r="B235" t="str">
            <v>FC. FIXED DEP. US$ - 6 MONT</v>
          </cell>
          <cell r="C235">
            <v>1865172.206</v>
          </cell>
        </row>
        <row r="236">
          <cell r="A236" t="str">
            <v>405003</v>
          </cell>
          <cell r="B236" t="str">
            <v>FC. FIXED DEPOSITS US $ - O</v>
          </cell>
          <cell r="C236">
            <v>100237.882</v>
          </cell>
        </row>
        <row r="237">
          <cell r="A237" t="str">
            <v>405013</v>
          </cell>
          <cell r="B237" t="str">
            <v>FC. FIXED DEP. GBP - 1 YEAR</v>
          </cell>
          <cell r="C237">
            <v>6955.9669999999996</v>
          </cell>
        </row>
        <row r="238">
          <cell r="A238" t="str">
            <v>405041</v>
          </cell>
          <cell r="B238" t="str">
            <v>FC. FIXED DEP. US$ - 1 MONT</v>
          </cell>
          <cell r="C238">
            <v>5754809.3490000004</v>
          </cell>
        </row>
        <row r="239">
          <cell r="A239" t="str">
            <v>405042</v>
          </cell>
          <cell r="B239" t="str">
            <v>FC. FIXED DEP. GBP - 1 MONT</v>
          </cell>
          <cell r="C239">
            <v>890342.36699999997</v>
          </cell>
        </row>
        <row r="240">
          <cell r="A240" t="str">
            <v>421001</v>
          </cell>
          <cell r="B240" t="str">
            <v>PAYORDER ISSUED</v>
          </cell>
          <cell r="C240">
            <v>264343.58399999997</v>
          </cell>
        </row>
        <row r="241">
          <cell r="A241" t="str">
            <v>434003</v>
          </cell>
          <cell r="B241" t="str">
            <v>PROVISION FOR INCENTIVE/AWA</v>
          </cell>
          <cell r="C241">
            <v>44968.555999999997</v>
          </cell>
        </row>
        <row r="242">
          <cell r="A242" t="str">
            <v>434018</v>
          </cell>
          <cell r="B242" t="str">
            <v>PROVISION FOR STAFF BENEFIT</v>
          </cell>
          <cell r="C242">
            <v>44072.834999999999</v>
          </cell>
        </row>
        <row r="243">
          <cell r="A243" t="str">
            <v>434019</v>
          </cell>
          <cell r="B243" t="str">
            <v>PROVISION FOR LEGAL &amp;PROF C</v>
          </cell>
          <cell r="C243">
            <v>54470.6</v>
          </cell>
        </row>
        <row r="244">
          <cell r="A244" t="str">
            <v>434020</v>
          </cell>
          <cell r="B244" t="str">
            <v>PROVISION FOR SUBSCRIPTION</v>
          </cell>
          <cell r="C244">
            <v>4440.009</v>
          </cell>
        </row>
        <row r="245">
          <cell r="A245" t="str">
            <v>434021</v>
          </cell>
          <cell r="B245" t="str">
            <v>PROVISION FOR BONUS PAYABLE</v>
          </cell>
          <cell r="C245">
            <v>16129.94</v>
          </cell>
        </row>
        <row r="246">
          <cell r="A246" t="str">
            <v>434024</v>
          </cell>
          <cell r="B246" t="str">
            <v>PROVISION FOR ELECTRICITY</v>
          </cell>
          <cell r="C246">
            <v>250</v>
          </cell>
        </row>
        <row r="247">
          <cell r="A247" t="str">
            <v>434025</v>
          </cell>
          <cell r="B247" t="str">
            <v>PROVISION FOR TELEPHONE</v>
          </cell>
          <cell r="C247">
            <v>500</v>
          </cell>
        </row>
        <row r="248">
          <cell r="A248" t="str">
            <v>434028</v>
          </cell>
          <cell r="B248" t="str">
            <v>PROVISION FOR RENT,RATE &amp; T</v>
          </cell>
          <cell r="C248">
            <v>100</v>
          </cell>
        </row>
        <row r="249">
          <cell r="A249" t="str">
            <v>434098</v>
          </cell>
          <cell r="B249" t="str">
            <v>PROVISION FOR OTHER EXPENSE</v>
          </cell>
          <cell r="C249">
            <v>181208.41200000001</v>
          </cell>
        </row>
        <row r="250">
          <cell r="A250" t="str">
            <v>461011</v>
          </cell>
          <cell r="B250" t="str">
            <v>GENERAL PROVISION FOR CONSU</v>
          </cell>
          <cell r="C250">
            <v>390395.685</v>
          </cell>
        </row>
        <row r="251">
          <cell r="A251" t="str">
            <v>467001</v>
          </cell>
          <cell r="B251" t="str">
            <v>FURNITURE &amp; FIXTURES WOODEN</v>
          </cell>
          <cell r="C251">
            <v>42537.171999999999</v>
          </cell>
        </row>
        <row r="252">
          <cell r="A252" t="str">
            <v>471002</v>
          </cell>
          <cell r="B252" t="str">
            <v>PROVISION FOR GRATUITY -</v>
          </cell>
          <cell r="C252">
            <v>5337.1549999999997</v>
          </cell>
        </row>
        <row r="253">
          <cell r="A253" t="str">
            <v>471021</v>
          </cell>
          <cell r="B253" t="str">
            <v>END SERVICE BENEFITS - OVS.</v>
          </cell>
          <cell r="C253">
            <v>14601.31</v>
          </cell>
        </row>
        <row r="254">
          <cell r="A254" t="str">
            <v>473001</v>
          </cell>
          <cell r="B254" t="str">
            <v>SPECIFIC RESERVE-NPLS</v>
          </cell>
          <cell r="C254">
            <v>1617205.8570000001</v>
          </cell>
        </row>
        <row r="255">
          <cell r="A255" t="str">
            <v>475033</v>
          </cell>
          <cell r="B255" t="str">
            <v>SURPLUS/DEFICIT ON REVALUA.</v>
          </cell>
          <cell r="C255">
            <v>-288188.12099999998</v>
          </cell>
        </row>
        <row r="256">
          <cell r="A256" t="str">
            <v>501001</v>
          </cell>
          <cell r="B256" t="str">
            <v>ELECTRICAL &amp; OFFICE APPLIAN</v>
          </cell>
          <cell r="C256">
            <v>48690.921999999999</v>
          </cell>
        </row>
        <row r="257">
          <cell r="A257" t="str">
            <v>502001</v>
          </cell>
          <cell r="B257" t="str">
            <v>ACC. DEPRECIATION - VEHICLE</v>
          </cell>
          <cell r="C257">
            <v>14999.713</v>
          </cell>
        </row>
        <row r="258">
          <cell r="A258" t="str">
            <v>503001</v>
          </cell>
          <cell r="B258" t="str">
            <v>PC &amp; SERVER</v>
          </cell>
          <cell r="C258">
            <v>152438.16399999999</v>
          </cell>
        </row>
        <row r="259">
          <cell r="A259" t="str">
            <v>503005</v>
          </cell>
          <cell r="B259" t="str">
            <v>ACCUMULATED AMORTIZATION -</v>
          </cell>
          <cell r="C259">
            <v>52187.775000000001</v>
          </cell>
        </row>
        <row r="260">
          <cell r="A260" t="str">
            <v>504003</v>
          </cell>
          <cell r="B260" t="str">
            <v>AMORTIZATION - LEASEHOLD IM</v>
          </cell>
          <cell r="C260">
            <v>54147.612000000001</v>
          </cell>
        </row>
        <row r="261">
          <cell r="A261" t="str">
            <v>527004</v>
          </cell>
          <cell r="B261" t="str">
            <v>INCOME RECIEVED IN ADV.-DEM</v>
          </cell>
          <cell r="C261">
            <v>29053.040000000001</v>
          </cell>
        </row>
        <row r="262">
          <cell r="A262" t="str">
            <v>529053</v>
          </cell>
          <cell r="B262" t="str">
            <v>INTEREST PAYABLE ON TIME DE</v>
          </cell>
          <cell r="C262">
            <v>160063.95000000001</v>
          </cell>
        </row>
        <row r="263">
          <cell r="A263" t="str">
            <v>529056</v>
          </cell>
          <cell r="B263" t="str">
            <v>INTEREST PAYABLE ON DEPOSIT</v>
          </cell>
          <cell r="C263">
            <v>4393.5550000000003</v>
          </cell>
        </row>
        <row r="264">
          <cell r="A264" t="str">
            <v>529059</v>
          </cell>
          <cell r="B264" t="str">
            <v>UN-EARNED COMMISSION</v>
          </cell>
          <cell r="C264">
            <v>20950.087</v>
          </cell>
        </row>
        <row r="265">
          <cell r="A265" t="str">
            <v>532012</v>
          </cell>
          <cell r="B265" t="str">
            <v>INT ON STUCK UP D/FUL DEBTS</v>
          </cell>
          <cell r="C265">
            <v>629095.63399999996</v>
          </cell>
        </row>
        <row r="266">
          <cell r="A266" t="str">
            <v>541008</v>
          </cell>
          <cell r="B266" t="str">
            <v>BILLS FOR COLLECTION-INWARD</v>
          </cell>
          <cell r="C266">
            <v>392190</v>
          </cell>
        </row>
        <row r="267">
          <cell r="A267" t="str">
            <v>542008</v>
          </cell>
          <cell r="B267" t="str">
            <v>FOREIGN DOCUMENTARY BILLS F</v>
          </cell>
          <cell r="C267">
            <v>298410</v>
          </cell>
        </row>
        <row r="268">
          <cell r="A268" t="str">
            <v>543003</v>
          </cell>
          <cell r="B268" t="str">
            <v>BANKERS LIABILITY L.G.</v>
          </cell>
          <cell r="C268">
            <v>4205937.38</v>
          </cell>
        </row>
        <row r="269">
          <cell r="A269" t="str">
            <v>544003</v>
          </cell>
          <cell r="B269" t="str">
            <v>BANKER LIABILITY L.C. (CASH</v>
          </cell>
          <cell r="C269">
            <v>10281771.699999999</v>
          </cell>
        </row>
        <row r="270">
          <cell r="A270" t="str">
            <v>544004</v>
          </cell>
          <cell r="B270" t="str">
            <v>BANKER LIABILITY L.C. (ICA)</v>
          </cell>
          <cell r="C270">
            <v>126705</v>
          </cell>
        </row>
        <row r="271">
          <cell r="A271" t="str">
            <v>549001</v>
          </cell>
          <cell r="B271" t="str">
            <v>BANKERS LIAB L/C ACCEPTANCE</v>
          </cell>
          <cell r="C271">
            <v>369064</v>
          </cell>
        </row>
        <row r="272">
          <cell r="A272" t="str">
            <v>555001</v>
          </cell>
          <cell r="B272" t="str">
            <v>BANKERS LIABILITY NIDF</v>
          </cell>
          <cell r="C272">
            <v>-2E-3</v>
          </cell>
        </row>
        <row r="273">
          <cell r="A273" t="str">
            <v>581001</v>
          </cell>
          <cell r="B273" t="str">
            <v>INCOME ACCOUNT</v>
          </cell>
          <cell r="C273">
            <v>2928741.2570000002</v>
          </cell>
        </row>
        <row r="274">
          <cell r="A274" t="str">
            <v>602012</v>
          </cell>
          <cell r="B274" t="str">
            <v>CASH ON HAND BD (BAHRAIN ON</v>
          </cell>
          <cell r="C274">
            <v>108156.632</v>
          </cell>
        </row>
        <row r="275">
          <cell r="A275" t="str">
            <v>603032</v>
          </cell>
          <cell r="B275" t="str">
            <v>CENTRAL BANK OF BAHRAIN</v>
          </cell>
          <cell r="C275">
            <v>213338.84099999999</v>
          </cell>
        </row>
        <row r="276">
          <cell r="A276" t="str">
            <v>605013</v>
          </cell>
          <cell r="B276" t="str">
            <v>CENTRAL BANK OF BAHRAIN</v>
          </cell>
          <cell r="C276">
            <v>1170000</v>
          </cell>
        </row>
        <row r="277">
          <cell r="A277" t="str">
            <v>608018</v>
          </cell>
          <cell r="B277" t="str">
            <v>BALANCE WITH FOREIGN BANKS</v>
          </cell>
          <cell r="C277">
            <v>8010.3</v>
          </cell>
        </row>
        <row r="278">
          <cell r="A278" t="str">
            <v>608019</v>
          </cell>
          <cell r="B278" t="str">
            <v>BALANCE WITH FOREIGN BANKS</v>
          </cell>
          <cell r="C278">
            <v>2038.287</v>
          </cell>
        </row>
        <row r="279">
          <cell r="A279" t="str">
            <v>608029</v>
          </cell>
          <cell r="B279" t="str">
            <v>BALANCE WITH FOREIGN BANKS</v>
          </cell>
          <cell r="C279">
            <v>34512.137000000002</v>
          </cell>
        </row>
        <row r="280">
          <cell r="A280" t="str">
            <v>608053</v>
          </cell>
          <cell r="B280" t="str">
            <v>BALANCE  WITH UNITED NATION</v>
          </cell>
          <cell r="C280">
            <v>2592.5770000000002</v>
          </cell>
        </row>
        <row r="281">
          <cell r="A281" t="str">
            <v>608055</v>
          </cell>
          <cell r="B281" t="str">
            <v>BALANCE  WITH UNITED NATION</v>
          </cell>
          <cell r="C281">
            <v>5091.4430000000002</v>
          </cell>
        </row>
        <row r="282">
          <cell r="A282" t="str">
            <v>613012</v>
          </cell>
          <cell r="B282" t="str">
            <v>CASH IN ATM SAFE BD</v>
          </cell>
          <cell r="C282">
            <v>101830</v>
          </cell>
        </row>
        <row r="283">
          <cell r="A283" t="str">
            <v>613018</v>
          </cell>
          <cell r="B283" t="str">
            <v>CASH IN SAFE ATM 2</v>
          </cell>
          <cell r="C283">
            <v>29950</v>
          </cell>
        </row>
        <row r="284">
          <cell r="A284" t="str">
            <v>616001</v>
          </cell>
          <cell r="B284" t="str">
            <v>BAL WITH OVERSEAS BRCHS -US</v>
          </cell>
          <cell r="C284">
            <v>141196.66899999999</v>
          </cell>
        </row>
        <row r="285">
          <cell r="A285" t="str">
            <v>616002</v>
          </cell>
          <cell r="B285" t="str">
            <v>BALANCE WITH OVERSEAS BRANC</v>
          </cell>
          <cell r="C285">
            <v>17024.643</v>
          </cell>
        </row>
        <row r="286">
          <cell r="A286" t="str">
            <v>616005</v>
          </cell>
          <cell r="B286" t="str">
            <v>BALANCE WITH OVERSEAS BRANC</v>
          </cell>
          <cell r="C286">
            <v>710.53800000000001</v>
          </cell>
        </row>
        <row r="287">
          <cell r="A287" t="str">
            <v>616014</v>
          </cell>
          <cell r="B287" t="str">
            <v>BALANCE WITH OVERSEAS BRANC</v>
          </cell>
          <cell r="C287">
            <v>27103.276999999998</v>
          </cell>
        </row>
        <row r="288">
          <cell r="A288" t="str">
            <v>617021</v>
          </cell>
          <cell r="B288" t="str">
            <v>PLACEMENT  WITH UNITED NATI</v>
          </cell>
          <cell r="C288">
            <v>900861.06</v>
          </cell>
        </row>
        <row r="289">
          <cell r="A289" t="str">
            <v>618002</v>
          </cell>
          <cell r="B289" t="str">
            <v>PLACEMENT WITH OVERSEAS BRA</v>
          </cell>
          <cell r="C289">
            <v>2261999.9739999999</v>
          </cell>
        </row>
        <row r="290">
          <cell r="A290" t="str">
            <v>618003</v>
          </cell>
          <cell r="B290" t="str">
            <v>PLACEMENT WITH OVERSEAS BRA</v>
          </cell>
          <cell r="C290">
            <v>8.0000000000000002E-3</v>
          </cell>
        </row>
        <row r="291">
          <cell r="A291" t="str">
            <v>650001</v>
          </cell>
          <cell r="B291" t="str">
            <v>EURO BONDS</v>
          </cell>
          <cell r="C291">
            <v>932485.93799999997</v>
          </cell>
        </row>
        <row r="292">
          <cell r="A292" t="str">
            <v>651008</v>
          </cell>
          <cell r="B292" t="str">
            <v>GOP ISLAMIC BOUND (SUKUK)</v>
          </cell>
          <cell r="C292">
            <v>2111200</v>
          </cell>
        </row>
        <row r="293">
          <cell r="A293" t="str">
            <v>661011</v>
          </cell>
          <cell r="B293" t="str">
            <v>TREASURY BILLS - OVERSEAS B</v>
          </cell>
          <cell r="C293">
            <v>296301</v>
          </cell>
        </row>
        <row r="294">
          <cell r="A294" t="str">
            <v>664012</v>
          </cell>
          <cell r="B294" t="str">
            <v>SHARES AT BAHRAIN UNQUOTED</v>
          </cell>
          <cell r="C294">
            <v>8000</v>
          </cell>
        </row>
        <row r="295">
          <cell r="A295" t="str">
            <v>677001</v>
          </cell>
          <cell r="B295" t="str">
            <v>OTHER BONDS-TABREED 06 FINA</v>
          </cell>
          <cell r="C295">
            <v>848250</v>
          </cell>
        </row>
        <row r="296">
          <cell r="A296" t="str">
            <v>682001</v>
          </cell>
          <cell r="B296" t="str">
            <v>PERSONAL LOAN</v>
          </cell>
          <cell r="C296">
            <v>3704.7060000000001</v>
          </cell>
        </row>
        <row r="297">
          <cell r="A297" t="str">
            <v>685031</v>
          </cell>
          <cell r="B297" t="str">
            <v>GENERAL LOAN</v>
          </cell>
          <cell r="C297">
            <v>5656557.4249999998</v>
          </cell>
        </row>
        <row r="298">
          <cell r="A298" t="str">
            <v>685037</v>
          </cell>
          <cell r="B298" t="str">
            <v>CORPORATE LOAN USD</v>
          </cell>
          <cell r="C298">
            <v>75903.361999999994</v>
          </cell>
        </row>
        <row r="299">
          <cell r="A299" t="str">
            <v>685044</v>
          </cell>
          <cell r="B299" t="str">
            <v>LOAN - SYNDICATE - US $</v>
          </cell>
          <cell r="C299">
            <v>11296601.745999999</v>
          </cell>
        </row>
        <row r="300">
          <cell r="A300" t="str">
            <v>689001</v>
          </cell>
          <cell r="B300" t="str">
            <v>LOANS AGAINST FOREIGN BILLS</v>
          </cell>
          <cell r="C300">
            <v>69240</v>
          </cell>
        </row>
        <row r="301">
          <cell r="A301" t="str">
            <v>691001</v>
          </cell>
          <cell r="B301" t="str">
            <v>LOANS AGAINST TRUST RECEIPT</v>
          </cell>
          <cell r="C301">
            <v>3109389.0159999998</v>
          </cell>
        </row>
        <row r="302">
          <cell r="A302" t="str">
            <v>692001</v>
          </cell>
          <cell r="B302" t="str">
            <v>LOANS AGAINST PACKING CREDI</v>
          </cell>
          <cell r="C302">
            <v>6121</v>
          </cell>
        </row>
        <row r="303">
          <cell r="A303" t="str">
            <v>722002</v>
          </cell>
          <cell r="B303" t="str">
            <v>LOCAL BILLS DISCOUNTED (LBD</v>
          </cell>
          <cell r="C303">
            <v>264317</v>
          </cell>
        </row>
        <row r="304">
          <cell r="A304" t="str">
            <v>726001</v>
          </cell>
          <cell r="B304" t="str">
            <v>FOREIGN BILLS PURCHASED .</v>
          </cell>
          <cell r="C304">
            <v>26914</v>
          </cell>
        </row>
        <row r="305">
          <cell r="A305" t="str">
            <v>726021</v>
          </cell>
          <cell r="B305" t="str">
            <v>FOREIGN BILLS PURCHASED-USD</v>
          </cell>
          <cell r="C305">
            <v>754000</v>
          </cell>
        </row>
        <row r="306">
          <cell r="A306" t="str">
            <v>741066</v>
          </cell>
          <cell r="B306" t="str">
            <v>INCOME ACCRUED ON TABREED 0</v>
          </cell>
          <cell r="C306">
            <v>24194.213</v>
          </cell>
        </row>
        <row r="307">
          <cell r="A307" t="str">
            <v>742003</v>
          </cell>
          <cell r="B307" t="str">
            <v>LEASE HOLD IMPROVEMENT</v>
          </cell>
          <cell r="C307">
            <v>88899.91</v>
          </cell>
        </row>
        <row r="308">
          <cell r="A308" t="str">
            <v>744007</v>
          </cell>
          <cell r="B308" t="str">
            <v>FURNITURE &amp; FIXTURE WOODEN,</v>
          </cell>
          <cell r="C308">
            <v>58574.966</v>
          </cell>
        </row>
        <row r="309">
          <cell r="A309" t="str">
            <v>744008</v>
          </cell>
          <cell r="B309" t="str">
            <v>LIABRARY BOOKS -</v>
          </cell>
          <cell r="C309">
            <v>46</v>
          </cell>
        </row>
        <row r="310">
          <cell r="A310" t="str">
            <v>744010</v>
          </cell>
          <cell r="B310" t="str">
            <v>FURNITURE &amp; FIXTURE - MISC.</v>
          </cell>
          <cell r="C310">
            <v>6069.14</v>
          </cell>
        </row>
        <row r="311">
          <cell r="A311" t="str">
            <v>744012</v>
          </cell>
          <cell r="B311" t="str">
            <v>FURNITURE &amp; FIXTURE - STEEL</v>
          </cell>
          <cell r="C311">
            <v>2188</v>
          </cell>
        </row>
        <row r="312">
          <cell r="A312" t="str">
            <v>746001</v>
          </cell>
          <cell r="B312" t="str">
            <v>STOCK OF OFFICE STATIONERY</v>
          </cell>
          <cell r="C312">
            <v>1382.624</v>
          </cell>
        </row>
        <row r="313">
          <cell r="A313" t="str">
            <v>746002</v>
          </cell>
          <cell r="B313" t="str">
            <v>STOCK OF SECURITY STATIONER</v>
          </cell>
          <cell r="C313">
            <v>199.155</v>
          </cell>
        </row>
        <row r="314">
          <cell r="A314" t="str">
            <v>751021</v>
          </cell>
          <cell r="B314" t="str">
            <v>ADVANCE DEPOSITS - OVS. BRS</v>
          </cell>
          <cell r="C314">
            <v>200</v>
          </cell>
        </row>
        <row r="315">
          <cell r="A315" t="str">
            <v>751022</v>
          </cell>
          <cell r="B315" t="str">
            <v>ADVANCE DEPOSIT - CREDIT CA</v>
          </cell>
          <cell r="C315">
            <v>38394.288</v>
          </cell>
        </row>
        <row r="316">
          <cell r="A316" t="str">
            <v>761032</v>
          </cell>
          <cell r="B316" t="str">
            <v>SUNDRY DEBTORS - OTHERS</v>
          </cell>
          <cell r="C316">
            <v>3607.92</v>
          </cell>
        </row>
        <row r="317">
          <cell r="A317" t="str">
            <v>766001</v>
          </cell>
          <cell r="B317" t="str">
            <v>SUSP. A/C-DD CANCELLED</v>
          </cell>
          <cell r="C317">
            <v>3466.0590000000002</v>
          </cell>
        </row>
        <row r="318">
          <cell r="A318" t="str">
            <v>767001</v>
          </cell>
          <cell r="B318" t="str">
            <v>OTHER ASSET-ADV AGST TA/SAL</v>
          </cell>
          <cell r="C318">
            <v>400</v>
          </cell>
        </row>
        <row r="319">
          <cell r="A319" t="str">
            <v>771001</v>
          </cell>
          <cell r="B319" t="str">
            <v>SUSP.A/C- CLEARING ADJUSTME</v>
          </cell>
          <cell r="C319">
            <v>0</v>
          </cell>
        </row>
        <row r="320">
          <cell r="A320" t="str">
            <v>771002</v>
          </cell>
          <cell r="B320" t="str">
            <v>SUSP.A/C CLRNG.ADJ.OTHERS</v>
          </cell>
          <cell r="C320">
            <v>-13564.392</v>
          </cell>
        </row>
        <row r="321">
          <cell r="A321" t="str">
            <v>772002</v>
          </cell>
          <cell r="B321" t="str">
            <v>PREPAIRED INSURANCE</v>
          </cell>
          <cell r="C321">
            <v>3891.3820000000001</v>
          </cell>
        </row>
        <row r="322">
          <cell r="A322" t="str">
            <v>772003</v>
          </cell>
          <cell r="B322" t="str">
            <v>PRE-PAID EXPENSES - OTHERS</v>
          </cell>
          <cell r="C322">
            <v>117308.878</v>
          </cell>
        </row>
        <row r="323">
          <cell r="A323" t="str">
            <v>772011</v>
          </cell>
          <cell r="B323" t="str">
            <v>INTEREST ACCRUED ON ADVANCE</v>
          </cell>
          <cell r="C323">
            <v>131591.799</v>
          </cell>
        </row>
        <row r="324">
          <cell r="A324" t="str">
            <v>772012</v>
          </cell>
          <cell r="B324" t="str">
            <v>INTEREST ACCRUED ON PLACEME</v>
          </cell>
          <cell r="C324">
            <v>7272.23</v>
          </cell>
        </row>
        <row r="325">
          <cell r="A325" t="str">
            <v>772017</v>
          </cell>
          <cell r="B325" t="str">
            <v>OTHER RECEIVABLES</v>
          </cell>
          <cell r="C325">
            <v>245363.77900000001</v>
          </cell>
        </row>
        <row r="326">
          <cell r="A326" t="str">
            <v>773002</v>
          </cell>
          <cell r="B326" t="str">
            <v>OTHER ASSETS- ADV RENT PAID</v>
          </cell>
          <cell r="C326">
            <v>73274.570000000007</v>
          </cell>
        </row>
        <row r="327">
          <cell r="A327" t="str">
            <v>774001</v>
          </cell>
          <cell r="B327" t="str">
            <v>OTHER ASSET-ADV.POSTAGE / T</v>
          </cell>
          <cell r="C327">
            <v>0</v>
          </cell>
        </row>
        <row r="328">
          <cell r="A328" t="str">
            <v>776006</v>
          </cell>
          <cell r="B328" t="str">
            <v>OTHER ASSETS A/C MARKUP REC</v>
          </cell>
          <cell r="C328">
            <v>-174.61600000000001</v>
          </cell>
        </row>
        <row r="329">
          <cell r="A329" t="str">
            <v>779001</v>
          </cell>
          <cell r="B329" t="str">
            <v>CASH IN TRANSIT</v>
          </cell>
          <cell r="C329">
            <v>0</v>
          </cell>
        </row>
        <row r="330">
          <cell r="A330" t="str">
            <v>779017</v>
          </cell>
          <cell r="B330" t="str">
            <v>O/A A/C TEZRAFTAR CASH EVEN</v>
          </cell>
          <cell r="C330">
            <v>16430.689999999999</v>
          </cell>
        </row>
        <row r="331">
          <cell r="A331" t="str">
            <v>785001</v>
          </cell>
          <cell r="B331" t="str">
            <v>OTHER ASSETS - MEND</v>
          </cell>
          <cell r="C331">
            <v>-7.4999999999999997E-2</v>
          </cell>
        </row>
        <row r="332">
          <cell r="A332" t="str">
            <v>795001</v>
          </cell>
          <cell r="B332" t="str">
            <v>PC &amp; SERVER -</v>
          </cell>
          <cell r="C332">
            <v>169884.69099999999</v>
          </cell>
        </row>
        <row r="333">
          <cell r="A333" t="str">
            <v>795002</v>
          </cell>
          <cell r="B333" t="str">
            <v>PRINTER/PERIPHERALS -</v>
          </cell>
          <cell r="C333">
            <v>4497.0200000000004</v>
          </cell>
        </row>
        <row r="334">
          <cell r="A334" t="str">
            <v>795003</v>
          </cell>
          <cell r="B334" t="str">
            <v>ELEC.EQIP. UPS/STABILIZER -</v>
          </cell>
          <cell r="C334">
            <v>52978.34</v>
          </cell>
        </row>
        <row r="335">
          <cell r="A335" t="str">
            <v>795004</v>
          </cell>
          <cell r="B335" t="str">
            <v>COMMUNICATION/NETWORKING</v>
          </cell>
          <cell r="C335">
            <v>20906.323</v>
          </cell>
        </row>
        <row r="336">
          <cell r="A336" t="str">
            <v>795005</v>
          </cell>
          <cell r="B336" t="str">
            <v>IT SOFTWARE</v>
          </cell>
          <cell r="C336">
            <v>78997.813999999998</v>
          </cell>
        </row>
        <row r="337">
          <cell r="A337" t="str">
            <v>822007</v>
          </cell>
          <cell r="B337" t="str">
            <v>FOREIGN DOCUMENTARY BILLS L</v>
          </cell>
          <cell r="C337">
            <v>392190</v>
          </cell>
        </row>
        <row r="338">
          <cell r="A338" t="str">
            <v>822008</v>
          </cell>
          <cell r="B338" t="str">
            <v>FOREIGN DOCUMENTARY BILLS L</v>
          </cell>
          <cell r="C338">
            <v>298410</v>
          </cell>
        </row>
        <row r="339">
          <cell r="A339" t="str">
            <v>823003</v>
          </cell>
          <cell r="B339" t="str">
            <v>CURTOMER'S LIABILITY L.G.</v>
          </cell>
          <cell r="C339">
            <v>4205937.38</v>
          </cell>
        </row>
        <row r="340">
          <cell r="A340" t="str">
            <v>824003</v>
          </cell>
          <cell r="B340" t="str">
            <v>CUSTOMER LIABILITY L.C. (CA</v>
          </cell>
          <cell r="C340">
            <v>10281771.699999999</v>
          </cell>
        </row>
        <row r="341">
          <cell r="A341" t="str">
            <v>824004</v>
          </cell>
          <cell r="B341" t="str">
            <v>CUSTOMER LIABILITY L.C. (IC</v>
          </cell>
          <cell r="C341">
            <v>126705</v>
          </cell>
        </row>
        <row r="342">
          <cell r="A342" t="str">
            <v>829001</v>
          </cell>
          <cell r="B342" t="str">
            <v>CUST LIAB. L/C ACCEPTANCE</v>
          </cell>
          <cell r="C342">
            <v>369064</v>
          </cell>
        </row>
        <row r="343">
          <cell r="A343" t="str">
            <v>835001</v>
          </cell>
          <cell r="B343" t="str">
            <v>CUSTOMER LIABILITY NIDF</v>
          </cell>
          <cell r="C343">
            <v>49.140999999999998</v>
          </cell>
        </row>
        <row r="344">
          <cell r="A344" t="str">
            <v>842012</v>
          </cell>
          <cell r="B344" t="str">
            <v>MAIN OFFICE ACCOUNT - BD</v>
          </cell>
          <cell r="C344">
            <v>0</v>
          </cell>
        </row>
        <row r="345">
          <cell r="A345" t="str">
            <v>861001</v>
          </cell>
          <cell r="B345" t="str">
            <v>EXPENDITURE ACCOUNT</v>
          </cell>
          <cell r="C345">
            <v>1984375.0090000001</v>
          </cell>
        </row>
        <row r="346">
          <cell r="A346" t="str">
            <v>911001</v>
          </cell>
          <cell r="B346" t="str">
            <v>AUTO CAR FINANCE</v>
          </cell>
          <cell r="C346">
            <v>64653.557999999997</v>
          </cell>
        </row>
        <row r="347">
          <cell r="A347" t="str">
            <v>913003</v>
          </cell>
          <cell r="B347" t="str">
            <v>DUE FM CARD MEM-MC CLASSIC</v>
          </cell>
          <cell r="C347">
            <v>546.33699999999999</v>
          </cell>
        </row>
        <row r="348">
          <cell r="A348" t="str">
            <v>913004</v>
          </cell>
          <cell r="B348" t="str">
            <v>DUE CARD MEM MC PREFERRED</v>
          </cell>
          <cell r="C348">
            <v>55442.057000000001</v>
          </cell>
        </row>
        <row r="349">
          <cell r="A349" t="str">
            <v>913033</v>
          </cell>
          <cell r="B349" t="str">
            <v>DUE FM CARD MEM-MC CLASSIC</v>
          </cell>
          <cell r="C349">
            <v>10545.251</v>
          </cell>
        </row>
        <row r="350">
          <cell r="A350" t="str">
            <v>915001</v>
          </cell>
          <cell r="B350" t="str">
            <v>ADVANCE CONSUMER - PIL FINA</v>
          </cell>
          <cell r="C350">
            <v>17927307.890999999</v>
          </cell>
        </row>
        <row r="351">
          <cell r="A351" t="str">
            <v>921001</v>
          </cell>
          <cell r="B351" t="str">
            <v>ELECTRICAL &amp; OFFICE APPLIAN</v>
          </cell>
          <cell r="C351">
            <v>111136.291</v>
          </cell>
        </row>
        <row r="352">
          <cell r="A352" t="str">
            <v>922001</v>
          </cell>
          <cell r="B352" t="str">
            <v>VEHICLE OFFICE -</v>
          </cell>
          <cell r="C352">
            <v>27858</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ow r="6">
          <cell r="N6" t="e">
            <v>#N/A</v>
          </cell>
          <cell r="R6" t="e">
            <v>#N/A</v>
          </cell>
        </row>
        <row r="7">
          <cell r="C7" t="str">
            <v>ENGRO</v>
          </cell>
          <cell r="D7">
            <v>40001</v>
          </cell>
          <cell r="E7">
            <v>40003</v>
          </cell>
          <cell r="F7">
            <v>2250</v>
          </cell>
          <cell r="G7">
            <v>360</v>
          </cell>
          <cell r="Q7">
            <v>15000</v>
          </cell>
          <cell r="R7" t="str">
            <v>203807-4201</v>
          </cell>
          <cell r="S7">
            <v>139.49493333333334</v>
          </cell>
          <cell r="T7">
            <v>2092424</v>
          </cell>
          <cell r="U7">
            <v>-2092784</v>
          </cell>
        </row>
        <row r="8">
          <cell r="C8" t="str">
            <v>FFC</v>
          </cell>
          <cell r="D8">
            <v>40001</v>
          </cell>
          <cell r="E8">
            <v>40003</v>
          </cell>
          <cell r="F8">
            <v>1000</v>
          </cell>
          <cell r="G8">
            <v>160</v>
          </cell>
          <cell r="Q8">
            <v>10000</v>
          </cell>
          <cell r="R8" t="str">
            <v>203890-4201</v>
          </cell>
          <cell r="S8">
            <v>95.6</v>
          </cell>
          <cell r="T8">
            <v>956000</v>
          </cell>
          <cell r="U8">
            <v>-956160</v>
          </cell>
        </row>
        <row r="9">
          <cell r="C9" t="str">
            <v>POL</v>
          </cell>
          <cell r="D9">
            <v>40001</v>
          </cell>
          <cell r="E9">
            <v>40003</v>
          </cell>
          <cell r="F9">
            <v>1500</v>
          </cell>
          <cell r="G9">
            <v>240</v>
          </cell>
          <cell r="Q9">
            <v>10000</v>
          </cell>
          <cell r="R9" t="str">
            <v>204196-4201</v>
          </cell>
          <cell r="S9">
            <v>156.65</v>
          </cell>
          <cell r="T9">
            <v>1566500</v>
          </cell>
          <cell r="U9">
            <v>-1566740</v>
          </cell>
        </row>
        <row r="10">
          <cell r="G10">
            <v>760</v>
          </cell>
          <cell r="U10">
            <v>-4615684</v>
          </cell>
        </row>
        <row r="12">
          <cell r="C12" t="str">
            <v>ENGRO</v>
          </cell>
          <cell r="D12">
            <v>40009</v>
          </cell>
          <cell r="E12">
            <v>40011</v>
          </cell>
          <cell r="F12">
            <v>14294.999999999998</v>
          </cell>
          <cell r="G12">
            <v>2287.1999999999998</v>
          </cell>
          <cell r="I12">
            <v>95300</v>
          </cell>
          <cell r="J12">
            <v>141.90084994753411</v>
          </cell>
          <cell r="K12">
            <v>13523151</v>
          </cell>
          <cell r="L12">
            <v>1352.34</v>
          </cell>
          <cell r="M12">
            <v>140.846575</v>
          </cell>
          <cell r="N12" t="str">
            <v>203807-4201</v>
          </cell>
          <cell r="O12">
            <v>13422678.5975</v>
          </cell>
          <cell r="P12">
            <v>86177.402499999851</v>
          </cell>
          <cell r="U12">
            <v>13505216.460000001</v>
          </cell>
        </row>
        <row r="14">
          <cell r="C14" t="str">
            <v>PTC</v>
          </cell>
          <cell r="D14">
            <v>40011</v>
          </cell>
          <cell r="E14">
            <v>40015</v>
          </cell>
          <cell r="F14">
            <v>2500</v>
          </cell>
          <cell r="G14">
            <v>400</v>
          </cell>
          <cell r="Q14">
            <v>50000</v>
          </cell>
          <cell r="R14" t="str">
            <v>203866-4201</v>
          </cell>
          <cell r="S14">
            <v>17.155000000000001</v>
          </cell>
          <cell r="T14">
            <v>857750</v>
          </cell>
          <cell r="U14">
            <v>-858150</v>
          </cell>
        </row>
        <row r="16">
          <cell r="C16" t="str">
            <v>OGDC</v>
          </cell>
          <cell r="D16">
            <v>40014</v>
          </cell>
          <cell r="E16">
            <v>40016</v>
          </cell>
          <cell r="F16">
            <v>10000</v>
          </cell>
          <cell r="G16">
            <v>1600</v>
          </cell>
          <cell r="I16">
            <v>100000</v>
          </cell>
          <cell r="J16">
            <v>86.532979999999995</v>
          </cell>
          <cell r="K16">
            <v>8653298</v>
          </cell>
          <cell r="L16">
            <v>865.43</v>
          </cell>
          <cell r="M16">
            <v>62.542195008613561</v>
          </cell>
          <cell r="N16" t="str">
            <v>203920-4201</v>
          </cell>
          <cell r="O16">
            <v>6254219.500861356</v>
          </cell>
          <cell r="P16">
            <v>2389078.499138644</v>
          </cell>
          <cell r="U16">
            <v>8640832.5700000003</v>
          </cell>
        </row>
        <row r="18">
          <cell r="C18" t="str">
            <v>NBP</v>
          </cell>
          <cell r="D18">
            <v>40030</v>
          </cell>
          <cell r="E18">
            <v>40032</v>
          </cell>
          <cell r="F18">
            <v>8000</v>
          </cell>
          <cell r="G18">
            <v>1280</v>
          </cell>
          <cell r="Q18">
            <v>100000</v>
          </cell>
          <cell r="R18" t="str">
            <v>203882-4201</v>
          </cell>
          <cell r="S18">
            <v>64.468637599999994</v>
          </cell>
          <cell r="T18">
            <v>6446863.7599999998</v>
          </cell>
          <cell r="U18">
            <v>-6448143.7599999998</v>
          </cell>
        </row>
        <row r="19">
          <cell r="C19" t="str">
            <v>PTC</v>
          </cell>
          <cell r="D19">
            <v>40030</v>
          </cell>
          <cell r="E19">
            <v>40032</v>
          </cell>
          <cell r="F19">
            <v>5000</v>
          </cell>
          <cell r="G19">
            <v>800</v>
          </cell>
          <cell r="I19">
            <v>100000</v>
          </cell>
          <cell r="J19">
            <v>17.625525</v>
          </cell>
          <cell r="K19">
            <v>1762552.5</v>
          </cell>
          <cell r="L19">
            <v>176.25</v>
          </cell>
          <cell r="M19">
            <v>17.038385524752474</v>
          </cell>
          <cell r="N19" t="str">
            <v>203866-4201</v>
          </cell>
          <cell r="O19">
            <v>1703838.5524752475</v>
          </cell>
          <cell r="P19">
            <v>53713.947524752468</v>
          </cell>
          <cell r="U19">
            <v>1756576.25</v>
          </cell>
        </row>
        <row r="20">
          <cell r="G20">
            <v>2080</v>
          </cell>
          <cell r="U20">
            <v>-4691567.51</v>
          </cell>
        </row>
        <row r="22">
          <cell r="C22" t="str">
            <v>HUBC</v>
          </cell>
          <cell r="D22">
            <v>40036</v>
          </cell>
          <cell r="E22">
            <v>40038</v>
          </cell>
          <cell r="F22">
            <v>7500.0625</v>
          </cell>
          <cell r="G22">
            <v>1200.01</v>
          </cell>
          <cell r="Q22">
            <v>150000</v>
          </cell>
          <cell r="R22" t="str">
            <v>203840-4201</v>
          </cell>
          <cell r="S22">
            <v>31.140247600000006</v>
          </cell>
          <cell r="T22">
            <v>4671037.1400000006</v>
          </cell>
          <cell r="U22">
            <v>-4672237.1500000004</v>
          </cell>
        </row>
        <row r="24">
          <cell r="C24" t="str">
            <v>PTC</v>
          </cell>
          <cell r="D24">
            <v>40044</v>
          </cell>
          <cell r="E24">
            <v>40046</v>
          </cell>
          <cell r="F24">
            <v>11500</v>
          </cell>
          <cell r="G24">
            <v>1840</v>
          </cell>
          <cell r="I24">
            <v>230000</v>
          </cell>
          <cell r="J24">
            <v>18.574296608695651</v>
          </cell>
          <cell r="K24">
            <v>4272088.22</v>
          </cell>
          <cell r="L24">
            <v>427.22</v>
          </cell>
          <cell r="M24">
            <v>18.259625652173916</v>
          </cell>
          <cell r="N24" t="str">
            <v>203866-4201</v>
          </cell>
          <cell r="O24">
            <v>4199713.9000000004</v>
          </cell>
          <cell r="P24">
            <v>60874.319999999367</v>
          </cell>
          <cell r="U24">
            <v>4258321</v>
          </cell>
        </row>
        <row r="26">
          <cell r="C26" t="str">
            <v>HUBC</v>
          </cell>
          <cell r="D26">
            <v>40046</v>
          </cell>
          <cell r="E26">
            <v>40050</v>
          </cell>
          <cell r="F26">
            <v>3750</v>
          </cell>
          <cell r="G26">
            <v>600</v>
          </cell>
          <cell r="I26">
            <v>75000</v>
          </cell>
          <cell r="J26">
            <v>31.857733333333332</v>
          </cell>
          <cell r="K26">
            <v>2389330</v>
          </cell>
          <cell r="L26">
            <v>238.94</v>
          </cell>
          <cell r="M26">
            <v>30.717705151320029</v>
          </cell>
          <cell r="N26" t="str">
            <v>203840-4201</v>
          </cell>
          <cell r="O26">
            <v>2303827.8863490024</v>
          </cell>
          <cell r="P26">
            <v>81752.113650997635</v>
          </cell>
          <cell r="U26">
            <v>2384741.06</v>
          </cell>
        </row>
        <row r="28">
          <cell r="C28" t="str">
            <v>HUBC</v>
          </cell>
          <cell r="D28">
            <v>40053</v>
          </cell>
          <cell r="E28">
            <v>40057</v>
          </cell>
          <cell r="F28">
            <v>5750</v>
          </cell>
          <cell r="G28">
            <v>920</v>
          </cell>
          <cell r="Q28">
            <v>115000</v>
          </cell>
          <cell r="R28" t="str">
            <v>203840-4201</v>
          </cell>
          <cell r="S28">
            <v>32.227685652173911</v>
          </cell>
          <cell r="T28">
            <v>3706183.85</v>
          </cell>
          <cell r="U28">
            <v>-3707103.85</v>
          </cell>
        </row>
        <row r="30">
          <cell r="C30" t="str">
            <v>HUBC</v>
          </cell>
          <cell r="D30">
            <v>40056</v>
          </cell>
          <cell r="E30">
            <v>40058</v>
          </cell>
          <cell r="F30">
            <v>6450</v>
          </cell>
          <cell r="G30">
            <v>1032</v>
          </cell>
          <cell r="Q30">
            <v>129000</v>
          </cell>
          <cell r="R30" t="str">
            <v>203840-4201</v>
          </cell>
          <cell r="S30">
            <v>32.686695348837212</v>
          </cell>
          <cell r="T30">
            <v>4216583.7</v>
          </cell>
          <cell r="U30">
            <v>-4217615.7</v>
          </cell>
        </row>
        <row r="32">
          <cell r="C32" t="str">
            <v>HUBC</v>
          </cell>
          <cell r="D32">
            <v>40057</v>
          </cell>
          <cell r="E32">
            <v>40059</v>
          </cell>
          <cell r="F32">
            <v>7100</v>
          </cell>
          <cell r="G32">
            <v>1136</v>
          </cell>
          <cell r="Q32">
            <v>142000</v>
          </cell>
          <cell r="R32" t="str">
            <v>203840-4201</v>
          </cell>
          <cell r="S32">
            <v>33.546654929577464</v>
          </cell>
          <cell r="T32">
            <v>4763625</v>
          </cell>
          <cell r="U32">
            <v>-4764761</v>
          </cell>
        </row>
        <row r="33">
          <cell r="C33" t="str">
            <v>FFC</v>
          </cell>
          <cell r="D33">
            <v>40057</v>
          </cell>
          <cell r="E33">
            <v>40059</v>
          </cell>
          <cell r="F33">
            <v>4000</v>
          </cell>
          <cell r="G33">
            <v>640</v>
          </cell>
          <cell r="Q33">
            <v>50000</v>
          </cell>
          <cell r="R33" t="str">
            <v>203890-4201</v>
          </cell>
          <cell r="S33">
            <v>98.067534000000009</v>
          </cell>
          <cell r="T33">
            <v>4903376.7</v>
          </cell>
          <cell r="U33">
            <v>-4904016.7</v>
          </cell>
        </row>
        <row r="34">
          <cell r="G34">
            <v>1776</v>
          </cell>
          <cell r="U34">
            <v>-9668777.6999999993</v>
          </cell>
        </row>
        <row r="36">
          <cell r="C36" t="str">
            <v>NBP</v>
          </cell>
          <cell r="D36">
            <v>40060</v>
          </cell>
          <cell r="E36">
            <v>40064</v>
          </cell>
          <cell r="F36">
            <v>8000.0625</v>
          </cell>
          <cell r="G36">
            <v>1280.01</v>
          </cell>
          <cell r="I36">
            <v>100000</v>
          </cell>
          <cell r="J36">
            <v>75.108205624999997</v>
          </cell>
          <cell r="K36">
            <v>7510820.5624999991</v>
          </cell>
          <cell r="L36">
            <v>751.1</v>
          </cell>
          <cell r="M36">
            <v>70.989102533333337</v>
          </cell>
          <cell r="N36" t="str">
            <v>203882-4201</v>
          </cell>
          <cell r="O36">
            <v>7098910.2533333339</v>
          </cell>
          <cell r="P36">
            <v>403910.24666666542</v>
          </cell>
          <cell r="U36">
            <v>7500789.3899999997</v>
          </cell>
        </row>
        <row r="38">
          <cell r="C38" t="str">
            <v>DOL</v>
          </cell>
          <cell r="D38">
            <v>40072</v>
          </cell>
          <cell r="E38">
            <v>40074</v>
          </cell>
          <cell r="F38">
            <v>2173.0625</v>
          </cell>
          <cell r="G38">
            <v>347.69</v>
          </cell>
          <cell r="I38">
            <v>43461</v>
          </cell>
          <cell r="J38">
            <v>9.2600002876141829</v>
          </cell>
          <cell r="K38">
            <v>402448.8725</v>
          </cell>
          <cell r="L38">
            <v>40.24</v>
          </cell>
          <cell r="M38">
            <v>7.54</v>
          </cell>
          <cell r="N38" t="str">
            <v>202428-4201</v>
          </cell>
          <cell r="O38">
            <v>327695.94</v>
          </cell>
          <cell r="P38">
            <v>72579.87</v>
          </cell>
          <cell r="U38">
            <v>399887.88</v>
          </cell>
        </row>
        <row r="40">
          <cell r="C40" t="str">
            <v>DOL</v>
          </cell>
          <cell r="D40">
            <v>40073</v>
          </cell>
          <cell r="E40">
            <v>40081</v>
          </cell>
          <cell r="F40">
            <v>6319.0625</v>
          </cell>
          <cell r="G40">
            <v>1011.05</v>
          </cell>
          <cell r="I40">
            <v>126381</v>
          </cell>
          <cell r="J40">
            <v>9.0061461968175607</v>
          </cell>
          <cell r="K40">
            <v>1138205.7625000002</v>
          </cell>
          <cell r="L40">
            <v>113.82</v>
          </cell>
          <cell r="M40">
            <v>7.54</v>
          </cell>
          <cell r="N40" t="str">
            <v>202428-4201</v>
          </cell>
          <cell r="O40">
            <v>952912.74</v>
          </cell>
          <cell r="P40">
            <v>178973.96000000014</v>
          </cell>
          <cell r="U40">
            <v>1130761.83</v>
          </cell>
        </row>
        <row r="42">
          <cell r="C42" t="str">
            <v>ENGRO</v>
          </cell>
          <cell r="D42">
            <v>40080</v>
          </cell>
          <cell r="E42">
            <v>40084</v>
          </cell>
          <cell r="F42">
            <v>1800</v>
          </cell>
          <cell r="G42">
            <v>288</v>
          </cell>
          <cell r="Q42">
            <v>15000</v>
          </cell>
          <cell r="R42" t="str">
            <v>203807-4201</v>
          </cell>
          <cell r="S42">
            <v>175.52356666666665</v>
          </cell>
          <cell r="T42">
            <v>2632853.5</v>
          </cell>
          <cell r="U42">
            <v>-2633141.5</v>
          </cell>
        </row>
        <row r="43">
          <cell r="C43" t="str">
            <v>DOL</v>
          </cell>
          <cell r="D43">
            <v>40080</v>
          </cell>
          <cell r="E43">
            <v>40084</v>
          </cell>
          <cell r="F43">
            <v>2500</v>
          </cell>
          <cell r="G43">
            <v>400</v>
          </cell>
          <cell r="I43">
            <v>50000</v>
          </cell>
          <cell r="J43">
            <v>9.5270399999999995</v>
          </cell>
          <cell r="K43">
            <v>476352</v>
          </cell>
          <cell r="L43">
            <v>47.71</v>
          </cell>
          <cell r="M43">
            <v>7.54</v>
          </cell>
          <cell r="N43" t="str">
            <v>202428-4201</v>
          </cell>
          <cell r="O43">
            <v>377000</v>
          </cell>
          <cell r="P43">
            <v>96852</v>
          </cell>
          <cell r="U43">
            <v>473404.29</v>
          </cell>
        </row>
        <row r="44">
          <cell r="G44">
            <v>688</v>
          </cell>
          <cell r="U44">
            <v>-2159737.21</v>
          </cell>
        </row>
        <row r="46">
          <cell r="C46" t="str">
            <v>POL</v>
          </cell>
          <cell r="D46">
            <v>40081</v>
          </cell>
          <cell r="E46">
            <v>40085</v>
          </cell>
          <cell r="F46">
            <v>2250</v>
          </cell>
          <cell r="G46">
            <v>360</v>
          </cell>
          <cell r="Q46">
            <v>15000</v>
          </cell>
          <cell r="R46" t="str">
            <v>204196-4201</v>
          </cell>
          <cell r="S46">
            <v>213.11126533333334</v>
          </cell>
          <cell r="T46">
            <v>3196668.98</v>
          </cell>
          <cell r="U46">
            <v>-3197028.98</v>
          </cell>
        </row>
        <row r="47">
          <cell r="C47" t="str">
            <v>PPL</v>
          </cell>
          <cell r="D47">
            <v>40081</v>
          </cell>
          <cell r="E47">
            <v>40085</v>
          </cell>
          <cell r="F47">
            <v>1498.5</v>
          </cell>
          <cell r="G47">
            <v>239.76</v>
          </cell>
          <cell r="Q47">
            <v>10000</v>
          </cell>
          <cell r="R47" t="str">
            <v>204498-4201</v>
          </cell>
          <cell r="S47">
            <v>200.1498</v>
          </cell>
          <cell r="T47">
            <v>2001498</v>
          </cell>
          <cell r="U47">
            <v>-2001737.76</v>
          </cell>
        </row>
        <row r="48">
          <cell r="C48" t="str">
            <v>ENGRO</v>
          </cell>
          <cell r="D48">
            <v>40081</v>
          </cell>
          <cell r="E48">
            <v>40085</v>
          </cell>
          <cell r="F48">
            <v>1800</v>
          </cell>
          <cell r="G48">
            <v>288</v>
          </cell>
          <cell r="I48">
            <v>15000</v>
          </cell>
          <cell r="J48">
            <v>182.07916666666668</v>
          </cell>
          <cell r="K48">
            <v>2731187.5</v>
          </cell>
          <cell r="L48">
            <v>273.12</v>
          </cell>
          <cell r="M48">
            <v>175.52356666666665</v>
          </cell>
          <cell r="N48" t="str">
            <v>203807-4201</v>
          </cell>
          <cell r="O48">
            <v>2632853.5</v>
          </cell>
          <cell r="P48">
            <v>96534</v>
          </cell>
          <cell r="U48">
            <v>2728826.38</v>
          </cell>
        </row>
        <row r="49">
          <cell r="G49">
            <v>887.76</v>
          </cell>
          <cell r="L49">
            <v>273.12</v>
          </cell>
          <cell r="U49">
            <v>-2469940.3600000003</v>
          </cell>
        </row>
        <row r="51">
          <cell r="C51" t="str">
            <v>PTC</v>
          </cell>
          <cell r="D51">
            <v>40085</v>
          </cell>
          <cell r="E51">
            <v>40087</v>
          </cell>
          <cell r="F51">
            <v>5000</v>
          </cell>
          <cell r="G51">
            <v>800</v>
          </cell>
          <cell r="Q51">
            <v>100000</v>
          </cell>
          <cell r="R51" t="str">
            <v>203866-4201</v>
          </cell>
          <cell r="S51">
            <v>20.76</v>
          </cell>
          <cell r="T51">
            <v>2076000</v>
          </cell>
          <cell r="U51">
            <v>-2076800</v>
          </cell>
        </row>
        <row r="53">
          <cell r="C53" t="str">
            <v>SFWF</v>
          </cell>
          <cell r="D53">
            <v>40087</v>
          </cell>
          <cell r="E53">
            <v>40091</v>
          </cell>
          <cell r="F53">
            <v>0.25</v>
          </cell>
          <cell r="G53">
            <v>0.04</v>
          </cell>
          <cell r="I53">
            <v>5</v>
          </cell>
          <cell r="J53">
            <v>9.2579999999999991</v>
          </cell>
          <cell r="K53">
            <v>46.29</v>
          </cell>
          <cell r="L53">
            <v>0</v>
          </cell>
          <cell r="M53">
            <v>7.7498700436727637</v>
          </cell>
          <cell r="N53" t="str">
            <v>0205346-4271</v>
          </cell>
          <cell r="O53">
            <v>38.749350218363816</v>
          </cell>
          <cell r="P53">
            <v>7.2906497816361844</v>
          </cell>
          <cell r="U53">
            <v>46</v>
          </cell>
        </row>
        <row r="55">
          <cell r="C55" t="str">
            <v>APL</v>
          </cell>
          <cell r="D55">
            <v>40094</v>
          </cell>
          <cell r="E55">
            <v>40098</v>
          </cell>
          <cell r="F55">
            <v>1590</v>
          </cell>
          <cell r="G55">
            <v>254.4</v>
          </cell>
          <cell r="I55">
            <v>10600</v>
          </cell>
          <cell r="J55">
            <v>380.00660377358486</v>
          </cell>
          <cell r="K55">
            <v>4028069.9999999995</v>
          </cell>
          <cell r="L55">
            <v>402.8</v>
          </cell>
          <cell r="M55">
            <v>374.58465861538463</v>
          </cell>
          <cell r="N55" t="str">
            <v>204684-4201</v>
          </cell>
          <cell r="O55">
            <v>3970597.3813230773</v>
          </cell>
          <cell r="P55">
            <v>55882.618676922379</v>
          </cell>
          <cell r="U55">
            <v>4025822.8</v>
          </cell>
        </row>
        <row r="56">
          <cell r="C56" t="str">
            <v>PTC</v>
          </cell>
          <cell r="D56">
            <v>40094</v>
          </cell>
          <cell r="E56">
            <v>40098</v>
          </cell>
          <cell r="F56">
            <v>5000</v>
          </cell>
          <cell r="G56">
            <v>800</v>
          </cell>
          <cell r="I56">
            <v>100000</v>
          </cell>
          <cell r="J56">
            <v>21.556002200000002</v>
          </cell>
          <cell r="K56">
            <v>2155600.2200000002</v>
          </cell>
          <cell r="L56">
            <v>215.58</v>
          </cell>
          <cell r="M56">
            <v>21.135565610859729</v>
          </cell>
          <cell r="N56" t="str">
            <v>203866-4201</v>
          </cell>
          <cell r="O56">
            <v>2113556.5610859729</v>
          </cell>
          <cell r="P56">
            <v>37043.65891402727</v>
          </cell>
          <cell r="U56">
            <v>2149584.64</v>
          </cell>
        </row>
        <row r="57">
          <cell r="G57">
            <v>1054.4000000000001</v>
          </cell>
          <cell r="L57">
            <v>618.38</v>
          </cell>
          <cell r="U57">
            <v>6175407.4399999995</v>
          </cell>
        </row>
        <row r="59">
          <cell r="C59" t="str">
            <v>PTC</v>
          </cell>
          <cell r="D59">
            <v>40095</v>
          </cell>
          <cell r="E59">
            <v>40099</v>
          </cell>
          <cell r="F59">
            <v>2500</v>
          </cell>
          <cell r="G59">
            <v>400</v>
          </cell>
          <cell r="Q59">
            <v>50000</v>
          </cell>
          <cell r="R59" t="str">
            <v>203866-4201</v>
          </cell>
          <cell r="S59">
            <v>20.421399999999998</v>
          </cell>
          <cell r="T59">
            <v>1021070</v>
          </cell>
          <cell r="U59">
            <v>-1021470</v>
          </cell>
        </row>
        <row r="60">
          <cell r="C60" t="str">
            <v>POL</v>
          </cell>
          <cell r="D60">
            <v>40095</v>
          </cell>
          <cell r="E60">
            <v>40099</v>
          </cell>
          <cell r="F60">
            <v>3750</v>
          </cell>
          <cell r="G60">
            <v>600</v>
          </cell>
          <cell r="Q60">
            <v>25000</v>
          </cell>
          <cell r="R60" t="str">
            <v>204196-4201</v>
          </cell>
          <cell r="S60">
            <v>216.84559999999999</v>
          </cell>
          <cell r="T60">
            <v>5421140</v>
          </cell>
          <cell r="U60">
            <v>-5421740</v>
          </cell>
        </row>
        <row r="61">
          <cell r="G61">
            <v>1000</v>
          </cell>
          <cell r="U61">
            <v>-6443210</v>
          </cell>
        </row>
        <row r="63">
          <cell r="C63" t="str">
            <v>PTC</v>
          </cell>
          <cell r="D63">
            <v>40098</v>
          </cell>
          <cell r="E63">
            <v>40100</v>
          </cell>
          <cell r="F63">
            <v>1250</v>
          </cell>
          <cell r="G63">
            <v>200</v>
          </cell>
          <cell r="Q63">
            <v>25000</v>
          </cell>
          <cell r="R63" t="str">
            <v>203866-4201</v>
          </cell>
          <cell r="S63">
            <v>20.059999999999999</v>
          </cell>
          <cell r="T63">
            <v>501500</v>
          </cell>
          <cell r="U63">
            <v>-501700</v>
          </cell>
        </row>
        <row r="65">
          <cell r="C65" t="str">
            <v>PTC</v>
          </cell>
          <cell r="D65">
            <v>40099</v>
          </cell>
          <cell r="E65">
            <v>40101</v>
          </cell>
          <cell r="F65">
            <v>748.875</v>
          </cell>
          <cell r="G65">
            <v>119.82</v>
          </cell>
          <cell r="Q65">
            <v>14977</v>
          </cell>
          <cell r="R65" t="str">
            <v>203866-4201</v>
          </cell>
          <cell r="S65">
            <v>20.251335380917407</v>
          </cell>
          <cell r="T65">
            <v>303304.25</v>
          </cell>
          <cell r="U65">
            <v>-303424.07</v>
          </cell>
        </row>
        <row r="67">
          <cell r="C67" t="str">
            <v>PTC</v>
          </cell>
          <cell r="D67">
            <v>40101</v>
          </cell>
          <cell r="E67">
            <v>40105</v>
          </cell>
          <cell r="F67">
            <v>10000</v>
          </cell>
          <cell r="G67">
            <v>1600</v>
          </cell>
          <cell r="I67">
            <v>200000</v>
          </cell>
          <cell r="J67">
            <v>21.551157749999998</v>
          </cell>
          <cell r="K67">
            <v>4310231.55</v>
          </cell>
          <cell r="L67">
            <v>431.03</v>
          </cell>
          <cell r="M67">
            <v>20.296627627108442</v>
          </cell>
          <cell r="N67" t="str">
            <v>203866-4201</v>
          </cell>
          <cell r="O67">
            <v>4059325.5254216883</v>
          </cell>
          <cell r="P67">
            <v>240906.02457831148</v>
          </cell>
          <cell r="U67">
            <v>4298200.5199999996</v>
          </cell>
        </row>
        <row r="69">
          <cell r="C69" t="str">
            <v>POL</v>
          </cell>
          <cell r="D69">
            <v>40102</v>
          </cell>
          <cell r="E69">
            <v>40105</v>
          </cell>
          <cell r="F69">
            <v>3750</v>
          </cell>
          <cell r="G69">
            <v>600</v>
          </cell>
          <cell r="I69">
            <v>25000</v>
          </cell>
          <cell r="J69">
            <v>229.75048000000001</v>
          </cell>
          <cell r="K69">
            <v>5743762</v>
          </cell>
          <cell r="L69">
            <v>574.41</v>
          </cell>
          <cell r="M69">
            <v>217.33990902857138</v>
          </cell>
          <cell r="N69" t="str">
            <v>204196-4201</v>
          </cell>
          <cell r="O69">
            <v>5433497.7257142849</v>
          </cell>
          <cell r="P69">
            <v>306514.27428571507</v>
          </cell>
          <cell r="U69">
            <v>5738837.5899999999</v>
          </cell>
        </row>
        <row r="71">
          <cell r="C71" t="str">
            <v>PPL</v>
          </cell>
          <cell r="D71">
            <v>40102</v>
          </cell>
          <cell r="E71">
            <v>40106</v>
          </cell>
          <cell r="F71">
            <v>7499.9375</v>
          </cell>
          <cell r="G71">
            <v>1199.99</v>
          </cell>
          <cell r="Q71">
            <v>75000</v>
          </cell>
          <cell r="R71" t="str">
            <v>204498-4201</v>
          </cell>
          <cell r="S71">
            <v>194.11093653333333</v>
          </cell>
          <cell r="T71">
            <v>14558320.24</v>
          </cell>
          <cell r="U71">
            <v>-14559520.23</v>
          </cell>
        </row>
        <row r="72">
          <cell r="G72">
            <v>1799.99</v>
          </cell>
        </row>
        <row r="74">
          <cell r="C74" t="str">
            <v>PTC</v>
          </cell>
          <cell r="D74">
            <v>40105</v>
          </cell>
          <cell r="E74">
            <v>40107</v>
          </cell>
          <cell r="F74">
            <v>10000</v>
          </cell>
          <cell r="G74">
            <v>1600</v>
          </cell>
          <cell r="Q74">
            <v>200000</v>
          </cell>
          <cell r="R74" t="str">
            <v>203866-4201</v>
          </cell>
          <cell r="S74">
            <v>20.183499999999999</v>
          </cell>
          <cell r="T74">
            <v>4036700</v>
          </cell>
          <cell r="U74">
            <v>-4038300</v>
          </cell>
        </row>
        <row r="76">
          <cell r="C76" t="str">
            <v>ENGRO</v>
          </cell>
          <cell r="D76">
            <v>40106</v>
          </cell>
          <cell r="E76">
            <v>40108</v>
          </cell>
          <cell r="F76">
            <v>3000</v>
          </cell>
          <cell r="G76">
            <v>480</v>
          </cell>
          <cell r="Q76">
            <v>30000</v>
          </cell>
          <cell r="R76" t="str">
            <v>203807-4201</v>
          </cell>
          <cell r="S76">
            <v>173.90245400000001</v>
          </cell>
          <cell r="T76">
            <v>5217073.62</v>
          </cell>
          <cell r="U76">
            <v>-5217553.62</v>
          </cell>
        </row>
        <row r="79">
          <cell r="C79" t="str">
            <v>LUCK</v>
          </cell>
          <cell r="D79">
            <v>40007</v>
          </cell>
          <cell r="E79">
            <v>40009</v>
          </cell>
          <cell r="F79">
            <v>5000</v>
          </cell>
          <cell r="G79">
            <v>800</v>
          </cell>
          <cell r="Q79">
            <v>50000</v>
          </cell>
          <cell r="R79" t="str">
            <v>208078-4201</v>
          </cell>
          <cell r="S79">
            <v>68.849999999999994</v>
          </cell>
          <cell r="T79">
            <v>3442500</v>
          </cell>
          <cell r="U79">
            <v>-3443300</v>
          </cell>
        </row>
        <row r="80">
          <cell r="C80" t="str">
            <v>DGKC</v>
          </cell>
          <cell r="D80">
            <v>40007</v>
          </cell>
          <cell r="E80">
            <v>40009</v>
          </cell>
          <cell r="F80">
            <v>1250</v>
          </cell>
          <cell r="G80">
            <v>200</v>
          </cell>
          <cell r="Q80">
            <v>25000</v>
          </cell>
          <cell r="R80" t="str">
            <v>203955-4201</v>
          </cell>
          <cell r="S80">
            <v>32.246679999999998</v>
          </cell>
          <cell r="T80">
            <v>806167</v>
          </cell>
          <cell r="U80">
            <v>-806367</v>
          </cell>
        </row>
        <row r="81">
          <cell r="C81" t="str">
            <v>ENGRO</v>
          </cell>
          <cell r="D81">
            <v>40007</v>
          </cell>
          <cell r="E81">
            <v>40009</v>
          </cell>
          <cell r="F81">
            <v>6750</v>
          </cell>
          <cell r="G81">
            <v>1080</v>
          </cell>
          <cell r="I81">
            <v>45000</v>
          </cell>
          <cell r="J81">
            <v>141.27557777777778</v>
          </cell>
          <cell r="K81">
            <v>6357401</v>
          </cell>
          <cell r="L81">
            <v>0</v>
          </cell>
          <cell r="M81">
            <v>137.94646866666668</v>
          </cell>
          <cell r="N81" t="str">
            <v>203807-4201</v>
          </cell>
          <cell r="O81">
            <v>6207591.0900000008</v>
          </cell>
          <cell r="P81">
            <v>143059.90999999922</v>
          </cell>
          <cell r="U81">
            <v>6349571</v>
          </cell>
        </row>
        <row r="82">
          <cell r="C82" t="str">
            <v>FFC</v>
          </cell>
          <cell r="D82">
            <v>40007</v>
          </cell>
          <cell r="E82">
            <v>40009</v>
          </cell>
          <cell r="F82">
            <v>12000</v>
          </cell>
          <cell r="G82">
            <v>1920</v>
          </cell>
          <cell r="I82">
            <v>120000</v>
          </cell>
          <cell r="J82">
            <v>95.704033333333328</v>
          </cell>
          <cell r="K82">
            <v>11484484</v>
          </cell>
          <cell r="L82">
            <v>0</v>
          </cell>
          <cell r="M82">
            <v>92.289053666666675</v>
          </cell>
          <cell r="N82" t="str">
            <v>203890-4201</v>
          </cell>
          <cell r="O82">
            <v>11074686.440000001</v>
          </cell>
          <cell r="P82">
            <v>397797.55999999866</v>
          </cell>
          <cell r="U82">
            <v>11470564</v>
          </cell>
        </row>
        <row r="83">
          <cell r="E83">
            <v>40009</v>
          </cell>
          <cell r="G83">
            <v>4000</v>
          </cell>
          <cell r="U83">
            <v>13570468</v>
          </cell>
        </row>
        <row r="85">
          <cell r="C85" t="str">
            <v>ENGRO</v>
          </cell>
          <cell r="D85">
            <v>40008</v>
          </cell>
          <cell r="E85">
            <v>40010</v>
          </cell>
          <cell r="F85">
            <v>3000</v>
          </cell>
          <cell r="G85">
            <v>480</v>
          </cell>
          <cell r="Q85">
            <v>20000</v>
          </cell>
          <cell r="R85" t="str">
            <v>203807-4201</v>
          </cell>
          <cell r="S85">
            <v>139.53229999999999</v>
          </cell>
          <cell r="T85">
            <v>2790646</v>
          </cell>
          <cell r="U85">
            <v>-2791126</v>
          </cell>
        </row>
        <row r="86">
          <cell r="G86">
            <v>480</v>
          </cell>
          <cell r="U86">
            <v>-2791126</v>
          </cell>
        </row>
        <row r="88">
          <cell r="C88" t="str">
            <v>FFC</v>
          </cell>
          <cell r="D88">
            <v>40009</v>
          </cell>
          <cell r="E88">
            <v>40011</v>
          </cell>
          <cell r="F88">
            <v>5040</v>
          </cell>
          <cell r="G88">
            <v>806.4</v>
          </cell>
          <cell r="Q88">
            <v>50400</v>
          </cell>
          <cell r="R88" t="str">
            <v>203890-4201</v>
          </cell>
          <cell r="S88">
            <v>95.243849206349211</v>
          </cell>
          <cell r="T88">
            <v>4800290</v>
          </cell>
          <cell r="U88">
            <v>-4801096.4000000004</v>
          </cell>
        </row>
        <row r="89">
          <cell r="U89">
            <v>-4801096.4000000004</v>
          </cell>
        </row>
        <row r="91">
          <cell r="C91" t="str">
            <v>ENGRO</v>
          </cell>
          <cell r="D91">
            <v>40011</v>
          </cell>
          <cell r="E91">
            <v>40015</v>
          </cell>
          <cell r="F91">
            <v>3000</v>
          </cell>
          <cell r="G91">
            <v>480</v>
          </cell>
          <cell r="Q91">
            <v>20000</v>
          </cell>
          <cell r="R91" t="str">
            <v>203807-4201</v>
          </cell>
          <cell r="S91">
            <v>145.66</v>
          </cell>
          <cell r="T91">
            <v>2913200</v>
          </cell>
          <cell r="U91">
            <v>-2913680</v>
          </cell>
        </row>
        <row r="92">
          <cell r="C92" t="str">
            <v>DGKC</v>
          </cell>
          <cell r="D92">
            <v>40011</v>
          </cell>
          <cell r="E92">
            <v>40015</v>
          </cell>
          <cell r="F92">
            <v>5250</v>
          </cell>
          <cell r="G92">
            <v>840</v>
          </cell>
          <cell r="I92">
            <v>105000</v>
          </cell>
          <cell r="J92">
            <v>35.49547619047619</v>
          </cell>
          <cell r="K92">
            <v>3727025</v>
          </cell>
          <cell r="L92">
            <v>0</v>
          </cell>
          <cell r="M92">
            <v>33.991635474358979</v>
          </cell>
          <cell r="N92" t="str">
            <v>203955-4201</v>
          </cell>
          <cell r="O92">
            <v>3569121.7248076927</v>
          </cell>
          <cell r="P92">
            <v>152653.27519230731</v>
          </cell>
          <cell r="U92">
            <v>3720935</v>
          </cell>
        </row>
        <row r="93">
          <cell r="E93">
            <v>40015</v>
          </cell>
          <cell r="G93">
            <v>1320</v>
          </cell>
          <cell r="U93">
            <v>807255</v>
          </cell>
        </row>
        <row r="95">
          <cell r="C95" t="str">
            <v>PTC</v>
          </cell>
          <cell r="D95">
            <v>40030</v>
          </cell>
          <cell r="E95">
            <v>40032</v>
          </cell>
          <cell r="F95">
            <v>5000</v>
          </cell>
          <cell r="G95">
            <v>800</v>
          </cell>
          <cell r="I95">
            <v>100000</v>
          </cell>
          <cell r="J95">
            <v>17.663854499999999</v>
          </cell>
          <cell r="K95">
            <v>1766385.45</v>
          </cell>
          <cell r="L95">
            <v>176.63</v>
          </cell>
          <cell r="M95">
            <v>17.038385524752474</v>
          </cell>
          <cell r="N95" t="str">
            <v>203866-4201</v>
          </cell>
          <cell r="O95">
            <v>1703838.5524752475</v>
          </cell>
          <cell r="P95">
            <v>57546.897524752421</v>
          </cell>
          <cell r="U95">
            <v>1760408.82</v>
          </cell>
        </row>
        <row r="97">
          <cell r="C97" t="str">
            <v>ENGRO</v>
          </cell>
          <cell r="D97">
            <v>40064</v>
          </cell>
          <cell r="E97">
            <v>40066</v>
          </cell>
          <cell r="F97">
            <v>2500</v>
          </cell>
          <cell r="G97">
            <v>400</v>
          </cell>
          <cell r="Q97">
            <v>25000</v>
          </cell>
          <cell r="R97" t="str">
            <v>203807-4201</v>
          </cell>
          <cell r="S97">
            <v>146.36451199999999</v>
          </cell>
          <cell r="T97">
            <v>3659112.8</v>
          </cell>
          <cell r="U97">
            <v>-3659512.8</v>
          </cell>
        </row>
        <row r="99">
          <cell r="C99" t="str">
            <v>FFC</v>
          </cell>
          <cell r="D99">
            <v>40067</v>
          </cell>
          <cell r="E99">
            <v>40071</v>
          </cell>
          <cell r="F99">
            <v>2500</v>
          </cell>
          <cell r="G99">
            <v>400</v>
          </cell>
          <cell r="I99">
            <v>25000</v>
          </cell>
          <cell r="J99">
            <v>101.23077000000001</v>
          </cell>
          <cell r="K99">
            <v>2530769.25</v>
          </cell>
          <cell r="L99">
            <v>253.06</v>
          </cell>
          <cell r="M99">
            <v>97.373399299999988</v>
          </cell>
          <cell r="N99" t="str">
            <v>203890-4201</v>
          </cell>
          <cell r="O99">
            <v>2434334.9824999999</v>
          </cell>
          <cell r="P99">
            <v>93934.267500000075</v>
          </cell>
          <cell r="U99">
            <v>2527616.19</v>
          </cell>
        </row>
        <row r="101">
          <cell r="C101" t="str">
            <v>POL</v>
          </cell>
          <cell r="D101">
            <v>40074</v>
          </cell>
          <cell r="E101">
            <v>40081</v>
          </cell>
          <cell r="F101">
            <v>750</v>
          </cell>
          <cell r="G101">
            <v>120</v>
          </cell>
          <cell r="Q101">
            <v>5000</v>
          </cell>
          <cell r="R101" t="str">
            <v>204196-4201</v>
          </cell>
          <cell r="S101">
            <v>215.15</v>
          </cell>
          <cell r="T101">
            <v>1075750</v>
          </cell>
          <cell r="U101">
            <v>-1075870</v>
          </cell>
        </row>
        <row r="103">
          <cell r="C103" t="str">
            <v>PTC</v>
          </cell>
          <cell r="D103">
            <v>40093</v>
          </cell>
          <cell r="E103">
            <v>40095</v>
          </cell>
          <cell r="F103">
            <v>2500</v>
          </cell>
          <cell r="G103">
            <v>400</v>
          </cell>
          <cell r="I103">
            <v>50000</v>
          </cell>
          <cell r="J103">
            <v>22.08</v>
          </cell>
          <cell r="K103">
            <v>1104000</v>
          </cell>
          <cell r="L103">
            <v>110.39</v>
          </cell>
          <cell r="M103">
            <v>21.135565610859722</v>
          </cell>
          <cell r="N103" t="str">
            <v>203866-4201</v>
          </cell>
          <cell r="O103">
            <v>1056778.280542986</v>
          </cell>
          <cell r="P103">
            <v>44721.719457013998</v>
          </cell>
          <cell r="U103">
            <v>1100989.6100000001</v>
          </cell>
        </row>
        <row r="105">
          <cell r="C105" t="str">
            <v>PTC</v>
          </cell>
          <cell r="D105">
            <v>40095</v>
          </cell>
          <cell r="E105">
            <v>40099</v>
          </cell>
          <cell r="F105">
            <v>7500</v>
          </cell>
          <cell r="G105">
            <v>1200</v>
          </cell>
          <cell r="Q105">
            <v>150000</v>
          </cell>
          <cell r="R105" t="str">
            <v>203866-4201</v>
          </cell>
          <cell r="S105">
            <v>20.367333333333335</v>
          </cell>
          <cell r="T105">
            <v>3055100</v>
          </cell>
          <cell r="U105">
            <v>-3056300</v>
          </cell>
        </row>
        <row r="107">
          <cell r="C107" t="str">
            <v>FFC</v>
          </cell>
          <cell r="D107">
            <v>40100</v>
          </cell>
          <cell r="E107">
            <v>40102</v>
          </cell>
          <cell r="F107">
            <v>5000</v>
          </cell>
          <cell r="G107">
            <v>800</v>
          </cell>
          <cell r="I107">
            <v>50000</v>
          </cell>
          <cell r="J107">
            <v>105.459002</v>
          </cell>
          <cell r="K107">
            <v>5272950.0999999996</v>
          </cell>
          <cell r="L107">
            <v>527.33000000000004</v>
          </cell>
          <cell r="M107">
            <v>102.76019999999993</v>
          </cell>
          <cell r="N107" t="str">
            <v>203890-4201</v>
          </cell>
          <cell r="O107">
            <v>5138009.9999999963</v>
          </cell>
          <cell r="P107">
            <v>129940.10000000335</v>
          </cell>
          <cell r="U107">
            <v>5266622.7699999996</v>
          </cell>
        </row>
        <row r="109">
          <cell r="C109" t="str">
            <v>POL</v>
          </cell>
          <cell r="D109">
            <v>40102</v>
          </cell>
          <cell r="E109">
            <v>40105</v>
          </cell>
          <cell r="F109">
            <v>3750</v>
          </cell>
          <cell r="G109">
            <v>600</v>
          </cell>
          <cell r="I109">
            <v>25000</v>
          </cell>
          <cell r="J109">
            <v>227.76428000000001</v>
          </cell>
          <cell r="K109">
            <v>5694107</v>
          </cell>
          <cell r="L109">
            <v>569.42999999999995</v>
          </cell>
          <cell r="M109">
            <v>217.33990902857138</v>
          </cell>
          <cell r="N109" t="str">
            <v>204196-4201</v>
          </cell>
          <cell r="O109">
            <v>5433497.7257142849</v>
          </cell>
          <cell r="P109">
            <v>256859.27428571507</v>
          </cell>
          <cell r="U109">
            <v>5689187.5700000003</v>
          </cell>
        </row>
        <row r="111">
          <cell r="C111" t="str">
            <v>PPL</v>
          </cell>
          <cell r="D111">
            <v>40102</v>
          </cell>
          <cell r="E111">
            <v>40106</v>
          </cell>
          <cell r="F111">
            <v>1500</v>
          </cell>
          <cell r="G111">
            <v>240</v>
          </cell>
          <cell r="Q111">
            <v>15000</v>
          </cell>
          <cell r="R111" t="str">
            <v>204498-4201</v>
          </cell>
          <cell r="S111">
            <v>193.93969000000001</v>
          </cell>
          <cell r="T111">
            <v>2909095.35</v>
          </cell>
          <cell r="U111">
            <v>-2909335.35</v>
          </cell>
        </row>
        <row r="112">
          <cell r="G112">
            <v>840</v>
          </cell>
        </row>
        <row r="114">
          <cell r="C114" t="str">
            <v>PTC</v>
          </cell>
          <cell r="D114">
            <v>40107</v>
          </cell>
          <cell r="E114">
            <v>40109</v>
          </cell>
          <cell r="F114">
            <v>2500</v>
          </cell>
          <cell r="G114">
            <v>400</v>
          </cell>
          <cell r="Q114">
            <v>50000</v>
          </cell>
          <cell r="R114" t="str">
            <v>203866-4201</v>
          </cell>
          <cell r="S114">
            <v>20.05</v>
          </cell>
          <cell r="T114">
            <v>1002500</v>
          </cell>
          <cell r="U114">
            <v>-1002900</v>
          </cell>
        </row>
        <row r="116">
          <cell r="C116" t="str">
            <v>PSO</v>
          </cell>
          <cell r="D116">
            <v>39995</v>
          </cell>
          <cell r="E116">
            <v>39997</v>
          </cell>
          <cell r="F116">
            <v>2750</v>
          </cell>
          <cell r="G116">
            <v>440</v>
          </cell>
          <cell r="I116">
            <v>25000</v>
          </cell>
          <cell r="J116">
            <v>216.25399999999999</v>
          </cell>
          <cell r="K116">
            <v>5406350</v>
          </cell>
          <cell r="L116">
            <v>0</v>
          </cell>
          <cell r="M116">
            <v>210.77987480000002</v>
          </cell>
          <cell r="N116" t="str">
            <v>203858-4201</v>
          </cell>
          <cell r="O116">
            <v>5269496.87</v>
          </cell>
          <cell r="P116">
            <v>134103.12999999989</v>
          </cell>
          <cell r="R116" t="str">
            <v>NET RECEIVABLE</v>
          </cell>
          <cell r="U116">
            <v>5403160</v>
          </cell>
        </row>
        <row r="118">
          <cell r="C118" t="str">
            <v>DGKC</v>
          </cell>
          <cell r="D118">
            <v>39996</v>
          </cell>
          <cell r="E118">
            <v>40000</v>
          </cell>
          <cell r="F118">
            <v>775</v>
          </cell>
          <cell r="G118">
            <v>124</v>
          </cell>
          <cell r="Q118">
            <v>15500</v>
          </cell>
          <cell r="R118" t="str">
            <v>203955-4201</v>
          </cell>
          <cell r="S118">
            <v>30.843935483870968</v>
          </cell>
          <cell r="T118">
            <v>478081</v>
          </cell>
          <cell r="U118">
            <v>-478205</v>
          </cell>
        </row>
        <row r="119">
          <cell r="C119" t="str">
            <v>UBL</v>
          </cell>
          <cell r="D119">
            <v>39996</v>
          </cell>
          <cell r="E119">
            <v>40000</v>
          </cell>
          <cell r="F119">
            <v>750</v>
          </cell>
          <cell r="G119">
            <v>120</v>
          </cell>
          <cell r="Q119">
            <v>15000</v>
          </cell>
          <cell r="R119" t="str">
            <v>206407-4201</v>
          </cell>
          <cell r="S119">
            <v>39.710333333333331</v>
          </cell>
          <cell r="T119">
            <v>595655</v>
          </cell>
          <cell r="U119">
            <v>-595775</v>
          </cell>
        </row>
        <row r="120">
          <cell r="C120" t="str">
            <v>HBL</v>
          </cell>
          <cell r="D120">
            <v>39996</v>
          </cell>
          <cell r="E120">
            <v>40000</v>
          </cell>
          <cell r="F120">
            <v>500</v>
          </cell>
          <cell r="G120">
            <v>80</v>
          </cell>
          <cell r="Q120">
            <v>10000</v>
          </cell>
          <cell r="R120" t="str">
            <v>206610-4201</v>
          </cell>
          <cell r="S120">
            <v>89.188000000000002</v>
          </cell>
          <cell r="T120">
            <v>891880</v>
          </cell>
          <cell r="U120">
            <v>-891960</v>
          </cell>
        </row>
        <row r="121">
          <cell r="C121" t="str">
            <v>OGDC</v>
          </cell>
          <cell r="D121">
            <v>39996</v>
          </cell>
          <cell r="E121">
            <v>40000</v>
          </cell>
          <cell r="F121">
            <v>1000</v>
          </cell>
          <cell r="G121">
            <v>160</v>
          </cell>
          <cell r="Q121">
            <v>20000</v>
          </cell>
          <cell r="R121" t="str">
            <v>203920-4201</v>
          </cell>
          <cell r="S121">
            <v>81.449749999999995</v>
          </cell>
          <cell r="T121">
            <v>1628995</v>
          </cell>
          <cell r="U121">
            <v>-1629155</v>
          </cell>
        </row>
        <row r="122">
          <cell r="E122">
            <v>40000</v>
          </cell>
          <cell r="G122">
            <v>484</v>
          </cell>
          <cell r="R122" t="str">
            <v>NET PAYABLE</v>
          </cell>
          <cell r="U122">
            <v>-3595095</v>
          </cell>
        </row>
        <row r="124">
          <cell r="C124" t="str">
            <v>HBL</v>
          </cell>
          <cell r="D124">
            <v>40000</v>
          </cell>
          <cell r="E124">
            <v>40002</v>
          </cell>
          <cell r="F124">
            <v>1250</v>
          </cell>
          <cell r="G124">
            <v>200</v>
          </cell>
          <cell r="I124">
            <v>25000</v>
          </cell>
          <cell r="J124">
            <v>96.186639999999997</v>
          </cell>
          <cell r="K124">
            <v>2404666</v>
          </cell>
          <cell r="L124">
            <v>0</v>
          </cell>
          <cell r="M124">
            <v>89.036298399999993</v>
          </cell>
          <cell r="N124" t="str">
            <v>206610-4201</v>
          </cell>
          <cell r="O124">
            <v>2225907.46</v>
          </cell>
          <cell r="P124">
            <v>177508.54000000004</v>
          </cell>
          <cell r="U124">
            <v>2403216</v>
          </cell>
        </row>
        <row r="125">
          <cell r="C125" t="str">
            <v>ATRL</v>
          </cell>
          <cell r="D125">
            <v>40000</v>
          </cell>
          <cell r="E125">
            <v>40002</v>
          </cell>
          <cell r="F125">
            <v>1200</v>
          </cell>
          <cell r="G125">
            <v>192</v>
          </cell>
          <cell r="Q125">
            <v>15000</v>
          </cell>
          <cell r="R125" t="str">
            <v>204005-4201</v>
          </cell>
          <cell r="S125">
            <v>146.58000000000001</v>
          </cell>
          <cell r="T125">
            <v>2198700</v>
          </cell>
          <cell r="U125">
            <v>-2198892</v>
          </cell>
        </row>
        <row r="126">
          <cell r="E126">
            <v>40002</v>
          </cell>
          <cell r="G126">
            <v>392</v>
          </cell>
          <cell r="U126">
            <v>204324</v>
          </cell>
        </row>
        <row r="128">
          <cell r="C128" t="str">
            <v>LUCK</v>
          </cell>
          <cell r="D128">
            <v>40008</v>
          </cell>
          <cell r="E128">
            <v>40010</v>
          </cell>
          <cell r="F128">
            <v>750</v>
          </cell>
          <cell r="G128">
            <v>120</v>
          </cell>
          <cell r="Q128">
            <v>15000</v>
          </cell>
          <cell r="R128" t="str">
            <v>208078-4201</v>
          </cell>
          <cell r="S128">
            <v>69.3</v>
          </cell>
          <cell r="T128">
            <v>1039500</v>
          </cell>
          <cell r="U128">
            <v>-1039620</v>
          </cell>
        </row>
        <row r="129">
          <cell r="G129">
            <v>120</v>
          </cell>
          <cell r="U129">
            <v>-1039620</v>
          </cell>
        </row>
        <row r="131">
          <cell r="C131" t="str">
            <v>ATRL</v>
          </cell>
          <cell r="D131">
            <v>40010</v>
          </cell>
          <cell r="E131">
            <v>40014</v>
          </cell>
          <cell r="F131">
            <v>0</v>
          </cell>
          <cell r="G131">
            <v>0</v>
          </cell>
          <cell r="Q131">
            <v>15000</v>
          </cell>
          <cell r="R131" t="str">
            <v>204005-4201</v>
          </cell>
          <cell r="S131">
            <v>152.50206666666668</v>
          </cell>
          <cell r="T131">
            <v>2287531</v>
          </cell>
          <cell r="U131">
            <v>-2287531</v>
          </cell>
        </row>
        <row r="132">
          <cell r="C132" t="str">
            <v>DGKC</v>
          </cell>
          <cell r="D132">
            <v>40010</v>
          </cell>
          <cell r="E132">
            <v>40014</v>
          </cell>
          <cell r="F132">
            <v>7500</v>
          </cell>
          <cell r="G132">
            <v>1200</v>
          </cell>
          <cell r="Q132">
            <v>150000</v>
          </cell>
          <cell r="R132" t="str">
            <v>203955-4201</v>
          </cell>
          <cell r="S132">
            <v>34.658459999999998</v>
          </cell>
          <cell r="T132">
            <v>5198769</v>
          </cell>
          <cell r="U132">
            <v>-5199969</v>
          </cell>
        </row>
        <row r="133">
          <cell r="C133" t="str">
            <v>NML</v>
          </cell>
          <cell r="D133">
            <v>40010</v>
          </cell>
          <cell r="E133">
            <v>40014</v>
          </cell>
          <cell r="F133">
            <v>2500</v>
          </cell>
          <cell r="G133">
            <v>400</v>
          </cell>
          <cell r="Q133">
            <v>50000</v>
          </cell>
          <cell r="R133" t="str">
            <v>203696-4201</v>
          </cell>
          <cell r="S133">
            <v>42.290640000000003</v>
          </cell>
          <cell r="T133">
            <v>2114532</v>
          </cell>
          <cell r="U133">
            <v>-2114932</v>
          </cell>
        </row>
        <row r="134">
          <cell r="C134" t="str">
            <v>ENGRO</v>
          </cell>
          <cell r="D134">
            <v>40010</v>
          </cell>
          <cell r="E134">
            <v>40014</v>
          </cell>
          <cell r="F134">
            <v>2400</v>
          </cell>
          <cell r="G134">
            <v>384</v>
          </cell>
          <cell r="Q134">
            <v>30000</v>
          </cell>
          <cell r="R134" t="str">
            <v>203807-4201</v>
          </cell>
          <cell r="S134">
            <v>146.99733333333333</v>
          </cell>
          <cell r="T134">
            <v>4409920</v>
          </cell>
          <cell r="U134">
            <v>-4410304</v>
          </cell>
        </row>
        <row r="135">
          <cell r="C135" t="str">
            <v>ATRL</v>
          </cell>
          <cell r="D135">
            <v>40010</v>
          </cell>
          <cell r="E135">
            <v>40014</v>
          </cell>
          <cell r="F135">
            <v>1200</v>
          </cell>
          <cell r="G135">
            <v>192</v>
          </cell>
          <cell r="I135">
            <v>15000</v>
          </cell>
          <cell r="J135">
            <v>154.03053333333332</v>
          </cell>
          <cell r="K135">
            <v>2310458</v>
          </cell>
          <cell r="M135">
            <v>152.50206666666668</v>
          </cell>
          <cell r="N135" t="str">
            <v>204005-4201</v>
          </cell>
          <cell r="O135">
            <v>2287531</v>
          </cell>
          <cell r="P135">
            <v>21727</v>
          </cell>
          <cell r="U135">
            <v>2309066</v>
          </cell>
        </row>
        <row r="136">
          <cell r="C136" t="str">
            <v>DGKC</v>
          </cell>
          <cell r="D136">
            <v>40010</v>
          </cell>
          <cell r="E136">
            <v>40014</v>
          </cell>
          <cell r="F136">
            <v>0</v>
          </cell>
          <cell r="G136">
            <v>0</v>
          </cell>
          <cell r="I136">
            <v>75000</v>
          </cell>
          <cell r="J136">
            <v>35.316560000000003</v>
          </cell>
          <cell r="K136">
            <v>2648742</v>
          </cell>
          <cell r="M136">
            <v>33.991635474358972</v>
          </cell>
          <cell r="N136" t="str">
            <v>203955-4201</v>
          </cell>
          <cell r="O136">
            <v>2549372.6605769228</v>
          </cell>
          <cell r="P136">
            <v>99369.339423077181</v>
          </cell>
          <cell r="U136">
            <v>2648742</v>
          </cell>
        </row>
        <row r="137">
          <cell r="E137">
            <v>40014</v>
          </cell>
          <cell r="G137">
            <v>2176</v>
          </cell>
          <cell r="U137">
            <v>-9054928</v>
          </cell>
        </row>
        <row r="139">
          <cell r="C139" t="str">
            <v>PTC</v>
          </cell>
          <cell r="D139">
            <v>40011</v>
          </cell>
          <cell r="E139">
            <v>40015</v>
          </cell>
          <cell r="F139">
            <v>10000</v>
          </cell>
          <cell r="G139">
            <v>1600</v>
          </cell>
          <cell r="Q139">
            <v>200000</v>
          </cell>
          <cell r="R139" t="str">
            <v>203866-4201</v>
          </cell>
          <cell r="S139">
            <v>17.194769999999998</v>
          </cell>
          <cell r="T139">
            <v>3438954</v>
          </cell>
          <cell r="U139">
            <v>-3440554</v>
          </cell>
        </row>
        <row r="140">
          <cell r="E140">
            <v>40015</v>
          </cell>
          <cell r="G140">
            <v>1600</v>
          </cell>
          <cell r="U140">
            <v>-3440554</v>
          </cell>
        </row>
        <row r="142">
          <cell r="C142" t="str">
            <v>FFBL</v>
          </cell>
          <cell r="D142">
            <v>40014</v>
          </cell>
          <cell r="E142">
            <v>40016</v>
          </cell>
          <cell r="F142">
            <v>5000</v>
          </cell>
          <cell r="G142">
            <v>800</v>
          </cell>
          <cell r="Q142">
            <v>100000</v>
          </cell>
          <cell r="R142" t="str">
            <v>204269-4201</v>
          </cell>
          <cell r="S142">
            <v>20.3233</v>
          </cell>
          <cell r="T142">
            <v>2032330</v>
          </cell>
          <cell r="U142">
            <v>-2033130</v>
          </cell>
        </row>
        <row r="143">
          <cell r="C143" t="str">
            <v>SHEL</v>
          </cell>
          <cell r="D143">
            <v>40014</v>
          </cell>
          <cell r="E143">
            <v>40016</v>
          </cell>
          <cell r="F143">
            <v>1650</v>
          </cell>
          <cell r="G143">
            <v>264</v>
          </cell>
          <cell r="Q143">
            <v>15000</v>
          </cell>
          <cell r="R143" t="str">
            <v>203815-4201</v>
          </cell>
          <cell r="S143">
            <v>233.30013333333332</v>
          </cell>
          <cell r="T143">
            <v>3499502</v>
          </cell>
          <cell r="U143">
            <v>-3499766</v>
          </cell>
        </row>
        <row r="144">
          <cell r="C144" t="str">
            <v>NBP</v>
          </cell>
          <cell r="D144">
            <v>40014</v>
          </cell>
          <cell r="E144">
            <v>40016</v>
          </cell>
          <cell r="F144">
            <v>1900</v>
          </cell>
          <cell r="G144">
            <v>304</v>
          </cell>
          <cell r="Q144">
            <v>38000</v>
          </cell>
          <cell r="R144" t="str">
            <v>203882-4201</v>
          </cell>
          <cell r="S144">
            <v>73.640263157894736</v>
          </cell>
          <cell r="T144">
            <v>2798330</v>
          </cell>
          <cell r="U144">
            <v>-2798634</v>
          </cell>
        </row>
        <row r="145">
          <cell r="C145" t="str">
            <v>MCB</v>
          </cell>
          <cell r="D145">
            <v>40014</v>
          </cell>
          <cell r="E145">
            <v>40016</v>
          </cell>
          <cell r="F145">
            <v>800</v>
          </cell>
          <cell r="G145">
            <v>128</v>
          </cell>
          <cell r="Q145">
            <v>10000</v>
          </cell>
          <cell r="R145" t="str">
            <v>203874-4201</v>
          </cell>
          <cell r="S145">
            <v>167.09</v>
          </cell>
          <cell r="T145">
            <v>1670900</v>
          </cell>
          <cell r="U145">
            <v>-1671028</v>
          </cell>
        </row>
        <row r="146">
          <cell r="C146" t="str">
            <v>PSO</v>
          </cell>
          <cell r="D146">
            <v>40014</v>
          </cell>
          <cell r="E146">
            <v>40016</v>
          </cell>
          <cell r="F146">
            <v>5500</v>
          </cell>
          <cell r="G146">
            <v>880</v>
          </cell>
          <cell r="I146">
            <v>50000</v>
          </cell>
          <cell r="J146">
            <v>239.01982000000001</v>
          </cell>
          <cell r="K146">
            <v>11950991</v>
          </cell>
          <cell r="L146">
            <v>0</v>
          </cell>
          <cell r="M146">
            <v>233.98342</v>
          </cell>
          <cell r="N146" t="str">
            <v>203858-4201</v>
          </cell>
          <cell r="O146">
            <v>11699171</v>
          </cell>
          <cell r="P146">
            <v>246320</v>
          </cell>
          <cell r="U146">
            <v>11944611</v>
          </cell>
        </row>
        <row r="147">
          <cell r="E147">
            <v>40016</v>
          </cell>
          <cell r="G147">
            <v>2376</v>
          </cell>
          <cell r="U147">
            <v>1942053</v>
          </cell>
        </row>
        <row r="149">
          <cell r="C149" t="str">
            <v>NML</v>
          </cell>
          <cell r="D149">
            <v>40015</v>
          </cell>
          <cell r="E149">
            <v>40017</v>
          </cell>
          <cell r="F149">
            <v>1479.6875</v>
          </cell>
          <cell r="G149">
            <v>236.75</v>
          </cell>
          <cell r="Q149">
            <v>29594</v>
          </cell>
          <cell r="R149" t="str">
            <v>203696-4201</v>
          </cell>
          <cell r="S149">
            <v>40.283790633236464</v>
          </cell>
          <cell r="T149">
            <v>1192158.5</v>
          </cell>
          <cell r="U149">
            <v>-1192395.25</v>
          </cell>
        </row>
        <row r="150">
          <cell r="G150">
            <v>236.75</v>
          </cell>
          <cell r="U150">
            <v>-1192395.25</v>
          </cell>
        </row>
        <row r="152">
          <cell r="C152" t="str">
            <v>UBL</v>
          </cell>
          <cell r="D152">
            <v>40016</v>
          </cell>
          <cell r="E152">
            <v>40018</v>
          </cell>
          <cell r="F152">
            <v>5000</v>
          </cell>
          <cell r="G152">
            <v>800</v>
          </cell>
          <cell r="Q152">
            <v>100000</v>
          </cell>
          <cell r="R152" t="str">
            <v>206407-4201</v>
          </cell>
          <cell r="S152">
            <v>46.437587199999996</v>
          </cell>
          <cell r="T152">
            <v>4643758.72</v>
          </cell>
          <cell r="U152">
            <v>-4644558.72</v>
          </cell>
        </row>
        <row r="153">
          <cell r="G153">
            <v>800</v>
          </cell>
          <cell r="U153">
            <v>-4644558.72</v>
          </cell>
        </row>
        <row r="155">
          <cell r="C155" t="str">
            <v>HUBC</v>
          </cell>
          <cell r="D155">
            <v>40017</v>
          </cell>
          <cell r="E155">
            <v>40021</v>
          </cell>
          <cell r="F155">
            <v>375</v>
          </cell>
          <cell r="G155">
            <v>60</v>
          </cell>
          <cell r="I155">
            <v>7500</v>
          </cell>
          <cell r="J155">
            <v>28.95</v>
          </cell>
          <cell r="K155">
            <v>217125</v>
          </cell>
          <cell r="L155">
            <v>0</v>
          </cell>
          <cell r="M155">
            <v>25.4499789999999</v>
          </cell>
          <cell r="N155" t="str">
            <v>203840-4201</v>
          </cell>
          <cell r="O155">
            <v>190874.84249999924</v>
          </cell>
          <cell r="P155">
            <v>25875.157500000758</v>
          </cell>
          <cell r="U155">
            <v>216690</v>
          </cell>
        </row>
        <row r="156">
          <cell r="C156" t="str">
            <v>UBL</v>
          </cell>
          <cell r="D156">
            <v>40017</v>
          </cell>
          <cell r="E156">
            <v>40021</v>
          </cell>
          <cell r="F156">
            <v>5000</v>
          </cell>
          <cell r="G156">
            <v>800</v>
          </cell>
          <cell r="I156">
            <v>100000</v>
          </cell>
          <cell r="J156">
            <v>46.098502199999999</v>
          </cell>
          <cell r="K156">
            <v>4609850.22</v>
          </cell>
          <cell r="L156">
            <v>0</v>
          </cell>
          <cell r="M156">
            <v>46.502453599999996</v>
          </cell>
          <cell r="N156" t="str">
            <v>206407-4201</v>
          </cell>
          <cell r="O156">
            <v>4650245.3599999994</v>
          </cell>
          <cell r="P156">
            <v>-45395.139999999665</v>
          </cell>
          <cell r="U156">
            <v>4604050.22</v>
          </cell>
        </row>
        <row r="157">
          <cell r="C157" t="str">
            <v>PTC</v>
          </cell>
          <cell r="D157">
            <v>40017</v>
          </cell>
          <cell r="E157">
            <v>40021</v>
          </cell>
          <cell r="F157">
            <v>6250</v>
          </cell>
          <cell r="G157">
            <v>1000</v>
          </cell>
          <cell r="I157">
            <v>125000</v>
          </cell>
          <cell r="J157">
            <v>18.001504000000001</v>
          </cell>
          <cell r="K157">
            <v>2250188</v>
          </cell>
          <cell r="L157">
            <v>0</v>
          </cell>
          <cell r="M157">
            <v>17.186816</v>
          </cell>
          <cell r="N157" t="str">
            <v>203866-4201</v>
          </cell>
          <cell r="O157">
            <v>2148352</v>
          </cell>
          <cell r="P157">
            <v>95586</v>
          </cell>
          <cell r="U157">
            <v>2242938</v>
          </cell>
        </row>
        <row r="158">
          <cell r="C158" t="str">
            <v>NML</v>
          </cell>
          <cell r="D158">
            <v>40017</v>
          </cell>
          <cell r="E158">
            <v>40021</v>
          </cell>
          <cell r="F158">
            <v>2729.6875</v>
          </cell>
          <cell r="G158">
            <v>436.75</v>
          </cell>
          <cell r="I158">
            <v>54594</v>
          </cell>
          <cell r="J158">
            <v>42.389996473971493</v>
          </cell>
          <cell r="K158">
            <v>2314239.4674999998</v>
          </cell>
          <cell r="L158">
            <v>0</v>
          </cell>
          <cell r="M158">
            <v>41.541192948519075</v>
          </cell>
          <cell r="N158" t="str">
            <v>203696-4201</v>
          </cell>
          <cell r="O158">
            <v>2267899.8878314504</v>
          </cell>
          <cell r="P158">
            <v>43609.892168549355</v>
          </cell>
          <cell r="U158">
            <v>2311073.0299999998</v>
          </cell>
        </row>
        <row r="159">
          <cell r="G159">
            <v>2296.75</v>
          </cell>
          <cell r="U159">
            <v>9374751.25</v>
          </cell>
        </row>
        <row r="160">
          <cell r="F160">
            <v>0</v>
          </cell>
        </row>
        <row r="161">
          <cell r="C161" t="str">
            <v>PTC</v>
          </cell>
          <cell r="D161">
            <v>40022</v>
          </cell>
          <cell r="E161">
            <v>40024</v>
          </cell>
          <cell r="F161">
            <v>6500</v>
          </cell>
          <cell r="G161">
            <v>1040</v>
          </cell>
          <cell r="Q161">
            <v>130000</v>
          </cell>
          <cell r="R161" t="str">
            <v>203866-4201</v>
          </cell>
          <cell r="S161">
            <v>17.015469230769231</v>
          </cell>
          <cell r="T161">
            <v>2212011</v>
          </cell>
          <cell r="U161">
            <v>-2213051</v>
          </cell>
        </row>
        <row r="162">
          <cell r="F162">
            <v>0</v>
          </cell>
        </row>
        <row r="163">
          <cell r="C163" t="str">
            <v>PPL</v>
          </cell>
          <cell r="D163">
            <v>40023</v>
          </cell>
          <cell r="E163">
            <v>40025</v>
          </cell>
          <cell r="F163">
            <v>5000</v>
          </cell>
          <cell r="G163">
            <v>800</v>
          </cell>
          <cell r="I163">
            <v>100000</v>
          </cell>
          <cell r="J163">
            <v>184.844032</v>
          </cell>
          <cell r="K163">
            <v>18484403.199999999</v>
          </cell>
          <cell r="L163">
            <v>1848.5</v>
          </cell>
          <cell r="M163">
            <v>190.76636774999997</v>
          </cell>
          <cell r="N163" t="str">
            <v>204498-4201</v>
          </cell>
          <cell r="O163">
            <v>19076636.774999999</v>
          </cell>
          <cell r="P163">
            <v>-597233.57499999925</v>
          </cell>
          <cell r="U163">
            <v>18476754.699999999</v>
          </cell>
        </row>
        <row r="164">
          <cell r="C164" t="str">
            <v>PSO</v>
          </cell>
          <cell r="D164">
            <v>40023</v>
          </cell>
          <cell r="E164">
            <v>40025</v>
          </cell>
          <cell r="F164">
            <v>943.75</v>
          </cell>
          <cell r="G164">
            <v>151</v>
          </cell>
          <cell r="I164">
            <v>11870</v>
          </cell>
          <cell r="J164">
            <v>234.99942796967144</v>
          </cell>
          <cell r="K164">
            <v>2789443.21</v>
          </cell>
          <cell r="L164">
            <v>278.94</v>
          </cell>
          <cell r="M164">
            <v>237.55593554092587</v>
          </cell>
          <cell r="N164" t="str">
            <v>203858-4201</v>
          </cell>
          <cell r="O164">
            <v>2819788.9548707902</v>
          </cell>
          <cell r="P164">
            <v>-31289.49487079028</v>
          </cell>
          <cell r="U164">
            <v>2788069.52</v>
          </cell>
        </row>
        <row r="165">
          <cell r="G165">
            <v>951</v>
          </cell>
          <cell r="L165">
            <v>2127.44</v>
          </cell>
          <cell r="U165">
            <v>21264824.219999999</v>
          </cell>
        </row>
        <row r="166">
          <cell r="F166">
            <v>0</v>
          </cell>
        </row>
        <row r="167">
          <cell r="C167" t="str">
            <v>DGKC</v>
          </cell>
          <cell r="D167">
            <v>40029</v>
          </cell>
          <cell r="E167">
            <v>40031</v>
          </cell>
          <cell r="F167">
            <v>10000</v>
          </cell>
          <cell r="G167">
            <v>1600</v>
          </cell>
          <cell r="Q167">
            <v>200000</v>
          </cell>
          <cell r="R167" t="str">
            <v>203955-4201</v>
          </cell>
          <cell r="S167">
            <v>38.240840949999999</v>
          </cell>
          <cell r="T167">
            <v>7648168.1900000004</v>
          </cell>
          <cell r="U167">
            <v>-7649768.1900000004</v>
          </cell>
        </row>
        <row r="168">
          <cell r="F168">
            <v>0</v>
          </cell>
        </row>
        <row r="169">
          <cell r="C169" t="str">
            <v>LUCK</v>
          </cell>
          <cell r="D169">
            <v>40030</v>
          </cell>
          <cell r="E169">
            <v>40032</v>
          </cell>
          <cell r="F169">
            <v>0</v>
          </cell>
          <cell r="G169">
            <v>0</v>
          </cell>
          <cell r="Q169">
            <v>100000</v>
          </cell>
          <cell r="R169" t="str">
            <v>208078-4201</v>
          </cell>
          <cell r="S169">
            <v>76.599699999999999</v>
          </cell>
          <cell r="T169">
            <v>7659970</v>
          </cell>
          <cell r="U169">
            <v>-7659970</v>
          </cell>
        </row>
        <row r="170">
          <cell r="C170" t="str">
            <v>LUCK</v>
          </cell>
          <cell r="D170">
            <v>40030</v>
          </cell>
          <cell r="E170">
            <v>40032</v>
          </cell>
          <cell r="F170">
            <v>5000</v>
          </cell>
          <cell r="G170">
            <v>800</v>
          </cell>
          <cell r="I170">
            <v>100000</v>
          </cell>
          <cell r="J170">
            <v>77.75</v>
          </cell>
          <cell r="K170">
            <v>7775000</v>
          </cell>
          <cell r="L170">
            <v>0</v>
          </cell>
          <cell r="M170">
            <v>76.599699999999999</v>
          </cell>
          <cell r="N170" t="str">
            <v>208078-4201</v>
          </cell>
          <cell r="O170">
            <v>7659970</v>
          </cell>
          <cell r="P170">
            <v>110030</v>
          </cell>
          <cell r="U170">
            <v>7769200</v>
          </cell>
        </row>
        <row r="171">
          <cell r="C171" t="str">
            <v>PTC</v>
          </cell>
          <cell r="D171">
            <v>40030</v>
          </cell>
          <cell r="E171">
            <v>40032</v>
          </cell>
          <cell r="F171">
            <v>7500</v>
          </cell>
          <cell r="G171">
            <v>1200</v>
          </cell>
          <cell r="I171">
            <v>150000</v>
          </cell>
          <cell r="J171">
            <v>17.536581399999999</v>
          </cell>
          <cell r="K171">
            <v>2630487.21</v>
          </cell>
          <cell r="L171">
            <v>0</v>
          </cell>
          <cell r="M171">
            <v>17.038385524752474</v>
          </cell>
          <cell r="N171" t="str">
            <v>203866-4201</v>
          </cell>
          <cell r="O171">
            <v>2555757.8287128713</v>
          </cell>
          <cell r="P171">
            <v>67229.381287128665</v>
          </cell>
          <cell r="U171">
            <v>2621787.21</v>
          </cell>
        </row>
        <row r="172">
          <cell r="G172">
            <v>2000</v>
          </cell>
          <cell r="U172">
            <v>2731017.21</v>
          </cell>
        </row>
        <row r="173">
          <cell r="F173">
            <v>0</v>
          </cell>
        </row>
        <row r="174">
          <cell r="C174" t="str">
            <v>LUCK</v>
          </cell>
          <cell r="D174">
            <v>40031</v>
          </cell>
          <cell r="E174">
            <v>40035</v>
          </cell>
          <cell r="F174">
            <v>7500</v>
          </cell>
          <cell r="G174">
            <v>1200</v>
          </cell>
          <cell r="Q174">
            <v>150000</v>
          </cell>
          <cell r="R174" t="str">
            <v>208078-4201</v>
          </cell>
          <cell r="S174">
            <v>78.552051533333341</v>
          </cell>
          <cell r="T174">
            <v>11782807.73</v>
          </cell>
          <cell r="U174">
            <v>-11784007.73</v>
          </cell>
        </row>
        <row r="175">
          <cell r="C175" t="str">
            <v>ZTL</v>
          </cell>
          <cell r="D175">
            <v>40031</v>
          </cell>
          <cell r="E175">
            <v>40035</v>
          </cell>
          <cell r="F175">
            <v>15.0625</v>
          </cell>
          <cell r="G175">
            <v>2.41</v>
          </cell>
          <cell r="I175">
            <v>301</v>
          </cell>
          <cell r="J175">
            <v>2.7100415282392025</v>
          </cell>
          <cell r="K175">
            <v>815.72249999999997</v>
          </cell>
          <cell r="L175">
            <v>0</v>
          </cell>
          <cell r="M175">
            <v>2.0917275747508306</v>
          </cell>
          <cell r="N175" t="str">
            <v>204544-4201</v>
          </cell>
          <cell r="O175">
            <v>629.61</v>
          </cell>
          <cell r="P175">
            <v>171.04999999999998</v>
          </cell>
          <cell r="U175">
            <v>798.25</v>
          </cell>
        </row>
        <row r="176">
          <cell r="C176" t="str">
            <v>PTC</v>
          </cell>
          <cell r="D176">
            <v>40031</v>
          </cell>
          <cell r="E176">
            <v>40035</v>
          </cell>
          <cell r="F176">
            <v>2750</v>
          </cell>
          <cell r="G176">
            <v>440</v>
          </cell>
          <cell r="I176">
            <v>55000</v>
          </cell>
          <cell r="J176">
            <v>17.650628181818181</v>
          </cell>
          <cell r="K176">
            <v>970784.55</v>
          </cell>
          <cell r="L176">
            <v>0</v>
          </cell>
          <cell r="M176">
            <v>17.038385524752464</v>
          </cell>
          <cell r="N176" t="str">
            <v>203866-4201</v>
          </cell>
          <cell r="O176">
            <v>937111.20386138547</v>
          </cell>
          <cell r="P176">
            <v>30923.346138614579</v>
          </cell>
          <cell r="U176">
            <v>967594.55</v>
          </cell>
        </row>
        <row r="177">
          <cell r="E177">
            <v>40035</v>
          </cell>
          <cell r="G177">
            <v>1642.41</v>
          </cell>
          <cell r="U177">
            <v>-10815614.93</v>
          </cell>
        </row>
        <row r="178">
          <cell r="F178">
            <v>0</v>
          </cell>
        </row>
        <row r="179">
          <cell r="C179" t="str">
            <v>LUCK</v>
          </cell>
          <cell r="D179">
            <v>40032</v>
          </cell>
          <cell r="E179">
            <v>40036</v>
          </cell>
          <cell r="F179">
            <v>3750</v>
          </cell>
          <cell r="G179">
            <v>600</v>
          </cell>
          <cell r="I179">
            <v>75000</v>
          </cell>
          <cell r="J179">
            <v>77.027550000000005</v>
          </cell>
          <cell r="K179">
            <v>5777066.25</v>
          </cell>
          <cell r="L179">
            <v>0</v>
          </cell>
          <cell r="M179">
            <v>78.552051533333341</v>
          </cell>
          <cell r="N179" t="str">
            <v>208078-4201</v>
          </cell>
          <cell r="O179">
            <v>5891403.8650000002</v>
          </cell>
          <cell r="P179">
            <v>-118087.61500000022</v>
          </cell>
          <cell r="U179">
            <v>5772716.25</v>
          </cell>
        </row>
        <row r="180">
          <cell r="C180" t="str">
            <v>DGKC</v>
          </cell>
          <cell r="D180">
            <v>40032</v>
          </cell>
          <cell r="E180">
            <v>40036</v>
          </cell>
          <cell r="F180">
            <v>10000</v>
          </cell>
          <cell r="G180">
            <v>1600</v>
          </cell>
          <cell r="I180">
            <v>200000</v>
          </cell>
          <cell r="J180">
            <v>38.278022499999999</v>
          </cell>
          <cell r="K180">
            <v>7655604.5</v>
          </cell>
          <cell r="L180">
            <v>0</v>
          </cell>
          <cell r="M180">
            <v>38.240840950000006</v>
          </cell>
          <cell r="N180" t="str">
            <v>203955-4201</v>
          </cell>
          <cell r="O180">
            <v>7648168.1900000013</v>
          </cell>
          <cell r="P180">
            <v>-2563.6900000013411</v>
          </cell>
          <cell r="U180">
            <v>7644004.5</v>
          </cell>
        </row>
        <row r="181">
          <cell r="G181">
            <v>2200</v>
          </cell>
          <cell r="U181">
            <v>13416720.75</v>
          </cell>
        </row>
        <row r="182">
          <cell r="F182">
            <v>0</v>
          </cell>
        </row>
        <row r="183">
          <cell r="C183" t="str">
            <v>HUBC</v>
          </cell>
          <cell r="D183">
            <v>40035</v>
          </cell>
          <cell r="E183">
            <v>40037</v>
          </cell>
          <cell r="F183">
            <v>17500</v>
          </cell>
          <cell r="G183">
            <v>2800</v>
          </cell>
          <cell r="Q183">
            <v>350000</v>
          </cell>
          <cell r="R183" t="str">
            <v>203840-4201</v>
          </cell>
          <cell r="S183">
            <v>30.443624028571428</v>
          </cell>
          <cell r="T183">
            <v>10655268.41</v>
          </cell>
          <cell r="U183">
            <v>-10658068.41</v>
          </cell>
        </row>
        <row r="184">
          <cell r="C184" t="str">
            <v>LUCK</v>
          </cell>
          <cell r="D184">
            <v>40035</v>
          </cell>
          <cell r="E184">
            <v>40037</v>
          </cell>
          <cell r="F184">
            <v>3750</v>
          </cell>
          <cell r="G184">
            <v>600</v>
          </cell>
          <cell r="I184">
            <v>75000</v>
          </cell>
          <cell r="J184">
            <v>78.8</v>
          </cell>
          <cell r="K184">
            <v>5910000</v>
          </cell>
          <cell r="L184">
            <v>0</v>
          </cell>
          <cell r="M184">
            <v>78.552051533333312</v>
          </cell>
          <cell r="N184" t="str">
            <v>208078-4201</v>
          </cell>
          <cell r="O184">
            <v>5891403.8649999984</v>
          </cell>
          <cell r="P184">
            <v>14846.135000001639</v>
          </cell>
          <cell r="U184">
            <v>5905650</v>
          </cell>
        </row>
        <row r="185">
          <cell r="G185">
            <v>3400</v>
          </cell>
          <cell r="U185">
            <v>-4752418.41</v>
          </cell>
        </row>
        <row r="186">
          <cell r="F186">
            <v>0</v>
          </cell>
        </row>
        <row r="187">
          <cell r="C187" t="str">
            <v>HUBC</v>
          </cell>
          <cell r="D187">
            <v>40036</v>
          </cell>
          <cell r="E187">
            <v>40038</v>
          </cell>
          <cell r="F187">
            <v>7500</v>
          </cell>
          <cell r="G187">
            <v>1200</v>
          </cell>
          <cell r="Q187">
            <v>150000</v>
          </cell>
          <cell r="R187" t="str">
            <v>203840-4201</v>
          </cell>
          <cell r="S187">
            <v>31.031083333333335</v>
          </cell>
          <cell r="T187">
            <v>4654662.5</v>
          </cell>
          <cell r="U187">
            <v>-4655862.5</v>
          </cell>
        </row>
        <row r="188">
          <cell r="C188" t="str">
            <v>OGDC</v>
          </cell>
          <cell r="D188">
            <v>40036</v>
          </cell>
          <cell r="E188">
            <v>40038</v>
          </cell>
          <cell r="F188">
            <v>2000</v>
          </cell>
          <cell r="G188">
            <v>320</v>
          </cell>
          <cell r="Q188">
            <v>40000</v>
          </cell>
          <cell r="R188" t="str">
            <v>203920-4201</v>
          </cell>
          <cell r="S188">
            <v>97.4</v>
          </cell>
          <cell r="T188">
            <v>3896000</v>
          </cell>
          <cell r="U188">
            <v>-3896320</v>
          </cell>
        </row>
        <row r="189">
          <cell r="C189" t="str">
            <v>PTC</v>
          </cell>
          <cell r="D189">
            <v>40036</v>
          </cell>
          <cell r="E189">
            <v>40038</v>
          </cell>
          <cell r="F189">
            <v>11500</v>
          </cell>
          <cell r="G189">
            <v>1840</v>
          </cell>
          <cell r="Q189">
            <v>230000</v>
          </cell>
          <cell r="R189" t="str">
            <v>203866-4201</v>
          </cell>
          <cell r="S189">
            <v>18.259625652173916</v>
          </cell>
          <cell r="T189">
            <v>4199713.9000000004</v>
          </cell>
          <cell r="U189">
            <v>-4201553.9000000004</v>
          </cell>
        </row>
        <row r="190">
          <cell r="G190">
            <v>3360</v>
          </cell>
          <cell r="U190">
            <v>-12753736.4</v>
          </cell>
        </row>
        <row r="191">
          <cell r="F191">
            <v>0</v>
          </cell>
        </row>
        <row r="192">
          <cell r="C192" t="str">
            <v>JSCL</v>
          </cell>
          <cell r="D192">
            <v>40037</v>
          </cell>
          <cell r="E192">
            <v>40042</v>
          </cell>
          <cell r="F192">
            <v>7941</v>
          </cell>
          <cell r="G192">
            <v>1270.56</v>
          </cell>
          <cell r="I192">
            <v>158820</v>
          </cell>
          <cell r="J192">
            <v>25.844636695630275</v>
          </cell>
          <cell r="K192">
            <v>4104645.2</v>
          </cell>
          <cell r="L192">
            <v>0</v>
          </cell>
          <cell r="M192">
            <v>23.19</v>
          </cell>
          <cell r="N192" t="str">
            <v>206814-4201</v>
          </cell>
          <cell r="O192">
            <v>3683035.8000000003</v>
          </cell>
          <cell r="P192">
            <v>413668.39999999985</v>
          </cell>
          <cell r="U192">
            <v>4095433.64</v>
          </cell>
        </row>
        <row r="193">
          <cell r="F193">
            <v>0</v>
          </cell>
        </row>
        <row r="194">
          <cell r="C194" t="str">
            <v>HUBC</v>
          </cell>
          <cell r="D194">
            <v>40044</v>
          </cell>
          <cell r="E194">
            <v>40046</v>
          </cell>
          <cell r="F194">
            <v>1325</v>
          </cell>
          <cell r="G194">
            <v>212</v>
          </cell>
          <cell r="Q194">
            <v>26500</v>
          </cell>
          <cell r="R194" t="str">
            <v>203840-4201</v>
          </cell>
          <cell r="S194">
            <v>30.616226415094339</v>
          </cell>
          <cell r="T194">
            <v>811330</v>
          </cell>
          <cell r="U194">
            <v>-811542</v>
          </cell>
        </row>
        <row r="195">
          <cell r="F195">
            <v>0</v>
          </cell>
        </row>
        <row r="196">
          <cell r="F196">
            <v>0</v>
          </cell>
        </row>
        <row r="197">
          <cell r="C197" t="str">
            <v>HBL</v>
          </cell>
          <cell r="D197">
            <v>40046</v>
          </cell>
          <cell r="E197">
            <v>40050</v>
          </cell>
          <cell r="F197">
            <v>2000.125</v>
          </cell>
          <cell r="G197">
            <v>320.02</v>
          </cell>
          <cell r="Q197">
            <v>25000</v>
          </cell>
          <cell r="R197" t="str">
            <v>206610-4201</v>
          </cell>
          <cell r="S197">
            <v>112.6818</v>
          </cell>
          <cell r="T197">
            <v>2817045</v>
          </cell>
          <cell r="U197">
            <v>-2817365.02</v>
          </cell>
        </row>
        <row r="198">
          <cell r="C198" t="str">
            <v>OGDC</v>
          </cell>
          <cell r="D198">
            <v>40046</v>
          </cell>
          <cell r="E198">
            <v>40050</v>
          </cell>
          <cell r="F198">
            <v>250</v>
          </cell>
          <cell r="G198">
            <v>40</v>
          </cell>
          <cell r="I198">
            <v>5000</v>
          </cell>
          <cell r="J198">
            <v>93.4</v>
          </cell>
          <cell r="K198">
            <v>467000</v>
          </cell>
          <cell r="L198">
            <v>0</v>
          </cell>
          <cell r="M198">
            <v>96.509040666666706</v>
          </cell>
          <cell r="N198" t="str">
            <v>203920-4201</v>
          </cell>
          <cell r="O198">
            <v>482545.20333333354</v>
          </cell>
          <cell r="P198">
            <v>-15795.203333333542</v>
          </cell>
          <cell r="U198">
            <v>466710</v>
          </cell>
        </row>
        <row r="199">
          <cell r="C199" t="str">
            <v>HUBC</v>
          </cell>
          <cell r="D199">
            <v>40046</v>
          </cell>
          <cell r="E199">
            <v>40050</v>
          </cell>
          <cell r="F199">
            <v>11500.0625</v>
          </cell>
          <cell r="G199">
            <v>1840.01</v>
          </cell>
          <cell r="I199">
            <v>230000</v>
          </cell>
          <cell r="J199">
            <v>31.663938923913044</v>
          </cell>
          <cell r="K199">
            <v>7282705.9524999997</v>
          </cell>
          <cell r="L199">
            <v>0</v>
          </cell>
          <cell r="M199">
            <v>30.717705151320025</v>
          </cell>
          <cell r="N199" t="str">
            <v>203840-4201</v>
          </cell>
          <cell r="O199">
            <v>7065072.184803606</v>
          </cell>
          <cell r="P199">
            <v>206133.70519639389</v>
          </cell>
          <cell r="U199">
            <v>7269365.8799999999</v>
          </cell>
        </row>
        <row r="200">
          <cell r="C200" t="str">
            <v>FFBL</v>
          </cell>
          <cell r="D200">
            <v>40046</v>
          </cell>
          <cell r="E200">
            <v>40050</v>
          </cell>
          <cell r="F200">
            <v>5000</v>
          </cell>
          <cell r="G200">
            <v>800</v>
          </cell>
          <cell r="I200">
            <v>100000</v>
          </cell>
          <cell r="J200">
            <v>19.006835500000001</v>
          </cell>
          <cell r="K200">
            <v>1900683.55</v>
          </cell>
          <cell r="L200">
            <v>0</v>
          </cell>
          <cell r="M200">
            <v>20.3233</v>
          </cell>
          <cell r="N200" t="str">
            <v>204269-4201</v>
          </cell>
          <cell r="O200">
            <v>2032330</v>
          </cell>
          <cell r="P200">
            <v>-136646.44999999995</v>
          </cell>
          <cell r="U200">
            <v>1894883.55</v>
          </cell>
        </row>
        <row r="201">
          <cell r="E201">
            <v>40050</v>
          </cell>
          <cell r="G201">
            <v>3000.0299999999997</v>
          </cell>
          <cell r="U201">
            <v>6813594.4099999992</v>
          </cell>
        </row>
        <row r="203">
          <cell r="C203" t="str">
            <v>HUBC</v>
          </cell>
          <cell r="D203">
            <v>40050</v>
          </cell>
          <cell r="E203">
            <v>40052</v>
          </cell>
          <cell r="F203">
            <v>14775</v>
          </cell>
          <cell r="G203">
            <v>2364</v>
          </cell>
          <cell r="I203">
            <v>295500</v>
          </cell>
          <cell r="J203">
            <v>31.559385651438244</v>
          </cell>
          <cell r="K203">
            <v>9325798.4600000009</v>
          </cell>
          <cell r="L203">
            <v>0</v>
          </cell>
          <cell r="M203">
            <v>30.717705151320025</v>
          </cell>
          <cell r="N203" t="str">
            <v>203840-4201</v>
          </cell>
          <cell r="O203">
            <v>9077081.872215068</v>
          </cell>
          <cell r="P203">
            <v>233941.58778493293</v>
          </cell>
          <cell r="U203">
            <v>9308659.4600000009</v>
          </cell>
        </row>
        <row r="204">
          <cell r="C204" t="str">
            <v>HBL</v>
          </cell>
          <cell r="D204">
            <v>40050</v>
          </cell>
          <cell r="E204">
            <v>40052</v>
          </cell>
          <cell r="F204">
            <v>8</v>
          </cell>
          <cell r="G204">
            <v>1.28</v>
          </cell>
          <cell r="I204">
            <v>100</v>
          </cell>
          <cell r="J204">
            <v>112.5</v>
          </cell>
          <cell r="K204">
            <v>11250</v>
          </cell>
          <cell r="L204">
            <v>0</v>
          </cell>
          <cell r="M204">
            <v>112.68180000000001</v>
          </cell>
          <cell r="N204" t="str">
            <v>206610-4201</v>
          </cell>
          <cell r="O204">
            <v>11268.18</v>
          </cell>
          <cell r="P204">
            <v>-26.180000000000945</v>
          </cell>
          <cell r="U204">
            <v>11240.72</v>
          </cell>
        </row>
        <row r="205">
          <cell r="U205">
            <v>9319900.1800000016</v>
          </cell>
        </row>
        <row r="207">
          <cell r="C207" t="str">
            <v>HUBC</v>
          </cell>
          <cell r="D207">
            <v>40056</v>
          </cell>
          <cell r="E207">
            <v>40058</v>
          </cell>
          <cell r="F207">
            <v>5000</v>
          </cell>
          <cell r="G207">
            <v>800</v>
          </cell>
          <cell r="Q207">
            <v>100000</v>
          </cell>
          <cell r="R207" t="str">
            <v>203840-4201</v>
          </cell>
          <cell r="S207">
            <v>32.652999999999999</v>
          </cell>
          <cell r="T207">
            <v>3265300</v>
          </cell>
          <cell r="U207">
            <v>-3266100</v>
          </cell>
        </row>
        <row r="209">
          <cell r="C209" t="str">
            <v>HUBC</v>
          </cell>
          <cell r="D209">
            <v>40057</v>
          </cell>
          <cell r="E209">
            <v>40059</v>
          </cell>
          <cell r="F209">
            <v>5000</v>
          </cell>
          <cell r="G209">
            <v>800</v>
          </cell>
          <cell r="Q209">
            <v>100000</v>
          </cell>
          <cell r="R209" t="str">
            <v>203840-4201</v>
          </cell>
          <cell r="S209">
            <v>33.110999999999997</v>
          </cell>
          <cell r="T209">
            <v>3311100</v>
          </cell>
          <cell r="U209">
            <v>-3311900</v>
          </cell>
        </row>
        <row r="210">
          <cell r="C210" t="str">
            <v>FFC</v>
          </cell>
          <cell r="D210">
            <v>40057</v>
          </cell>
          <cell r="E210">
            <v>40059</v>
          </cell>
          <cell r="F210">
            <v>2500.0625</v>
          </cell>
          <cell r="G210">
            <v>400.01</v>
          </cell>
          <cell r="Q210">
            <v>50000</v>
          </cell>
          <cell r="R210" t="str">
            <v>203890-4201</v>
          </cell>
          <cell r="S210">
            <v>97.782283200000009</v>
          </cell>
          <cell r="T210">
            <v>4889114.16</v>
          </cell>
          <cell r="U210">
            <v>-4889514.17</v>
          </cell>
        </row>
        <row r="211">
          <cell r="G211">
            <v>1200.01</v>
          </cell>
          <cell r="U211">
            <v>-8201414.1699999999</v>
          </cell>
        </row>
        <row r="213">
          <cell r="C213" t="str">
            <v>DOL</v>
          </cell>
          <cell r="D213">
            <v>40066</v>
          </cell>
          <cell r="E213">
            <v>40070</v>
          </cell>
          <cell r="F213">
            <v>5000</v>
          </cell>
          <cell r="G213">
            <v>800</v>
          </cell>
          <cell r="I213">
            <v>100000</v>
          </cell>
          <cell r="J213">
            <v>9</v>
          </cell>
          <cell r="K213">
            <v>900000</v>
          </cell>
          <cell r="M213">
            <v>7.54</v>
          </cell>
          <cell r="N213" t="str">
            <v>202428-4201</v>
          </cell>
          <cell r="O213">
            <v>754000</v>
          </cell>
          <cell r="P213">
            <v>141000</v>
          </cell>
          <cell r="U213">
            <v>894200</v>
          </cell>
        </row>
        <row r="214">
          <cell r="C214" t="str">
            <v>FFC</v>
          </cell>
          <cell r="D214">
            <v>40066</v>
          </cell>
          <cell r="E214">
            <v>40070</v>
          </cell>
          <cell r="F214">
            <v>1250</v>
          </cell>
          <cell r="G214">
            <v>200</v>
          </cell>
          <cell r="I214">
            <v>25000</v>
          </cell>
          <cell r="J214">
            <v>99.75</v>
          </cell>
          <cell r="K214">
            <v>2493750</v>
          </cell>
          <cell r="M214">
            <v>97.373399300000003</v>
          </cell>
          <cell r="N214" t="str">
            <v>203890-4201</v>
          </cell>
          <cell r="O214">
            <v>2434334.9824999999</v>
          </cell>
          <cell r="P214">
            <v>58165.017500000075</v>
          </cell>
          <cell r="U214">
            <v>2492300</v>
          </cell>
        </row>
        <row r="215">
          <cell r="G215">
            <v>1000</v>
          </cell>
          <cell r="U215">
            <v>3386500</v>
          </cell>
        </row>
        <row r="217">
          <cell r="C217" t="str">
            <v>DOL</v>
          </cell>
          <cell r="D217">
            <v>40067</v>
          </cell>
          <cell r="E217">
            <v>40071</v>
          </cell>
          <cell r="F217">
            <v>7500.0625</v>
          </cell>
          <cell r="G217">
            <v>1200.01</v>
          </cell>
          <cell r="I217">
            <v>150000</v>
          </cell>
          <cell r="J217">
            <v>9.1366640833333328</v>
          </cell>
          <cell r="K217">
            <v>1370499.6125</v>
          </cell>
          <cell r="L217">
            <v>0</v>
          </cell>
          <cell r="M217">
            <v>7.54</v>
          </cell>
          <cell r="N217" t="str">
            <v>202428-4201</v>
          </cell>
          <cell r="O217">
            <v>1131000</v>
          </cell>
          <cell r="P217">
            <v>231999.55000000005</v>
          </cell>
          <cell r="U217">
            <v>1361799.54</v>
          </cell>
        </row>
        <row r="218">
          <cell r="C218" t="str">
            <v>UBL</v>
          </cell>
          <cell r="D218">
            <v>40067</v>
          </cell>
          <cell r="E218">
            <v>40071</v>
          </cell>
          <cell r="F218">
            <v>1250</v>
          </cell>
          <cell r="G218">
            <v>200</v>
          </cell>
          <cell r="I218">
            <v>25000</v>
          </cell>
          <cell r="J218">
            <v>56.350158</v>
          </cell>
          <cell r="K218">
            <v>1408753.95</v>
          </cell>
          <cell r="L218">
            <v>0</v>
          </cell>
          <cell r="M218">
            <v>55.209240000000072</v>
          </cell>
          <cell r="N218" t="str">
            <v>206407-4201</v>
          </cell>
          <cell r="O218">
            <v>1380231.0000000019</v>
          </cell>
          <cell r="P218">
            <v>27272.949999998091</v>
          </cell>
          <cell r="U218">
            <v>1407303.95</v>
          </cell>
        </row>
        <row r="219">
          <cell r="C219" t="str">
            <v>FFC</v>
          </cell>
          <cell r="D219">
            <v>40067</v>
          </cell>
          <cell r="E219">
            <v>40071</v>
          </cell>
          <cell r="F219">
            <v>824</v>
          </cell>
          <cell r="G219">
            <v>131.84</v>
          </cell>
          <cell r="I219">
            <v>10300</v>
          </cell>
          <cell r="J219">
            <v>101.76456310679612</v>
          </cell>
          <cell r="K219">
            <v>1048175</v>
          </cell>
          <cell r="L219">
            <v>0</v>
          </cell>
          <cell r="M219">
            <v>97.373399299999974</v>
          </cell>
          <cell r="N219" t="str">
            <v>203890-4201</v>
          </cell>
          <cell r="O219">
            <v>1002946.0127899997</v>
          </cell>
          <cell r="P219">
            <v>44404.987210000312</v>
          </cell>
          <cell r="U219">
            <v>1047219.16</v>
          </cell>
        </row>
        <row r="220">
          <cell r="E220">
            <v>40071</v>
          </cell>
          <cell r="G220">
            <v>1531.85</v>
          </cell>
          <cell r="U220">
            <v>3816322.6500000004</v>
          </cell>
        </row>
        <row r="222">
          <cell r="C222" t="str">
            <v>DOL</v>
          </cell>
          <cell r="D222">
            <v>40070</v>
          </cell>
          <cell r="E222">
            <v>40072</v>
          </cell>
          <cell r="F222">
            <v>2525</v>
          </cell>
          <cell r="G222">
            <v>404</v>
          </cell>
          <cell r="I222">
            <v>50500</v>
          </cell>
          <cell r="J222">
            <v>9.06</v>
          </cell>
          <cell r="K222">
            <v>457530</v>
          </cell>
          <cell r="L222">
            <v>0</v>
          </cell>
          <cell r="M222">
            <v>7.54</v>
          </cell>
          <cell r="N222" t="str">
            <v>202428-4201</v>
          </cell>
          <cell r="O222">
            <v>380770</v>
          </cell>
          <cell r="P222">
            <v>74235</v>
          </cell>
          <cell r="U222">
            <v>454601</v>
          </cell>
        </row>
        <row r="224">
          <cell r="C224" t="str">
            <v>DOL</v>
          </cell>
          <cell r="D224">
            <v>40080</v>
          </cell>
          <cell r="E224">
            <v>40084</v>
          </cell>
          <cell r="F224">
            <v>5000</v>
          </cell>
          <cell r="G224">
            <v>800</v>
          </cell>
          <cell r="I224">
            <v>100000</v>
          </cell>
          <cell r="J224">
            <v>9.2813944999999993</v>
          </cell>
          <cell r="K224">
            <v>928139.45</v>
          </cell>
          <cell r="L224">
            <v>0</v>
          </cell>
          <cell r="M224">
            <v>7.54</v>
          </cell>
          <cell r="N224" t="str">
            <v>202428-4201</v>
          </cell>
          <cell r="O224">
            <v>754000</v>
          </cell>
          <cell r="P224">
            <v>169139.44999999995</v>
          </cell>
          <cell r="U224">
            <v>922339.45</v>
          </cell>
        </row>
        <row r="226">
          <cell r="C226" t="str">
            <v>PPL</v>
          </cell>
          <cell r="D226">
            <v>40081</v>
          </cell>
          <cell r="E226">
            <v>40085</v>
          </cell>
          <cell r="F226">
            <v>1467.75</v>
          </cell>
          <cell r="G226">
            <v>234.84</v>
          </cell>
          <cell r="Q226">
            <v>15000</v>
          </cell>
          <cell r="R226" t="str">
            <v>204498-4201</v>
          </cell>
          <cell r="S226">
            <v>200.07705000000001</v>
          </cell>
          <cell r="T226">
            <v>3001155.75</v>
          </cell>
          <cell r="U226">
            <v>-3001390.59</v>
          </cell>
        </row>
        <row r="227">
          <cell r="C227" t="str">
            <v>POL</v>
          </cell>
          <cell r="D227">
            <v>40081</v>
          </cell>
          <cell r="E227">
            <v>40085</v>
          </cell>
          <cell r="F227">
            <v>1650</v>
          </cell>
          <cell r="G227">
            <v>264</v>
          </cell>
          <cell r="Q227">
            <v>15000</v>
          </cell>
          <cell r="R227" t="str">
            <v>204196-4201</v>
          </cell>
          <cell r="S227">
            <v>214.55807666666666</v>
          </cell>
          <cell r="T227">
            <v>3218371.15</v>
          </cell>
          <cell r="U227">
            <v>-3218635.15</v>
          </cell>
        </row>
        <row r="228">
          <cell r="C228" t="str">
            <v>ATRL</v>
          </cell>
          <cell r="D228">
            <v>40081</v>
          </cell>
          <cell r="E228">
            <v>40085</v>
          </cell>
          <cell r="F228">
            <v>809.8125</v>
          </cell>
          <cell r="G228">
            <v>129.57</v>
          </cell>
          <cell r="I228">
            <v>10123</v>
          </cell>
          <cell r="J228">
            <v>169.59609033883237</v>
          </cell>
          <cell r="K228">
            <v>1716821.2225000001</v>
          </cell>
          <cell r="L228">
            <v>0</v>
          </cell>
          <cell r="M228">
            <v>154.64055537499999</v>
          </cell>
          <cell r="N228" t="str">
            <v>204005-4201</v>
          </cell>
          <cell r="O228">
            <v>1565426.342061125</v>
          </cell>
          <cell r="P228">
            <v>150585.06793887512</v>
          </cell>
          <cell r="U228">
            <v>1715881.84</v>
          </cell>
        </row>
        <row r="229">
          <cell r="G229">
            <v>628.41000000000008</v>
          </cell>
          <cell r="U229">
            <v>-4504143.9000000004</v>
          </cell>
        </row>
        <row r="231">
          <cell r="C231" t="str">
            <v>PPL</v>
          </cell>
          <cell r="D231">
            <v>40085</v>
          </cell>
          <cell r="E231">
            <v>40087</v>
          </cell>
          <cell r="F231">
            <v>800</v>
          </cell>
          <cell r="G231">
            <v>128</v>
          </cell>
          <cell r="Q231">
            <v>10000</v>
          </cell>
          <cell r="R231" t="str">
            <v>204498-4201</v>
          </cell>
          <cell r="S231">
            <v>195.73065</v>
          </cell>
          <cell r="T231">
            <v>1957306.5</v>
          </cell>
          <cell r="U231">
            <v>-1957434.5</v>
          </cell>
        </row>
        <row r="233">
          <cell r="C233" t="str">
            <v>APL</v>
          </cell>
          <cell r="D233">
            <v>40093</v>
          </cell>
          <cell r="E233">
            <v>40095</v>
          </cell>
          <cell r="F233">
            <v>3066.1875</v>
          </cell>
          <cell r="G233">
            <v>490.59</v>
          </cell>
          <cell r="I233">
            <v>21900</v>
          </cell>
          <cell r="J233">
            <v>380.02653824200911</v>
          </cell>
          <cell r="K233">
            <v>8322581.1875</v>
          </cell>
          <cell r="L233">
            <v>832.26</v>
          </cell>
          <cell r="M233">
            <v>374.58465861538463</v>
          </cell>
          <cell r="N233" t="str">
            <v>204684-4201</v>
          </cell>
          <cell r="O233">
            <v>8203404.0236769235</v>
          </cell>
          <cell r="P233">
            <v>116110.97632307667</v>
          </cell>
          <cell r="U233">
            <v>8318192.1500000004</v>
          </cell>
        </row>
        <row r="234">
          <cell r="C234" t="str">
            <v>PTC</v>
          </cell>
          <cell r="D234">
            <v>40093</v>
          </cell>
          <cell r="E234">
            <v>40095</v>
          </cell>
          <cell r="F234">
            <v>2500</v>
          </cell>
          <cell r="G234">
            <v>400</v>
          </cell>
          <cell r="I234">
            <v>50000</v>
          </cell>
          <cell r="J234">
            <v>22.05096</v>
          </cell>
          <cell r="K234">
            <v>1102548</v>
          </cell>
          <cell r="L234">
            <v>110.25</v>
          </cell>
          <cell r="M234">
            <v>21.135565610859729</v>
          </cell>
          <cell r="N234" t="str">
            <v>203866-4201</v>
          </cell>
          <cell r="O234">
            <v>1056778.2805429865</v>
          </cell>
          <cell r="P234">
            <v>43269.719457013533</v>
          </cell>
          <cell r="U234">
            <v>1099537.75</v>
          </cell>
        </row>
        <row r="235">
          <cell r="G235">
            <v>890.58999999999992</v>
          </cell>
          <cell r="L235">
            <v>942.51</v>
          </cell>
          <cell r="U235">
            <v>9417729.9000000004</v>
          </cell>
        </row>
        <row r="237">
          <cell r="C237" t="str">
            <v>PTC</v>
          </cell>
          <cell r="D237">
            <v>40095</v>
          </cell>
          <cell r="E237">
            <v>40099</v>
          </cell>
          <cell r="F237">
            <v>1989.9999999999998</v>
          </cell>
          <cell r="G237">
            <v>318.39999999999998</v>
          </cell>
          <cell r="Q237">
            <v>39800</v>
          </cell>
          <cell r="R237" t="str">
            <v>203866-4201</v>
          </cell>
          <cell r="S237">
            <v>20.247939698492463</v>
          </cell>
          <cell r="T237">
            <v>805868</v>
          </cell>
          <cell r="U237">
            <v>-806186.4</v>
          </cell>
        </row>
        <row r="238">
          <cell r="C238" t="str">
            <v>PTC</v>
          </cell>
          <cell r="D238">
            <v>40105</v>
          </cell>
          <cell r="E238">
            <v>40107</v>
          </cell>
          <cell r="F238">
            <v>10000</v>
          </cell>
          <cell r="G238">
            <v>1600</v>
          </cell>
          <cell r="Q238">
            <v>200000</v>
          </cell>
          <cell r="R238" t="str">
            <v>203866-4201</v>
          </cell>
          <cell r="S238">
            <v>20.262499999999999</v>
          </cell>
          <cell r="T238">
            <v>4052500</v>
          </cell>
          <cell r="U238">
            <v>-4054100</v>
          </cell>
        </row>
        <row r="241">
          <cell r="C241" t="str">
            <v>AICL</v>
          </cell>
          <cell r="D241">
            <v>39995</v>
          </cell>
          <cell r="E241">
            <v>39997</v>
          </cell>
          <cell r="F241">
            <v>2500</v>
          </cell>
          <cell r="G241">
            <v>400</v>
          </cell>
          <cell r="I241">
            <v>25000</v>
          </cell>
          <cell r="J241">
            <v>88.18</v>
          </cell>
          <cell r="K241">
            <v>2204500</v>
          </cell>
          <cell r="L241">
            <v>220.45</v>
          </cell>
          <cell r="M241">
            <v>86.231223599999993</v>
          </cell>
          <cell r="N241" t="str">
            <v>203718-4201</v>
          </cell>
          <cell r="O241">
            <v>2155780.59</v>
          </cell>
          <cell r="P241">
            <v>46219.410000000149</v>
          </cell>
          <cell r="R241" t="str">
            <v>NET RECEIVABLE</v>
          </cell>
          <cell r="U241">
            <v>2201379.5499999998</v>
          </cell>
        </row>
        <row r="243">
          <cell r="C243" t="str">
            <v>MCB</v>
          </cell>
          <cell r="D243">
            <v>40003</v>
          </cell>
          <cell r="E243">
            <v>40007</v>
          </cell>
          <cell r="F243">
            <v>2250</v>
          </cell>
          <cell r="G243">
            <v>360</v>
          </cell>
          <cell r="Q243">
            <v>15000</v>
          </cell>
          <cell r="R243" t="str">
            <v>203874-4201</v>
          </cell>
          <cell r="S243">
            <v>160.15846666666667</v>
          </cell>
          <cell r="T243">
            <v>2402377</v>
          </cell>
          <cell r="U243">
            <v>-2402737</v>
          </cell>
        </row>
        <row r="244">
          <cell r="C244" t="str">
            <v>NBP</v>
          </cell>
          <cell r="D244">
            <v>40003</v>
          </cell>
          <cell r="E244">
            <v>40007</v>
          </cell>
          <cell r="F244">
            <v>1000</v>
          </cell>
          <cell r="G244">
            <v>160</v>
          </cell>
          <cell r="Q244">
            <v>10000</v>
          </cell>
          <cell r="R244" t="str">
            <v>203882-4201</v>
          </cell>
          <cell r="S244">
            <v>71.148700000000005</v>
          </cell>
          <cell r="T244">
            <v>711487</v>
          </cell>
          <cell r="U244">
            <v>-711647</v>
          </cell>
        </row>
        <row r="245">
          <cell r="C245" t="str">
            <v>NML</v>
          </cell>
          <cell r="D245">
            <v>40003</v>
          </cell>
          <cell r="E245">
            <v>40007</v>
          </cell>
          <cell r="F245">
            <v>500</v>
          </cell>
          <cell r="G245">
            <v>80</v>
          </cell>
          <cell r="Q245">
            <v>10000</v>
          </cell>
          <cell r="R245" t="str">
            <v>203696-4201</v>
          </cell>
          <cell r="S245">
            <v>42.05</v>
          </cell>
          <cell r="T245">
            <v>420500</v>
          </cell>
          <cell r="U245">
            <v>-420580</v>
          </cell>
        </row>
        <row r="246">
          <cell r="G246">
            <v>600</v>
          </cell>
          <cell r="U246">
            <v>-3534964</v>
          </cell>
        </row>
        <row r="248">
          <cell r="C248" t="str">
            <v>NML</v>
          </cell>
          <cell r="D248">
            <v>40009</v>
          </cell>
          <cell r="E248">
            <v>40011</v>
          </cell>
          <cell r="F248">
            <v>750</v>
          </cell>
          <cell r="G248">
            <v>120</v>
          </cell>
          <cell r="Q248">
            <v>15000</v>
          </cell>
          <cell r="R248" t="str">
            <v>203696-4201</v>
          </cell>
          <cell r="S248">
            <v>41.05</v>
          </cell>
          <cell r="T248">
            <v>615750</v>
          </cell>
          <cell r="U248">
            <v>-615870</v>
          </cell>
        </row>
        <row r="249">
          <cell r="C249" t="str">
            <v>NBP</v>
          </cell>
          <cell r="D249">
            <v>40009</v>
          </cell>
          <cell r="E249">
            <v>40011</v>
          </cell>
          <cell r="F249">
            <v>3000</v>
          </cell>
          <cell r="G249">
            <v>480</v>
          </cell>
          <cell r="Q249">
            <v>30000</v>
          </cell>
          <cell r="R249" t="str">
            <v>203882-4201</v>
          </cell>
          <cell r="S249">
            <v>74.61493333333334</v>
          </cell>
          <cell r="T249">
            <v>2238448</v>
          </cell>
          <cell r="U249">
            <v>-2238928</v>
          </cell>
        </row>
        <row r="250">
          <cell r="C250" t="str">
            <v>MCB</v>
          </cell>
          <cell r="D250">
            <v>40009</v>
          </cell>
          <cell r="E250">
            <v>40011</v>
          </cell>
          <cell r="F250">
            <v>3750</v>
          </cell>
          <cell r="G250">
            <v>600</v>
          </cell>
          <cell r="Q250">
            <v>25000</v>
          </cell>
          <cell r="R250" t="str">
            <v>203874-4201</v>
          </cell>
          <cell r="S250">
            <v>166.70359999999999</v>
          </cell>
          <cell r="T250">
            <v>4167590</v>
          </cell>
          <cell r="U250">
            <v>-4168190</v>
          </cell>
        </row>
        <row r="251">
          <cell r="C251" t="str">
            <v>FFC</v>
          </cell>
          <cell r="D251">
            <v>40009</v>
          </cell>
          <cell r="E251">
            <v>40011</v>
          </cell>
          <cell r="F251">
            <v>5000</v>
          </cell>
          <cell r="G251">
            <v>800</v>
          </cell>
          <cell r="Q251">
            <v>50000</v>
          </cell>
          <cell r="R251" t="str">
            <v>203890-4201</v>
          </cell>
          <cell r="S251">
            <v>96.491879999999995</v>
          </cell>
          <cell r="T251">
            <v>4824594</v>
          </cell>
          <cell r="U251">
            <v>-4825394</v>
          </cell>
        </row>
        <row r="252">
          <cell r="C252" t="str">
            <v>UBL</v>
          </cell>
          <cell r="D252">
            <v>40009</v>
          </cell>
          <cell r="E252">
            <v>40011</v>
          </cell>
          <cell r="F252">
            <v>2500</v>
          </cell>
          <cell r="G252">
            <v>400</v>
          </cell>
          <cell r="I252">
            <v>50000</v>
          </cell>
          <cell r="J252">
            <v>42.519399999999997</v>
          </cell>
          <cell r="K252">
            <v>2125970</v>
          </cell>
          <cell r="L252">
            <v>212.63</v>
          </cell>
          <cell r="M252">
            <v>41.546529000000007</v>
          </cell>
          <cell r="N252" t="str">
            <v>206407-4201</v>
          </cell>
          <cell r="O252">
            <v>2077326.4500000004</v>
          </cell>
          <cell r="P252">
            <v>46143.549999999581</v>
          </cell>
          <cell r="U252">
            <v>2122857.37</v>
          </cell>
        </row>
        <row r="253">
          <cell r="C253" t="str">
            <v>LUCK</v>
          </cell>
          <cell r="D253">
            <v>40009</v>
          </cell>
          <cell r="E253">
            <v>40011</v>
          </cell>
          <cell r="F253">
            <v>6500</v>
          </cell>
          <cell r="G253">
            <v>1040</v>
          </cell>
          <cell r="I253">
            <v>65000</v>
          </cell>
          <cell r="J253">
            <v>69.989999999999995</v>
          </cell>
          <cell r="K253">
            <v>4549350</v>
          </cell>
          <cell r="L253">
            <v>454.94</v>
          </cell>
          <cell r="M253">
            <v>68.953846153846158</v>
          </cell>
          <cell r="N253" t="str">
            <v>208078-4201</v>
          </cell>
          <cell r="O253">
            <v>4482000</v>
          </cell>
          <cell r="P253">
            <v>60850</v>
          </cell>
          <cell r="U253">
            <v>4541355.0599999996</v>
          </cell>
        </row>
        <row r="254">
          <cell r="C254" t="str">
            <v>DGKC</v>
          </cell>
          <cell r="D254">
            <v>40009</v>
          </cell>
          <cell r="E254">
            <v>40011</v>
          </cell>
          <cell r="F254">
            <v>1500</v>
          </cell>
          <cell r="G254">
            <v>240</v>
          </cell>
          <cell r="I254">
            <v>30000</v>
          </cell>
          <cell r="J254">
            <v>32.805166666666665</v>
          </cell>
          <cell r="K254">
            <v>984155</v>
          </cell>
          <cell r="L254">
            <v>98.42</v>
          </cell>
          <cell r="M254">
            <v>30.657512846153843</v>
          </cell>
          <cell r="N254" t="str">
            <v>203955-4201</v>
          </cell>
          <cell r="O254">
            <v>919725.38538461528</v>
          </cell>
          <cell r="P254">
            <v>62929.614615384722</v>
          </cell>
          <cell r="U254">
            <v>982316.58</v>
          </cell>
        </row>
        <row r="255">
          <cell r="G255">
            <v>3680</v>
          </cell>
          <cell r="L255">
            <v>765.9899999999999</v>
          </cell>
          <cell r="U255">
            <v>-4201852.9899999993</v>
          </cell>
        </row>
        <row r="257">
          <cell r="C257" t="str">
            <v>MCB</v>
          </cell>
          <cell r="D257">
            <v>40011</v>
          </cell>
          <cell r="E257">
            <v>40015</v>
          </cell>
          <cell r="F257">
            <v>0</v>
          </cell>
          <cell r="G257">
            <v>0</v>
          </cell>
          <cell r="Q257">
            <v>15200</v>
          </cell>
          <cell r="R257" t="str">
            <v>203874-4201</v>
          </cell>
          <cell r="S257">
            <v>168.97539473684211</v>
          </cell>
          <cell r="T257">
            <v>2568426</v>
          </cell>
          <cell r="U257">
            <v>-2568426</v>
          </cell>
        </row>
        <row r="258">
          <cell r="C258" t="str">
            <v>NBP</v>
          </cell>
          <cell r="D258">
            <v>40011</v>
          </cell>
          <cell r="E258">
            <v>40015</v>
          </cell>
          <cell r="F258">
            <v>1200</v>
          </cell>
          <cell r="G258">
            <v>192</v>
          </cell>
          <cell r="Q258">
            <v>12000</v>
          </cell>
          <cell r="R258" t="str">
            <v>203882-4201</v>
          </cell>
          <cell r="S258">
            <v>73.525999999999996</v>
          </cell>
          <cell r="T258">
            <v>882312</v>
          </cell>
          <cell r="U258">
            <v>-882504</v>
          </cell>
        </row>
        <row r="259">
          <cell r="C259" t="str">
            <v>PSO</v>
          </cell>
          <cell r="D259">
            <v>40011</v>
          </cell>
          <cell r="E259">
            <v>40015</v>
          </cell>
          <cell r="F259">
            <v>10000</v>
          </cell>
          <cell r="G259">
            <v>1600</v>
          </cell>
          <cell r="Q259">
            <v>50000</v>
          </cell>
          <cell r="R259" t="str">
            <v>203858-4201</v>
          </cell>
          <cell r="S259">
            <v>233.98342</v>
          </cell>
          <cell r="T259">
            <v>11699171</v>
          </cell>
          <cell r="U259">
            <v>-11700771</v>
          </cell>
        </row>
        <row r="260">
          <cell r="C260" t="str">
            <v>MCB</v>
          </cell>
          <cell r="D260">
            <v>40011</v>
          </cell>
          <cell r="E260">
            <v>40015</v>
          </cell>
          <cell r="F260">
            <v>7500</v>
          </cell>
          <cell r="G260">
            <v>1200</v>
          </cell>
          <cell r="I260">
            <v>50000</v>
          </cell>
          <cell r="J260">
            <v>169.89202</v>
          </cell>
          <cell r="K260">
            <v>8494601</v>
          </cell>
          <cell r="L260">
            <v>849.48</v>
          </cell>
          <cell r="M260">
            <v>167.033192101227</v>
          </cell>
          <cell r="N260" t="str">
            <v>203874-4201</v>
          </cell>
          <cell r="O260">
            <v>8351659.6050613504</v>
          </cell>
          <cell r="P260">
            <v>135441.39493864961</v>
          </cell>
          <cell r="U260">
            <v>8485051.5199999996</v>
          </cell>
        </row>
        <row r="261">
          <cell r="E261">
            <v>40015</v>
          </cell>
          <cell r="G261">
            <v>2992</v>
          </cell>
          <cell r="U261">
            <v>-6666649.4800000004</v>
          </cell>
        </row>
        <row r="263">
          <cell r="C263" t="str">
            <v>MCB</v>
          </cell>
          <cell r="D263">
            <v>40014</v>
          </cell>
          <cell r="E263">
            <v>40016</v>
          </cell>
          <cell r="F263">
            <v>3750</v>
          </cell>
          <cell r="G263">
            <v>600</v>
          </cell>
          <cell r="Q263">
            <v>25000</v>
          </cell>
          <cell r="R263" t="str">
            <v>203874-4201</v>
          </cell>
          <cell r="S263">
            <v>170.14599999999999</v>
          </cell>
          <cell r="T263">
            <v>4253650</v>
          </cell>
          <cell r="U263">
            <v>-4254250</v>
          </cell>
        </row>
        <row r="264">
          <cell r="C264" t="str">
            <v>SHEL</v>
          </cell>
          <cell r="D264">
            <v>40014</v>
          </cell>
          <cell r="E264">
            <v>40016</v>
          </cell>
          <cell r="F264">
            <v>1660.0000000000002</v>
          </cell>
          <cell r="G264">
            <v>265.60000000000002</v>
          </cell>
          <cell r="Q264">
            <v>8300</v>
          </cell>
          <cell r="R264" t="str">
            <v>203815-4201</v>
          </cell>
          <cell r="S264">
            <v>231.54438554216867</v>
          </cell>
          <cell r="T264">
            <v>1921818.4</v>
          </cell>
          <cell r="U264">
            <v>-1922084</v>
          </cell>
        </row>
        <row r="265">
          <cell r="E265">
            <v>40016</v>
          </cell>
          <cell r="G265">
            <v>865.6</v>
          </cell>
          <cell r="U265">
            <v>-6176334</v>
          </cell>
        </row>
        <row r="267">
          <cell r="C267" t="str">
            <v>MCB</v>
          </cell>
          <cell r="D267">
            <v>40015</v>
          </cell>
          <cell r="E267">
            <v>40017</v>
          </cell>
          <cell r="F267">
            <v>0</v>
          </cell>
          <cell r="G267">
            <v>0</v>
          </cell>
          <cell r="Q267">
            <v>5380</v>
          </cell>
          <cell r="R267" t="str">
            <v>203874-4201</v>
          </cell>
          <cell r="S267">
            <v>172.06</v>
          </cell>
          <cell r="T267">
            <v>925682.8</v>
          </cell>
          <cell r="U267">
            <v>-925682.8</v>
          </cell>
        </row>
        <row r="268">
          <cell r="C268" t="str">
            <v>PPL</v>
          </cell>
          <cell r="D268">
            <v>40015</v>
          </cell>
          <cell r="E268">
            <v>40017</v>
          </cell>
          <cell r="F268">
            <v>5000</v>
          </cell>
          <cell r="G268">
            <v>800</v>
          </cell>
          <cell r="Q268">
            <v>100000</v>
          </cell>
          <cell r="R268" t="str">
            <v>204498-4201</v>
          </cell>
          <cell r="S268">
            <v>194.8025595</v>
          </cell>
          <cell r="T268">
            <v>19480255.949999999</v>
          </cell>
          <cell r="U268">
            <v>-19481055.949999999</v>
          </cell>
        </row>
        <row r="269">
          <cell r="C269" t="str">
            <v>PSO</v>
          </cell>
          <cell r="D269">
            <v>40015</v>
          </cell>
          <cell r="E269">
            <v>40017</v>
          </cell>
          <cell r="F269">
            <v>1280.0625</v>
          </cell>
          <cell r="G269">
            <v>204.81</v>
          </cell>
          <cell r="Q269">
            <v>16001</v>
          </cell>
          <cell r="R269" t="str">
            <v>203858-4201</v>
          </cell>
          <cell r="S269">
            <v>236.93330916817698</v>
          </cell>
          <cell r="T269">
            <v>3791169.88</v>
          </cell>
          <cell r="U269">
            <v>-3791374.69</v>
          </cell>
        </row>
        <row r="270">
          <cell r="C270" t="str">
            <v>SHEL</v>
          </cell>
          <cell r="D270">
            <v>40015</v>
          </cell>
          <cell r="E270">
            <v>40017</v>
          </cell>
          <cell r="F270">
            <v>2135.8125</v>
          </cell>
          <cell r="G270">
            <v>341.73</v>
          </cell>
          <cell r="Q270">
            <v>26700</v>
          </cell>
          <cell r="R270" t="str">
            <v>203815-4201</v>
          </cell>
          <cell r="S270">
            <v>236.23504307116102</v>
          </cell>
          <cell r="T270">
            <v>6307475.6499999994</v>
          </cell>
          <cell r="U270">
            <v>-6307817.3799999999</v>
          </cell>
        </row>
        <row r="271">
          <cell r="C271" t="str">
            <v>MCB</v>
          </cell>
          <cell r="D271">
            <v>40015</v>
          </cell>
          <cell r="E271">
            <v>40017</v>
          </cell>
          <cell r="F271">
            <v>1334.375</v>
          </cell>
          <cell r="G271">
            <v>213.5</v>
          </cell>
          <cell r="I271">
            <v>26688</v>
          </cell>
          <cell r="J271">
            <v>173.59999906324938</v>
          </cell>
          <cell r="K271">
            <v>4633036.7749999994</v>
          </cell>
          <cell r="L271">
            <v>463.3</v>
          </cell>
          <cell r="M271">
            <v>168.93014249619739</v>
          </cell>
          <cell r="N271" t="str">
            <v>203874-4201</v>
          </cell>
          <cell r="O271">
            <v>4508407.6429385161</v>
          </cell>
          <cell r="P271">
            <v>123294.75706148334</v>
          </cell>
          <cell r="U271">
            <v>4631025.5999999996</v>
          </cell>
        </row>
        <row r="272">
          <cell r="G272">
            <v>1560.04</v>
          </cell>
          <cell r="U272">
            <v>-25874905.219999999</v>
          </cell>
        </row>
        <row r="274">
          <cell r="C274" t="str">
            <v>PSO</v>
          </cell>
          <cell r="D274">
            <v>40016</v>
          </cell>
          <cell r="E274">
            <v>40018</v>
          </cell>
          <cell r="F274">
            <v>2719.9375</v>
          </cell>
          <cell r="G274">
            <v>435.19</v>
          </cell>
          <cell r="Q274">
            <v>50000</v>
          </cell>
          <cell r="R274" t="str">
            <v>203858-4201</v>
          </cell>
          <cell r="S274">
            <v>239.32543080000002</v>
          </cell>
          <cell r="T274">
            <v>11966271.540000001</v>
          </cell>
          <cell r="U274">
            <v>-11966706.73</v>
          </cell>
        </row>
        <row r="275">
          <cell r="C275" t="str">
            <v>UBL</v>
          </cell>
          <cell r="D275">
            <v>40016</v>
          </cell>
          <cell r="E275">
            <v>40018</v>
          </cell>
          <cell r="F275">
            <v>5000</v>
          </cell>
          <cell r="G275">
            <v>800</v>
          </cell>
          <cell r="Q275">
            <v>100000</v>
          </cell>
          <cell r="R275" t="str">
            <v>206407-4201</v>
          </cell>
          <cell r="S275">
            <v>46.567320000000002</v>
          </cell>
          <cell r="T275">
            <v>4656732</v>
          </cell>
          <cell r="U275">
            <v>-4657532</v>
          </cell>
        </row>
        <row r="276">
          <cell r="C276" t="str">
            <v>MCB</v>
          </cell>
          <cell r="D276">
            <v>40016</v>
          </cell>
          <cell r="E276">
            <v>40018</v>
          </cell>
          <cell r="F276">
            <v>1444.625</v>
          </cell>
          <cell r="G276">
            <v>231.14</v>
          </cell>
          <cell r="I276">
            <v>28892</v>
          </cell>
          <cell r="J276">
            <v>174.00452322442197</v>
          </cell>
          <cell r="K276">
            <v>5027338.6849999996</v>
          </cell>
          <cell r="L276">
            <v>502.77</v>
          </cell>
          <cell r="M276">
            <v>168.93014249619699</v>
          </cell>
          <cell r="N276" t="str">
            <v>203874-4201</v>
          </cell>
          <cell r="O276">
            <v>4880729.6770001231</v>
          </cell>
          <cell r="P276">
            <v>145164.38299987686</v>
          </cell>
          <cell r="U276">
            <v>5025160.1500000004</v>
          </cell>
        </row>
        <row r="277">
          <cell r="C277" t="str">
            <v>NML</v>
          </cell>
          <cell r="D277">
            <v>40016</v>
          </cell>
          <cell r="E277">
            <v>40018</v>
          </cell>
          <cell r="F277">
            <v>2750</v>
          </cell>
          <cell r="G277">
            <v>440</v>
          </cell>
          <cell r="I277">
            <v>55000</v>
          </cell>
          <cell r="J277">
            <v>41.807272727272725</v>
          </cell>
          <cell r="K277">
            <v>2299400</v>
          </cell>
          <cell r="L277">
            <v>229.95</v>
          </cell>
          <cell r="M277">
            <v>41.541192948519083</v>
          </cell>
          <cell r="N277" t="str">
            <v>203696-4201</v>
          </cell>
          <cell r="O277">
            <v>2284765.6121685496</v>
          </cell>
          <cell r="P277">
            <v>11884.38783145044</v>
          </cell>
          <cell r="U277">
            <v>2295980.0499999998</v>
          </cell>
        </row>
        <row r="278">
          <cell r="C278" t="str">
            <v>PSO</v>
          </cell>
          <cell r="D278">
            <v>40016</v>
          </cell>
          <cell r="E278">
            <v>40018</v>
          </cell>
          <cell r="F278">
            <v>1280.0625</v>
          </cell>
          <cell r="G278">
            <v>204.81</v>
          </cell>
          <cell r="I278">
            <v>16001</v>
          </cell>
          <cell r="J278">
            <v>240.60059074432849</v>
          </cell>
          <cell r="K278">
            <v>3849850.0525000002</v>
          </cell>
          <cell r="L278">
            <v>385</v>
          </cell>
          <cell r="M278">
            <v>238.74549506825656</v>
          </cell>
          <cell r="N278" t="str">
            <v>203858-4201</v>
          </cell>
          <cell r="O278">
            <v>3820166.666587173</v>
          </cell>
          <cell r="P278">
            <v>28403.323412827162</v>
          </cell>
          <cell r="U278">
            <v>3847980.18</v>
          </cell>
        </row>
        <row r="279">
          <cell r="C279" t="str">
            <v>SHEL</v>
          </cell>
          <cell r="D279">
            <v>40016</v>
          </cell>
          <cell r="E279">
            <v>40018</v>
          </cell>
          <cell r="F279">
            <v>1223.1875</v>
          </cell>
          <cell r="G279">
            <v>195.71</v>
          </cell>
          <cell r="I279">
            <v>15290</v>
          </cell>
          <cell r="J279">
            <v>238.1146165794637</v>
          </cell>
          <cell r="K279">
            <v>3640772.4874999998</v>
          </cell>
          <cell r="L279">
            <v>364.09</v>
          </cell>
          <cell r="M279">
            <v>234.57592099999997</v>
          </cell>
          <cell r="N279" t="str">
            <v>203815-4201</v>
          </cell>
          <cell r="O279">
            <v>3586665.8320899997</v>
          </cell>
          <cell r="P279">
            <v>52883.467910000159</v>
          </cell>
          <cell r="U279">
            <v>3638989.5</v>
          </cell>
        </row>
        <row r="280">
          <cell r="E280">
            <v>40018</v>
          </cell>
          <cell r="G280">
            <v>2306.85</v>
          </cell>
          <cell r="L280">
            <v>1481.81</v>
          </cell>
          <cell r="U280">
            <v>-1816128.8500000015</v>
          </cell>
        </row>
        <row r="282">
          <cell r="C282" t="str">
            <v>MCB</v>
          </cell>
          <cell r="D282">
            <v>40017</v>
          </cell>
          <cell r="E282">
            <v>40021</v>
          </cell>
          <cell r="F282">
            <v>2500</v>
          </cell>
          <cell r="G282">
            <v>400</v>
          </cell>
          <cell r="Q282">
            <v>103100</v>
          </cell>
          <cell r="R282" t="str">
            <v>203874-4201</v>
          </cell>
          <cell r="S282">
            <v>171.84557555771096</v>
          </cell>
          <cell r="T282">
            <v>17717278.84</v>
          </cell>
          <cell r="U282">
            <v>-17717678.84</v>
          </cell>
        </row>
        <row r="283">
          <cell r="C283" t="str">
            <v>OGDC</v>
          </cell>
          <cell r="D283">
            <v>40017</v>
          </cell>
          <cell r="E283">
            <v>40021</v>
          </cell>
          <cell r="F283">
            <v>2500</v>
          </cell>
          <cell r="G283">
            <v>400</v>
          </cell>
          <cell r="Q283">
            <v>50000</v>
          </cell>
          <cell r="R283" t="str">
            <v>203920-4201</v>
          </cell>
          <cell r="S283">
            <v>90.509019199999997</v>
          </cell>
          <cell r="T283">
            <v>4525450.96</v>
          </cell>
          <cell r="U283">
            <v>-4525850.96</v>
          </cell>
        </row>
        <row r="284">
          <cell r="C284" t="str">
            <v>PPL</v>
          </cell>
          <cell r="D284">
            <v>40017</v>
          </cell>
          <cell r="E284">
            <v>40021</v>
          </cell>
          <cell r="F284">
            <v>0</v>
          </cell>
          <cell r="G284">
            <v>0</v>
          </cell>
          <cell r="Q284">
            <v>100000</v>
          </cell>
          <cell r="R284" t="str">
            <v>204498-4201</v>
          </cell>
          <cell r="S284">
            <v>194.1771115</v>
          </cell>
          <cell r="T284">
            <v>19417711.149999999</v>
          </cell>
          <cell r="U284">
            <v>-19417711.149999999</v>
          </cell>
        </row>
        <row r="285">
          <cell r="C285" t="str">
            <v>PSO</v>
          </cell>
          <cell r="D285">
            <v>40017</v>
          </cell>
          <cell r="E285">
            <v>40021</v>
          </cell>
          <cell r="F285">
            <v>0</v>
          </cell>
          <cell r="G285">
            <v>0</v>
          </cell>
          <cell r="Q285">
            <v>50000</v>
          </cell>
          <cell r="R285" t="str">
            <v>203858-4201</v>
          </cell>
          <cell r="S285">
            <v>239.89508000000001</v>
          </cell>
          <cell r="T285">
            <v>11994754</v>
          </cell>
          <cell r="U285">
            <v>-11994754</v>
          </cell>
        </row>
        <row r="286">
          <cell r="C286" t="str">
            <v>FFC</v>
          </cell>
          <cell r="D286">
            <v>40017</v>
          </cell>
          <cell r="E286">
            <v>40021</v>
          </cell>
          <cell r="F286">
            <v>5020</v>
          </cell>
          <cell r="G286">
            <v>803.2</v>
          </cell>
          <cell r="I286">
            <v>100400</v>
          </cell>
          <cell r="J286">
            <v>96.499302788844602</v>
          </cell>
          <cell r="K286">
            <v>9688529.9999999981</v>
          </cell>
          <cell r="L286">
            <v>968.87</v>
          </cell>
          <cell r="M286">
            <v>95.865378486055775</v>
          </cell>
          <cell r="N286" t="str">
            <v>203890-4201</v>
          </cell>
          <cell r="O286">
            <v>9624884</v>
          </cell>
          <cell r="P286">
            <v>58625.99999999888</v>
          </cell>
          <cell r="U286">
            <v>9681737.9299999997</v>
          </cell>
        </row>
        <row r="287">
          <cell r="C287" t="str">
            <v>MCB</v>
          </cell>
          <cell r="D287">
            <v>40017</v>
          </cell>
          <cell r="E287">
            <v>40021</v>
          </cell>
          <cell r="F287">
            <v>2655.0625</v>
          </cell>
          <cell r="G287">
            <v>424.81</v>
          </cell>
          <cell r="I287">
            <v>53100</v>
          </cell>
          <cell r="J287">
            <v>173.17347876647835</v>
          </cell>
          <cell r="K287">
            <v>9195511.7225000001</v>
          </cell>
          <cell r="L287">
            <v>919.56</v>
          </cell>
          <cell r="M287">
            <v>171.84557555771107</v>
          </cell>
          <cell r="N287" t="str">
            <v>203874-4201</v>
          </cell>
          <cell r="O287">
            <v>9125000.0621144585</v>
          </cell>
          <cell r="P287">
            <v>67856.597885541094</v>
          </cell>
          <cell r="U287">
            <v>9191512.2899999991</v>
          </cell>
        </row>
        <row r="288">
          <cell r="C288" t="str">
            <v>PPL</v>
          </cell>
          <cell r="D288">
            <v>40017</v>
          </cell>
          <cell r="E288">
            <v>40021</v>
          </cell>
          <cell r="F288">
            <v>5000</v>
          </cell>
          <cell r="G288">
            <v>800</v>
          </cell>
          <cell r="I288">
            <v>100000</v>
          </cell>
          <cell r="J288">
            <v>196.1067358</v>
          </cell>
          <cell r="K288">
            <v>19610673.579999998</v>
          </cell>
          <cell r="L288">
            <v>1961.08</v>
          </cell>
          <cell r="M288">
            <v>194.48983549999997</v>
          </cell>
          <cell r="N288" t="str">
            <v>204498-4201</v>
          </cell>
          <cell r="O288">
            <v>19448983.549999997</v>
          </cell>
          <cell r="P288">
            <v>156690.03000000119</v>
          </cell>
          <cell r="U288">
            <v>19602912.5</v>
          </cell>
        </row>
        <row r="289">
          <cell r="C289" t="str">
            <v>PSO</v>
          </cell>
          <cell r="D289">
            <v>40017</v>
          </cell>
          <cell r="E289">
            <v>40021</v>
          </cell>
          <cell r="F289">
            <v>4000</v>
          </cell>
          <cell r="G289">
            <v>640</v>
          </cell>
          <cell r="I289">
            <v>50000</v>
          </cell>
          <cell r="J289">
            <v>242.52189999999999</v>
          </cell>
          <cell r="K289">
            <v>12126095</v>
          </cell>
          <cell r="L289">
            <v>1212.6300000000001</v>
          </cell>
          <cell r="M289">
            <v>239.32028753412828</v>
          </cell>
          <cell r="N289" t="str">
            <v>203858-4201</v>
          </cell>
          <cell r="O289">
            <v>11966014.376706414</v>
          </cell>
          <cell r="P289">
            <v>156080.62329358608</v>
          </cell>
          <cell r="U289">
            <v>12120242.369999999</v>
          </cell>
        </row>
        <row r="290">
          <cell r="C290" t="str">
            <v>PTC</v>
          </cell>
          <cell r="D290">
            <v>40017</v>
          </cell>
          <cell r="E290">
            <v>40021</v>
          </cell>
          <cell r="F290">
            <v>6250</v>
          </cell>
          <cell r="G290">
            <v>1000</v>
          </cell>
          <cell r="I290">
            <v>125000</v>
          </cell>
          <cell r="J290">
            <v>18</v>
          </cell>
          <cell r="K290">
            <v>2250000</v>
          </cell>
          <cell r="L290">
            <v>225</v>
          </cell>
          <cell r="M290">
            <v>17.186816</v>
          </cell>
          <cell r="N290" t="str">
            <v>203866-4201</v>
          </cell>
          <cell r="O290">
            <v>2148352</v>
          </cell>
          <cell r="P290">
            <v>95398</v>
          </cell>
          <cell r="U290">
            <v>2242525</v>
          </cell>
        </row>
        <row r="291">
          <cell r="C291" t="str">
            <v>UBL</v>
          </cell>
          <cell r="D291">
            <v>40017</v>
          </cell>
          <cell r="E291">
            <v>40021</v>
          </cell>
          <cell r="F291">
            <v>4999.9375</v>
          </cell>
          <cell r="G291">
            <v>799.99</v>
          </cell>
          <cell r="I291">
            <v>100000</v>
          </cell>
          <cell r="J291">
            <v>46.001299375000002</v>
          </cell>
          <cell r="K291">
            <v>4600129.9375</v>
          </cell>
          <cell r="L291">
            <v>460</v>
          </cell>
          <cell r="M291">
            <v>46.502453599999996</v>
          </cell>
          <cell r="N291" t="str">
            <v>206407-4201</v>
          </cell>
          <cell r="O291">
            <v>4650245.3599999994</v>
          </cell>
          <cell r="P291">
            <v>-55115.35999999963</v>
          </cell>
          <cell r="U291">
            <v>4593870.01</v>
          </cell>
        </row>
        <row r="292">
          <cell r="G292">
            <v>5268</v>
          </cell>
          <cell r="L292">
            <v>5747.1399999999994</v>
          </cell>
          <cell r="U292">
            <v>3776805.1499999948</v>
          </cell>
        </row>
        <row r="294">
          <cell r="C294" t="str">
            <v>ENGRO</v>
          </cell>
          <cell r="D294">
            <v>40018</v>
          </cell>
          <cell r="E294">
            <v>40022</v>
          </cell>
          <cell r="F294">
            <v>2499.9375</v>
          </cell>
          <cell r="G294">
            <v>399.99</v>
          </cell>
          <cell r="Q294">
            <v>50000</v>
          </cell>
          <cell r="R294" t="str">
            <v>203807-4201</v>
          </cell>
          <cell r="S294">
            <v>141.8292606</v>
          </cell>
          <cell r="T294">
            <v>7091463.0299999993</v>
          </cell>
          <cell r="U294">
            <v>-7091863.0199999996</v>
          </cell>
        </row>
        <row r="295">
          <cell r="C295" t="str">
            <v>MCB</v>
          </cell>
          <cell r="D295">
            <v>40018</v>
          </cell>
          <cell r="E295">
            <v>40022</v>
          </cell>
          <cell r="F295">
            <v>0</v>
          </cell>
          <cell r="G295">
            <v>0</v>
          </cell>
          <cell r="Q295">
            <v>25000</v>
          </cell>
          <cell r="R295" t="str">
            <v>203874-4201</v>
          </cell>
          <cell r="S295">
            <v>169</v>
          </cell>
          <cell r="T295">
            <v>4225000</v>
          </cell>
          <cell r="U295">
            <v>-4225000</v>
          </cell>
        </row>
        <row r="296">
          <cell r="C296" t="str">
            <v>PSO</v>
          </cell>
          <cell r="D296">
            <v>40018</v>
          </cell>
          <cell r="E296">
            <v>40022</v>
          </cell>
          <cell r="F296">
            <v>3640</v>
          </cell>
          <cell r="G296">
            <v>582.4</v>
          </cell>
          <cell r="Q296">
            <v>45500</v>
          </cell>
          <cell r="R296" t="str">
            <v>203858-4201</v>
          </cell>
          <cell r="S296">
            <v>236.1245454945055</v>
          </cell>
          <cell r="T296">
            <v>10743666.82</v>
          </cell>
          <cell r="U296">
            <v>-10744249.220000001</v>
          </cell>
        </row>
        <row r="297">
          <cell r="C297" t="str">
            <v>SHEL</v>
          </cell>
          <cell r="D297">
            <v>40018</v>
          </cell>
          <cell r="E297">
            <v>40022</v>
          </cell>
          <cell r="F297">
            <v>0</v>
          </cell>
          <cell r="G297">
            <v>0</v>
          </cell>
          <cell r="Q297">
            <v>7443</v>
          </cell>
          <cell r="R297" t="str">
            <v>203815-4201</v>
          </cell>
          <cell r="S297">
            <v>234.00061803036411</v>
          </cell>
          <cell r="T297">
            <v>1741666.6</v>
          </cell>
          <cell r="U297">
            <v>-1741666.6</v>
          </cell>
        </row>
        <row r="298">
          <cell r="C298" t="str">
            <v>MCB</v>
          </cell>
          <cell r="D298">
            <v>40017</v>
          </cell>
          <cell r="E298">
            <v>40021</v>
          </cell>
          <cell r="F298">
            <v>3750</v>
          </cell>
          <cell r="G298">
            <v>600</v>
          </cell>
          <cell r="I298">
            <v>75000</v>
          </cell>
          <cell r="J298">
            <v>172.15733333333333</v>
          </cell>
          <cell r="K298">
            <v>12911800</v>
          </cell>
          <cell r="L298">
            <v>1291.2</v>
          </cell>
          <cell r="M298">
            <v>170.89705037180735</v>
          </cell>
          <cell r="N298" t="str">
            <v>203874-4201</v>
          </cell>
          <cell r="O298">
            <v>12817278.777885551</v>
          </cell>
          <cell r="P298">
            <v>90771.222114449367</v>
          </cell>
          <cell r="U298">
            <v>12906158.800000001</v>
          </cell>
        </row>
        <row r="299">
          <cell r="C299" t="str">
            <v>SHEL</v>
          </cell>
          <cell r="D299">
            <v>40017</v>
          </cell>
          <cell r="E299">
            <v>40021</v>
          </cell>
          <cell r="F299">
            <v>924</v>
          </cell>
          <cell r="G299">
            <v>147.84</v>
          </cell>
          <cell r="I299">
            <v>11550</v>
          </cell>
          <cell r="J299">
            <v>236.06709956709958</v>
          </cell>
          <cell r="K299">
            <v>2726575</v>
          </cell>
          <cell r="L299">
            <v>272.66000000000003</v>
          </cell>
          <cell r="M299">
            <v>234.47433914335869</v>
          </cell>
          <cell r="N299" t="str">
            <v>203815-4201</v>
          </cell>
          <cell r="O299">
            <v>2708178.6171057927</v>
          </cell>
          <cell r="P299">
            <v>17472.382894207407</v>
          </cell>
          <cell r="U299">
            <v>2725230.5</v>
          </cell>
        </row>
        <row r="300">
          <cell r="E300">
            <v>40021</v>
          </cell>
          <cell r="G300">
            <v>1730.2299999999998</v>
          </cell>
          <cell r="L300">
            <v>1563.8600000000001</v>
          </cell>
          <cell r="U300">
            <v>-8171389.5400000028</v>
          </cell>
        </row>
        <row r="302">
          <cell r="C302" t="str">
            <v>PSO</v>
          </cell>
          <cell r="D302">
            <v>40021</v>
          </cell>
          <cell r="E302">
            <v>40023</v>
          </cell>
          <cell r="F302">
            <v>0</v>
          </cell>
          <cell r="Q302">
            <v>5080</v>
          </cell>
          <cell r="R302" t="str">
            <v>203858-4201</v>
          </cell>
          <cell r="S302">
            <v>233.01078740157482</v>
          </cell>
          <cell r="T302">
            <v>1183694.8</v>
          </cell>
          <cell r="U302">
            <v>-1183694.8</v>
          </cell>
        </row>
        <row r="303">
          <cell r="C303" t="str">
            <v>PTC</v>
          </cell>
          <cell r="D303">
            <v>40021</v>
          </cell>
          <cell r="E303">
            <v>40023</v>
          </cell>
          <cell r="F303">
            <v>12750</v>
          </cell>
          <cell r="G303">
            <v>2040</v>
          </cell>
          <cell r="Q303">
            <v>255000</v>
          </cell>
          <cell r="R303" t="str">
            <v>203866-4201</v>
          </cell>
          <cell r="S303">
            <v>17.052768666666665</v>
          </cell>
          <cell r="T303">
            <v>4348456.01</v>
          </cell>
          <cell r="U303">
            <v>-4350496.01</v>
          </cell>
        </row>
        <row r="304">
          <cell r="C304" t="str">
            <v>BAFL</v>
          </cell>
          <cell r="D304">
            <v>40021</v>
          </cell>
          <cell r="E304">
            <v>40023</v>
          </cell>
          <cell r="F304">
            <v>29389.5</v>
          </cell>
          <cell r="G304">
            <v>4702.32</v>
          </cell>
          <cell r="I304">
            <v>587790</v>
          </cell>
          <cell r="J304">
            <v>11.409657241531841</v>
          </cell>
          <cell r="K304">
            <v>6706482.4300000006</v>
          </cell>
          <cell r="L304">
            <v>670.69</v>
          </cell>
          <cell r="M304">
            <v>10.55</v>
          </cell>
          <cell r="N304" t="str">
            <v>205648-4201</v>
          </cell>
          <cell r="O304">
            <v>6201184.5</v>
          </cell>
          <cell r="P304">
            <v>475908.43000000034</v>
          </cell>
          <cell r="U304">
            <v>6671719.9199999999</v>
          </cell>
        </row>
        <row r="305">
          <cell r="C305" t="str">
            <v>OGDC</v>
          </cell>
          <cell r="D305">
            <v>40021</v>
          </cell>
          <cell r="E305">
            <v>40023</v>
          </cell>
          <cell r="F305">
            <v>2500</v>
          </cell>
          <cell r="G305">
            <v>400</v>
          </cell>
          <cell r="I305">
            <v>50000</v>
          </cell>
          <cell r="J305">
            <v>87.809049999999999</v>
          </cell>
          <cell r="K305">
            <v>4390452.5</v>
          </cell>
          <cell r="L305">
            <v>439.05</v>
          </cell>
          <cell r="M305">
            <v>90.509019199999997</v>
          </cell>
          <cell r="N305" t="str">
            <v>203920-4201</v>
          </cell>
          <cell r="O305">
            <v>4525450.96</v>
          </cell>
          <cell r="P305">
            <v>-137498.45999999996</v>
          </cell>
          <cell r="U305">
            <v>4387113.45</v>
          </cell>
        </row>
        <row r="306">
          <cell r="C306" t="str">
            <v>PSO</v>
          </cell>
          <cell r="D306">
            <v>40021</v>
          </cell>
          <cell r="E306">
            <v>40023</v>
          </cell>
          <cell r="F306">
            <v>7096.8125</v>
          </cell>
          <cell r="G306">
            <v>1135.49</v>
          </cell>
          <cell r="I306">
            <v>88710</v>
          </cell>
          <cell r="J306">
            <v>235.70057527336263</v>
          </cell>
          <cell r="K306">
            <v>20908998.032499999</v>
          </cell>
          <cell r="L306">
            <v>2090.94</v>
          </cell>
          <cell r="M306">
            <v>237.55593554092673</v>
          </cell>
          <cell r="N306" t="str">
            <v>203858-4201</v>
          </cell>
          <cell r="O306">
            <v>21073587.04183561</v>
          </cell>
          <cell r="P306">
            <v>-171685.82183560939</v>
          </cell>
          <cell r="U306">
            <v>20898674.789999999</v>
          </cell>
        </row>
        <row r="307">
          <cell r="C307" t="str">
            <v>SHEL</v>
          </cell>
          <cell r="D307">
            <v>40021</v>
          </cell>
          <cell r="E307">
            <v>40023</v>
          </cell>
          <cell r="F307">
            <v>120</v>
          </cell>
          <cell r="G307">
            <v>19.2</v>
          </cell>
          <cell r="I307">
            <v>1500</v>
          </cell>
          <cell r="J307">
            <v>236.00000000000003</v>
          </cell>
          <cell r="K307">
            <v>354000.00000000006</v>
          </cell>
          <cell r="L307">
            <v>35.4</v>
          </cell>
          <cell r="M307">
            <v>234.47433914335869</v>
          </cell>
          <cell r="N307" t="str">
            <v>203815-4201</v>
          </cell>
          <cell r="O307">
            <v>351711.50871503801</v>
          </cell>
          <cell r="P307">
            <v>2168.4912849620332</v>
          </cell>
          <cell r="U307">
            <v>353825.4</v>
          </cell>
        </row>
        <row r="308">
          <cell r="G308">
            <v>8297.01</v>
          </cell>
          <cell r="L308">
            <v>3236.0800000000004</v>
          </cell>
          <cell r="U308">
            <v>26777142.75</v>
          </cell>
        </row>
        <row r="310">
          <cell r="C310" t="str">
            <v>PTC</v>
          </cell>
          <cell r="D310">
            <v>40022</v>
          </cell>
          <cell r="E310">
            <v>40024</v>
          </cell>
          <cell r="F310">
            <v>6000</v>
          </cell>
          <cell r="G310">
            <v>960</v>
          </cell>
          <cell r="Q310">
            <v>120000</v>
          </cell>
          <cell r="R310" t="str">
            <v>203866-4201</v>
          </cell>
          <cell r="S310">
            <v>17.032647333333333</v>
          </cell>
          <cell r="T310">
            <v>2043917.68</v>
          </cell>
          <cell r="U310">
            <v>-2044877.68</v>
          </cell>
        </row>
        <row r="311">
          <cell r="C311" t="str">
            <v>ENGRO</v>
          </cell>
          <cell r="D311">
            <v>40022</v>
          </cell>
          <cell r="E311">
            <v>40024</v>
          </cell>
          <cell r="F311">
            <v>1250</v>
          </cell>
          <cell r="G311">
            <v>200</v>
          </cell>
          <cell r="Q311">
            <v>25000</v>
          </cell>
          <cell r="R311" t="str">
            <v>203807-4201</v>
          </cell>
          <cell r="S311">
            <v>134.99006800000001</v>
          </cell>
          <cell r="T311">
            <v>3374751.7</v>
          </cell>
          <cell r="U311">
            <v>-3374951.7</v>
          </cell>
        </row>
        <row r="312">
          <cell r="C312" t="str">
            <v>MCB</v>
          </cell>
          <cell r="D312">
            <v>40022</v>
          </cell>
          <cell r="E312">
            <v>40024</v>
          </cell>
          <cell r="F312">
            <v>0</v>
          </cell>
          <cell r="G312">
            <v>0</v>
          </cell>
          <cell r="Q312">
            <v>50000</v>
          </cell>
          <cell r="R312" t="str">
            <v>203874-4201</v>
          </cell>
          <cell r="S312">
            <v>164.39158399999999</v>
          </cell>
          <cell r="T312">
            <v>8219579.2000000002</v>
          </cell>
          <cell r="U312">
            <v>-8219579.2000000002</v>
          </cell>
        </row>
        <row r="313">
          <cell r="C313" t="str">
            <v>PPL</v>
          </cell>
          <cell r="D313">
            <v>40022</v>
          </cell>
          <cell r="E313">
            <v>40024</v>
          </cell>
          <cell r="F313">
            <v>5000</v>
          </cell>
          <cell r="G313">
            <v>800</v>
          </cell>
          <cell r="Q313">
            <v>100000</v>
          </cell>
          <cell r="R313" t="str">
            <v>204498-4201</v>
          </cell>
          <cell r="S313">
            <v>187.0429</v>
          </cell>
          <cell r="T313">
            <v>18704290</v>
          </cell>
          <cell r="U313">
            <v>-18705090</v>
          </cell>
        </row>
        <row r="314">
          <cell r="C314" t="str">
            <v>MCB</v>
          </cell>
          <cell r="D314">
            <v>40022</v>
          </cell>
          <cell r="E314">
            <v>40024</v>
          </cell>
          <cell r="F314">
            <v>2500</v>
          </cell>
          <cell r="G314">
            <v>400</v>
          </cell>
          <cell r="I314">
            <v>50000</v>
          </cell>
          <cell r="J314">
            <v>167.09955780000001</v>
          </cell>
          <cell r="K314">
            <v>8354977.8900000006</v>
          </cell>
          <cell r="L314">
            <v>835.53</v>
          </cell>
          <cell r="M314">
            <v>164.39158400000005</v>
          </cell>
          <cell r="N314" t="str">
            <v>203874-4201</v>
          </cell>
          <cell r="O314">
            <v>8219579.200000003</v>
          </cell>
          <cell r="P314">
            <v>132898.68999999762</v>
          </cell>
          <cell r="U314">
            <v>8351242.3600000003</v>
          </cell>
        </row>
        <row r="315">
          <cell r="G315">
            <v>2360</v>
          </cell>
          <cell r="U315">
            <v>-23993256.219999999</v>
          </cell>
        </row>
        <row r="317">
          <cell r="C317" t="str">
            <v>POL</v>
          </cell>
          <cell r="D317">
            <v>40029</v>
          </cell>
          <cell r="E317">
            <v>40031</v>
          </cell>
          <cell r="F317">
            <v>3750</v>
          </cell>
          <cell r="G317">
            <v>600</v>
          </cell>
          <cell r="Q317">
            <v>75000</v>
          </cell>
          <cell r="R317" t="str">
            <v>204196-4201</v>
          </cell>
          <cell r="S317">
            <v>169.38933413333334</v>
          </cell>
          <cell r="T317">
            <v>12704200.060000001</v>
          </cell>
          <cell r="U317">
            <v>-12704800.060000001</v>
          </cell>
        </row>
        <row r="318">
          <cell r="C318" t="str">
            <v>SHEL</v>
          </cell>
          <cell r="D318">
            <v>40029</v>
          </cell>
          <cell r="E318">
            <v>40031</v>
          </cell>
          <cell r="F318">
            <v>711.75</v>
          </cell>
          <cell r="G318">
            <v>113.88</v>
          </cell>
          <cell r="Q318">
            <v>8897</v>
          </cell>
          <cell r="R318" t="str">
            <v>203815-4201</v>
          </cell>
          <cell r="S318">
            <v>232.96370574350905</v>
          </cell>
          <cell r="T318">
            <v>2072678.09</v>
          </cell>
          <cell r="U318">
            <v>-2072791.97</v>
          </cell>
        </row>
        <row r="319">
          <cell r="E319">
            <v>40031</v>
          </cell>
          <cell r="G319">
            <v>713.88</v>
          </cell>
          <cell r="U319">
            <v>-14777592.030000001</v>
          </cell>
        </row>
        <row r="321">
          <cell r="C321" t="str">
            <v>APL</v>
          </cell>
          <cell r="D321">
            <v>40030</v>
          </cell>
          <cell r="E321">
            <v>40032</v>
          </cell>
          <cell r="F321">
            <v>3885.125</v>
          </cell>
          <cell r="G321">
            <v>621.62</v>
          </cell>
          <cell r="Q321">
            <v>48564</v>
          </cell>
          <cell r="R321" t="str">
            <v>204684-4201</v>
          </cell>
          <cell r="S321">
            <v>378.37036570298983</v>
          </cell>
          <cell r="T321">
            <v>18375178.439999998</v>
          </cell>
          <cell r="U321">
            <v>-18375800.059999999</v>
          </cell>
        </row>
        <row r="322">
          <cell r="C322" t="str">
            <v>MCB</v>
          </cell>
          <cell r="D322">
            <v>40030</v>
          </cell>
          <cell r="E322">
            <v>40032</v>
          </cell>
          <cell r="F322">
            <v>2500</v>
          </cell>
          <cell r="G322">
            <v>400</v>
          </cell>
          <cell r="Q322">
            <v>50000</v>
          </cell>
          <cell r="R322" t="str">
            <v>203874-4201</v>
          </cell>
          <cell r="S322">
            <v>169.31112999999999</v>
          </cell>
          <cell r="T322">
            <v>8465556.5</v>
          </cell>
          <cell r="U322">
            <v>-8465956.5</v>
          </cell>
        </row>
        <row r="323">
          <cell r="C323" t="str">
            <v>PSO</v>
          </cell>
          <cell r="D323">
            <v>40030</v>
          </cell>
          <cell r="E323">
            <v>40032</v>
          </cell>
          <cell r="F323">
            <v>0</v>
          </cell>
          <cell r="G323">
            <v>0</v>
          </cell>
          <cell r="Q323">
            <v>50000</v>
          </cell>
          <cell r="R323" t="str">
            <v>203858-4201</v>
          </cell>
          <cell r="S323">
            <v>248.51111800000001</v>
          </cell>
          <cell r="T323">
            <v>12425555.9</v>
          </cell>
          <cell r="U323">
            <v>-12425555.9</v>
          </cell>
        </row>
        <row r="324">
          <cell r="C324" t="str">
            <v>PSO</v>
          </cell>
          <cell r="D324">
            <v>40030</v>
          </cell>
          <cell r="E324">
            <v>40032</v>
          </cell>
          <cell r="F324">
            <v>4000</v>
          </cell>
          <cell r="G324">
            <v>640</v>
          </cell>
          <cell r="I324">
            <v>50000</v>
          </cell>
          <cell r="J324">
            <v>251.00403800000001</v>
          </cell>
          <cell r="K324">
            <v>12550201.9</v>
          </cell>
          <cell r="L324">
            <v>1255.02</v>
          </cell>
          <cell r="M324">
            <v>248.51111799999998</v>
          </cell>
          <cell r="N324" t="str">
            <v>203858-4201</v>
          </cell>
          <cell r="O324">
            <v>12425555.899999999</v>
          </cell>
          <cell r="P324">
            <v>120646.00000000186</v>
          </cell>
          <cell r="U324">
            <v>12544306.880000001</v>
          </cell>
        </row>
        <row r="325">
          <cell r="C325" t="str">
            <v>POL</v>
          </cell>
          <cell r="D325">
            <v>40030</v>
          </cell>
          <cell r="E325">
            <v>40032</v>
          </cell>
          <cell r="F325">
            <v>4571</v>
          </cell>
          <cell r="G325">
            <v>731.36</v>
          </cell>
          <cell r="I325">
            <v>91420</v>
          </cell>
          <cell r="J325">
            <v>171.23382739006783</v>
          </cell>
          <cell r="K325">
            <v>15654196.5</v>
          </cell>
          <cell r="L325">
            <v>1565.41</v>
          </cell>
          <cell r="M325">
            <v>169.97573959999949</v>
          </cell>
          <cell r="N325" t="str">
            <v>204196-4201</v>
          </cell>
          <cell r="O325">
            <v>15539182.114231953</v>
          </cell>
          <cell r="P325">
            <v>110443.3857680472</v>
          </cell>
          <cell r="U325">
            <v>15647328.73</v>
          </cell>
        </row>
        <row r="326">
          <cell r="C326" t="str">
            <v>PPL</v>
          </cell>
          <cell r="D326">
            <v>40030</v>
          </cell>
          <cell r="E326">
            <v>40032</v>
          </cell>
          <cell r="F326">
            <v>3546.5000000000005</v>
          </cell>
          <cell r="G326">
            <v>567.44000000000005</v>
          </cell>
          <cell r="I326">
            <v>70929</v>
          </cell>
          <cell r="J326">
            <v>191.1772201779244</v>
          </cell>
          <cell r="K326">
            <v>13560009.049999999</v>
          </cell>
          <cell r="L326">
            <v>1356</v>
          </cell>
          <cell r="M326">
            <v>190.76636774999997</v>
          </cell>
          <cell r="N326" t="str">
            <v>204498-4201</v>
          </cell>
          <cell r="O326">
            <v>13530867.698139748</v>
          </cell>
          <cell r="P326">
            <v>25594.851860251798</v>
          </cell>
          <cell r="U326">
            <v>13554539.109999999</v>
          </cell>
        </row>
        <row r="327">
          <cell r="C327" t="str">
            <v>SHEL</v>
          </cell>
          <cell r="D327">
            <v>40030</v>
          </cell>
          <cell r="E327">
            <v>40032</v>
          </cell>
          <cell r="F327">
            <v>3040</v>
          </cell>
          <cell r="G327">
            <v>486.4</v>
          </cell>
          <cell r="I327">
            <v>38000</v>
          </cell>
          <cell r="J327">
            <v>238.72121447368423</v>
          </cell>
          <cell r="K327">
            <v>9071406.1500000004</v>
          </cell>
          <cell r="L327">
            <v>907.14</v>
          </cell>
          <cell r="M327">
            <v>234.12065216024121</v>
          </cell>
          <cell r="N327" t="str">
            <v>203815-4201</v>
          </cell>
          <cell r="O327">
            <v>8896584.7820891663</v>
          </cell>
          <cell r="P327">
            <v>171781.36791083365</v>
          </cell>
          <cell r="U327">
            <v>9066972.6099999994</v>
          </cell>
        </row>
        <row r="328">
          <cell r="G328">
            <v>3446.82</v>
          </cell>
          <cell r="L328">
            <v>5083.5700000000006</v>
          </cell>
          <cell r="U328">
            <v>11545834.870000001</v>
          </cell>
        </row>
        <row r="330">
          <cell r="C330" t="str">
            <v>POL</v>
          </cell>
          <cell r="D330">
            <v>40031</v>
          </cell>
          <cell r="E330">
            <v>40035</v>
          </cell>
          <cell r="F330">
            <v>2499.9375</v>
          </cell>
          <cell r="G330">
            <v>399.99</v>
          </cell>
          <cell r="Q330">
            <v>50000</v>
          </cell>
          <cell r="R330" t="str">
            <v>204196-4201</v>
          </cell>
          <cell r="S330">
            <v>169.43005460000001</v>
          </cell>
          <cell r="T330">
            <v>8471502.7300000004</v>
          </cell>
          <cell r="U330">
            <v>-8471902.7200000007</v>
          </cell>
        </row>
        <row r="331">
          <cell r="C331" t="str">
            <v>APL</v>
          </cell>
          <cell r="D331">
            <v>40031</v>
          </cell>
          <cell r="E331">
            <v>40035</v>
          </cell>
          <cell r="F331">
            <v>3885.25</v>
          </cell>
          <cell r="G331">
            <v>621.64</v>
          </cell>
          <cell r="I331">
            <v>48564</v>
          </cell>
          <cell r="J331">
            <v>390.05320710814595</v>
          </cell>
          <cell r="K331">
            <v>18942543.949999999</v>
          </cell>
          <cell r="L331">
            <v>1894.31</v>
          </cell>
          <cell r="M331">
            <v>378.37036570298983</v>
          </cell>
          <cell r="N331" t="str">
            <v>204684-4201</v>
          </cell>
          <cell r="O331">
            <v>18375178.439999998</v>
          </cell>
          <cell r="P331">
            <v>563480.26000000106</v>
          </cell>
          <cell r="U331">
            <v>18936142.75</v>
          </cell>
        </row>
        <row r="332">
          <cell r="G332">
            <v>1021.63</v>
          </cell>
          <cell r="U332">
            <v>10464240.029999999</v>
          </cell>
        </row>
        <row r="334">
          <cell r="C334" t="str">
            <v>ATRL</v>
          </cell>
          <cell r="D334">
            <v>40032</v>
          </cell>
          <cell r="E334">
            <v>40036</v>
          </cell>
          <cell r="F334">
            <v>3150</v>
          </cell>
          <cell r="G334">
            <v>504</v>
          </cell>
          <cell r="Q334">
            <v>63000</v>
          </cell>
          <cell r="R334" t="str">
            <v>204005-4201</v>
          </cell>
          <cell r="S334">
            <v>156.45978333333332</v>
          </cell>
          <cell r="T334">
            <v>9856966.3499999996</v>
          </cell>
          <cell r="U334">
            <v>-9857470.3499999996</v>
          </cell>
        </row>
        <row r="335">
          <cell r="C335" t="str">
            <v>OGDC</v>
          </cell>
          <cell r="D335">
            <v>40032</v>
          </cell>
          <cell r="E335">
            <v>40036</v>
          </cell>
          <cell r="F335">
            <v>5000</v>
          </cell>
          <cell r="G335">
            <v>800</v>
          </cell>
          <cell r="Q335">
            <v>100000</v>
          </cell>
          <cell r="R335" t="str">
            <v>203920-4201</v>
          </cell>
          <cell r="S335">
            <v>90.445554999999999</v>
          </cell>
          <cell r="T335">
            <v>9044555.5</v>
          </cell>
          <cell r="U335">
            <v>-9045355.5</v>
          </cell>
        </row>
        <row r="336">
          <cell r="C336" t="str">
            <v>MCB</v>
          </cell>
          <cell r="D336">
            <v>40032</v>
          </cell>
          <cell r="E336">
            <v>40036</v>
          </cell>
          <cell r="F336">
            <v>1000</v>
          </cell>
          <cell r="G336">
            <v>160</v>
          </cell>
          <cell r="I336">
            <v>20000</v>
          </cell>
          <cell r="J336">
            <v>171.375</v>
          </cell>
          <cell r="K336">
            <v>3427500</v>
          </cell>
          <cell r="L336">
            <v>342.75</v>
          </cell>
          <cell r="M336">
            <v>169.31112999999999</v>
          </cell>
          <cell r="N336" t="str">
            <v>203874-4201</v>
          </cell>
          <cell r="O336">
            <v>3386222.5999999996</v>
          </cell>
          <cell r="P336">
            <v>40277.400000000373</v>
          </cell>
          <cell r="U336">
            <v>3425997.25</v>
          </cell>
        </row>
        <row r="337">
          <cell r="C337" t="str">
            <v>POL</v>
          </cell>
          <cell r="D337">
            <v>40032</v>
          </cell>
          <cell r="E337">
            <v>40036</v>
          </cell>
          <cell r="F337">
            <v>928.99999999999989</v>
          </cell>
          <cell r="G337">
            <v>148.63999999999999</v>
          </cell>
          <cell r="I337">
            <v>18580</v>
          </cell>
          <cell r="J337">
            <v>170</v>
          </cell>
          <cell r="K337">
            <v>3158600</v>
          </cell>
          <cell r="L337">
            <v>315.86</v>
          </cell>
          <cell r="M337">
            <v>169.50997910153629</v>
          </cell>
          <cell r="N337" t="str">
            <v>204196-4201</v>
          </cell>
          <cell r="O337">
            <v>3149495.4117065445</v>
          </cell>
          <cell r="P337">
            <v>8175.5882934554111</v>
          </cell>
          <cell r="U337">
            <v>3157206.5</v>
          </cell>
        </row>
        <row r="338">
          <cell r="G338">
            <v>1612.6399999999999</v>
          </cell>
          <cell r="L338">
            <v>658.61</v>
          </cell>
          <cell r="U338">
            <v>-12319622.100000001</v>
          </cell>
        </row>
        <row r="340">
          <cell r="C340" t="str">
            <v>MARI</v>
          </cell>
          <cell r="D340">
            <v>40035</v>
          </cell>
          <cell r="E340">
            <v>40037</v>
          </cell>
          <cell r="F340">
            <v>1999.9375</v>
          </cell>
          <cell r="G340">
            <v>319.99</v>
          </cell>
          <cell r="Q340">
            <v>40000</v>
          </cell>
          <cell r="R340" t="str">
            <v>212229-4201</v>
          </cell>
          <cell r="S340">
            <v>163.73571999999999</v>
          </cell>
          <cell r="T340">
            <v>6549428.7999999998</v>
          </cell>
          <cell r="U340">
            <v>-6549748.79</v>
          </cell>
        </row>
        <row r="341">
          <cell r="C341" t="str">
            <v>MCB</v>
          </cell>
          <cell r="D341">
            <v>40035</v>
          </cell>
          <cell r="E341">
            <v>40037</v>
          </cell>
          <cell r="F341">
            <v>1500</v>
          </cell>
          <cell r="G341">
            <v>240</v>
          </cell>
          <cell r="I341">
            <v>30000</v>
          </cell>
          <cell r="J341">
            <v>170.92916666666667</v>
          </cell>
          <cell r="K341">
            <v>5127875</v>
          </cell>
          <cell r="L341">
            <v>512.79999999999995</v>
          </cell>
          <cell r="M341">
            <v>169.31112999999996</v>
          </cell>
          <cell r="N341" t="str">
            <v>203874-4201</v>
          </cell>
          <cell r="O341">
            <v>5079333.8999999985</v>
          </cell>
          <cell r="P341">
            <v>47041.10000000149</v>
          </cell>
          <cell r="U341">
            <v>5125622.2</v>
          </cell>
        </row>
        <row r="342">
          <cell r="C342" t="str">
            <v>OGDC</v>
          </cell>
          <cell r="D342">
            <v>40035</v>
          </cell>
          <cell r="E342">
            <v>40037</v>
          </cell>
          <cell r="F342">
            <v>5000</v>
          </cell>
          <cell r="G342">
            <v>800</v>
          </cell>
          <cell r="I342">
            <v>100000</v>
          </cell>
          <cell r="J342">
            <v>91.409278999999984</v>
          </cell>
          <cell r="K342">
            <v>9140927.8999999985</v>
          </cell>
          <cell r="L342">
            <v>914.12</v>
          </cell>
          <cell r="M342">
            <v>90.445555000000013</v>
          </cell>
          <cell r="N342" t="str">
            <v>203920-4201</v>
          </cell>
          <cell r="O342">
            <v>9044555.5000000019</v>
          </cell>
          <cell r="P342">
            <v>91372.399999996647</v>
          </cell>
          <cell r="U342">
            <v>9134213.7799999993</v>
          </cell>
        </row>
        <row r="343">
          <cell r="C343" t="str">
            <v>POL</v>
          </cell>
          <cell r="D343">
            <v>40035</v>
          </cell>
          <cell r="E343">
            <v>40037</v>
          </cell>
          <cell r="F343">
            <v>2000</v>
          </cell>
          <cell r="G343">
            <v>320</v>
          </cell>
          <cell r="I343">
            <v>40000</v>
          </cell>
          <cell r="J343">
            <v>170.22827000000001</v>
          </cell>
          <cell r="K343">
            <v>6809130.7999999998</v>
          </cell>
          <cell r="L343">
            <v>680.93</v>
          </cell>
          <cell r="M343">
            <v>169.50997910153632</v>
          </cell>
          <cell r="N343" t="str">
            <v>204196-4201</v>
          </cell>
          <cell r="O343">
            <v>6780399.1640614523</v>
          </cell>
          <cell r="P343">
            <v>26731.635938547552</v>
          </cell>
          <cell r="U343">
            <v>6806129.8700000001</v>
          </cell>
        </row>
        <row r="344">
          <cell r="C344" t="str">
            <v>PPL</v>
          </cell>
          <cell r="D344">
            <v>40035</v>
          </cell>
          <cell r="E344">
            <v>40037</v>
          </cell>
          <cell r="F344">
            <v>1453.5625</v>
          </cell>
          <cell r="G344">
            <v>232.57</v>
          </cell>
          <cell r="I344">
            <v>29071</v>
          </cell>
          <cell r="J344">
            <v>191.25000042998181</v>
          </cell>
          <cell r="K344">
            <v>5559828.7625000011</v>
          </cell>
          <cell r="L344">
            <v>555.98</v>
          </cell>
          <cell r="M344">
            <v>190.76636774999997</v>
          </cell>
          <cell r="N344" t="str">
            <v>204498-4201</v>
          </cell>
          <cell r="O344">
            <v>5545769.076860249</v>
          </cell>
          <cell r="P344">
            <v>12606.123139751777</v>
          </cell>
          <cell r="U344">
            <v>5557586.6500000004</v>
          </cell>
        </row>
        <row r="345">
          <cell r="G345">
            <v>1912.56</v>
          </cell>
          <cell r="L345">
            <v>2663.83</v>
          </cell>
          <cell r="U345">
            <v>20073803.710000001</v>
          </cell>
        </row>
        <row r="347">
          <cell r="C347" t="str">
            <v>APL</v>
          </cell>
          <cell r="D347">
            <v>40036</v>
          </cell>
          <cell r="E347">
            <v>40038</v>
          </cell>
          <cell r="F347">
            <v>1200</v>
          </cell>
          <cell r="G347">
            <v>192</v>
          </cell>
          <cell r="Q347">
            <v>15000</v>
          </cell>
          <cell r="R347" t="str">
            <v>204684-4201</v>
          </cell>
          <cell r="S347">
            <v>369.58882</v>
          </cell>
          <cell r="T347">
            <v>5543832.2999999998</v>
          </cell>
          <cell r="U347">
            <v>-5544024.2999999998</v>
          </cell>
        </row>
        <row r="348">
          <cell r="C348" t="str">
            <v>ENGRO</v>
          </cell>
          <cell r="D348">
            <v>40036</v>
          </cell>
          <cell r="E348">
            <v>40038</v>
          </cell>
          <cell r="F348">
            <v>2500</v>
          </cell>
          <cell r="G348">
            <v>400</v>
          </cell>
          <cell r="Q348">
            <v>50000</v>
          </cell>
          <cell r="R348" t="str">
            <v>203807-4201</v>
          </cell>
          <cell r="S348">
            <v>140.6455516</v>
          </cell>
          <cell r="T348">
            <v>7032277.5800000001</v>
          </cell>
          <cell r="U348">
            <v>-7032677.5800000001</v>
          </cell>
        </row>
        <row r="349">
          <cell r="C349" t="str">
            <v>OGDC</v>
          </cell>
          <cell r="D349">
            <v>40036</v>
          </cell>
          <cell r="E349">
            <v>40038</v>
          </cell>
          <cell r="F349">
            <v>1750</v>
          </cell>
          <cell r="G349">
            <v>280</v>
          </cell>
          <cell r="Q349">
            <v>35000</v>
          </cell>
          <cell r="R349" t="str">
            <v>203920-4201</v>
          </cell>
          <cell r="S349">
            <v>95.49080142857143</v>
          </cell>
          <cell r="T349">
            <v>3342178.05</v>
          </cell>
          <cell r="U349">
            <v>-3342458.05</v>
          </cell>
        </row>
        <row r="350">
          <cell r="G350">
            <v>872</v>
          </cell>
          <cell r="U350">
            <v>-15919159.93</v>
          </cell>
        </row>
        <row r="352">
          <cell r="C352" t="str">
            <v>PPL</v>
          </cell>
          <cell r="D352">
            <v>40037</v>
          </cell>
          <cell r="E352">
            <v>40038</v>
          </cell>
          <cell r="F352">
            <v>2500</v>
          </cell>
          <cell r="G352">
            <v>400</v>
          </cell>
          <cell r="Q352">
            <v>50000</v>
          </cell>
          <cell r="R352" t="str">
            <v>204498-4201</v>
          </cell>
          <cell r="S352">
            <v>197.8632278</v>
          </cell>
          <cell r="T352">
            <v>9893161.3900000006</v>
          </cell>
          <cell r="U352">
            <v>-9893561.3900000006</v>
          </cell>
        </row>
        <row r="354">
          <cell r="C354" t="str">
            <v>APL</v>
          </cell>
          <cell r="D354">
            <v>40038</v>
          </cell>
          <cell r="E354">
            <v>40043</v>
          </cell>
          <cell r="F354">
            <v>643.1875</v>
          </cell>
          <cell r="G354">
            <v>102.91</v>
          </cell>
          <cell r="I354">
            <v>8040</v>
          </cell>
          <cell r="J354">
            <v>372.05584421641794</v>
          </cell>
          <cell r="K354">
            <v>2991328.9875000003</v>
          </cell>
          <cell r="L354">
            <v>299.14999999999998</v>
          </cell>
          <cell r="M354">
            <v>369.58882000000006</v>
          </cell>
          <cell r="N354" t="str">
            <v>204684-4201</v>
          </cell>
          <cell r="O354">
            <v>2971494.1128000002</v>
          </cell>
          <cell r="P354">
            <v>19191.687199999895</v>
          </cell>
          <cell r="U354">
            <v>2990283.74</v>
          </cell>
        </row>
        <row r="355">
          <cell r="C355" t="str">
            <v>ENGRO</v>
          </cell>
          <cell r="D355">
            <v>40038</v>
          </cell>
          <cell r="E355">
            <v>40043</v>
          </cell>
          <cell r="F355">
            <v>1660.0000000000002</v>
          </cell>
          <cell r="G355">
            <v>265.60000000000002</v>
          </cell>
          <cell r="I355">
            <v>33200</v>
          </cell>
          <cell r="J355">
            <v>138.05617469879516</v>
          </cell>
          <cell r="K355">
            <v>4583464.9999999991</v>
          </cell>
          <cell r="L355">
            <v>458.38</v>
          </cell>
          <cell r="M355">
            <v>139.98793848000003</v>
          </cell>
          <cell r="N355" t="str">
            <v>203807-4201</v>
          </cell>
          <cell r="O355">
            <v>4647599.5575360004</v>
          </cell>
          <cell r="P355">
            <v>-65794.557536000939</v>
          </cell>
          <cell r="U355">
            <v>4581081.0199999996</v>
          </cell>
        </row>
        <row r="356">
          <cell r="G356">
            <v>368.51</v>
          </cell>
          <cell r="L356">
            <v>757.53</v>
          </cell>
          <cell r="U356">
            <v>7571364.7599999998</v>
          </cell>
        </row>
        <row r="358">
          <cell r="C358" t="str">
            <v>APL</v>
          </cell>
          <cell r="D358">
            <v>40043</v>
          </cell>
          <cell r="E358">
            <v>40045</v>
          </cell>
          <cell r="F358">
            <v>556.8125</v>
          </cell>
          <cell r="G358">
            <v>89.09</v>
          </cell>
          <cell r="I358">
            <v>6960</v>
          </cell>
          <cell r="J358">
            <v>372.10000179597699</v>
          </cell>
          <cell r="K358">
            <v>2589816.0124999997</v>
          </cell>
          <cell r="L358">
            <v>258.98</v>
          </cell>
          <cell r="M358">
            <v>369.58881999999983</v>
          </cell>
          <cell r="N358" t="str">
            <v>204684-4201</v>
          </cell>
          <cell r="O358">
            <v>2572338.1871999986</v>
          </cell>
          <cell r="P358">
            <v>16921.012800001223</v>
          </cell>
          <cell r="U358">
            <v>2588911.13</v>
          </cell>
        </row>
        <row r="360">
          <cell r="C360" t="str">
            <v>APL</v>
          </cell>
          <cell r="D360">
            <v>40046</v>
          </cell>
          <cell r="E360">
            <v>40050</v>
          </cell>
          <cell r="F360">
            <v>2000</v>
          </cell>
          <cell r="G360">
            <v>320</v>
          </cell>
          <cell r="Q360">
            <v>25000</v>
          </cell>
          <cell r="R360" t="str">
            <v>204684-4201</v>
          </cell>
          <cell r="S360">
            <v>377.7633644</v>
          </cell>
          <cell r="T360">
            <v>9444084.1099999994</v>
          </cell>
          <cell r="U360">
            <v>-9444404.1099999994</v>
          </cell>
        </row>
        <row r="361">
          <cell r="C361" t="str">
            <v>HUBC</v>
          </cell>
          <cell r="D361">
            <v>40046</v>
          </cell>
          <cell r="E361">
            <v>40050</v>
          </cell>
          <cell r="F361">
            <v>8800</v>
          </cell>
          <cell r="G361">
            <v>1408</v>
          </cell>
          <cell r="I361">
            <v>176000</v>
          </cell>
          <cell r="J361">
            <v>31.700536420454547</v>
          </cell>
          <cell r="K361">
            <v>5579294.4100000001</v>
          </cell>
          <cell r="L361">
            <v>557.95000000000005</v>
          </cell>
          <cell r="M361">
            <v>30.717705151320025</v>
          </cell>
          <cell r="N361" t="str">
            <v>203840-4201</v>
          </cell>
          <cell r="O361">
            <v>5406316.1066323249</v>
          </cell>
          <cell r="P361">
            <v>164178.30336767528</v>
          </cell>
          <cell r="U361">
            <v>5568528.46</v>
          </cell>
        </row>
        <row r="362">
          <cell r="C362" t="str">
            <v>OGDC</v>
          </cell>
          <cell r="D362">
            <v>40046</v>
          </cell>
          <cell r="E362">
            <v>40050</v>
          </cell>
          <cell r="F362">
            <v>3500</v>
          </cell>
          <cell r="G362">
            <v>560</v>
          </cell>
          <cell r="I362">
            <v>70000</v>
          </cell>
          <cell r="J362">
            <v>93.535017000000011</v>
          </cell>
          <cell r="K362">
            <v>6547451.1900000004</v>
          </cell>
          <cell r="L362">
            <v>654.74</v>
          </cell>
          <cell r="M362">
            <v>96.509040666666706</v>
          </cell>
          <cell r="N362" t="str">
            <v>203920-4201</v>
          </cell>
          <cell r="O362">
            <v>6755632.8466666695</v>
          </cell>
          <cell r="P362">
            <v>-211681.65666666906</v>
          </cell>
          <cell r="U362">
            <v>6542736.4500000002</v>
          </cell>
        </row>
        <row r="363">
          <cell r="E363">
            <v>40050</v>
          </cell>
          <cell r="G363">
            <v>2288</v>
          </cell>
          <cell r="L363">
            <v>1212.69</v>
          </cell>
          <cell r="U363">
            <v>2666860.8000000007</v>
          </cell>
        </row>
        <row r="365">
          <cell r="C365" t="str">
            <v>ICI</v>
          </cell>
          <cell r="D365">
            <v>40049</v>
          </cell>
          <cell r="E365">
            <v>40051</v>
          </cell>
          <cell r="F365">
            <v>2500</v>
          </cell>
          <cell r="G365">
            <v>400</v>
          </cell>
          <cell r="Q365">
            <v>50000</v>
          </cell>
          <cell r="R365" t="str">
            <v>208116-4201</v>
          </cell>
          <cell r="S365">
            <v>143.26986160000001</v>
          </cell>
          <cell r="T365">
            <v>7163493.0800000001</v>
          </cell>
          <cell r="U365">
            <v>-7163893.0800000001</v>
          </cell>
        </row>
        <row r="367">
          <cell r="C367" t="str">
            <v>APL</v>
          </cell>
          <cell r="D367">
            <v>40050</v>
          </cell>
          <cell r="E367">
            <v>40051</v>
          </cell>
          <cell r="F367">
            <v>423.5625</v>
          </cell>
          <cell r="G367">
            <v>67.77</v>
          </cell>
          <cell r="I367">
            <v>5295</v>
          </cell>
          <cell r="J367">
            <v>387.12674457034939</v>
          </cell>
          <cell r="K367">
            <v>2049836.1125</v>
          </cell>
          <cell r="L367">
            <v>205.02</v>
          </cell>
          <cell r="M367">
            <v>377.7633644</v>
          </cell>
          <cell r="N367" t="str">
            <v>204684-4201</v>
          </cell>
          <cell r="O367">
            <v>2000257.014498</v>
          </cell>
          <cell r="P367">
            <v>49155.535501999992</v>
          </cell>
          <cell r="U367">
            <v>2049139.76</v>
          </cell>
        </row>
        <row r="369">
          <cell r="C369" t="str">
            <v>PPL</v>
          </cell>
          <cell r="D369">
            <v>40050</v>
          </cell>
          <cell r="E369">
            <v>40052</v>
          </cell>
          <cell r="F369">
            <v>4000</v>
          </cell>
          <cell r="G369">
            <v>640</v>
          </cell>
          <cell r="I369">
            <v>50000</v>
          </cell>
          <cell r="J369">
            <v>209</v>
          </cell>
          <cell r="K369">
            <v>10450000</v>
          </cell>
          <cell r="L369">
            <v>1045</v>
          </cell>
          <cell r="M369">
            <v>197.8632278</v>
          </cell>
          <cell r="N369" t="str">
            <v>204498-4201</v>
          </cell>
          <cell r="O369">
            <v>9893161.3900000006</v>
          </cell>
          <cell r="P369">
            <v>552838.6099999994</v>
          </cell>
          <cell r="U369">
            <v>10444315</v>
          </cell>
        </row>
        <row r="370">
          <cell r="G370">
            <v>707.77</v>
          </cell>
          <cell r="L370">
            <v>1250.02</v>
          </cell>
        </row>
        <row r="372">
          <cell r="C372" t="str">
            <v>APL</v>
          </cell>
          <cell r="D372">
            <v>40051</v>
          </cell>
          <cell r="E372">
            <v>40052</v>
          </cell>
          <cell r="F372">
            <v>344</v>
          </cell>
          <cell r="G372">
            <v>55.04</v>
          </cell>
          <cell r="I372">
            <v>4300</v>
          </cell>
          <cell r="J372">
            <v>387.04883720930235</v>
          </cell>
          <cell r="K372">
            <v>1664310</v>
          </cell>
          <cell r="L372">
            <v>166.43</v>
          </cell>
          <cell r="M372">
            <v>377.7633644</v>
          </cell>
          <cell r="N372" t="str">
            <v>204684-4201</v>
          </cell>
          <cell r="O372">
            <v>1624382.46692</v>
          </cell>
          <cell r="P372">
            <v>39583.533079999928</v>
          </cell>
          <cell r="U372">
            <v>1663744.53</v>
          </cell>
        </row>
        <row r="374">
          <cell r="C374" t="str">
            <v>HBL</v>
          </cell>
          <cell r="D374">
            <v>40051</v>
          </cell>
          <cell r="E374">
            <v>40053</v>
          </cell>
          <cell r="F374">
            <v>145</v>
          </cell>
          <cell r="G374">
            <v>23.2</v>
          </cell>
          <cell r="I374">
            <v>2900</v>
          </cell>
          <cell r="J374">
            <v>113.25000000000001</v>
          </cell>
          <cell r="K374">
            <v>328425.00000000006</v>
          </cell>
          <cell r="L374">
            <v>32.840000000000003</v>
          </cell>
          <cell r="M374">
            <v>112.6818</v>
          </cell>
          <cell r="N374" t="str">
            <v>206610-4201</v>
          </cell>
          <cell r="O374">
            <v>326777.21999999997</v>
          </cell>
          <cell r="P374">
            <v>1502.7800000000746</v>
          </cell>
          <cell r="U374">
            <v>328223.96000000002</v>
          </cell>
        </row>
        <row r="375">
          <cell r="G375">
            <v>78.239999999999995</v>
          </cell>
          <cell r="L375">
            <v>199.27</v>
          </cell>
        </row>
        <row r="377">
          <cell r="C377" t="str">
            <v>APL</v>
          </cell>
          <cell r="D377">
            <v>40052</v>
          </cell>
          <cell r="E377">
            <v>40053</v>
          </cell>
          <cell r="F377">
            <v>1932.375</v>
          </cell>
          <cell r="G377">
            <v>309.18</v>
          </cell>
          <cell r="I377">
            <v>15405</v>
          </cell>
          <cell r="J377">
            <v>397.13193605972083</v>
          </cell>
          <cell r="K377">
            <v>6117817.4749999996</v>
          </cell>
          <cell r="L377">
            <v>611.78</v>
          </cell>
          <cell r="M377">
            <v>377.76336440000006</v>
          </cell>
          <cell r="N377" t="str">
            <v>204684-4201</v>
          </cell>
          <cell r="O377">
            <v>5819444.6285820007</v>
          </cell>
          <cell r="P377">
            <v>296440.47141799919</v>
          </cell>
          <cell r="U377">
            <v>6114964.1399999997</v>
          </cell>
        </row>
        <row r="379">
          <cell r="C379" t="str">
            <v>ICI</v>
          </cell>
          <cell r="D379">
            <v>40052</v>
          </cell>
          <cell r="E379">
            <v>40056</v>
          </cell>
          <cell r="F379">
            <v>1500</v>
          </cell>
          <cell r="G379">
            <v>240</v>
          </cell>
          <cell r="I379">
            <v>30000</v>
          </cell>
          <cell r="J379">
            <v>145.5</v>
          </cell>
          <cell r="K379">
            <v>4365000</v>
          </cell>
          <cell r="L379">
            <v>436.5</v>
          </cell>
          <cell r="M379">
            <v>143.26986160000001</v>
          </cell>
          <cell r="N379" t="str">
            <v>208116-4201</v>
          </cell>
          <cell r="O379">
            <v>4298095.8480000002</v>
          </cell>
          <cell r="P379">
            <v>65404.151999999769</v>
          </cell>
          <cell r="U379">
            <v>4362823.5</v>
          </cell>
        </row>
        <row r="380">
          <cell r="G380">
            <v>549.18000000000006</v>
          </cell>
          <cell r="L380">
            <v>1048.28</v>
          </cell>
        </row>
        <row r="382">
          <cell r="C382" t="str">
            <v>ICI</v>
          </cell>
          <cell r="D382">
            <v>40053</v>
          </cell>
          <cell r="E382">
            <v>40057</v>
          </cell>
          <cell r="F382">
            <v>1125</v>
          </cell>
          <cell r="G382">
            <v>180</v>
          </cell>
          <cell r="I382">
            <v>20000</v>
          </cell>
          <cell r="J382">
            <v>148.00725</v>
          </cell>
          <cell r="K382">
            <v>2960145</v>
          </cell>
          <cell r="L382">
            <v>296</v>
          </cell>
          <cell r="M382">
            <v>143.26986159999998</v>
          </cell>
          <cell r="N382" t="str">
            <v>208116-4201</v>
          </cell>
          <cell r="O382">
            <v>2865397.2319999998</v>
          </cell>
          <cell r="P382">
            <v>93622.768000000156</v>
          </cell>
          <cell r="U382">
            <v>2958544</v>
          </cell>
        </row>
        <row r="384">
          <cell r="C384" t="str">
            <v>ENGRO</v>
          </cell>
          <cell r="D384">
            <v>40053</v>
          </cell>
          <cell r="E384">
            <v>40084</v>
          </cell>
          <cell r="F384">
            <v>2250</v>
          </cell>
          <cell r="G384">
            <v>360</v>
          </cell>
          <cell r="I384">
            <v>45000</v>
          </cell>
          <cell r="J384">
            <v>145.40090666666666</v>
          </cell>
          <cell r="K384">
            <v>6543040.7999999998</v>
          </cell>
          <cell r="L384">
            <v>654.28</v>
          </cell>
          <cell r="M384">
            <v>139.98793848000008</v>
          </cell>
          <cell r="N384" t="str">
            <v>203807-4201</v>
          </cell>
          <cell r="O384">
            <v>6299457.2316000033</v>
          </cell>
          <cell r="P384">
            <v>241333.5683999965</v>
          </cell>
          <cell r="U384">
            <v>6539776.5199999996</v>
          </cell>
        </row>
        <row r="385">
          <cell r="G385">
            <v>540</v>
          </cell>
          <cell r="L385">
            <v>950.28</v>
          </cell>
          <cell r="U385">
            <v>9498320.5199999996</v>
          </cell>
        </row>
        <row r="387">
          <cell r="C387" t="str">
            <v>ENGRO</v>
          </cell>
          <cell r="D387">
            <v>40056</v>
          </cell>
          <cell r="E387">
            <v>40057</v>
          </cell>
          <cell r="F387">
            <v>2340</v>
          </cell>
          <cell r="G387">
            <v>374.4</v>
          </cell>
          <cell r="I387">
            <v>46800</v>
          </cell>
          <cell r="J387">
            <v>144.81856196581197</v>
          </cell>
          <cell r="K387">
            <v>6777508.7000000002</v>
          </cell>
          <cell r="L387">
            <v>677.75</v>
          </cell>
          <cell r="M387">
            <v>139.98793847999988</v>
          </cell>
          <cell r="N387" t="str">
            <v>203807-4201</v>
          </cell>
          <cell r="O387">
            <v>6551435.520863995</v>
          </cell>
          <cell r="P387">
            <v>223733.17913600485</v>
          </cell>
          <cell r="U387">
            <v>6774116.5499999998</v>
          </cell>
        </row>
        <row r="389">
          <cell r="C389" t="str">
            <v>HBL</v>
          </cell>
          <cell r="D389">
            <v>40056</v>
          </cell>
          <cell r="E389">
            <v>40058</v>
          </cell>
          <cell r="F389">
            <v>630</v>
          </cell>
          <cell r="G389">
            <v>100.8</v>
          </cell>
          <cell r="I389">
            <v>12600</v>
          </cell>
          <cell r="J389">
            <v>114.18780158730159</v>
          </cell>
          <cell r="K389">
            <v>1438766.3</v>
          </cell>
          <cell r="L389">
            <v>143.85</v>
          </cell>
          <cell r="M389">
            <v>112.68179999999998</v>
          </cell>
          <cell r="N389" t="str">
            <v>206610-4201</v>
          </cell>
          <cell r="O389">
            <v>1419790.6799999997</v>
          </cell>
          <cell r="P389">
            <v>18345.620000000297</v>
          </cell>
          <cell r="U389">
            <v>1437891.65</v>
          </cell>
        </row>
        <row r="390">
          <cell r="C390" t="str">
            <v>HUBC</v>
          </cell>
          <cell r="D390">
            <v>40056</v>
          </cell>
          <cell r="E390">
            <v>40058</v>
          </cell>
          <cell r="F390">
            <v>7500</v>
          </cell>
          <cell r="G390">
            <v>1200</v>
          </cell>
          <cell r="Q390">
            <v>150000</v>
          </cell>
          <cell r="R390" t="str">
            <v>203840-4201</v>
          </cell>
          <cell r="S390">
            <v>32.916073733333327</v>
          </cell>
          <cell r="T390">
            <v>4937411.0599999996</v>
          </cell>
          <cell r="U390">
            <v>-4938611.0599999996</v>
          </cell>
        </row>
        <row r="391">
          <cell r="G391">
            <v>1675.2</v>
          </cell>
          <cell r="L391">
            <v>821.6</v>
          </cell>
          <cell r="U391">
            <v>-3500719.4099999997</v>
          </cell>
        </row>
        <row r="393">
          <cell r="C393" t="str">
            <v>HUBC</v>
          </cell>
          <cell r="D393">
            <v>40057</v>
          </cell>
          <cell r="E393">
            <v>40059</v>
          </cell>
          <cell r="F393">
            <v>7500</v>
          </cell>
          <cell r="G393">
            <v>1200</v>
          </cell>
          <cell r="Q393">
            <v>150000</v>
          </cell>
          <cell r="R393" t="str">
            <v>203840-4201</v>
          </cell>
          <cell r="S393">
            <v>33.07</v>
          </cell>
          <cell r="T393">
            <v>4960500</v>
          </cell>
          <cell r="U393">
            <v>-4961700</v>
          </cell>
        </row>
        <row r="394">
          <cell r="C394" t="str">
            <v>APL</v>
          </cell>
          <cell r="D394">
            <v>40057</v>
          </cell>
          <cell r="E394">
            <v>40059</v>
          </cell>
          <cell r="F394">
            <v>1600</v>
          </cell>
          <cell r="G394">
            <v>256</v>
          </cell>
          <cell r="Q394">
            <v>20000</v>
          </cell>
          <cell r="R394" t="str">
            <v>204684-4201</v>
          </cell>
          <cell r="S394">
            <v>392.12230049999999</v>
          </cell>
          <cell r="T394">
            <v>7842446.0099999998</v>
          </cell>
          <cell r="U394">
            <v>-7842702.0099999998</v>
          </cell>
        </row>
        <row r="395">
          <cell r="C395" t="str">
            <v>ATRL</v>
          </cell>
          <cell r="D395">
            <v>40057</v>
          </cell>
          <cell r="E395">
            <v>40059</v>
          </cell>
          <cell r="F395">
            <v>1850</v>
          </cell>
          <cell r="G395">
            <v>296</v>
          </cell>
          <cell r="Q395">
            <v>37000</v>
          </cell>
          <cell r="R395" t="str">
            <v>204005-4201</v>
          </cell>
          <cell r="S395">
            <v>154.43418378378377</v>
          </cell>
          <cell r="T395">
            <v>5714064.7999999998</v>
          </cell>
          <cell r="U395">
            <v>-5714360.7999999998</v>
          </cell>
        </row>
        <row r="396">
          <cell r="C396" t="str">
            <v>HBL</v>
          </cell>
          <cell r="D396">
            <v>40057</v>
          </cell>
          <cell r="E396">
            <v>40059</v>
          </cell>
          <cell r="F396">
            <v>780</v>
          </cell>
          <cell r="G396">
            <v>124.8</v>
          </cell>
          <cell r="Q396">
            <v>15600</v>
          </cell>
          <cell r="R396" t="str">
            <v>206610-4201</v>
          </cell>
          <cell r="S396">
            <v>119.04764102564103</v>
          </cell>
          <cell r="T396">
            <v>1857143.2</v>
          </cell>
          <cell r="U396">
            <v>-1857268</v>
          </cell>
        </row>
        <row r="397">
          <cell r="G397">
            <v>1876.8</v>
          </cell>
          <cell r="U397">
            <v>-20376030.809999999</v>
          </cell>
        </row>
        <row r="399">
          <cell r="C399" t="str">
            <v>NBP</v>
          </cell>
          <cell r="D399">
            <v>40058</v>
          </cell>
          <cell r="E399">
            <v>40060</v>
          </cell>
          <cell r="F399">
            <v>4999.9375</v>
          </cell>
          <cell r="G399">
            <v>799.99</v>
          </cell>
          <cell r="I399">
            <v>100000</v>
          </cell>
          <cell r="J399">
            <v>77.004049774999999</v>
          </cell>
          <cell r="K399">
            <v>7700404.9775</v>
          </cell>
          <cell r="L399">
            <v>770.04</v>
          </cell>
          <cell r="M399">
            <v>70.989102533333323</v>
          </cell>
          <cell r="N399" t="str">
            <v>203882-4201</v>
          </cell>
          <cell r="O399">
            <v>7098910.253333332</v>
          </cell>
          <cell r="P399">
            <v>596494.78666666779</v>
          </cell>
          <cell r="U399">
            <v>7693835.0099999998</v>
          </cell>
        </row>
        <row r="401">
          <cell r="C401" t="str">
            <v>HBL</v>
          </cell>
          <cell r="D401">
            <v>40059</v>
          </cell>
          <cell r="E401">
            <v>40063</v>
          </cell>
          <cell r="F401">
            <v>1250</v>
          </cell>
          <cell r="G401">
            <v>200</v>
          </cell>
          <cell r="I401">
            <v>25000</v>
          </cell>
          <cell r="J401">
            <v>125.497854</v>
          </cell>
          <cell r="K401">
            <v>3137446.35</v>
          </cell>
          <cell r="L401">
            <v>313.74</v>
          </cell>
          <cell r="M401">
            <v>116.65408480000001</v>
          </cell>
          <cell r="N401" t="str">
            <v>206610-4201</v>
          </cell>
          <cell r="O401">
            <v>2916352.12</v>
          </cell>
          <cell r="P401">
            <v>219844.22999999998</v>
          </cell>
          <cell r="U401">
            <v>3135682.61</v>
          </cell>
        </row>
        <row r="403">
          <cell r="C403" t="str">
            <v>FFC</v>
          </cell>
          <cell r="D403">
            <v>40060</v>
          </cell>
          <cell r="E403">
            <v>40064</v>
          </cell>
          <cell r="F403">
            <v>1500</v>
          </cell>
          <cell r="G403">
            <v>240</v>
          </cell>
          <cell r="Q403">
            <v>30000</v>
          </cell>
          <cell r="R403" t="str">
            <v>203890-4201</v>
          </cell>
          <cell r="S403">
            <v>97.55</v>
          </cell>
          <cell r="T403">
            <v>2926500</v>
          </cell>
          <cell r="U403">
            <v>-2926740</v>
          </cell>
        </row>
        <row r="404">
          <cell r="C404" t="str">
            <v>UBL</v>
          </cell>
          <cell r="D404">
            <v>40060</v>
          </cell>
          <cell r="E404">
            <v>40064</v>
          </cell>
          <cell r="F404">
            <v>1000</v>
          </cell>
          <cell r="G404">
            <v>160</v>
          </cell>
          <cell r="Q404">
            <v>20000</v>
          </cell>
          <cell r="R404" t="str">
            <v>206407-4201</v>
          </cell>
          <cell r="S404">
            <v>55.565449999999998</v>
          </cell>
          <cell r="T404">
            <v>1111309</v>
          </cell>
          <cell r="U404">
            <v>-1111469</v>
          </cell>
        </row>
        <row r="405">
          <cell r="G405">
            <v>400</v>
          </cell>
          <cell r="U405">
            <v>-4038209</v>
          </cell>
        </row>
        <row r="407">
          <cell r="C407" t="str">
            <v>APL</v>
          </cell>
          <cell r="D407">
            <v>40063</v>
          </cell>
          <cell r="E407">
            <v>40065</v>
          </cell>
          <cell r="F407">
            <v>400</v>
          </cell>
          <cell r="G407">
            <v>64</v>
          </cell>
          <cell r="Q407">
            <v>5000</v>
          </cell>
          <cell r="R407" t="str">
            <v>204684-4201</v>
          </cell>
          <cell r="S407">
            <v>370.07936000000001</v>
          </cell>
          <cell r="T407">
            <v>1850396.8</v>
          </cell>
          <cell r="U407">
            <v>-1850460.8</v>
          </cell>
        </row>
        <row r="408">
          <cell r="C408" t="str">
            <v>UBL</v>
          </cell>
          <cell r="D408">
            <v>40063</v>
          </cell>
          <cell r="E408">
            <v>40065</v>
          </cell>
          <cell r="F408">
            <v>250</v>
          </cell>
          <cell r="G408">
            <v>40</v>
          </cell>
          <cell r="Q408">
            <v>5000</v>
          </cell>
          <cell r="R408" t="str">
            <v>206407-4201</v>
          </cell>
          <cell r="S408">
            <v>53.784399999999998</v>
          </cell>
          <cell r="T408">
            <v>268922</v>
          </cell>
          <cell r="U408">
            <v>-268962</v>
          </cell>
        </row>
        <row r="409">
          <cell r="G409">
            <v>104</v>
          </cell>
          <cell r="U409">
            <v>-2119422.7999999998</v>
          </cell>
        </row>
        <row r="411">
          <cell r="C411" t="str">
            <v>FFC</v>
          </cell>
          <cell r="D411">
            <v>40064</v>
          </cell>
          <cell r="E411">
            <v>40066</v>
          </cell>
          <cell r="F411">
            <v>750</v>
          </cell>
          <cell r="G411">
            <v>120</v>
          </cell>
          <cell r="Q411">
            <v>15000</v>
          </cell>
          <cell r="R411" t="str">
            <v>203890-4201</v>
          </cell>
          <cell r="S411">
            <v>96.3</v>
          </cell>
          <cell r="T411">
            <v>1444500</v>
          </cell>
          <cell r="U411">
            <v>-1444620</v>
          </cell>
        </row>
        <row r="413">
          <cell r="C413" t="str">
            <v>ENGRO</v>
          </cell>
          <cell r="D413">
            <v>40065</v>
          </cell>
          <cell r="E413">
            <v>40067</v>
          </cell>
          <cell r="F413">
            <v>1250</v>
          </cell>
          <cell r="G413">
            <v>200</v>
          </cell>
          <cell r="I413">
            <v>25000</v>
          </cell>
          <cell r="J413">
            <v>151.04082440000002</v>
          </cell>
          <cell r="K413">
            <v>3776020.6100000003</v>
          </cell>
          <cell r="L413">
            <v>377.64</v>
          </cell>
          <cell r="M413">
            <v>146.36451199999988</v>
          </cell>
          <cell r="N413" t="str">
            <v>203807-4201</v>
          </cell>
          <cell r="O413">
            <v>3659112.799999997</v>
          </cell>
          <cell r="P413">
            <v>115657.81000000332</v>
          </cell>
          <cell r="U413">
            <v>3774192.97</v>
          </cell>
        </row>
        <row r="415">
          <cell r="C415" t="str">
            <v>NRL</v>
          </cell>
          <cell r="D415">
            <v>40066</v>
          </cell>
          <cell r="E415">
            <v>40070</v>
          </cell>
          <cell r="F415">
            <v>2412</v>
          </cell>
          <cell r="G415">
            <v>385.92</v>
          </cell>
          <cell r="Q415">
            <v>30150</v>
          </cell>
          <cell r="R415" t="str">
            <v>30775-4201</v>
          </cell>
          <cell r="S415">
            <v>227.47878275290216</v>
          </cell>
          <cell r="T415">
            <v>6858485.2999999998</v>
          </cell>
          <cell r="U415">
            <v>-6858871.2199999997</v>
          </cell>
        </row>
        <row r="416">
          <cell r="C416" t="str">
            <v>ATRL</v>
          </cell>
          <cell r="D416">
            <v>40066</v>
          </cell>
          <cell r="E416">
            <v>40070</v>
          </cell>
          <cell r="F416">
            <v>4250.0625</v>
          </cell>
          <cell r="G416">
            <v>680.01</v>
          </cell>
          <cell r="I416">
            <v>85000</v>
          </cell>
          <cell r="J416">
            <v>157.92375485294116</v>
          </cell>
          <cell r="K416">
            <v>13423519.1625</v>
          </cell>
          <cell r="L416">
            <v>1342.36</v>
          </cell>
          <cell r="M416">
            <v>155.71031149999999</v>
          </cell>
          <cell r="N416" t="str">
            <v>204005-4201</v>
          </cell>
          <cell r="O416">
            <v>13235376.477499999</v>
          </cell>
          <cell r="P416">
            <v>183892.62250000075</v>
          </cell>
          <cell r="U416">
            <v>13417246.73</v>
          </cell>
        </row>
        <row r="417">
          <cell r="C417" t="str">
            <v>MARI</v>
          </cell>
          <cell r="D417">
            <v>40066</v>
          </cell>
          <cell r="E417">
            <v>40070</v>
          </cell>
          <cell r="F417">
            <v>2000</v>
          </cell>
          <cell r="G417">
            <v>320</v>
          </cell>
          <cell r="I417">
            <v>40000</v>
          </cell>
          <cell r="J417">
            <v>172.342625</v>
          </cell>
          <cell r="K417">
            <v>6893705</v>
          </cell>
          <cell r="L417">
            <v>689.39</v>
          </cell>
          <cell r="M417">
            <v>163.73571999999999</v>
          </cell>
          <cell r="N417" t="str">
            <v>212229-4201</v>
          </cell>
          <cell r="O417">
            <v>6549428.7999999998</v>
          </cell>
          <cell r="P417">
            <v>342276.20000000019</v>
          </cell>
          <cell r="U417">
            <v>6890695.6100000003</v>
          </cell>
        </row>
        <row r="418">
          <cell r="G418">
            <v>1385.93</v>
          </cell>
          <cell r="L418">
            <v>2031.75</v>
          </cell>
          <cell r="U418">
            <v>13449071.120000001</v>
          </cell>
        </row>
        <row r="420">
          <cell r="C420" t="str">
            <v>APL</v>
          </cell>
          <cell r="D420">
            <v>40067</v>
          </cell>
          <cell r="E420">
            <v>40071</v>
          </cell>
          <cell r="F420">
            <v>1448.0625</v>
          </cell>
          <cell r="G420">
            <v>231.69</v>
          </cell>
          <cell r="Q420">
            <v>18100</v>
          </cell>
          <cell r="R420" t="str">
            <v>204684-4201</v>
          </cell>
          <cell r="S420">
            <v>377.04082872928177</v>
          </cell>
          <cell r="T420">
            <v>6824439</v>
          </cell>
          <cell r="U420">
            <v>-6824670.6900000004</v>
          </cell>
        </row>
        <row r="421">
          <cell r="C421" t="str">
            <v>NRL</v>
          </cell>
          <cell r="D421">
            <v>40067</v>
          </cell>
          <cell r="E421">
            <v>40071</v>
          </cell>
          <cell r="F421">
            <v>1588</v>
          </cell>
          <cell r="G421">
            <v>254.08</v>
          </cell>
          <cell r="Q421">
            <v>20850</v>
          </cell>
          <cell r="R421" t="str">
            <v>30775-4201</v>
          </cell>
          <cell r="S421">
            <v>225.19446043165468</v>
          </cell>
          <cell r="T421">
            <v>4695304.5</v>
          </cell>
          <cell r="U421">
            <v>-4695558.58</v>
          </cell>
        </row>
        <row r="422">
          <cell r="C422" t="str">
            <v>DOL</v>
          </cell>
          <cell r="D422">
            <v>40067</v>
          </cell>
          <cell r="E422">
            <v>40071</v>
          </cell>
          <cell r="F422">
            <v>2500</v>
          </cell>
          <cell r="G422">
            <v>400</v>
          </cell>
          <cell r="I422">
            <v>50000</v>
          </cell>
          <cell r="J422">
            <v>9.0259400000000003</v>
          </cell>
          <cell r="K422">
            <v>451297</v>
          </cell>
          <cell r="L422">
            <v>45.15</v>
          </cell>
          <cell r="M422">
            <v>7.54</v>
          </cell>
          <cell r="N422" t="str">
            <v>202428-4201</v>
          </cell>
          <cell r="O422">
            <v>377000</v>
          </cell>
          <cell r="P422">
            <v>71797</v>
          </cell>
          <cell r="U422">
            <v>448351.85</v>
          </cell>
        </row>
        <row r="423">
          <cell r="C423" t="str">
            <v>NRL</v>
          </cell>
          <cell r="D423">
            <v>40067</v>
          </cell>
          <cell r="E423">
            <v>40071</v>
          </cell>
          <cell r="F423">
            <v>80</v>
          </cell>
          <cell r="G423">
            <v>12.8</v>
          </cell>
          <cell r="I423">
            <v>1000</v>
          </cell>
          <cell r="J423">
            <v>224.75</v>
          </cell>
          <cell r="K423">
            <v>224750</v>
          </cell>
          <cell r="L423">
            <v>22.48</v>
          </cell>
          <cell r="M423">
            <v>226.5448980392157</v>
          </cell>
          <cell r="N423" t="str">
            <v>30775-4201</v>
          </cell>
          <cell r="O423">
            <v>226544.89803921571</v>
          </cell>
          <cell r="P423">
            <v>-1874.8980392156984</v>
          </cell>
          <cell r="U423">
            <v>224634.72</v>
          </cell>
        </row>
        <row r="424">
          <cell r="G424">
            <v>898.56999999999994</v>
          </cell>
          <cell r="L424">
            <v>67.63</v>
          </cell>
          <cell r="U424">
            <v>-10847242.699999999</v>
          </cell>
        </row>
        <row r="426">
          <cell r="C426" t="str">
            <v>ATRL</v>
          </cell>
          <cell r="D426">
            <v>40070</v>
          </cell>
          <cell r="E426">
            <v>40072</v>
          </cell>
          <cell r="F426">
            <v>1000</v>
          </cell>
          <cell r="G426">
            <v>160</v>
          </cell>
          <cell r="Q426">
            <v>20000</v>
          </cell>
          <cell r="R426" t="str">
            <v>204005-4201</v>
          </cell>
          <cell r="S426">
            <v>151.89834999999999</v>
          </cell>
          <cell r="T426">
            <v>3037967</v>
          </cell>
          <cell r="U426">
            <v>-3038127</v>
          </cell>
        </row>
        <row r="428">
          <cell r="C428" t="str">
            <v>APL</v>
          </cell>
          <cell r="D428">
            <v>40071</v>
          </cell>
          <cell r="E428">
            <v>40073</v>
          </cell>
          <cell r="F428">
            <v>968</v>
          </cell>
          <cell r="G428">
            <v>154.88</v>
          </cell>
          <cell r="Q428">
            <v>12100</v>
          </cell>
          <cell r="R428" t="str">
            <v>204684-4201</v>
          </cell>
          <cell r="S428">
            <v>362.31322314049589</v>
          </cell>
          <cell r="T428">
            <v>4383990</v>
          </cell>
          <cell r="U428">
            <v>-4384144.88</v>
          </cell>
        </row>
        <row r="429">
          <cell r="C429" t="str">
            <v>PSO</v>
          </cell>
          <cell r="D429">
            <v>40071</v>
          </cell>
          <cell r="E429">
            <v>40073</v>
          </cell>
          <cell r="F429">
            <v>0</v>
          </cell>
          <cell r="G429">
            <v>0</v>
          </cell>
          <cell r="Q429">
            <v>8000</v>
          </cell>
          <cell r="R429" t="str">
            <v>203858-4201</v>
          </cell>
          <cell r="S429">
            <v>286.37758250000002</v>
          </cell>
          <cell r="T429">
            <v>2291020.66</v>
          </cell>
          <cell r="U429">
            <v>-2291020.66</v>
          </cell>
        </row>
        <row r="430">
          <cell r="C430" t="str">
            <v>PSO</v>
          </cell>
          <cell r="D430">
            <v>40071</v>
          </cell>
          <cell r="E430">
            <v>40073</v>
          </cell>
          <cell r="F430">
            <v>640</v>
          </cell>
          <cell r="G430">
            <v>102.4</v>
          </cell>
          <cell r="I430">
            <v>8000</v>
          </cell>
          <cell r="J430">
            <v>287.26274999999998</v>
          </cell>
          <cell r="K430">
            <v>2298102</v>
          </cell>
          <cell r="L430">
            <v>229.81</v>
          </cell>
          <cell r="M430">
            <v>286.37758250000047</v>
          </cell>
          <cell r="N430" t="str">
            <v>203858-4201</v>
          </cell>
          <cell r="O430">
            <v>2291020.6600000039</v>
          </cell>
          <cell r="P430">
            <v>6441.3399999962185</v>
          </cell>
          <cell r="U430">
            <v>2297129.79</v>
          </cell>
        </row>
        <row r="431">
          <cell r="G431">
            <v>257.27999999999997</v>
          </cell>
          <cell r="L431">
            <v>229.81</v>
          </cell>
          <cell r="U431">
            <v>-4378035.75</v>
          </cell>
        </row>
        <row r="433">
          <cell r="C433" t="str">
            <v>APL</v>
          </cell>
          <cell r="D433">
            <v>40073</v>
          </cell>
          <cell r="E433">
            <v>40081</v>
          </cell>
          <cell r="F433">
            <v>784</v>
          </cell>
          <cell r="G433">
            <v>125.44</v>
          </cell>
          <cell r="Q433">
            <v>9800</v>
          </cell>
          <cell r="R433" t="str">
            <v>204684-4201</v>
          </cell>
          <cell r="S433">
            <v>351.70724489795919</v>
          </cell>
          <cell r="T433">
            <v>3446731</v>
          </cell>
          <cell r="U433">
            <v>-3446856.44</v>
          </cell>
        </row>
        <row r="434">
          <cell r="C434" t="str">
            <v>ATRL</v>
          </cell>
          <cell r="D434">
            <v>40073</v>
          </cell>
          <cell r="E434">
            <v>40081</v>
          </cell>
          <cell r="F434">
            <v>1250.0625</v>
          </cell>
          <cell r="G434">
            <v>200.01</v>
          </cell>
          <cell r="Q434">
            <v>25000</v>
          </cell>
          <cell r="R434" t="str">
            <v>204005-4201</v>
          </cell>
          <cell r="S434">
            <v>156.19246600000002</v>
          </cell>
          <cell r="T434">
            <v>3904811.6500000004</v>
          </cell>
          <cell r="U434">
            <v>-3905011.66</v>
          </cell>
        </row>
        <row r="435">
          <cell r="C435" t="str">
            <v>POL</v>
          </cell>
          <cell r="D435">
            <v>40073</v>
          </cell>
          <cell r="E435">
            <v>40081</v>
          </cell>
          <cell r="F435">
            <v>4400</v>
          </cell>
          <cell r="G435">
            <v>704</v>
          </cell>
          <cell r="Q435">
            <v>55000</v>
          </cell>
          <cell r="R435" t="str">
            <v>204196-4201</v>
          </cell>
          <cell r="S435">
            <v>220.6813809090909</v>
          </cell>
          <cell r="T435">
            <v>12137475.949999999</v>
          </cell>
          <cell r="U435">
            <v>-12138179.949999999</v>
          </cell>
        </row>
        <row r="436">
          <cell r="G436">
            <v>1029.45</v>
          </cell>
          <cell r="U436">
            <v>-19490048.049999997</v>
          </cell>
        </row>
        <row r="438">
          <cell r="C438" t="str">
            <v>EFUG</v>
          </cell>
          <cell r="D438">
            <v>40080</v>
          </cell>
          <cell r="E438">
            <v>40084</v>
          </cell>
          <cell r="F438">
            <v>750</v>
          </cell>
          <cell r="G438">
            <v>120</v>
          </cell>
          <cell r="Q438">
            <v>15000</v>
          </cell>
          <cell r="R438" t="str">
            <v>212059-4201</v>
          </cell>
          <cell r="S438">
            <v>106.64114533333333</v>
          </cell>
          <cell r="T438">
            <v>1599617.18</v>
          </cell>
          <cell r="U438">
            <v>-1599737.18</v>
          </cell>
        </row>
        <row r="440">
          <cell r="C440" t="str">
            <v>EFUG</v>
          </cell>
          <cell r="D440">
            <v>40081</v>
          </cell>
          <cell r="E440">
            <v>40085</v>
          </cell>
          <cell r="F440">
            <v>1750</v>
          </cell>
          <cell r="G440">
            <v>280</v>
          </cell>
          <cell r="Q440">
            <v>35000</v>
          </cell>
          <cell r="R440" t="str">
            <v>212059-4201</v>
          </cell>
          <cell r="S440">
            <v>112.24707857142857</v>
          </cell>
          <cell r="T440">
            <v>3928647.75</v>
          </cell>
          <cell r="U440">
            <v>-3928927.75</v>
          </cell>
        </row>
        <row r="441">
          <cell r="C441" t="str">
            <v>PPL</v>
          </cell>
          <cell r="D441">
            <v>40081</v>
          </cell>
          <cell r="E441">
            <v>40085</v>
          </cell>
          <cell r="F441">
            <v>750</v>
          </cell>
          <cell r="G441">
            <v>120</v>
          </cell>
          <cell r="Q441">
            <v>15000</v>
          </cell>
          <cell r="R441" t="str">
            <v>204498-4201</v>
          </cell>
          <cell r="S441">
            <v>199.71266666666668</v>
          </cell>
          <cell r="T441">
            <v>2995690</v>
          </cell>
          <cell r="U441">
            <v>-2995810</v>
          </cell>
        </row>
        <row r="442">
          <cell r="G442">
            <v>400</v>
          </cell>
          <cell r="U442">
            <v>-6924737.75</v>
          </cell>
        </row>
        <row r="444">
          <cell r="C444" t="str">
            <v>PAEL</v>
          </cell>
          <cell r="D444">
            <v>40084</v>
          </cell>
          <cell r="E444">
            <v>40086</v>
          </cell>
          <cell r="F444">
            <v>2962.5</v>
          </cell>
          <cell r="G444">
            <v>474</v>
          </cell>
          <cell r="I444">
            <v>59250</v>
          </cell>
          <cell r="J444">
            <v>22.335703628691984</v>
          </cell>
          <cell r="K444">
            <v>1323390.4400000002</v>
          </cell>
          <cell r="L444">
            <v>132.33000000000001</v>
          </cell>
          <cell r="M444">
            <v>24.392813448300998</v>
          </cell>
          <cell r="N444" t="str">
            <v>212067-4201</v>
          </cell>
          <cell r="O444">
            <v>1445274.1968118341</v>
          </cell>
          <cell r="P444">
            <v>-124846.25681183394</v>
          </cell>
          <cell r="U444">
            <v>1319821.6100000001</v>
          </cell>
        </row>
        <row r="445">
          <cell r="C445" t="str">
            <v>PTC</v>
          </cell>
          <cell r="D445">
            <v>40084</v>
          </cell>
          <cell r="E445">
            <v>40086</v>
          </cell>
          <cell r="F445">
            <v>10000</v>
          </cell>
          <cell r="G445">
            <v>1600</v>
          </cell>
          <cell r="Q445">
            <v>200000</v>
          </cell>
          <cell r="R445" t="str">
            <v>203866-4201</v>
          </cell>
          <cell r="S445">
            <v>21.74</v>
          </cell>
          <cell r="T445">
            <v>4348000</v>
          </cell>
          <cell r="U445">
            <v>-4349600</v>
          </cell>
        </row>
        <row r="446">
          <cell r="G446">
            <v>2074</v>
          </cell>
          <cell r="L446">
            <v>132.33000000000001</v>
          </cell>
          <cell r="U446">
            <v>-3029778.3899999997</v>
          </cell>
        </row>
        <row r="448">
          <cell r="C448" t="str">
            <v>PSO</v>
          </cell>
          <cell r="D448">
            <v>40085</v>
          </cell>
          <cell r="E448">
            <v>40087</v>
          </cell>
          <cell r="F448">
            <v>2000</v>
          </cell>
          <cell r="G448">
            <v>320</v>
          </cell>
          <cell r="Q448">
            <v>25000</v>
          </cell>
          <cell r="R448" t="str">
            <v>203858-4201</v>
          </cell>
          <cell r="S448">
            <v>323.20142399999997</v>
          </cell>
          <cell r="T448">
            <v>8080035.5999999996</v>
          </cell>
          <cell r="U448">
            <v>-8080355.5999999996</v>
          </cell>
        </row>
        <row r="449">
          <cell r="C449" t="str">
            <v>PTC</v>
          </cell>
          <cell r="D449">
            <v>40085</v>
          </cell>
          <cell r="E449">
            <v>40087</v>
          </cell>
          <cell r="F449">
            <v>7500</v>
          </cell>
          <cell r="G449">
            <v>1200</v>
          </cell>
          <cell r="Q449">
            <v>150000</v>
          </cell>
          <cell r="R449" t="str">
            <v>203866-4201</v>
          </cell>
          <cell r="S449">
            <v>20.836666666666666</v>
          </cell>
          <cell r="T449">
            <v>3125500</v>
          </cell>
          <cell r="U449">
            <v>-3126700</v>
          </cell>
        </row>
        <row r="450">
          <cell r="C450" t="str">
            <v>ATRL</v>
          </cell>
          <cell r="D450">
            <v>40085</v>
          </cell>
          <cell r="E450">
            <v>40087</v>
          </cell>
          <cell r="F450">
            <v>1243.8125</v>
          </cell>
          <cell r="G450">
            <v>199.01</v>
          </cell>
          <cell r="I450">
            <v>24877</v>
          </cell>
          <cell r="J450">
            <v>170.03977459098766</v>
          </cell>
          <cell r="K450">
            <v>4230079.4725000001</v>
          </cell>
          <cell r="L450">
            <v>423.03</v>
          </cell>
          <cell r="M450">
            <v>154.64055537499999</v>
          </cell>
          <cell r="N450" t="str">
            <v>204005-4201</v>
          </cell>
          <cell r="O450">
            <v>3846993.0960638747</v>
          </cell>
          <cell r="P450">
            <v>381842.56393612572</v>
          </cell>
          <cell r="U450">
            <v>4228213.62</v>
          </cell>
        </row>
        <row r="451">
          <cell r="G451">
            <v>1719.01</v>
          </cell>
          <cell r="L451">
            <v>423.03</v>
          </cell>
          <cell r="U451">
            <v>-6978841.9799999995</v>
          </cell>
        </row>
        <row r="453">
          <cell r="C453" t="str">
            <v>PSO</v>
          </cell>
          <cell r="D453">
            <v>40088</v>
          </cell>
          <cell r="E453">
            <v>40092</v>
          </cell>
          <cell r="F453">
            <v>2000</v>
          </cell>
          <cell r="G453">
            <v>320</v>
          </cell>
          <cell r="I453">
            <v>25000</v>
          </cell>
          <cell r="J453">
            <v>327.85</v>
          </cell>
          <cell r="K453">
            <v>8196250</v>
          </cell>
          <cell r="L453">
            <v>819.62</v>
          </cell>
          <cell r="M453">
            <v>323.20142399999946</v>
          </cell>
          <cell r="N453" t="str">
            <v>203858-4201</v>
          </cell>
          <cell r="O453">
            <v>8080035.5999999866</v>
          </cell>
          <cell r="P453">
            <v>114214.40000001341</v>
          </cell>
          <cell r="U453">
            <v>8193110.3799999999</v>
          </cell>
        </row>
        <row r="455">
          <cell r="C455" t="str">
            <v>NRL</v>
          </cell>
          <cell r="D455">
            <v>40093</v>
          </cell>
          <cell r="E455">
            <v>40094</v>
          </cell>
          <cell r="F455">
            <v>2639.9375</v>
          </cell>
          <cell r="G455">
            <v>422.39</v>
          </cell>
          <cell r="I455">
            <v>33000</v>
          </cell>
          <cell r="J455">
            <v>236.55101628787878</v>
          </cell>
          <cell r="K455">
            <v>7806183.5374999996</v>
          </cell>
          <cell r="L455">
            <v>780.68</v>
          </cell>
          <cell r="M455">
            <v>226.5448980392157</v>
          </cell>
          <cell r="N455" t="str">
            <v>30775-4201</v>
          </cell>
          <cell r="O455">
            <v>7475981.635294118</v>
          </cell>
          <cell r="P455">
            <v>327561.96470588201</v>
          </cell>
          <cell r="U455">
            <v>7802340.5300000003</v>
          </cell>
        </row>
        <row r="457">
          <cell r="C457" t="str">
            <v>APL</v>
          </cell>
          <cell r="D457">
            <v>40093</v>
          </cell>
          <cell r="E457">
            <v>40095</v>
          </cell>
          <cell r="F457">
            <v>2600</v>
          </cell>
          <cell r="G457">
            <v>416</v>
          </cell>
          <cell r="I457">
            <v>32500</v>
          </cell>
          <cell r="J457">
            <v>380.73130092307696</v>
          </cell>
          <cell r="K457">
            <v>12373767.280000001</v>
          </cell>
          <cell r="L457">
            <v>1237.3800000000001</v>
          </cell>
          <cell r="M457">
            <v>374.58465861538457</v>
          </cell>
          <cell r="N457" t="str">
            <v>204684-4201</v>
          </cell>
          <cell r="O457">
            <v>12174001.404999999</v>
          </cell>
          <cell r="P457">
            <v>197165.87500000186</v>
          </cell>
          <cell r="U457">
            <v>12369513.9</v>
          </cell>
        </row>
        <row r="458">
          <cell r="C458" t="str">
            <v>PTC</v>
          </cell>
          <cell r="D458">
            <v>40093</v>
          </cell>
          <cell r="E458">
            <v>40095</v>
          </cell>
          <cell r="F458">
            <v>5000</v>
          </cell>
          <cell r="G458">
            <v>800</v>
          </cell>
          <cell r="I458">
            <v>100000</v>
          </cell>
          <cell r="J458">
            <v>22.066522400000004</v>
          </cell>
          <cell r="K458">
            <v>2206652.2400000002</v>
          </cell>
          <cell r="L458">
            <v>220.7</v>
          </cell>
          <cell r="M458">
            <v>21.135565610859729</v>
          </cell>
          <cell r="N458" t="str">
            <v>203866-4201</v>
          </cell>
          <cell r="O458">
            <v>2113556.5610859729</v>
          </cell>
          <cell r="P458">
            <v>88095.678914027289</v>
          </cell>
          <cell r="U458">
            <v>2200631.54</v>
          </cell>
        </row>
        <row r="459">
          <cell r="G459">
            <v>1638.3899999999999</v>
          </cell>
          <cell r="L459">
            <v>2238.7599999999998</v>
          </cell>
          <cell r="U459">
            <v>14570145.440000001</v>
          </cell>
        </row>
        <row r="461">
          <cell r="C461" t="str">
            <v>NRL</v>
          </cell>
          <cell r="D461">
            <v>40095</v>
          </cell>
          <cell r="E461">
            <v>40099</v>
          </cell>
          <cell r="F461">
            <v>1000</v>
          </cell>
          <cell r="G461">
            <v>160</v>
          </cell>
          <cell r="Q461">
            <v>12500</v>
          </cell>
          <cell r="R461" t="str">
            <v>30775-4201</v>
          </cell>
          <cell r="S461">
            <v>214.68</v>
          </cell>
          <cell r="T461">
            <v>2683500</v>
          </cell>
          <cell r="U461">
            <v>-2683660</v>
          </cell>
        </row>
        <row r="462">
          <cell r="C462" t="str">
            <v>PPL</v>
          </cell>
          <cell r="D462">
            <v>40095</v>
          </cell>
          <cell r="E462">
            <v>40099</v>
          </cell>
          <cell r="F462">
            <v>2000.0625</v>
          </cell>
          <cell r="G462">
            <v>320.01</v>
          </cell>
          <cell r="Q462">
            <v>40000</v>
          </cell>
          <cell r="R462" t="str">
            <v>204498-4201</v>
          </cell>
          <cell r="S462">
            <v>193.44966474999998</v>
          </cell>
          <cell r="T462">
            <v>7737986.5899999999</v>
          </cell>
          <cell r="U462">
            <v>-7738306.5999999996</v>
          </cell>
        </row>
        <row r="463">
          <cell r="C463" t="str">
            <v>PTC</v>
          </cell>
          <cell r="D463">
            <v>40095</v>
          </cell>
          <cell r="E463">
            <v>40099</v>
          </cell>
          <cell r="F463">
            <v>5000</v>
          </cell>
          <cell r="G463">
            <v>800</v>
          </cell>
          <cell r="Q463">
            <v>100000</v>
          </cell>
          <cell r="R463" t="str">
            <v>203866-4201</v>
          </cell>
          <cell r="S463">
            <v>20.434948300000002</v>
          </cell>
          <cell r="T463">
            <v>2043494.83</v>
          </cell>
          <cell r="U463">
            <v>-2044294.83</v>
          </cell>
        </row>
        <row r="464">
          <cell r="G464">
            <v>1280.01</v>
          </cell>
          <cell r="U464">
            <v>-12466261.43</v>
          </cell>
        </row>
        <row r="466">
          <cell r="C466" t="str">
            <v>APL</v>
          </cell>
          <cell r="D466">
            <v>40098</v>
          </cell>
          <cell r="E466">
            <v>40100</v>
          </cell>
          <cell r="F466">
            <v>2000</v>
          </cell>
          <cell r="G466">
            <v>320</v>
          </cell>
          <cell r="Q466">
            <v>25000</v>
          </cell>
          <cell r="R466" t="str">
            <v>204684-4201</v>
          </cell>
          <cell r="S466">
            <v>366.00797080000001</v>
          </cell>
          <cell r="T466">
            <v>9150199.2699999996</v>
          </cell>
          <cell r="U466">
            <v>-9150519.2699999996</v>
          </cell>
        </row>
        <row r="467">
          <cell r="C467" t="str">
            <v>FFC</v>
          </cell>
          <cell r="D467">
            <v>40098</v>
          </cell>
          <cell r="E467">
            <v>40100</v>
          </cell>
          <cell r="F467">
            <v>1250</v>
          </cell>
          <cell r="G467">
            <v>200</v>
          </cell>
          <cell r="Q467">
            <v>25000</v>
          </cell>
          <cell r="R467" t="str">
            <v>203890-4201</v>
          </cell>
          <cell r="S467">
            <v>102.55</v>
          </cell>
          <cell r="T467">
            <v>2563750</v>
          </cell>
          <cell r="U467">
            <v>-2563950</v>
          </cell>
        </row>
        <row r="468">
          <cell r="C468" t="str">
            <v>NRL</v>
          </cell>
          <cell r="D468">
            <v>40098</v>
          </cell>
          <cell r="E468">
            <v>40100</v>
          </cell>
          <cell r="F468">
            <v>335.375</v>
          </cell>
          <cell r="G468">
            <v>53.66</v>
          </cell>
          <cell r="Q468">
            <v>4192</v>
          </cell>
          <cell r="R468" t="str">
            <v>30775-4201</v>
          </cell>
          <cell r="S468">
            <v>214.32212786259541</v>
          </cell>
          <cell r="T468">
            <v>898438.36</v>
          </cell>
          <cell r="U468">
            <v>-898492.02</v>
          </cell>
        </row>
        <row r="469">
          <cell r="C469" t="str">
            <v>PTC</v>
          </cell>
          <cell r="D469">
            <v>40098</v>
          </cell>
          <cell r="E469">
            <v>40100</v>
          </cell>
          <cell r="F469">
            <v>4250</v>
          </cell>
          <cell r="G469">
            <v>680</v>
          </cell>
          <cell r="Q469">
            <v>85000</v>
          </cell>
          <cell r="R469" t="str">
            <v>203866-4201</v>
          </cell>
          <cell r="S469">
            <v>20.098823529411764</v>
          </cell>
          <cell r="T469">
            <v>1708400</v>
          </cell>
          <cell r="U469">
            <v>-1709080</v>
          </cell>
        </row>
        <row r="470">
          <cell r="G470">
            <v>1253.6599999999999</v>
          </cell>
          <cell r="U470">
            <v>-14322041.289999999</v>
          </cell>
        </row>
        <row r="472">
          <cell r="C472" t="str">
            <v>NRL</v>
          </cell>
          <cell r="D472">
            <v>40099</v>
          </cell>
          <cell r="E472">
            <v>40101</v>
          </cell>
          <cell r="F472">
            <v>665.75</v>
          </cell>
          <cell r="G472">
            <v>106.52</v>
          </cell>
          <cell r="Q472">
            <v>8323</v>
          </cell>
          <cell r="R472" t="str">
            <v>30775-4201</v>
          </cell>
          <cell r="S472">
            <v>214.33154992190316</v>
          </cell>
          <cell r="T472">
            <v>1783881.49</v>
          </cell>
          <cell r="U472">
            <v>-1783988.01</v>
          </cell>
        </row>
        <row r="474">
          <cell r="C474" t="str">
            <v>APL</v>
          </cell>
          <cell r="D474">
            <v>40100</v>
          </cell>
          <cell r="E474">
            <v>40102</v>
          </cell>
          <cell r="F474">
            <v>1040.0625</v>
          </cell>
          <cell r="G474">
            <v>166.41</v>
          </cell>
          <cell r="Q474">
            <v>13000</v>
          </cell>
          <cell r="R474" t="str">
            <v>204684-4201</v>
          </cell>
          <cell r="S474">
            <v>370.41359076923072</v>
          </cell>
          <cell r="T474">
            <v>4815376.68</v>
          </cell>
          <cell r="U474">
            <v>-4815543.09</v>
          </cell>
        </row>
        <row r="476">
          <cell r="C476" t="str">
            <v>ATRL</v>
          </cell>
          <cell r="D476">
            <v>40101</v>
          </cell>
          <cell r="E476">
            <v>40105</v>
          </cell>
          <cell r="F476">
            <v>2500</v>
          </cell>
          <cell r="G476">
            <v>400</v>
          </cell>
          <cell r="Q476">
            <v>50000</v>
          </cell>
          <cell r="R476" t="str">
            <v>204005-4201</v>
          </cell>
          <cell r="S476">
            <v>140.38488419999999</v>
          </cell>
          <cell r="T476">
            <v>7019244.21</v>
          </cell>
          <cell r="U476">
            <v>-7019644.21</v>
          </cell>
        </row>
        <row r="478">
          <cell r="C478" t="str">
            <v>POL</v>
          </cell>
          <cell r="D478">
            <v>40102</v>
          </cell>
          <cell r="E478">
            <v>40105</v>
          </cell>
          <cell r="F478">
            <v>6000</v>
          </cell>
          <cell r="G478">
            <v>960</v>
          </cell>
          <cell r="I478">
            <v>75000</v>
          </cell>
          <cell r="J478">
            <v>227.58896933333332</v>
          </cell>
          <cell r="K478">
            <v>17069172.699999999</v>
          </cell>
          <cell r="L478">
            <v>1706.98</v>
          </cell>
          <cell r="M478">
            <v>217.33990902857141</v>
          </cell>
          <cell r="N478" t="str">
            <v>204196-4201</v>
          </cell>
          <cell r="O478">
            <v>16300493.177142857</v>
          </cell>
          <cell r="P478">
            <v>762679.52285714261</v>
          </cell>
          <cell r="U478">
            <v>17060505.719999999</v>
          </cell>
        </row>
        <row r="480">
          <cell r="C480" t="str">
            <v>APL</v>
          </cell>
          <cell r="D480">
            <v>40102</v>
          </cell>
          <cell r="E480">
            <v>40106</v>
          </cell>
          <cell r="F480">
            <v>2000.0625</v>
          </cell>
          <cell r="G480">
            <v>320.01</v>
          </cell>
          <cell r="Q480">
            <v>25000</v>
          </cell>
          <cell r="R480" t="str">
            <v>204684-4201</v>
          </cell>
          <cell r="S480">
            <v>366.69001600000001</v>
          </cell>
          <cell r="T480">
            <v>9167250.4000000004</v>
          </cell>
          <cell r="U480">
            <v>-9167570.4100000001</v>
          </cell>
        </row>
        <row r="481">
          <cell r="C481" t="str">
            <v>ATRL</v>
          </cell>
          <cell r="D481">
            <v>40102</v>
          </cell>
          <cell r="E481">
            <v>40106</v>
          </cell>
          <cell r="F481">
            <v>2500</v>
          </cell>
          <cell r="G481">
            <v>400</v>
          </cell>
          <cell r="I481">
            <v>50000</v>
          </cell>
          <cell r="J481">
            <v>143.2012168</v>
          </cell>
          <cell r="K481">
            <v>7160060.8399999999</v>
          </cell>
          <cell r="L481">
            <v>716.06</v>
          </cell>
          <cell r="M481">
            <v>140.38488420000002</v>
          </cell>
          <cell r="N481" t="str">
            <v>204005-4201</v>
          </cell>
          <cell r="O481">
            <v>7019244.2100000009</v>
          </cell>
          <cell r="P481">
            <v>138316.62999999896</v>
          </cell>
          <cell r="U481">
            <v>7156444.7800000003</v>
          </cell>
        </row>
        <row r="482">
          <cell r="G482">
            <v>1680.01</v>
          </cell>
          <cell r="L482">
            <v>2423.04</v>
          </cell>
          <cell r="U482">
            <v>-2011125.63</v>
          </cell>
        </row>
        <row r="484">
          <cell r="C484" t="str">
            <v>ATRL</v>
          </cell>
          <cell r="D484">
            <v>40105</v>
          </cell>
          <cell r="E484">
            <v>40107</v>
          </cell>
          <cell r="F484">
            <v>2500</v>
          </cell>
          <cell r="G484">
            <v>400</v>
          </cell>
          <cell r="Q484">
            <v>50000</v>
          </cell>
          <cell r="R484" t="str">
            <v>204005-4201</v>
          </cell>
          <cell r="S484">
            <v>136.734644</v>
          </cell>
          <cell r="T484">
            <v>6836732.2000000002</v>
          </cell>
          <cell r="U484">
            <v>-6837132.2000000002</v>
          </cell>
        </row>
        <row r="485">
          <cell r="C485" t="str">
            <v>PPL</v>
          </cell>
          <cell r="D485">
            <v>40105</v>
          </cell>
          <cell r="E485">
            <v>40107</v>
          </cell>
          <cell r="F485">
            <v>177.375</v>
          </cell>
          <cell r="G485">
            <v>28.38</v>
          </cell>
          <cell r="Q485">
            <v>5000</v>
          </cell>
          <cell r="R485" t="str">
            <v>204498-4201</v>
          </cell>
          <cell r="S485">
            <v>184.41548</v>
          </cell>
          <cell r="T485">
            <v>922077.4</v>
          </cell>
          <cell r="U485">
            <v>-922105.78</v>
          </cell>
        </row>
        <row r="486">
          <cell r="C486" t="str">
            <v>PTC</v>
          </cell>
          <cell r="D486">
            <v>40105</v>
          </cell>
          <cell r="E486">
            <v>40107</v>
          </cell>
          <cell r="F486">
            <v>5000</v>
          </cell>
          <cell r="G486">
            <v>800</v>
          </cell>
          <cell r="Q486">
            <v>100000</v>
          </cell>
          <cell r="R486" t="str">
            <v>203866-4201</v>
          </cell>
          <cell r="S486">
            <v>20.13</v>
          </cell>
          <cell r="T486">
            <v>2013000</v>
          </cell>
          <cell r="U486">
            <v>-2013800</v>
          </cell>
        </row>
        <row r="487">
          <cell r="C487" t="str">
            <v>OGDC</v>
          </cell>
          <cell r="D487">
            <v>40105</v>
          </cell>
          <cell r="E487">
            <v>40107</v>
          </cell>
          <cell r="F487">
            <v>60</v>
          </cell>
          <cell r="G487">
            <v>9.6</v>
          </cell>
          <cell r="J487" t="e">
            <v>#DIV/0!</v>
          </cell>
          <cell r="K487">
            <v>132660</v>
          </cell>
          <cell r="L487">
            <v>13.27</v>
          </cell>
          <cell r="N487" t="str">
            <v>203920-4201</v>
          </cell>
          <cell r="O487">
            <v>0</v>
          </cell>
          <cell r="P487">
            <v>132600</v>
          </cell>
          <cell r="U487">
            <v>132577.13</v>
          </cell>
        </row>
        <row r="488">
          <cell r="C488" t="str">
            <v>PPL</v>
          </cell>
          <cell r="D488">
            <v>40105</v>
          </cell>
          <cell r="E488">
            <v>40107</v>
          </cell>
          <cell r="F488">
            <v>72.625</v>
          </cell>
          <cell r="G488">
            <v>11.62</v>
          </cell>
          <cell r="J488" t="e">
            <v>#DIV/0!</v>
          </cell>
          <cell r="K488">
            <v>276511.82499999995</v>
          </cell>
          <cell r="L488">
            <v>27.67</v>
          </cell>
          <cell r="N488" t="str">
            <v>204498-4201</v>
          </cell>
          <cell r="O488">
            <v>0</v>
          </cell>
          <cell r="P488">
            <v>276439.19999999995</v>
          </cell>
          <cell r="U488">
            <v>276399.90999999997</v>
          </cell>
        </row>
        <row r="489">
          <cell r="G489">
            <v>1249.5999999999999</v>
          </cell>
          <cell r="L489">
            <v>40.94</v>
          </cell>
          <cell r="U489">
            <v>-9364060.9399999995</v>
          </cell>
        </row>
        <row r="491">
          <cell r="C491" t="str">
            <v>ICI</v>
          </cell>
          <cell r="D491">
            <v>40106</v>
          </cell>
          <cell r="E491">
            <v>40108</v>
          </cell>
          <cell r="F491">
            <v>1500.125</v>
          </cell>
          <cell r="G491">
            <v>240.02</v>
          </cell>
          <cell r="Q491">
            <v>30000</v>
          </cell>
          <cell r="R491" t="str">
            <v>208116-4201</v>
          </cell>
          <cell r="S491">
            <v>178.01663333333335</v>
          </cell>
          <cell r="T491">
            <v>5340499</v>
          </cell>
          <cell r="U491">
            <v>-5340739.0199999996</v>
          </cell>
        </row>
        <row r="492">
          <cell r="C492" t="str">
            <v>APL</v>
          </cell>
          <cell r="D492">
            <v>40106</v>
          </cell>
          <cell r="E492">
            <v>40108</v>
          </cell>
          <cell r="F492">
            <v>1440</v>
          </cell>
          <cell r="G492">
            <v>230.4</v>
          </cell>
          <cell r="I492">
            <v>18000</v>
          </cell>
          <cell r="J492">
            <v>369.64</v>
          </cell>
          <cell r="K492">
            <v>6653520</v>
          </cell>
          <cell r="L492">
            <v>665.35</v>
          </cell>
          <cell r="M492">
            <v>367.18771984126977</v>
          </cell>
          <cell r="N492" t="str">
            <v>204684-4201</v>
          </cell>
          <cell r="O492">
            <v>6609378.957142856</v>
          </cell>
          <cell r="P492">
            <v>42701.042857143657</v>
          </cell>
          <cell r="U492">
            <v>6651184.25</v>
          </cell>
        </row>
        <row r="493">
          <cell r="C493" t="str">
            <v>ATRL</v>
          </cell>
          <cell r="D493">
            <v>40106</v>
          </cell>
          <cell r="E493">
            <v>40108</v>
          </cell>
          <cell r="F493">
            <v>2500</v>
          </cell>
          <cell r="G493">
            <v>400</v>
          </cell>
          <cell r="I493">
            <v>50000</v>
          </cell>
          <cell r="J493">
            <v>137.5</v>
          </cell>
          <cell r="K493">
            <v>6875000</v>
          </cell>
          <cell r="L493">
            <v>687.52</v>
          </cell>
          <cell r="M493">
            <v>136.73464400000006</v>
          </cell>
          <cell r="N493" t="str">
            <v>204005-4201</v>
          </cell>
          <cell r="O493">
            <v>6836732.200000003</v>
          </cell>
          <cell r="P493">
            <v>35767.79999999702</v>
          </cell>
          <cell r="U493">
            <v>6871412.4800000004</v>
          </cell>
        </row>
        <row r="494">
          <cell r="G494">
            <v>870.42000000000007</v>
          </cell>
          <cell r="L494">
            <v>1352.87</v>
          </cell>
          <cell r="U494">
            <v>8181857.7100000009</v>
          </cell>
        </row>
        <row r="496">
          <cell r="C496" t="str">
            <v>PTC</v>
          </cell>
          <cell r="D496">
            <v>40107</v>
          </cell>
          <cell r="E496">
            <v>40109</v>
          </cell>
          <cell r="F496">
            <v>2500</v>
          </cell>
          <cell r="G496">
            <v>400</v>
          </cell>
          <cell r="Q496">
            <v>50000</v>
          </cell>
          <cell r="R496" t="str">
            <v>203866-4201</v>
          </cell>
          <cell r="S496">
            <v>19.7118</v>
          </cell>
          <cell r="T496">
            <v>985590</v>
          </cell>
          <cell r="U496">
            <v>-985990</v>
          </cell>
        </row>
        <row r="498">
          <cell r="C498" t="str">
            <v>DGKC</v>
          </cell>
          <cell r="D498">
            <v>40002</v>
          </cell>
          <cell r="E498">
            <v>40004</v>
          </cell>
          <cell r="F498">
            <v>1000</v>
          </cell>
          <cell r="G498">
            <v>160</v>
          </cell>
          <cell r="Q498">
            <v>20000</v>
          </cell>
          <cell r="R498" t="str">
            <v>203955-4201</v>
          </cell>
          <cell r="S498">
            <v>30.92</v>
          </cell>
          <cell r="T498">
            <v>618400</v>
          </cell>
          <cell r="U498">
            <v>-618560</v>
          </cell>
        </row>
        <row r="499">
          <cell r="C499" t="str">
            <v>NBP</v>
          </cell>
          <cell r="D499">
            <v>40002</v>
          </cell>
          <cell r="E499">
            <v>40004</v>
          </cell>
          <cell r="F499">
            <v>1000</v>
          </cell>
          <cell r="G499">
            <v>160</v>
          </cell>
          <cell r="Q499">
            <v>10000</v>
          </cell>
          <cell r="R499" t="str">
            <v>203882-4201</v>
          </cell>
          <cell r="S499">
            <v>71.900000000000006</v>
          </cell>
          <cell r="T499">
            <v>719000</v>
          </cell>
          <cell r="U499">
            <v>-719160</v>
          </cell>
        </row>
        <row r="500">
          <cell r="C500" t="str">
            <v>NML</v>
          </cell>
          <cell r="D500">
            <v>40002</v>
          </cell>
          <cell r="E500">
            <v>40004</v>
          </cell>
          <cell r="F500">
            <v>250</v>
          </cell>
          <cell r="G500">
            <v>40</v>
          </cell>
          <cell r="Q500">
            <v>5000</v>
          </cell>
          <cell r="R500" t="str">
            <v>203696-4201</v>
          </cell>
          <cell r="S500">
            <v>41.945</v>
          </cell>
          <cell r="T500">
            <v>209725</v>
          </cell>
          <cell r="U500">
            <v>-209765</v>
          </cell>
        </row>
        <row r="501">
          <cell r="G501">
            <v>360</v>
          </cell>
          <cell r="U501">
            <v>-1547485</v>
          </cell>
        </row>
        <row r="503">
          <cell r="C503" t="str">
            <v>DGKC</v>
          </cell>
          <cell r="D503">
            <v>40008</v>
          </cell>
          <cell r="E503">
            <v>40010</v>
          </cell>
          <cell r="F503">
            <v>2750</v>
          </cell>
          <cell r="G503">
            <v>440</v>
          </cell>
          <cell r="Q503">
            <v>55000</v>
          </cell>
          <cell r="R503" t="str">
            <v>203955-4201</v>
          </cell>
          <cell r="S503">
            <v>32.596363636363634</v>
          </cell>
          <cell r="T503">
            <v>1792800</v>
          </cell>
          <cell r="U503">
            <v>-1793240</v>
          </cell>
        </row>
        <row r="504">
          <cell r="C504" t="str">
            <v>ENGRO</v>
          </cell>
          <cell r="D504">
            <v>40008</v>
          </cell>
          <cell r="E504">
            <v>40010</v>
          </cell>
          <cell r="F504">
            <v>15000</v>
          </cell>
          <cell r="G504">
            <v>2400</v>
          </cell>
          <cell r="Q504">
            <v>100000</v>
          </cell>
          <cell r="R504" t="str">
            <v>203807-4201</v>
          </cell>
          <cell r="S504">
            <v>141.10943</v>
          </cell>
          <cell r="T504">
            <v>14110943</v>
          </cell>
          <cell r="U504">
            <v>-14113343</v>
          </cell>
        </row>
        <row r="505">
          <cell r="C505" t="str">
            <v>MCB</v>
          </cell>
          <cell r="D505">
            <v>40008</v>
          </cell>
          <cell r="E505">
            <v>40010</v>
          </cell>
          <cell r="F505">
            <v>3750</v>
          </cell>
          <cell r="G505">
            <v>600</v>
          </cell>
          <cell r="Q505">
            <v>25000</v>
          </cell>
          <cell r="R505" t="str">
            <v>203874-4201</v>
          </cell>
          <cell r="S505">
            <v>169.79599999999999</v>
          </cell>
          <cell r="T505">
            <v>4244900</v>
          </cell>
          <cell r="U505">
            <v>-4245500</v>
          </cell>
        </row>
        <row r="506">
          <cell r="C506" t="str">
            <v>NBP</v>
          </cell>
          <cell r="D506">
            <v>40008</v>
          </cell>
          <cell r="E506">
            <v>40010</v>
          </cell>
          <cell r="F506">
            <v>5000</v>
          </cell>
          <cell r="G506">
            <v>800</v>
          </cell>
          <cell r="Q506">
            <v>50000</v>
          </cell>
          <cell r="R506" t="str">
            <v>203882-4201</v>
          </cell>
          <cell r="S506">
            <v>75.475120000000004</v>
          </cell>
          <cell r="T506">
            <v>3773756</v>
          </cell>
          <cell r="U506">
            <v>-3774556</v>
          </cell>
        </row>
        <row r="507">
          <cell r="C507" t="str">
            <v>UBL</v>
          </cell>
          <cell r="D507">
            <v>40008</v>
          </cell>
          <cell r="E507">
            <v>40010</v>
          </cell>
          <cell r="F507">
            <v>3500</v>
          </cell>
          <cell r="G507">
            <v>560</v>
          </cell>
          <cell r="Q507">
            <v>70000</v>
          </cell>
          <cell r="R507" t="str">
            <v>206407-4201</v>
          </cell>
          <cell r="S507">
            <v>41.931800000000003</v>
          </cell>
          <cell r="T507">
            <v>2935226</v>
          </cell>
          <cell r="U507">
            <v>-2935786</v>
          </cell>
        </row>
        <row r="508">
          <cell r="C508" t="str">
            <v>DGKC</v>
          </cell>
          <cell r="D508">
            <v>40008</v>
          </cell>
          <cell r="E508">
            <v>40010</v>
          </cell>
          <cell r="F508">
            <v>750</v>
          </cell>
          <cell r="G508">
            <v>120</v>
          </cell>
          <cell r="I508">
            <v>70000</v>
          </cell>
          <cell r="J508">
            <v>32.694914285714283</v>
          </cell>
          <cell r="K508">
            <v>2288644</v>
          </cell>
          <cell r="L508">
            <v>0</v>
          </cell>
          <cell r="M508">
            <v>30.657512846153846</v>
          </cell>
          <cell r="N508" t="str">
            <v>203955-4201</v>
          </cell>
          <cell r="O508">
            <v>2146025.8992307694</v>
          </cell>
          <cell r="P508">
            <v>141868.10076923063</v>
          </cell>
          <cell r="U508">
            <v>2287774</v>
          </cell>
        </row>
        <row r="509">
          <cell r="C509" t="str">
            <v>ENGRO</v>
          </cell>
          <cell r="D509">
            <v>40008</v>
          </cell>
          <cell r="E509">
            <v>40010</v>
          </cell>
          <cell r="F509">
            <v>0</v>
          </cell>
          <cell r="G509">
            <v>0</v>
          </cell>
          <cell r="I509">
            <v>24700</v>
          </cell>
          <cell r="J509">
            <v>142.11315789473684</v>
          </cell>
          <cell r="K509">
            <v>3510195</v>
          </cell>
          <cell r="L509">
            <v>0</v>
          </cell>
          <cell r="M509">
            <v>140.846575</v>
          </cell>
          <cell r="N509" t="str">
            <v>203807-4201</v>
          </cell>
          <cell r="O509">
            <v>3478910.4024999999</v>
          </cell>
          <cell r="P509">
            <v>31284.597500000149</v>
          </cell>
          <cell r="U509">
            <v>3510195</v>
          </cell>
        </row>
        <row r="510">
          <cell r="C510" t="str">
            <v>MCB</v>
          </cell>
          <cell r="D510">
            <v>40008</v>
          </cell>
          <cell r="E510">
            <v>40010</v>
          </cell>
          <cell r="F510">
            <v>0</v>
          </cell>
          <cell r="G510">
            <v>0</v>
          </cell>
          <cell r="I510">
            <v>15000</v>
          </cell>
          <cell r="J510">
            <v>171.43833333333333</v>
          </cell>
          <cell r="K510">
            <v>2571575</v>
          </cell>
          <cell r="L510">
            <v>0</v>
          </cell>
          <cell r="M510">
            <v>166.18192500000001</v>
          </cell>
          <cell r="N510" t="str">
            <v>203874-4201</v>
          </cell>
          <cell r="O510">
            <v>2492728.875</v>
          </cell>
          <cell r="P510">
            <v>78846.125</v>
          </cell>
          <cell r="U510">
            <v>2571575</v>
          </cell>
        </row>
        <row r="511">
          <cell r="C511" t="str">
            <v>ATRL</v>
          </cell>
          <cell r="D511">
            <v>40008</v>
          </cell>
          <cell r="E511">
            <v>40010</v>
          </cell>
          <cell r="F511">
            <v>2250</v>
          </cell>
          <cell r="G511">
            <v>360</v>
          </cell>
          <cell r="I511">
            <v>15000</v>
          </cell>
          <cell r="J511">
            <v>147.22319999999999</v>
          </cell>
          <cell r="K511">
            <v>2208348</v>
          </cell>
          <cell r="L511">
            <v>0</v>
          </cell>
          <cell r="M511">
            <v>146.58000000000001</v>
          </cell>
          <cell r="N511" t="str">
            <v>204005-4201</v>
          </cell>
          <cell r="O511">
            <v>2198700</v>
          </cell>
          <cell r="P511">
            <v>7398</v>
          </cell>
          <cell r="U511">
            <v>2205738</v>
          </cell>
        </row>
        <row r="512">
          <cell r="C512" t="str">
            <v>UBL</v>
          </cell>
          <cell r="D512">
            <v>40008</v>
          </cell>
          <cell r="E512">
            <v>40010</v>
          </cell>
          <cell r="F512">
            <v>0</v>
          </cell>
          <cell r="G512">
            <v>0</v>
          </cell>
          <cell r="I512">
            <v>50000</v>
          </cell>
          <cell r="J512">
            <v>42.176319999999997</v>
          </cell>
          <cell r="K512">
            <v>2108816</v>
          </cell>
          <cell r="M512">
            <v>41.546529</v>
          </cell>
          <cell r="N512" t="str">
            <v>206407-4201</v>
          </cell>
          <cell r="O512">
            <v>2077326.45</v>
          </cell>
          <cell r="P512">
            <v>31489.550000000047</v>
          </cell>
          <cell r="U512">
            <v>2108816</v>
          </cell>
        </row>
        <row r="513">
          <cell r="E513">
            <v>40010</v>
          </cell>
          <cell r="G513">
            <v>5280</v>
          </cell>
          <cell r="U513">
            <v>-14178327</v>
          </cell>
        </row>
        <row r="515">
          <cell r="C515" t="str">
            <v>NBP</v>
          </cell>
          <cell r="D515">
            <v>40014</v>
          </cell>
          <cell r="E515">
            <v>40016</v>
          </cell>
          <cell r="F515">
            <v>5000</v>
          </cell>
          <cell r="G515">
            <v>800</v>
          </cell>
          <cell r="Q515">
            <v>50000</v>
          </cell>
          <cell r="R515" t="str">
            <v>203882-4201</v>
          </cell>
          <cell r="S515">
            <v>74.530680000000004</v>
          </cell>
          <cell r="T515">
            <v>3726534</v>
          </cell>
          <cell r="U515">
            <v>-3727334</v>
          </cell>
        </row>
        <row r="516">
          <cell r="C516" t="str">
            <v>ENGRO</v>
          </cell>
          <cell r="D516">
            <v>40014</v>
          </cell>
          <cell r="E516">
            <v>40016</v>
          </cell>
          <cell r="F516">
            <v>7500</v>
          </cell>
          <cell r="G516">
            <v>1200</v>
          </cell>
          <cell r="I516">
            <v>50000</v>
          </cell>
          <cell r="J516">
            <v>147.75</v>
          </cell>
          <cell r="K516">
            <v>7387500</v>
          </cell>
          <cell r="L516">
            <v>0</v>
          </cell>
          <cell r="M516">
            <v>146.4624</v>
          </cell>
          <cell r="N516" t="str">
            <v>203807-4201</v>
          </cell>
          <cell r="O516">
            <v>7323120</v>
          </cell>
          <cell r="P516">
            <v>56880</v>
          </cell>
          <cell r="U516">
            <v>7378800</v>
          </cell>
        </row>
        <row r="517">
          <cell r="E517">
            <v>40016</v>
          </cell>
          <cell r="G517">
            <v>2000</v>
          </cell>
          <cell r="U517">
            <v>3651466</v>
          </cell>
        </row>
        <row r="519">
          <cell r="C519" t="str">
            <v>PTC</v>
          </cell>
          <cell r="D519">
            <v>40030</v>
          </cell>
          <cell r="E519">
            <v>40032</v>
          </cell>
          <cell r="F519">
            <v>2500</v>
          </cell>
          <cell r="G519">
            <v>400</v>
          </cell>
          <cell r="I519">
            <v>50000</v>
          </cell>
          <cell r="J519">
            <v>17.500990000000002</v>
          </cell>
          <cell r="K519">
            <v>875049.5</v>
          </cell>
          <cell r="L519">
            <v>87.51</v>
          </cell>
          <cell r="M519">
            <v>17.038385524752471</v>
          </cell>
          <cell r="N519" t="str">
            <v>203866-4201</v>
          </cell>
          <cell r="O519">
            <v>851919.27623762353</v>
          </cell>
          <cell r="P519">
            <v>20630.223762376467</v>
          </cell>
          <cell r="U519">
            <v>872061.99</v>
          </cell>
        </row>
        <row r="521">
          <cell r="C521" t="str">
            <v>HUBC</v>
          </cell>
          <cell r="D521">
            <v>40056</v>
          </cell>
          <cell r="E521">
            <v>40058</v>
          </cell>
          <cell r="F521">
            <v>1250</v>
          </cell>
          <cell r="G521">
            <v>200</v>
          </cell>
          <cell r="Q521">
            <v>25000</v>
          </cell>
          <cell r="R521" t="str">
            <v>203840-4201</v>
          </cell>
          <cell r="S521">
            <v>32.6</v>
          </cell>
          <cell r="T521">
            <v>815000</v>
          </cell>
          <cell r="U521">
            <v>-815200</v>
          </cell>
        </row>
        <row r="523">
          <cell r="C523" t="str">
            <v>HUBC</v>
          </cell>
          <cell r="D523">
            <v>40057</v>
          </cell>
          <cell r="E523">
            <v>40059</v>
          </cell>
          <cell r="F523">
            <v>1250</v>
          </cell>
          <cell r="G523">
            <v>200</v>
          </cell>
          <cell r="Q523">
            <v>25000</v>
          </cell>
          <cell r="R523" t="str">
            <v>203840-4201</v>
          </cell>
          <cell r="S523">
            <v>33.299999999999997</v>
          </cell>
          <cell r="T523">
            <v>832500</v>
          </cell>
          <cell r="U523">
            <v>-832700</v>
          </cell>
        </row>
        <row r="525">
          <cell r="C525" t="str">
            <v>FFC</v>
          </cell>
          <cell r="D525">
            <v>40067</v>
          </cell>
          <cell r="E525">
            <v>40071</v>
          </cell>
          <cell r="F525">
            <v>1750</v>
          </cell>
          <cell r="G525">
            <v>280</v>
          </cell>
          <cell r="I525">
            <v>25000</v>
          </cell>
          <cell r="J525">
            <v>101.2</v>
          </cell>
          <cell r="K525">
            <v>2530000</v>
          </cell>
          <cell r="L525">
            <v>253</v>
          </cell>
          <cell r="M525">
            <v>97.373399300000003</v>
          </cell>
          <cell r="N525" t="str">
            <v>203890-4201</v>
          </cell>
          <cell r="O525">
            <v>2434334.9824999999</v>
          </cell>
          <cell r="P525">
            <v>93915.017500000075</v>
          </cell>
          <cell r="U525">
            <v>2527717</v>
          </cell>
        </row>
        <row r="527">
          <cell r="C527" t="str">
            <v>PTC</v>
          </cell>
          <cell r="D527">
            <v>40093</v>
          </cell>
          <cell r="E527">
            <v>40095</v>
          </cell>
          <cell r="F527">
            <v>2500</v>
          </cell>
          <cell r="G527">
            <v>400</v>
          </cell>
          <cell r="I527">
            <v>50000</v>
          </cell>
          <cell r="J527">
            <v>22.276</v>
          </cell>
          <cell r="K527">
            <v>1113800</v>
          </cell>
          <cell r="L527">
            <v>111.4</v>
          </cell>
          <cell r="M527">
            <v>21.135565610859725</v>
          </cell>
          <cell r="N527" t="str">
            <v>203866-4201</v>
          </cell>
          <cell r="O527">
            <v>1056778.2805429862</v>
          </cell>
          <cell r="P527">
            <v>54521.719457013765</v>
          </cell>
          <cell r="U527">
            <v>1110788.6000000001</v>
          </cell>
        </row>
        <row r="529">
          <cell r="C529" t="str">
            <v>FFC</v>
          </cell>
          <cell r="D529">
            <v>40098</v>
          </cell>
          <cell r="E529">
            <v>40100</v>
          </cell>
          <cell r="F529">
            <v>1750</v>
          </cell>
          <cell r="G529">
            <v>280</v>
          </cell>
          <cell r="Q529">
            <v>25000</v>
          </cell>
          <cell r="R529" t="str">
            <v>203890-4201</v>
          </cell>
          <cell r="S529">
            <v>102.9704</v>
          </cell>
          <cell r="T529">
            <v>2574260</v>
          </cell>
          <cell r="U529">
            <v>-2574540</v>
          </cell>
        </row>
        <row r="530">
          <cell r="C530" t="str">
            <v>POL</v>
          </cell>
          <cell r="D530">
            <v>40098</v>
          </cell>
          <cell r="E530">
            <v>40100</v>
          </cell>
          <cell r="F530">
            <v>2500</v>
          </cell>
          <cell r="G530">
            <v>400</v>
          </cell>
          <cell r="Q530">
            <v>25000</v>
          </cell>
          <cell r="R530" t="str">
            <v>204196-4201</v>
          </cell>
          <cell r="S530">
            <v>215.1</v>
          </cell>
          <cell r="T530">
            <v>5377500</v>
          </cell>
          <cell r="U530">
            <v>-5377900</v>
          </cell>
        </row>
        <row r="531">
          <cell r="C531" t="str">
            <v>PTC</v>
          </cell>
          <cell r="D531">
            <v>40098</v>
          </cell>
          <cell r="E531">
            <v>40100</v>
          </cell>
          <cell r="F531">
            <v>1250</v>
          </cell>
          <cell r="G531">
            <v>200</v>
          </cell>
          <cell r="Q531">
            <v>25000</v>
          </cell>
          <cell r="R531" t="str">
            <v>203866-4201</v>
          </cell>
          <cell r="S531">
            <v>20.079999999999998</v>
          </cell>
          <cell r="T531">
            <v>502000</v>
          </cell>
          <cell r="U531">
            <v>-502200</v>
          </cell>
        </row>
        <row r="532">
          <cell r="G532">
            <v>880</v>
          </cell>
          <cell r="U532">
            <v>-8454640</v>
          </cell>
        </row>
        <row r="534">
          <cell r="C534" t="str">
            <v>POL</v>
          </cell>
          <cell r="D534">
            <v>40102</v>
          </cell>
          <cell r="E534">
            <v>40105</v>
          </cell>
          <cell r="F534">
            <v>2500</v>
          </cell>
          <cell r="G534">
            <v>400</v>
          </cell>
          <cell r="I534">
            <v>25000</v>
          </cell>
          <cell r="J534">
            <v>229.08588919999997</v>
          </cell>
          <cell r="K534">
            <v>5727147.2299999995</v>
          </cell>
          <cell r="L534">
            <v>572.71</v>
          </cell>
          <cell r="M534">
            <v>217.33990902857136</v>
          </cell>
          <cell r="N534" t="str">
            <v>204196-4201</v>
          </cell>
          <cell r="O534">
            <v>5433497.725714284</v>
          </cell>
          <cell r="P534">
            <v>291149.50428571552</v>
          </cell>
          <cell r="U534">
            <v>5723674.5199999996</v>
          </cell>
        </row>
        <row r="537">
          <cell r="C537" t="str">
            <v>PTC</v>
          </cell>
          <cell r="D537">
            <v>40030</v>
          </cell>
          <cell r="E537">
            <v>40032</v>
          </cell>
          <cell r="F537">
            <v>2500</v>
          </cell>
          <cell r="G537">
            <v>400</v>
          </cell>
          <cell r="I537">
            <v>50000</v>
          </cell>
          <cell r="J537">
            <v>17.5</v>
          </cell>
          <cell r="K537">
            <v>875000</v>
          </cell>
          <cell r="L537">
            <v>87.5</v>
          </cell>
          <cell r="M537">
            <v>17.038385524752471</v>
          </cell>
          <cell r="N537" t="str">
            <v>203866-4201</v>
          </cell>
          <cell r="O537">
            <v>851919.27623762353</v>
          </cell>
          <cell r="P537">
            <v>20580.723762376467</v>
          </cell>
          <cell r="U537">
            <v>872012.5</v>
          </cell>
        </row>
        <row r="539">
          <cell r="C539" t="str">
            <v>HUBC</v>
          </cell>
          <cell r="D539">
            <v>40036</v>
          </cell>
          <cell r="E539">
            <v>40038</v>
          </cell>
          <cell r="F539">
            <v>5000</v>
          </cell>
          <cell r="G539">
            <v>800</v>
          </cell>
          <cell r="Q539">
            <v>100000</v>
          </cell>
          <cell r="R539" t="str">
            <v>203840-4201</v>
          </cell>
          <cell r="S539">
            <v>30.6</v>
          </cell>
          <cell r="T539">
            <v>3060000</v>
          </cell>
          <cell r="U539">
            <v>-3060800</v>
          </cell>
        </row>
        <row r="540">
          <cell r="C540" t="str">
            <v>HUBC</v>
          </cell>
          <cell r="D540">
            <v>40053</v>
          </cell>
          <cell r="E540">
            <v>40057</v>
          </cell>
          <cell r="F540">
            <v>3200</v>
          </cell>
          <cell r="G540">
            <v>512</v>
          </cell>
          <cell r="Q540">
            <v>64000</v>
          </cell>
          <cell r="R540" t="str">
            <v>203840-4201</v>
          </cell>
          <cell r="S540">
            <v>32.256156249999997</v>
          </cell>
          <cell r="T540">
            <v>2064394</v>
          </cell>
          <cell r="U540">
            <v>-2064906</v>
          </cell>
        </row>
        <row r="542">
          <cell r="C542" t="str">
            <v>FFC</v>
          </cell>
          <cell r="D542">
            <v>40059</v>
          </cell>
          <cell r="E542">
            <v>40063</v>
          </cell>
          <cell r="F542">
            <v>625</v>
          </cell>
          <cell r="G542">
            <v>100</v>
          </cell>
          <cell r="Q542">
            <v>12500</v>
          </cell>
          <cell r="R542" t="str">
            <v>203890-4201</v>
          </cell>
          <cell r="S542">
            <v>97.21</v>
          </cell>
          <cell r="T542">
            <v>1215125</v>
          </cell>
          <cell r="U542">
            <v>-1215225</v>
          </cell>
        </row>
        <row r="543">
          <cell r="C543" t="str">
            <v>NBP</v>
          </cell>
          <cell r="D543">
            <v>40059</v>
          </cell>
          <cell r="E543">
            <v>40063</v>
          </cell>
          <cell r="F543">
            <v>2500</v>
          </cell>
          <cell r="G543">
            <v>400</v>
          </cell>
          <cell r="I543">
            <v>50000</v>
          </cell>
          <cell r="J543">
            <v>75.837329999999994</v>
          </cell>
          <cell r="K543">
            <v>3791866.5</v>
          </cell>
          <cell r="L543">
            <v>379.19</v>
          </cell>
          <cell r="M543">
            <v>70.989102533333323</v>
          </cell>
          <cell r="N543" t="str">
            <v>203882-4201</v>
          </cell>
          <cell r="O543">
            <v>3549455.126666666</v>
          </cell>
          <cell r="P543">
            <v>239911.37333333399</v>
          </cell>
          <cell r="U543">
            <v>3788587.31</v>
          </cell>
        </row>
        <row r="544">
          <cell r="G544">
            <v>500</v>
          </cell>
          <cell r="L544">
            <v>379.19</v>
          </cell>
          <cell r="U544">
            <v>2573362.31</v>
          </cell>
        </row>
        <row r="546">
          <cell r="C546" t="str">
            <v>HUBC</v>
          </cell>
          <cell r="D546">
            <v>40064</v>
          </cell>
          <cell r="E546">
            <v>40065</v>
          </cell>
          <cell r="F546">
            <v>5.9375</v>
          </cell>
          <cell r="G546">
            <v>0.95</v>
          </cell>
          <cell r="Q546">
            <v>119</v>
          </cell>
          <cell r="R546" t="str">
            <v>203840-4201</v>
          </cell>
          <cell r="S546">
            <v>32.75</v>
          </cell>
          <cell r="T546">
            <v>3897.25</v>
          </cell>
          <cell r="U546">
            <v>-3898.2</v>
          </cell>
        </row>
        <row r="548">
          <cell r="C548" t="str">
            <v>FFC</v>
          </cell>
          <cell r="D548">
            <v>40064</v>
          </cell>
          <cell r="E548">
            <v>40066</v>
          </cell>
          <cell r="F548">
            <v>1500</v>
          </cell>
          <cell r="G548">
            <v>240</v>
          </cell>
          <cell r="Q548">
            <v>30000</v>
          </cell>
          <cell r="R548" t="str">
            <v>203890-4201</v>
          </cell>
          <cell r="S548">
            <v>96.169600000000003</v>
          </cell>
          <cell r="T548">
            <v>2885088</v>
          </cell>
          <cell r="U548">
            <v>-2885328</v>
          </cell>
        </row>
        <row r="549">
          <cell r="G549">
            <v>240.95</v>
          </cell>
        </row>
        <row r="551">
          <cell r="C551" t="str">
            <v>FFC</v>
          </cell>
          <cell r="D551">
            <v>40066</v>
          </cell>
          <cell r="E551">
            <v>40070</v>
          </cell>
          <cell r="F551">
            <v>1250</v>
          </cell>
          <cell r="G551">
            <v>200</v>
          </cell>
          <cell r="I551">
            <v>25000</v>
          </cell>
          <cell r="J551">
            <v>99.5</v>
          </cell>
          <cell r="K551">
            <v>2487500</v>
          </cell>
          <cell r="L551">
            <v>248.75</v>
          </cell>
          <cell r="M551">
            <v>97.373399300000003</v>
          </cell>
          <cell r="N551" t="str">
            <v>203890-4201</v>
          </cell>
          <cell r="O551">
            <v>2434334.9824999999</v>
          </cell>
          <cell r="P551">
            <v>51915.017500000075</v>
          </cell>
          <cell r="U551">
            <v>2485801.25</v>
          </cell>
        </row>
        <row r="553">
          <cell r="C553" t="str">
            <v>FFC</v>
          </cell>
          <cell r="D553">
            <v>40067</v>
          </cell>
          <cell r="E553">
            <v>40071</v>
          </cell>
          <cell r="F553">
            <v>2000</v>
          </cell>
          <cell r="G553">
            <v>320</v>
          </cell>
          <cell r="I553">
            <v>25000</v>
          </cell>
          <cell r="J553">
            <v>100.28277199999999</v>
          </cell>
          <cell r="K553">
            <v>2507069.2999999998</v>
          </cell>
          <cell r="L553">
            <v>320</v>
          </cell>
          <cell r="M553">
            <v>97.37339929999996</v>
          </cell>
          <cell r="N553" t="str">
            <v>203890-4201</v>
          </cell>
          <cell r="O553">
            <v>2434334.982499999</v>
          </cell>
          <cell r="P553">
            <v>70734.31750000082</v>
          </cell>
          <cell r="U553">
            <v>2504429.2999999998</v>
          </cell>
        </row>
        <row r="555">
          <cell r="C555" t="str">
            <v>DOL</v>
          </cell>
          <cell r="D555">
            <v>40071</v>
          </cell>
          <cell r="E555">
            <v>40073</v>
          </cell>
          <cell r="F555">
            <v>4245.125</v>
          </cell>
          <cell r="G555">
            <v>679.22</v>
          </cell>
          <cell r="I555">
            <v>84902</v>
          </cell>
          <cell r="J555">
            <v>9.0674215566182177</v>
          </cell>
          <cell r="K555">
            <v>769842.22499999998</v>
          </cell>
          <cell r="L555">
            <v>76.989999999999995</v>
          </cell>
          <cell r="M555">
            <v>7.54</v>
          </cell>
          <cell r="N555" t="str">
            <v>202428-4201</v>
          </cell>
          <cell r="O555">
            <v>640161.07999999996</v>
          </cell>
          <cell r="P555">
            <v>125436.02000000005</v>
          </cell>
          <cell r="U555">
            <v>764840.89</v>
          </cell>
        </row>
        <row r="556">
          <cell r="C556" t="str">
            <v>FFC</v>
          </cell>
          <cell r="D556">
            <v>40071</v>
          </cell>
          <cell r="E556">
            <v>40073</v>
          </cell>
          <cell r="F556">
            <v>3235</v>
          </cell>
          <cell r="G556">
            <v>517.6</v>
          </cell>
          <cell r="I556">
            <v>64700</v>
          </cell>
          <cell r="J556">
            <v>98.519659969088082</v>
          </cell>
          <cell r="K556">
            <v>6374221.9999999991</v>
          </cell>
          <cell r="L556">
            <v>637.47</v>
          </cell>
          <cell r="M556">
            <v>97.373399300000116</v>
          </cell>
          <cell r="N556" t="str">
            <v>203890-4201</v>
          </cell>
          <cell r="O556">
            <v>6300058.9347100072</v>
          </cell>
          <cell r="P556">
            <v>70928.065289992286</v>
          </cell>
          <cell r="U556">
            <v>6369831.9299999997</v>
          </cell>
        </row>
        <row r="557">
          <cell r="G557">
            <v>1196.8200000000002</v>
          </cell>
          <cell r="L557">
            <v>714.46</v>
          </cell>
          <cell r="U557">
            <v>7134672.8199999994</v>
          </cell>
        </row>
        <row r="559">
          <cell r="C559" t="str">
            <v>POL</v>
          </cell>
          <cell r="D559">
            <v>40080</v>
          </cell>
          <cell r="E559">
            <v>40084</v>
          </cell>
          <cell r="F559">
            <v>1500</v>
          </cell>
          <cell r="G559">
            <v>240</v>
          </cell>
          <cell r="Q559">
            <v>10000</v>
          </cell>
          <cell r="R559" t="str">
            <v>204196-4201</v>
          </cell>
          <cell r="S559">
            <v>220.3828</v>
          </cell>
          <cell r="T559">
            <v>2203828</v>
          </cell>
          <cell r="U559">
            <v>-2204068</v>
          </cell>
        </row>
        <row r="560">
          <cell r="C560" t="str">
            <v>PPL</v>
          </cell>
          <cell r="D560">
            <v>40080</v>
          </cell>
          <cell r="E560">
            <v>40084</v>
          </cell>
          <cell r="F560">
            <v>1500</v>
          </cell>
          <cell r="G560">
            <v>240</v>
          </cell>
          <cell r="Q560">
            <v>10000</v>
          </cell>
          <cell r="R560" t="str">
            <v>204498-4201</v>
          </cell>
          <cell r="S560">
            <v>201.345</v>
          </cell>
          <cell r="T560">
            <v>2013450</v>
          </cell>
          <cell r="U560">
            <v>-2013690</v>
          </cell>
        </row>
        <row r="561">
          <cell r="C561" t="str">
            <v>DOL</v>
          </cell>
          <cell r="D561">
            <v>40080</v>
          </cell>
          <cell r="E561">
            <v>40084</v>
          </cell>
          <cell r="F561">
            <v>5000</v>
          </cell>
          <cell r="G561">
            <v>800</v>
          </cell>
          <cell r="I561">
            <v>100000</v>
          </cell>
          <cell r="J561">
            <v>9.8056940000000008</v>
          </cell>
          <cell r="K561">
            <v>980569.4</v>
          </cell>
          <cell r="L561">
            <v>98.06</v>
          </cell>
          <cell r="M561">
            <v>7.54</v>
          </cell>
          <cell r="N561" t="str">
            <v>202428-4201</v>
          </cell>
          <cell r="O561">
            <v>754000</v>
          </cell>
          <cell r="P561">
            <v>221569.40000000002</v>
          </cell>
          <cell r="U561">
            <v>974671.34</v>
          </cell>
        </row>
        <row r="562">
          <cell r="G562">
            <v>1280</v>
          </cell>
          <cell r="L562">
            <v>98.06</v>
          </cell>
          <cell r="U562">
            <v>-3243086.66</v>
          </cell>
        </row>
        <row r="564">
          <cell r="C564" t="str">
            <v>ATRL</v>
          </cell>
          <cell r="D564">
            <v>40081</v>
          </cell>
          <cell r="E564">
            <v>40085</v>
          </cell>
          <cell r="F564">
            <v>2500</v>
          </cell>
          <cell r="G564">
            <v>400</v>
          </cell>
          <cell r="I564">
            <v>25000</v>
          </cell>
          <cell r="J564">
            <v>167.70357759999999</v>
          </cell>
          <cell r="K564">
            <v>4192589.44</v>
          </cell>
          <cell r="L564">
            <v>419.25</v>
          </cell>
          <cell r="M564">
            <v>154.64055537499996</v>
          </cell>
          <cell r="N564" t="str">
            <v>204005-4201</v>
          </cell>
          <cell r="O564">
            <v>3866013.884374999</v>
          </cell>
          <cell r="P564">
            <v>324075.55562500097</v>
          </cell>
          <cell r="U564">
            <v>4189270.19</v>
          </cell>
        </row>
        <row r="566">
          <cell r="P566" t="str">
            <v>9362612-586</v>
          </cell>
        </row>
        <row r="567">
          <cell r="C567" t="str">
            <v>SFWF</v>
          </cell>
          <cell r="D567">
            <v>40088</v>
          </cell>
          <cell r="E567">
            <v>40092</v>
          </cell>
          <cell r="F567">
            <v>6.25E-2</v>
          </cell>
          <cell r="G567">
            <v>0.01</v>
          </cell>
          <cell r="I567">
            <v>1</v>
          </cell>
          <cell r="J567">
            <v>9.0124999999999993</v>
          </cell>
          <cell r="K567">
            <v>9.0124999999999993</v>
          </cell>
          <cell r="L567">
            <v>0</v>
          </cell>
          <cell r="M567">
            <v>7.7498700436727628</v>
          </cell>
          <cell r="N567" t="str">
            <v>0205346-4271</v>
          </cell>
          <cell r="O567">
            <v>7.7498700436727628</v>
          </cell>
          <cell r="P567">
            <v>1.2001299563272367</v>
          </cell>
          <cell r="U567">
            <v>8.94</v>
          </cell>
        </row>
        <row r="570">
          <cell r="C570" t="str">
            <v>NRL</v>
          </cell>
          <cell r="D570">
            <v>40094</v>
          </cell>
          <cell r="E570">
            <v>40095</v>
          </cell>
          <cell r="F570">
            <v>2549.9375</v>
          </cell>
          <cell r="G570">
            <v>407.99</v>
          </cell>
          <cell r="I570">
            <v>17000</v>
          </cell>
          <cell r="J570">
            <v>230.56243867647058</v>
          </cell>
          <cell r="K570">
            <v>3919561.4575</v>
          </cell>
          <cell r="L570">
            <v>391.96</v>
          </cell>
          <cell r="M570">
            <v>226.54489803921572</v>
          </cell>
          <cell r="N570" t="str">
            <v>30775-4201</v>
          </cell>
          <cell r="O570">
            <v>3851263.2666666675</v>
          </cell>
          <cell r="P570">
            <v>65748.253333332264</v>
          </cell>
          <cell r="U570">
            <v>3916211.57</v>
          </cell>
        </row>
        <row r="572">
          <cell r="C572" t="str">
            <v>POL</v>
          </cell>
          <cell r="D572">
            <v>40094</v>
          </cell>
          <cell r="E572">
            <v>40098</v>
          </cell>
          <cell r="F572">
            <v>3750</v>
          </cell>
          <cell r="G572">
            <v>600</v>
          </cell>
          <cell r="Q572">
            <v>25000</v>
          </cell>
          <cell r="R572" t="str">
            <v>204196-4201</v>
          </cell>
          <cell r="S572">
            <v>216.15</v>
          </cell>
          <cell r="T572">
            <v>5403750</v>
          </cell>
          <cell r="U572">
            <v>-5404350</v>
          </cell>
        </row>
        <row r="573">
          <cell r="C573" t="str">
            <v>EFUG</v>
          </cell>
          <cell r="D573">
            <v>40094</v>
          </cell>
          <cell r="E573">
            <v>40098</v>
          </cell>
          <cell r="F573">
            <v>1600</v>
          </cell>
          <cell r="G573">
            <v>256</v>
          </cell>
          <cell r="I573">
            <v>16000</v>
          </cell>
          <cell r="J573">
            <v>112.02922625000001</v>
          </cell>
          <cell r="K573">
            <v>1792467.62</v>
          </cell>
          <cell r="L573">
            <v>179.28</v>
          </cell>
          <cell r="M573">
            <v>110.56529859999999</v>
          </cell>
          <cell r="N573" t="str">
            <v>212059-4201</v>
          </cell>
          <cell r="O573">
            <v>1769044.7775999999</v>
          </cell>
          <cell r="P573">
            <v>21822.842400000198</v>
          </cell>
          <cell r="U573">
            <v>1790432.34</v>
          </cell>
        </row>
        <row r="574">
          <cell r="C574" t="str">
            <v>PTC</v>
          </cell>
          <cell r="D574">
            <v>40094</v>
          </cell>
          <cell r="E574">
            <v>40098</v>
          </cell>
          <cell r="F574">
            <v>5000</v>
          </cell>
          <cell r="G574">
            <v>800</v>
          </cell>
          <cell r="I574">
            <v>100000</v>
          </cell>
          <cell r="J574">
            <v>21.541839499999998</v>
          </cell>
          <cell r="K574">
            <v>2154183.9499999997</v>
          </cell>
          <cell r="L574">
            <v>215.44</v>
          </cell>
          <cell r="M574">
            <v>21.135565610859729</v>
          </cell>
          <cell r="N574" t="str">
            <v>203866-4201</v>
          </cell>
          <cell r="O574">
            <v>2113556.5610859729</v>
          </cell>
          <cell r="P574">
            <v>35627.388914026786</v>
          </cell>
          <cell r="U574">
            <v>2148168.5099999998</v>
          </cell>
        </row>
        <row r="575">
          <cell r="G575">
            <v>2063.9899999999998</v>
          </cell>
          <cell r="L575">
            <v>786.68000000000006</v>
          </cell>
          <cell r="U575">
            <v>-1465749.1500000004</v>
          </cell>
        </row>
        <row r="577">
          <cell r="C577" t="str">
            <v>PTC</v>
          </cell>
          <cell r="D577">
            <v>40095</v>
          </cell>
          <cell r="E577">
            <v>40099</v>
          </cell>
          <cell r="F577">
            <v>1250</v>
          </cell>
          <cell r="G577">
            <v>200</v>
          </cell>
          <cell r="Q577">
            <v>25000</v>
          </cell>
          <cell r="R577" t="str">
            <v>203866-4201</v>
          </cell>
          <cell r="S577">
            <v>20.3</v>
          </cell>
          <cell r="T577">
            <v>507500</v>
          </cell>
          <cell r="U577">
            <v>-507700</v>
          </cell>
        </row>
        <row r="579">
          <cell r="C579" t="str">
            <v>POL</v>
          </cell>
          <cell r="D579">
            <v>40102</v>
          </cell>
          <cell r="E579">
            <v>40105</v>
          </cell>
          <cell r="F579">
            <v>3750</v>
          </cell>
          <cell r="G579">
            <v>600</v>
          </cell>
          <cell r="I579">
            <v>25000</v>
          </cell>
          <cell r="J579">
            <v>229.50985359999999</v>
          </cell>
          <cell r="K579">
            <v>5737746.3399999999</v>
          </cell>
          <cell r="L579">
            <v>573.79999999999995</v>
          </cell>
          <cell r="M579">
            <v>217.33990902857147</v>
          </cell>
          <cell r="N579" t="str">
            <v>204196-4201</v>
          </cell>
          <cell r="O579">
            <v>5433497.7257142868</v>
          </cell>
          <cell r="P579">
            <v>300498.61428571306</v>
          </cell>
          <cell r="U579">
            <v>5732822.54</v>
          </cell>
        </row>
        <row r="581">
          <cell r="C581" t="str">
            <v>PTC</v>
          </cell>
          <cell r="D581">
            <v>40105</v>
          </cell>
          <cell r="E581">
            <v>40107</v>
          </cell>
          <cell r="F581">
            <v>7500</v>
          </cell>
          <cell r="G581">
            <v>1200</v>
          </cell>
          <cell r="Q581">
            <v>150000</v>
          </cell>
          <cell r="R581" t="str">
            <v>203866-4201</v>
          </cell>
          <cell r="S581">
            <v>20.276666666666667</v>
          </cell>
          <cell r="T581">
            <v>3041500</v>
          </cell>
          <cell r="U581">
            <v>-3042700</v>
          </cell>
        </row>
        <row r="582">
          <cell r="C582" t="str">
            <v>OGDC</v>
          </cell>
          <cell r="D582">
            <v>40105</v>
          </cell>
          <cell r="E582">
            <v>40107</v>
          </cell>
          <cell r="F582">
            <v>500</v>
          </cell>
          <cell r="G582">
            <v>80</v>
          </cell>
          <cell r="Q582">
            <v>5000</v>
          </cell>
          <cell r="R582" t="str">
            <v>203920-4201</v>
          </cell>
          <cell r="S582">
            <v>107.09220000000001</v>
          </cell>
          <cell r="T582">
            <v>535461</v>
          </cell>
          <cell r="U582">
            <v>-535541</v>
          </cell>
        </row>
        <row r="583">
          <cell r="G583">
            <v>1280</v>
          </cell>
          <cell r="U583">
            <v>-3578241</v>
          </cell>
        </row>
        <row r="585">
          <cell r="C585" t="str">
            <v>FFC</v>
          </cell>
          <cell r="D585">
            <v>40059</v>
          </cell>
          <cell r="E585">
            <v>40063</v>
          </cell>
          <cell r="F585">
            <v>625</v>
          </cell>
          <cell r="G585">
            <v>100</v>
          </cell>
          <cell r="Q585">
            <v>12500</v>
          </cell>
          <cell r="R585" t="str">
            <v>203890-4201</v>
          </cell>
          <cell r="S585">
            <v>96.878079999999997</v>
          </cell>
          <cell r="T585">
            <v>1210976</v>
          </cell>
          <cell r="U585">
            <v>-1211076</v>
          </cell>
        </row>
        <row r="586">
          <cell r="C586" t="str">
            <v>NBP</v>
          </cell>
          <cell r="D586">
            <v>40059</v>
          </cell>
          <cell r="E586">
            <v>40063</v>
          </cell>
          <cell r="F586">
            <v>2499.9375</v>
          </cell>
          <cell r="G586">
            <v>399.99</v>
          </cell>
          <cell r="I586">
            <v>50000</v>
          </cell>
          <cell r="J586">
            <v>76.032870950000003</v>
          </cell>
          <cell r="K586">
            <v>3801643.5475000003</v>
          </cell>
          <cell r="L586">
            <v>380.16</v>
          </cell>
          <cell r="M586">
            <v>70.989102533333323</v>
          </cell>
          <cell r="N586" t="str">
            <v>203882-4201</v>
          </cell>
          <cell r="O586">
            <v>3549455.126666666</v>
          </cell>
          <cell r="P586">
            <v>249688.48333333409</v>
          </cell>
          <cell r="U586">
            <v>3798363.46</v>
          </cell>
        </row>
        <row r="587">
          <cell r="G587">
            <v>499.99</v>
          </cell>
          <cell r="L587">
            <v>380.16</v>
          </cell>
          <cell r="U587">
            <v>2587287.46</v>
          </cell>
        </row>
        <row r="589">
          <cell r="C589" t="str">
            <v>PTC</v>
          </cell>
          <cell r="D589">
            <v>40085</v>
          </cell>
          <cell r="E589">
            <v>40087</v>
          </cell>
          <cell r="F589">
            <v>5125</v>
          </cell>
          <cell r="G589">
            <v>820</v>
          </cell>
          <cell r="Q589">
            <v>102500</v>
          </cell>
          <cell r="R589" t="str">
            <v>203866-4201</v>
          </cell>
          <cell r="S589">
            <v>20.76</v>
          </cell>
          <cell r="T589">
            <v>2127900</v>
          </cell>
          <cell r="U589">
            <v>-2128720</v>
          </cell>
        </row>
        <row r="590">
          <cell r="C590" t="str">
            <v>PTC</v>
          </cell>
          <cell r="D590">
            <v>40085</v>
          </cell>
          <cell r="E590">
            <v>40087</v>
          </cell>
          <cell r="F590">
            <v>0</v>
          </cell>
          <cell r="G590">
            <v>0</v>
          </cell>
          <cell r="I590">
            <v>102500</v>
          </cell>
          <cell r="J590">
            <v>22.020975609756096</v>
          </cell>
          <cell r="K590">
            <v>2257150</v>
          </cell>
          <cell r="L590">
            <v>225.74</v>
          </cell>
          <cell r="M590">
            <v>21.135565610859729</v>
          </cell>
          <cell r="N590" t="str">
            <v>203866-4201</v>
          </cell>
          <cell r="O590">
            <v>2166395.4751131223</v>
          </cell>
          <cell r="P590">
            <v>90754.524886877742</v>
          </cell>
          <cell r="U590">
            <v>2256924.2599999998</v>
          </cell>
        </row>
        <row r="591">
          <cell r="G591">
            <v>820</v>
          </cell>
          <cell r="L591">
            <v>225.74</v>
          </cell>
          <cell r="U591">
            <v>128204.25999999978</v>
          </cell>
        </row>
        <row r="593">
          <cell r="C593" t="str">
            <v>PTC</v>
          </cell>
          <cell r="D593">
            <v>40105</v>
          </cell>
          <cell r="E593">
            <v>40107</v>
          </cell>
          <cell r="F593">
            <v>2500</v>
          </cell>
          <cell r="G593">
            <v>400</v>
          </cell>
          <cell r="K593">
            <v>-1004000</v>
          </cell>
          <cell r="Q593">
            <v>50000</v>
          </cell>
          <cell r="R593" t="str">
            <v>203866-4201</v>
          </cell>
          <cell r="S593">
            <v>20.13</v>
          </cell>
          <cell r="T593">
            <v>1006500</v>
          </cell>
          <cell r="U593">
            <v>-1006900</v>
          </cell>
        </row>
        <row r="597">
          <cell r="C597" t="str">
            <v>PTC</v>
          </cell>
          <cell r="D597">
            <v>40101</v>
          </cell>
          <cell r="E597">
            <v>40105</v>
          </cell>
          <cell r="F597">
            <v>10738.875</v>
          </cell>
          <cell r="G597">
            <v>1718.22</v>
          </cell>
          <cell r="I597">
            <v>214777</v>
          </cell>
          <cell r="J597">
            <v>21.799998626482349</v>
          </cell>
          <cell r="K597">
            <v>4682138.3049999997</v>
          </cell>
          <cell r="L597">
            <v>468.21</v>
          </cell>
          <cell r="M597">
            <v>20.296627627108446</v>
          </cell>
          <cell r="N597" t="str">
            <v>203866-4201</v>
          </cell>
          <cell r="O597">
            <v>4359248.7918674704</v>
          </cell>
          <cell r="P597">
            <v>312150.63813252957</v>
          </cell>
          <cell r="U597">
            <v>4669213</v>
          </cell>
        </row>
        <row r="600">
          <cell r="C600" t="str">
            <v>HUBC</v>
          </cell>
          <cell r="D600">
            <v>40122</v>
          </cell>
          <cell r="E600">
            <v>40127</v>
          </cell>
          <cell r="F600">
            <v>450</v>
          </cell>
          <cell r="G600">
            <v>72</v>
          </cell>
          <cell r="H600">
            <v>522</v>
          </cell>
          <cell r="J600">
            <v>29.576555555555554</v>
          </cell>
          <cell r="K600">
            <v>-266189</v>
          </cell>
          <cell r="Q600">
            <v>9000</v>
          </cell>
          <cell r="R600" t="str">
            <v>203840-4201</v>
          </cell>
          <cell r="S600">
            <v>29.626555555555555</v>
          </cell>
          <cell r="T600">
            <v>266639</v>
          </cell>
          <cell r="U600">
            <v>-266711</v>
          </cell>
        </row>
        <row r="601">
          <cell r="C601" t="str">
            <v>EFUG</v>
          </cell>
          <cell r="D601">
            <v>40122</v>
          </cell>
          <cell r="E601">
            <v>40127</v>
          </cell>
          <cell r="F601">
            <v>250</v>
          </cell>
          <cell r="G601">
            <v>40</v>
          </cell>
          <cell r="H601">
            <v>338.51</v>
          </cell>
          <cell r="I601">
            <v>5000</v>
          </cell>
          <cell r="J601">
            <v>97.012299999999996</v>
          </cell>
          <cell r="K601">
            <v>485061.5</v>
          </cell>
          <cell r="L601">
            <v>48.51</v>
          </cell>
          <cell r="M601">
            <v>110.56529860000001</v>
          </cell>
          <cell r="N601" t="str">
            <v>212059-4201</v>
          </cell>
          <cell r="O601">
            <v>552826.49300000002</v>
          </cell>
          <cell r="P601">
            <v>-68014.993000000017</v>
          </cell>
          <cell r="U601">
            <v>484722.99</v>
          </cell>
        </row>
        <row r="602">
          <cell r="F602">
            <v>700</v>
          </cell>
          <cell r="G602">
            <v>112</v>
          </cell>
          <cell r="K602">
            <v>218872.5</v>
          </cell>
          <cell r="L602">
            <v>48.51</v>
          </cell>
          <cell r="U602">
            <v>218011.99</v>
          </cell>
        </row>
        <row r="604">
          <cell r="C604" t="str">
            <v>HUBC</v>
          </cell>
          <cell r="D604">
            <v>40129</v>
          </cell>
          <cell r="E604">
            <v>40133</v>
          </cell>
          <cell r="F604">
            <v>25</v>
          </cell>
          <cell r="G604">
            <v>4</v>
          </cell>
          <cell r="H604">
            <v>29</v>
          </cell>
          <cell r="J604">
            <v>29.4</v>
          </cell>
          <cell r="K604">
            <v>-14700</v>
          </cell>
          <cell r="Q604">
            <v>500</v>
          </cell>
          <cell r="R604" t="str">
            <v>203840-4201</v>
          </cell>
          <cell r="S604">
            <v>29.45</v>
          </cell>
          <cell r="T604">
            <v>14725</v>
          </cell>
          <cell r="U604">
            <v>-14729</v>
          </cell>
        </row>
        <row r="605">
          <cell r="C605" t="str">
            <v>KAPCO</v>
          </cell>
          <cell r="D605">
            <v>40129</v>
          </cell>
          <cell r="E605">
            <v>40133</v>
          </cell>
          <cell r="F605">
            <v>2500</v>
          </cell>
          <cell r="G605">
            <v>400</v>
          </cell>
          <cell r="H605">
            <v>2900</v>
          </cell>
          <cell r="J605">
            <v>45.521479999999997</v>
          </cell>
          <cell r="K605">
            <v>-2276074</v>
          </cell>
          <cell r="Q605">
            <v>50000</v>
          </cell>
          <cell r="R605" t="str">
            <v>205443-4201</v>
          </cell>
          <cell r="S605">
            <v>45.571480000000001</v>
          </cell>
          <cell r="T605">
            <v>2278574</v>
          </cell>
          <cell r="U605">
            <v>-2278974</v>
          </cell>
        </row>
        <row r="606">
          <cell r="F606">
            <v>2525</v>
          </cell>
          <cell r="G606">
            <v>404</v>
          </cell>
          <cell r="K606">
            <v>-2290774</v>
          </cell>
        </row>
        <row r="608">
          <cell r="C608" t="str">
            <v>ENGRO</v>
          </cell>
          <cell r="D608">
            <v>40130</v>
          </cell>
          <cell r="E608">
            <v>40133</v>
          </cell>
          <cell r="F608">
            <v>3000</v>
          </cell>
          <cell r="G608">
            <v>480</v>
          </cell>
          <cell r="H608">
            <v>4017.59</v>
          </cell>
          <cell r="I608">
            <v>30000</v>
          </cell>
          <cell r="J608">
            <v>179.19326666666666</v>
          </cell>
          <cell r="K608">
            <v>5375798</v>
          </cell>
          <cell r="L608">
            <v>537.59</v>
          </cell>
          <cell r="M608">
            <v>173.90245400000066</v>
          </cell>
          <cell r="N608" t="str">
            <v>203807-4201</v>
          </cell>
          <cell r="O608">
            <v>5217073.6200000197</v>
          </cell>
          <cell r="P608">
            <v>155724.37999998033</v>
          </cell>
          <cell r="U608">
            <v>5371780.4100000001</v>
          </cell>
        </row>
        <row r="609">
          <cell r="E609">
            <v>40133</v>
          </cell>
          <cell r="K609">
            <v>3085024</v>
          </cell>
        </row>
        <row r="611">
          <cell r="C611" t="str">
            <v>KAPCO</v>
          </cell>
          <cell r="D611">
            <v>40130</v>
          </cell>
          <cell r="E611">
            <v>40134</v>
          </cell>
          <cell r="F611">
            <v>4000</v>
          </cell>
          <cell r="G611">
            <v>640</v>
          </cell>
          <cell r="H611">
            <v>4640</v>
          </cell>
          <cell r="J611">
            <v>45.621906250000002</v>
          </cell>
          <cell r="K611">
            <v>-3649752.5</v>
          </cell>
          <cell r="Q611">
            <v>80000</v>
          </cell>
          <cell r="R611" t="str">
            <v>205443-4201</v>
          </cell>
          <cell r="S611">
            <v>45.671906249999999</v>
          </cell>
          <cell r="T611">
            <v>3653752.5</v>
          </cell>
          <cell r="U611">
            <v>-3654392.5</v>
          </cell>
        </row>
        <row r="613">
          <cell r="C613" t="str">
            <v>KAPCO</v>
          </cell>
          <cell r="D613">
            <v>40133</v>
          </cell>
          <cell r="E613">
            <v>40135</v>
          </cell>
          <cell r="F613">
            <v>2500</v>
          </cell>
          <cell r="G613">
            <v>400</v>
          </cell>
          <cell r="H613">
            <v>2900</v>
          </cell>
          <cell r="J613">
            <v>46.193899999999999</v>
          </cell>
          <cell r="K613">
            <v>-2309695</v>
          </cell>
          <cell r="Q613">
            <v>50000</v>
          </cell>
          <cell r="R613" t="str">
            <v>205443-4201</v>
          </cell>
          <cell r="S613">
            <v>46.243899999999996</v>
          </cell>
          <cell r="T613">
            <v>2312195</v>
          </cell>
          <cell r="U613">
            <v>-2312595</v>
          </cell>
        </row>
        <row r="615">
          <cell r="C615" t="str">
            <v>HUBC</v>
          </cell>
          <cell r="D615">
            <v>40133</v>
          </cell>
          <cell r="E615">
            <v>40135</v>
          </cell>
          <cell r="F615">
            <v>4519</v>
          </cell>
          <cell r="G615">
            <v>723.04</v>
          </cell>
          <cell r="H615">
            <v>5242.04</v>
          </cell>
          <cell r="J615">
            <v>29.997228621059737</v>
          </cell>
          <cell r="K615">
            <v>-2711179.52</v>
          </cell>
          <cell r="Q615">
            <v>90381</v>
          </cell>
          <cell r="R615" t="str">
            <v>203840-4201</v>
          </cell>
          <cell r="S615">
            <v>30.047228067846117</v>
          </cell>
          <cell r="T615">
            <v>2715698.52</v>
          </cell>
          <cell r="U615">
            <v>-2716421.56</v>
          </cell>
        </row>
        <row r="617">
          <cell r="E617">
            <v>40135</v>
          </cell>
          <cell r="F617">
            <v>7019</v>
          </cell>
          <cell r="G617">
            <v>1123.04</v>
          </cell>
          <cell r="K617">
            <v>-5020874.5199999996</v>
          </cell>
        </row>
        <row r="619">
          <cell r="C619" t="str">
            <v>KAPCO</v>
          </cell>
          <cell r="D619">
            <v>40134</v>
          </cell>
          <cell r="E619">
            <v>40136</v>
          </cell>
          <cell r="F619">
            <v>4999.9975000000004</v>
          </cell>
          <cell r="G619">
            <v>799.99</v>
          </cell>
          <cell r="H619">
            <v>5799.9875000000002</v>
          </cell>
          <cell r="J619">
            <v>45.998333625000001</v>
          </cell>
          <cell r="K619">
            <v>-4599833.3624999998</v>
          </cell>
          <cell r="Q619">
            <v>100000</v>
          </cell>
          <cell r="R619" t="str">
            <v>205443-4201</v>
          </cell>
          <cell r="S619">
            <v>46.048333599999992</v>
          </cell>
          <cell r="T619">
            <v>4604833.3599999994</v>
          </cell>
          <cell r="U619">
            <v>-4605633.3499999996</v>
          </cell>
        </row>
        <row r="621">
          <cell r="C621" t="str">
            <v>HUBC</v>
          </cell>
          <cell r="D621">
            <v>40134</v>
          </cell>
          <cell r="E621">
            <v>40136</v>
          </cell>
          <cell r="F621">
            <v>2500</v>
          </cell>
          <cell r="G621">
            <v>400</v>
          </cell>
          <cell r="H621">
            <v>2900</v>
          </cell>
          <cell r="J621">
            <v>29.823562400000004</v>
          </cell>
          <cell r="K621">
            <v>-1491178.12</v>
          </cell>
          <cell r="Q621">
            <v>50000</v>
          </cell>
          <cell r="R621" t="str">
            <v>203840-4201</v>
          </cell>
          <cell r="S621">
            <v>29.873562400000001</v>
          </cell>
          <cell r="T621">
            <v>1493678.12</v>
          </cell>
          <cell r="U621">
            <v>-1494078.12</v>
          </cell>
        </row>
        <row r="623">
          <cell r="E623">
            <v>40136</v>
          </cell>
          <cell r="F623">
            <v>7499.9975000000004</v>
          </cell>
          <cell r="G623">
            <v>1199.99</v>
          </cell>
          <cell r="K623">
            <v>-6091011.4824999999</v>
          </cell>
        </row>
        <row r="626">
          <cell r="C626" t="str">
            <v>KAPCO</v>
          </cell>
          <cell r="D626">
            <v>40135</v>
          </cell>
          <cell r="E626">
            <v>40137</v>
          </cell>
          <cell r="F626">
            <v>1500</v>
          </cell>
          <cell r="G626">
            <v>240</v>
          </cell>
          <cell r="H626">
            <v>1740</v>
          </cell>
          <cell r="J626">
            <v>45.675670000000004</v>
          </cell>
          <cell r="K626">
            <v>-1370270.1</v>
          </cell>
          <cell r="Q626">
            <v>30000</v>
          </cell>
          <cell r="R626" t="str">
            <v>205443-4201</v>
          </cell>
          <cell r="S626">
            <v>45.725670000000001</v>
          </cell>
          <cell r="T626">
            <v>1371770.1</v>
          </cell>
          <cell r="U626">
            <v>-1372010.1</v>
          </cell>
        </row>
        <row r="628">
          <cell r="C628" t="str">
            <v>HUBC</v>
          </cell>
          <cell r="D628">
            <v>40135</v>
          </cell>
          <cell r="E628">
            <v>40137</v>
          </cell>
          <cell r="F628">
            <v>2500</v>
          </cell>
          <cell r="G628">
            <v>400</v>
          </cell>
          <cell r="H628">
            <v>2900</v>
          </cell>
          <cell r="J628">
            <v>30.648598</v>
          </cell>
          <cell r="K628">
            <v>-1532429.9</v>
          </cell>
          <cell r="Q628">
            <v>50000</v>
          </cell>
          <cell r="R628" t="str">
            <v>203840-4201</v>
          </cell>
          <cell r="S628">
            <v>30.698597999999997</v>
          </cell>
          <cell r="T628">
            <v>1534929.9</v>
          </cell>
          <cell r="U628">
            <v>-1535329.9</v>
          </cell>
        </row>
        <row r="630">
          <cell r="E630">
            <v>40137</v>
          </cell>
          <cell r="F630">
            <v>4000</v>
          </cell>
          <cell r="G630">
            <v>640</v>
          </cell>
          <cell r="K630">
            <v>-2902700</v>
          </cell>
        </row>
        <row r="633">
          <cell r="C633" t="str">
            <v>KAPCO</v>
          </cell>
          <cell r="D633">
            <v>40136</v>
          </cell>
          <cell r="E633">
            <v>40140</v>
          </cell>
          <cell r="F633">
            <v>250</v>
          </cell>
          <cell r="G633">
            <v>40</v>
          </cell>
          <cell r="H633">
            <v>290</v>
          </cell>
          <cell r="J633">
            <v>45.95</v>
          </cell>
          <cell r="K633">
            <v>-229750</v>
          </cell>
          <cell r="Q633">
            <v>5000</v>
          </cell>
          <cell r="R633" t="str">
            <v>205443-4201</v>
          </cell>
          <cell r="S633">
            <v>46</v>
          </cell>
          <cell r="T633">
            <v>230000</v>
          </cell>
          <cell r="U633">
            <v>-230040</v>
          </cell>
        </row>
        <row r="635">
          <cell r="C635" t="str">
            <v>MCB</v>
          </cell>
          <cell r="D635">
            <v>40137</v>
          </cell>
          <cell r="E635">
            <v>40141</v>
          </cell>
          <cell r="F635">
            <v>1500</v>
          </cell>
          <cell r="G635">
            <v>240</v>
          </cell>
          <cell r="H635">
            <v>1740</v>
          </cell>
          <cell r="J635">
            <v>220.5</v>
          </cell>
          <cell r="K635">
            <v>-2205000</v>
          </cell>
          <cell r="Q635">
            <v>10000</v>
          </cell>
          <cell r="R635" t="str">
            <v>203874-4201</v>
          </cell>
          <cell r="S635">
            <v>220.65</v>
          </cell>
          <cell r="T635">
            <v>2206500</v>
          </cell>
          <cell r="U635">
            <v>-2206740</v>
          </cell>
        </row>
        <row r="637">
          <cell r="C637" t="str">
            <v>OGDC</v>
          </cell>
          <cell r="D637">
            <v>40140</v>
          </cell>
          <cell r="E637">
            <v>40142</v>
          </cell>
          <cell r="F637">
            <v>500</v>
          </cell>
          <cell r="G637">
            <v>80</v>
          </cell>
          <cell r="H637">
            <v>634.51</v>
          </cell>
          <cell r="I637">
            <v>5000</v>
          </cell>
          <cell r="J637">
            <v>109.03419199999999</v>
          </cell>
          <cell r="K637">
            <v>545170.96</v>
          </cell>
          <cell r="L637">
            <v>54.51</v>
          </cell>
          <cell r="M637">
            <v>107.09219999999925</v>
          </cell>
          <cell r="N637" t="str">
            <v>203920-4201</v>
          </cell>
          <cell r="O637">
            <v>535460.99999999627</v>
          </cell>
          <cell r="P637">
            <v>9209.960000003688</v>
          </cell>
          <cell r="U637">
            <v>544536.44999999995</v>
          </cell>
        </row>
        <row r="639">
          <cell r="C639" t="str">
            <v>KAPCO</v>
          </cell>
          <cell r="D639">
            <v>40142</v>
          </cell>
          <cell r="E639">
            <v>40148</v>
          </cell>
          <cell r="F639">
            <v>1750</v>
          </cell>
          <cell r="G639">
            <v>280</v>
          </cell>
          <cell r="H639">
            <v>2030</v>
          </cell>
          <cell r="J639">
            <v>45.499285714285712</v>
          </cell>
          <cell r="K639">
            <v>-1592475</v>
          </cell>
          <cell r="Q639">
            <v>35000</v>
          </cell>
          <cell r="R639" t="str">
            <v>205443-4201</v>
          </cell>
          <cell r="S639">
            <v>45.549285714285716</v>
          </cell>
          <cell r="T639">
            <v>1594225</v>
          </cell>
          <cell r="U639">
            <v>-1594505</v>
          </cell>
        </row>
        <row r="640">
          <cell r="C640" t="str">
            <v>HUBC</v>
          </cell>
          <cell r="D640">
            <v>40142</v>
          </cell>
          <cell r="E640">
            <v>40148</v>
          </cell>
          <cell r="F640">
            <v>2500</v>
          </cell>
          <cell r="G640">
            <v>400</v>
          </cell>
          <cell r="H640">
            <v>2900</v>
          </cell>
          <cell r="J640">
            <v>30.605322000000001</v>
          </cell>
          <cell r="K640">
            <v>-1530266.1</v>
          </cell>
          <cell r="Q640">
            <v>50000</v>
          </cell>
          <cell r="R640" t="str">
            <v>203840-4201</v>
          </cell>
          <cell r="S640">
            <v>30.655322000000002</v>
          </cell>
          <cell r="T640">
            <v>1532766.1</v>
          </cell>
          <cell r="U640">
            <v>-1533166.1</v>
          </cell>
        </row>
        <row r="641">
          <cell r="G641">
            <v>680</v>
          </cell>
          <cell r="H641">
            <v>4930</v>
          </cell>
          <cell r="K641">
            <v>-3122741.1</v>
          </cell>
        </row>
        <row r="643">
          <cell r="C643" t="str">
            <v>HUBC</v>
          </cell>
          <cell r="D643">
            <v>40143</v>
          </cell>
          <cell r="E643">
            <v>40149</v>
          </cell>
          <cell r="F643">
            <v>500</v>
          </cell>
          <cell r="G643">
            <v>80</v>
          </cell>
          <cell r="H643">
            <v>580</v>
          </cell>
          <cell r="J643">
            <v>30.25</v>
          </cell>
          <cell r="K643">
            <v>-302500</v>
          </cell>
          <cell r="Q643">
            <v>10000</v>
          </cell>
          <cell r="R643" t="str">
            <v>203840-4201</v>
          </cell>
          <cell r="S643">
            <v>30.3</v>
          </cell>
          <cell r="T643">
            <v>303000</v>
          </cell>
          <cell r="U643">
            <v>-303080</v>
          </cell>
        </row>
        <row r="644">
          <cell r="C644" t="str">
            <v>HUBC</v>
          </cell>
          <cell r="D644">
            <v>40143</v>
          </cell>
          <cell r="E644">
            <v>40149</v>
          </cell>
          <cell r="F644">
            <v>1000</v>
          </cell>
          <cell r="G644">
            <v>160</v>
          </cell>
          <cell r="H644">
            <v>1160</v>
          </cell>
          <cell r="J644">
            <v>30.225000000000001</v>
          </cell>
          <cell r="K644">
            <v>-604500</v>
          </cell>
          <cell r="Q644">
            <v>20000</v>
          </cell>
          <cell r="R644" t="str">
            <v>203840-4201</v>
          </cell>
          <cell r="S644">
            <v>30.274999999999999</v>
          </cell>
          <cell r="T644">
            <v>605500</v>
          </cell>
          <cell r="U644">
            <v>-605660</v>
          </cell>
        </row>
        <row r="645">
          <cell r="C645" t="str">
            <v>HUBC</v>
          </cell>
          <cell r="D645">
            <v>40143</v>
          </cell>
          <cell r="E645">
            <v>40149</v>
          </cell>
          <cell r="F645">
            <v>1500</v>
          </cell>
          <cell r="G645">
            <v>240</v>
          </cell>
          <cell r="H645">
            <v>1740</v>
          </cell>
          <cell r="J645">
            <v>30.241602333333333</v>
          </cell>
          <cell r="K645">
            <v>-907248.07</v>
          </cell>
          <cell r="Q645">
            <v>30000</v>
          </cell>
          <cell r="R645" t="str">
            <v>203840-4201</v>
          </cell>
          <cell r="S645">
            <v>30.29160233333333</v>
          </cell>
          <cell r="T645">
            <v>908748.07</v>
          </cell>
          <cell r="U645">
            <v>-908988.07</v>
          </cell>
        </row>
        <row r="646">
          <cell r="G646">
            <v>480</v>
          </cell>
          <cell r="H646">
            <v>3480</v>
          </cell>
          <cell r="K646">
            <v>-1814248.0699999998</v>
          </cell>
        </row>
        <row r="648">
          <cell r="C648" t="str">
            <v>SFWF</v>
          </cell>
          <cell r="D648">
            <v>40148</v>
          </cell>
          <cell r="E648">
            <v>40150</v>
          </cell>
          <cell r="F648">
            <v>6.25E-2</v>
          </cell>
          <cell r="G648">
            <v>0.01</v>
          </cell>
          <cell r="H648">
            <v>7.2499999999999995E-2</v>
          </cell>
          <cell r="J648">
            <v>5.7075000000000005</v>
          </cell>
          <cell r="K648">
            <v>-5.7075000000000005</v>
          </cell>
          <cell r="Q648">
            <v>1</v>
          </cell>
          <cell r="R648" t="str">
            <v>0205346-4271</v>
          </cell>
          <cell r="S648">
            <v>5.7700000000000005</v>
          </cell>
          <cell r="T648">
            <v>5.7700000000000005</v>
          </cell>
          <cell r="U648">
            <v>-5.78</v>
          </cell>
        </row>
        <row r="649">
          <cell r="C649" t="str">
            <v>HUBC</v>
          </cell>
          <cell r="D649">
            <v>40148</v>
          </cell>
          <cell r="E649">
            <v>40150</v>
          </cell>
          <cell r="F649">
            <v>50000</v>
          </cell>
          <cell r="G649">
            <v>8000</v>
          </cell>
          <cell r="H649">
            <v>61005</v>
          </cell>
          <cell r="I649">
            <v>1000000</v>
          </cell>
          <cell r="J649">
            <v>30.05</v>
          </cell>
          <cell r="K649">
            <v>30050000</v>
          </cell>
          <cell r="L649">
            <v>3005</v>
          </cell>
          <cell r="M649">
            <v>32.253572190839698</v>
          </cell>
          <cell r="N649" t="str">
            <v>203840-4201</v>
          </cell>
          <cell r="O649">
            <v>32253572.190839697</v>
          </cell>
          <cell r="P649">
            <v>-2253572.1908396967</v>
          </cell>
          <cell r="U649">
            <v>29988995</v>
          </cell>
        </row>
        <row r="650">
          <cell r="G650">
            <v>8000.01</v>
          </cell>
          <cell r="K650">
            <v>30049994.2925</v>
          </cell>
          <cell r="U650">
            <v>29988989.219999999</v>
          </cell>
        </row>
        <row r="652">
          <cell r="C652" t="str">
            <v>HUBC</v>
          </cell>
          <cell r="D652">
            <v>40149</v>
          </cell>
          <cell r="E652">
            <v>40151</v>
          </cell>
          <cell r="F652">
            <v>15000</v>
          </cell>
          <cell r="G652">
            <v>2400</v>
          </cell>
          <cell r="H652">
            <v>18304.5</v>
          </cell>
          <cell r="I652">
            <v>300000</v>
          </cell>
          <cell r="J652">
            <v>30.15</v>
          </cell>
          <cell r="K652">
            <v>9045000</v>
          </cell>
          <cell r="L652">
            <v>904.5</v>
          </cell>
          <cell r="M652">
            <v>32.253572190839698</v>
          </cell>
          <cell r="N652" t="str">
            <v>203840-4201</v>
          </cell>
          <cell r="O652">
            <v>9676071.6572519094</v>
          </cell>
          <cell r="P652">
            <v>-646071.65725190938</v>
          </cell>
          <cell r="U652">
            <v>9026695.5</v>
          </cell>
        </row>
        <row r="654">
          <cell r="C654" t="str">
            <v>UBL</v>
          </cell>
          <cell r="D654">
            <v>40150</v>
          </cell>
          <cell r="E654">
            <v>40154</v>
          </cell>
          <cell r="F654">
            <v>500</v>
          </cell>
          <cell r="G654">
            <v>80</v>
          </cell>
          <cell r="H654">
            <v>580</v>
          </cell>
          <cell r="J654">
            <v>57.4</v>
          </cell>
          <cell r="K654">
            <v>-574000</v>
          </cell>
          <cell r="Q654">
            <v>10000</v>
          </cell>
          <cell r="R654" t="str">
            <v>206407-4201</v>
          </cell>
          <cell r="S654">
            <v>57.45</v>
          </cell>
          <cell r="T654">
            <v>574500</v>
          </cell>
          <cell r="U654">
            <v>-574580</v>
          </cell>
        </row>
        <row r="656">
          <cell r="C656" t="str">
            <v>HUBC</v>
          </cell>
          <cell r="D656">
            <v>40149</v>
          </cell>
          <cell r="E656">
            <v>40154</v>
          </cell>
          <cell r="F656">
            <v>9350</v>
          </cell>
          <cell r="G656">
            <v>1496</v>
          </cell>
          <cell r="H656">
            <v>10846</v>
          </cell>
          <cell r="J656">
            <v>30.15</v>
          </cell>
          <cell r="K656">
            <v>-5638050</v>
          </cell>
          <cell r="Q656">
            <v>187000</v>
          </cell>
          <cell r="R656" t="str">
            <v>203840-4201</v>
          </cell>
          <cell r="S656">
            <v>30.2</v>
          </cell>
          <cell r="T656">
            <v>5647400</v>
          </cell>
          <cell r="U656">
            <v>-5648896</v>
          </cell>
        </row>
        <row r="657">
          <cell r="C657" t="str">
            <v>HUBC</v>
          </cell>
          <cell r="D657">
            <v>40150</v>
          </cell>
          <cell r="E657">
            <v>40154</v>
          </cell>
          <cell r="F657">
            <v>55650</v>
          </cell>
          <cell r="G657">
            <v>8904</v>
          </cell>
          <cell r="H657">
            <v>64554</v>
          </cell>
          <cell r="J657">
            <v>30.64</v>
          </cell>
          <cell r="K657">
            <v>-34102320</v>
          </cell>
          <cell r="Q657">
            <v>1113000</v>
          </cell>
          <cell r="R657" t="str">
            <v>203840-4201</v>
          </cell>
          <cell r="S657">
            <v>30.69</v>
          </cell>
          <cell r="T657">
            <v>34157970</v>
          </cell>
          <cell r="U657">
            <v>-34166874</v>
          </cell>
        </row>
        <row r="658">
          <cell r="G658">
            <v>10400</v>
          </cell>
          <cell r="H658">
            <v>75400</v>
          </cell>
          <cell r="K658">
            <v>-39740370</v>
          </cell>
        </row>
        <row r="660">
          <cell r="C660" t="str">
            <v>DOL</v>
          </cell>
          <cell r="D660">
            <v>40154</v>
          </cell>
          <cell r="E660">
            <v>40156</v>
          </cell>
          <cell r="F660">
            <v>3170</v>
          </cell>
          <cell r="G660">
            <v>507.2</v>
          </cell>
          <cell r="H660">
            <v>3728.66</v>
          </cell>
          <cell r="I660">
            <v>63400</v>
          </cell>
          <cell r="J660">
            <v>8.1154574132492119</v>
          </cell>
          <cell r="K660">
            <v>514520.00000000006</v>
          </cell>
          <cell r="L660">
            <v>51.46</v>
          </cell>
          <cell r="M660">
            <v>7.54</v>
          </cell>
          <cell r="N660" t="str">
            <v>202428-4201</v>
          </cell>
          <cell r="O660">
            <v>478036</v>
          </cell>
          <cell r="P660">
            <v>33314.000000000044</v>
          </cell>
          <cell r="U660">
            <v>510791.34</v>
          </cell>
        </row>
        <row r="661">
          <cell r="C661" t="str">
            <v>DOL</v>
          </cell>
          <cell r="D661">
            <v>40154</v>
          </cell>
          <cell r="E661">
            <v>40156</v>
          </cell>
          <cell r="F661">
            <v>700</v>
          </cell>
          <cell r="G661">
            <v>112</v>
          </cell>
          <cell r="H661">
            <v>823.48</v>
          </cell>
          <cell r="I661">
            <v>14000</v>
          </cell>
          <cell r="J661">
            <v>8.201428571428572</v>
          </cell>
          <cell r="K661">
            <v>114820</v>
          </cell>
          <cell r="L661">
            <v>11.48</v>
          </cell>
          <cell r="M661">
            <v>7.54</v>
          </cell>
          <cell r="N661" t="str">
            <v>202428-4201</v>
          </cell>
          <cell r="O661">
            <v>105560</v>
          </cell>
          <cell r="P661">
            <v>8560</v>
          </cell>
          <cell r="U661">
            <v>113996.52</v>
          </cell>
        </row>
        <row r="662">
          <cell r="G662">
            <v>619.20000000000005</v>
          </cell>
          <cell r="H662">
            <v>4552.1399999999994</v>
          </cell>
          <cell r="K662">
            <v>629340</v>
          </cell>
          <cell r="L662">
            <v>62.94</v>
          </cell>
        </row>
        <row r="664">
          <cell r="C664" t="str">
            <v>KAPCO</v>
          </cell>
          <cell r="D664">
            <v>40155</v>
          </cell>
          <cell r="E664">
            <v>40157</v>
          </cell>
          <cell r="F664">
            <v>250</v>
          </cell>
          <cell r="G664">
            <v>40</v>
          </cell>
          <cell r="H664">
            <v>290</v>
          </cell>
          <cell r="J664">
            <v>44.996000000000002</v>
          </cell>
          <cell r="K664">
            <v>-224980</v>
          </cell>
          <cell r="Q664">
            <v>5000</v>
          </cell>
          <cell r="R664" t="str">
            <v>205443-4201</v>
          </cell>
          <cell r="S664">
            <v>45.045999999999999</v>
          </cell>
          <cell r="T664">
            <v>225230</v>
          </cell>
          <cell r="U664">
            <v>-225270</v>
          </cell>
        </row>
        <row r="665">
          <cell r="C665" t="str">
            <v>KAPCO</v>
          </cell>
          <cell r="D665">
            <v>40155</v>
          </cell>
          <cell r="E665">
            <v>40157</v>
          </cell>
          <cell r="F665">
            <v>500</v>
          </cell>
          <cell r="G665">
            <v>80</v>
          </cell>
          <cell r="H665">
            <v>580</v>
          </cell>
          <cell r="J665">
            <v>45.25</v>
          </cell>
          <cell r="K665">
            <v>-452500</v>
          </cell>
          <cell r="Q665">
            <v>10000</v>
          </cell>
          <cell r="R665" t="str">
            <v>205443-4201</v>
          </cell>
          <cell r="S665">
            <v>45.3</v>
          </cell>
          <cell r="T665">
            <v>453000</v>
          </cell>
          <cell r="U665">
            <v>-453080</v>
          </cell>
        </row>
        <row r="666">
          <cell r="G666">
            <v>120</v>
          </cell>
          <cell r="H666">
            <v>870</v>
          </cell>
          <cell r="K666">
            <v>-677480</v>
          </cell>
        </row>
        <row r="668">
          <cell r="C668" t="str">
            <v>KAPCO</v>
          </cell>
          <cell r="D668">
            <v>40156</v>
          </cell>
          <cell r="E668">
            <v>40158</v>
          </cell>
          <cell r="F668">
            <v>250</v>
          </cell>
          <cell r="G668">
            <v>40</v>
          </cell>
          <cell r="H668">
            <v>290</v>
          </cell>
          <cell r="J668">
            <v>44.890999999999998</v>
          </cell>
          <cell r="K668">
            <v>-224455</v>
          </cell>
          <cell r="Q668">
            <v>5000</v>
          </cell>
          <cell r="R668" t="str">
            <v>205443-4201</v>
          </cell>
          <cell r="S668">
            <v>44.941000000000003</v>
          </cell>
          <cell r="T668">
            <v>224705</v>
          </cell>
          <cell r="U668">
            <v>-224745</v>
          </cell>
        </row>
        <row r="670">
          <cell r="C670" t="str">
            <v>KAPCO</v>
          </cell>
          <cell r="D670">
            <v>40162</v>
          </cell>
          <cell r="E670">
            <v>40164</v>
          </cell>
          <cell r="F670">
            <v>1000</v>
          </cell>
          <cell r="G670">
            <v>160</v>
          </cell>
          <cell r="H670">
            <v>1253.5899999999999</v>
          </cell>
          <cell r="I670">
            <v>20000</v>
          </cell>
          <cell r="J670">
            <v>46.792335999999999</v>
          </cell>
          <cell r="K670">
            <v>935846.72</v>
          </cell>
          <cell r="L670">
            <v>93.59</v>
          </cell>
          <cell r="M670">
            <v>45.806175567567571</v>
          </cell>
          <cell r="N670" t="str">
            <v>205443-4201</v>
          </cell>
          <cell r="O670">
            <v>916123.51135135139</v>
          </cell>
          <cell r="P670">
            <v>18723.208648648579</v>
          </cell>
          <cell r="U670">
            <v>934593.13</v>
          </cell>
        </row>
        <row r="671">
          <cell r="C671" t="str">
            <v>MCB</v>
          </cell>
          <cell r="D671">
            <v>40162</v>
          </cell>
          <cell r="E671">
            <v>40164</v>
          </cell>
          <cell r="F671">
            <v>1500</v>
          </cell>
          <cell r="G671">
            <v>240</v>
          </cell>
          <cell r="H671">
            <v>1961</v>
          </cell>
          <cell r="I671">
            <v>10000</v>
          </cell>
          <cell r="J671">
            <v>221</v>
          </cell>
          <cell r="K671">
            <v>2210000</v>
          </cell>
          <cell r="L671">
            <v>221</v>
          </cell>
          <cell r="M671">
            <v>220.65</v>
          </cell>
          <cell r="N671" t="str">
            <v>203874-4201</v>
          </cell>
          <cell r="O671">
            <v>2206500</v>
          </cell>
          <cell r="P671">
            <v>2000</v>
          </cell>
          <cell r="U671">
            <v>2208039</v>
          </cell>
        </row>
        <row r="672">
          <cell r="C672" t="str">
            <v>UBL</v>
          </cell>
          <cell r="D672">
            <v>40162</v>
          </cell>
          <cell r="E672">
            <v>40164</v>
          </cell>
          <cell r="F672">
            <v>500</v>
          </cell>
          <cell r="G672">
            <v>80</v>
          </cell>
          <cell r="H672">
            <v>640.41999999999996</v>
          </cell>
          <cell r="I672">
            <v>10000</v>
          </cell>
          <cell r="J672">
            <v>60.417749999999998</v>
          </cell>
          <cell r="K672">
            <v>604177.5</v>
          </cell>
          <cell r="L672">
            <v>60.42</v>
          </cell>
          <cell r="M672">
            <v>57.449999999999811</v>
          </cell>
          <cell r="N672" t="str">
            <v>206407-4201</v>
          </cell>
          <cell r="O672">
            <v>574499.99999999814</v>
          </cell>
          <cell r="P672">
            <v>29177.500000001863</v>
          </cell>
          <cell r="U672">
            <v>603537.07999999996</v>
          </cell>
        </row>
        <row r="673">
          <cell r="C673" t="str">
            <v>MYBL</v>
          </cell>
          <cell r="D673">
            <v>40162</v>
          </cell>
          <cell r="E673">
            <v>40164</v>
          </cell>
          <cell r="F673">
            <v>11500</v>
          </cell>
          <cell r="G673">
            <v>1840</v>
          </cell>
          <cell r="H673">
            <v>13340</v>
          </cell>
          <cell r="J673">
            <v>4.9027483478260878</v>
          </cell>
          <cell r="K673">
            <v>-1127632.1200000001</v>
          </cell>
          <cell r="Q673">
            <v>230000</v>
          </cell>
          <cell r="R673" t="str">
            <v>0210501-4201</v>
          </cell>
          <cell r="S673">
            <v>4.9527483478260876</v>
          </cell>
          <cell r="T673">
            <v>1139132.1200000001</v>
          </cell>
          <cell r="U673">
            <v>-1140972.1200000001</v>
          </cell>
        </row>
        <row r="674">
          <cell r="G674">
            <v>2320</v>
          </cell>
          <cell r="H674">
            <v>17195.010000000002</v>
          </cell>
          <cell r="K674">
            <v>2622392.0999999996</v>
          </cell>
          <cell r="L674">
            <v>375.01000000000005</v>
          </cell>
        </row>
        <row r="676">
          <cell r="C676" t="str">
            <v>MYBL</v>
          </cell>
          <cell r="D676">
            <v>40163</v>
          </cell>
          <cell r="E676">
            <v>40165</v>
          </cell>
          <cell r="F676">
            <v>6000</v>
          </cell>
          <cell r="G676">
            <v>960</v>
          </cell>
          <cell r="H676">
            <v>6960</v>
          </cell>
          <cell r="J676">
            <v>4.8318750000000001</v>
          </cell>
          <cell r="K676">
            <v>-579825</v>
          </cell>
          <cell r="Q676">
            <v>120000</v>
          </cell>
          <cell r="R676" t="str">
            <v>0210501-4201</v>
          </cell>
          <cell r="S676">
            <v>4.881875</v>
          </cell>
          <cell r="T676">
            <v>585825</v>
          </cell>
          <cell r="U676">
            <v>-586785</v>
          </cell>
        </row>
        <row r="677">
          <cell r="C677" t="str">
            <v>FABL</v>
          </cell>
          <cell r="D677">
            <v>40163</v>
          </cell>
          <cell r="E677">
            <v>40165</v>
          </cell>
          <cell r="F677">
            <v>5000</v>
          </cell>
          <cell r="G677">
            <v>800</v>
          </cell>
          <cell r="H677">
            <v>5800</v>
          </cell>
          <cell r="J677">
            <v>17.53058</v>
          </cell>
          <cell r="K677">
            <v>-1753058</v>
          </cell>
          <cell r="Q677">
            <v>100000</v>
          </cell>
          <cell r="R677" t="str">
            <v>204528-4201</v>
          </cell>
          <cell r="S677">
            <v>17.580580000000001</v>
          </cell>
          <cell r="T677">
            <v>1758058</v>
          </cell>
          <cell r="U677">
            <v>-1758858</v>
          </cell>
        </row>
        <row r="678">
          <cell r="C678" t="str">
            <v>MYBL</v>
          </cell>
          <cell r="D678">
            <v>40163</v>
          </cell>
          <cell r="E678">
            <v>40165</v>
          </cell>
          <cell r="F678">
            <v>3000</v>
          </cell>
          <cell r="G678">
            <v>480</v>
          </cell>
          <cell r="H678">
            <v>3480</v>
          </cell>
          <cell r="J678">
            <v>4.8499999999999996</v>
          </cell>
          <cell r="K678">
            <v>-291000</v>
          </cell>
          <cell r="Q678">
            <v>60000</v>
          </cell>
          <cell r="R678" t="str">
            <v>0210501-4201</v>
          </cell>
          <cell r="S678">
            <v>4.9000000000000004</v>
          </cell>
          <cell r="T678">
            <v>294000</v>
          </cell>
          <cell r="U678">
            <v>-294480</v>
          </cell>
        </row>
        <row r="679">
          <cell r="G679">
            <v>2240</v>
          </cell>
          <cell r="H679">
            <v>16240</v>
          </cell>
          <cell r="K679">
            <v>-2623883</v>
          </cell>
        </row>
        <row r="681">
          <cell r="C681" t="str">
            <v>UBL</v>
          </cell>
          <cell r="D681">
            <v>40164</v>
          </cell>
          <cell r="E681">
            <v>40168</v>
          </cell>
          <cell r="F681">
            <v>1250</v>
          </cell>
          <cell r="G681">
            <v>200</v>
          </cell>
          <cell r="H681">
            <v>1450</v>
          </cell>
          <cell r="J681">
            <v>58.615915999999999</v>
          </cell>
          <cell r="K681">
            <v>-1465397.9</v>
          </cell>
          <cell r="Q681">
            <v>25000</v>
          </cell>
          <cell r="R681" t="str">
            <v>206407-4201</v>
          </cell>
          <cell r="S681">
            <v>58.665915999999996</v>
          </cell>
          <cell r="T681">
            <v>1466647.9</v>
          </cell>
          <cell r="U681">
            <v>-1466847.9</v>
          </cell>
        </row>
        <row r="682">
          <cell r="C682" t="str">
            <v>UBL</v>
          </cell>
          <cell r="D682">
            <v>40164</v>
          </cell>
          <cell r="E682">
            <v>40168</v>
          </cell>
          <cell r="F682">
            <v>1250</v>
          </cell>
          <cell r="G682">
            <v>200</v>
          </cell>
          <cell r="H682">
            <v>1450</v>
          </cell>
          <cell r="J682">
            <v>58.563835999999995</v>
          </cell>
          <cell r="K682">
            <v>-1464095.9</v>
          </cell>
          <cell r="Q682">
            <v>25000</v>
          </cell>
          <cell r="R682" t="str">
            <v>206407-4201</v>
          </cell>
          <cell r="S682">
            <v>58.613835999999999</v>
          </cell>
          <cell r="T682">
            <v>1465345.9</v>
          </cell>
          <cell r="U682">
            <v>-1465545.9</v>
          </cell>
        </row>
        <row r="683">
          <cell r="C683" t="str">
            <v>FABL</v>
          </cell>
          <cell r="D683">
            <v>40164</v>
          </cell>
          <cell r="E683">
            <v>40168</v>
          </cell>
          <cell r="F683">
            <v>5000</v>
          </cell>
          <cell r="G683">
            <v>800</v>
          </cell>
          <cell r="H683">
            <v>5984.68</v>
          </cell>
          <cell r="I683">
            <v>100000</v>
          </cell>
          <cell r="J683">
            <v>18.468617699999999</v>
          </cell>
          <cell r="K683">
            <v>1846861.77</v>
          </cell>
          <cell r="L683">
            <v>184.68</v>
          </cell>
          <cell r="M683">
            <v>17.580580000000001</v>
          </cell>
          <cell r="N683" t="str">
            <v>204528-4201</v>
          </cell>
          <cell r="O683">
            <v>1758058.0000000002</v>
          </cell>
          <cell r="P683">
            <v>83803.769999999786</v>
          </cell>
          <cell r="U683">
            <v>1840877.09</v>
          </cell>
        </row>
        <row r="684">
          <cell r="G684">
            <v>1200</v>
          </cell>
          <cell r="H684">
            <v>8884.68</v>
          </cell>
          <cell r="K684">
            <v>-1082632.0299999998</v>
          </cell>
          <cell r="L684">
            <v>184.68</v>
          </cell>
        </row>
        <row r="686">
          <cell r="C686" t="str">
            <v>UBL</v>
          </cell>
          <cell r="D686">
            <v>40165</v>
          </cell>
          <cell r="E686">
            <v>40169</v>
          </cell>
          <cell r="F686">
            <v>500</v>
          </cell>
          <cell r="G686">
            <v>80</v>
          </cell>
          <cell r="H686">
            <v>580</v>
          </cell>
          <cell r="J686">
            <v>58.5</v>
          </cell>
          <cell r="K686">
            <v>-585000</v>
          </cell>
          <cell r="Q686">
            <v>10000</v>
          </cell>
          <cell r="R686" t="str">
            <v>206407-4201</v>
          </cell>
          <cell r="S686">
            <v>58.55</v>
          </cell>
          <cell r="T686">
            <v>585500</v>
          </cell>
          <cell r="U686">
            <v>-585580</v>
          </cell>
        </row>
        <row r="688">
          <cell r="C688" t="str">
            <v>AICL</v>
          </cell>
          <cell r="D688">
            <v>40169</v>
          </cell>
          <cell r="E688">
            <v>40171</v>
          </cell>
          <cell r="F688">
            <v>1000</v>
          </cell>
          <cell r="G688">
            <v>160</v>
          </cell>
          <cell r="H688">
            <v>1160</v>
          </cell>
          <cell r="J688">
            <v>125.27249999999999</v>
          </cell>
          <cell r="K688">
            <v>-1252725</v>
          </cell>
          <cell r="Q688">
            <v>10000</v>
          </cell>
          <cell r="R688" t="str">
            <v>203718-4201</v>
          </cell>
          <cell r="S688">
            <v>125.3725</v>
          </cell>
          <cell r="T688">
            <v>1253725</v>
          </cell>
          <cell r="U688">
            <v>-1253885</v>
          </cell>
        </row>
        <row r="689">
          <cell r="C689" t="str">
            <v>AICL</v>
          </cell>
          <cell r="D689">
            <v>40169</v>
          </cell>
          <cell r="E689">
            <v>40171</v>
          </cell>
          <cell r="F689">
            <v>0</v>
          </cell>
          <cell r="G689">
            <v>0</v>
          </cell>
          <cell r="H689">
            <v>127</v>
          </cell>
          <cell r="I689">
            <v>10000</v>
          </cell>
          <cell r="J689">
            <v>127</v>
          </cell>
          <cell r="K689">
            <v>1270000</v>
          </cell>
          <cell r="L689">
            <v>127</v>
          </cell>
          <cell r="M689">
            <v>125.3725</v>
          </cell>
          <cell r="N689" t="str">
            <v>203718-4201</v>
          </cell>
          <cell r="O689">
            <v>1253725</v>
          </cell>
          <cell r="P689">
            <v>16275</v>
          </cell>
          <cell r="U689">
            <v>1269873</v>
          </cell>
        </row>
        <row r="690">
          <cell r="H690">
            <v>1287</v>
          </cell>
          <cell r="K690">
            <v>17275</v>
          </cell>
        </row>
        <row r="692">
          <cell r="C692" t="str">
            <v>UBL</v>
          </cell>
          <cell r="D692">
            <v>40170</v>
          </cell>
          <cell r="E692">
            <v>40176</v>
          </cell>
          <cell r="F692">
            <v>2750</v>
          </cell>
          <cell r="G692">
            <v>440</v>
          </cell>
          <cell r="H692">
            <v>3523.3</v>
          </cell>
          <cell r="I692">
            <v>55000</v>
          </cell>
          <cell r="J692">
            <v>60.601218181818183</v>
          </cell>
          <cell r="K692">
            <v>3333067</v>
          </cell>
          <cell r="L692">
            <v>333.3</v>
          </cell>
          <cell r="M692">
            <v>58.624896666666665</v>
          </cell>
          <cell r="N692" t="str">
            <v>206407-4201</v>
          </cell>
          <cell r="O692">
            <v>3224369.3166666664</v>
          </cell>
          <cell r="P692">
            <v>105947.68333333358</v>
          </cell>
          <cell r="U692">
            <v>3329543.7</v>
          </cell>
        </row>
        <row r="694">
          <cell r="C694" t="str">
            <v>UBL</v>
          </cell>
          <cell r="D694">
            <v>40171</v>
          </cell>
          <cell r="E694">
            <v>40177</v>
          </cell>
          <cell r="F694">
            <v>250</v>
          </cell>
          <cell r="G694">
            <v>40</v>
          </cell>
          <cell r="H694">
            <v>320.27</v>
          </cell>
          <cell r="I694">
            <v>5000</v>
          </cell>
          <cell r="J694">
            <v>60.531440000000003</v>
          </cell>
          <cell r="K694">
            <v>302657.2</v>
          </cell>
          <cell r="L694">
            <v>30.27</v>
          </cell>
          <cell r="M694">
            <v>58.624896666666665</v>
          </cell>
          <cell r="N694" t="str">
            <v>206407-4201</v>
          </cell>
          <cell r="O694">
            <v>293124.48333333334</v>
          </cell>
          <cell r="P694">
            <v>9282.7166666666744</v>
          </cell>
          <cell r="U694">
            <v>302336.93</v>
          </cell>
        </row>
        <row r="695">
          <cell r="C695" t="str">
            <v>FFC</v>
          </cell>
          <cell r="D695">
            <v>40171</v>
          </cell>
          <cell r="E695">
            <v>40177</v>
          </cell>
          <cell r="F695">
            <v>6020</v>
          </cell>
          <cell r="G695">
            <v>963.2</v>
          </cell>
          <cell r="H695">
            <v>6983.2</v>
          </cell>
          <cell r="J695">
            <v>104.9964649501661</v>
          </cell>
          <cell r="K695">
            <v>-6320787.1899999995</v>
          </cell>
          <cell r="Q695">
            <v>60200</v>
          </cell>
          <cell r="R695" t="str">
            <v>203890-4201</v>
          </cell>
          <cell r="S695">
            <v>105.09646495016611</v>
          </cell>
          <cell r="T695">
            <v>6326807.1899999995</v>
          </cell>
          <cell r="U695">
            <v>-6327770.3899999997</v>
          </cell>
        </row>
        <row r="696">
          <cell r="G696">
            <v>1003.2</v>
          </cell>
          <cell r="H696">
            <v>7303.4699999999993</v>
          </cell>
          <cell r="K696">
            <v>-6018129.9899999993</v>
          </cell>
        </row>
        <row r="698">
          <cell r="C698" t="str">
            <v>ENGRO</v>
          </cell>
          <cell r="D698">
            <v>40171</v>
          </cell>
          <cell r="E698">
            <v>40177</v>
          </cell>
          <cell r="F698">
            <v>0</v>
          </cell>
          <cell r="G698">
            <v>0</v>
          </cell>
          <cell r="H698">
            <v>0</v>
          </cell>
          <cell r="K698" t="str">
            <v>DIRECT</v>
          </cell>
          <cell r="Q698">
            <v>75000</v>
          </cell>
          <cell r="R698" t="str">
            <v>203807-4201</v>
          </cell>
          <cell r="S698">
            <v>182.14379466666665</v>
          </cell>
          <cell r="T698">
            <v>13660784.6</v>
          </cell>
          <cell r="U698">
            <v>-13660784.6</v>
          </cell>
        </row>
        <row r="699">
          <cell r="C699" t="str">
            <v>ENGRO</v>
          </cell>
          <cell r="D699">
            <v>40171</v>
          </cell>
          <cell r="E699">
            <v>40177</v>
          </cell>
          <cell r="F699">
            <v>7500</v>
          </cell>
          <cell r="G699">
            <v>1200</v>
          </cell>
          <cell r="H699" t="str">
            <v>DIRECT</v>
          </cell>
          <cell r="I699">
            <v>75000</v>
          </cell>
          <cell r="J699">
            <v>183.25032440000001</v>
          </cell>
          <cell r="K699">
            <v>13743774.33</v>
          </cell>
          <cell r="L699">
            <v>1374.37</v>
          </cell>
          <cell r="M699">
            <v>182.14379466666659</v>
          </cell>
          <cell r="N699" t="str">
            <v>203807-4201</v>
          </cell>
          <cell r="O699">
            <v>13660784.599999994</v>
          </cell>
          <cell r="P699">
            <v>75489.730000006035</v>
          </cell>
          <cell r="U699">
            <v>13733699.960000001</v>
          </cell>
        </row>
        <row r="700">
          <cell r="U700">
            <v>72915.360000001267</v>
          </cell>
        </row>
        <row r="702">
          <cell r="C702" t="str">
            <v>FFC</v>
          </cell>
          <cell r="D702">
            <v>40177</v>
          </cell>
          <cell r="E702">
            <v>40182</v>
          </cell>
          <cell r="F702">
            <v>0</v>
          </cell>
          <cell r="G702">
            <v>0</v>
          </cell>
          <cell r="H702">
            <v>0</v>
          </cell>
          <cell r="K702">
            <v>-3150000</v>
          </cell>
          <cell r="Q702">
            <v>30000</v>
          </cell>
          <cell r="R702" t="str">
            <v>203890-4201</v>
          </cell>
          <cell r="S702">
            <v>105</v>
          </cell>
          <cell r="T702">
            <v>3150000</v>
          </cell>
          <cell r="U702">
            <v>-3150000</v>
          </cell>
        </row>
        <row r="703">
          <cell r="C703" t="str">
            <v>FFC</v>
          </cell>
          <cell r="D703">
            <v>40177</v>
          </cell>
          <cell r="E703">
            <v>40182</v>
          </cell>
          <cell r="F703">
            <v>6020</v>
          </cell>
          <cell r="G703">
            <v>963.2</v>
          </cell>
          <cell r="H703">
            <v>7621.42</v>
          </cell>
          <cell r="I703">
            <v>60200</v>
          </cell>
          <cell r="J703">
            <v>106.01543770764118</v>
          </cell>
          <cell r="K703">
            <v>6382129.3499999996</v>
          </cell>
          <cell r="L703">
            <v>638.22</v>
          </cell>
          <cell r="M703">
            <v>105.0643812638579</v>
          </cell>
          <cell r="N703" t="str">
            <v>203890-4201</v>
          </cell>
          <cell r="O703">
            <v>6324875.752084245</v>
          </cell>
          <cell r="P703">
            <v>51233.597915754464</v>
          </cell>
          <cell r="U703">
            <v>6374507.9299999997</v>
          </cell>
        </row>
        <row r="704">
          <cell r="C704" t="str">
            <v>HUBC</v>
          </cell>
          <cell r="D704">
            <v>40177</v>
          </cell>
          <cell r="E704">
            <v>40182</v>
          </cell>
          <cell r="F704">
            <v>1500</v>
          </cell>
          <cell r="G704">
            <v>240</v>
          </cell>
          <cell r="H704">
            <v>1834.66</v>
          </cell>
          <cell r="I704">
            <v>30000</v>
          </cell>
          <cell r="J704">
            <v>31.553755000000002</v>
          </cell>
          <cell r="K704">
            <v>946612.65</v>
          </cell>
          <cell r="L704">
            <v>94.66</v>
          </cell>
          <cell r="M704">
            <v>30.631989100693435</v>
          </cell>
          <cell r="N704" t="str">
            <v>203840-4201</v>
          </cell>
          <cell r="O704">
            <v>918959.67302080302</v>
          </cell>
          <cell r="P704">
            <v>26152.976979197003</v>
          </cell>
          <cell r="U704">
            <v>944777.99</v>
          </cell>
        </row>
        <row r="705">
          <cell r="C705" t="str">
            <v>HUBC</v>
          </cell>
          <cell r="D705">
            <v>40177</v>
          </cell>
          <cell r="E705">
            <v>40182</v>
          </cell>
          <cell r="F705">
            <v>3223.8750000000005</v>
          </cell>
          <cell r="G705">
            <v>515.82000000000005</v>
          </cell>
          <cell r="H705">
            <v>3942.9550000000008</v>
          </cell>
          <cell r="I705">
            <v>64477</v>
          </cell>
          <cell r="J705">
            <v>31.524744094793494</v>
          </cell>
          <cell r="K705">
            <v>2032620.925</v>
          </cell>
          <cell r="L705">
            <v>203.26</v>
          </cell>
          <cell r="M705">
            <v>30.631989100693435</v>
          </cell>
          <cell r="N705" t="str">
            <v>203840-4201</v>
          </cell>
          <cell r="O705">
            <v>1975058.7612454107</v>
          </cell>
          <cell r="P705">
            <v>54338.288754589325</v>
          </cell>
          <cell r="U705">
            <v>2028677.97</v>
          </cell>
        </row>
        <row r="706">
          <cell r="C706" t="str">
            <v>HUBC</v>
          </cell>
          <cell r="D706">
            <v>40177</v>
          </cell>
          <cell r="E706">
            <v>40182</v>
          </cell>
          <cell r="F706">
            <v>5000</v>
          </cell>
          <cell r="G706">
            <v>800</v>
          </cell>
          <cell r="H706">
            <v>6115.31</v>
          </cell>
          <cell r="I706">
            <v>100000</v>
          </cell>
          <cell r="J706">
            <v>31.5281792</v>
          </cell>
          <cell r="K706">
            <v>3152817.92</v>
          </cell>
          <cell r="L706">
            <v>315.31</v>
          </cell>
          <cell r="M706">
            <v>30.631989100693435</v>
          </cell>
          <cell r="N706" t="str">
            <v>203840-4201</v>
          </cell>
          <cell r="O706">
            <v>3063198.9100693436</v>
          </cell>
          <cell r="P706">
            <v>84619.009930656292</v>
          </cell>
          <cell r="U706">
            <v>3146702.61</v>
          </cell>
        </row>
        <row r="707">
          <cell r="C707" t="str">
            <v>HUBC</v>
          </cell>
          <cell r="D707">
            <v>40177</v>
          </cell>
          <cell r="E707">
            <v>40182</v>
          </cell>
          <cell r="F707">
            <v>1250</v>
          </cell>
          <cell r="G707">
            <v>200</v>
          </cell>
          <cell r="H707">
            <v>1528.88</v>
          </cell>
          <cell r="I707">
            <v>25000</v>
          </cell>
          <cell r="J707">
            <v>31.55</v>
          </cell>
          <cell r="K707">
            <v>788750</v>
          </cell>
          <cell r="L707">
            <v>78.88</v>
          </cell>
          <cell r="M707">
            <v>30.631989100693435</v>
          </cell>
          <cell r="N707" t="str">
            <v>203840-4201</v>
          </cell>
          <cell r="O707">
            <v>765799.72751733591</v>
          </cell>
          <cell r="P707">
            <v>21700.272482664092</v>
          </cell>
          <cell r="U707">
            <v>787221.12</v>
          </cell>
        </row>
        <row r="708">
          <cell r="F708">
            <v>16993.875</v>
          </cell>
          <cell r="G708">
            <v>2719.02</v>
          </cell>
          <cell r="H708">
            <v>21043.225000000002</v>
          </cell>
          <cell r="K708">
            <v>10152930.844999999</v>
          </cell>
          <cell r="L708">
            <v>1330.33</v>
          </cell>
        </row>
        <row r="710">
          <cell r="C710" t="str">
            <v>FFC</v>
          </cell>
          <cell r="D710">
            <v>40178</v>
          </cell>
          <cell r="E710">
            <v>40182</v>
          </cell>
          <cell r="F710">
            <v>1500</v>
          </cell>
          <cell r="G710">
            <v>240</v>
          </cell>
          <cell r="H710">
            <v>1740</v>
          </cell>
          <cell r="K710">
            <v>-1552650</v>
          </cell>
          <cell r="Q710">
            <v>15000</v>
          </cell>
          <cell r="R710" t="str">
            <v>203890-4201</v>
          </cell>
          <cell r="S710">
            <v>103.61</v>
          </cell>
          <cell r="T710">
            <v>1554150</v>
          </cell>
          <cell r="U710">
            <v>-1554390</v>
          </cell>
        </row>
        <row r="711">
          <cell r="C711" t="str">
            <v>FFC</v>
          </cell>
          <cell r="D711">
            <v>40178</v>
          </cell>
          <cell r="E711">
            <v>40182</v>
          </cell>
          <cell r="F711">
            <v>3000</v>
          </cell>
          <cell r="G711">
            <v>480</v>
          </cell>
          <cell r="H711">
            <v>3480</v>
          </cell>
          <cell r="K711">
            <v>-3139500</v>
          </cell>
          <cell r="Q711">
            <v>30000</v>
          </cell>
          <cell r="R711" t="str">
            <v>203890-4201</v>
          </cell>
          <cell r="S711">
            <v>104.75</v>
          </cell>
          <cell r="T711">
            <v>3142500</v>
          </cell>
          <cell r="U711">
            <v>-3142980</v>
          </cell>
        </row>
        <row r="712">
          <cell r="C712" t="str">
            <v>FFC</v>
          </cell>
          <cell r="D712">
            <v>40178</v>
          </cell>
          <cell r="E712">
            <v>40182</v>
          </cell>
          <cell r="F712">
            <v>2000</v>
          </cell>
          <cell r="G712">
            <v>320</v>
          </cell>
          <cell r="H712">
            <v>2320</v>
          </cell>
          <cell r="K712">
            <v>-2065200</v>
          </cell>
          <cell r="Q712">
            <v>20000</v>
          </cell>
          <cell r="R712" t="str">
            <v>203890-4201</v>
          </cell>
          <cell r="S712">
            <v>103.36</v>
          </cell>
          <cell r="T712">
            <v>2067200</v>
          </cell>
          <cell r="U712">
            <v>-2067520</v>
          </cell>
        </row>
        <row r="713">
          <cell r="C713" t="str">
            <v>FFC</v>
          </cell>
          <cell r="D713">
            <v>40178</v>
          </cell>
          <cell r="E713">
            <v>40182</v>
          </cell>
          <cell r="F713">
            <v>1500</v>
          </cell>
          <cell r="G713">
            <v>240</v>
          </cell>
          <cell r="H713">
            <v>1740</v>
          </cell>
          <cell r="K713">
            <v>-1566000</v>
          </cell>
          <cell r="Q713">
            <v>15000</v>
          </cell>
          <cell r="R713" t="str">
            <v>203890-4201</v>
          </cell>
          <cell r="S713">
            <v>104.5</v>
          </cell>
          <cell r="T713">
            <v>1567500</v>
          </cell>
          <cell r="U713">
            <v>-1567740</v>
          </cell>
        </row>
        <row r="714">
          <cell r="F714">
            <v>8000</v>
          </cell>
          <cell r="G714">
            <v>1280</v>
          </cell>
          <cell r="H714">
            <v>9280</v>
          </cell>
          <cell r="K714">
            <v>-8323350</v>
          </cell>
        </row>
        <row r="715">
          <cell r="K715">
            <v>1829580.8449999988</v>
          </cell>
        </row>
        <row r="717">
          <cell r="C717" t="str">
            <v>HUBC</v>
          </cell>
          <cell r="D717">
            <v>40182</v>
          </cell>
          <cell r="E717">
            <v>40184</v>
          </cell>
          <cell r="F717">
            <v>1250</v>
          </cell>
          <cell r="G717">
            <v>200</v>
          </cell>
          <cell r="H717">
            <v>1529.64</v>
          </cell>
          <cell r="I717">
            <v>25000</v>
          </cell>
          <cell r="J717">
            <v>31.853999999999999</v>
          </cell>
          <cell r="K717">
            <v>796350</v>
          </cell>
          <cell r="L717">
            <v>79.64</v>
          </cell>
          <cell r="M717">
            <v>30.631989100693428</v>
          </cell>
          <cell r="N717" t="str">
            <v>203840-4201</v>
          </cell>
          <cell r="O717">
            <v>765799.72751733568</v>
          </cell>
          <cell r="P717">
            <v>29300.272482664324</v>
          </cell>
          <cell r="U717">
            <v>794820.36</v>
          </cell>
        </row>
        <row r="718">
          <cell r="C718" t="str">
            <v>HUBC</v>
          </cell>
          <cell r="D718">
            <v>40182</v>
          </cell>
          <cell r="E718">
            <v>40184</v>
          </cell>
          <cell r="F718">
            <v>1526.125</v>
          </cell>
          <cell r="G718">
            <v>244.18</v>
          </cell>
          <cell r="H718">
            <v>1867.5350000000001</v>
          </cell>
          <cell r="I718">
            <v>30523</v>
          </cell>
          <cell r="J718">
            <v>31.85311224322642</v>
          </cell>
          <cell r="K718">
            <v>972252.54500000004</v>
          </cell>
          <cell r="L718">
            <v>97.23</v>
          </cell>
          <cell r="M718">
            <v>30.631989100693428</v>
          </cell>
          <cell r="N718" t="str">
            <v>203840-4201</v>
          </cell>
          <cell r="O718">
            <v>934980.20332046552</v>
          </cell>
          <cell r="P718">
            <v>35746.216679534475</v>
          </cell>
          <cell r="U718">
            <v>970385.01</v>
          </cell>
        </row>
        <row r="719">
          <cell r="C719" t="str">
            <v>HUBC</v>
          </cell>
          <cell r="D719">
            <v>40182</v>
          </cell>
          <cell r="E719">
            <v>40184</v>
          </cell>
          <cell r="F719">
            <v>1750</v>
          </cell>
          <cell r="G719">
            <v>280</v>
          </cell>
          <cell r="H719">
            <v>2141.12</v>
          </cell>
          <cell r="I719">
            <v>35000</v>
          </cell>
          <cell r="J719">
            <v>31.75</v>
          </cell>
          <cell r="K719">
            <v>1111250</v>
          </cell>
          <cell r="L719">
            <v>111.12</v>
          </cell>
          <cell r="M719">
            <v>30.631989100693428</v>
          </cell>
          <cell r="N719" t="str">
            <v>203840-4201</v>
          </cell>
          <cell r="O719">
            <v>1072119.6185242699</v>
          </cell>
          <cell r="P719">
            <v>37380.381475730101</v>
          </cell>
          <cell r="U719">
            <v>1109108.8799999999</v>
          </cell>
        </row>
        <row r="720">
          <cell r="G720">
            <v>724.18000000000006</v>
          </cell>
          <cell r="H720">
            <v>5538.2950000000001</v>
          </cell>
          <cell r="K720">
            <v>2879852.5449999999</v>
          </cell>
          <cell r="L720">
            <v>287.99</v>
          </cell>
        </row>
        <row r="722">
          <cell r="C722" t="str">
            <v>PPL</v>
          </cell>
          <cell r="D722">
            <v>40183</v>
          </cell>
          <cell r="E722">
            <v>40185</v>
          </cell>
          <cell r="F722">
            <v>4500</v>
          </cell>
          <cell r="G722">
            <v>720</v>
          </cell>
          <cell r="H722">
            <v>6115.53</v>
          </cell>
          <cell r="I722">
            <v>45000</v>
          </cell>
          <cell r="J722">
            <v>199.00688888888888</v>
          </cell>
          <cell r="K722">
            <v>8955310</v>
          </cell>
          <cell r="L722">
            <v>895.53</v>
          </cell>
          <cell r="M722">
            <v>195.36707605128211</v>
          </cell>
          <cell r="N722" t="str">
            <v>204498-4201</v>
          </cell>
          <cell r="O722">
            <v>8791518.4223076943</v>
          </cell>
          <cell r="P722">
            <v>159291.57769230567</v>
          </cell>
          <cell r="U722">
            <v>8949194.4700000007</v>
          </cell>
        </row>
        <row r="723">
          <cell r="C723" t="str">
            <v>HUBC</v>
          </cell>
          <cell r="D723">
            <v>40183</v>
          </cell>
          <cell r="E723">
            <v>40185</v>
          </cell>
          <cell r="F723">
            <v>500</v>
          </cell>
          <cell r="G723">
            <v>80</v>
          </cell>
          <cell r="H723">
            <v>612.4</v>
          </cell>
          <cell r="I723">
            <v>10000</v>
          </cell>
          <cell r="J723">
            <v>32.4</v>
          </cell>
          <cell r="K723">
            <v>324000</v>
          </cell>
          <cell r="L723">
            <v>32.4</v>
          </cell>
          <cell r="M723">
            <v>30.631989100693435</v>
          </cell>
          <cell r="N723" t="str">
            <v>203840-4201</v>
          </cell>
          <cell r="O723">
            <v>306319.89100693434</v>
          </cell>
          <cell r="P723">
            <v>17180.10899306566</v>
          </cell>
          <cell r="U723">
            <v>323387.59999999998</v>
          </cell>
        </row>
        <row r="724">
          <cell r="C724" t="str">
            <v>HUBC</v>
          </cell>
          <cell r="D724">
            <v>40183</v>
          </cell>
          <cell r="E724">
            <v>40185</v>
          </cell>
          <cell r="F724">
            <v>1500</v>
          </cell>
          <cell r="G724">
            <v>240</v>
          </cell>
          <cell r="H724">
            <v>1836.28</v>
          </cell>
          <cell r="I724">
            <v>30000</v>
          </cell>
          <cell r="J724">
            <v>32.088166666666666</v>
          </cell>
          <cell r="K724">
            <v>962645</v>
          </cell>
          <cell r="L724">
            <v>96.28</v>
          </cell>
          <cell r="M724">
            <v>30.631989100693435</v>
          </cell>
          <cell r="N724" t="str">
            <v>203840-4201</v>
          </cell>
          <cell r="O724">
            <v>918959.67302080302</v>
          </cell>
          <cell r="P724">
            <v>42185.32697919698</v>
          </cell>
          <cell r="U724">
            <v>960808.72</v>
          </cell>
        </row>
        <row r="725">
          <cell r="G725">
            <v>1040</v>
          </cell>
          <cell r="H725">
            <v>8564.2099999999991</v>
          </cell>
          <cell r="K725">
            <v>10241955</v>
          </cell>
          <cell r="L725">
            <v>1024.21</v>
          </cell>
        </row>
        <row r="727">
          <cell r="C727" t="str">
            <v>ICI</v>
          </cell>
          <cell r="D727">
            <v>40184</v>
          </cell>
          <cell r="E727">
            <v>40186</v>
          </cell>
          <cell r="F727">
            <v>1099.9375</v>
          </cell>
          <cell r="G727">
            <v>175.99</v>
          </cell>
          <cell r="H727">
            <v>1275.9275</v>
          </cell>
          <cell r="K727">
            <v>-1912855.4624999999</v>
          </cell>
          <cell r="Q727">
            <v>11000</v>
          </cell>
          <cell r="R727" t="str">
            <v>208116-4201</v>
          </cell>
          <cell r="S727">
            <v>173.99594545454545</v>
          </cell>
          <cell r="T727">
            <v>1913955.4</v>
          </cell>
          <cell r="U727">
            <v>-1914131.39</v>
          </cell>
        </row>
        <row r="728">
          <cell r="C728" t="str">
            <v>ICI</v>
          </cell>
          <cell r="D728">
            <v>40184</v>
          </cell>
          <cell r="E728">
            <v>40186</v>
          </cell>
          <cell r="F728">
            <v>2000</v>
          </cell>
          <cell r="G728">
            <v>320</v>
          </cell>
          <cell r="H728">
            <v>2320</v>
          </cell>
          <cell r="K728">
            <v>-3515638</v>
          </cell>
          <cell r="Q728">
            <v>20000</v>
          </cell>
          <cell r="R728" t="str">
            <v>208116-4201</v>
          </cell>
          <cell r="S728">
            <v>175.8819</v>
          </cell>
          <cell r="T728">
            <v>3517638</v>
          </cell>
          <cell r="U728">
            <v>-3517958</v>
          </cell>
        </row>
        <row r="729">
          <cell r="C729" t="str">
            <v>PPL</v>
          </cell>
          <cell r="D729">
            <v>40184</v>
          </cell>
          <cell r="E729">
            <v>40186</v>
          </cell>
          <cell r="F729">
            <v>2000</v>
          </cell>
          <cell r="G729">
            <v>320</v>
          </cell>
          <cell r="H729">
            <v>2716.27</v>
          </cell>
          <cell r="I729">
            <v>20000</v>
          </cell>
          <cell r="J729">
            <v>198.130225</v>
          </cell>
          <cell r="K729">
            <v>3962604.5</v>
          </cell>
          <cell r="L729">
            <v>396.27</v>
          </cell>
          <cell r="M729">
            <v>195.36707605128208</v>
          </cell>
          <cell r="N729" t="str">
            <v>204498-4201</v>
          </cell>
          <cell r="O729">
            <v>3907341.5210256418</v>
          </cell>
          <cell r="P729">
            <v>53262.978974358179</v>
          </cell>
          <cell r="U729">
            <v>3959888.23</v>
          </cell>
        </row>
        <row r="730">
          <cell r="C730" t="str">
            <v>PPL</v>
          </cell>
          <cell r="D730">
            <v>40184</v>
          </cell>
          <cell r="E730">
            <v>40186</v>
          </cell>
          <cell r="F730">
            <v>1000</v>
          </cell>
          <cell r="G730">
            <v>160</v>
          </cell>
          <cell r="H730">
            <v>1358.04</v>
          </cell>
          <cell r="I730">
            <v>10000</v>
          </cell>
          <cell r="J730">
            <v>198.02990600000001</v>
          </cell>
          <cell r="K730">
            <v>1980299.06</v>
          </cell>
          <cell r="L730">
            <v>198.04</v>
          </cell>
          <cell r="M730">
            <v>195.36707605128208</v>
          </cell>
          <cell r="N730" t="str">
            <v>204498-4201</v>
          </cell>
          <cell r="O730">
            <v>1953670.7605128209</v>
          </cell>
          <cell r="P730">
            <v>25628.299487179145</v>
          </cell>
          <cell r="U730">
            <v>1978941.02</v>
          </cell>
        </row>
        <row r="731">
          <cell r="C731" t="str">
            <v>PPL</v>
          </cell>
          <cell r="D731">
            <v>40184</v>
          </cell>
          <cell r="E731">
            <v>40186</v>
          </cell>
          <cell r="F731">
            <v>2000</v>
          </cell>
          <cell r="G731">
            <v>320</v>
          </cell>
          <cell r="H731">
            <v>2717.77</v>
          </cell>
          <cell r="I731">
            <v>20000</v>
          </cell>
          <cell r="J731">
            <v>198.87625500000001</v>
          </cell>
          <cell r="K731">
            <v>3977525.1</v>
          </cell>
          <cell r="L731">
            <v>397.77</v>
          </cell>
          <cell r="M731">
            <v>195.36707605128208</v>
          </cell>
          <cell r="N731" t="str">
            <v>204498-4201</v>
          </cell>
          <cell r="O731">
            <v>3907341.5210256418</v>
          </cell>
          <cell r="P731">
            <v>68183.578974358272</v>
          </cell>
          <cell r="U731">
            <v>3974807.33</v>
          </cell>
        </row>
        <row r="732">
          <cell r="C732" t="str">
            <v>EFUG</v>
          </cell>
          <cell r="D732">
            <v>40184</v>
          </cell>
          <cell r="E732">
            <v>40186</v>
          </cell>
          <cell r="F732">
            <v>400</v>
          </cell>
          <cell r="G732">
            <v>64</v>
          </cell>
          <cell r="H732">
            <v>532.4</v>
          </cell>
          <cell r="I732">
            <v>7000</v>
          </cell>
          <cell r="J732">
            <v>97.705494285714295</v>
          </cell>
          <cell r="K732">
            <v>683938.46000000008</v>
          </cell>
          <cell r="L732">
            <v>68.400000000000006</v>
          </cell>
          <cell r="M732">
            <v>110.56529859999999</v>
          </cell>
          <cell r="N732" t="str">
            <v>212059-4201</v>
          </cell>
          <cell r="O732">
            <v>773957.09019999998</v>
          </cell>
          <cell r="P732">
            <v>-90418.630199999898</v>
          </cell>
          <cell r="U732">
            <v>683406.06</v>
          </cell>
        </row>
        <row r="733">
          <cell r="C733" t="str">
            <v>HUBC</v>
          </cell>
          <cell r="D733">
            <v>40184</v>
          </cell>
          <cell r="E733">
            <v>40186</v>
          </cell>
          <cell r="F733">
            <v>2500</v>
          </cell>
          <cell r="G733">
            <v>400</v>
          </cell>
          <cell r="H733">
            <v>3063.13</v>
          </cell>
          <cell r="I733">
            <v>50000</v>
          </cell>
          <cell r="J733">
            <v>32.625</v>
          </cell>
          <cell r="K733">
            <v>1631250</v>
          </cell>
          <cell r="L733">
            <v>163.13</v>
          </cell>
          <cell r="M733">
            <v>30.631989100693431</v>
          </cell>
          <cell r="N733" t="str">
            <v>203840-4201</v>
          </cell>
          <cell r="O733">
            <v>1531599.4550346716</v>
          </cell>
          <cell r="P733">
            <v>97150.544965328416</v>
          </cell>
          <cell r="U733">
            <v>1628186.87</v>
          </cell>
        </row>
        <row r="734">
          <cell r="C734" t="str">
            <v>HUBC</v>
          </cell>
          <cell r="D734">
            <v>40184</v>
          </cell>
          <cell r="E734">
            <v>40186</v>
          </cell>
          <cell r="F734">
            <v>1250</v>
          </cell>
          <cell r="G734">
            <v>200</v>
          </cell>
          <cell r="H734">
            <v>1531.26</v>
          </cell>
          <cell r="I734">
            <v>25000</v>
          </cell>
          <cell r="J734">
            <v>32.5</v>
          </cell>
          <cell r="K734">
            <v>812500</v>
          </cell>
          <cell r="L734">
            <v>81.260000000000005</v>
          </cell>
          <cell r="M734">
            <v>30.631989100693431</v>
          </cell>
          <cell r="N734" t="str">
            <v>203840-4201</v>
          </cell>
          <cell r="O734">
            <v>765799.72751733579</v>
          </cell>
          <cell r="P734">
            <v>45450.272482664208</v>
          </cell>
          <cell r="U734">
            <v>810968.74</v>
          </cell>
        </row>
        <row r="735">
          <cell r="C735" t="str">
            <v>HUBC</v>
          </cell>
          <cell r="D735">
            <v>40184</v>
          </cell>
          <cell r="E735">
            <v>40186</v>
          </cell>
          <cell r="F735">
            <v>1500</v>
          </cell>
          <cell r="G735">
            <v>240</v>
          </cell>
          <cell r="H735">
            <v>1837.21</v>
          </cell>
          <cell r="I735">
            <v>30000</v>
          </cell>
          <cell r="J735">
            <v>32.4</v>
          </cell>
          <cell r="K735">
            <v>972000</v>
          </cell>
          <cell r="L735">
            <v>97.21</v>
          </cell>
          <cell r="M735">
            <v>30.631989100693431</v>
          </cell>
          <cell r="N735" t="str">
            <v>203840-4201</v>
          </cell>
          <cell r="O735">
            <v>918959.6730208029</v>
          </cell>
          <cell r="P735">
            <v>51540.326979197096</v>
          </cell>
          <cell r="U735">
            <v>970162.79</v>
          </cell>
        </row>
        <row r="736">
          <cell r="C736" t="str">
            <v>KAPCO</v>
          </cell>
          <cell r="D736">
            <v>40184</v>
          </cell>
          <cell r="E736">
            <v>40186</v>
          </cell>
          <cell r="F736">
            <v>1680</v>
          </cell>
          <cell r="G736">
            <v>268.8</v>
          </cell>
          <cell r="H736">
            <v>2106.6999999999998</v>
          </cell>
          <cell r="I736">
            <v>33600</v>
          </cell>
          <cell r="J736">
            <v>46.993303571428569</v>
          </cell>
          <cell r="K736">
            <v>1578975</v>
          </cell>
          <cell r="L736">
            <v>157.9</v>
          </cell>
          <cell r="M736">
            <v>45.806175567567571</v>
          </cell>
          <cell r="N736" t="str">
            <v>205443-4201</v>
          </cell>
          <cell r="O736">
            <v>1539087.4990702705</v>
          </cell>
          <cell r="P736">
            <v>38207.500929729504</v>
          </cell>
          <cell r="U736">
            <v>1576868.3</v>
          </cell>
        </row>
        <row r="737">
          <cell r="G737">
            <v>2468.79</v>
          </cell>
          <cell r="H737">
            <v>19458.7075</v>
          </cell>
          <cell r="K737">
            <v>10170598.657499999</v>
          </cell>
          <cell r="L737">
            <v>1559.9800000000002</v>
          </cell>
        </row>
        <row r="739">
          <cell r="C739" t="str">
            <v>LUCK</v>
          </cell>
          <cell r="D739">
            <v>40185</v>
          </cell>
          <cell r="E739">
            <v>40189</v>
          </cell>
          <cell r="F739">
            <v>500</v>
          </cell>
          <cell r="G739">
            <v>80</v>
          </cell>
          <cell r="H739">
            <v>580</v>
          </cell>
          <cell r="K739">
            <v>-692460</v>
          </cell>
          <cell r="Q739">
            <v>10000</v>
          </cell>
          <cell r="R739" t="str">
            <v>208078-4201</v>
          </cell>
          <cell r="S739">
            <v>69.296000000000006</v>
          </cell>
          <cell r="T739">
            <v>692960</v>
          </cell>
          <cell r="U739">
            <v>-693040</v>
          </cell>
        </row>
        <row r="740">
          <cell r="C740" t="str">
            <v>LUCK</v>
          </cell>
          <cell r="D740">
            <v>40185</v>
          </cell>
          <cell r="E740">
            <v>40189</v>
          </cell>
          <cell r="F740">
            <v>500</v>
          </cell>
          <cell r="G740">
            <v>80</v>
          </cell>
          <cell r="H740">
            <v>580</v>
          </cell>
          <cell r="K740">
            <v>-685490</v>
          </cell>
          <cell r="Q740">
            <v>10000</v>
          </cell>
          <cell r="R740" t="str">
            <v>208078-4201</v>
          </cell>
          <cell r="S740">
            <v>68.599000000000004</v>
          </cell>
          <cell r="T740">
            <v>685990</v>
          </cell>
          <cell r="U740">
            <v>-686070</v>
          </cell>
        </row>
        <row r="741">
          <cell r="C741" t="str">
            <v>ENGRO</v>
          </cell>
          <cell r="D741">
            <v>40185</v>
          </cell>
          <cell r="E741">
            <v>40189</v>
          </cell>
          <cell r="F741">
            <v>1000</v>
          </cell>
          <cell r="G741">
            <v>160</v>
          </cell>
          <cell r="H741">
            <v>1160</v>
          </cell>
          <cell r="K741">
            <v>-1898090.3</v>
          </cell>
          <cell r="Q741">
            <v>10000</v>
          </cell>
          <cell r="R741" t="str">
            <v>203807-4201</v>
          </cell>
          <cell r="S741">
            <v>189.90903</v>
          </cell>
          <cell r="T741">
            <v>1899090.3</v>
          </cell>
          <cell r="U741">
            <v>-1899250.3</v>
          </cell>
        </row>
        <row r="742">
          <cell r="C742" t="str">
            <v>NBP</v>
          </cell>
          <cell r="D742">
            <v>40185</v>
          </cell>
          <cell r="E742">
            <v>40189</v>
          </cell>
          <cell r="F742">
            <v>500</v>
          </cell>
          <cell r="G742">
            <v>80</v>
          </cell>
          <cell r="H742">
            <v>580</v>
          </cell>
          <cell r="K742">
            <v>-793910.03</v>
          </cell>
          <cell r="Q742">
            <v>10000</v>
          </cell>
          <cell r="R742" t="str">
            <v>203882-4201</v>
          </cell>
          <cell r="S742">
            <v>79.441003000000009</v>
          </cell>
          <cell r="T742">
            <v>794410.03</v>
          </cell>
          <cell r="U742">
            <v>-794490.03</v>
          </cell>
        </row>
        <row r="743">
          <cell r="C743" t="str">
            <v>EFUG</v>
          </cell>
          <cell r="D743">
            <v>40185</v>
          </cell>
          <cell r="E743">
            <v>40189</v>
          </cell>
          <cell r="F743">
            <v>500</v>
          </cell>
          <cell r="G743">
            <v>80</v>
          </cell>
          <cell r="H743">
            <v>678.52</v>
          </cell>
          <cell r="I743">
            <v>10000</v>
          </cell>
          <cell r="J743">
            <v>98.515389999999996</v>
          </cell>
          <cell r="K743">
            <v>985153.9</v>
          </cell>
          <cell r="L743">
            <v>98.52</v>
          </cell>
          <cell r="M743">
            <v>110.56529859999999</v>
          </cell>
          <cell r="N743" t="str">
            <v>212059-4201</v>
          </cell>
          <cell r="O743">
            <v>1105652.9859999998</v>
          </cell>
          <cell r="P743">
            <v>-120999.08599999978</v>
          </cell>
          <cell r="U743">
            <v>984475.38</v>
          </cell>
        </row>
        <row r="744">
          <cell r="C744" t="str">
            <v>HUBC</v>
          </cell>
          <cell r="D744">
            <v>40185</v>
          </cell>
          <cell r="E744">
            <v>40189</v>
          </cell>
          <cell r="F744">
            <v>500</v>
          </cell>
          <cell r="G744">
            <v>80</v>
          </cell>
          <cell r="H744">
            <v>612.32000000000005</v>
          </cell>
          <cell r="I744">
            <v>10000</v>
          </cell>
          <cell r="J744">
            <v>32.310949999999998</v>
          </cell>
          <cell r="K744">
            <v>323109.5</v>
          </cell>
          <cell r="L744">
            <v>32.32</v>
          </cell>
          <cell r="M744">
            <v>30.631989100693421</v>
          </cell>
          <cell r="N744" t="str">
            <v>203840-4201</v>
          </cell>
          <cell r="O744">
            <v>306319.89100693422</v>
          </cell>
          <cell r="P744">
            <v>16289.608993065776</v>
          </cell>
          <cell r="U744">
            <v>322497.18</v>
          </cell>
        </row>
        <row r="745">
          <cell r="C745" t="str">
            <v>PPL</v>
          </cell>
          <cell r="D745">
            <v>40185</v>
          </cell>
          <cell r="E745">
            <v>40189</v>
          </cell>
          <cell r="F745">
            <v>1000</v>
          </cell>
          <cell r="G745">
            <v>160</v>
          </cell>
          <cell r="H745">
            <v>1359.26</v>
          </cell>
          <cell r="I745">
            <v>10000</v>
          </cell>
          <cell r="J745">
            <v>199.2602</v>
          </cell>
          <cell r="K745">
            <v>1992602</v>
          </cell>
          <cell r="L745">
            <v>199.26</v>
          </cell>
          <cell r="M745">
            <v>195.36707605128214</v>
          </cell>
          <cell r="N745" t="str">
            <v>204498-4201</v>
          </cell>
          <cell r="O745">
            <v>1953670.7605128214</v>
          </cell>
          <cell r="P745">
            <v>37931.239487178624</v>
          </cell>
          <cell r="U745">
            <v>1991242.74</v>
          </cell>
        </row>
        <row r="746">
          <cell r="C746" t="str">
            <v>PPL</v>
          </cell>
          <cell r="D746">
            <v>40185</v>
          </cell>
          <cell r="E746">
            <v>40189</v>
          </cell>
          <cell r="F746">
            <v>4000</v>
          </cell>
          <cell r="G746">
            <v>640</v>
          </cell>
          <cell r="H746">
            <v>5240.09</v>
          </cell>
          <cell r="I746">
            <v>30000</v>
          </cell>
          <cell r="J746">
            <v>200.03186666666667</v>
          </cell>
          <cell r="K746">
            <v>6000956</v>
          </cell>
          <cell r="L746">
            <v>600.09</v>
          </cell>
          <cell r="M746">
            <v>195.36707605128214</v>
          </cell>
          <cell r="N746" t="str">
            <v>204498-4201</v>
          </cell>
          <cell r="O746">
            <v>5861012.2815384641</v>
          </cell>
          <cell r="P746">
            <v>135943.71846153587</v>
          </cell>
          <cell r="U746">
            <v>5995715.9100000001</v>
          </cell>
        </row>
        <row r="747">
          <cell r="C747" t="str">
            <v>KAPCO</v>
          </cell>
          <cell r="D747">
            <v>40185</v>
          </cell>
          <cell r="E747">
            <v>40189</v>
          </cell>
          <cell r="F747">
            <v>500</v>
          </cell>
          <cell r="G747">
            <v>80</v>
          </cell>
          <cell r="H747">
            <v>626.75</v>
          </cell>
          <cell r="I747">
            <v>10000</v>
          </cell>
          <cell r="J747">
            <v>46.752499999999998</v>
          </cell>
          <cell r="K747">
            <v>467525</v>
          </cell>
          <cell r="L747">
            <v>46.75</v>
          </cell>
          <cell r="M747">
            <v>45.806175567567564</v>
          </cell>
          <cell r="N747" t="str">
            <v>205443-4201</v>
          </cell>
          <cell r="O747">
            <v>458061.75567567564</v>
          </cell>
          <cell r="P747">
            <v>8963.2443243243615</v>
          </cell>
          <cell r="U747">
            <v>466898.25</v>
          </cell>
        </row>
        <row r="748">
          <cell r="C748" t="str">
            <v>KAPCO</v>
          </cell>
          <cell r="D748">
            <v>40185</v>
          </cell>
          <cell r="E748">
            <v>40189</v>
          </cell>
          <cell r="F748">
            <v>145</v>
          </cell>
          <cell r="G748">
            <v>23.2</v>
          </cell>
          <cell r="H748">
            <v>181.82</v>
          </cell>
          <cell r="I748">
            <v>2900</v>
          </cell>
          <cell r="J748">
            <v>47.036206896551725</v>
          </cell>
          <cell r="K748">
            <v>136405</v>
          </cell>
          <cell r="L748">
            <v>13.62</v>
          </cell>
          <cell r="M748">
            <v>45.806175567567564</v>
          </cell>
          <cell r="N748" t="str">
            <v>205443-4201</v>
          </cell>
          <cell r="O748">
            <v>132837.90914594595</v>
          </cell>
          <cell r="P748">
            <v>3422.0908540540431</v>
          </cell>
          <cell r="U748">
            <v>136223.18</v>
          </cell>
        </row>
        <row r="749">
          <cell r="C749" t="str">
            <v>KAPCO</v>
          </cell>
          <cell r="D749">
            <v>40185</v>
          </cell>
          <cell r="E749">
            <v>40189</v>
          </cell>
          <cell r="F749">
            <v>1320</v>
          </cell>
          <cell r="G749">
            <v>211.2</v>
          </cell>
          <cell r="H749">
            <v>1654.18</v>
          </cell>
          <cell r="I749">
            <v>26400</v>
          </cell>
          <cell r="J749">
            <v>46.570085227272727</v>
          </cell>
          <cell r="K749">
            <v>1229450.25</v>
          </cell>
          <cell r="L749">
            <v>122.98</v>
          </cell>
          <cell r="M749">
            <v>45.806175567567564</v>
          </cell>
          <cell r="N749" t="str">
            <v>205443-4201</v>
          </cell>
          <cell r="O749">
            <v>1209283.0349837837</v>
          </cell>
          <cell r="P749">
            <v>18847.21501621632</v>
          </cell>
          <cell r="U749">
            <v>1227796.07</v>
          </cell>
        </row>
        <row r="750">
          <cell r="G750">
            <v>1674.4</v>
          </cell>
          <cell r="H750">
            <v>13252.94</v>
          </cell>
          <cell r="K750">
            <v>7065251.3200000003</v>
          </cell>
          <cell r="L750">
            <v>1113.54</v>
          </cell>
        </row>
        <row r="752">
          <cell r="C752" t="str">
            <v>UBL</v>
          </cell>
          <cell r="D752">
            <v>40186</v>
          </cell>
          <cell r="E752">
            <v>40190</v>
          </cell>
          <cell r="F752">
            <v>1000</v>
          </cell>
          <cell r="G752">
            <v>160</v>
          </cell>
          <cell r="H752">
            <v>1160</v>
          </cell>
          <cell r="K752">
            <v>-628943</v>
          </cell>
          <cell r="Q752">
            <v>10000</v>
          </cell>
          <cell r="R752" t="str">
            <v>206407-4201</v>
          </cell>
          <cell r="S752">
            <v>62.994300000000003</v>
          </cell>
          <cell r="T752">
            <v>629943</v>
          </cell>
          <cell r="U752">
            <v>-630103</v>
          </cell>
        </row>
        <row r="753">
          <cell r="C753" t="str">
            <v>UBL</v>
          </cell>
          <cell r="D753">
            <v>40186</v>
          </cell>
          <cell r="E753">
            <v>40190</v>
          </cell>
          <cell r="F753">
            <v>250</v>
          </cell>
          <cell r="G753">
            <v>40</v>
          </cell>
          <cell r="H753">
            <v>290</v>
          </cell>
          <cell r="K753">
            <v>-312500</v>
          </cell>
          <cell r="Q753">
            <v>5000</v>
          </cell>
          <cell r="R753" t="str">
            <v>206407-4201</v>
          </cell>
          <cell r="S753">
            <v>62.55</v>
          </cell>
          <cell r="T753">
            <v>312750</v>
          </cell>
          <cell r="U753">
            <v>-312790</v>
          </cell>
        </row>
        <row r="754">
          <cell r="C754" t="str">
            <v>ICI</v>
          </cell>
          <cell r="D754">
            <v>40186</v>
          </cell>
          <cell r="E754">
            <v>40190</v>
          </cell>
          <cell r="F754">
            <v>1100</v>
          </cell>
          <cell r="G754">
            <v>176</v>
          </cell>
          <cell r="H754">
            <v>1474.08</v>
          </cell>
          <cell r="I754">
            <v>11000</v>
          </cell>
          <cell r="J754">
            <v>180.07</v>
          </cell>
          <cell r="K754">
            <v>1980770</v>
          </cell>
          <cell r="L754">
            <v>198.08</v>
          </cell>
          <cell r="M754">
            <v>176.59167868852461</v>
          </cell>
          <cell r="N754" t="str">
            <v>208116-4201</v>
          </cell>
          <cell r="O754">
            <v>1942508.4655737707</v>
          </cell>
          <cell r="P754">
            <v>37161.534426229307</v>
          </cell>
          <cell r="U754">
            <v>1979295.92</v>
          </cell>
        </row>
        <row r="755">
          <cell r="C755" t="str">
            <v>PPL</v>
          </cell>
          <cell r="D755">
            <v>40186</v>
          </cell>
          <cell r="E755">
            <v>40190</v>
          </cell>
          <cell r="F755">
            <v>750</v>
          </cell>
          <cell r="G755">
            <v>120</v>
          </cell>
          <cell r="H755">
            <v>970.22</v>
          </cell>
          <cell r="I755">
            <v>5000</v>
          </cell>
          <cell r="J755">
            <v>200.45</v>
          </cell>
          <cell r="K755">
            <v>1002250</v>
          </cell>
          <cell r="L755">
            <v>100.22</v>
          </cell>
          <cell r="M755">
            <v>195.36707605128214</v>
          </cell>
          <cell r="N755" t="str">
            <v>204498-4201</v>
          </cell>
          <cell r="O755">
            <v>976835.38025641069</v>
          </cell>
          <cell r="P755">
            <v>24664.619743589312</v>
          </cell>
          <cell r="U755">
            <v>1001279.78</v>
          </cell>
        </row>
        <row r="756">
          <cell r="C756" t="str">
            <v>PPL</v>
          </cell>
          <cell r="D756">
            <v>40186</v>
          </cell>
          <cell r="E756">
            <v>40190</v>
          </cell>
          <cell r="F756">
            <v>3000</v>
          </cell>
          <cell r="G756">
            <v>480</v>
          </cell>
          <cell r="H756">
            <v>3880</v>
          </cell>
          <cell r="I756">
            <v>20000</v>
          </cell>
          <cell r="J756">
            <v>200</v>
          </cell>
          <cell r="K756">
            <v>4000000</v>
          </cell>
          <cell r="L756">
            <v>400</v>
          </cell>
          <cell r="M756">
            <v>195.36707605128214</v>
          </cell>
          <cell r="N756" t="str">
            <v>204498-4201</v>
          </cell>
          <cell r="O756">
            <v>3907341.5210256428</v>
          </cell>
          <cell r="P756">
            <v>89658.478974357247</v>
          </cell>
          <cell r="U756">
            <v>3996120</v>
          </cell>
        </row>
        <row r="757">
          <cell r="C757" t="str">
            <v>KAPCO</v>
          </cell>
          <cell r="D757">
            <v>40186</v>
          </cell>
          <cell r="E757">
            <v>40190</v>
          </cell>
          <cell r="F757">
            <v>1250</v>
          </cell>
          <cell r="G757">
            <v>200</v>
          </cell>
          <cell r="H757">
            <v>1569.01</v>
          </cell>
          <cell r="I757">
            <v>25000</v>
          </cell>
          <cell r="J757">
            <v>47.601039999999998</v>
          </cell>
          <cell r="K757">
            <v>1190026</v>
          </cell>
          <cell r="L757">
            <v>119.01</v>
          </cell>
          <cell r="M757">
            <v>45.806175567567571</v>
          </cell>
          <cell r="N757" t="str">
            <v>205443-4201</v>
          </cell>
          <cell r="O757">
            <v>1145154.3891891893</v>
          </cell>
          <cell r="P757">
            <v>43621.6108108107</v>
          </cell>
          <cell r="U757">
            <v>1188456.99</v>
          </cell>
        </row>
        <row r="758">
          <cell r="C758" t="str">
            <v>KAPCO</v>
          </cell>
          <cell r="D758">
            <v>40186</v>
          </cell>
          <cell r="E758">
            <v>40190</v>
          </cell>
          <cell r="F758">
            <v>600</v>
          </cell>
          <cell r="G758">
            <v>96</v>
          </cell>
          <cell r="H758">
            <v>753.83</v>
          </cell>
          <cell r="I758">
            <v>12000</v>
          </cell>
          <cell r="J758">
            <v>48.25</v>
          </cell>
          <cell r="K758">
            <v>579000</v>
          </cell>
          <cell r="L758">
            <v>57.83</v>
          </cell>
          <cell r="M758">
            <v>45.806175567567571</v>
          </cell>
          <cell r="N758" t="str">
            <v>205443-4201</v>
          </cell>
          <cell r="O758">
            <v>549674.10681081086</v>
          </cell>
          <cell r="P758">
            <v>28725.893189189141</v>
          </cell>
          <cell r="U758">
            <v>578246.17000000004</v>
          </cell>
        </row>
        <row r="759">
          <cell r="G759">
            <v>1272</v>
          </cell>
          <cell r="H759">
            <v>10097.14</v>
          </cell>
          <cell r="K759">
            <v>7810603</v>
          </cell>
          <cell r="L759">
            <v>875.14</v>
          </cell>
        </row>
        <row r="761">
          <cell r="C761" t="str">
            <v>PSMC</v>
          </cell>
          <cell r="D761">
            <v>40189</v>
          </cell>
          <cell r="E761">
            <v>40191</v>
          </cell>
          <cell r="F761">
            <v>2500</v>
          </cell>
          <cell r="G761">
            <v>400</v>
          </cell>
          <cell r="H761">
            <v>2900</v>
          </cell>
          <cell r="K761">
            <v>-2542245.7000000002</v>
          </cell>
          <cell r="Q761">
            <v>25000</v>
          </cell>
          <cell r="R761" t="str">
            <v>213306-4201</v>
          </cell>
          <cell r="S761">
            <v>101.78982800000001</v>
          </cell>
          <cell r="T761">
            <v>2544745.7000000002</v>
          </cell>
          <cell r="U761">
            <v>-2545145.7000000002</v>
          </cell>
        </row>
        <row r="762">
          <cell r="C762" t="str">
            <v>ENGRO</v>
          </cell>
          <cell r="D762">
            <v>40189</v>
          </cell>
          <cell r="E762">
            <v>40191</v>
          </cell>
          <cell r="F762">
            <v>1500</v>
          </cell>
          <cell r="G762">
            <v>240</v>
          </cell>
          <cell r="H762">
            <v>1740</v>
          </cell>
          <cell r="K762">
            <v>-2945644.7</v>
          </cell>
          <cell r="Q762">
            <v>15000</v>
          </cell>
          <cell r="R762" t="str">
            <v>203807-4201</v>
          </cell>
          <cell r="S762">
            <v>196.47631333333334</v>
          </cell>
          <cell r="T762">
            <v>2947144.7</v>
          </cell>
          <cell r="U762">
            <v>-2947384.7</v>
          </cell>
        </row>
        <row r="763">
          <cell r="C763" t="str">
            <v>UBL</v>
          </cell>
          <cell r="D763">
            <v>40189</v>
          </cell>
          <cell r="E763">
            <v>40191</v>
          </cell>
          <cell r="F763">
            <v>500</v>
          </cell>
          <cell r="G763">
            <v>80</v>
          </cell>
          <cell r="H763">
            <v>580</v>
          </cell>
          <cell r="K763">
            <v>-636939</v>
          </cell>
          <cell r="Q763">
            <v>10000</v>
          </cell>
          <cell r="R763" t="str">
            <v>206407-4201</v>
          </cell>
          <cell r="S763">
            <v>63.743899999999996</v>
          </cell>
          <cell r="T763">
            <v>637439</v>
          </cell>
          <cell r="U763">
            <v>-637519</v>
          </cell>
        </row>
        <row r="764">
          <cell r="C764" t="str">
            <v>EFUG</v>
          </cell>
          <cell r="D764">
            <v>40189</v>
          </cell>
          <cell r="E764">
            <v>40191</v>
          </cell>
          <cell r="F764">
            <v>300</v>
          </cell>
          <cell r="G764">
            <v>48</v>
          </cell>
          <cell r="H764">
            <v>378.46</v>
          </cell>
          <cell r="I764">
            <v>3000</v>
          </cell>
          <cell r="J764">
            <v>101.53350333333334</v>
          </cell>
          <cell r="K764">
            <v>304600.51</v>
          </cell>
          <cell r="L764">
            <v>30.46</v>
          </cell>
          <cell r="M764">
            <v>110.56529860000002</v>
          </cell>
          <cell r="N764" t="str">
            <v>212059-4201</v>
          </cell>
          <cell r="O764">
            <v>331695.89580000006</v>
          </cell>
          <cell r="P764">
            <v>-27395.385800000047</v>
          </cell>
          <cell r="U764">
            <v>304222.05</v>
          </cell>
        </row>
        <row r="765">
          <cell r="C765" t="str">
            <v>PPL</v>
          </cell>
          <cell r="D765">
            <v>40189</v>
          </cell>
          <cell r="E765">
            <v>40191</v>
          </cell>
          <cell r="F765">
            <v>1000</v>
          </cell>
          <cell r="G765">
            <v>160</v>
          </cell>
          <cell r="H765">
            <v>1358</v>
          </cell>
          <cell r="I765">
            <v>10000</v>
          </cell>
          <cell r="J765">
            <v>198</v>
          </cell>
          <cell r="K765">
            <v>1980000</v>
          </cell>
          <cell r="L765">
            <v>198</v>
          </cell>
          <cell r="M765">
            <v>195.36707605128203</v>
          </cell>
          <cell r="N765" t="str">
            <v>204498-4201</v>
          </cell>
          <cell r="O765">
            <v>1953670.7605128202</v>
          </cell>
          <cell r="P765">
            <v>25329.239487179788</v>
          </cell>
          <cell r="U765">
            <v>1978642</v>
          </cell>
        </row>
        <row r="766">
          <cell r="C766" t="str">
            <v>ICI</v>
          </cell>
          <cell r="D766">
            <v>40189</v>
          </cell>
          <cell r="E766">
            <v>40191</v>
          </cell>
          <cell r="F766">
            <v>4500</v>
          </cell>
          <cell r="G766">
            <v>720</v>
          </cell>
          <cell r="H766">
            <v>6043.64</v>
          </cell>
          <cell r="I766">
            <v>45000</v>
          </cell>
          <cell r="J766">
            <v>183.02497866666667</v>
          </cell>
          <cell r="K766">
            <v>8236124.04</v>
          </cell>
          <cell r="L766">
            <v>823.64</v>
          </cell>
          <cell r="M766">
            <v>176.59167868852458</v>
          </cell>
          <cell r="N766" t="str">
            <v>208116-4201</v>
          </cell>
          <cell r="O766">
            <v>7946625.5409836061</v>
          </cell>
          <cell r="P766">
            <v>284998.49901639391</v>
          </cell>
          <cell r="U766">
            <v>8230080.4000000004</v>
          </cell>
        </row>
        <row r="767">
          <cell r="G767">
            <v>1648</v>
          </cell>
          <cell r="H767">
            <v>13000.1</v>
          </cell>
          <cell r="K767">
            <v>4395895.1499999994</v>
          </cell>
          <cell r="L767">
            <v>1052.0999999999999</v>
          </cell>
        </row>
        <row r="769">
          <cell r="C769" t="str">
            <v>PSMC</v>
          </cell>
          <cell r="D769">
            <v>40190</v>
          </cell>
          <cell r="E769">
            <v>40192</v>
          </cell>
          <cell r="F769">
            <v>1928.125</v>
          </cell>
          <cell r="G769">
            <v>308.5</v>
          </cell>
          <cell r="H769">
            <v>2236.625</v>
          </cell>
          <cell r="K769">
            <v>-2006107.5649999999</v>
          </cell>
          <cell r="Q769">
            <v>20000</v>
          </cell>
          <cell r="R769" t="str">
            <v>213306-4201</v>
          </cell>
          <cell r="S769">
            <v>100.40178449999999</v>
          </cell>
          <cell r="T769">
            <v>2008035.69</v>
          </cell>
          <cell r="U769">
            <v>-2008344.19</v>
          </cell>
        </row>
        <row r="770">
          <cell r="C770" t="str">
            <v>ENGRO</v>
          </cell>
          <cell r="D770">
            <v>40190</v>
          </cell>
          <cell r="E770">
            <v>40192</v>
          </cell>
          <cell r="F770">
            <v>200</v>
          </cell>
          <cell r="G770">
            <v>32</v>
          </cell>
          <cell r="H770">
            <v>232</v>
          </cell>
          <cell r="K770">
            <v>-384850</v>
          </cell>
          <cell r="Q770">
            <v>2000</v>
          </cell>
          <cell r="R770" t="str">
            <v>203807-4201</v>
          </cell>
          <cell r="S770">
            <v>192.52500000000001</v>
          </cell>
          <cell r="T770">
            <v>385050</v>
          </cell>
          <cell r="U770">
            <v>-385082</v>
          </cell>
        </row>
        <row r="771">
          <cell r="C771" t="str">
            <v>HUBC</v>
          </cell>
          <cell r="D771">
            <v>40190</v>
          </cell>
          <cell r="E771">
            <v>40192</v>
          </cell>
          <cell r="F771">
            <v>1250</v>
          </cell>
          <cell r="G771">
            <v>200</v>
          </cell>
          <cell r="H771">
            <v>1450</v>
          </cell>
          <cell r="K771">
            <v>-812449</v>
          </cell>
          <cell r="Q771">
            <v>25000</v>
          </cell>
          <cell r="R771" t="str">
            <v>203840-4201</v>
          </cell>
          <cell r="S771">
            <v>32.547960000000003</v>
          </cell>
          <cell r="T771">
            <v>813699</v>
          </cell>
          <cell r="U771">
            <v>-813899</v>
          </cell>
        </row>
        <row r="772">
          <cell r="C772" t="str">
            <v>LUCK</v>
          </cell>
          <cell r="D772">
            <v>40190</v>
          </cell>
          <cell r="E772">
            <v>40192</v>
          </cell>
          <cell r="F772">
            <v>350</v>
          </cell>
          <cell r="G772">
            <v>56</v>
          </cell>
          <cell r="H772">
            <v>406</v>
          </cell>
          <cell r="K772">
            <v>-493458.25</v>
          </cell>
          <cell r="Q772">
            <v>7000</v>
          </cell>
          <cell r="R772" t="str">
            <v>208078-4201</v>
          </cell>
          <cell r="S772">
            <v>70.544035714285712</v>
          </cell>
          <cell r="T772">
            <v>493808.25</v>
          </cell>
          <cell r="U772">
            <v>-493864.25</v>
          </cell>
        </row>
        <row r="773">
          <cell r="G773">
            <v>596.5</v>
          </cell>
          <cell r="H773">
            <v>4324.625</v>
          </cell>
          <cell r="K773">
            <v>-3696864.8149999999</v>
          </cell>
        </row>
        <row r="775">
          <cell r="C775" t="str">
            <v>HUBC</v>
          </cell>
          <cell r="D775">
            <v>40191</v>
          </cell>
          <cell r="E775">
            <v>40193</v>
          </cell>
          <cell r="F775">
            <v>1500</v>
          </cell>
          <cell r="G775">
            <v>240</v>
          </cell>
          <cell r="H775">
            <v>1740</v>
          </cell>
          <cell r="K775">
            <v>-980950</v>
          </cell>
          <cell r="Q775">
            <v>30000</v>
          </cell>
          <cell r="R775" t="str">
            <v>203840-4201</v>
          </cell>
          <cell r="S775">
            <v>32.748333333333335</v>
          </cell>
          <cell r="T775">
            <v>982450</v>
          </cell>
          <cell r="U775">
            <v>-982690</v>
          </cell>
        </row>
        <row r="776">
          <cell r="C776" t="str">
            <v>HUBC</v>
          </cell>
          <cell r="D776">
            <v>40191</v>
          </cell>
          <cell r="E776">
            <v>40193</v>
          </cell>
          <cell r="F776">
            <v>2500</v>
          </cell>
          <cell r="G776">
            <v>400</v>
          </cell>
          <cell r="H776">
            <v>2900</v>
          </cell>
          <cell r="K776">
            <v>-1635000</v>
          </cell>
          <cell r="Q776">
            <v>50000</v>
          </cell>
          <cell r="R776" t="str">
            <v>203840-4201</v>
          </cell>
          <cell r="S776">
            <v>32.75</v>
          </cell>
          <cell r="T776">
            <v>1637500</v>
          </cell>
          <cell r="U776">
            <v>-1637900</v>
          </cell>
        </row>
        <row r="777">
          <cell r="C777" t="str">
            <v>HUBC</v>
          </cell>
          <cell r="D777">
            <v>40191</v>
          </cell>
          <cell r="E777">
            <v>40193</v>
          </cell>
          <cell r="F777">
            <v>2500</v>
          </cell>
          <cell r="G777">
            <v>400</v>
          </cell>
          <cell r="H777">
            <v>2900</v>
          </cell>
          <cell r="K777">
            <v>-1633430</v>
          </cell>
          <cell r="Q777">
            <v>50000</v>
          </cell>
          <cell r="R777" t="str">
            <v>203840-4201</v>
          </cell>
          <cell r="S777">
            <v>32.718600000000002</v>
          </cell>
          <cell r="T777">
            <v>1635930</v>
          </cell>
          <cell r="U777">
            <v>-1636330</v>
          </cell>
        </row>
        <row r="778">
          <cell r="C778" t="str">
            <v>LUCK</v>
          </cell>
          <cell r="D778">
            <v>40191</v>
          </cell>
          <cell r="E778">
            <v>40193</v>
          </cell>
          <cell r="F778">
            <v>250</v>
          </cell>
          <cell r="G778">
            <v>40</v>
          </cell>
          <cell r="H778">
            <v>290</v>
          </cell>
          <cell r="K778">
            <v>-345322</v>
          </cell>
          <cell r="Q778">
            <v>5000</v>
          </cell>
          <cell r="R778" t="str">
            <v>208078-4201</v>
          </cell>
          <cell r="S778">
            <v>69.114400000000003</v>
          </cell>
          <cell r="T778">
            <v>345572</v>
          </cell>
          <cell r="U778">
            <v>-345612</v>
          </cell>
        </row>
        <row r="779">
          <cell r="C779" t="str">
            <v>PPL</v>
          </cell>
          <cell r="D779">
            <v>40191</v>
          </cell>
          <cell r="E779">
            <v>40193</v>
          </cell>
          <cell r="F779">
            <v>500</v>
          </cell>
          <cell r="G779">
            <v>80</v>
          </cell>
          <cell r="H779">
            <v>679.16</v>
          </cell>
          <cell r="I779">
            <v>5000</v>
          </cell>
          <cell r="J779">
            <v>198.3</v>
          </cell>
          <cell r="K779">
            <v>991500</v>
          </cell>
          <cell r="L779">
            <v>99.16</v>
          </cell>
          <cell r="M779">
            <v>195.36707605128228</v>
          </cell>
          <cell r="N779" t="str">
            <v>204498-4201</v>
          </cell>
          <cell r="O779">
            <v>976835.38025641139</v>
          </cell>
          <cell r="P779">
            <v>14164.619743588613</v>
          </cell>
          <cell r="U779">
            <v>990820.84</v>
          </cell>
        </row>
        <row r="780">
          <cell r="C780" t="str">
            <v>EFUG</v>
          </cell>
          <cell r="D780">
            <v>40191</v>
          </cell>
          <cell r="E780">
            <v>40193</v>
          </cell>
          <cell r="F780">
            <v>325</v>
          </cell>
          <cell r="G780">
            <v>52</v>
          </cell>
          <cell r="H780">
            <v>441.52</v>
          </cell>
          <cell r="I780">
            <v>6500</v>
          </cell>
          <cell r="J780">
            <v>99.21406923076924</v>
          </cell>
          <cell r="K780">
            <v>644891.45000000007</v>
          </cell>
          <cell r="L780">
            <v>64.52</v>
          </cell>
          <cell r="M780">
            <v>110.56529860000002</v>
          </cell>
          <cell r="N780" t="str">
            <v>212059-4201</v>
          </cell>
          <cell r="O780">
            <v>718674.44090000016</v>
          </cell>
          <cell r="P780">
            <v>-74107.990900000092</v>
          </cell>
          <cell r="U780">
            <v>644449.93000000005</v>
          </cell>
        </row>
        <row r="781">
          <cell r="C781" t="str">
            <v>ICI</v>
          </cell>
          <cell r="D781">
            <v>40191</v>
          </cell>
          <cell r="E781">
            <v>40193</v>
          </cell>
          <cell r="F781">
            <v>500</v>
          </cell>
          <cell r="G781">
            <v>80</v>
          </cell>
          <cell r="H781">
            <v>673.01</v>
          </cell>
          <cell r="I781">
            <v>5000</v>
          </cell>
          <cell r="J781">
            <v>186.02378000000002</v>
          </cell>
          <cell r="K781">
            <v>930118.9</v>
          </cell>
          <cell r="L781">
            <v>93.01</v>
          </cell>
          <cell r="M781">
            <v>176.59167868852467</v>
          </cell>
          <cell r="N781" t="str">
            <v>208116-4201</v>
          </cell>
          <cell r="O781">
            <v>882958.39344262332</v>
          </cell>
          <cell r="P781">
            <v>46660.506557376706</v>
          </cell>
          <cell r="U781">
            <v>929445.89</v>
          </cell>
        </row>
        <row r="782">
          <cell r="G782">
            <v>1292</v>
          </cell>
          <cell r="H782">
            <v>9623.69</v>
          </cell>
          <cell r="K782">
            <v>-2028191.65</v>
          </cell>
        </row>
        <row r="784">
          <cell r="C784" t="str">
            <v>ENGRO</v>
          </cell>
          <cell r="D784">
            <v>40192</v>
          </cell>
          <cell r="E784">
            <v>40196</v>
          </cell>
          <cell r="F784">
            <v>450</v>
          </cell>
          <cell r="G784">
            <v>72</v>
          </cell>
          <cell r="H784">
            <v>522</v>
          </cell>
          <cell r="J784">
            <v>-193.1</v>
          </cell>
          <cell r="K784">
            <v>-579300</v>
          </cell>
          <cell r="Q784">
            <v>3000</v>
          </cell>
          <cell r="R784" t="str">
            <v>203807-4201</v>
          </cell>
          <cell r="S784">
            <v>193.25</v>
          </cell>
          <cell r="T784">
            <v>579750</v>
          </cell>
          <cell r="U784">
            <v>-579822</v>
          </cell>
        </row>
        <row r="785">
          <cell r="C785" t="str">
            <v>NBP</v>
          </cell>
          <cell r="D785">
            <v>40192</v>
          </cell>
          <cell r="E785">
            <v>40196</v>
          </cell>
          <cell r="F785">
            <v>1500</v>
          </cell>
          <cell r="G785">
            <v>240</v>
          </cell>
          <cell r="H785">
            <v>1740</v>
          </cell>
          <cell r="J785">
            <v>-81</v>
          </cell>
          <cell r="K785">
            <v>-1215000</v>
          </cell>
          <cell r="Q785">
            <v>15000</v>
          </cell>
          <cell r="R785" t="str">
            <v>203882-4201</v>
          </cell>
          <cell r="S785">
            <v>81.099999999999994</v>
          </cell>
          <cell r="T785">
            <v>1216500</v>
          </cell>
          <cell r="U785">
            <v>-1216740</v>
          </cell>
        </row>
        <row r="786">
          <cell r="C786" t="str">
            <v>UBL</v>
          </cell>
          <cell r="D786">
            <v>40192</v>
          </cell>
          <cell r="E786">
            <v>40196</v>
          </cell>
          <cell r="F786">
            <v>1500</v>
          </cell>
          <cell r="G786">
            <v>240</v>
          </cell>
          <cell r="H786">
            <v>1740</v>
          </cell>
          <cell r="J786">
            <v>-63.303866666666664</v>
          </cell>
          <cell r="K786">
            <v>-949558</v>
          </cell>
          <cell r="Q786">
            <v>15000</v>
          </cell>
          <cell r="R786" t="str">
            <v>206407-4201</v>
          </cell>
          <cell r="S786">
            <v>63.403866666666666</v>
          </cell>
          <cell r="T786">
            <v>951058</v>
          </cell>
          <cell r="U786">
            <v>-951298</v>
          </cell>
        </row>
        <row r="787">
          <cell r="C787" t="str">
            <v>LUCK</v>
          </cell>
          <cell r="D787">
            <v>40192</v>
          </cell>
          <cell r="E787">
            <v>40196</v>
          </cell>
          <cell r="F787">
            <v>500</v>
          </cell>
          <cell r="G787">
            <v>80</v>
          </cell>
          <cell r="H787">
            <v>580</v>
          </cell>
          <cell r="K787">
            <v>-699100</v>
          </cell>
          <cell r="Q787">
            <v>10000</v>
          </cell>
          <cell r="R787" t="str">
            <v>208078-4201</v>
          </cell>
          <cell r="S787">
            <v>69.959999999999994</v>
          </cell>
          <cell r="T787">
            <v>699600</v>
          </cell>
          <cell r="U787">
            <v>-699680</v>
          </cell>
        </row>
        <row r="788">
          <cell r="G788">
            <v>632</v>
          </cell>
          <cell r="H788">
            <v>4582</v>
          </cell>
          <cell r="K788">
            <v>-3442958</v>
          </cell>
        </row>
        <row r="790">
          <cell r="C790" t="str">
            <v>HUBC</v>
          </cell>
          <cell r="D790">
            <v>40193</v>
          </cell>
          <cell r="E790">
            <v>40197</v>
          </cell>
          <cell r="F790">
            <v>5000</v>
          </cell>
          <cell r="G790">
            <v>800</v>
          </cell>
          <cell r="H790">
            <v>5800</v>
          </cell>
          <cell r="K790">
            <v>-3300000</v>
          </cell>
          <cell r="Q790">
            <v>100000</v>
          </cell>
          <cell r="R790" t="str">
            <v>203840-4201</v>
          </cell>
          <cell r="S790">
            <v>33.049999999999997</v>
          </cell>
          <cell r="T790">
            <v>3305000</v>
          </cell>
          <cell r="U790">
            <v>-3305800</v>
          </cell>
        </row>
        <row r="791">
          <cell r="C791" t="str">
            <v>ICI</v>
          </cell>
          <cell r="D791">
            <v>40193</v>
          </cell>
          <cell r="E791">
            <v>40197</v>
          </cell>
          <cell r="F791">
            <v>300</v>
          </cell>
          <cell r="G791">
            <v>48</v>
          </cell>
          <cell r="H791">
            <v>348</v>
          </cell>
          <cell r="K791">
            <v>-540000</v>
          </cell>
          <cell r="Q791">
            <v>3000</v>
          </cell>
          <cell r="R791" t="str">
            <v>208116-4201</v>
          </cell>
          <cell r="S791">
            <v>180.1</v>
          </cell>
          <cell r="T791">
            <v>540300</v>
          </cell>
          <cell r="U791">
            <v>-540348</v>
          </cell>
        </row>
        <row r="792">
          <cell r="C792" t="str">
            <v>PPL</v>
          </cell>
          <cell r="D792">
            <v>40193</v>
          </cell>
          <cell r="E792">
            <v>40197</v>
          </cell>
          <cell r="F792">
            <v>1500</v>
          </cell>
          <cell r="G792">
            <v>240</v>
          </cell>
          <cell r="H792">
            <v>1740</v>
          </cell>
          <cell r="K792">
            <v>-2038251.9</v>
          </cell>
          <cell r="Q792">
            <v>10000</v>
          </cell>
          <cell r="R792" t="str">
            <v>204498-4201</v>
          </cell>
          <cell r="S792">
            <v>203.97519</v>
          </cell>
          <cell r="T792">
            <v>2039751.9</v>
          </cell>
          <cell r="U792">
            <v>-2039991.9</v>
          </cell>
        </row>
        <row r="793">
          <cell r="C793" t="str">
            <v>LUCK</v>
          </cell>
          <cell r="D793">
            <v>40193</v>
          </cell>
          <cell r="E793">
            <v>40197</v>
          </cell>
          <cell r="F793">
            <v>400</v>
          </cell>
          <cell r="G793">
            <v>64</v>
          </cell>
          <cell r="H793">
            <v>464</v>
          </cell>
          <cell r="K793">
            <v>-568745</v>
          </cell>
          <cell r="Q793">
            <v>8000</v>
          </cell>
          <cell r="R793" t="str">
            <v>208078-4201</v>
          </cell>
          <cell r="S793">
            <v>71.143124999999998</v>
          </cell>
          <cell r="T793">
            <v>569145</v>
          </cell>
          <cell r="U793">
            <v>-569209</v>
          </cell>
        </row>
        <row r="794">
          <cell r="C794" t="str">
            <v>FFBL</v>
          </cell>
          <cell r="D794">
            <v>40193</v>
          </cell>
          <cell r="E794">
            <v>40197</v>
          </cell>
          <cell r="F794">
            <v>2500</v>
          </cell>
          <cell r="G794">
            <v>400</v>
          </cell>
          <cell r="H794">
            <v>2900</v>
          </cell>
          <cell r="K794">
            <v>-1470770</v>
          </cell>
          <cell r="Q794">
            <v>50000</v>
          </cell>
          <cell r="R794" t="str">
            <v>204269-4201</v>
          </cell>
          <cell r="S794">
            <v>29.465399999999999</v>
          </cell>
          <cell r="T794">
            <v>1473270</v>
          </cell>
          <cell r="U794">
            <v>-1473670</v>
          </cell>
        </row>
        <row r="795">
          <cell r="C795" t="str">
            <v>ICI</v>
          </cell>
          <cell r="D795">
            <v>40193</v>
          </cell>
          <cell r="E795">
            <v>40197</v>
          </cell>
          <cell r="F795">
            <v>1999.9375</v>
          </cell>
          <cell r="G795">
            <v>319.99</v>
          </cell>
          <cell r="H795">
            <v>2319.9274999999998</v>
          </cell>
          <cell r="K795">
            <v>-3582285.4524999997</v>
          </cell>
          <cell r="Q795">
            <v>20000</v>
          </cell>
          <cell r="R795" t="str">
            <v>208116-4201</v>
          </cell>
          <cell r="S795">
            <v>179.21426949999997</v>
          </cell>
          <cell r="T795">
            <v>3584285.3899999997</v>
          </cell>
          <cell r="U795">
            <v>-3584605.38</v>
          </cell>
        </row>
        <row r="796">
          <cell r="C796" t="str">
            <v>PTC</v>
          </cell>
          <cell r="D796">
            <v>40193</v>
          </cell>
          <cell r="E796">
            <v>40197</v>
          </cell>
          <cell r="F796">
            <v>7500</v>
          </cell>
          <cell r="G796">
            <v>1200</v>
          </cell>
          <cell r="H796">
            <v>9003.8700000000008</v>
          </cell>
          <cell r="I796">
            <v>150000</v>
          </cell>
          <cell r="J796">
            <v>20.257333333333332</v>
          </cell>
          <cell r="K796">
            <v>3038600</v>
          </cell>
          <cell r="L796">
            <v>303.87</v>
          </cell>
          <cell r="M796">
            <v>20.186614180789821</v>
          </cell>
          <cell r="N796" t="str">
            <v>203866-4201</v>
          </cell>
          <cell r="O796">
            <v>3027992.1271184729</v>
          </cell>
          <cell r="P796">
            <v>3107.8728815270588</v>
          </cell>
          <cell r="U796">
            <v>3029596.13</v>
          </cell>
        </row>
        <row r="797">
          <cell r="C797" t="str">
            <v>PTC</v>
          </cell>
          <cell r="D797">
            <v>40193</v>
          </cell>
          <cell r="E797">
            <v>40197</v>
          </cell>
          <cell r="F797">
            <v>3750</v>
          </cell>
          <cell r="G797">
            <v>600</v>
          </cell>
          <cell r="H797">
            <v>4501.6400000000003</v>
          </cell>
          <cell r="I797">
            <v>75000</v>
          </cell>
          <cell r="J797">
            <v>20.216666666666665</v>
          </cell>
          <cell r="K797">
            <v>1516250</v>
          </cell>
          <cell r="L797">
            <v>151.63999999999999</v>
          </cell>
          <cell r="M797">
            <v>20.186614180789821</v>
          </cell>
          <cell r="N797" t="str">
            <v>203866-4201</v>
          </cell>
          <cell r="O797">
            <v>1513996.0635592365</v>
          </cell>
          <cell r="P797">
            <v>-1496.0635592364706</v>
          </cell>
          <cell r="U797">
            <v>1511748.36</v>
          </cell>
        </row>
        <row r="798">
          <cell r="C798" t="str">
            <v>PTC</v>
          </cell>
          <cell r="D798">
            <v>40193</v>
          </cell>
          <cell r="E798">
            <v>40197</v>
          </cell>
          <cell r="F798">
            <v>5500</v>
          </cell>
          <cell r="G798">
            <v>880</v>
          </cell>
          <cell r="H798">
            <v>6601.81</v>
          </cell>
          <cell r="I798">
            <v>110000</v>
          </cell>
          <cell r="J798">
            <v>20.163581818181818</v>
          </cell>
          <cell r="K798">
            <v>2217994</v>
          </cell>
          <cell r="L798">
            <v>221.81</v>
          </cell>
          <cell r="M798">
            <v>20.186614180789821</v>
          </cell>
          <cell r="N798" t="str">
            <v>203866-4201</v>
          </cell>
          <cell r="O798">
            <v>2220527.5598868802</v>
          </cell>
          <cell r="P798">
            <v>-8033.559886880219</v>
          </cell>
          <cell r="U798">
            <v>2211392.19</v>
          </cell>
        </row>
        <row r="799">
          <cell r="C799" t="str">
            <v>PTC</v>
          </cell>
          <cell r="D799">
            <v>40193</v>
          </cell>
          <cell r="E799">
            <v>40197</v>
          </cell>
          <cell r="F799">
            <v>6500</v>
          </cell>
          <cell r="G799">
            <v>1040</v>
          </cell>
          <cell r="H799">
            <v>7797.28</v>
          </cell>
          <cell r="I799">
            <v>130000</v>
          </cell>
          <cell r="J799">
            <v>19.789796153846154</v>
          </cell>
          <cell r="K799">
            <v>2572673.5</v>
          </cell>
          <cell r="L799">
            <v>257.27999999999997</v>
          </cell>
          <cell r="M799">
            <v>20.186614180789821</v>
          </cell>
          <cell r="N799" t="str">
            <v>203866-4201</v>
          </cell>
          <cell r="O799">
            <v>2624259.8435026766</v>
          </cell>
          <cell r="P799">
            <v>-58086.34350267658</v>
          </cell>
          <cell r="U799">
            <v>2564876.2200000002</v>
          </cell>
        </row>
        <row r="800">
          <cell r="C800" t="str">
            <v>EFUG</v>
          </cell>
          <cell r="D800">
            <v>40193</v>
          </cell>
          <cell r="E800">
            <v>40197</v>
          </cell>
          <cell r="F800">
            <v>125</v>
          </cell>
          <cell r="G800">
            <v>20</v>
          </cell>
          <cell r="H800">
            <v>169.51</v>
          </cell>
          <cell r="I800">
            <v>2500</v>
          </cell>
          <cell r="J800">
            <v>98.020399999999995</v>
          </cell>
          <cell r="K800">
            <v>245051</v>
          </cell>
          <cell r="L800">
            <v>24.51</v>
          </cell>
          <cell r="M800">
            <v>110.56529860000015</v>
          </cell>
          <cell r="N800" t="str">
            <v>212059-4201</v>
          </cell>
          <cell r="O800">
            <v>276413.24650000036</v>
          </cell>
          <cell r="P800">
            <v>-31487.246500000358</v>
          </cell>
          <cell r="U800">
            <v>244881.49</v>
          </cell>
        </row>
        <row r="801">
          <cell r="G801">
            <v>5611.99</v>
          </cell>
          <cell r="H801">
            <v>41646.037499999999</v>
          </cell>
          <cell r="K801">
            <v>-1909483.8524999991</v>
          </cell>
          <cell r="L801">
            <v>959.1099999999999</v>
          </cell>
        </row>
        <row r="803">
          <cell r="C803" t="str">
            <v>ICI</v>
          </cell>
          <cell r="D803">
            <v>40196</v>
          </cell>
          <cell r="E803">
            <v>40198</v>
          </cell>
          <cell r="F803">
            <v>800</v>
          </cell>
          <cell r="G803">
            <v>128</v>
          </cell>
          <cell r="H803">
            <v>928</v>
          </cell>
          <cell r="K803">
            <v>-1413479.03</v>
          </cell>
          <cell r="Q803">
            <v>8000</v>
          </cell>
          <cell r="R803" t="str">
            <v>208116-4201</v>
          </cell>
          <cell r="S803">
            <v>176.78487874999999</v>
          </cell>
          <cell r="T803">
            <v>1414279.03</v>
          </cell>
          <cell r="U803">
            <v>-1414407.03</v>
          </cell>
        </row>
        <row r="804">
          <cell r="C804" t="str">
            <v>PTC</v>
          </cell>
          <cell r="D804">
            <v>40196</v>
          </cell>
          <cell r="E804">
            <v>40198</v>
          </cell>
          <cell r="F804">
            <v>2500</v>
          </cell>
          <cell r="G804">
            <v>400</v>
          </cell>
          <cell r="H804">
            <v>3002.84</v>
          </cell>
          <cell r="I804">
            <v>50000</v>
          </cell>
          <cell r="J804">
            <v>20.5682142</v>
          </cell>
          <cell r="K804">
            <v>1028410.71</v>
          </cell>
          <cell r="L804">
            <v>102.84</v>
          </cell>
          <cell r="M804">
            <v>20.186614180789821</v>
          </cell>
          <cell r="N804" t="str">
            <v>203866-4201</v>
          </cell>
          <cell r="O804">
            <v>1009330.709039491</v>
          </cell>
          <cell r="P804">
            <v>16580.000960508944</v>
          </cell>
          <cell r="U804">
            <v>1025407.87</v>
          </cell>
        </row>
        <row r="805">
          <cell r="G805">
            <v>528</v>
          </cell>
          <cell r="H805">
            <v>3930.84</v>
          </cell>
          <cell r="K805">
            <v>-385068.32000000007</v>
          </cell>
        </row>
        <row r="807">
          <cell r="C807" t="str">
            <v>UBL</v>
          </cell>
          <cell r="D807">
            <v>40197</v>
          </cell>
          <cell r="E807">
            <v>40199</v>
          </cell>
          <cell r="F807">
            <v>500</v>
          </cell>
          <cell r="G807">
            <v>80</v>
          </cell>
          <cell r="H807">
            <v>580</v>
          </cell>
          <cell r="K807">
            <v>-658395.51</v>
          </cell>
          <cell r="Q807">
            <v>10000</v>
          </cell>
          <cell r="R807" t="str">
            <v>206407-4201</v>
          </cell>
          <cell r="S807">
            <v>65.889550999999997</v>
          </cell>
          <cell r="T807">
            <v>658895.51</v>
          </cell>
          <cell r="U807">
            <v>-658975.51</v>
          </cell>
        </row>
        <row r="808">
          <cell r="C808" t="str">
            <v>NBP</v>
          </cell>
          <cell r="D808">
            <v>40197</v>
          </cell>
          <cell r="E808">
            <v>40199</v>
          </cell>
          <cell r="F808">
            <v>1250</v>
          </cell>
          <cell r="G808">
            <v>200</v>
          </cell>
          <cell r="H808">
            <v>1450</v>
          </cell>
          <cell r="K808">
            <v>-2074590.38</v>
          </cell>
          <cell r="Q808">
            <v>25000</v>
          </cell>
          <cell r="R808" t="str">
            <v>203882-4201</v>
          </cell>
          <cell r="S808">
            <v>83.0336152</v>
          </cell>
          <cell r="T808">
            <v>2075840.38</v>
          </cell>
          <cell r="U808">
            <v>-2076040.38</v>
          </cell>
        </row>
        <row r="809">
          <cell r="C809" t="str">
            <v>ICI</v>
          </cell>
          <cell r="D809">
            <v>40197</v>
          </cell>
          <cell r="E809">
            <v>40199</v>
          </cell>
          <cell r="F809">
            <v>1000</v>
          </cell>
          <cell r="G809">
            <v>160</v>
          </cell>
          <cell r="H809">
            <v>1160</v>
          </cell>
          <cell r="K809">
            <v>-1766000</v>
          </cell>
          <cell r="Q809">
            <v>10000</v>
          </cell>
          <cell r="R809" t="str">
            <v>208116-4201</v>
          </cell>
          <cell r="S809">
            <v>176.7</v>
          </cell>
          <cell r="T809">
            <v>1767000</v>
          </cell>
          <cell r="U809">
            <v>-1767160</v>
          </cell>
        </row>
        <row r="810">
          <cell r="C810" t="str">
            <v>FFBL</v>
          </cell>
          <cell r="D810">
            <v>40197</v>
          </cell>
          <cell r="E810">
            <v>40199</v>
          </cell>
          <cell r="F810">
            <v>2500</v>
          </cell>
          <cell r="G810">
            <v>400</v>
          </cell>
          <cell r="H810">
            <v>3053.13</v>
          </cell>
          <cell r="I810">
            <v>50000</v>
          </cell>
          <cell r="K810">
            <v>1531144.15</v>
          </cell>
          <cell r="L810">
            <v>153.13</v>
          </cell>
          <cell r="M810">
            <v>29.465399999999999</v>
          </cell>
          <cell r="N810" t="str">
            <v>204269-4201</v>
          </cell>
          <cell r="O810">
            <v>1473270</v>
          </cell>
          <cell r="P810">
            <v>55374.149999999907</v>
          </cell>
          <cell r="U810">
            <v>1528091.02</v>
          </cell>
        </row>
        <row r="811">
          <cell r="G811">
            <v>840</v>
          </cell>
          <cell r="H811">
            <v>6243.13</v>
          </cell>
          <cell r="K811">
            <v>-2967841.7399999998</v>
          </cell>
          <cell r="L811">
            <v>153.13</v>
          </cell>
        </row>
        <row r="813">
          <cell r="C813" t="str">
            <v>ICI</v>
          </cell>
          <cell r="D813">
            <v>40198</v>
          </cell>
          <cell r="E813">
            <v>40200</v>
          </cell>
          <cell r="F813">
            <v>900</v>
          </cell>
          <cell r="G813">
            <v>144</v>
          </cell>
          <cell r="H813">
            <v>1044</v>
          </cell>
          <cell r="K813">
            <v>-1560510</v>
          </cell>
          <cell r="Q813">
            <v>9000</v>
          </cell>
          <cell r="R813" t="str">
            <v>208116-4201</v>
          </cell>
          <cell r="S813">
            <v>173.49</v>
          </cell>
          <cell r="T813">
            <v>1561410</v>
          </cell>
          <cell r="U813">
            <v>-1561554</v>
          </cell>
        </row>
        <row r="814">
          <cell r="C814" t="str">
            <v>HUBC</v>
          </cell>
          <cell r="D814">
            <v>40198</v>
          </cell>
          <cell r="E814">
            <v>40200</v>
          </cell>
          <cell r="F814">
            <v>2500</v>
          </cell>
          <cell r="G814">
            <v>400</v>
          </cell>
          <cell r="H814">
            <v>2900</v>
          </cell>
          <cell r="K814">
            <v>-1611708.86</v>
          </cell>
          <cell r="Q814">
            <v>50000</v>
          </cell>
          <cell r="R814" t="str">
            <v>203840-4201</v>
          </cell>
          <cell r="S814">
            <v>32.284177200000002</v>
          </cell>
          <cell r="T814">
            <v>1614208.86</v>
          </cell>
          <cell r="U814">
            <v>-1614608.86</v>
          </cell>
        </row>
        <row r="815">
          <cell r="G815">
            <v>544</v>
          </cell>
          <cell r="H815">
            <v>3944</v>
          </cell>
          <cell r="K815">
            <v>-3172218.8600000003</v>
          </cell>
        </row>
        <row r="817">
          <cell r="C817" t="str">
            <v>ENGRO</v>
          </cell>
          <cell r="D817">
            <v>40199</v>
          </cell>
          <cell r="E817">
            <v>40203</v>
          </cell>
          <cell r="F817">
            <v>439.8125</v>
          </cell>
          <cell r="G817">
            <v>70.37</v>
          </cell>
          <cell r="H817">
            <v>510.1825</v>
          </cell>
          <cell r="K817">
            <v>-830778.1875</v>
          </cell>
          <cell r="Q817">
            <v>4398</v>
          </cell>
          <cell r="R817" t="str">
            <v>203807-4201</v>
          </cell>
          <cell r="S817">
            <v>188.99909049567987</v>
          </cell>
          <cell r="T817">
            <v>831218</v>
          </cell>
          <cell r="U817">
            <v>-831288.37</v>
          </cell>
        </row>
        <row r="818">
          <cell r="C818" t="str">
            <v>KAPCO</v>
          </cell>
          <cell r="D818">
            <v>40199</v>
          </cell>
          <cell r="E818">
            <v>40203</v>
          </cell>
          <cell r="F818">
            <v>894.3125</v>
          </cell>
          <cell r="G818">
            <v>143.09</v>
          </cell>
          <cell r="H818">
            <v>1037.4024999999999</v>
          </cell>
          <cell r="K818">
            <v>-839747.70750000002</v>
          </cell>
          <cell r="Q818">
            <v>17886</v>
          </cell>
          <cell r="R818" t="str">
            <v>205443-4201</v>
          </cell>
          <cell r="S818">
            <v>47.000001118192998</v>
          </cell>
          <cell r="T818">
            <v>840642.02</v>
          </cell>
          <cell r="U818">
            <v>-840785.11</v>
          </cell>
        </row>
        <row r="819">
          <cell r="C819" t="str">
            <v>HUBC</v>
          </cell>
          <cell r="D819">
            <v>40199</v>
          </cell>
          <cell r="E819">
            <v>40203</v>
          </cell>
          <cell r="F819">
            <v>2500</v>
          </cell>
          <cell r="G819">
            <v>400</v>
          </cell>
          <cell r="H819">
            <v>2900</v>
          </cell>
          <cell r="K819">
            <v>-1587500</v>
          </cell>
          <cell r="Q819">
            <v>50000</v>
          </cell>
          <cell r="R819" t="str">
            <v>203840-4201</v>
          </cell>
          <cell r="S819">
            <v>31.8</v>
          </cell>
          <cell r="T819">
            <v>1590000</v>
          </cell>
          <cell r="U819">
            <v>-1590400</v>
          </cell>
        </row>
        <row r="820">
          <cell r="G820">
            <v>613.46</v>
          </cell>
          <cell r="H820">
            <v>4447.585</v>
          </cell>
          <cell r="K820">
            <v>-3258025.895</v>
          </cell>
        </row>
        <row r="822">
          <cell r="C822" t="str">
            <v>APL</v>
          </cell>
          <cell r="D822">
            <v>40204</v>
          </cell>
          <cell r="E822">
            <v>40206</v>
          </cell>
          <cell r="F822">
            <v>2250</v>
          </cell>
          <cell r="G822">
            <v>360</v>
          </cell>
          <cell r="H822">
            <v>2610</v>
          </cell>
          <cell r="K822">
            <v>-5396515.2199999997</v>
          </cell>
          <cell r="Q822">
            <v>15000</v>
          </cell>
          <cell r="R822" t="str">
            <v>204684-4201</v>
          </cell>
          <cell r="S822">
            <v>359.91768133333329</v>
          </cell>
          <cell r="T822">
            <v>5398765.2199999997</v>
          </cell>
          <cell r="U822">
            <v>-5399125.2199999997</v>
          </cell>
        </row>
        <row r="823">
          <cell r="C823" t="str">
            <v>LOTPTA</v>
          </cell>
          <cell r="D823">
            <v>40204</v>
          </cell>
          <cell r="E823">
            <v>40206</v>
          </cell>
          <cell r="F823">
            <v>1075</v>
          </cell>
          <cell r="G823">
            <v>172</v>
          </cell>
          <cell r="H823">
            <v>1247</v>
          </cell>
          <cell r="K823">
            <v>-241850</v>
          </cell>
          <cell r="Q823">
            <v>21500</v>
          </cell>
          <cell r="R823" t="str">
            <v>212270-4201</v>
          </cell>
          <cell r="S823">
            <v>11.298837209302325</v>
          </cell>
          <cell r="T823">
            <v>242925</v>
          </cell>
          <cell r="U823">
            <v>-243097</v>
          </cell>
        </row>
        <row r="824">
          <cell r="C824" t="str">
            <v>LOTPTA</v>
          </cell>
          <cell r="D824">
            <v>40204</v>
          </cell>
          <cell r="E824">
            <v>40206</v>
          </cell>
          <cell r="F824">
            <v>2500</v>
          </cell>
          <cell r="G824">
            <v>400</v>
          </cell>
          <cell r="H824">
            <v>2900</v>
          </cell>
          <cell r="K824">
            <v>-566250</v>
          </cell>
          <cell r="Q824">
            <v>50000</v>
          </cell>
          <cell r="R824" t="str">
            <v>212270-4201</v>
          </cell>
          <cell r="S824">
            <v>11.375</v>
          </cell>
          <cell r="T824">
            <v>568750</v>
          </cell>
          <cell r="U824">
            <v>-569150</v>
          </cell>
        </row>
        <row r="825">
          <cell r="C825" t="str">
            <v>LOTPTA</v>
          </cell>
          <cell r="D825">
            <v>40204</v>
          </cell>
          <cell r="E825">
            <v>40206</v>
          </cell>
          <cell r="F825">
            <v>10000</v>
          </cell>
          <cell r="G825">
            <v>1600</v>
          </cell>
          <cell r="H825">
            <v>11600</v>
          </cell>
          <cell r="K825">
            <v>-2268695.59</v>
          </cell>
          <cell r="Q825">
            <v>200000</v>
          </cell>
          <cell r="R825" t="str">
            <v>212270-4201</v>
          </cell>
          <cell r="S825">
            <v>11.393477949999999</v>
          </cell>
          <cell r="T825">
            <v>2278695.59</v>
          </cell>
          <cell r="U825">
            <v>-2280295.59</v>
          </cell>
        </row>
        <row r="826">
          <cell r="C826" t="str">
            <v>LOTPTA</v>
          </cell>
          <cell r="D826">
            <v>40204</v>
          </cell>
          <cell r="E826">
            <v>40206</v>
          </cell>
          <cell r="F826">
            <v>2500</v>
          </cell>
          <cell r="G826">
            <v>400</v>
          </cell>
          <cell r="H826">
            <v>2900</v>
          </cell>
          <cell r="K826">
            <v>-570000</v>
          </cell>
          <cell r="Q826">
            <v>50000</v>
          </cell>
          <cell r="R826" t="str">
            <v>212270-4201</v>
          </cell>
          <cell r="S826">
            <v>11.45</v>
          </cell>
          <cell r="T826">
            <v>572500</v>
          </cell>
          <cell r="U826">
            <v>-572900</v>
          </cell>
        </row>
        <row r="827">
          <cell r="C827" t="str">
            <v>NBP</v>
          </cell>
          <cell r="D827">
            <v>40204</v>
          </cell>
          <cell r="E827">
            <v>40206</v>
          </cell>
          <cell r="F827">
            <v>90.375</v>
          </cell>
          <cell r="G827">
            <v>14.46</v>
          </cell>
          <cell r="H827">
            <v>104.83500000000001</v>
          </cell>
          <cell r="K827">
            <v>-146366.97500000001</v>
          </cell>
          <cell r="Q827">
            <v>1807</v>
          </cell>
          <cell r="R827" t="str">
            <v>203882-4201</v>
          </cell>
          <cell r="S827">
            <v>81.05</v>
          </cell>
          <cell r="T827">
            <v>146457.35</v>
          </cell>
          <cell r="U827">
            <v>-146471.81</v>
          </cell>
        </row>
        <row r="828">
          <cell r="C828" t="str">
            <v>NBP</v>
          </cell>
          <cell r="D828">
            <v>40204</v>
          </cell>
          <cell r="E828">
            <v>40206</v>
          </cell>
          <cell r="F828">
            <v>2500</v>
          </cell>
          <cell r="G828">
            <v>400</v>
          </cell>
          <cell r="H828">
            <v>2900</v>
          </cell>
          <cell r="K828">
            <v>-4068010.4</v>
          </cell>
          <cell r="Q828">
            <v>50000</v>
          </cell>
          <cell r="R828" t="str">
            <v>203882-4201</v>
          </cell>
          <cell r="S828">
            <v>81.410207999999997</v>
          </cell>
          <cell r="T828">
            <v>4070510.4</v>
          </cell>
          <cell r="U828">
            <v>-4070910.4</v>
          </cell>
        </row>
        <row r="829">
          <cell r="C829" t="str">
            <v>FFC</v>
          </cell>
          <cell r="D829">
            <v>40204</v>
          </cell>
          <cell r="E829">
            <v>40206</v>
          </cell>
          <cell r="F829">
            <v>4500</v>
          </cell>
          <cell r="G829">
            <v>720</v>
          </cell>
          <cell r="H829">
            <v>5710.17</v>
          </cell>
          <cell r="I829">
            <v>45000</v>
          </cell>
          <cell r="J829">
            <v>108.92874444444445</v>
          </cell>
          <cell r="K829">
            <v>4901793.5</v>
          </cell>
          <cell r="L829">
            <v>490.17</v>
          </cell>
          <cell r="M829">
            <v>104.39346761741584</v>
          </cell>
          <cell r="N829" t="str">
            <v>203890-4201</v>
          </cell>
          <cell r="O829">
            <v>4697706.042783713</v>
          </cell>
          <cell r="P829">
            <v>199587.45721628703</v>
          </cell>
          <cell r="U829">
            <v>4896083.33</v>
          </cell>
        </row>
        <row r="830">
          <cell r="G830">
            <v>4066.46</v>
          </cell>
          <cell r="H830">
            <v>29972.004999999997</v>
          </cell>
          <cell r="K830">
            <v>-8355894.6849999987</v>
          </cell>
          <cell r="L830">
            <v>490.17</v>
          </cell>
        </row>
        <row r="832">
          <cell r="C832" t="str">
            <v>UBL</v>
          </cell>
          <cell r="D832">
            <v>40206</v>
          </cell>
          <cell r="E832">
            <v>40210</v>
          </cell>
          <cell r="F832">
            <v>6000</v>
          </cell>
          <cell r="G832">
            <v>960</v>
          </cell>
          <cell r="H832">
            <v>6960</v>
          </cell>
          <cell r="J832">
            <v>-64.936558333333338</v>
          </cell>
          <cell r="K832">
            <v>-7792387</v>
          </cell>
          <cell r="Q832">
            <v>120000</v>
          </cell>
          <cell r="R832" t="str">
            <v>206407-4201</v>
          </cell>
          <cell r="S832">
            <v>64.986558333333335</v>
          </cell>
          <cell r="T832">
            <v>7798387</v>
          </cell>
          <cell r="U832">
            <v>-7799347</v>
          </cell>
        </row>
        <row r="833">
          <cell r="C833" t="str">
            <v>ENGRO</v>
          </cell>
          <cell r="D833">
            <v>40206</v>
          </cell>
          <cell r="E833">
            <v>40210</v>
          </cell>
          <cell r="F833">
            <v>2050</v>
          </cell>
          <cell r="G833">
            <v>328</v>
          </cell>
          <cell r="H833">
            <v>2771.15</v>
          </cell>
          <cell r="I833">
            <v>20500</v>
          </cell>
          <cell r="J833">
            <v>191.77129463414633</v>
          </cell>
          <cell r="K833">
            <v>3931311.54</v>
          </cell>
          <cell r="L833">
            <v>393.15</v>
          </cell>
          <cell r="M833">
            <v>193.09997674283389</v>
          </cell>
          <cell r="N833" t="str">
            <v>203807-4201</v>
          </cell>
          <cell r="O833">
            <v>3958549.5232280949</v>
          </cell>
          <cell r="P833">
            <v>-29287.983228094876</v>
          </cell>
          <cell r="U833">
            <v>3928540.39</v>
          </cell>
        </row>
        <row r="834">
          <cell r="C834" t="str">
            <v>FFC</v>
          </cell>
          <cell r="D834">
            <v>40206</v>
          </cell>
          <cell r="E834">
            <v>40210</v>
          </cell>
          <cell r="F834">
            <v>5000</v>
          </cell>
          <cell r="G834">
            <v>800</v>
          </cell>
          <cell r="H834">
            <v>6333.57</v>
          </cell>
          <cell r="I834">
            <v>50000</v>
          </cell>
          <cell r="J834">
            <v>106.714635</v>
          </cell>
          <cell r="K834">
            <v>5335731.75</v>
          </cell>
          <cell r="L834">
            <v>533.57000000000005</v>
          </cell>
          <cell r="M834">
            <v>104.39346761741569</v>
          </cell>
          <cell r="N834" t="str">
            <v>203890-4201</v>
          </cell>
          <cell r="O834">
            <v>5219673.3808707846</v>
          </cell>
          <cell r="P834">
            <v>111058.36912921537</v>
          </cell>
          <cell r="U834">
            <v>5329398.18</v>
          </cell>
        </row>
        <row r="835">
          <cell r="G835">
            <v>2088</v>
          </cell>
          <cell r="H835">
            <v>16064.72</v>
          </cell>
          <cell r="K835">
            <v>1474656.29</v>
          </cell>
          <cell r="L835">
            <v>926.72</v>
          </cell>
        </row>
        <row r="837">
          <cell r="C837" t="str">
            <v>ENGRO</v>
          </cell>
          <cell r="D837">
            <v>40213</v>
          </cell>
          <cell r="E837">
            <v>40218</v>
          </cell>
          <cell r="F837">
            <v>1389.75</v>
          </cell>
          <cell r="G837">
            <v>222.36</v>
          </cell>
          <cell r="H837">
            <v>1885.9900000000002</v>
          </cell>
          <cell r="I837">
            <v>13898</v>
          </cell>
          <cell r="K837">
            <v>2738469.98</v>
          </cell>
          <cell r="L837">
            <v>273.88</v>
          </cell>
          <cell r="M837">
            <v>193.09997674283395</v>
          </cell>
          <cell r="N837" t="str">
            <v>203807-4201</v>
          </cell>
          <cell r="O837">
            <v>2683703.476771906</v>
          </cell>
          <cell r="P837">
            <v>53376.753228094094</v>
          </cell>
          <cell r="U837">
            <v>2736583.99</v>
          </cell>
        </row>
        <row r="838">
          <cell r="C838" t="str">
            <v>FFC</v>
          </cell>
          <cell r="D838">
            <v>40213</v>
          </cell>
          <cell r="E838">
            <v>40218</v>
          </cell>
          <cell r="F838">
            <v>1500</v>
          </cell>
          <cell r="G838">
            <v>240</v>
          </cell>
          <cell r="H838">
            <v>1900.66</v>
          </cell>
          <cell r="I838">
            <v>15000</v>
          </cell>
          <cell r="K838">
            <v>1606360.52</v>
          </cell>
          <cell r="L838">
            <v>160.66</v>
          </cell>
          <cell r="M838">
            <v>104.39346761741638</v>
          </cell>
          <cell r="N838" t="str">
            <v>203890-4201</v>
          </cell>
          <cell r="O838">
            <v>1565902.0142612457</v>
          </cell>
          <cell r="P838">
            <v>38958.505738754291</v>
          </cell>
          <cell r="U838">
            <v>1604459.86</v>
          </cell>
        </row>
        <row r="839">
          <cell r="G839">
            <v>462.36</v>
          </cell>
          <cell r="H839">
            <v>3786.6500000000005</v>
          </cell>
          <cell r="K839">
            <v>4344830.5</v>
          </cell>
          <cell r="L839">
            <v>434.53999999999996</v>
          </cell>
          <cell r="U839">
            <v>4341043.8500000006</v>
          </cell>
        </row>
        <row r="841">
          <cell r="C841" t="str">
            <v>DOL</v>
          </cell>
          <cell r="D841">
            <v>40217</v>
          </cell>
          <cell r="E841">
            <v>40219</v>
          </cell>
          <cell r="F841">
            <v>12500</v>
          </cell>
          <cell r="G841">
            <v>2000</v>
          </cell>
          <cell r="H841">
            <v>14705.95</v>
          </cell>
          <cell r="I841">
            <v>250000</v>
          </cell>
          <cell r="K841">
            <v>2059465.3</v>
          </cell>
          <cell r="L841">
            <v>205.95</v>
          </cell>
          <cell r="M841">
            <v>7.54</v>
          </cell>
          <cell r="N841" t="str">
            <v>202428-4201</v>
          </cell>
          <cell r="O841">
            <v>1885000</v>
          </cell>
          <cell r="P841">
            <v>161965.30000000005</v>
          </cell>
          <cell r="U841">
            <v>2044759.35</v>
          </cell>
        </row>
        <row r="842">
          <cell r="C842" t="str">
            <v>DOL</v>
          </cell>
          <cell r="D842">
            <v>40217</v>
          </cell>
          <cell r="E842">
            <v>40219</v>
          </cell>
          <cell r="F842">
            <v>12500</v>
          </cell>
          <cell r="G842">
            <v>2000</v>
          </cell>
          <cell r="H842">
            <v>14705.95</v>
          </cell>
          <cell r="I842">
            <v>250000</v>
          </cell>
          <cell r="K842">
            <v>2059310.28</v>
          </cell>
          <cell r="L842">
            <v>205.95</v>
          </cell>
          <cell r="M842">
            <v>7.54</v>
          </cell>
          <cell r="N842" t="str">
            <v>202428-4201</v>
          </cell>
          <cell r="O842">
            <v>1885000</v>
          </cell>
          <cell r="P842">
            <v>161810.28000000003</v>
          </cell>
          <cell r="U842">
            <v>2044604.33</v>
          </cell>
        </row>
        <row r="843">
          <cell r="C843" t="str">
            <v>PTC</v>
          </cell>
          <cell r="D843">
            <v>40217</v>
          </cell>
          <cell r="E843">
            <v>40219</v>
          </cell>
          <cell r="F843">
            <v>2250</v>
          </cell>
          <cell r="G843">
            <v>360</v>
          </cell>
          <cell r="H843">
            <v>2701.36</v>
          </cell>
          <cell r="I843">
            <v>45000</v>
          </cell>
          <cell r="K843">
            <v>913520</v>
          </cell>
          <cell r="L843">
            <v>91.36</v>
          </cell>
          <cell r="M843">
            <v>20.18661418078981</v>
          </cell>
          <cell r="N843" t="str">
            <v>203866-4201</v>
          </cell>
          <cell r="O843">
            <v>908397.63813554146</v>
          </cell>
          <cell r="P843">
            <v>2872.3618644585367</v>
          </cell>
          <cell r="U843">
            <v>910818.64</v>
          </cell>
        </row>
        <row r="844">
          <cell r="G844">
            <v>4360</v>
          </cell>
          <cell r="H844">
            <v>32113.260000000002</v>
          </cell>
          <cell r="K844">
            <v>5032295.58</v>
          </cell>
          <cell r="L844">
            <v>503.26</v>
          </cell>
        </row>
        <row r="846">
          <cell r="C846" t="str">
            <v>DOL</v>
          </cell>
          <cell r="D846">
            <v>40218</v>
          </cell>
          <cell r="E846">
            <v>40220</v>
          </cell>
          <cell r="F846">
            <v>5000</v>
          </cell>
          <cell r="G846">
            <v>800</v>
          </cell>
          <cell r="H846">
            <v>5886.39</v>
          </cell>
          <cell r="I846">
            <v>100000</v>
          </cell>
          <cell r="J846">
            <v>8.6395704999999996</v>
          </cell>
          <cell r="K846">
            <v>863957.05</v>
          </cell>
          <cell r="L846">
            <v>86.39</v>
          </cell>
          <cell r="M846">
            <v>7.54</v>
          </cell>
          <cell r="N846" t="str">
            <v>202428-4201</v>
          </cell>
          <cell r="O846">
            <v>754000</v>
          </cell>
          <cell r="P846">
            <v>104957.05000000005</v>
          </cell>
          <cell r="U846">
            <v>858070.66</v>
          </cell>
        </row>
        <row r="849">
          <cell r="C849" t="str">
            <v>MYBL</v>
          </cell>
          <cell r="D849">
            <v>40219</v>
          </cell>
          <cell r="E849">
            <v>40221</v>
          </cell>
          <cell r="F849">
            <v>5000</v>
          </cell>
          <cell r="G849">
            <v>800</v>
          </cell>
          <cell r="H849">
            <v>5850.81</v>
          </cell>
          <cell r="I849">
            <v>100000</v>
          </cell>
          <cell r="K849">
            <v>508050</v>
          </cell>
          <cell r="L849">
            <v>50.81</v>
          </cell>
          <cell r="M849">
            <v>4.9242856585365855</v>
          </cell>
          <cell r="N849" t="str">
            <v>0210501-4201</v>
          </cell>
          <cell r="O849">
            <v>492428.56585365854</v>
          </cell>
          <cell r="P849">
            <v>10621.43414634146</v>
          </cell>
          <cell r="U849">
            <v>502199.19</v>
          </cell>
        </row>
        <row r="850">
          <cell r="C850" t="str">
            <v>DOL</v>
          </cell>
          <cell r="D850">
            <v>40219</v>
          </cell>
          <cell r="E850">
            <v>40221</v>
          </cell>
          <cell r="F850">
            <v>5000</v>
          </cell>
          <cell r="G850">
            <v>800</v>
          </cell>
          <cell r="H850">
            <v>5881.76</v>
          </cell>
          <cell r="I850">
            <v>100000</v>
          </cell>
          <cell r="K850">
            <v>817592.1</v>
          </cell>
          <cell r="L850">
            <v>81.760000000000005</v>
          </cell>
          <cell r="M850">
            <v>7.54</v>
          </cell>
          <cell r="N850" t="str">
            <v>202428-4201</v>
          </cell>
          <cell r="O850">
            <v>754000</v>
          </cell>
          <cell r="P850">
            <v>58592.099999999977</v>
          </cell>
          <cell r="U850">
            <v>811710.34</v>
          </cell>
        </row>
        <row r="851">
          <cell r="G851">
            <v>1600</v>
          </cell>
          <cell r="H851">
            <v>11732.57</v>
          </cell>
          <cell r="K851">
            <v>1325642.1000000001</v>
          </cell>
          <cell r="L851">
            <v>132.57</v>
          </cell>
        </row>
        <row r="853">
          <cell r="C853" t="str">
            <v>MYBL</v>
          </cell>
          <cell r="D853">
            <v>40220</v>
          </cell>
          <cell r="E853">
            <v>40224</v>
          </cell>
          <cell r="F853">
            <v>2500</v>
          </cell>
          <cell r="G853">
            <v>400</v>
          </cell>
          <cell r="H853">
            <v>2926.5</v>
          </cell>
          <cell r="I853">
            <v>50000</v>
          </cell>
          <cell r="J853">
            <v>5.2996999999999996</v>
          </cell>
          <cell r="K853">
            <v>264985</v>
          </cell>
          <cell r="L853">
            <v>26.5</v>
          </cell>
          <cell r="M853">
            <v>4.9242856585365855</v>
          </cell>
          <cell r="N853" t="str">
            <v>0210501-4201</v>
          </cell>
          <cell r="O853">
            <v>246214.28292682927</v>
          </cell>
          <cell r="P853">
            <v>16270.71707317073</v>
          </cell>
          <cell r="U853">
            <v>262058.5</v>
          </cell>
        </row>
        <row r="855">
          <cell r="C855" t="str">
            <v>MYBL</v>
          </cell>
          <cell r="D855">
            <v>40221</v>
          </cell>
          <cell r="E855">
            <v>40225</v>
          </cell>
          <cell r="F855">
            <v>3000</v>
          </cell>
          <cell r="G855">
            <v>480</v>
          </cell>
          <cell r="H855">
            <v>3513.04</v>
          </cell>
          <cell r="I855">
            <v>60000</v>
          </cell>
          <cell r="K855">
            <v>330300</v>
          </cell>
          <cell r="L855">
            <v>33.04</v>
          </cell>
          <cell r="M855">
            <v>4.9242856585365864</v>
          </cell>
          <cell r="N855" t="str">
            <v>0210501-4201</v>
          </cell>
          <cell r="O855">
            <v>295457.13951219519</v>
          </cell>
          <cell r="P855">
            <v>31842.860487804806</v>
          </cell>
          <cell r="U855">
            <v>326786.96000000002</v>
          </cell>
        </row>
        <row r="856">
          <cell r="C856" t="str">
            <v>DOL</v>
          </cell>
          <cell r="D856">
            <v>40221</v>
          </cell>
          <cell r="E856">
            <v>40225</v>
          </cell>
          <cell r="F856">
            <v>5000</v>
          </cell>
          <cell r="G856">
            <v>800</v>
          </cell>
          <cell r="H856">
            <v>5880.57</v>
          </cell>
          <cell r="I856">
            <v>100000</v>
          </cell>
          <cell r="K856">
            <v>805387.14999999991</v>
          </cell>
          <cell r="L856">
            <v>80.569999999999993</v>
          </cell>
          <cell r="M856">
            <v>7.54</v>
          </cell>
          <cell r="N856" t="str">
            <v>202428-4201</v>
          </cell>
          <cell r="O856">
            <v>754000</v>
          </cell>
          <cell r="P856">
            <v>46387.149999999907</v>
          </cell>
          <cell r="U856">
            <v>799506.58</v>
          </cell>
        </row>
        <row r="857">
          <cell r="G857">
            <v>1280</v>
          </cell>
          <cell r="H857">
            <v>9393.61</v>
          </cell>
          <cell r="K857">
            <v>1135687.1499999999</v>
          </cell>
          <cell r="L857">
            <v>113.60999999999999</v>
          </cell>
        </row>
        <row r="859">
          <cell r="C859" t="str">
            <v>UBL</v>
          </cell>
          <cell r="R859" t="str">
            <v>206407-4201</v>
          </cell>
          <cell r="T859">
            <v>-1250</v>
          </cell>
          <cell r="U859">
            <v>1250</v>
          </cell>
        </row>
        <row r="860">
          <cell r="C860" t="str">
            <v>NBP</v>
          </cell>
          <cell r="R860" t="str">
            <v>203882-4201</v>
          </cell>
          <cell r="T860">
            <v>-750</v>
          </cell>
          <cell r="U860">
            <v>750</v>
          </cell>
        </row>
        <row r="862">
          <cell r="C862" t="str">
            <v>DOL</v>
          </cell>
          <cell r="D862">
            <v>40224</v>
          </cell>
          <cell r="E862">
            <v>40226</v>
          </cell>
          <cell r="F862">
            <v>5000</v>
          </cell>
          <cell r="G862">
            <v>800</v>
          </cell>
          <cell r="H862">
            <v>5880.76</v>
          </cell>
          <cell r="I862">
            <v>100000</v>
          </cell>
          <cell r="K862">
            <v>807720</v>
          </cell>
          <cell r="L862">
            <v>80.760000000000005</v>
          </cell>
          <cell r="M862">
            <v>7.54</v>
          </cell>
          <cell r="N862" t="str">
            <v>202428-4201</v>
          </cell>
          <cell r="O862">
            <v>754000</v>
          </cell>
          <cell r="P862">
            <v>48720</v>
          </cell>
          <cell r="U862">
            <v>801839.24</v>
          </cell>
        </row>
        <row r="863">
          <cell r="C863" t="str">
            <v>ABL</v>
          </cell>
          <cell r="D863">
            <v>40224</v>
          </cell>
          <cell r="E863">
            <v>40226</v>
          </cell>
          <cell r="F863">
            <v>1500</v>
          </cell>
          <cell r="G863">
            <v>240</v>
          </cell>
          <cell r="H863">
            <v>1740</v>
          </cell>
          <cell r="K863">
            <v>-2016516.3</v>
          </cell>
          <cell r="Q863">
            <v>30000</v>
          </cell>
          <cell r="R863" t="str">
            <v>206830-4201</v>
          </cell>
          <cell r="T863">
            <v>2018016.3</v>
          </cell>
          <cell r="U863">
            <v>-2018256.3</v>
          </cell>
        </row>
        <row r="864">
          <cell r="G864">
            <v>1040</v>
          </cell>
          <cell r="H864">
            <v>7620.76</v>
          </cell>
          <cell r="K864">
            <v>-1208796.3</v>
          </cell>
        </row>
        <row r="866">
          <cell r="C866" t="str">
            <v>DOL</v>
          </cell>
          <cell r="D866">
            <v>40225</v>
          </cell>
          <cell r="E866">
            <v>40227</v>
          </cell>
          <cell r="F866">
            <v>15000</v>
          </cell>
          <cell r="G866">
            <v>2400</v>
          </cell>
          <cell r="H866">
            <v>17674.96</v>
          </cell>
          <cell r="I866">
            <v>300000</v>
          </cell>
          <cell r="J866">
            <v>9.1641463666666674</v>
          </cell>
          <cell r="K866">
            <v>2749243.91</v>
          </cell>
          <cell r="L866">
            <v>274.95999999999998</v>
          </cell>
          <cell r="M866">
            <v>7.54</v>
          </cell>
          <cell r="N866" t="str">
            <v>202428-4201</v>
          </cell>
          <cell r="O866">
            <v>2262000</v>
          </cell>
          <cell r="P866">
            <v>472243.91000000015</v>
          </cell>
          <cell r="U866">
            <v>2731568.95</v>
          </cell>
        </row>
        <row r="868">
          <cell r="C868" t="str">
            <v>PSMC</v>
          </cell>
          <cell r="N868" t="str">
            <v>213306-4201</v>
          </cell>
          <cell r="O868">
            <v>-0.03</v>
          </cell>
        </row>
        <row r="869">
          <cell r="C869" t="str">
            <v>APL</v>
          </cell>
          <cell r="N869" t="str">
            <v>204684-4201</v>
          </cell>
          <cell r="O869">
            <v>-0.4</v>
          </cell>
        </row>
        <row r="870">
          <cell r="C870" t="str">
            <v>NRL</v>
          </cell>
          <cell r="N870" t="str">
            <v>30775-4201</v>
          </cell>
          <cell r="O870">
            <v>-0.23</v>
          </cell>
        </row>
        <row r="871">
          <cell r="C871" t="str">
            <v>ICI</v>
          </cell>
          <cell r="N871" t="str">
            <v>208116-4201</v>
          </cell>
          <cell r="O871">
            <v>-0.06</v>
          </cell>
        </row>
        <row r="872">
          <cell r="C872" t="str">
            <v>LOTPTA</v>
          </cell>
          <cell r="N872" t="str">
            <v>212270-4201</v>
          </cell>
          <cell r="O872">
            <v>0.01</v>
          </cell>
        </row>
        <row r="873">
          <cell r="C873" t="str">
            <v>PTC</v>
          </cell>
          <cell r="N873" t="str">
            <v>203866-4201</v>
          </cell>
          <cell r="O873">
            <v>-0.87</v>
          </cell>
        </row>
        <row r="874">
          <cell r="C874" t="str">
            <v>HUBC</v>
          </cell>
          <cell r="N874" t="str">
            <v>203840-4201</v>
          </cell>
          <cell r="O874">
            <v>-0.08</v>
          </cell>
        </row>
        <row r="875">
          <cell r="C875" t="str">
            <v>KAPCO</v>
          </cell>
          <cell r="N875" t="str">
            <v>205443-4201</v>
          </cell>
          <cell r="O875">
            <v>0.02</v>
          </cell>
        </row>
        <row r="876">
          <cell r="C876" t="str">
            <v>SFWF</v>
          </cell>
          <cell r="N876" t="str">
            <v>0205346-4271</v>
          </cell>
          <cell r="O876">
            <v>0.01</v>
          </cell>
        </row>
        <row r="877">
          <cell r="C877" t="str">
            <v>PPL</v>
          </cell>
          <cell r="N877" t="str">
            <v>204498-4201</v>
          </cell>
          <cell r="O877">
            <v>-0.03</v>
          </cell>
        </row>
        <row r="878">
          <cell r="M878">
            <v>-1.6600000000000001</v>
          </cell>
        </row>
        <row r="880">
          <cell r="C880" t="str">
            <v>LUCK</v>
          </cell>
          <cell r="D880">
            <v>40226</v>
          </cell>
          <cell r="E880">
            <v>40228</v>
          </cell>
          <cell r="F880">
            <v>965</v>
          </cell>
          <cell r="G880">
            <v>154.4</v>
          </cell>
          <cell r="H880">
            <v>1257.7</v>
          </cell>
          <cell r="I880">
            <v>19300</v>
          </cell>
          <cell r="J880">
            <v>71.653544041450772</v>
          </cell>
          <cell r="K880">
            <v>1382913.4</v>
          </cell>
          <cell r="L880">
            <v>138.30000000000001</v>
          </cell>
          <cell r="M880">
            <v>69.741505000000075</v>
          </cell>
          <cell r="N880" t="str">
            <v>208078-4201</v>
          </cell>
          <cell r="O880">
            <v>1346011.0465000013</v>
          </cell>
          <cell r="P880">
            <v>35937.353499998666</v>
          </cell>
          <cell r="U880">
            <v>1381655.7</v>
          </cell>
        </row>
        <row r="881">
          <cell r="C881" t="str">
            <v>DOL</v>
          </cell>
          <cell r="D881">
            <v>40226</v>
          </cell>
          <cell r="E881">
            <v>40228</v>
          </cell>
          <cell r="F881">
            <v>7500</v>
          </cell>
          <cell r="G881">
            <v>1200</v>
          </cell>
          <cell r="H881">
            <v>8856.65</v>
          </cell>
          <cell r="I881">
            <v>150000</v>
          </cell>
          <cell r="J881">
            <v>10.443333333333333</v>
          </cell>
          <cell r="K881">
            <v>1566500</v>
          </cell>
          <cell r="L881">
            <v>156.65</v>
          </cell>
          <cell r="M881">
            <v>7.54</v>
          </cell>
          <cell r="N881" t="str">
            <v>202428-4201</v>
          </cell>
          <cell r="O881">
            <v>1131000</v>
          </cell>
          <cell r="P881">
            <v>428000</v>
          </cell>
          <cell r="U881">
            <v>1557643.35</v>
          </cell>
        </row>
        <row r="882">
          <cell r="C882" t="str">
            <v>DOL</v>
          </cell>
          <cell r="D882">
            <v>40226</v>
          </cell>
          <cell r="E882">
            <v>40228</v>
          </cell>
          <cell r="F882">
            <v>7500</v>
          </cell>
          <cell r="G882">
            <v>1200</v>
          </cell>
          <cell r="H882">
            <v>8856.5499999999993</v>
          </cell>
          <cell r="I882">
            <v>150000</v>
          </cell>
          <cell r="J882">
            <v>10.436666666666667</v>
          </cell>
          <cell r="K882">
            <v>1565500</v>
          </cell>
          <cell r="L882">
            <v>156.55000000000001</v>
          </cell>
          <cell r="M882">
            <v>7.54</v>
          </cell>
          <cell r="N882" t="str">
            <v>202428-4201</v>
          </cell>
          <cell r="O882">
            <v>1131000</v>
          </cell>
          <cell r="P882">
            <v>427000</v>
          </cell>
          <cell r="U882">
            <v>1556643.45</v>
          </cell>
        </row>
        <row r="883">
          <cell r="C883" t="str">
            <v>DOL</v>
          </cell>
          <cell r="D883">
            <v>40226</v>
          </cell>
          <cell r="E883">
            <v>40228</v>
          </cell>
          <cell r="F883">
            <v>15000</v>
          </cell>
          <cell r="G883">
            <v>2400</v>
          </cell>
          <cell r="H883">
            <v>17704.47</v>
          </cell>
          <cell r="I883">
            <v>300000</v>
          </cell>
          <cell r="J883">
            <v>10.148466666666666</v>
          </cell>
          <cell r="K883">
            <v>3044540</v>
          </cell>
          <cell r="L883">
            <v>304.47000000000003</v>
          </cell>
          <cell r="M883">
            <v>7.54</v>
          </cell>
          <cell r="N883" t="str">
            <v>202428-4201</v>
          </cell>
          <cell r="O883">
            <v>2262000</v>
          </cell>
          <cell r="P883">
            <v>767540</v>
          </cell>
          <cell r="U883">
            <v>3026835.53</v>
          </cell>
        </row>
        <row r="884">
          <cell r="G884">
            <v>4954.3999999999996</v>
          </cell>
          <cell r="H884">
            <v>36675.370000000003</v>
          </cell>
          <cell r="K884">
            <v>7559453.4000000004</v>
          </cell>
          <cell r="L884">
            <v>755.97</v>
          </cell>
        </row>
        <row r="886">
          <cell r="C886" t="str">
            <v>ICI</v>
          </cell>
          <cell r="D886">
            <v>40227</v>
          </cell>
          <cell r="E886">
            <v>40231</v>
          </cell>
          <cell r="F886">
            <v>1500</v>
          </cell>
          <cell r="G886">
            <v>240</v>
          </cell>
          <cell r="H886">
            <v>1740</v>
          </cell>
          <cell r="K886">
            <v>-2523810</v>
          </cell>
          <cell r="Q886">
            <v>15000</v>
          </cell>
          <cell r="R886" t="str">
            <v>208116-4201</v>
          </cell>
          <cell r="T886">
            <v>2525310</v>
          </cell>
          <cell r="U886">
            <v>-2525550</v>
          </cell>
        </row>
        <row r="888">
          <cell r="C888" t="str">
            <v>DOL</v>
          </cell>
          <cell r="D888">
            <v>40228</v>
          </cell>
          <cell r="E888">
            <v>40232</v>
          </cell>
          <cell r="F888">
            <v>12500</v>
          </cell>
          <cell r="G888">
            <v>2000</v>
          </cell>
          <cell r="H888">
            <v>14742.84</v>
          </cell>
          <cell r="I888">
            <v>250000</v>
          </cell>
          <cell r="J888">
            <v>9.7127983999999987</v>
          </cell>
          <cell r="K888">
            <v>2428199.5999999996</v>
          </cell>
          <cell r="L888">
            <v>242.84</v>
          </cell>
          <cell r="M888">
            <v>7.54</v>
          </cell>
          <cell r="N888" t="str">
            <v>202428-4201</v>
          </cell>
          <cell r="O888">
            <v>1885000</v>
          </cell>
          <cell r="P888">
            <v>530699.59999999963</v>
          </cell>
          <cell r="U888">
            <v>2413456.7599999998</v>
          </cell>
        </row>
        <row r="889">
          <cell r="C889" t="str">
            <v>MYBL</v>
          </cell>
          <cell r="D889">
            <v>40228</v>
          </cell>
          <cell r="E889">
            <v>40232</v>
          </cell>
          <cell r="F889">
            <v>2500</v>
          </cell>
          <cell r="G889">
            <v>400</v>
          </cell>
          <cell r="H889">
            <v>2928.88</v>
          </cell>
          <cell r="I889">
            <v>50000</v>
          </cell>
          <cell r="J889">
            <v>5.7744999999999997</v>
          </cell>
          <cell r="K889">
            <v>288725</v>
          </cell>
          <cell r="L889">
            <v>28.88</v>
          </cell>
          <cell r="M889">
            <v>4.9242856780487809</v>
          </cell>
          <cell r="N889" t="str">
            <v>0210501-4201</v>
          </cell>
          <cell r="O889">
            <v>246214.28390243906</v>
          </cell>
          <cell r="P889">
            <v>40010.716097560944</v>
          </cell>
          <cell r="U889">
            <v>285796.12</v>
          </cell>
        </row>
        <row r="890">
          <cell r="C890" t="str">
            <v>DOL</v>
          </cell>
          <cell r="D890">
            <v>40228</v>
          </cell>
          <cell r="E890">
            <v>40232</v>
          </cell>
          <cell r="F890">
            <v>10000</v>
          </cell>
          <cell r="G890">
            <v>1600</v>
          </cell>
          <cell r="H890">
            <v>11793.01</v>
          </cell>
          <cell r="I890">
            <v>200000</v>
          </cell>
          <cell r="J890">
            <v>9.6482582499999996</v>
          </cell>
          <cell r="K890">
            <v>1929651.65</v>
          </cell>
          <cell r="L890">
            <v>193.01</v>
          </cell>
          <cell r="M890">
            <v>7.54</v>
          </cell>
          <cell r="N890" t="str">
            <v>202428-4201</v>
          </cell>
          <cell r="O890">
            <v>1508000</v>
          </cell>
          <cell r="P890">
            <v>411651.64999999991</v>
          </cell>
          <cell r="U890">
            <v>1917858.64</v>
          </cell>
        </row>
        <row r="891">
          <cell r="C891" t="str">
            <v>LUCK</v>
          </cell>
          <cell r="D891">
            <v>40228</v>
          </cell>
          <cell r="E891">
            <v>40232</v>
          </cell>
          <cell r="F891">
            <v>1535</v>
          </cell>
          <cell r="G891">
            <v>245.6</v>
          </cell>
          <cell r="H891">
            <v>2000.8899999999999</v>
          </cell>
          <cell r="I891">
            <v>30700</v>
          </cell>
          <cell r="J891">
            <v>71.755700325732903</v>
          </cell>
          <cell r="K891">
            <v>2202900</v>
          </cell>
          <cell r="L891">
            <v>220.29</v>
          </cell>
          <cell r="M891">
            <v>69.741500000000002</v>
          </cell>
          <cell r="N891" t="str">
            <v>208078-4201</v>
          </cell>
          <cell r="O891">
            <v>2141064.2000000002</v>
          </cell>
          <cell r="P891">
            <v>60300.799999999719</v>
          </cell>
          <cell r="U891">
            <v>2200899.11</v>
          </cell>
        </row>
        <row r="892">
          <cell r="C892" t="str">
            <v>DOL</v>
          </cell>
          <cell r="D892">
            <v>40228</v>
          </cell>
          <cell r="E892">
            <v>40232</v>
          </cell>
          <cell r="F892">
            <v>10000</v>
          </cell>
          <cell r="G892">
            <v>1600</v>
          </cell>
          <cell r="H892">
            <v>11791.39</v>
          </cell>
          <cell r="I892">
            <v>200000</v>
          </cell>
          <cell r="J892">
            <v>9.5678635500000002</v>
          </cell>
          <cell r="K892">
            <v>1913572.71</v>
          </cell>
          <cell r="L892">
            <v>191.39</v>
          </cell>
          <cell r="M892">
            <v>7.54</v>
          </cell>
          <cell r="N892" t="str">
            <v>202428-4201</v>
          </cell>
          <cell r="O892">
            <v>1508000</v>
          </cell>
          <cell r="P892">
            <v>395572.70999999996</v>
          </cell>
          <cell r="U892">
            <v>1901781.32</v>
          </cell>
        </row>
        <row r="893">
          <cell r="G893">
            <v>5845.6</v>
          </cell>
          <cell r="H893">
            <v>43257.01</v>
          </cell>
          <cell r="K893">
            <v>8763048.9600000009</v>
          </cell>
          <cell r="L893">
            <v>876.41</v>
          </cell>
        </row>
        <row r="895">
          <cell r="C895" t="str">
            <v>DOL</v>
          </cell>
          <cell r="D895">
            <v>40231</v>
          </cell>
          <cell r="E895">
            <v>40233</v>
          </cell>
          <cell r="F895">
            <v>5250</v>
          </cell>
          <cell r="G895">
            <v>840</v>
          </cell>
          <cell r="H895">
            <v>6184.67</v>
          </cell>
          <cell r="I895">
            <v>105000</v>
          </cell>
          <cell r="J895">
            <v>9.0164886666666675</v>
          </cell>
          <cell r="K895">
            <v>946731.31</v>
          </cell>
          <cell r="L895">
            <v>94.67</v>
          </cell>
          <cell r="M895">
            <v>7.54</v>
          </cell>
          <cell r="N895" t="str">
            <v>202428-4201</v>
          </cell>
          <cell r="O895">
            <v>791700</v>
          </cell>
          <cell r="P895">
            <v>149781.31000000006</v>
          </cell>
          <cell r="U895">
            <v>940546.64</v>
          </cell>
        </row>
        <row r="896">
          <cell r="C896" t="str">
            <v>DOL</v>
          </cell>
          <cell r="D896">
            <v>40231</v>
          </cell>
          <cell r="E896">
            <v>40233</v>
          </cell>
          <cell r="F896">
            <v>3367.8024999999998</v>
          </cell>
          <cell r="G896">
            <v>538.85</v>
          </cell>
          <cell r="H896">
            <v>3967.3324999999995</v>
          </cell>
          <cell r="I896">
            <v>67356</v>
          </cell>
          <cell r="J896">
            <v>9.0094646727834196</v>
          </cell>
          <cell r="K896">
            <v>606841.50250000006</v>
          </cell>
          <cell r="L896">
            <v>60.68</v>
          </cell>
          <cell r="M896">
            <v>7.54</v>
          </cell>
          <cell r="N896" t="str">
            <v>202428-4201</v>
          </cell>
          <cell r="O896">
            <v>507864.24</v>
          </cell>
          <cell r="P896">
            <v>95609.460000000108</v>
          </cell>
          <cell r="U896">
            <v>602874.17000000004</v>
          </cell>
        </row>
        <row r="897">
          <cell r="C897" t="str">
            <v>UBL</v>
          </cell>
          <cell r="D897">
            <v>40231</v>
          </cell>
          <cell r="E897">
            <v>40233</v>
          </cell>
          <cell r="F897">
            <v>1500</v>
          </cell>
          <cell r="G897">
            <v>240</v>
          </cell>
          <cell r="H897">
            <v>1937.94</v>
          </cell>
          <cell r="I897">
            <v>30000</v>
          </cell>
          <cell r="J897">
            <v>65.976666666666674</v>
          </cell>
          <cell r="K897">
            <v>1979300</v>
          </cell>
          <cell r="L897">
            <v>197.94</v>
          </cell>
          <cell r="M897">
            <v>64.630720647058808</v>
          </cell>
          <cell r="N897" t="str">
            <v>206407-4201</v>
          </cell>
          <cell r="O897">
            <v>1938921.6194117642</v>
          </cell>
          <cell r="P897">
            <v>38878.380588235799</v>
          </cell>
          <cell r="U897">
            <v>1977362.06</v>
          </cell>
        </row>
        <row r="898">
          <cell r="C898" t="str">
            <v>DOL</v>
          </cell>
          <cell r="D898">
            <v>40231</v>
          </cell>
          <cell r="E898">
            <v>40233</v>
          </cell>
          <cell r="F898">
            <v>1250</v>
          </cell>
          <cell r="G898">
            <v>200</v>
          </cell>
          <cell r="H898">
            <v>1472.68</v>
          </cell>
          <cell r="I898">
            <v>25000</v>
          </cell>
          <cell r="J898">
            <v>9.0721919999999994</v>
          </cell>
          <cell r="K898">
            <v>226804.8</v>
          </cell>
          <cell r="L898">
            <v>22.68</v>
          </cell>
          <cell r="M898">
            <v>7.54</v>
          </cell>
          <cell r="N898" t="str">
            <v>202428-4201</v>
          </cell>
          <cell r="O898">
            <v>188500</v>
          </cell>
          <cell r="P898">
            <v>37054.799999999988</v>
          </cell>
          <cell r="U898">
            <v>225332.12</v>
          </cell>
        </row>
        <row r="899">
          <cell r="C899" t="str">
            <v>MYBL</v>
          </cell>
          <cell r="D899">
            <v>40231</v>
          </cell>
          <cell r="E899">
            <v>40233</v>
          </cell>
          <cell r="F899">
            <v>2500</v>
          </cell>
          <cell r="G899">
            <v>400</v>
          </cell>
          <cell r="H899">
            <v>2927.81</v>
          </cell>
          <cell r="I899">
            <v>50000</v>
          </cell>
          <cell r="J899">
            <v>5.5620000000000003</v>
          </cell>
          <cell r="K899">
            <v>278100</v>
          </cell>
          <cell r="L899">
            <v>27.81</v>
          </cell>
          <cell r="M899">
            <v>4.9242856520325207</v>
          </cell>
          <cell r="N899" t="str">
            <v>0210501-4201</v>
          </cell>
          <cell r="O899">
            <v>246214.28260162604</v>
          </cell>
          <cell r="P899">
            <v>29385.717398373963</v>
          </cell>
          <cell r="U899">
            <v>275172.19</v>
          </cell>
        </row>
        <row r="900">
          <cell r="C900" t="str">
            <v>NBP</v>
          </cell>
          <cell r="D900">
            <v>40231</v>
          </cell>
          <cell r="E900">
            <v>40233</v>
          </cell>
          <cell r="F900">
            <v>3750</v>
          </cell>
          <cell r="G900">
            <v>600</v>
          </cell>
          <cell r="H900">
            <v>5002.7700000000004</v>
          </cell>
          <cell r="I900">
            <v>75000</v>
          </cell>
          <cell r="J900">
            <v>87.036003999999991</v>
          </cell>
          <cell r="K900">
            <v>6527700.2999999998</v>
          </cell>
          <cell r="L900">
            <v>652.77</v>
          </cell>
          <cell r="M900">
            <v>81.555965306904241</v>
          </cell>
          <cell r="N900" t="str">
            <v>203882-4201</v>
          </cell>
          <cell r="O900">
            <v>6116697.3980178181</v>
          </cell>
          <cell r="P900">
            <v>407252.90198218171</v>
          </cell>
          <cell r="U900">
            <v>6522697.5300000003</v>
          </cell>
        </row>
        <row r="901">
          <cell r="G901">
            <v>2818.85</v>
          </cell>
          <cell r="H901">
            <v>21493.202499999999</v>
          </cell>
          <cell r="K901">
            <v>10565477.9125</v>
          </cell>
          <cell r="L901">
            <v>1056.55</v>
          </cell>
        </row>
        <row r="903">
          <cell r="C903" t="str">
            <v>NBP</v>
          </cell>
          <cell r="D903">
            <v>40232</v>
          </cell>
          <cell r="E903">
            <v>40234</v>
          </cell>
          <cell r="F903">
            <v>1340.375</v>
          </cell>
          <cell r="G903">
            <v>214.46</v>
          </cell>
          <cell r="H903">
            <v>1793.7049999999999</v>
          </cell>
          <cell r="I903">
            <v>26807</v>
          </cell>
          <cell r="J903">
            <v>89.108249524377968</v>
          </cell>
          <cell r="K903">
            <v>2388724.8450000002</v>
          </cell>
          <cell r="L903">
            <v>238.87</v>
          </cell>
          <cell r="M903">
            <v>81.555965306904312</v>
          </cell>
          <cell r="N903" t="str">
            <v>203882-4201</v>
          </cell>
          <cell r="O903">
            <v>2186270.7619821839</v>
          </cell>
          <cell r="P903">
            <v>201113.70801781633</v>
          </cell>
          <cell r="U903">
            <v>2386931.14</v>
          </cell>
        </row>
        <row r="904">
          <cell r="C904" t="str">
            <v>ATRL</v>
          </cell>
          <cell r="D904">
            <v>40232</v>
          </cell>
          <cell r="E904">
            <v>40234</v>
          </cell>
          <cell r="F904">
            <v>4000</v>
          </cell>
          <cell r="G904">
            <v>640</v>
          </cell>
          <cell r="H904">
            <v>4640</v>
          </cell>
          <cell r="K904">
            <v>-4559477.92</v>
          </cell>
          <cell r="Q904">
            <v>40000</v>
          </cell>
          <cell r="R904" t="str">
            <v>204005-4201</v>
          </cell>
          <cell r="T904">
            <v>4563477.92</v>
          </cell>
          <cell r="U904">
            <v>-4564117.92</v>
          </cell>
        </row>
        <row r="905">
          <cell r="C905" t="str">
            <v>ENGRO</v>
          </cell>
          <cell r="D905">
            <v>40232</v>
          </cell>
          <cell r="E905">
            <v>40234</v>
          </cell>
          <cell r="F905">
            <v>350</v>
          </cell>
          <cell r="G905">
            <v>56</v>
          </cell>
          <cell r="H905">
            <v>406</v>
          </cell>
          <cell r="K905">
            <v>-654500</v>
          </cell>
          <cell r="Q905">
            <v>3500</v>
          </cell>
          <cell r="R905" t="str">
            <v>203807-4201</v>
          </cell>
          <cell r="T905">
            <v>654850</v>
          </cell>
          <cell r="U905">
            <v>-654906</v>
          </cell>
        </row>
        <row r="906">
          <cell r="C906" t="str">
            <v>PPL</v>
          </cell>
          <cell r="D906">
            <v>40232</v>
          </cell>
          <cell r="E906">
            <v>40234</v>
          </cell>
          <cell r="F906">
            <v>200</v>
          </cell>
          <cell r="G906">
            <v>32</v>
          </cell>
          <cell r="H906">
            <v>232</v>
          </cell>
          <cell r="K906">
            <v>-390000</v>
          </cell>
          <cell r="Q906">
            <v>2000</v>
          </cell>
          <cell r="R906" t="str">
            <v>204498-4201</v>
          </cell>
          <cell r="T906">
            <v>390200</v>
          </cell>
          <cell r="U906">
            <v>-390232</v>
          </cell>
        </row>
        <row r="907">
          <cell r="C907" t="str">
            <v>PSO</v>
          </cell>
          <cell r="D907">
            <v>40232</v>
          </cell>
          <cell r="E907">
            <v>40234</v>
          </cell>
          <cell r="F907">
            <v>600</v>
          </cell>
          <cell r="G907">
            <v>96</v>
          </cell>
          <cell r="H907">
            <v>696</v>
          </cell>
          <cell r="K907">
            <v>-1214040</v>
          </cell>
          <cell r="Q907">
            <v>4000</v>
          </cell>
          <cell r="R907" t="str">
            <v>203858-4201</v>
          </cell>
          <cell r="T907">
            <v>1214640</v>
          </cell>
          <cell r="U907">
            <v>-1214736</v>
          </cell>
        </row>
        <row r="908">
          <cell r="G908">
            <v>1038.46</v>
          </cell>
          <cell r="H908">
            <v>7767.7049999999999</v>
          </cell>
          <cell r="K908">
            <v>-4429293.0749999993</v>
          </cell>
          <cell r="L908">
            <v>238.87</v>
          </cell>
        </row>
        <row r="910">
          <cell r="C910" t="str">
            <v>HUBC</v>
          </cell>
          <cell r="D910">
            <v>40233</v>
          </cell>
          <cell r="E910">
            <v>40234</v>
          </cell>
          <cell r="F910">
            <v>3271.0625</v>
          </cell>
          <cell r="G910">
            <v>523.37</v>
          </cell>
          <cell r="H910">
            <v>4005.7424999999998</v>
          </cell>
          <cell r="I910">
            <v>65421</v>
          </cell>
          <cell r="J910">
            <v>32.30000003821403</v>
          </cell>
          <cell r="K910">
            <v>2113098.3025000002</v>
          </cell>
          <cell r="L910">
            <v>211.31</v>
          </cell>
          <cell r="M910">
            <v>31.219015608404948</v>
          </cell>
          <cell r="N910" t="str">
            <v>203840-4201</v>
          </cell>
          <cell r="O910">
            <v>2042379.2201174602</v>
          </cell>
          <cell r="P910">
            <v>67448.019882539869</v>
          </cell>
          <cell r="U910">
            <v>2109092.56</v>
          </cell>
        </row>
        <row r="911">
          <cell r="C911" t="str">
            <v>ATRL</v>
          </cell>
          <cell r="D911">
            <v>40233</v>
          </cell>
          <cell r="E911">
            <v>40234</v>
          </cell>
          <cell r="F911">
            <v>500</v>
          </cell>
          <cell r="G911">
            <v>80</v>
          </cell>
          <cell r="H911">
            <v>580</v>
          </cell>
          <cell r="K911">
            <v>-565000</v>
          </cell>
          <cell r="Q911">
            <v>5000</v>
          </cell>
          <cell r="R911" t="str">
            <v>204005-4201</v>
          </cell>
          <cell r="T911">
            <v>565500</v>
          </cell>
          <cell r="U911">
            <v>-565580</v>
          </cell>
        </row>
        <row r="912">
          <cell r="C912" t="str">
            <v>ENGRO</v>
          </cell>
          <cell r="D912">
            <v>40233</v>
          </cell>
          <cell r="E912">
            <v>40234</v>
          </cell>
          <cell r="F912">
            <v>2900</v>
          </cell>
          <cell r="G912">
            <v>464</v>
          </cell>
          <cell r="H912">
            <v>3364</v>
          </cell>
          <cell r="K912">
            <v>-5361550</v>
          </cell>
          <cell r="Q912">
            <v>29000</v>
          </cell>
          <cell r="R912" t="str">
            <v>203807-4201</v>
          </cell>
          <cell r="T912">
            <v>5364450</v>
          </cell>
          <cell r="U912">
            <v>-5364914</v>
          </cell>
        </row>
        <row r="913">
          <cell r="C913" t="str">
            <v>FFC</v>
          </cell>
          <cell r="D913">
            <v>40233</v>
          </cell>
          <cell r="E913">
            <v>40234</v>
          </cell>
          <cell r="F913">
            <v>1000</v>
          </cell>
          <cell r="G913">
            <v>160</v>
          </cell>
          <cell r="H913">
            <v>1160</v>
          </cell>
          <cell r="K913">
            <v>-1038125</v>
          </cell>
          <cell r="Q913">
            <v>10000</v>
          </cell>
          <cell r="R913" t="str">
            <v>203890-4201</v>
          </cell>
          <cell r="T913">
            <v>1039125</v>
          </cell>
          <cell r="U913">
            <v>-1039285</v>
          </cell>
        </row>
        <row r="914">
          <cell r="C914" t="str">
            <v>PPL</v>
          </cell>
          <cell r="D914">
            <v>40233</v>
          </cell>
          <cell r="E914">
            <v>40234</v>
          </cell>
          <cell r="F914">
            <v>1000</v>
          </cell>
          <cell r="G914">
            <v>160</v>
          </cell>
          <cell r="H914">
            <v>1160</v>
          </cell>
          <cell r="K914">
            <v>-1932100</v>
          </cell>
          <cell r="Q914">
            <v>10000</v>
          </cell>
          <cell r="R914" t="str">
            <v>204498-4201</v>
          </cell>
          <cell r="T914">
            <v>1933100</v>
          </cell>
          <cell r="U914">
            <v>-1933260</v>
          </cell>
        </row>
        <row r="915">
          <cell r="C915" t="str">
            <v>PSO</v>
          </cell>
          <cell r="D915">
            <v>40233</v>
          </cell>
          <cell r="E915">
            <v>40234</v>
          </cell>
          <cell r="F915">
            <v>5250</v>
          </cell>
          <cell r="G915">
            <v>840</v>
          </cell>
          <cell r="H915">
            <v>6090</v>
          </cell>
          <cell r="K915">
            <v>-10552204.539999999</v>
          </cell>
          <cell r="Q915">
            <v>35000</v>
          </cell>
          <cell r="R915" t="str">
            <v>203858-4201</v>
          </cell>
          <cell r="T915">
            <v>10557454.539999999</v>
          </cell>
          <cell r="U915">
            <v>-10558294.539999999</v>
          </cell>
        </row>
        <row r="916">
          <cell r="G916">
            <v>2227.37</v>
          </cell>
          <cell r="H916">
            <v>16359.7425</v>
          </cell>
          <cell r="K916">
            <v>-17335881.237499997</v>
          </cell>
          <cell r="L916">
            <v>211.31</v>
          </cell>
        </row>
        <row r="918">
          <cell r="C918" t="str">
            <v>PSO</v>
          </cell>
          <cell r="D918">
            <v>40234</v>
          </cell>
          <cell r="E918">
            <v>40238</v>
          </cell>
          <cell r="F918">
            <v>1650</v>
          </cell>
          <cell r="G918">
            <v>264</v>
          </cell>
          <cell r="H918">
            <v>1914</v>
          </cell>
          <cell r="K918">
            <v>-3292880</v>
          </cell>
          <cell r="Q918">
            <v>11000</v>
          </cell>
          <cell r="R918" t="str">
            <v>203858-4201</v>
          </cell>
          <cell r="T918">
            <v>3294530</v>
          </cell>
          <cell r="U918">
            <v>-3294794</v>
          </cell>
        </row>
        <row r="919">
          <cell r="C919" t="str">
            <v>ATRL</v>
          </cell>
          <cell r="D919">
            <v>40234</v>
          </cell>
          <cell r="E919">
            <v>40238</v>
          </cell>
          <cell r="F919">
            <v>500</v>
          </cell>
          <cell r="G919">
            <v>80</v>
          </cell>
          <cell r="H919">
            <v>580</v>
          </cell>
          <cell r="K919">
            <v>-560050</v>
          </cell>
          <cell r="Q919">
            <v>5000</v>
          </cell>
          <cell r="R919" t="str">
            <v>204005-4201</v>
          </cell>
          <cell r="T919">
            <v>560550</v>
          </cell>
          <cell r="U919">
            <v>-560630</v>
          </cell>
        </row>
        <row r="920">
          <cell r="C920" t="str">
            <v>ENGRO</v>
          </cell>
          <cell r="D920">
            <v>40234</v>
          </cell>
          <cell r="E920">
            <v>40238</v>
          </cell>
          <cell r="F920">
            <v>1132</v>
          </cell>
          <cell r="G920">
            <v>181.12</v>
          </cell>
          <cell r="H920">
            <v>1313.12</v>
          </cell>
          <cell r="K920">
            <v>-2051632.5</v>
          </cell>
          <cell r="Q920">
            <v>11320</v>
          </cell>
          <cell r="R920" t="str">
            <v>203807-4201</v>
          </cell>
          <cell r="T920">
            <v>2052764.5</v>
          </cell>
          <cell r="U920">
            <v>-2052945.62</v>
          </cell>
        </row>
        <row r="921">
          <cell r="C921" t="str">
            <v>FFC</v>
          </cell>
          <cell r="D921">
            <v>40234</v>
          </cell>
          <cell r="E921">
            <v>40238</v>
          </cell>
          <cell r="F921">
            <v>1311.5</v>
          </cell>
          <cell r="G921">
            <v>209.84</v>
          </cell>
          <cell r="H921">
            <v>1521.34</v>
          </cell>
          <cell r="K921">
            <v>-1358439.7999999998</v>
          </cell>
          <cell r="Q921">
            <v>13115</v>
          </cell>
          <cell r="R921" t="str">
            <v>203890-4201</v>
          </cell>
          <cell r="T921">
            <v>1359751.2999999998</v>
          </cell>
          <cell r="U921">
            <v>-1359961.14</v>
          </cell>
        </row>
        <row r="922">
          <cell r="C922" t="str">
            <v>HUBC</v>
          </cell>
          <cell r="D922">
            <v>40234</v>
          </cell>
          <cell r="E922">
            <v>40238</v>
          </cell>
          <cell r="F922">
            <v>1728.9375</v>
          </cell>
          <cell r="G922">
            <v>276.63</v>
          </cell>
          <cell r="H922">
            <v>2119.2674999999999</v>
          </cell>
          <cell r="I922">
            <v>34579</v>
          </cell>
          <cell r="J922">
            <v>32.879999927701782</v>
          </cell>
          <cell r="K922">
            <v>1136957.5174999998</v>
          </cell>
          <cell r="L922">
            <v>113.7</v>
          </cell>
          <cell r="M922">
            <v>31.219015608404945</v>
          </cell>
          <cell r="N922" t="str">
            <v>203840-4201</v>
          </cell>
          <cell r="O922">
            <v>1079522.3407230347</v>
          </cell>
          <cell r="P922">
            <v>55706.239276965258</v>
          </cell>
          <cell r="U922">
            <v>1134838.25</v>
          </cell>
        </row>
        <row r="923">
          <cell r="C923" t="str">
            <v>HUBC</v>
          </cell>
          <cell r="D923">
            <v>40234</v>
          </cell>
          <cell r="E923">
            <v>40238</v>
          </cell>
          <cell r="F923">
            <v>20000</v>
          </cell>
          <cell r="G923">
            <v>3200</v>
          </cell>
          <cell r="H923">
            <v>24513.62</v>
          </cell>
          <cell r="I923">
            <v>400000</v>
          </cell>
          <cell r="J923">
            <v>32.839762374999999</v>
          </cell>
          <cell r="K923">
            <v>13135904.949999999</v>
          </cell>
          <cell r="L923">
            <v>1313.62</v>
          </cell>
          <cell r="M923">
            <v>31.219015608404945</v>
          </cell>
          <cell r="N923" t="str">
            <v>203840-4201</v>
          </cell>
          <cell r="O923">
            <v>12487606.243361978</v>
          </cell>
          <cell r="P923">
            <v>628298.70663802139</v>
          </cell>
          <cell r="U923">
            <v>13111391.33</v>
          </cell>
        </row>
        <row r="924">
          <cell r="C924" t="str">
            <v>HUBC</v>
          </cell>
          <cell r="D924">
            <v>40234</v>
          </cell>
          <cell r="E924">
            <v>40238</v>
          </cell>
          <cell r="F924">
            <v>10000</v>
          </cell>
          <cell r="G924">
            <v>1600</v>
          </cell>
          <cell r="H924">
            <v>12252.29</v>
          </cell>
          <cell r="I924">
            <v>200000</v>
          </cell>
          <cell r="J924">
            <v>32.614175000000003</v>
          </cell>
          <cell r="K924">
            <v>6522835</v>
          </cell>
          <cell r="L924">
            <v>652.29</v>
          </cell>
          <cell r="M924">
            <v>31.219015608404945</v>
          </cell>
          <cell r="N924" t="str">
            <v>203840-4201</v>
          </cell>
          <cell r="O924">
            <v>6243803.1216809889</v>
          </cell>
          <cell r="P924">
            <v>269031.87831901107</v>
          </cell>
          <cell r="U924">
            <v>6510582.71</v>
          </cell>
        </row>
        <row r="925">
          <cell r="G925">
            <v>5811.59</v>
          </cell>
          <cell r="H925">
            <v>44213.637499999997</v>
          </cell>
          <cell r="K925">
            <v>13532695.1675</v>
          </cell>
          <cell r="L925">
            <v>2079.6099999999997</v>
          </cell>
        </row>
        <row r="927">
          <cell r="C927" t="str">
            <v>MYBL</v>
          </cell>
          <cell r="D927">
            <v>40235</v>
          </cell>
          <cell r="E927">
            <v>40239</v>
          </cell>
          <cell r="F927">
            <v>7.3949999999999996</v>
          </cell>
          <cell r="G927">
            <v>1.18</v>
          </cell>
          <cell r="H927">
            <v>8.6449999999999996</v>
          </cell>
          <cell r="I927">
            <v>148</v>
          </cell>
          <cell r="J927">
            <v>5.049966216216216</v>
          </cell>
          <cell r="K927">
            <v>747.39499999999998</v>
          </cell>
          <cell r="L927">
            <v>7.0000000000000007E-2</v>
          </cell>
          <cell r="M927">
            <v>4.9242856520325198</v>
          </cell>
          <cell r="N927" t="str">
            <v>0210501-4201</v>
          </cell>
          <cell r="O927">
            <v>728.79427650081288</v>
          </cell>
          <cell r="P927">
            <v>11.205723499187165</v>
          </cell>
          <cell r="U927">
            <v>738.75</v>
          </cell>
        </row>
        <row r="928">
          <cell r="C928" t="str">
            <v>HUBC</v>
          </cell>
          <cell r="D928">
            <v>40235</v>
          </cell>
          <cell r="E928">
            <v>40239</v>
          </cell>
          <cell r="F928">
            <v>12500</v>
          </cell>
          <cell r="G928">
            <v>2000</v>
          </cell>
          <cell r="H928">
            <v>15339.76</v>
          </cell>
          <cell r="I928">
            <v>250000</v>
          </cell>
          <cell r="J928">
            <v>33.589368</v>
          </cell>
          <cell r="K928">
            <v>8397342</v>
          </cell>
          <cell r="L928">
            <v>839.76</v>
          </cell>
          <cell r="M928">
            <v>31.219015608404945</v>
          </cell>
          <cell r="N928" t="str">
            <v>203840-4201</v>
          </cell>
          <cell r="O928">
            <v>7804753.9021012364</v>
          </cell>
          <cell r="P928">
            <v>580088.0978987636</v>
          </cell>
          <cell r="U928">
            <v>8382002.2400000002</v>
          </cell>
        </row>
        <row r="929">
          <cell r="C929" t="str">
            <v>HUBC</v>
          </cell>
          <cell r="D929">
            <v>40235</v>
          </cell>
          <cell r="E929">
            <v>40239</v>
          </cell>
          <cell r="F929">
            <v>12500</v>
          </cell>
          <cell r="G929">
            <v>2000</v>
          </cell>
          <cell r="H929">
            <v>15325.99</v>
          </cell>
          <cell r="I929">
            <v>250000</v>
          </cell>
          <cell r="J929">
            <v>33.038820000000001</v>
          </cell>
          <cell r="K929">
            <v>8259705</v>
          </cell>
          <cell r="L929">
            <v>825.99</v>
          </cell>
          <cell r="M929">
            <v>31.219015608404945</v>
          </cell>
          <cell r="N929" t="str">
            <v>203840-4201</v>
          </cell>
          <cell r="O929">
            <v>7804753.9021012364</v>
          </cell>
          <cell r="P929">
            <v>442451.0978987636</v>
          </cell>
          <cell r="U929">
            <v>8244379.0099999998</v>
          </cell>
        </row>
        <row r="930">
          <cell r="G930">
            <v>4001.1800000000003</v>
          </cell>
          <cell r="H930">
            <v>30674.395</v>
          </cell>
          <cell r="K930">
            <v>16657794.395</v>
          </cell>
          <cell r="L930">
            <v>1665.8200000000002</v>
          </cell>
        </row>
        <row r="932">
          <cell r="C932" t="str">
            <v>DOL</v>
          </cell>
          <cell r="D932">
            <v>40238</v>
          </cell>
          <cell r="E932">
            <v>40240</v>
          </cell>
          <cell r="F932">
            <v>7149.9375</v>
          </cell>
          <cell r="G932">
            <v>1143.99</v>
          </cell>
          <cell r="H932">
            <v>8408.3675000000003</v>
          </cell>
          <cell r="I932">
            <v>142999</v>
          </cell>
          <cell r="J932">
            <v>8.0031156686410387</v>
          </cell>
          <cell r="K932">
            <v>1144437.5374999999</v>
          </cell>
          <cell r="L932">
            <v>114.44</v>
          </cell>
          <cell r="M932">
            <v>7.5400000000000089</v>
          </cell>
          <cell r="N932" t="str">
            <v>202428-4201</v>
          </cell>
          <cell r="O932">
            <v>1078212.4600000014</v>
          </cell>
          <cell r="P932">
            <v>59075.139999998508</v>
          </cell>
          <cell r="U932">
            <v>1136029.17</v>
          </cell>
        </row>
        <row r="933">
          <cell r="C933" t="str">
            <v>FFC</v>
          </cell>
          <cell r="D933">
            <v>40238</v>
          </cell>
          <cell r="E933">
            <v>40240</v>
          </cell>
          <cell r="F933">
            <v>2311.5</v>
          </cell>
          <cell r="G933">
            <v>369.84</v>
          </cell>
          <cell r="H933">
            <v>2921.82</v>
          </cell>
          <cell r="I933">
            <v>23115</v>
          </cell>
          <cell r="J933">
            <v>104.03042180402335</v>
          </cell>
          <cell r="K933">
            <v>2404663.1999999997</v>
          </cell>
          <cell r="L933">
            <v>240.48</v>
          </cell>
          <cell r="M933">
            <v>103.78006921912166</v>
          </cell>
          <cell r="N933" t="str">
            <v>203890-4201</v>
          </cell>
          <cell r="O933">
            <v>2398876.299999997</v>
          </cell>
          <cell r="P933">
            <v>3475.40000000285</v>
          </cell>
          <cell r="U933">
            <v>2401741.38</v>
          </cell>
        </row>
        <row r="934">
          <cell r="C934" t="str">
            <v>MYBL</v>
          </cell>
          <cell r="D934">
            <v>40238</v>
          </cell>
          <cell r="E934">
            <v>40240</v>
          </cell>
          <cell r="F934">
            <v>6.25E-2</v>
          </cell>
          <cell r="G934">
            <v>0.01</v>
          </cell>
          <cell r="H934">
            <v>7.2499999999999995E-2</v>
          </cell>
          <cell r="I934">
            <v>1</v>
          </cell>
          <cell r="J934">
            <v>5.0024999999999995</v>
          </cell>
          <cell r="K934">
            <v>5.0024999999999995</v>
          </cell>
          <cell r="M934">
            <v>4.9242856520325198</v>
          </cell>
          <cell r="N934" t="str">
            <v>0210501-4201</v>
          </cell>
          <cell r="O934">
            <v>4.9242856520325198</v>
          </cell>
          <cell r="P934">
            <v>1.571434796747994E-2</v>
          </cell>
          <cell r="U934">
            <v>4.93</v>
          </cell>
        </row>
        <row r="935">
          <cell r="G935">
            <v>1513.84</v>
          </cell>
          <cell r="H935">
            <v>11330.26</v>
          </cell>
          <cell r="K935">
            <v>3549105.7399999998</v>
          </cell>
          <cell r="L935">
            <v>354.91999999999996</v>
          </cell>
        </row>
        <row r="937">
          <cell r="C937" t="str">
            <v>HBL</v>
          </cell>
          <cell r="D937">
            <v>40239</v>
          </cell>
          <cell r="E937">
            <v>40241</v>
          </cell>
          <cell r="F937">
            <v>999.99</v>
          </cell>
          <cell r="G937">
            <v>160</v>
          </cell>
          <cell r="H937">
            <v>1159.99</v>
          </cell>
          <cell r="K937">
            <v>-1245300</v>
          </cell>
          <cell r="Q937">
            <v>10000</v>
          </cell>
          <cell r="R937" t="str">
            <v>206610-4201</v>
          </cell>
          <cell r="T937">
            <v>1246299.99</v>
          </cell>
          <cell r="U937">
            <v>-1246459.99</v>
          </cell>
        </row>
        <row r="938">
          <cell r="C938" t="str">
            <v>ENGRO</v>
          </cell>
          <cell r="D938">
            <v>40239</v>
          </cell>
          <cell r="E938">
            <v>40241</v>
          </cell>
          <cell r="F938">
            <v>618</v>
          </cell>
          <cell r="G938">
            <v>98.88</v>
          </cell>
          <cell r="H938">
            <v>716.88</v>
          </cell>
          <cell r="K938">
            <v>-1109585.2000000002</v>
          </cell>
          <cell r="Q938">
            <v>6180</v>
          </cell>
          <cell r="R938" t="str">
            <v>203807-4201</v>
          </cell>
          <cell r="T938">
            <v>1110203.2000000002</v>
          </cell>
          <cell r="U938">
            <v>-1110302.08</v>
          </cell>
        </row>
        <row r="939">
          <cell r="C939" t="str">
            <v>FFC</v>
          </cell>
          <cell r="D939">
            <v>40239</v>
          </cell>
          <cell r="E939">
            <v>40241</v>
          </cell>
          <cell r="F939">
            <v>1000</v>
          </cell>
          <cell r="G939">
            <v>160</v>
          </cell>
          <cell r="H939">
            <v>1160</v>
          </cell>
          <cell r="K939">
            <v>-1040000</v>
          </cell>
          <cell r="Q939">
            <v>10000</v>
          </cell>
          <cell r="R939" t="str">
            <v>203890-4201</v>
          </cell>
          <cell r="T939">
            <v>1041000</v>
          </cell>
          <cell r="U939">
            <v>-1041160</v>
          </cell>
        </row>
        <row r="940">
          <cell r="C940" t="str">
            <v>MYBL</v>
          </cell>
          <cell r="D940">
            <v>40239</v>
          </cell>
          <cell r="E940">
            <v>40241</v>
          </cell>
          <cell r="F940">
            <v>4992.5524999999998</v>
          </cell>
          <cell r="G940">
            <v>798.81</v>
          </cell>
          <cell r="H940">
            <v>5840.2524999999996</v>
          </cell>
          <cell r="I940">
            <v>99851</v>
          </cell>
          <cell r="J940">
            <v>4.8946203092607981</v>
          </cell>
          <cell r="K940">
            <v>488732.73249999998</v>
          </cell>
          <cell r="L940">
            <v>48.89</v>
          </cell>
          <cell r="M940">
            <v>4.9242856520325189</v>
          </cell>
          <cell r="N940" t="str">
            <v>0210501-4201</v>
          </cell>
          <cell r="O940">
            <v>491694.84664109902</v>
          </cell>
          <cell r="P940">
            <v>-7954.6666410990274</v>
          </cell>
          <cell r="U940">
            <v>482892.48</v>
          </cell>
        </row>
        <row r="941">
          <cell r="G941">
            <v>1217.69</v>
          </cell>
          <cell r="H941">
            <v>8877.1224999999995</v>
          </cell>
          <cell r="K941">
            <v>-2906152.4675000003</v>
          </cell>
          <cell r="L941">
            <v>48.89</v>
          </cell>
        </row>
        <row r="943">
          <cell r="C943" t="str">
            <v>FFC</v>
          </cell>
          <cell r="D943">
            <v>40240</v>
          </cell>
          <cell r="E943">
            <v>40242</v>
          </cell>
          <cell r="F943">
            <v>1000</v>
          </cell>
          <cell r="G943">
            <v>160</v>
          </cell>
          <cell r="H943">
            <v>1160</v>
          </cell>
          <cell r="K943">
            <v>-1040000</v>
          </cell>
          <cell r="Q943">
            <v>10000</v>
          </cell>
          <cell r="R943" t="str">
            <v>203890-4201</v>
          </cell>
          <cell r="T943">
            <v>1041000</v>
          </cell>
          <cell r="U943">
            <v>-1041160</v>
          </cell>
        </row>
        <row r="944">
          <cell r="C944" t="str">
            <v>HBL</v>
          </cell>
          <cell r="D944">
            <v>40240</v>
          </cell>
          <cell r="E944">
            <v>40242</v>
          </cell>
          <cell r="F944">
            <v>500</v>
          </cell>
          <cell r="G944">
            <v>80</v>
          </cell>
          <cell r="H944">
            <v>580</v>
          </cell>
          <cell r="K944">
            <v>-616700</v>
          </cell>
          <cell r="Q944">
            <v>5000</v>
          </cell>
          <cell r="R944" t="str">
            <v>206610-4201</v>
          </cell>
          <cell r="T944">
            <v>617200</v>
          </cell>
          <cell r="U944">
            <v>-617280</v>
          </cell>
        </row>
        <row r="945">
          <cell r="G945">
            <v>240</v>
          </cell>
          <cell r="H945">
            <v>1740</v>
          </cell>
          <cell r="K945">
            <v>-1656700</v>
          </cell>
        </row>
        <row r="947">
          <cell r="C947" t="str">
            <v>FFC</v>
          </cell>
          <cell r="D947">
            <v>40241</v>
          </cell>
          <cell r="E947">
            <v>40245</v>
          </cell>
          <cell r="F947">
            <v>1000</v>
          </cell>
          <cell r="G947">
            <v>160</v>
          </cell>
          <cell r="H947">
            <v>1160</v>
          </cell>
          <cell r="K947">
            <v>-1040000</v>
          </cell>
          <cell r="Q947">
            <v>10000</v>
          </cell>
          <cell r="R947" t="str">
            <v>203890-4201</v>
          </cell>
          <cell r="T947">
            <v>1041000</v>
          </cell>
          <cell r="U947">
            <v>-1041160</v>
          </cell>
        </row>
        <row r="949">
          <cell r="C949" t="str">
            <v>PSMC</v>
          </cell>
          <cell r="D949">
            <v>40242</v>
          </cell>
          <cell r="E949">
            <v>40246</v>
          </cell>
          <cell r="F949">
            <v>250</v>
          </cell>
          <cell r="G949">
            <v>40</v>
          </cell>
          <cell r="H949">
            <v>290</v>
          </cell>
          <cell r="K949">
            <v>-405250</v>
          </cell>
          <cell r="Q949">
            <v>5000</v>
          </cell>
          <cell r="R949" t="str">
            <v>213306-4201</v>
          </cell>
          <cell r="T949">
            <v>405500</v>
          </cell>
          <cell r="U949">
            <v>-405540</v>
          </cell>
        </row>
        <row r="950">
          <cell r="C950" t="str">
            <v>FFC</v>
          </cell>
          <cell r="D950">
            <v>40242</v>
          </cell>
          <cell r="E950">
            <v>40246</v>
          </cell>
          <cell r="F950">
            <v>3000</v>
          </cell>
          <cell r="G950">
            <v>480</v>
          </cell>
          <cell r="H950">
            <v>3794.74</v>
          </cell>
          <cell r="I950">
            <v>30000</v>
          </cell>
          <cell r="J950">
            <v>104.9</v>
          </cell>
          <cell r="K950">
            <v>3147000</v>
          </cell>
          <cell r="L950">
            <v>314.74</v>
          </cell>
          <cell r="M950">
            <v>104.1</v>
          </cell>
          <cell r="N950" t="str">
            <v>203890-4201</v>
          </cell>
          <cell r="O950">
            <v>3123000</v>
          </cell>
          <cell r="P950">
            <v>21000</v>
          </cell>
          <cell r="U950">
            <v>3143205.26</v>
          </cell>
        </row>
        <row r="951">
          <cell r="G951">
            <v>520</v>
          </cell>
          <cell r="H951">
            <v>4084.74</v>
          </cell>
          <cell r="K951">
            <v>2741750</v>
          </cell>
          <cell r="L951">
            <v>314.74</v>
          </cell>
        </row>
        <row r="953">
          <cell r="C953" t="str">
            <v>ABL</v>
          </cell>
          <cell r="D953">
            <v>40245</v>
          </cell>
          <cell r="E953">
            <v>40247</v>
          </cell>
          <cell r="F953">
            <v>450</v>
          </cell>
          <cell r="G953">
            <v>72</v>
          </cell>
          <cell r="H953">
            <v>522</v>
          </cell>
          <cell r="K953">
            <v>-575617.01</v>
          </cell>
          <cell r="Q953">
            <v>9000</v>
          </cell>
          <cell r="R953" t="str">
            <v>206830-4201</v>
          </cell>
          <cell r="T953">
            <v>576067.01</v>
          </cell>
          <cell r="U953">
            <v>-576139.01</v>
          </cell>
        </row>
        <row r="954">
          <cell r="C954" t="str">
            <v>KAPCO</v>
          </cell>
          <cell r="D954">
            <v>40245</v>
          </cell>
          <cell r="E954">
            <v>40246</v>
          </cell>
          <cell r="F954">
            <v>2899.3125</v>
          </cell>
          <cell r="G954">
            <v>463.89</v>
          </cell>
          <cell r="H954">
            <v>3630.2525000000001</v>
          </cell>
          <cell r="I954">
            <v>57986</v>
          </cell>
          <cell r="J954">
            <v>46.05598769530576</v>
          </cell>
          <cell r="K954">
            <v>2670602.5024999999</v>
          </cell>
          <cell r="L954">
            <v>267.05</v>
          </cell>
          <cell r="M954">
            <v>45.888942631665955</v>
          </cell>
          <cell r="N954" t="str">
            <v>205443-4201</v>
          </cell>
          <cell r="O954">
            <v>2660916.2274397821</v>
          </cell>
          <cell r="P954">
            <v>6786.9625602176975</v>
          </cell>
          <cell r="U954">
            <v>2666972.25</v>
          </cell>
        </row>
        <row r="955">
          <cell r="C955" t="str">
            <v>UBL</v>
          </cell>
          <cell r="D955">
            <v>40245</v>
          </cell>
          <cell r="E955">
            <v>40247</v>
          </cell>
          <cell r="F955">
            <v>2000</v>
          </cell>
          <cell r="G955">
            <v>320</v>
          </cell>
          <cell r="H955">
            <v>2585.4</v>
          </cell>
          <cell r="I955">
            <v>40000</v>
          </cell>
          <cell r="J955">
            <v>66.345249999999993</v>
          </cell>
          <cell r="K955">
            <v>2653810</v>
          </cell>
          <cell r="L955">
            <v>265.39999999999998</v>
          </cell>
          <cell r="M955">
            <v>64.630720647058823</v>
          </cell>
          <cell r="N955" t="str">
            <v>206407-4201</v>
          </cell>
          <cell r="O955">
            <v>2585228.8258823529</v>
          </cell>
          <cell r="P955">
            <v>66581.174117647111</v>
          </cell>
          <cell r="U955">
            <v>2651224.6</v>
          </cell>
        </row>
        <row r="956">
          <cell r="C956" t="str">
            <v>UBL</v>
          </cell>
          <cell r="D956">
            <v>40245</v>
          </cell>
          <cell r="E956">
            <v>40247</v>
          </cell>
          <cell r="F956">
            <v>750</v>
          </cell>
          <cell r="G956">
            <v>120</v>
          </cell>
          <cell r="H956">
            <v>970.53</v>
          </cell>
          <cell r="I956">
            <v>15000</v>
          </cell>
          <cell r="J956">
            <v>67.016666666666666</v>
          </cell>
          <cell r="K956">
            <v>1005250</v>
          </cell>
          <cell r="L956">
            <v>100.53</v>
          </cell>
          <cell r="M956">
            <v>64.630720647058823</v>
          </cell>
          <cell r="N956" t="str">
            <v>206407-4201</v>
          </cell>
          <cell r="O956">
            <v>969460.80970588233</v>
          </cell>
          <cell r="P956">
            <v>35039.190294117667</v>
          </cell>
          <cell r="U956">
            <v>1004279.47</v>
          </cell>
        </row>
        <row r="957">
          <cell r="G957">
            <v>975.89</v>
          </cell>
          <cell r="H957">
            <v>7708.1824999999999</v>
          </cell>
          <cell r="K957">
            <v>5754045.4924999997</v>
          </cell>
          <cell r="L957">
            <v>632.98</v>
          </cell>
        </row>
        <row r="958">
          <cell r="K958">
            <v>3083442.9899999998</v>
          </cell>
        </row>
        <row r="960">
          <cell r="C960" t="str">
            <v>HBL</v>
          </cell>
          <cell r="D960">
            <v>40246</v>
          </cell>
          <cell r="E960">
            <v>40247</v>
          </cell>
          <cell r="F960">
            <v>1500</v>
          </cell>
          <cell r="G960">
            <v>240</v>
          </cell>
          <cell r="H960">
            <v>1930.66</v>
          </cell>
          <cell r="I960">
            <v>15000</v>
          </cell>
          <cell r="J960">
            <v>127.09251333333333</v>
          </cell>
          <cell r="K960">
            <v>1906387.7</v>
          </cell>
          <cell r="L960">
            <v>190.66</v>
          </cell>
          <cell r="M960">
            <v>124.23333266666668</v>
          </cell>
          <cell r="N960" t="str">
            <v>206610-4201</v>
          </cell>
          <cell r="O960">
            <v>1863499.9900000002</v>
          </cell>
          <cell r="P960">
            <v>41387.70999999973</v>
          </cell>
          <cell r="U960">
            <v>1904457.04</v>
          </cell>
        </row>
        <row r="961">
          <cell r="C961" t="str">
            <v>KAPCO</v>
          </cell>
          <cell r="D961">
            <v>40246</v>
          </cell>
          <cell r="E961">
            <v>40247</v>
          </cell>
          <cell r="F961">
            <v>4750</v>
          </cell>
          <cell r="G961">
            <v>760</v>
          </cell>
          <cell r="H961">
            <v>5948.56</v>
          </cell>
          <cell r="I961">
            <v>95000</v>
          </cell>
          <cell r="J961">
            <v>46.162788526315779</v>
          </cell>
          <cell r="K961">
            <v>4385464.9099999992</v>
          </cell>
          <cell r="L961">
            <v>438.56</v>
          </cell>
          <cell r="M961">
            <v>45.888942631665955</v>
          </cell>
          <cell r="N961" t="str">
            <v>205443-4201</v>
          </cell>
          <cell r="O961">
            <v>4359449.5500082653</v>
          </cell>
          <cell r="P961">
            <v>21265.359991733916</v>
          </cell>
          <cell r="U961">
            <v>4379516.3499999996</v>
          </cell>
        </row>
        <row r="962">
          <cell r="C962" t="str">
            <v>KAPCO</v>
          </cell>
          <cell r="D962">
            <v>40246</v>
          </cell>
          <cell r="E962">
            <v>40247</v>
          </cell>
          <cell r="F962">
            <v>5250</v>
          </cell>
          <cell r="G962">
            <v>840</v>
          </cell>
          <cell r="H962">
            <v>6573.17</v>
          </cell>
          <cell r="I962">
            <v>105000</v>
          </cell>
          <cell r="J962">
            <v>46.006599999999999</v>
          </cell>
          <cell r="K962">
            <v>4830693</v>
          </cell>
          <cell r="L962">
            <v>483.17</v>
          </cell>
          <cell r="M962">
            <v>45.888942631665955</v>
          </cell>
          <cell r="N962" t="str">
            <v>205443-4201</v>
          </cell>
          <cell r="O962">
            <v>4818338.9763249252</v>
          </cell>
          <cell r="P962">
            <v>7104.0236750748008</v>
          </cell>
          <cell r="U962">
            <v>4824119.83</v>
          </cell>
        </row>
        <row r="963">
          <cell r="G963">
            <v>1840</v>
          </cell>
          <cell r="H963">
            <v>14452.39</v>
          </cell>
          <cell r="K963">
            <v>11122545.609999999</v>
          </cell>
          <cell r="L963">
            <v>1112.3900000000001</v>
          </cell>
        </row>
        <row r="964">
          <cell r="K964">
            <v>14205988.6</v>
          </cell>
        </row>
        <row r="966">
          <cell r="C966" t="str">
            <v>PTC</v>
          </cell>
          <cell r="D966">
            <v>40246</v>
          </cell>
          <cell r="E966">
            <v>40248</v>
          </cell>
          <cell r="F966">
            <v>2750</v>
          </cell>
          <cell r="G966">
            <v>440</v>
          </cell>
          <cell r="H966">
            <v>3301.8</v>
          </cell>
          <cell r="I966">
            <v>55000</v>
          </cell>
          <cell r="J966">
            <v>20.327381818181816</v>
          </cell>
          <cell r="K966">
            <v>1118006</v>
          </cell>
          <cell r="L966">
            <v>111.8</v>
          </cell>
          <cell r="M966">
            <v>20.186616739613321</v>
          </cell>
          <cell r="N966" t="str">
            <v>203866-4201</v>
          </cell>
          <cell r="O966">
            <v>1110263.9206787327</v>
          </cell>
          <cell r="P966">
            <v>4992.0793212673161</v>
          </cell>
          <cell r="U966">
            <v>1114704.2</v>
          </cell>
        </row>
        <row r="967">
          <cell r="C967" t="str">
            <v>PTC</v>
          </cell>
          <cell r="D967">
            <v>40246</v>
          </cell>
          <cell r="E967">
            <v>40248</v>
          </cell>
          <cell r="F967">
            <v>2500</v>
          </cell>
          <cell r="G967">
            <v>400</v>
          </cell>
          <cell r="H967">
            <v>3000.01</v>
          </cell>
          <cell r="I967">
            <v>50000</v>
          </cell>
          <cell r="J967">
            <v>20.0017</v>
          </cell>
          <cell r="K967">
            <v>1000085</v>
          </cell>
          <cell r="L967">
            <v>100.01</v>
          </cell>
          <cell r="M967">
            <v>20.186616739613321</v>
          </cell>
          <cell r="N967" t="str">
            <v>203866-4201</v>
          </cell>
          <cell r="O967">
            <v>1009330.836980666</v>
          </cell>
          <cell r="P967">
            <v>-11745.836980666034</v>
          </cell>
          <cell r="U967">
            <v>997084.99</v>
          </cell>
        </row>
        <row r="968">
          <cell r="C968" t="str">
            <v>PTC</v>
          </cell>
          <cell r="D968">
            <v>40246</v>
          </cell>
          <cell r="E968">
            <v>40248</v>
          </cell>
          <cell r="F968">
            <v>2500</v>
          </cell>
          <cell r="G968">
            <v>400</v>
          </cell>
          <cell r="H968">
            <v>3000.77</v>
          </cell>
          <cell r="I968">
            <v>50000</v>
          </cell>
          <cell r="J968">
            <v>20.151434999999999</v>
          </cell>
          <cell r="K968">
            <v>1007571.75</v>
          </cell>
          <cell r="L968">
            <v>100.77</v>
          </cell>
          <cell r="M968">
            <v>20.186616739613321</v>
          </cell>
          <cell r="N968" t="str">
            <v>203866-4201</v>
          </cell>
          <cell r="O968">
            <v>1009330.836980666</v>
          </cell>
          <cell r="P968">
            <v>-4259.0869806660339</v>
          </cell>
          <cell r="U968">
            <v>1004570.98</v>
          </cell>
        </row>
        <row r="969">
          <cell r="C969" t="str">
            <v>LOTPTA</v>
          </cell>
          <cell r="D969">
            <v>40246</v>
          </cell>
          <cell r="E969">
            <v>40248</v>
          </cell>
          <cell r="F969">
            <v>10000</v>
          </cell>
          <cell r="G969">
            <v>1600</v>
          </cell>
          <cell r="H969">
            <v>11833.18</v>
          </cell>
          <cell r="I969">
            <v>200000</v>
          </cell>
          <cell r="J969">
            <v>11.65865</v>
          </cell>
          <cell r="K969">
            <v>2331730</v>
          </cell>
          <cell r="L969">
            <v>233.18</v>
          </cell>
          <cell r="M969">
            <v>11.393065567651632</v>
          </cell>
          <cell r="N969" t="str">
            <v>212270-4201</v>
          </cell>
          <cell r="O969">
            <v>2278613.1135303266</v>
          </cell>
          <cell r="P969">
            <v>43116.886469673365</v>
          </cell>
          <cell r="U969">
            <v>2319896.8199999998</v>
          </cell>
        </row>
        <row r="970">
          <cell r="C970" t="str">
            <v>LOTPTA</v>
          </cell>
          <cell r="D970">
            <v>40246</v>
          </cell>
          <cell r="E970">
            <v>40248</v>
          </cell>
          <cell r="F970">
            <v>6075</v>
          </cell>
          <cell r="G970">
            <v>972</v>
          </cell>
          <cell r="H970">
            <v>7187.11</v>
          </cell>
          <cell r="I970">
            <v>121500</v>
          </cell>
          <cell r="J970">
            <v>11.529478189300413</v>
          </cell>
          <cell r="K970">
            <v>1400831.6</v>
          </cell>
          <cell r="L970">
            <v>140.11000000000001</v>
          </cell>
          <cell r="M970">
            <v>11.393065567651632</v>
          </cell>
          <cell r="N970" t="str">
            <v>212270-4201</v>
          </cell>
          <cell r="O970">
            <v>1384257.4664696734</v>
          </cell>
          <cell r="P970">
            <v>10499.133530326653</v>
          </cell>
          <cell r="U970">
            <v>1393644.49</v>
          </cell>
        </row>
        <row r="971">
          <cell r="C971" t="str">
            <v>ENGRO</v>
          </cell>
          <cell r="D971">
            <v>40246</v>
          </cell>
          <cell r="E971">
            <v>40248</v>
          </cell>
          <cell r="F971">
            <v>5000</v>
          </cell>
          <cell r="G971">
            <v>800</v>
          </cell>
          <cell r="H971">
            <v>6731.15</v>
          </cell>
          <cell r="I971">
            <v>50000</v>
          </cell>
          <cell r="J971">
            <v>186.2277378</v>
          </cell>
          <cell r="K971">
            <v>9311386.8900000006</v>
          </cell>
          <cell r="L971">
            <v>931.15</v>
          </cell>
          <cell r="M971">
            <v>183.64535400000005</v>
          </cell>
          <cell r="N971" t="str">
            <v>203807-4201</v>
          </cell>
          <cell r="O971">
            <v>9182267.700000003</v>
          </cell>
          <cell r="P971">
            <v>124119.18999999762</v>
          </cell>
          <cell r="U971">
            <v>9304655.7400000002</v>
          </cell>
        </row>
        <row r="972">
          <cell r="C972" t="str">
            <v>ATRL</v>
          </cell>
          <cell r="D972">
            <v>40246</v>
          </cell>
          <cell r="E972">
            <v>40248</v>
          </cell>
          <cell r="F972">
            <v>5000</v>
          </cell>
          <cell r="G972">
            <v>800</v>
          </cell>
          <cell r="H972">
            <v>6383.6</v>
          </cell>
          <cell r="I972">
            <v>50000</v>
          </cell>
          <cell r="J972">
            <v>116.72</v>
          </cell>
          <cell r="K972">
            <v>5836000</v>
          </cell>
          <cell r="L972">
            <v>583.6</v>
          </cell>
          <cell r="M972">
            <v>113.79055840000004</v>
          </cell>
          <cell r="N972" t="str">
            <v>204005-4201</v>
          </cell>
          <cell r="O972">
            <v>5689527.9200000018</v>
          </cell>
          <cell r="P972">
            <v>141472.07999999821</v>
          </cell>
          <cell r="U972">
            <v>5829616.4000000004</v>
          </cell>
        </row>
        <row r="973">
          <cell r="C973" t="str">
            <v>PSO</v>
          </cell>
          <cell r="D973">
            <v>40246</v>
          </cell>
          <cell r="E973">
            <v>40248</v>
          </cell>
          <cell r="F973">
            <v>0</v>
          </cell>
          <cell r="G973">
            <v>0</v>
          </cell>
          <cell r="H973">
            <v>0</v>
          </cell>
          <cell r="K973">
            <v>-3036195</v>
          </cell>
          <cell r="Q973">
            <v>10000</v>
          </cell>
          <cell r="R973" t="str">
            <v>203858-4201</v>
          </cell>
          <cell r="T973">
            <v>3036195</v>
          </cell>
          <cell r="U973">
            <v>-3036195</v>
          </cell>
        </row>
        <row r="974">
          <cell r="C974" t="str">
            <v>PSO</v>
          </cell>
          <cell r="D974">
            <v>40246</v>
          </cell>
          <cell r="E974">
            <v>40248</v>
          </cell>
          <cell r="F974">
            <v>1500</v>
          </cell>
          <cell r="G974">
            <v>240</v>
          </cell>
          <cell r="H974">
            <v>2047.38</v>
          </cell>
          <cell r="I974">
            <v>10000</v>
          </cell>
          <cell r="J974">
            <v>307.37321000000003</v>
          </cell>
          <cell r="K974">
            <v>3073732.1</v>
          </cell>
          <cell r="L974">
            <v>307.38</v>
          </cell>
          <cell r="M974">
            <v>301.71365900000035</v>
          </cell>
          <cell r="N974" t="str">
            <v>203858-4201</v>
          </cell>
          <cell r="O974">
            <v>3017136.5900000036</v>
          </cell>
          <cell r="P974">
            <v>55095.509999996517</v>
          </cell>
          <cell r="U974">
            <v>3071684.72</v>
          </cell>
        </row>
        <row r="975">
          <cell r="G975">
            <v>5652</v>
          </cell>
          <cell r="H975">
            <v>43485</v>
          </cell>
          <cell r="K975">
            <v>22043148.340000004</v>
          </cell>
          <cell r="L975">
            <v>2508</v>
          </cell>
        </row>
        <row r="977">
          <cell r="C977" t="str">
            <v>PSO</v>
          </cell>
          <cell r="D977">
            <v>40247</v>
          </cell>
          <cell r="E977">
            <v>40249</v>
          </cell>
          <cell r="F977">
            <v>7500</v>
          </cell>
          <cell r="G977">
            <v>1200</v>
          </cell>
          <cell r="H977">
            <v>10239.18</v>
          </cell>
          <cell r="I977">
            <v>50000</v>
          </cell>
          <cell r="J977">
            <v>307.83241099999998</v>
          </cell>
          <cell r="K977">
            <v>15391620.549999999</v>
          </cell>
          <cell r="L977">
            <v>1539.18</v>
          </cell>
          <cell r="M977">
            <v>301.71365900000035</v>
          </cell>
          <cell r="N977" t="str">
            <v>203858-4201</v>
          </cell>
          <cell r="O977">
            <v>15085682.950000018</v>
          </cell>
          <cell r="P977">
            <v>298437.599999981</v>
          </cell>
          <cell r="U977">
            <v>15381381.369999999</v>
          </cell>
        </row>
        <row r="979">
          <cell r="C979" t="str">
            <v>PTC</v>
          </cell>
          <cell r="D979">
            <v>40248</v>
          </cell>
          <cell r="E979">
            <v>40252</v>
          </cell>
          <cell r="F979">
            <v>4250</v>
          </cell>
          <cell r="G979">
            <v>680</v>
          </cell>
          <cell r="H979">
            <v>5104.01</v>
          </cell>
          <cell r="I979">
            <v>85000</v>
          </cell>
          <cell r="J979">
            <v>20.470071529411765</v>
          </cell>
          <cell r="K979">
            <v>1739956.08</v>
          </cell>
          <cell r="L979">
            <v>174.01</v>
          </cell>
          <cell r="M979">
            <v>20.186616739613342</v>
          </cell>
          <cell r="N979" t="str">
            <v>203866-4201</v>
          </cell>
          <cell r="O979">
            <v>1715862.422867134</v>
          </cell>
          <cell r="P979">
            <v>19843.657132866094</v>
          </cell>
          <cell r="U979">
            <v>1734852.07</v>
          </cell>
        </row>
        <row r="980">
          <cell r="C980" t="str">
            <v>PTC</v>
          </cell>
          <cell r="D980">
            <v>40248</v>
          </cell>
          <cell r="E980">
            <v>40252</v>
          </cell>
          <cell r="F980">
            <v>2500</v>
          </cell>
          <cell r="G980">
            <v>400</v>
          </cell>
          <cell r="H980">
            <v>3003.05</v>
          </cell>
          <cell r="I980">
            <v>50000</v>
          </cell>
          <cell r="J980">
            <v>20.609732399999999</v>
          </cell>
          <cell r="K980">
            <v>1030486.62</v>
          </cell>
          <cell r="L980">
            <v>103.05</v>
          </cell>
          <cell r="M980">
            <v>20.186616739613342</v>
          </cell>
          <cell r="N980" t="str">
            <v>203866-4201</v>
          </cell>
          <cell r="O980">
            <v>1009330.8369806671</v>
          </cell>
          <cell r="P980">
            <v>18655.783019332914</v>
          </cell>
          <cell r="U980">
            <v>1027483.57</v>
          </cell>
        </row>
        <row r="981">
          <cell r="C981" t="str">
            <v>PTC</v>
          </cell>
          <cell r="D981">
            <v>40248</v>
          </cell>
          <cell r="E981">
            <v>40252</v>
          </cell>
          <cell r="F981">
            <v>2500</v>
          </cell>
          <cell r="G981">
            <v>400</v>
          </cell>
          <cell r="H981">
            <v>3004</v>
          </cell>
          <cell r="I981">
            <v>50000</v>
          </cell>
          <cell r="J981">
            <v>20.8</v>
          </cell>
          <cell r="K981">
            <v>1040000</v>
          </cell>
          <cell r="L981">
            <v>104</v>
          </cell>
          <cell r="M981">
            <v>20.186616739613342</v>
          </cell>
          <cell r="N981" t="str">
            <v>203866-4201</v>
          </cell>
          <cell r="O981">
            <v>1009330.8369806671</v>
          </cell>
          <cell r="P981">
            <v>28169.163019332918</v>
          </cell>
          <cell r="U981">
            <v>1036996</v>
          </cell>
        </row>
        <row r="982">
          <cell r="C982" t="str">
            <v>PPL</v>
          </cell>
          <cell r="D982">
            <v>40248</v>
          </cell>
          <cell r="E982">
            <v>40252</v>
          </cell>
          <cell r="F982">
            <v>4500</v>
          </cell>
          <cell r="G982">
            <v>720</v>
          </cell>
          <cell r="H982">
            <v>5220</v>
          </cell>
          <cell r="K982">
            <v>-8720148.5500000007</v>
          </cell>
          <cell r="Q982">
            <v>45000</v>
          </cell>
          <cell r="R982" t="str">
            <v>204498-4201</v>
          </cell>
          <cell r="T982">
            <v>8724648.5500000007</v>
          </cell>
          <cell r="U982">
            <v>-8725368.5500000007</v>
          </cell>
        </row>
        <row r="983">
          <cell r="G983">
            <v>2200</v>
          </cell>
          <cell r="H983">
            <v>16331.060000000001</v>
          </cell>
          <cell r="K983">
            <v>-4909705.8500000006</v>
          </cell>
          <cell r="L983">
            <v>381.06</v>
          </cell>
        </row>
        <row r="985">
          <cell r="C985" t="str">
            <v>MCB</v>
          </cell>
          <cell r="D985">
            <v>40249</v>
          </cell>
          <cell r="E985">
            <v>40252</v>
          </cell>
          <cell r="F985">
            <v>10950</v>
          </cell>
          <cell r="G985">
            <v>1752</v>
          </cell>
          <cell r="H985">
            <v>12702</v>
          </cell>
          <cell r="K985">
            <v>-16336311.4</v>
          </cell>
          <cell r="Q985">
            <v>73000</v>
          </cell>
          <cell r="R985" t="str">
            <v>203874-4201</v>
          </cell>
          <cell r="T985">
            <v>16347261.4</v>
          </cell>
          <cell r="U985">
            <v>-16349013.4</v>
          </cell>
        </row>
        <row r="987">
          <cell r="C987" t="str">
            <v>ENGRO</v>
          </cell>
          <cell r="D987">
            <v>40249</v>
          </cell>
          <cell r="E987">
            <v>40253</v>
          </cell>
          <cell r="F987">
            <v>2500</v>
          </cell>
          <cell r="G987">
            <v>400</v>
          </cell>
          <cell r="H987">
            <v>2900</v>
          </cell>
          <cell r="K987">
            <v>-4587484</v>
          </cell>
          <cell r="Q987">
            <v>25000</v>
          </cell>
          <cell r="R987" t="str">
            <v>203807-4201</v>
          </cell>
          <cell r="T987">
            <v>4589984</v>
          </cell>
          <cell r="U987">
            <v>-4590384</v>
          </cell>
        </row>
        <row r="988">
          <cell r="C988" t="str">
            <v>POL</v>
          </cell>
          <cell r="D988">
            <v>40249</v>
          </cell>
          <cell r="E988">
            <v>40253</v>
          </cell>
          <cell r="F988">
            <v>3750</v>
          </cell>
          <cell r="G988">
            <v>600</v>
          </cell>
          <cell r="H988">
            <v>4350</v>
          </cell>
          <cell r="K988">
            <v>-5824884.4800000004</v>
          </cell>
          <cell r="Q988">
            <v>25000</v>
          </cell>
          <cell r="R988" t="str">
            <v>204196-4201</v>
          </cell>
          <cell r="T988">
            <v>5828634.4800000004</v>
          </cell>
          <cell r="U988">
            <v>-5829234.4800000004</v>
          </cell>
        </row>
        <row r="989">
          <cell r="C989" t="str">
            <v>ENGRO</v>
          </cell>
          <cell r="D989">
            <v>40249</v>
          </cell>
          <cell r="E989">
            <v>40253</v>
          </cell>
          <cell r="F989">
            <v>1000</v>
          </cell>
          <cell r="G989">
            <v>160</v>
          </cell>
          <cell r="H989">
            <v>1160</v>
          </cell>
          <cell r="K989">
            <v>-1852500</v>
          </cell>
          <cell r="Q989">
            <v>10000</v>
          </cell>
          <cell r="R989" t="str">
            <v>203807-4201</v>
          </cell>
          <cell r="T989">
            <v>1853500</v>
          </cell>
          <cell r="U989">
            <v>-1853660</v>
          </cell>
        </row>
        <row r="990">
          <cell r="C990" t="str">
            <v>ABL</v>
          </cell>
          <cell r="D990">
            <v>40249</v>
          </cell>
          <cell r="E990">
            <v>40253</v>
          </cell>
          <cell r="F990">
            <v>550</v>
          </cell>
          <cell r="G990">
            <v>88</v>
          </cell>
          <cell r="H990">
            <v>638</v>
          </cell>
          <cell r="K990">
            <v>-712071.8</v>
          </cell>
          <cell r="Q990">
            <v>11000</v>
          </cell>
          <cell r="R990" t="str">
            <v>206830-4201</v>
          </cell>
          <cell r="T990">
            <v>712621.8</v>
          </cell>
          <cell r="U990">
            <v>-712709.8</v>
          </cell>
        </row>
        <row r="991">
          <cell r="C991" t="str">
            <v>HBL</v>
          </cell>
          <cell r="D991">
            <v>40249</v>
          </cell>
          <cell r="E991">
            <v>40253</v>
          </cell>
          <cell r="F991">
            <v>2530</v>
          </cell>
          <cell r="G991">
            <v>404.8</v>
          </cell>
          <cell r="H991">
            <v>2934.8</v>
          </cell>
          <cell r="K991">
            <v>-2855016.4000000004</v>
          </cell>
          <cell r="Q991">
            <v>25300</v>
          </cell>
          <cell r="R991" t="str">
            <v>206610-4201</v>
          </cell>
          <cell r="T991">
            <v>2857546.4000000004</v>
          </cell>
          <cell r="U991">
            <v>-2857951.2</v>
          </cell>
        </row>
        <row r="992">
          <cell r="G992">
            <v>3404.8</v>
          </cell>
          <cell r="H992">
            <v>24684.799999999999</v>
          </cell>
          <cell r="K992">
            <v>-15831956.680000002</v>
          </cell>
        </row>
        <row r="994">
          <cell r="C994" t="str">
            <v>UBL</v>
          </cell>
          <cell r="D994">
            <v>40252</v>
          </cell>
          <cell r="E994">
            <v>40253</v>
          </cell>
          <cell r="F994">
            <v>4250</v>
          </cell>
          <cell r="G994">
            <v>680</v>
          </cell>
          <cell r="H994">
            <v>5517.15</v>
          </cell>
          <cell r="I994">
            <v>85000</v>
          </cell>
          <cell r="J994">
            <v>69.071085411764713</v>
          </cell>
          <cell r="K994">
            <v>5871042.2600000007</v>
          </cell>
          <cell r="L994">
            <v>587.15</v>
          </cell>
          <cell r="M994">
            <v>64.630720647058808</v>
          </cell>
          <cell r="N994" t="str">
            <v>206407-4201</v>
          </cell>
          <cell r="O994">
            <v>5493611.254999999</v>
          </cell>
          <cell r="P994">
            <v>373181.00500000175</v>
          </cell>
          <cell r="U994">
            <v>5865525.1100000003</v>
          </cell>
        </row>
        <row r="995">
          <cell r="K995">
            <v>-9960914.4200000018</v>
          </cell>
        </row>
        <row r="997">
          <cell r="C997" t="str">
            <v>POL</v>
          </cell>
          <cell r="D997">
            <v>40252</v>
          </cell>
          <cell r="E997">
            <v>40254</v>
          </cell>
          <cell r="F997">
            <v>6915.0000000000009</v>
          </cell>
          <cell r="G997">
            <v>1106.4000000000001</v>
          </cell>
          <cell r="H997">
            <v>8021.4000000000015</v>
          </cell>
          <cell r="K997">
            <v>-10691316.9</v>
          </cell>
          <cell r="Q997">
            <v>46100</v>
          </cell>
          <cell r="R997" t="str">
            <v>204196-4201</v>
          </cell>
          <cell r="T997">
            <v>10698231.9</v>
          </cell>
          <cell r="U997">
            <v>-10699338.300000001</v>
          </cell>
        </row>
        <row r="998">
          <cell r="G998">
            <v>1786.4</v>
          </cell>
          <cell r="H998">
            <v>13538.550000000001</v>
          </cell>
          <cell r="L998">
            <v>587.15</v>
          </cell>
        </row>
        <row r="1000">
          <cell r="C1000" t="str">
            <v>MCB</v>
          </cell>
          <cell r="D1000">
            <v>40253</v>
          </cell>
          <cell r="E1000">
            <v>40254</v>
          </cell>
          <cell r="F1000">
            <v>7500</v>
          </cell>
          <cell r="G1000">
            <v>1200</v>
          </cell>
          <cell r="H1000">
            <v>9840.0300000000007</v>
          </cell>
          <cell r="I1000">
            <v>50000</v>
          </cell>
          <cell r="J1000">
            <v>228.00150099999999</v>
          </cell>
          <cell r="K1000">
            <v>11400075.049999999</v>
          </cell>
          <cell r="L1000">
            <v>1140.03</v>
          </cell>
          <cell r="M1000">
            <v>223.93508767123296</v>
          </cell>
          <cell r="N1000" t="str">
            <v>203874-4201</v>
          </cell>
          <cell r="O1000">
            <v>11196754.383561648</v>
          </cell>
          <cell r="P1000">
            <v>195820.66643835045</v>
          </cell>
          <cell r="U1000">
            <v>11390235.02</v>
          </cell>
        </row>
        <row r="1002">
          <cell r="C1002" t="str">
            <v>HBL</v>
          </cell>
          <cell r="D1002">
            <v>40253</v>
          </cell>
          <cell r="E1002">
            <v>40255</v>
          </cell>
          <cell r="F1002">
            <v>1000</v>
          </cell>
          <cell r="G1002">
            <v>160</v>
          </cell>
          <cell r="H1002">
            <v>1160</v>
          </cell>
          <cell r="K1002">
            <v>-1133894.23</v>
          </cell>
          <cell r="Q1002">
            <v>10000</v>
          </cell>
          <cell r="R1002" t="str">
            <v>206610-4201</v>
          </cell>
          <cell r="T1002">
            <v>1134894.23</v>
          </cell>
          <cell r="U1002">
            <v>-1135054.23</v>
          </cell>
        </row>
        <row r="1003">
          <cell r="C1003" t="str">
            <v>POL</v>
          </cell>
          <cell r="D1003">
            <v>40253</v>
          </cell>
          <cell r="E1003">
            <v>40255</v>
          </cell>
          <cell r="F1003">
            <v>1635.0000000000002</v>
          </cell>
          <cell r="G1003">
            <v>261.60000000000002</v>
          </cell>
          <cell r="H1003">
            <v>1896.6000000000004</v>
          </cell>
          <cell r="K1003">
            <v>-2505109</v>
          </cell>
          <cell r="Q1003">
            <v>10900</v>
          </cell>
          <cell r="R1003" t="str">
            <v>204196-4201</v>
          </cell>
          <cell r="T1003">
            <v>2506744</v>
          </cell>
          <cell r="U1003">
            <v>-2507005.6</v>
          </cell>
        </row>
        <row r="1004">
          <cell r="C1004" t="str">
            <v>DOL</v>
          </cell>
          <cell r="D1004">
            <v>40253</v>
          </cell>
          <cell r="E1004">
            <v>40255</v>
          </cell>
          <cell r="F1004">
            <v>5000</v>
          </cell>
          <cell r="G1004">
            <v>800</v>
          </cell>
          <cell r="H1004">
            <v>5880.73</v>
          </cell>
          <cell r="I1004">
            <v>100000</v>
          </cell>
          <cell r="J1004">
            <v>8.0721354000000005</v>
          </cell>
          <cell r="K1004">
            <v>807213.54</v>
          </cell>
          <cell r="L1004">
            <v>80.73</v>
          </cell>
          <cell r="M1004">
            <v>7.5400000000000098</v>
          </cell>
          <cell r="N1004" t="str">
            <v>202428-4201</v>
          </cell>
          <cell r="O1004">
            <v>754000.00000000093</v>
          </cell>
          <cell r="P1004">
            <v>48213.539999999106</v>
          </cell>
          <cell r="U1004">
            <v>801332.81</v>
          </cell>
        </row>
        <row r="1005">
          <cell r="C1005" t="str">
            <v>ENGRO</v>
          </cell>
          <cell r="D1005">
            <v>40253</v>
          </cell>
          <cell r="E1005">
            <v>40255</v>
          </cell>
          <cell r="F1005">
            <v>1620.0024999999998</v>
          </cell>
          <cell r="G1005">
            <v>259.20999999999998</v>
          </cell>
          <cell r="H1005">
            <v>2182.2224999999999</v>
          </cell>
          <cell r="I1005">
            <v>16200</v>
          </cell>
          <cell r="J1005">
            <v>187.05186435185183</v>
          </cell>
          <cell r="K1005">
            <v>3030240.2024999997</v>
          </cell>
          <cell r="L1005">
            <v>303.01</v>
          </cell>
          <cell r="M1005">
            <v>184.09954285714286</v>
          </cell>
          <cell r="N1005" t="str">
            <v>203807-4201</v>
          </cell>
          <cell r="O1005">
            <v>2982412.5942857144</v>
          </cell>
          <cell r="P1005">
            <v>46207.605714285317</v>
          </cell>
          <cell r="U1005">
            <v>3028057.98</v>
          </cell>
        </row>
        <row r="1006">
          <cell r="C1006" t="str">
            <v>DOL</v>
          </cell>
          <cell r="D1006">
            <v>40253</v>
          </cell>
          <cell r="E1006">
            <v>40255</v>
          </cell>
          <cell r="F1006">
            <v>1250</v>
          </cell>
          <cell r="G1006">
            <v>200</v>
          </cell>
          <cell r="H1006">
            <v>1470.26</v>
          </cell>
          <cell r="I1006">
            <v>25000</v>
          </cell>
          <cell r="J1006">
            <v>8.1010799999999996</v>
          </cell>
          <cell r="K1006">
            <v>202527</v>
          </cell>
          <cell r="L1006">
            <v>20.260000000000002</v>
          </cell>
          <cell r="M1006">
            <v>7.5400000000000098</v>
          </cell>
          <cell r="N1006" t="str">
            <v>202428-4201</v>
          </cell>
          <cell r="O1006">
            <v>188500.00000000023</v>
          </cell>
          <cell r="P1006">
            <v>12776.999999999767</v>
          </cell>
          <cell r="U1006">
            <v>201056.74</v>
          </cell>
        </row>
        <row r="1007">
          <cell r="C1007" t="str">
            <v>PPL</v>
          </cell>
          <cell r="D1007">
            <v>40253</v>
          </cell>
          <cell r="E1007">
            <v>40255</v>
          </cell>
          <cell r="F1007">
            <v>5271.0950000000003</v>
          </cell>
          <cell r="G1007">
            <v>843.38</v>
          </cell>
          <cell r="H1007">
            <v>7156.4650000000001</v>
          </cell>
          <cell r="I1007">
            <v>52711</v>
          </cell>
          <cell r="J1007">
            <v>197.67204179393298</v>
          </cell>
          <cell r="K1007">
            <v>10419490.995000001</v>
          </cell>
          <cell r="L1007">
            <v>1041.99</v>
          </cell>
          <cell r="M1007">
            <v>195.34531035661664</v>
          </cell>
          <cell r="N1007" t="str">
            <v>204498-4201</v>
          </cell>
          <cell r="O1007">
            <v>10296846.654207619</v>
          </cell>
          <cell r="P1007">
            <v>117373.24579238065</v>
          </cell>
          <cell r="U1007">
            <v>10412334.529999999</v>
          </cell>
        </row>
        <row r="1008">
          <cell r="K1008">
            <v>10820468.5075</v>
          </cell>
        </row>
        <row r="1009">
          <cell r="G1009">
            <v>3724.19</v>
          </cell>
          <cell r="H1009">
            <v>29586.307499999999</v>
          </cell>
          <cell r="L1009">
            <v>2586.02</v>
          </cell>
        </row>
        <row r="1011">
          <cell r="C1011" t="str">
            <v>MCB</v>
          </cell>
          <cell r="D1011">
            <v>40254</v>
          </cell>
          <cell r="E1011">
            <v>40255</v>
          </cell>
          <cell r="F1011">
            <v>3450</v>
          </cell>
          <cell r="G1011">
            <v>552</v>
          </cell>
          <cell r="H1011">
            <v>4528.67</v>
          </cell>
          <cell r="I1011">
            <v>23000</v>
          </cell>
          <cell r="J1011">
            <v>228.97643478260869</v>
          </cell>
          <cell r="K1011">
            <v>5266458</v>
          </cell>
          <cell r="L1011">
            <v>526.66999999999996</v>
          </cell>
          <cell r="M1011">
            <v>223.93508767123296</v>
          </cell>
          <cell r="N1011" t="str">
            <v>203874-4201</v>
          </cell>
          <cell r="O1011">
            <v>5150507.0164383585</v>
          </cell>
          <cell r="P1011">
            <v>112500.98356164154</v>
          </cell>
          <cell r="U1011">
            <v>5261929.33</v>
          </cell>
        </row>
        <row r="1013">
          <cell r="C1013" t="str">
            <v>HBL</v>
          </cell>
          <cell r="D1013">
            <v>40254</v>
          </cell>
          <cell r="E1013">
            <v>40256</v>
          </cell>
          <cell r="F1013">
            <v>1470</v>
          </cell>
          <cell r="G1013">
            <v>235.2</v>
          </cell>
          <cell r="H1013">
            <v>1705.2</v>
          </cell>
          <cell r="K1013">
            <v>-1653022.25</v>
          </cell>
          <cell r="Q1013">
            <v>14700</v>
          </cell>
          <cell r="R1013" t="str">
            <v>206610-4201</v>
          </cell>
          <cell r="T1013">
            <v>1654492.25</v>
          </cell>
          <cell r="U1013">
            <v>-1654727.45</v>
          </cell>
        </row>
        <row r="1014">
          <cell r="C1014" t="str">
            <v>PPL</v>
          </cell>
          <cell r="D1014">
            <v>40254</v>
          </cell>
          <cell r="E1014">
            <v>40256</v>
          </cell>
          <cell r="F1014">
            <v>3071.125</v>
          </cell>
          <cell r="G1014">
            <v>491.38</v>
          </cell>
          <cell r="H1014">
            <v>3562.5050000000001</v>
          </cell>
          <cell r="K1014">
            <v>-5953201.2050000001</v>
          </cell>
          <cell r="Q1014">
            <v>30711</v>
          </cell>
          <cell r="R1014" t="str">
            <v>204498-4201</v>
          </cell>
          <cell r="T1014">
            <v>5956272.3300000001</v>
          </cell>
          <cell r="U1014">
            <v>-5956763.71</v>
          </cell>
        </row>
        <row r="1015">
          <cell r="C1015" t="str">
            <v>ENGRO</v>
          </cell>
          <cell r="D1015">
            <v>40254</v>
          </cell>
          <cell r="E1015">
            <v>40256</v>
          </cell>
          <cell r="F1015">
            <v>649.875</v>
          </cell>
          <cell r="G1015">
            <v>103.98</v>
          </cell>
          <cell r="H1015">
            <v>753.85500000000002</v>
          </cell>
          <cell r="K1015">
            <v>-1196115.7949999999</v>
          </cell>
          <cell r="Q1015">
            <v>6499</v>
          </cell>
          <cell r="R1015" t="str">
            <v>203807-4201</v>
          </cell>
          <cell r="T1015">
            <v>1196765.67</v>
          </cell>
          <cell r="U1015">
            <v>-1196869.6499999999</v>
          </cell>
        </row>
        <row r="1016">
          <cell r="C1016" t="str">
            <v>PPL</v>
          </cell>
          <cell r="D1016">
            <v>40254</v>
          </cell>
          <cell r="E1016">
            <v>40256</v>
          </cell>
          <cell r="F1016">
            <v>3500</v>
          </cell>
          <cell r="G1016">
            <v>560</v>
          </cell>
          <cell r="H1016">
            <v>4060</v>
          </cell>
          <cell r="K1016">
            <v>-6775350</v>
          </cell>
          <cell r="Q1016">
            <v>35000</v>
          </cell>
          <cell r="R1016" t="str">
            <v>204498-4201</v>
          </cell>
          <cell r="T1016">
            <v>6778850</v>
          </cell>
          <cell r="U1016">
            <v>-6779410</v>
          </cell>
        </row>
        <row r="1017">
          <cell r="C1017" t="str">
            <v>POL</v>
          </cell>
          <cell r="D1017">
            <v>40254</v>
          </cell>
          <cell r="E1017">
            <v>40256</v>
          </cell>
          <cell r="F1017">
            <v>0</v>
          </cell>
          <cell r="G1017">
            <v>0</v>
          </cell>
          <cell r="H1017">
            <v>0</v>
          </cell>
          <cell r="K1017">
            <v>-5799910</v>
          </cell>
          <cell r="Q1017">
            <v>25000</v>
          </cell>
          <cell r="R1017" t="str">
            <v>204196-4201</v>
          </cell>
          <cell r="T1017">
            <v>5799910</v>
          </cell>
          <cell r="U1017">
            <v>-5799910</v>
          </cell>
        </row>
        <row r="1018">
          <cell r="C1018" t="str">
            <v>POL</v>
          </cell>
          <cell r="D1018">
            <v>40254</v>
          </cell>
          <cell r="E1018">
            <v>40256</v>
          </cell>
          <cell r="F1018">
            <v>3750</v>
          </cell>
          <cell r="G1018">
            <v>600</v>
          </cell>
          <cell r="H1018">
            <v>4937.55</v>
          </cell>
          <cell r="I1018">
            <v>25000</v>
          </cell>
          <cell r="J1018">
            <v>235</v>
          </cell>
          <cell r="K1018">
            <v>5875000</v>
          </cell>
          <cell r="L1018">
            <v>587.54999999999995</v>
          </cell>
          <cell r="M1018">
            <v>232.08897551401893</v>
          </cell>
          <cell r="N1018" t="str">
            <v>204196-4201</v>
          </cell>
          <cell r="O1018">
            <v>5802224.3878504727</v>
          </cell>
          <cell r="P1018">
            <v>69025.612149527296</v>
          </cell>
          <cell r="U1018">
            <v>5870062.4500000002</v>
          </cell>
        </row>
        <row r="1019">
          <cell r="G1019">
            <v>2542.56</v>
          </cell>
          <cell r="H1019">
            <v>19547.78</v>
          </cell>
          <cell r="K1019">
            <v>-15502599.25</v>
          </cell>
          <cell r="L1019">
            <v>1114.2199999999998</v>
          </cell>
        </row>
        <row r="1021">
          <cell r="C1021" t="str">
            <v>MCB</v>
          </cell>
          <cell r="D1021">
            <v>40255</v>
          </cell>
          <cell r="E1021">
            <v>40259</v>
          </cell>
          <cell r="F1021">
            <v>4650</v>
          </cell>
          <cell r="G1021">
            <v>744</v>
          </cell>
          <cell r="H1021">
            <v>5394</v>
          </cell>
          <cell r="K1021">
            <v>-6439620.5</v>
          </cell>
          <cell r="Q1021">
            <v>31000</v>
          </cell>
          <cell r="R1021" t="str">
            <v>203874-4201</v>
          </cell>
          <cell r="T1021">
            <v>6444270.5</v>
          </cell>
          <cell r="U1021">
            <v>-6445014.5</v>
          </cell>
        </row>
        <row r="1022">
          <cell r="C1022" t="str">
            <v>MCB</v>
          </cell>
          <cell r="D1022">
            <v>40255</v>
          </cell>
          <cell r="E1022">
            <v>40259</v>
          </cell>
          <cell r="F1022">
            <v>3000</v>
          </cell>
          <cell r="G1022">
            <v>480</v>
          </cell>
          <cell r="H1022">
            <v>3480</v>
          </cell>
          <cell r="K1022">
            <v>-4162500</v>
          </cell>
          <cell r="Q1022">
            <v>20000</v>
          </cell>
          <cell r="R1022" t="str">
            <v>203874-4201</v>
          </cell>
          <cell r="T1022">
            <v>4165500</v>
          </cell>
          <cell r="U1022">
            <v>-4165980</v>
          </cell>
        </row>
        <row r="1023">
          <cell r="C1023" t="str">
            <v>PSO</v>
          </cell>
          <cell r="D1023">
            <v>40255</v>
          </cell>
          <cell r="E1023">
            <v>40259</v>
          </cell>
          <cell r="F1023">
            <v>1050</v>
          </cell>
          <cell r="G1023">
            <v>168</v>
          </cell>
          <cell r="H1023">
            <v>1218</v>
          </cell>
          <cell r="K1023">
            <v>-2138500</v>
          </cell>
          <cell r="Q1023">
            <v>7000</v>
          </cell>
          <cell r="R1023" t="str">
            <v>203858-4201</v>
          </cell>
          <cell r="T1023">
            <v>2139550</v>
          </cell>
          <cell r="U1023">
            <v>-2139718</v>
          </cell>
        </row>
        <row r="1024">
          <cell r="C1024" t="str">
            <v>UBL</v>
          </cell>
          <cell r="D1024">
            <v>40255</v>
          </cell>
          <cell r="E1024">
            <v>40259</v>
          </cell>
          <cell r="F1024">
            <v>500</v>
          </cell>
          <cell r="G1024">
            <v>80</v>
          </cell>
          <cell r="H1024">
            <v>580</v>
          </cell>
          <cell r="K1024">
            <v>-599995</v>
          </cell>
          <cell r="Q1024">
            <v>10000</v>
          </cell>
          <cell r="R1024" t="str">
            <v>206407-4201</v>
          </cell>
          <cell r="T1024">
            <v>600495</v>
          </cell>
          <cell r="U1024">
            <v>-600575</v>
          </cell>
        </row>
        <row r="1025">
          <cell r="C1025" t="str">
            <v>UBL</v>
          </cell>
          <cell r="D1025">
            <v>40255</v>
          </cell>
          <cell r="E1025">
            <v>40259</v>
          </cell>
          <cell r="F1025">
            <v>2250</v>
          </cell>
          <cell r="G1025">
            <v>360</v>
          </cell>
          <cell r="H1025">
            <v>2610</v>
          </cell>
          <cell r="K1025">
            <v>-2704996.05</v>
          </cell>
          <cell r="Q1025">
            <v>45000</v>
          </cell>
          <cell r="R1025" t="str">
            <v>206407-4201</v>
          </cell>
          <cell r="T1025">
            <v>2707246.05</v>
          </cell>
          <cell r="U1025">
            <v>-2707606.05</v>
          </cell>
        </row>
        <row r="1026">
          <cell r="C1026" t="str">
            <v>PSO</v>
          </cell>
          <cell r="D1026">
            <v>40255</v>
          </cell>
          <cell r="E1026">
            <v>40259</v>
          </cell>
          <cell r="F1026">
            <v>1568.25</v>
          </cell>
          <cell r="G1026">
            <v>250.92</v>
          </cell>
          <cell r="H1026">
            <v>1819.17</v>
          </cell>
          <cell r="K1026">
            <v>-2395137.9900000002</v>
          </cell>
          <cell r="Q1026">
            <v>7841</v>
          </cell>
          <cell r="R1026" t="str">
            <v>203858-4201</v>
          </cell>
          <cell r="T1026">
            <v>2396706.2400000002</v>
          </cell>
          <cell r="U1026">
            <v>-2396957.16</v>
          </cell>
        </row>
        <row r="1027">
          <cell r="C1027" t="str">
            <v>ENGRO</v>
          </cell>
          <cell r="D1027">
            <v>40255</v>
          </cell>
          <cell r="E1027">
            <v>40259</v>
          </cell>
          <cell r="F1027">
            <v>2529.875</v>
          </cell>
          <cell r="G1027">
            <v>404.78</v>
          </cell>
          <cell r="H1027">
            <v>3403.5649999999996</v>
          </cell>
          <cell r="I1027">
            <v>25299</v>
          </cell>
          <cell r="J1027">
            <v>185.3523457448911</v>
          </cell>
          <cell r="K1027">
            <v>4689228.9950000001</v>
          </cell>
          <cell r="L1027">
            <v>468.91</v>
          </cell>
          <cell r="M1027">
            <v>184.1115093764295</v>
          </cell>
          <cell r="N1027" t="str">
            <v>203807-4201</v>
          </cell>
          <cell r="O1027">
            <v>4657837.0757142901</v>
          </cell>
          <cell r="P1027">
            <v>28862.044285709708</v>
          </cell>
          <cell r="U1027">
            <v>4685825.43</v>
          </cell>
        </row>
        <row r="1028">
          <cell r="F1028">
            <v>15548.125</v>
          </cell>
          <cell r="G1028">
            <v>2487.6999999999998</v>
          </cell>
          <cell r="H1028">
            <v>18504.735000000001</v>
          </cell>
          <cell r="K1028">
            <v>-13751520.544999998</v>
          </cell>
          <cell r="L1028">
            <v>468.91</v>
          </cell>
        </row>
        <row r="1030">
          <cell r="C1030" t="str">
            <v>PSO</v>
          </cell>
          <cell r="D1030">
            <v>40256</v>
          </cell>
          <cell r="E1030">
            <v>40261</v>
          </cell>
          <cell r="F1030">
            <v>2250</v>
          </cell>
          <cell r="G1030">
            <v>360</v>
          </cell>
          <cell r="H1030">
            <v>2610</v>
          </cell>
          <cell r="K1030">
            <v>-4616238</v>
          </cell>
          <cell r="Q1030">
            <v>15000</v>
          </cell>
          <cell r="R1030" t="str">
            <v>203858-4201</v>
          </cell>
          <cell r="T1030">
            <v>4618488</v>
          </cell>
          <cell r="U1030">
            <v>-4618848</v>
          </cell>
        </row>
        <row r="1032">
          <cell r="C1032" t="str">
            <v>ABL</v>
          </cell>
          <cell r="G1032">
            <v>0</v>
          </cell>
          <cell r="H1032">
            <v>0</v>
          </cell>
          <cell r="Q1032">
            <v>5000</v>
          </cell>
          <cell r="T1032">
            <v>0</v>
          </cell>
          <cell r="U1032">
            <v>0</v>
          </cell>
        </row>
        <row r="1034">
          <cell r="C1034" t="str">
            <v>MCB</v>
          </cell>
          <cell r="D1034">
            <v>40261</v>
          </cell>
          <cell r="E1034">
            <v>40263</v>
          </cell>
          <cell r="F1034">
            <v>2250</v>
          </cell>
          <cell r="G1034">
            <v>360</v>
          </cell>
          <cell r="H1034">
            <v>2610</v>
          </cell>
          <cell r="K1034">
            <v>-3097550</v>
          </cell>
          <cell r="Q1034">
            <v>15000</v>
          </cell>
          <cell r="R1034" t="str">
            <v>203874-4201</v>
          </cell>
          <cell r="T1034">
            <v>3099800</v>
          </cell>
          <cell r="U1034">
            <v>-3100160</v>
          </cell>
        </row>
        <row r="1035">
          <cell r="C1035" t="str">
            <v>UBL</v>
          </cell>
          <cell r="D1035">
            <v>40261</v>
          </cell>
          <cell r="E1035">
            <v>40263</v>
          </cell>
          <cell r="F1035">
            <v>750</v>
          </cell>
          <cell r="G1035">
            <v>120</v>
          </cell>
          <cell r="H1035">
            <v>870</v>
          </cell>
          <cell r="K1035">
            <v>-883405</v>
          </cell>
          <cell r="Q1035">
            <v>15000</v>
          </cell>
          <cell r="R1035" t="str">
            <v>206407-4201</v>
          </cell>
          <cell r="T1035">
            <v>884155</v>
          </cell>
          <cell r="U1035">
            <v>-884275</v>
          </cell>
        </row>
        <row r="1036">
          <cell r="C1036" t="str">
            <v>MCB</v>
          </cell>
          <cell r="D1036">
            <v>40261</v>
          </cell>
          <cell r="E1036">
            <v>40263</v>
          </cell>
          <cell r="F1036">
            <v>6750</v>
          </cell>
          <cell r="G1036">
            <v>1080</v>
          </cell>
          <cell r="H1036">
            <v>7830</v>
          </cell>
          <cell r="K1036">
            <v>-9371663.7899999991</v>
          </cell>
          <cell r="Q1036">
            <v>45000</v>
          </cell>
          <cell r="R1036" t="str">
            <v>203874-4201</v>
          </cell>
          <cell r="T1036">
            <v>9378413.7899999991</v>
          </cell>
          <cell r="U1036">
            <v>-9379493.7899999991</v>
          </cell>
        </row>
        <row r="1037">
          <cell r="C1037" t="str">
            <v>UBL</v>
          </cell>
          <cell r="D1037">
            <v>40261</v>
          </cell>
          <cell r="E1037">
            <v>40263</v>
          </cell>
          <cell r="F1037">
            <v>2500</v>
          </cell>
          <cell r="G1037">
            <v>400</v>
          </cell>
          <cell r="H1037">
            <v>2900</v>
          </cell>
          <cell r="K1037">
            <v>-2999000</v>
          </cell>
          <cell r="Q1037">
            <v>50000</v>
          </cell>
          <cell r="R1037" t="str">
            <v>206407-4201</v>
          </cell>
          <cell r="T1037">
            <v>3001500</v>
          </cell>
          <cell r="U1037">
            <v>-3001900</v>
          </cell>
        </row>
        <row r="1038">
          <cell r="G1038">
            <v>1960</v>
          </cell>
          <cell r="H1038">
            <v>14210</v>
          </cell>
          <cell r="K1038">
            <v>-16351618.789999999</v>
          </cell>
        </row>
        <row r="1040">
          <cell r="C1040" t="str">
            <v>UBL</v>
          </cell>
          <cell r="D1040">
            <v>40262</v>
          </cell>
          <cell r="E1040">
            <v>40266</v>
          </cell>
          <cell r="F1040">
            <v>4000</v>
          </cell>
          <cell r="G1040">
            <v>640</v>
          </cell>
          <cell r="H1040">
            <v>4640</v>
          </cell>
          <cell r="K1040">
            <v>-4779861.8499999996</v>
          </cell>
          <cell r="Q1040">
            <v>80000</v>
          </cell>
          <cell r="R1040" t="str">
            <v>206407-4201</v>
          </cell>
          <cell r="T1040">
            <v>4783861.8499999996</v>
          </cell>
          <cell r="U1040">
            <v>-4784501.8499999996</v>
          </cell>
        </row>
        <row r="1042">
          <cell r="C1042" t="str">
            <v>PSO</v>
          </cell>
          <cell r="D1042">
            <v>40266</v>
          </cell>
          <cell r="E1042">
            <v>40268</v>
          </cell>
          <cell r="F1042">
            <v>944.99999999999989</v>
          </cell>
          <cell r="G1042">
            <v>151.19999999999999</v>
          </cell>
          <cell r="H1042">
            <v>1293.31</v>
          </cell>
          <cell r="I1042">
            <v>6300</v>
          </cell>
          <cell r="J1042">
            <v>312.84992857142856</v>
          </cell>
          <cell r="K1042">
            <v>1970954.55</v>
          </cell>
          <cell r="L1042">
            <v>197.11</v>
          </cell>
          <cell r="M1042">
            <v>306.78409704768586</v>
          </cell>
          <cell r="N1042" t="str">
            <v>203858-4201</v>
          </cell>
          <cell r="O1042">
            <v>1932739.811400421</v>
          </cell>
          <cell r="P1042">
            <v>37269.738599579126</v>
          </cell>
          <cell r="U1042">
            <v>1969661.24</v>
          </cell>
        </row>
        <row r="1043">
          <cell r="C1043" t="str">
            <v>UBL</v>
          </cell>
          <cell r="D1043">
            <v>40266</v>
          </cell>
          <cell r="E1043">
            <v>40268</v>
          </cell>
          <cell r="F1043">
            <v>1750</v>
          </cell>
          <cell r="G1043">
            <v>280</v>
          </cell>
          <cell r="H1043">
            <v>2242.88</v>
          </cell>
          <cell r="I1043">
            <v>35000</v>
          </cell>
          <cell r="J1043">
            <v>60.821428571428569</v>
          </cell>
          <cell r="K1043">
            <v>2128750</v>
          </cell>
          <cell r="L1043">
            <v>212.88</v>
          </cell>
          <cell r="M1043">
            <v>59.88628949999999</v>
          </cell>
          <cell r="N1043" t="str">
            <v>206407-4201</v>
          </cell>
          <cell r="O1043">
            <v>2096020.1324999996</v>
          </cell>
          <cell r="P1043">
            <v>30979.8675000004</v>
          </cell>
          <cell r="U1043">
            <v>2126507.12</v>
          </cell>
        </row>
        <row r="1044">
          <cell r="C1044" t="str">
            <v>UBL</v>
          </cell>
          <cell r="D1044">
            <v>40266</v>
          </cell>
          <cell r="E1044">
            <v>40268</v>
          </cell>
          <cell r="F1044">
            <v>750</v>
          </cell>
          <cell r="G1044">
            <v>120</v>
          </cell>
          <cell r="H1044">
            <v>961.86</v>
          </cell>
          <cell r="I1044">
            <v>15000</v>
          </cell>
          <cell r="J1044">
            <v>61.24</v>
          </cell>
          <cell r="K1044">
            <v>918600</v>
          </cell>
          <cell r="L1044">
            <v>91.86</v>
          </cell>
          <cell r="M1044">
            <v>59.88628949999999</v>
          </cell>
          <cell r="N1044" t="str">
            <v>206407-4201</v>
          </cell>
          <cell r="O1044">
            <v>898294.3424999998</v>
          </cell>
          <cell r="P1044">
            <v>19555.657500000205</v>
          </cell>
          <cell r="U1044">
            <v>917638.14</v>
          </cell>
        </row>
        <row r="1045">
          <cell r="C1045" t="str">
            <v>UBL</v>
          </cell>
          <cell r="D1045">
            <v>40266</v>
          </cell>
          <cell r="E1045">
            <v>40268</v>
          </cell>
          <cell r="F1045">
            <v>1000</v>
          </cell>
          <cell r="G1045">
            <v>160</v>
          </cell>
          <cell r="H1045">
            <v>1282</v>
          </cell>
          <cell r="I1045">
            <v>20000</v>
          </cell>
          <cell r="J1045">
            <v>61</v>
          </cell>
          <cell r="K1045">
            <v>1220000</v>
          </cell>
          <cell r="L1045">
            <v>122</v>
          </cell>
          <cell r="M1045">
            <v>59.88628949999999</v>
          </cell>
          <cell r="N1045" t="str">
            <v>206407-4201</v>
          </cell>
          <cell r="O1045">
            <v>1197725.7899999998</v>
          </cell>
          <cell r="P1045">
            <v>21274.210000000196</v>
          </cell>
          <cell r="U1045">
            <v>1218718</v>
          </cell>
        </row>
        <row r="1046">
          <cell r="C1046" t="str">
            <v>PSO</v>
          </cell>
          <cell r="D1046">
            <v>40266</v>
          </cell>
          <cell r="E1046">
            <v>40268</v>
          </cell>
          <cell r="F1046">
            <v>3531.125</v>
          </cell>
          <cell r="G1046">
            <v>564.98</v>
          </cell>
          <cell r="H1046">
            <v>4830.2449999999999</v>
          </cell>
          <cell r="I1046">
            <v>23541</v>
          </cell>
          <cell r="J1046">
            <v>311.84935537997535</v>
          </cell>
          <cell r="K1046">
            <v>7341245.6749999998</v>
          </cell>
          <cell r="L1046">
            <v>734.14</v>
          </cell>
          <cell r="M1046">
            <v>306.78409704768586</v>
          </cell>
          <cell r="N1046" t="str">
            <v>203858-4201</v>
          </cell>
          <cell r="O1046">
            <v>7222004.4285995727</v>
          </cell>
          <cell r="P1046">
            <v>115710.12140042662</v>
          </cell>
          <cell r="U1046">
            <v>7336415.4299999997</v>
          </cell>
        </row>
        <row r="1047">
          <cell r="C1047" t="str">
            <v>DOL</v>
          </cell>
          <cell r="D1047">
            <v>40266</v>
          </cell>
          <cell r="E1047">
            <v>40268</v>
          </cell>
          <cell r="F1047">
            <v>5000</v>
          </cell>
          <cell r="G1047">
            <v>800</v>
          </cell>
          <cell r="H1047">
            <v>5881.54</v>
          </cell>
          <cell r="I1047">
            <v>100000</v>
          </cell>
          <cell r="J1047">
            <v>8.1502635000000012</v>
          </cell>
          <cell r="K1047">
            <v>815026.35000000009</v>
          </cell>
          <cell r="L1047">
            <v>81.540000000000006</v>
          </cell>
          <cell r="M1047">
            <v>7.5400000000000187</v>
          </cell>
          <cell r="N1047" t="str">
            <v>202428-4201</v>
          </cell>
          <cell r="O1047">
            <v>754000.00000000186</v>
          </cell>
          <cell r="P1047">
            <v>56026.34999999823</v>
          </cell>
          <cell r="U1047">
            <v>809144.81</v>
          </cell>
        </row>
        <row r="1048">
          <cell r="G1048">
            <v>2076.1800000000003</v>
          </cell>
          <cell r="H1048">
            <v>16491.834999999999</v>
          </cell>
          <cell r="K1048">
            <v>14394576.574999999</v>
          </cell>
          <cell r="L1048">
            <v>1439.53</v>
          </cell>
        </row>
        <row r="1050">
          <cell r="C1050" t="str">
            <v>MCB</v>
          </cell>
          <cell r="D1050">
            <v>40267</v>
          </cell>
          <cell r="E1050">
            <v>40269</v>
          </cell>
          <cell r="F1050">
            <v>2100</v>
          </cell>
          <cell r="G1050">
            <v>336</v>
          </cell>
          <cell r="H1050">
            <v>2436</v>
          </cell>
          <cell r="K1050">
            <v>-2891598.3</v>
          </cell>
          <cell r="Q1050">
            <v>14000</v>
          </cell>
          <cell r="R1050" t="str">
            <v>203874-4201</v>
          </cell>
          <cell r="S1050">
            <v>206.6927357142857</v>
          </cell>
          <cell r="T1050">
            <v>2893698.3</v>
          </cell>
          <cell r="U1050">
            <v>-2894034.3</v>
          </cell>
        </row>
        <row r="1051">
          <cell r="C1051" t="str">
            <v>UBL</v>
          </cell>
          <cell r="D1051">
            <v>40267</v>
          </cell>
          <cell r="E1051">
            <v>40269</v>
          </cell>
          <cell r="F1051">
            <v>1500</v>
          </cell>
          <cell r="G1051">
            <v>240</v>
          </cell>
          <cell r="H1051">
            <v>1740</v>
          </cell>
          <cell r="K1051">
            <v>-1791550</v>
          </cell>
          <cell r="Q1051">
            <v>30000</v>
          </cell>
          <cell r="R1051" t="str">
            <v>206407-4201</v>
          </cell>
          <cell r="S1051">
            <v>59.768333333333331</v>
          </cell>
          <cell r="T1051">
            <v>1793050</v>
          </cell>
          <cell r="U1051">
            <v>-1793290</v>
          </cell>
        </row>
        <row r="1052">
          <cell r="C1052" t="str">
            <v>UBL</v>
          </cell>
          <cell r="D1052">
            <v>40267</v>
          </cell>
          <cell r="E1052">
            <v>40269</v>
          </cell>
          <cell r="F1052">
            <v>3500</v>
          </cell>
          <cell r="G1052">
            <v>560</v>
          </cell>
          <cell r="H1052">
            <v>4060</v>
          </cell>
          <cell r="K1052">
            <v>-4182277.51</v>
          </cell>
          <cell r="Q1052">
            <v>70000</v>
          </cell>
          <cell r="R1052" t="str">
            <v>206407-4201</v>
          </cell>
          <cell r="S1052">
            <v>59.796821571428566</v>
          </cell>
          <cell r="T1052">
            <v>4185777.51</v>
          </cell>
          <cell r="U1052">
            <v>-4186337.51</v>
          </cell>
        </row>
        <row r="1053">
          <cell r="C1053" t="str">
            <v>PSO</v>
          </cell>
          <cell r="D1053">
            <v>40267</v>
          </cell>
          <cell r="E1053">
            <v>40269</v>
          </cell>
          <cell r="F1053">
            <v>4893.3125</v>
          </cell>
          <cell r="G1053">
            <v>782.93</v>
          </cell>
          <cell r="H1053">
            <v>5676.2425000000003</v>
          </cell>
          <cell r="K1053">
            <v>-10031336.997500001</v>
          </cell>
          <cell r="Q1053">
            <v>32622</v>
          </cell>
          <cell r="R1053" t="str">
            <v>203858-4201</v>
          </cell>
          <cell r="S1053">
            <v>307.65220740604502</v>
          </cell>
          <cell r="T1053">
            <v>10036230.310000001</v>
          </cell>
          <cell r="U1053">
            <v>-10037013.24</v>
          </cell>
        </row>
        <row r="1054">
          <cell r="C1054" t="str">
            <v>POL</v>
          </cell>
          <cell r="D1054">
            <v>40267</v>
          </cell>
          <cell r="E1054">
            <v>40269</v>
          </cell>
          <cell r="F1054">
            <v>177</v>
          </cell>
          <cell r="G1054">
            <v>28.32</v>
          </cell>
          <cell r="H1054">
            <v>232.93</v>
          </cell>
          <cell r="I1054">
            <v>1180</v>
          </cell>
          <cell r="J1054">
            <v>234</v>
          </cell>
          <cell r="K1054">
            <v>276120</v>
          </cell>
          <cell r="L1054">
            <v>27.61</v>
          </cell>
          <cell r="M1054">
            <v>232.08897551401887</v>
          </cell>
          <cell r="N1054" t="str">
            <v>204196-4201</v>
          </cell>
          <cell r="O1054">
            <v>273864.99110654229</v>
          </cell>
          <cell r="P1054">
            <v>2078.0088934577002</v>
          </cell>
          <cell r="U1054">
            <v>275887.07</v>
          </cell>
        </row>
        <row r="1055">
          <cell r="G1055">
            <v>1947.2499999999998</v>
          </cell>
          <cell r="H1055">
            <v>14145.172500000001</v>
          </cell>
          <cell r="K1055">
            <v>-18620642.807499997</v>
          </cell>
          <cell r="L1055">
            <v>27.61</v>
          </cell>
        </row>
        <row r="1682">
          <cell r="I1682">
            <v>19056339</v>
          </cell>
          <cell r="K1682">
            <v>783375079.25750101</v>
          </cell>
          <cell r="L1682">
            <v>171364.33000000002</v>
          </cell>
          <cell r="O1682">
            <v>1094013132.4801755</v>
          </cell>
          <cell r="P1682">
            <v>27565337.489824731</v>
          </cell>
          <cell r="Q1682">
            <v>14838631</v>
          </cell>
          <cell r="T1682">
            <v>1162030366.6199994</v>
          </cell>
          <cell r="U1682">
            <v>-136755593.51999977</v>
          </cell>
        </row>
      </sheetData>
      <sheetData sheetId="1"/>
      <sheetData sheetId="2"/>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Sheet4"/>
      <sheetName val="Tables"/>
      <sheetName val="Rating"/>
      <sheetName val="Investments"/>
      <sheetName val="MAY 1240001"/>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Disclosure"/>
      <sheetName val="statacc"/>
      <sheetName val="BS_final3"/>
      <sheetName val="BS_DEC023"/>
      <sheetName val="PL_DEC023"/>
      <sheetName val="notes_DEC023"/>
      <sheetName val="pl_NOTES3"/>
      <sheetName val="MAY_12400011"/>
      <sheetName val="Consolidated"/>
      <sheetName val="DATA"/>
      <sheetName val="Note 13.1 &amp; 13.2"/>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dep on disposals"/>
      <sheetName val="Links"/>
      <sheetName val="BS_final4"/>
      <sheetName val="BS_DEC024"/>
      <sheetName val="PL_DEC024"/>
      <sheetName val="notes_DEC024"/>
      <sheetName val="pl_NOTES4"/>
      <sheetName val="MAY_12400012"/>
      <sheetName val="JSCL_TB"/>
      <sheetName val="Note_13_1_&amp;_13_2"/>
      <sheetName val="plan. analytical"/>
      <sheetName val="Middle_Market"/>
      <sheetName val="Data Sheet - Financials"/>
      <sheetName val="Data Sheet - Others"/>
      <sheetName val="Adj"/>
      <sheetName val="Elim"/>
      <sheetName val="DS_details"/>
      <sheetName val="Code"/>
      <sheetName val="BS2"/>
      <sheetName val="BS1"/>
      <sheetName val="Abu Dhabi"/>
      <sheetName val="lp"/>
      <sheetName val="Actual"/>
      <sheetName val="Budget"/>
      <sheetName val="List"/>
      <sheetName val="PrevYea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Requirements"/>
      <sheetName val="CPMLETE TB - original"/>
      <sheetName val="BS FOR PRINT"/>
      <sheetName val="Main 01-02"/>
      <sheetName val="pnsc"/>
      <sheetName val="pur&amp;sal"/>
      <sheetName val="recn"/>
      <sheetName val="PRICE-COMP"/>
      <sheetName val="TOTAL P&amp;L"/>
      <sheetName val="Input"/>
      <sheetName val="Invetory level"/>
      <sheetName val="Fin Stats"/>
      <sheetName val="Sheet3"/>
      <sheetName val="Sheet2"/>
      <sheetName val="BASIC_DATA"/>
      <sheetName val="acct"/>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pivot"/>
      <sheetName val="FIG Final summary"/>
      <sheetName val="Final Summary"/>
      <sheetName val="Summary"/>
      <sheetName val="Sheet7"/>
      <sheetName val="Sheet2"/>
      <sheetName val="Calculation"/>
      <sheetName val="Table"/>
      <sheetName val="Balance sheet mapping"/>
      <sheetName val="FE - Summary - STD"/>
      <sheetName val="Sheet1"/>
      <sheetName val="March 110"/>
      <sheetName val="MarchSL904"/>
      <sheetName val="COA"/>
      <sheetName val="Template"/>
      <sheetName val="Code"/>
      <sheetName val="ApprovalLimit"/>
      <sheetName val="Furniture"/>
    </sheetNames>
    <sheetDataSet>
      <sheetData sheetId="0"/>
      <sheetData sheetId="1"/>
      <sheetData sheetId="2"/>
      <sheetData sheetId="3"/>
      <sheetData sheetId="4"/>
      <sheetData sheetId="5"/>
      <sheetData sheetId="6"/>
      <sheetData sheetId="7" refreshError="1">
        <row r="4">
          <cell r="C4">
            <v>0.2</v>
          </cell>
        </row>
        <row r="5">
          <cell r="C5">
            <v>0.5</v>
          </cell>
        </row>
        <row r="7">
          <cell r="C7">
            <v>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heetName val="Sheet3"/>
      <sheetName val="Summary 1 in LC"/>
      <sheetName val="Summary 2 in LC"/>
      <sheetName val="Summary 3 in LC"/>
      <sheetName val="Summary 1 in pkr"/>
      <sheetName val="Summary 2 in pkr"/>
      <sheetName val="Summary 3 in pkr"/>
      <sheetName val="Quarterly Comparison"/>
      <sheetName val="Cyrus"/>
      <sheetName val="UAE portfolio"/>
      <sheetName val="Qatar-Doha Portfolio"/>
      <sheetName val="Bahrain Portfolio"/>
      <sheetName val="UAE-IBG"/>
      <sheetName val="FI&amp;IB"/>
      <sheetName val="Consumer-portfolio"/>
      <sheetName val="Bonds Portfolio"/>
      <sheetName val="Tables"/>
      <sheetName val="Assumptions"/>
      <sheetName val="Corporate Summary"/>
      <sheetName val="BSDOMOVS"/>
      <sheetName val="T-BILL"/>
      <sheetName val="Table"/>
      <sheetName val="Breakups"/>
      <sheetName val="LS-U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Main"/>
      <sheetName val="Sheet1"/>
      <sheetName val="March 110"/>
      <sheetName val="MarchSL904"/>
      <sheetName val="Feb"/>
      <sheetName val="T-BILL"/>
      <sheetName val="Ranges"/>
      <sheetName val="Rates"/>
      <sheetName val="Depos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udget"/>
      <sheetName val="SOA "/>
      <sheetName val="BSDOMOVS"/>
      <sheetName val="BS-OVS"/>
      <sheetName val="Implied Rate"/>
      <sheetName val="I-BR"/>
      <sheetName val="Updated  Rates"/>
      <sheetName val="Market Rates"/>
      <sheetName val="FX"/>
      <sheetName val="TABLES"/>
      <sheetName val="Data-922"/>
      <sheetName val="Strat. Portfolio"/>
      <sheetName val="Grouping MGT"/>
      <sheetName val="Revenue-Fire-Marine-Motor"/>
      <sheetName val="I-B"/>
    </sheetNames>
    <sheetDataSet>
      <sheetData sheetId="0"/>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C11" t="str">
            <v>Certain Draw Down</v>
          </cell>
          <cell r="F11" t="str">
            <v>Equitable Mortgage / Hypothecation of Fixed Assets</v>
          </cell>
        </row>
        <row r="12">
          <cell r="C12" t="str">
            <v>Short Term Facility</v>
          </cell>
          <cell r="F12" t="str">
            <v>Equitable Mortgage of Property</v>
          </cell>
        </row>
        <row r="13">
          <cell r="C13" t="str">
            <v>Long Term Facility</v>
          </cell>
          <cell r="F13" t="str">
            <v>First Hypothecation Charge on Current Assets</v>
          </cell>
        </row>
        <row r="14">
          <cell r="F14" t="str">
            <v>First Hypothecation Charge on Fixed Assets</v>
          </cell>
        </row>
        <row r="15">
          <cell r="F15" t="str">
            <v xml:space="preserve">Hypothecation of Fixed Assets </v>
          </cell>
        </row>
        <row r="16">
          <cell r="C16" t="str">
            <v>Direct Credit Substitute</v>
          </cell>
          <cell r="F16" t="str">
            <v>Lien on Deposit Certificates</v>
          </cell>
        </row>
        <row r="17">
          <cell r="C17" t="str">
            <v>Trade Related Contingency</v>
          </cell>
          <cell r="F17" t="str">
            <v xml:space="preserve">Lien on Term Deposit Receipt TDR issued (Local Currency) </v>
          </cell>
        </row>
        <row r="18">
          <cell r="C18" t="str">
            <v>Performance Related Contingency</v>
          </cell>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C25" t="str">
            <v>Active</v>
          </cell>
          <cell r="F25" t="str">
            <v>Pledge of Foreign currency Bonds</v>
          </cell>
        </row>
        <row r="26">
          <cell r="C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C30" t="str">
            <v>Corporate</v>
          </cell>
          <cell r="F30" t="str">
            <v>Pledge of Shares (Non Main Index)</v>
          </cell>
        </row>
        <row r="31">
          <cell r="C31" t="str">
            <v>Bank / DFI</v>
          </cell>
          <cell r="F31" t="str">
            <v>Pledge of Term Deposit Receipt TDR issued by Other Fin. Institution</v>
          </cell>
        </row>
        <row r="32">
          <cell r="C32" t="str">
            <v>Government</v>
          </cell>
          <cell r="F32" t="str">
            <v>Pledge of Work in Process and Finished Goods</v>
          </cell>
        </row>
        <row r="33">
          <cell r="C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C38" t="str">
            <v xml:space="preserve">Fixed </v>
          </cell>
          <cell r="F38" t="str">
            <v xml:space="preserve">Trust Receipt </v>
          </cell>
        </row>
        <row r="39">
          <cell r="C39" t="str">
            <v>Floating</v>
          </cell>
        </row>
        <row r="43">
          <cell r="C43" t="str">
            <v>Monthly</v>
          </cell>
        </row>
        <row r="44">
          <cell r="C44" t="str">
            <v>Quarterly</v>
          </cell>
        </row>
        <row r="45">
          <cell r="C45" t="str">
            <v>Half Yearly</v>
          </cell>
        </row>
        <row r="46">
          <cell r="C46" t="str">
            <v>Annually</v>
          </cell>
        </row>
        <row r="47">
          <cell r="C47" t="str">
            <v>At Maturity</v>
          </cell>
        </row>
        <row r="48">
          <cell r="C48" t="str">
            <v>No Interest</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sheetData sheetId="1"/>
      <sheetData sheetId="2"/>
      <sheetData sheetId="3"/>
      <sheetData sheetId="4"/>
      <sheetData sheetId="5"/>
      <sheetData sheetId="6"/>
      <sheetData sheetId="7"/>
      <sheetData sheetId="8">
        <row r="22">
          <cell r="B22">
            <v>39531</v>
          </cell>
          <cell r="C22">
            <v>299898399.7248612</v>
          </cell>
          <cell r="D22">
            <v>14994919.986243062</v>
          </cell>
          <cell r="E22">
            <v>14994919.986243062</v>
          </cell>
          <cell r="F22">
            <v>29989839.972486123</v>
          </cell>
          <cell r="G22">
            <v>93000</v>
          </cell>
          <cell r="H22">
            <v>15195000</v>
          </cell>
          <cell r="I22">
            <v>93000</v>
          </cell>
          <cell r="J22">
            <v>15194999.999999996</v>
          </cell>
        </row>
        <row r="23">
          <cell r="B23">
            <v>39538</v>
          </cell>
          <cell r="C23">
            <v>296190156.53870505</v>
          </cell>
          <cell r="D23">
            <v>14809507.826935254</v>
          </cell>
          <cell r="E23">
            <v>14809507.826935254</v>
          </cell>
          <cell r="F23">
            <v>29619015.653870508</v>
          </cell>
          <cell r="H23">
            <v>15195000</v>
          </cell>
          <cell r="J23">
            <v>15194999.999999996</v>
          </cell>
        </row>
        <row r="24">
          <cell r="B24">
            <v>39539</v>
          </cell>
          <cell r="H24">
            <v>15195000</v>
          </cell>
          <cell r="I24">
            <v>28067.43</v>
          </cell>
          <cell r="J24">
            <v>15223067.429999996</v>
          </cell>
        </row>
        <row r="25">
          <cell r="B25">
            <v>39545</v>
          </cell>
          <cell r="C25">
            <v>295688849.42458946</v>
          </cell>
          <cell r="D25">
            <v>14784442.471229473</v>
          </cell>
          <cell r="E25">
            <v>14784442.471229473</v>
          </cell>
          <cell r="F25">
            <v>29568884.942458946</v>
          </cell>
          <cell r="G25">
            <v>-210000</v>
          </cell>
          <cell r="H25">
            <v>14985000</v>
          </cell>
          <cell r="I25">
            <v>-210000</v>
          </cell>
          <cell r="J25">
            <v>15013067.429999996</v>
          </cell>
        </row>
        <row r="26">
          <cell r="B26">
            <v>39552</v>
          </cell>
          <cell r="C26">
            <v>298305502.95813501</v>
          </cell>
          <cell r="D26">
            <v>14915275.14790675</v>
          </cell>
          <cell r="E26">
            <v>14915275.14790675</v>
          </cell>
          <cell r="F26">
            <v>29830550.295813501</v>
          </cell>
          <cell r="G26">
            <v>130275</v>
          </cell>
          <cell r="H26">
            <v>15115275</v>
          </cell>
          <cell r="I26">
            <v>130275</v>
          </cell>
          <cell r="J26">
            <v>15143342.429999996</v>
          </cell>
        </row>
        <row r="27">
          <cell r="B27">
            <v>39566</v>
          </cell>
          <cell r="C27">
            <v>296315844.67233276</v>
          </cell>
          <cell r="D27">
            <v>14815792.233616639</v>
          </cell>
          <cell r="E27">
            <v>14815792.233616639</v>
          </cell>
          <cell r="F27">
            <v>29631584.467233278</v>
          </cell>
          <cell r="G27">
            <v>-99483</v>
          </cell>
          <cell r="H27">
            <v>15015792</v>
          </cell>
          <cell r="I27">
            <v>-127550</v>
          </cell>
          <cell r="J27">
            <v>15015792.429999996</v>
          </cell>
        </row>
        <row r="28">
          <cell r="B28">
            <v>39569</v>
          </cell>
          <cell r="C28">
            <v>296315844.67233276</v>
          </cell>
          <cell r="D28">
            <v>14815792.233616639</v>
          </cell>
          <cell r="E28">
            <v>14815792.233616639</v>
          </cell>
          <cell r="F28">
            <v>29631584.467233278</v>
          </cell>
          <cell r="H28">
            <v>15015792</v>
          </cell>
          <cell r="I28">
            <v>21414.52</v>
          </cell>
          <cell r="J28">
            <v>15037206.949999996</v>
          </cell>
        </row>
        <row r="29">
          <cell r="B29">
            <v>39573</v>
          </cell>
          <cell r="C29">
            <v>304834272.11150473</v>
          </cell>
          <cell r="D29">
            <v>15241713.605575237</v>
          </cell>
          <cell r="E29">
            <v>15241713.605575237</v>
          </cell>
          <cell r="F29">
            <v>30483427.211150475</v>
          </cell>
          <cell r="G29">
            <v>425922</v>
          </cell>
          <cell r="H29">
            <v>15441714</v>
          </cell>
          <cell r="I29">
            <v>404507</v>
          </cell>
          <cell r="J29">
            <v>15441713.949999996</v>
          </cell>
        </row>
        <row r="30">
          <cell r="B30">
            <v>39580</v>
          </cell>
          <cell r="C30">
            <v>304087945.97983676</v>
          </cell>
          <cell r="D30">
            <v>15204397.298991838</v>
          </cell>
          <cell r="E30">
            <v>15204397.298991838</v>
          </cell>
          <cell r="F30">
            <v>30408794.597983677</v>
          </cell>
          <cell r="H30">
            <v>15441714</v>
          </cell>
          <cell r="J30">
            <v>15441713.949999996</v>
          </cell>
        </row>
        <row r="31">
          <cell r="B31">
            <v>39587</v>
          </cell>
          <cell r="C31">
            <v>303581533.8077324</v>
          </cell>
          <cell r="D31">
            <v>15179076.690386621</v>
          </cell>
          <cell r="E31">
            <v>15179076.690386621</v>
          </cell>
          <cell r="F31">
            <v>30358153.380773243</v>
          </cell>
          <cell r="H31">
            <v>15441714</v>
          </cell>
          <cell r="J31">
            <v>15441713.949999996</v>
          </cell>
        </row>
        <row r="32">
          <cell r="B32">
            <v>39592</v>
          </cell>
          <cell r="C32">
            <v>306846604.45188504</v>
          </cell>
          <cell r="D32">
            <v>15342330.222594254</v>
          </cell>
          <cell r="E32">
            <v>15342330.222594254</v>
          </cell>
          <cell r="F32">
            <v>30684660.445188507</v>
          </cell>
          <cell r="G32">
            <v>200000</v>
          </cell>
          <cell r="H32">
            <v>15641714</v>
          </cell>
          <cell r="I32">
            <v>200000</v>
          </cell>
          <cell r="J32">
            <v>15641713.949999996</v>
          </cell>
        </row>
        <row r="33">
          <cell r="B33">
            <v>39600</v>
          </cell>
          <cell r="I33">
            <v>23943.75</v>
          </cell>
          <cell r="J33">
            <v>15665657.699999996</v>
          </cell>
        </row>
        <row r="34">
          <cell r="B34">
            <v>39601</v>
          </cell>
          <cell r="C34">
            <v>310459234.99084526</v>
          </cell>
          <cell r="D34">
            <v>15522961.749542264</v>
          </cell>
          <cell r="E34">
            <v>15522961.749542264</v>
          </cell>
          <cell r="F34">
            <v>31045923.499084529</v>
          </cell>
          <cell r="G34">
            <v>81248</v>
          </cell>
          <cell r="H34">
            <v>15722962</v>
          </cell>
          <cell r="I34">
            <v>81248</v>
          </cell>
          <cell r="J34">
            <v>15746905.699999996</v>
          </cell>
        </row>
        <row r="35">
          <cell r="B35">
            <v>39608</v>
          </cell>
          <cell r="C35">
            <v>305883440.27439409</v>
          </cell>
          <cell r="D35">
            <v>15294172.013719706</v>
          </cell>
          <cell r="E35">
            <v>15294172.013719706</v>
          </cell>
          <cell r="F35">
            <v>30588344.027439412</v>
          </cell>
          <cell r="G35">
            <v>-228790</v>
          </cell>
          <cell r="H35">
            <v>15494172</v>
          </cell>
          <cell r="I35">
            <v>-228790</v>
          </cell>
          <cell r="J35">
            <v>15518115.699999996</v>
          </cell>
        </row>
        <row r="36">
          <cell r="B36">
            <v>39615</v>
          </cell>
          <cell r="C36">
            <v>309000914.44819081</v>
          </cell>
          <cell r="D36">
            <v>15450045.722409541</v>
          </cell>
          <cell r="E36">
            <v>15450045.722409541</v>
          </cell>
          <cell r="F36">
            <v>30900091.444819082</v>
          </cell>
          <cell r="G36">
            <v>155874</v>
          </cell>
          <cell r="H36">
            <v>15650046</v>
          </cell>
          <cell r="I36">
            <v>155874</v>
          </cell>
          <cell r="J36">
            <v>15673989.699999996</v>
          </cell>
        </row>
        <row r="37">
          <cell r="B37">
            <v>39622</v>
          </cell>
          <cell r="C37">
            <v>311506009.31916279</v>
          </cell>
          <cell r="D37">
            <v>15575300.465958141</v>
          </cell>
          <cell r="E37">
            <v>15575300.465958141</v>
          </cell>
          <cell r="F37">
            <v>31150600.931916282</v>
          </cell>
          <cell r="G37">
            <v>125954</v>
          </cell>
          <cell r="H37">
            <v>15776000</v>
          </cell>
          <cell r="I37">
            <v>102010.3</v>
          </cell>
          <cell r="J37">
            <v>15775999.999999996</v>
          </cell>
        </row>
        <row r="38">
          <cell r="B38">
            <v>39629</v>
          </cell>
          <cell r="C38">
            <v>329984386.92394137</v>
          </cell>
          <cell r="D38">
            <v>16499219.346197069</v>
          </cell>
          <cell r="E38">
            <v>49497658.038591206</v>
          </cell>
          <cell r="F38">
            <v>32998438.692394137</v>
          </cell>
          <cell r="G38">
            <v>924000</v>
          </cell>
          <cell r="H38">
            <v>16700000</v>
          </cell>
          <cell r="I38">
            <v>33922000</v>
          </cell>
          <cell r="J38">
            <v>49698000</v>
          </cell>
        </row>
        <row r="39">
          <cell r="B39">
            <v>39630</v>
          </cell>
          <cell r="H39">
            <v>16700000</v>
          </cell>
          <cell r="I39">
            <v>20454.95</v>
          </cell>
          <cell r="J39">
            <v>49718454.950000003</v>
          </cell>
        </row>
        <row r="40">
          <cell r="B40">
            <v>39636</v>
          </cell>
          <cell r="C40">
            <v>329469314.43403703</v>
          </cell>
          <cell r="D40">
            <v>16473465.721701853</v>
          </cell>
          <cell r="E40">
            <v>49420397.165105551</v>
          </cell>
          <cell r="F40">
            <v>32946931.443403706</v>
          </cell>
          <cell r="H40">
            <v>16700000</v>
          </cell>
          <cell r="J40">
            <v>49718454.950000003</v>
          </cell>
        </row>
        <row r="41">
          <cell r="B41">
            <v>39643</v>
          </cell>
          <cell r="C41">
            <v>330037100.32210225</v>
          </cell>
          <cell r="D41">
            <v>16501855.016105114</v>
          </cell>
          <cell r="E41">
            <v>49505565.048315339</v>
          </cell>
          <cell r="F41">
            <v>33003710.032210227</v>
          </cell>
          <cell r="H41">
            <v>16700000</v>
          </cell>
          <cell r="J41">
            <v>49718454.950000003</v>
          </cell>
        </row>
        <row r="42">
          <cell r="B42">
            <v>39650</v>
          </cell>
          <cell r="C42">
            <v>334718199.94746107</v>
          </cell>
          <cell r="D42">
            <v>16735909.997373054</v>
          </cell>
          <cell r="E42">
            <v>50207729.992119156</v>
          </cell>
          <cell r="F42">
            <v>33471819.994746108</v>
          </cell>
          <cell r="G42">
            <v>236000</v>
          </cell>
          <cell r="H42">
            <v>16936000</v>
          </cell>
          <cell r="I42">
            <v>689545.05</v>
          </cell>
          <cell r="J42">
            <v>50408000</v>
          </cell>
        </row>
        <row r="43">
          <cell r="B43">
            <v>39657</v>
          </cell>
          <cell r="C43">
            <v>331144272.05737543</v>
          </cell>
          <cell r="D43">
            <v>16557213.602868773</v>
          </cell>
          <cell r="E43">
            <v>49671640.808606312</v>
          </cell>
          <cell r="F43">
            <v>33114427.205737546</v>
          </cell>
          <cell r="G43">
            <v>-178780</v>
          </cell>
          <cell r="H43">
            <v>16757220</v>
          </cell>
          <cell r="I43">
            <v>-536300</v>
          </cell>
          <cell r="J43">
            <v>49871700</v>
          </cell>
        </row>
        <row r="44">
          <cell r="B44">
            <v>39661</v>
          </cell>
          <cell r="H44">
            <v>16757220</v>
          </cell>
          <cell r="I44">
            <v>62727.76</v>
          </cell>
          <cell r="J44">
            <v>49934427.759999998</v>
          </cell>
        </row>
        <row r="45">
          <cell r="B45">
            <v>39664</v>
          </cell>
          <cell r="C45">
            <v>335756156.44900227</v>
          </cell>
          <cell r="D45">
            <v>16787807.822450113</v>
          </cell>
          <cell r="E45">
            <v>50363423.467350341</v>
          </cell>
          <cell r="F45">
            <v>33575615.644900225</v>
          </cell>
          <cell r="G45">
            <v>230780</v>
          </cell>
          <cell r="H45">
            <v>16988000</v>
          </cell>
          <cell r="I45">
            <v>629572.24</v>
          </cell>
          <cell r="J45">
            <v>50564000</v>
          </cell>
        </row>
        <row r="46">
          <cell r="B46">
            <v>39671</v>
          </cell>
          <cell r="C46">
            <v>349532467.29111838</v>
          </cell>
          <cell r="D46">
            <v>17476623.364555921</v>
          </cell>
          <cell r="E46">
            <v>52429870.093667753</v>
          </cell>
          <cell r="F46">
            <v>34953246.729111843</v>
          </cell>
          <cell r="G46">
            <v>589000</v>
          </cell>
          <cell r="H46">
            <v>17577000</v>
          </cell>
          <cell r="I46">
            <v>2066000</v>
          </cell>
          <cell r="J46">
            <v>52630000</v>
          </cell>
        </row>
        <row r="47">
          <cell r="B47">
            <v>39678</v>
          </cell>
          <cell r="C47">
            <v>343263520.00721335</v>
          </cell>
          <cell r="D47">
            <v>17163176.000360668</v>
          </cell>
          <cell r="E47">
            <v>51489528.001082003</v>
          </cell>
          <cell r="F47">
            <v>34326352.000721335</v>
          </cell>
          <cell r="G47">
            <v>-313000</v>
          </cell>
          <cell r="H47">
            <v>17264000</v>
          </cell>
          <cell r="I47">
            <v>-940000</v>
          </cell>
          <cell r="J47">
            <v>51690000</v>
          </cell>
        </row>
        <row r="48">
          <cell r="B48">
            <v>39685</v>
          </cell>
          <cell r="C48">
            <v>341429575.83095801</v>
          </cell>
          <cell r="D48">
            <v>17071478.791547902</v>
          </cell>
          <cell r="E48">
            <v>51214436.374643698</v>
          </cell>
          <cell r="F48">
            <v>34142957.583095804</v>
          </cell>
          <cell r="G48">
            <v>-92000</v>
          </cell>
          <cell r="H48">
            <v>17172000</v>
          </cell>
          <cell r="I48">
            <v>-275000</v>
          </cell>
          <cell r="J48">
            <v>51415000</v>
          </cell>
        </row>
        <row r="49">
          <cell r="B49">
            <v>39690</v>
          </cell>
          <cell r="C49">
            <v>341325972.54317605</v>
          </cell>
          <cell r="D49">
            <v>17066298.627158802</v>
          </cell>
          <cell r="E49">
            <v>51198895.88147641</v>
          </cell>
          <cell r="F49">
            <v>34132597.254317604</v>
          </cell>
          <cell r="G49">
            <v>100000</v>
          </cell>
          <cell r="H49">
            <v>17272000</v>
          </cell>
          <cell r="I49">
            <v>300000</v>
          </cell>
          <cell r="J49">
            <v>51715000</v>
          </cell>
        </row>
        <row r="50">
          <cell r="B50">
            <v>39692</v>
          </cell>
          <cell r="C50">
            <v>341325972.54317605</v>
          </cell>
          <cell r="D50">
            <v>17066298.627158802</v>
          </cell>
          <cell r="E50">
            <v>51198895.88147641</v>
          </cell>
          <cell r="F50">
            <v>34132597.254317604</v>
          </cell>
          <cell r="H50">
            <v>17272000</v>
          </cell>
          <cell r="I50">
            <v>64677.86</v>
          </cell>
          <cell r="J50">
            <v>51779677.859999999</v>
          </cell>
        </row>
        <row r="51">
          <cell r="B51">
            <v>39699</v>
          </cell>
          <cell r="C51">
            <v>337382498.12348878</v>
          </cell>
          <cell r="D51">
            <v>16869124.90617444</v>
          </cell>
          <cell r="E51">
            <v>50607374.718523316</v>
          </cell>
          <cell r="F51">
            <v>33738249.81234888</v>
          </cell>
          <cell r="G51">
            <v>-302000</v>
          </cell>
          <cell r="H51">
            <v>16970000</v>
          </cell>
          <cell r="I51">
            <v>-971677.86</v>
          </cell>
          <cell r="J51">
            <v>50808000</v>
          </cell>
        </row>
        <row r="52">
          <cell r="B52">
            <v>39706</v>
          </cell>
          <cell r="C52">
            <v>332395216.08431369</v>
          </cell>
          <cell r="D52">
            <v>16619760.804215685</v>
          </cell>
          <cell r="E52">
            <v>49859282.412647054</v>
          </cell>
          <cell r="F52">
            <v>33239521.608431369</v>
          </cell>
          <cell r="G52">
            <v>-250200</v>
          </cell>
          <cell r="H52">
            <v>16719800</v>
          </cell>
          <cell r="I52">
            <v>-748700</v>
          </cell>
          <cell r="J52">
            <v>50059300</v>
          </cell>
        </row>
        <row r="53">
          <cell r="B53">
            <v>39713</v>
          </cell>
          <cell r="C53">
            <v>331118821.38452446</v>
          </cell>
          <cell r="D53">
            <v>16555941.069226224</v>
          </cell>
          <cell r="E53">
            <v>49667823.207678668</v>
          </cell>
          <cell r="F53">
            <v>33111882.138452448</v>
          </cell>
          <cell r="H53">
            <v>16719800</v>
          </cell>
          <cell r="J53">
            <v>50059300</v>
          </cell>
        </row>
        <row r="54">
          <cell r="B54">
            <v>39720</v>
          </cell>
          <cell r="C54">
            <v>307621828.13222122</v>
          </cell>
          <cell r="D54">
            <v>15381091.406611063</v>
          </cell>
          <cell r="E54">
            <v>46143274.21983318</v>
          </cell>
          <cell r="F54">
            <v>30762182.813222125</v>
          </cell>
          <cell r="G54">
            <v>-1238000</v>
          </cell>
          <cell r="H54">
            <v>15481800</v>
          </cell>
          <cell r="I54">
            <v>-3716000</v>
          </cell>
          <cell r="J54">
            <v>46343300</v>
          </cell>
        </row>
        <row r="55">
          <cell r="B55">
            <v>39722</v>
          </cell>
          <cell r="C55">
            <v>307621828.13222122</v>
          </cell>
          <cell r="D55">
            <v>15381091.406611063</v>
          </cell>
          <cell r="E55">
            <v>46143274.21983318</v>
          </cell>
          <cell r="F55">
            <v>30762182.813222125</v>
          </cell>
          <cell r="H55">
            <v>15481800</v>
          </cell>
          <cell r="I55">
            <v>62564.71</v>
          </cell>
          <cell r="J55">
            <v>46405864.710000001</v>
          </cell>
        </row>
        <row r="56">
          <cell r="B56">
            <v>39727</v>
          </cell>
          <cell r="C56">
            <v>308300722.73069787</v>
          </cell>
          <cell r="D56">
            <v>15415036.136534894</v>
          </cell>
          <cell r="E56">
            <v>46245108.409604676</v>
          </cell>
          <cell r="F56">
            <v>30830072.273069788</v>
          </cell>
          <cell r="G56">
            <v>34000</v>
          </cell>
          <cell r="H56">
            <v>15515800</v>
          </cell>
          <cell r="I56">
            <v>102000</v>
          </cell>
          <cell r="J56">
            <v>46507864.710000001</v>
          </cell>
        </row>
        <row r="57">
          <cell r="B57">
            <v>39741</v>
          </cell>
          <cell r="C57">
            <v>304588312.67712092</v>
          </cell>
          <cell r="D57">
            <v>15229415.633856047</v>
          </cell>
          <cell r="E57">
            <v>45688246.901568137</v>
          </cell>
          <cell r="F57">
            <v>30458831.267712094</v>
          </cell>
          <cell r="G57">
            <v>-186300</v>
          </cell>
          <cell r="H57">
            <v>15329500</v>
          </cell>
          <cell r="I57">
            <v>-557000</v>
          </cell>
          <cell r="J57">
            <v>45950864.710000001</v>
          </cell>
        </row>
        <row r="58">
          <cell r="B58">
            <v>39748</v>
          </cell>
          <cell r="C58">
            <v>293835436.62308353</v>
          </cell>
          <cell r="D58">
            <v>14691771.831154177</v>
          </cell>
          <cell r="E58">
            <v>44075315.493462525</v>
          </cell>
          <cell r="F58">
            <v>29383543.662308354</v>
          </cell>
          <cell r="G58">
            <v>-537500</v>
          </cell>
          <cell r="H58">
            <v>14792000</v>
          </cell>
          <cell r="I58">
            <v>-1674864.71</v>
          </cell>
          <cell r="J58">
            <v>44276000</v>
          </cell>
        </row>
        <row r="59">
          <cell r="B59">
            <v>39753</v>
          </cell>
          <cell r="D59">
            <v>0</v>
          </cell>
          <cell r="E59">
            <v>0</v>
          </cell>
          <cell r="F59">
            <v>0</v>
          </cell>
          <cell r="H59">
            <v>14792000</v>
          </cell>
          <cell r="I59">
            <v>116074.84</v>
          </cell>
          <cell r="J59">
            <v>44392074.840000004</v>
          </cell>
        </row>
        <row r="60">
          <cell r="B60">
            <v>39755</v>
          </cell>
          <cell r="C60">
            <v>296515829.49053437</v>
          </cell>
          <cell r="D60">
            <v>14825791.474526718</v>
          </cell>
          <cell r="E60">
            <v>44477374.423580155</v>
          </cell>
          <cell r="F60">
            <v>29651582.949053437</v>
          </cell>
          <cell r="G60">
            <v>133700</v>
          </cell>
          <cell r="H60">
            <v>14925700</v>
          </cell>
          <cell r="I60">
            <v>401300</v>
          </cell>
          <cell r="J60">
            <v>44793374.840000004</v>
          </cell>
        </row>
        <row r="61">
          <cell r="B61">
            <v>39762</v>
          </cell>
          <cell r="C61">
            <v>294135123.54646206</v>
          </cell>
          <cell r="D61">
            <v>14706756.177323103</v>
          </cell>
          <cell r="E61">
            <v>44120268.531969309</v>
          </cell>
          <cell r="F61">
            <v>29413512.354646206</v>
          </cell>
          <cell r="G61">
            <v>-118900</v>
          </cell>
          <cell r="H61">
            <v>14806800</v>
          </cell>
          <cell r="I61">
            <v>-357000</v>
          </cell>
          <cell r="J61">
            <v>44436374.840000004</v>
          </cell>
        </row>
        <row r="62">
          <cell r="B62">
            <v>39769</v>
          </cell>
          <cell r="C62">
            <v>291166607.33568919</v>
          </cell>
          <cell r="D62">
            <v>14558330.366784461</v>
          </cell>
          <cell r="E62">
            <v>43674991.100353375</v>
          </cell>
          <cell r="F62">
            <v>29116660.733568922</v>
          </cell>
          <cell r="G62">
            <v>-147800</v>
          </cell>
          <cell r="H62">
            <v>14659000</v>
          </cell>
          <cell r="I62">
            <v>-445300</v>
          </cell>
          <cell r="J62">
            <v>43991074.840000004</v>
          </cell>
        </row>
        <row r="63">
          <cell r="B63">
            <v>39776</v>
          </cell>
          <cell r="C63">
            <v>298283757.24640894</v>
          </cell>
          <cell r="D63">
            <v>14914187.862320447</v>
          </cell>
          <cell r="E63">
            <v>44742563.586961336</v>
          </cell>
          <cell r="F63">
            <v>29828375.724640895</v>
          </cell>
          <cell r="G63">
            <v>356000</v>
          </cell>
          <cell r="H63">
            <v>15015000</v>
          </cell>
          <cell r="I63">
            <v>1068000</v>
          </cell>
          <cell r="J63">
            <v>45059074.840000004</v>
          </cell>
        </row>
        <row r="64">
          <cell r="B64">
            <v>39783</v>
          </cell>
          <cell r="C64">
            <v>299158945.32810658</v>
          </cell>
          <cell r="D64">
            <v>14957947.266405329</v>
          </cell>
          <cell r="E64">
            <v>44873841.799215987</v>
          </cell>
          <cell r="F64">
            <v>29915894.532810658</v>
          </cell>
          <cell r="G64">
            <v>43000</v>
          </cell>
          <cell r="H64">
            <v>15058000</v>
          </cell>
          <cell r="I64">
            <v>189568.19</v>
          </cell>
          <cell r="J64">
            <v>45248643.030000001</v>
          </cell>
        </row>
        <row r="65">
          <cell r="B65">
            <v>39797</v>
          </cell>
          <cell r="C65">
            <v>302799347.35571778</v>
          </cell>
          <cell r="D65">
            <v>15139967.36778589</v>
          </cell>
          <cell r="E65">
            <v>45419902.103357665</v>
          </cell>
          <cell r="F65">
            <v>30279934.735571779</v>
          </cell>
          <cell r="G65">
            <v>181900</v>
          </cell>
          <cell r="H65">
            <v>15239900</v>
          </cell>
          <cell r="I65">
            <v>546000</v>
          </cell>
          <cell r="J65">
            <v>45794643.030000001</v>
          </cell>
        </row>
        <row r="66">
          <cell r="B66">
            <v>39804</v>
          </cell>
          <cell r="C66">
            <v>296430480.18643802</v>
          </cell>
          <cell r="D66">
            <v>14821524.009321902</v>
          </cell>
          <cell r="E66">
            <v>44464572.027965702</v>
          </cell>
          <cell r="F66">
            <v>29643048.018643804</v>
          </cell>
          <cell r="G66">
            <v>-317900</v>
          </cell>
          <cell r="H66">
            <v>14922000</v>
          </cell>
          <cell r="I66">
            <v>-1129643.03</v>
          </cell>
          <cell r="J66">
            <v>44665000</v>
          </cell>
        </row>
        <row r="67">
          <cell r="B67">
            <v>39811</v>
          </cell>
          <cell r="C67">
            <v>297339859.71973181</v>
          </cell>
          <cell r="D67">
            <v>14866992.98598659</v>
          </cell>
          <cell r="E67">
            <v>44600978.957959771</v>
          </cell>
          <cell r="F67">
            <v>29733985.971973181</v>
          </cell>
          <cell r="G67">
            <v>45000</v>
          </cell>
          <cell r="H67">
            <v>14967000</v>
          </cell>
          <cell r="I67">
            <v>136000</v>
          </cell>
          <cell r="J67">
            <v>44801000</v>
          </cell>
        </row>
        <row r="68">
          <cell r="B68">
            <v>39814</v>
          </cell>
          <cell r="D68">
            <v>0</v>
          </cell>
          <cell r="E68">
            <v>0</v>
          </cell>
          <cell r="F68">
            <v>0</v>
          </cell>
          <cell r="H68">
            <v>14967000</v>
          </cell>
          <cell r="I68">
            <v>35027.550000000003</v>
          </cell>
          <cell r="J68">
            <v>44836027.549999997</v>
          </cell>
        </row>
        <row r="69">
          <cell r="B69">
            <v>39818</v>
          </cell>
          <cell r="C69">
            <v>312208457.99665785</v>
          </cell>
          <cell r="D69">
            <v>15610422.899832893</v>
          </cell>
          <cell r="E69">
            <v>46831268.699498676</v>
          </cell>
          <cell r="F69">
            <v>31220845.799665786</v>
          </cell>
          <cell r="G69">
            <v>743425</v>
          </cell>
          <cell r="H69">
            <v>15710425</v>
          </cell>
          <cell r="I69">
            <v>2195250.4500000002</v>
          </cell>
          <cell r="J69">
            <v>47031278</v>
          </cell>
        </row>
        <row r="70">
          <cell r="B70">
            <v>39825</v>
          </cell>
          <cell r="C70">
            <v>317916894.49087763</v>
          </cell>
          <cell r="D70">
            <v>15895844.724543883</v>
          </cell>
          <cell r="E70">
            <v>47687534.173631646</v>
          </cell>
          <cell r="F70">
            <v>31791689.449087765</v>
          </cell>
          <cell r="G70">
            <v>285575</v>
          </cell>
          <cell r="H70">
            <v>15996000</v>
          </cell>
          <cell r="I70">
            <v>856722</v>
          </cell>
          <cell r="J70">
            <v>47888000</v>
          </cell>
        </row>
        <row r="71">
          <cell r="B71">
            <v>39839</v>
          </cell>
          <cell r="C71">
            <v>304266781.34072167</v>
          </cell>
          <cell r="D71">
            <v>15213339.067036085</v>
          </cell>
          <cell r="E71">
            <v>45640017.201108247</v>
          </cell>
          <cell r="F71">
            <v>30426678.13407217</v>
          </cell>
          <cell r="G71">
            <v>-682660</v>
          </cell>
          <cell r="H71">
            <v>15313340</v>
          </cell>
          <cell r="I71">
            <v>-2047982</v>
          </cell>
          <cell r="J71">
            <v>45840018</v>
          </cell>
        </row>
        <row r="72">
          <cell r="B72">
            <v>39846</v>
          </cell>
          <cell r="C72">
            <v>307779933.43966496</v>
          </cell>
          <cell r="D72">
            <v>15388996.671983249</v>
          </cell>
          <cell r="E72">
            <v>46166990.015949741</v>
          </cell>
          <cell r="F72">
            <v>30777993.343966499</v>
          </cell>
          <cell r="G72">
            <v>175657</v>
          </cell>
          <cell r="H72">
            <v>15488997</v>
          </cell>
          <cell r="I72">
            <v>526973</v>
          </cell>
          <cell r="J72">
            <v>46366991</v>
          </cell>
        </row>
        <row r="73">
          <cell r="B73">
            <v>39853</v>
          </cell>
          <cell r="C73">
            <v>301636035.57999772</v>
          </cell>
          <cell r="D73">
            <v>15081801.778999887</v>
          </cell>
          <cell r="E73">
            <v>45245405.336999655</v>
          </cell>
          <cell r="F73">
            <v>30163603.557999775</v>
          </cell>
          <cell r="G73">
            <v>-307195</v>
          </cell>
          <cell r="H73">
            <v>15181802</v>
          </cell>
          <cell r="I73">
            <v>-921585</v>
          </cell>
          <cell r="J73">
            <v>45445406</v>
          </cell>
        </row>
        <row r="74">
          <cell r="B74">
            <v>39858</v>
          </cell>
          <cell r="C74">
            <v>307518972.04098898</v>
          </cell>
          <cell r="D74">
            <v>15375948.602049449</v>
          </cell>
          <cell r="E74">
            <v>46127845.806148343</v>
          </cell>
          <cell r="F74">
            <v>30751897.204098899</v>
          </cell>
          <cell r="G74">
            <v>894146.6</v>
          </cell>
          <cell r="H74">
            <v>16075948.6</v>
          </cell>
          <cell r="I74">
            <v>1582439.81</v>
          </cell>
          <cell r="J74">
            <v>47027845.810000002</v>
          </cell>
        </row>
        <row r="75">
          <cell r="B75">
            <v>39867</v>
          </cell>
          <cell r="C75">
            <v>316442644.28249246</v>
          </cell>
          <cell r="D75">
            <v>15822132.214124624</v>
          </cell>
          <cell r="E75">
            <v>47466396.642373867</v>
          </cell>
          <cell r="F75">
            <v>31644264.428249247</v>
          </cell>
          <cell r="H75">
            <v>16075948.6</v>
          </cell>
          <cell r="I75">
            <v>639154.18999999994</v>
          </cell>
          <cell r="J75">
            <v>47667000</v>
          </cell>
        </row>
        <row r="76">
          <cell r="B76">
            <v>39874</v>
          </cell>
          <cell r="C76">
            <v>319102645.24792343</v>
          </cell>
          <cell r="D76">
            <v>15955132.262396172</v>
          </cell>
          <cell r="E76">
            <v>47865396.787188515</v>
          </cell>
          <cell r="F76">
            <v>31910264.524792343</v>
          </cell>
          <cell r="H76">
            <v>16075948.6</v>
          </cell>
          <cell r="I76">
            <v>400000</v>
          </cell>
          <cell r="J76">
            <v>48067000</v>
          </cell>
        </row>
        <row r="77">
          <cell r="B77">
            <v>39888</v>
          </cell>
          <cell r="C77">
            <v>308883070.67852122</v>
          </cell>
          <cell r="D77">
            <v>15444153.533926062</v>
          </cell>
          <cell r="E77">
            <v>46332460.601778179</v>
          </cell>
          <cell r="F77">
            <v>30888307.067852125</v>
          </cell>
          <cell r="G77">
            <v>-530948.6</v>
          </cell>
          <cell r="H77">
            <v>15545000</v>
          </cell>
          <cell r="I77">
            <v>-1534000</v>
          </cell>
          <cell r="J77">
            <v>46533000</v>
          </cell>
        </row>
        <row r="78">
          <cell r="B78">
            <v>39896</v>
          </cell>
          <cell r="C78">
            <v>308979999.40866464</v>
          </cell>
          <cell r="D78">
            <v>15448999.970433233</v>
          </cell>
          <cell r="E78">
            <v>46346999.911299698</v>
          </cell>
          <cell r="F78">
            <v>30897999.940866467</v>
          </cell>
          <cell r="G78">
            <v>4000</v>
          </cell>
          <cell r="H78">
            <v>15549000</v>
          </cell>
          <cell r="I78">
            <v>14000</v>
          </cell>
          <cell r="J78">
            <v>46547000</v>
          </cell>
        </row>
        <row r="79">
          <cell r="B79">
            <v>39902</v>
          </cell>
          <cell r="C79">
            <v>307786406.39435947</v>
          </cell>
          <cell r="D79">
            <v>15389320.319717973</v>
          </cell>
          <cell r="E79">
            <v>46167960.95915392</v>
          </cell>
          <cell r="F79">
            <v>30778640.639435947</v>
          </cell>
          <cell r="G79">
            <v>-59679</v>
          </cell>
          <cell r="H79">
            <v>15489321</v>
          </cell>
          <cell r="I79">
            <v>-179039</v>
          </cell>
          <cell r="J79">
            <v>46367961</v>
          </cell>
        </row>
        <row r="80">
          <cell r="B80">
            <v>39909</v>
          </cell>
          <cell r="C80">
            <v>354218385.59888774</v>
          </cell>
          <cell r="D80">
            <v>17710919.279944386</v>
          </cell>
          <cell r="E80">
            <v>53132757.839833163</v>
          </cell>
          <cell r="F80">
            <v>35421838.559888773</v>
          </cell>
          <cell r="G80">
            <v>2321679</v>
          </cell>
          <cell r="H80">
            <v>17811000</v>
          </cell>
          <cell r="I80">
            <v>6965039</v>
          </cell>
          <cell r="J80">
            <v>53333000</v>
          </cell>
        </row>
        <row r="81">
          <cell r="B81">
            <v>39916</v>
          </cell>
          <cell r="C81">
            <v>357825675.24017984</v>
          </cell>
          <cell r="D81">
            <v>17891283.762008991</v>
          </cell>
          <cell r="E81">
            <v>53673851.286026977</v>
          </cell>
          <cell r="F81">
            <v>35782567.524017982</v>
          </cell>
          <cell r="G81">
            <v>180283</v>
          </cell>
          <cell r="H81">
            <v>17991283</v>
          </cell>
          <cell r="I81">
            <v>540851</v>
          </cell>
          <cell r="J81">
            <v>53873851</v>
          </cell>
        </row>
        <row r="82">
          <cell r="B82">
            <v>39923</v>
          </cell>
          <cell r="C82">
            <v>353421646.72146368</v>
          </cell>
          <cell r="D82">
            <v>17671082.336073186</v>
          </cell>
          <cell r="E82">
            <v>53013247.008219548</v>
          </cell>
          <cell r="F82">
            <v>35342164.672146372</v>
          </cell>
          <cell r="G82">
            <v>-219283</v>
          </cell>
          <cell r="H82">
            <v>17772000</v>
          </cell>
          <cell r="I82">
            <v>-659851</v>
          </cell>
          <cell r="J82">
            <v>53214000</v>
          </cell>
        </row>
        <row r="83">
          <cell r="B83">
            <v>39930</v>
          </cell>
          <cell r="C83">
            <v>352872693.57724255</v>
          </cell>
          <cell r="D83">
            <v>17643634.678862128</v>
          </cell>
          <cell r="E83">
            <v>52930904.036586381</v>
          </cell>
          <cell r="F83">
            <v>35287269.357724257</v>
          </cell>
          <cell r="H83">
            <v>17772000</v>
          </cell>
          <cell r="J83">
            <v>53214000</v>
          </cell>
        </row>
        <row r="84">
          <cell r="B84">
            <v>39937</v>
          </cell>
          <cell r="C84">
            <v>362915889.94447047</v>
          </cell>
          <cell r="D84">
            <v>18145794.497223523</v>
          </cell>
          <cell r="E84">
            <v>54437383.491670571</v>
          </cell>
          <cell r="F84">
            <v>36291588.994447045</v>
          </cell>
          <cell r="G84">
            <v>473800</v>
          </cell>
          <cell r="H84">
            <v>18245800</v>
          </cell>
          <cell r="I84">
            <v>1423384</v>
          </cell>
          <cell r="J84">
            <v>54637384</v>
          </cell>
        </row>
        <row r="85">
          <cell r="B85">
            <v>39944</v>
          </cell>
          <cell r="C85">
            <v>336293228.6659146</v>
          </cell>
          <cell r="D85">
            <v>16814661.433295731</v>
          </cell>
          <cell r="E85">
            <v>50443984.299887188</v>
          </cell>
          <cell r="F85">
            <v>33629322.866591461</v>
          </cell>
          <cell r="G85">
            <v>-1331139</v>
          </cell>
          <cell r="H85">
            <v>16914661</v>
          </cell>
          <cell r="I85">
            <v>-3993400</v>
          </cell>
          <cell r="J85">
            <v>50643984</v>
          </cell>
        </row>
        <row r="86">
          <cell r="B86">
            <v>39951</v>
          </cell>
          <cell r="C86">
            <v>326042886.94832295</v>
          </cell>
          <cell r="D86">
            <v>16302144.347416148</v>
          </cell>
          <cell r="E86">
            <v>48906433.042248443</v>
          </cell>
          <cell r="F86">
            <v>65208577.38966459</v>
          </cell>
          <cell r="G86">
            <v>-512517</v>
          </cell>
          <cell r="H86">
            <v>16402144</v>
          </cell>
          <cell r="I86">
            <v>-1537550</v>
          </cell>
          <cell r="J86">
            <v>49106434</v>
          </cell>
        </row>
        <row r="87">
          <cell r="B87">
            <v>39955</v>
          </cell>
          <cell r="C87">
            <v>331406306.38912332</v>
          </cell>
          <cell r="D87">
            <v>16570315.319456168</v>
          </cell>
          <cell r="E87">
            <v>49710945.958368495</v>
          </cell>
          <cell r="F87">
            <v>66281261.27782467</v>
          </cell>
          <cell r="G87">
            <v>550000</v>
          </cell>
          <cell r="H87">
            <v>16952144</v>
          </cell>
          <cell r="I87">
            <v>1650000</v>
          </cell>
          <cell r="J87">
            <v>50756434</v>
          </cell>
        </row>
        <row r="88">
          <cell r="B88">
            <v>39972</v>
          </cell>
          <cell r="C88">
            <v>323332411.72250277</v>
          </cell>
          <cell r="D88">
            <v>16166620.586125139</v>
          </cell>
          <cell r="E88">
            <v>48499861.758375414</v>
          </cell>
          <cell r="F88">
            <v>64666482.344500557</v>
          </cell>
          <cell r="G88">
            <v>-685144</v>
          </cell>
          <cell r="H88">
            <v>16267000</v>
          </cell>
          <cell r="I88">
            <v>-2056434</v>
          </cell>
          <cell r="J88">
            <v>48700000</v>
          </cell>
        </row>
        <row r="89">
          <cell r="B89">
            <v>39979</v>
          </cell>
          <cell r="C89">
            <v>330321785.96524745</v>
          </cell>
          <cell r="D89">
            <v>16516089.298262373</v>
          </cell>
          <cell r="E89">
            <v>49548267.894787118</v>
          </cell>
          <cell r="F89">
            <v>66064357.19304949</v>
          </cell>
          <cell r="G89">
            <v>349000</v>
          </cell>
          <cell r="H89">
            <v>16616000</v>
          </cell>
          <cell r="I89">
            <v>1148267</v>
          </cell>
          <cell r="J89">
            <v>49848267</v>
          </cell>
        </row>
        <row r="90">
          <cell r="B90">
            <v>39986</v>
          </cell>
          <cell r="C90">
            <v>327702450.9095245</v>
          </cell>
          <cell r="D90">
            <v>16385122.545476226</v>
          </cell>
          <cell r="E90">
            <v>49155367.636428677</v>
          </cell>
          <cell r="F90">
            <v>65540490.181904905</v>
          </cell>
          <cell r="G90">
            <v>-130000</v>
          </cell>
          <cell r="H90">
            <v>16486000</v>
          </cell>
          <cell r="I90">
            <v>-392267</v>
          </cell>
          <cell r="J90">
            <v>49456000</v>
          </cell>
        </row>
        <row r="91">
          <cell r="B91">
            <v>39993</v>
          </cell>
          <cell r="C91">
            <v>324402714.69904935</v>
          </cell>
          <cell r="D91">
            <v>16220135.734952468</v>
          </cell>
          <cell r="E91">
            <v>48660407.204857402</v>
          </cell>
          <cell r="F91">
            <v>64880542.939809874</v>
          </cell>
          <cell r="G91">
            <v>-165000</v>
          </cell>
          <cell r="H91">
            <v>16321000</v>
          </cell>
          <cell r="I91">
            <v>-495000</v>
          </cell>
          <cell r="J91">
            <v>48961000</v>
          </cell>
        </row>
        <row r="92">
          <cell r="B92">
            <v>40000</v>
          </cell>
          <cell r="C92">
            <v>331455926.09802091</v>
          </cell>
          <cell r="D92">
            <v>16572796.304901047</v>
          </cell>
          <cell r="E92">
            <v>49718388.914703138</v>
          </cell>
          <cell r="F92">
            <v>66291185.219604187</v>
          </cell>
          <cell r="G92">
            <v>352000</v>
          </cell>
          <cell r="H92">
            <v>16673000</v>
          </cell>
          <cell r="I92">
            <v>1058000</v>
          </cell>
          <cell r="J92">
            <v>50019000</v>
          </cell>
        </row>
        <row r="93">
          <cell r="B93">
            <v>40007</v>
          </cell>
          <cell r="C93">
            <v>326777415.94511509</v>
          </cell>
          <cell r="D93">
            <v>16338870.797255754</v>
          </cell>
          <cell r="E93">
            <v>49016612.391767263</v>
          </cell>
          <cell r="F93">
            <v>65355483.189023018</v>
          </cell>
          <cell r="G93">
            <v>-234000</v>
          </cell>
          <cell r="H93">
            <v>16439000</v>
          </cell>
          <cell r="I93">
            <v>-702000</v>
          </cell>
          <cell r="J93">
            <v>49317000</v>
          </cell>
        </row>
        <row r="94">
          <cell r="B94">
            <v>40028</v>
          </cell>
          <cell r="C94">
            <v>325113199.22404009</v>
          </cell>
          <cell r="D94">
            <v>16255659.961202005</v>
          </cell>
          <cell r="E94">
            <v>48766979.883606009</v>
          </cell>
          <cell r="F94">
            <v>65022639.84480802</v>
          </cell>
          <cell r="G94">
            <v>-83000</v>
          </cell>
          <cell r="H94">
            <v>16356000</v>
          </cell>
          <cell r="I94">
            <v>-250000</v>
          </cell>
          <cell r="J94">
            <v>49067000</v>
          </cell>
        </row>
        <row r="95">
          <cell r="B95">
            <v>40035</v>
          </cell>
          <cell r="C95">
            <v>320264449.289482</v>
          </cell>
          <cell r="D95">
            <v>16013222.464474101</v>
          </cell>
          <cell r="E95">
            <v>48039667.393422298</v>
          </cell>
          <cell r="F95">
            <v>64052889.857896402</v>
          </cell>
          <cell r="G95">
            <v>-242000</v>
          </cell>
          <cell r="H95">
            <v>16114000</v>
          </cell>
          <cell r="I95">
            <v>-727300</v>
          </cell>
          <cell r="J95">
            <v>48339700</v>
          </cell>
        </row>
        <row r="96">
          <cell r="B96">
            <v>40042</v>
          </cell>
          <cell r="C96">
            <v>321784100.42606539</v>
          </cell>
          <cell r="D96">
            <v>16089205.02130327</v>
          </cell>
          <cell r="E96">
            <v>48267615.063909806</v>
          </cell>
          <cell r="F96">
            <v>64356820.08521308</v>
          </cell>
          <cell r="G96">
            <v>75200</v>
          </cell>
          <cell r="H96">
            <v>16189200</v>
          </cell>
          <cell r="I96">
            <v>227800</v>
          </cell>
          <cell r="J96">
            <v>48567500</v>
          </cell>
        </row>
        <row r="97">
          <cell r="B97">
            <v>40049</v>
          </cell>
          <cell r="C97">
            <v>307847202.10725278</v>
          </cell>
          <cell r="D97">
            <v>15392360.105362639</v>
          </cell>
          <cell r="E97">
            <v>46177080.316087916</v>
          </cell>
          <cell r="F97">
            <v>61569440.421450555</v>
          </cell>
          <cell r="G97">
            <v>-696000</v>
          </cell>
          <cell r="H97">
            <v>15493200</v>
          </cell>
          <cell r="I97">
            <v>-2090000</v>
          </cell>
          <cell r="J97">
            <v>46477500</v>
          </cell>
        </row>
        <row r="98">
          <cell r="B98">
            <v>40064</v>
          </cell>
          <cell r="C98">
            <v>251996065.76643413</v>
          </cell>
          <cell r="D98">
            <v>12599803.288321707</v>
          </cell>
          <cell r="E98">
            <v>37799409.864965118</v>
          </cell>
          <cell r="F98">
            <v>50399213.15328683</v>
          </cell>
          <cell r="G98">
            <v>-2793000</v>
          </cell>
          <cell r="H98">
            <v>12700200</v>
          </cell>
          <cell r="I98">
            <v>-8378000</v>
          </cell>
          <cell r="J98">
            <v>38099500</v>
          </cell>
        </row>
        <row r="99">
          <cell r="B99">
            <v>40080</v>
          </cell>
          <cell r="C99">
            <v>249289213.31369856</v>
          </cell>
          <cell r="D99">
            <v>12464460.665684929</v>
          </cell>
          <cell r="E99">
            <v>37393381.997054785</v>
          </cell>
          <cell r="F99">
            <v>49857842.662739716</v>
          </cell>
          <cell r="G99">
            <v>-135000</v>
          </cell>
          <cell r="H99">
            <v>12565200</v>
          </cell>
          <cell r="I99">
            <v>-406000</v>
          </cell>
          <cell r="J99">
            <v>37693500</v>
          </cell>
        </row>
        <row r="100">
          <cell r="B100">
            <v>40091</v>
          </cell>
          <cell r="C100">
            <v>251250575.68093321</v>
          </cell>
          <cell r="D100">
            <v>12562528.784046661</v>
          </cell>
          <cell r="E100">
            <v>37687586.35213998</v>
          </cell>
          <cell r="F100">
            <v>50250115.136186644</v>
          </cell>
          <cell r="G100">
            <v>97800</v>
          </cell>
          <cell r="H100">
            <v>12663000</v>
          </cell>
          <cell r="I100">
            <v>294500</v>
          </cell>
          <cell r="J100">
            <v>37988000</v>
          </cell>
        </row>
        <row r="101">
          <cell r="B101">
            <v>40095</v>
          </cell>
          <cell r="C101">
            <v>251973831.98845521</v>
          </cell>
          <cell r="D101">
            <v>12598691.59942276</v>
          </cell>
          <cell r="E101">
            <v>37796074.798268281</v>
          </cell>
          <cell r="F101">
            <v>50394766.397691041</v>
          </cell>
          <cell r="G101">
            <v>100000</v>
          </cell>
          <cell r="H101">
            <v>12763000</v>
          </cell>
          <cell r="I101">
            <v>200000</v>
          </cell>
          <cell r="J101">
            <v>38188000</v>
          </cell>
        </row>
        <row r="102">
          <cell r="B102">
            <v>40105</v>
          </cell>
          <cell r="C102">
            <v>255025875.99334258</v>
          </cell>
          <cell r="D102">
            <v>12751293.799667129</v>
          </cell>
          <cell r="E102">
            <v>38253881.399001382</v>
          </cell>
          <cell r="F102">
            <v>51005175.198668517</v>
          </cell>
          <cell r="G102">
            <v>88000</v>
          </cell>
          <cell r="H102">
            <v>12851000</v>
          </cell>
          <cell r="I102">
            <v>365000</v>
          </cell>
          <cell r="J102">
            <v>38553000</v>
          </cell>
        </row>
        <row r="103">
          <cell r="B103">
            <v>40112</v>
          </cell>
          <cell r="C103">
            <v>260228033.90702271</v>
          </cell>
          <cell r="D103">
            <v>13011401.695351137</v>
          </cell>
          <cell r="E103">
            <v>39034205.086053409</v>
          </cell>
          <cell r="F103">
            <v>52045606.781404547</v>
          </cell>
          <cell r="G103">
            <v>261000</v>
          </cell>
          <cell r="H103">
            <v>13112000</v>
          </cell>
          <cell r="I103">
            <v>782000</v>
          </cell>
          <cell r="J103">
            <v>39335000</v>
          </cell>
        </row>
        <row r="104">
          <cell r="B104">
            <v>40133</v>
          </cell>
          <cell r="C104">
            <v>256782286.52080792</v>
          </cell>
          <cell r="D104">
            <v>12839114.326040396</v>
          </cell>
          <cell r="E104">
            <v>38517342.978121184</v>
          </cell>
          <cell r="F104">
            <v>51356457.304161586</v>
          </cell>
          <cell r="G104">
            <v>-172000</v>
          </cell>
          <cell r="H104">
            <v>12940000</v>
          </cell>
          <cell r="I104">
            <v>-517000</v>
          </cell>
          <cell r="J104">
            <v>38818000</v>
          </cell>
        </row>
        <row r="105">
          <cell r="B105">
            <v>40143</v>
          </cell>
          <cell r="C105">
            <v>258705043.28192389</v>
          </cell>
          <cell r="D105">
            <v>12935252.164096195</v>
          </cell>
          <cell r="E105">
            <v>38805756.492288582</v>
          </cell>
          <cell r="F105">
            <v>51741008.656384781</v>
          </cell>
          <cell r="G105">
            <v>96000</v>
          </cell>
          <cell r="H105">
            <v>13036000</v>
          </cell>
          <cell r="I105">
            <v>288000</v>
          </cell>
          <cell r="J105">
            <v>39106000</v>
          </cell>
        </row>
        <row r="106">
          <cell r="B106">
            <v>40154</v>
          </cell>
          <cell r="C106">
            <v>262983601.77596375</v>
          </cell>
          <cell r="D106">
            <v>13149180.088798188</v>
          </cell>
          <cell r="E106">
            <v>39447540.266394563</v>
          </cell>
          <cell r="F106">
            <v>52596720.355192751</v>
          </cell>
          <cell r="G106">
            <v>214000</v>
          </cell>
          <cell r="H106">
            <v>13250000</v>
          </cell>
          <cell r="I106">
            <v>642000</v>
          </cell>
          <cell r="J106">
            <v>39748000</v>
          </cell>
        </row>
        <row r="107">
          <cell r="B107">
            <v>40161</v>
          </cell>
          <cell r="C107">
            <v>260388718.21956086</v>
          </cell>
          <cell r="D107">
            <v>13019435.910978043</v>
          </cell>
          <cell r="E107">
            <v>39058307.732934125</v>
          </cell>
          <cell r="F107">
            <v>52077743.643912174</v>
          </cell>
          <cell r="G107">
            <v>-130000</v>
          </cell>
          <cell r="H107">
            <v>13120000</v>
          </cell>
          <cell r="I107">
            <v>-389000</v>
          </cell>
          <cell r="J107">
            <v>39359000</v>
          </cell>
        </row>
        <row r="108">
          <cell r="B108">
            <v>40168</v>
          </cell>
          <cell r="C108">
            <v>261986339.33468422</v>
          </cell>
          <cell r="D108">
            <v>13099316.966734212</v>
          </cell>
          <cell r="E108">
            <v>39297950.900202632</v>
          </cell>
          <cell r="F108">
            <v>52397267.866936848</v>
          </cell>
          <cell r="G108">
            <v>80000</v>
          </cell>
          <cell r="H108">
            <v>13200000</v>
          </cell>
          <cell r="I108">
            <v>239000</v>
          </cell>
          <cell r="J108">
            <v>39598000</v>
          </cell>
        </row>
        <row r="109">
          <cell r="B109">
            <v>40176</v>
          </cell>
          <cell r="C109">
            <v>263594694.82620403</v>
          </cell>
          <cell r="D109">
            <v>13179734.741310202</v>
          </cell>
          <cell r="E109">
            <v>39539204.223930605</v>
          </cell>
          <cell r="F109">
            <v>52718938.965240806</v>
          </cell>
          <cell r="G109">
            <v>109000</v>
          </cell>
          <cell r="H109">
            <v>13309000</v>
          </cell>
          <cell r="I109">
            <v>327000</v>
          </cell>
          <cell r="J109">
            <v>39925000</v>
          </cell>
        </row>
        <row r="110">
          <cell r="B110">
            <v>40182</v>
          </cell>
          <cell r="C110">
            <v>275286278.2976948</v>
          </cell>
          <cell r="D110">
            <v>13764313.91488474</v>
          </cell>
          <cell r="E110">
            <v>41292941.744654216</v>
          </cell>
          <cell r="F110">
            <v>55057255.659538962</v>
          </cell>
          <cell r="G110">
            <v>556000</v>
          </cell>
          <cell r="H110">
            <v>13865000</v>
          </cell>
          <cell r="I110">
            <v>1668000</v>
          </cell>
          <cell r="J110">
            <v>41593000</v>
          </cell>
        </row>
      </sheetData>
      <sheetData sheetId="9"/>
      <sheetData sheetId="1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T"/>
      <sheetName val="CFC"/>
      <sheetName val="BSC"/>
      <sheetName val="PLC"/>
      <sheetName val="TRAN"/>
      <sheetName val="Revenue-Fire-Marine-Motor"/>
      <sheetName val="BS-JPN"/>
      <sheetName val="Assumptions"/>
      <sheetName val="1-bwb(cb)"/>
      <sheetName val="JFOLD"/>
      <sheetName val="Codes"/>
      <sheetName val="ISD Working"/>
      <sheetName val="Parameters"/>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Sheet1"/>
      <sheetName val="CP STATytd"/>
      <sheetName val="ISD_Working1"/>
      <sheetName val="GMS_91"/>
      <sheetName val="GMS_11"/>
      <sheetName val="2009_Party_wise"/>
      <sheetName val="U-1_2_1_Sales_data_Month_wise"/>
      <sheetName val="P&amp;L_Commentary"/>
      <sheetName val="Plan"/>
      <sheetName val="Sub_HMC"/>
      <sheetName val="A"/>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Drop Down"/>
      <sheetName val="Cover sheet"/>
      <sheetName val="Consolidated"/>
      <sheetName val="Data Submission"/>
      <sheetName val="Lookup Tables"/>
      <sheetName val="Current Tax"/>
      <sheetName val="Sub HMC"/>
      <sheetName val="TRIL9900"/>
      <sheetName val="T-ADD98"/>
      <sheetName val="books"/>
      <sheetName val="Drop_Down"/>
      <sheetName val="Cover_sheet"/>
      <sheetName val="Current_Tax"/>
      <sheetName val="SON"/>
      <sheetName val="AKUH"/>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B-S(p)"/>
      <sheetName val="Acct"/>
      <sheetName val="16"/>
      <sheetName val="CHALLAN"/>
      <sheetName val="Projections"/>
      <sheetName val="Currency"/>
      <sheetName val="DropDown"/>
      <sheetName val="Non-Statistical Sampling"/>
      <sheetName val="Drop_Down1"/>
      <sheetName val="Cover_sheet1"/>
      <sheetName val="Current_Tax1"/>
      <sheetName val="PVG15K(Non-Red)"/>
      <sheetName val="Main"/>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TDS"/>
      <sheetName val="Balance Sheet"/>
      <sheetName val="Income Statement"/>
      <sheetName val="Data Entry"/>
      <sheetName val="Data Chart"/>
      <sheetName val="Asset Chart"/>
      <sheetName val="Income Chart"/>
      <sheetName val="Cash Flow Statement"/>
      <sheetName val="Parameters"/>
      <sheetName val="Dec"/>
      <sheetName val="Cutt"/>
      <sheetName val="Note3-24"/>
      <sheetName val="HideSheet"/>
      <sheetName val="bs&amp;Pl"/>
      <sheetName val="NORMAL"/>
      <sheetName val="Input"/>
      <sheetName val="Sub_HMC14"/>
      <sheetName val="Data_Submission14"/>
      <sheetName val="Lookup_Tables14"/>
      <sheetName val="Current_Tax14"/>
      <sheetName val="Drop_Down3"/>
      <sheetName val="Cover_sheet3"/>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s>
    <sheetDataSet>
      <sheetData sheetId="0" refreshError="1">
        <row r="5">
          <cell r="BH5" t="str">
            <v>Segment-wise summary of additions for the month</v>
          </cell>
        </row>
        <row r="6">
          <cell r="I6" t="str">
            <v>TECH-OPS</v>
          </cell>
          <cell r="Z6" t="str">
            <v>MARKET</v>
          </cell>
          <cell r="BH6" t="str">
            <v>TOTAL</v>
          </cell>
        </row>
        <row r="7">
          <cell r="B7" t="str">
            <v>S. #</v>
          </cell>
          <cell r="C7" t="str">
            <v>CAR #</v>
          </cell>
          <cell r="D7" t="str">
            <v>PARTICULARS</v>
          </cell>
          <cell r="E7" t="str">
            <v>RUPEES</v>
          </cell>
          <cell r="F7" t="str">
            <v>CATEGORY</v>
          </cell>
          <cell r="G7" t="str">
            <v>SEGMENT</v>
          </cell>
          <cell r="I7" t="str">
            <v>LI</v>
          </cell>
          <cell r="K7" t="str">
            <v>Bld.</v>
          </cell>
          <cell r="M7" t="str">
            <v>BE</v>
          </cell>
          <cell r="O7" t="str">
            <v>P&amp;M</v>
          </cell>
          <cell r="Q7" t="str">
            <v>F&amp;F</v>
          </cell>
          <cell r="S7" t="str">
            <v>OM&amp;E</v>
          </cell>
          <cell r="U7" t="str">
            <v>CE</v>
          </cell>
          <cell r="W7" t="str">
            <v>CWIP</v>
          </cell>
          <cell r="Z7" t="str">
            <v>LI</v>
          </cell>
          <cell r="AB7" t="str">
            <v>Bld.</v>
          </cell>
          <cell r="AD7" t="str">
            <v>BE</v>
          </cell>
          <cell r="AF7" t="str">
            <v>P&amp;M</v>
          </cell>
          <cell r="AH7" t="str">
            <v>F&amp;F</v>
          </cell>
          <cell r="AJ7" t="str">
            <v>OM&amp;E</v>
          </cell>
          <cell r="AL7" t="str">
            <v>CE</v>
          </cell>
          <cell r="AN7" t="str">
            <v>CWIP</v>
          </cell>
          <cell r="BH7" t="str">
            <v>Tech-ops</v>
          </cell>
          <cell r="BJ7" t="str">
            <v>Market</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Augbkp98"/>
      <sheetName val="Note3-24"/>
      <sheetName val="Note-14"/>
      <sheetName val="FE - Summary - STD"/>
      <sheetName val="AL905"/>
      <sheetName val="BS-OVS"/>
      <sheetName val="IE-DEC-06-D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EDP_Euros"/>
      <sheetName val="Iberdrola_Euros"/>
      <sheetName val="BS"/>
      <sheetName val="Non-Statistical Sampling"/>
      <sheetName val="REV VAR INC"/>
      <sheetName val="Revenue-Fire-Marine-Motor"/>
      <sheetName val="Graphs 1"/>
      <sheetName val="Macro1"/>
      <sheetName val="Summary"/>
      <sheetName val="Grouping"/>
      <sheetName val="Notes__2_"/>
      <sheetName val="Non-Statistical_Sampling"/>
      <sheetName val="REV_VAR_INC"/>
      <sheetName val="Statement_of_Claims"/>
      <sheetName val="Report .1"/>
      <sheetName val="Final Accounts 2001As per Audit"/>
      <sheetName val="Segment_new_1"/>
      <sheetName val="Drop_down"/>
      <sheetName val="16-Avg_Sales_Price"/>
      <sheetName val="stdd_costBPCS"/>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Rate Verification"/>
      <sheetName val="Product Wise Breakup"/>
      <sheetName val="Monthly breakup"/>
      <sheetName val="Categoried of Deposit (2)"/>
      <sheetName val="PPC-ORD DTL"/>
      <sheetName val="Abu_Dhabi"/>
      <sheetName val="Adv to vendor"/>
      <sheetName val="GP Analysis"/>
      <sheetName val="FundsNW"/>
      <sheetName val="Stock in Trade"/>
      <sheetName val="A-C CODE &amp; NAME"/>
      <sheetName val="会社別"/>
      <sheetName val="B-6"/>
      <sheetName val="Global Data"/>
      <sheetName val="CHALLAN"/>
      <sheetName val="Validation"/>
      <sheetName val="Worksheet"/>
      <sheetName val="macro d'éval"/>
      <sheetName val="PL "/>
      <sheetName val="Notes"/>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850"/>
  <sheetViews>
    <sheetView topLeftCell="B1" workbookViewId="0">
      <pane xSplit="4" ySplit="2" topLeftCell="F3" activePane="bottomRight" state="frozen"/>
      <selection activeCell="Q14" sqref="Q14"/>
      <selection pane="topRight" activeCell="Q14" sqref="Q14"/>
      <selection pane="bottomLeft" activeCell="Q14" sqref="Q14"/>
      <selection pane="bottomRight"/>
    </sheetView>
  </sheetViews>
  <sheetFormatPr defaultColWidth="10.5546875" defaultRowHeight="13.2" outlineLevelRow="2" outlineLevelCol="1"/>
  <cols>
    <col min="1" max="1" width="20.44140625" style="15" hidden="1" customWidth="1"/>
    <col min="2" max="2" width="9.5546875" style="18" hidden="1" customWidth="1" outlineLevel="1"/>
    <col min="3" max="3" width="16" style="19" hidden="1" customWidth="1" outlineLevel="1"/>
    <col min="4" max="4" width="11" style="19" bestFit="1" customWidth="1" collapsed="1"/>
    <col min="5" max="5" width="60.5546875" style="18" bestFit="1" customWidth="1"/>
    <col min="6" max="6" width="12.109375" style="20" customWidth="1"/>
    <col min="7" max="7" width="3.88671875" style="20" bestFit="1" customWidth="1"/>
    <col min="8" max="8" width="4.44140625" style="20" hidden="1" customWidth="1" outlineLevel="1"/>
    <col min="9" max="9" width="8.88671875" style="20" hidden="1" customWidth="1" outlineLevel="1"/>
    <col min="10" max="10" width="4.44140625" style="20" hidden="1" customWidth="1" outlineLevel="1"/>
    <col min="11" max="11" width="12.5546875" style="20" bestFit="1" customWidth="1" collapsed="1"/>
    <col min="12" max="12" width="3.88671875" style="20" bestFit="1" customWidth="1"/>
    <col min="13" max="13" width="12.44140625" style="20" bestFit="1" customWidth="1"/>
    <col min="14" max="14" width="11.6640625" style="16" customWidth="1"/>
    <col min="15" max="15" width="13.6640625" style="16" bestFit="1" customWidth="1"/>
    <col min="16" max="16" width="10.5546875" style="16" customWidth="1"/>
    <col min="17" max="16384" width="10.5546875" style="17"/>
  </cols>
  <sheetData>
    <row r="1" spans="1:16">
      <c r="N1" s="24" t="s">
        <v>2725</v>
      </c>
      <c r="O1" s="24" t="s">
        <v>2726</v>
      </c>
    </row>
    <row r="2" spans="1:16" ht="26.4">
      <c r="A2" s="14" t="s">
        <v>1821</v>
      </c>
      <c r="B2" s="29" t="s">
        <v>36</v>
      </c>
      <c r="C2" s="29" t="s">
        <v>27</v>
      </c>
      <c r="D2" s="29" t="s">
        <v>28</v>
      </c>
      <c r="E2" s="30" t="s">
        <v>29</v>
      </c>
      <c r="F2" s="31" t="s">
        <v>30</v>
      </c>
      <c r="G2" s="31" t="s">
        <v>2724</v>
      </c>
      <c r="H2" s="31" t="s">
        <v>31</v>
      </c>
      <c r="I2" s="31" t="s">
        <v>32</v>
      </c>
      <c r="J2" s="31" t="s">
        <v>33</v>
      </c>
      <c r="K2" s="31" t="s">
        <v>2727</v>
      </c>
      <c r="L2" s="31" t="s">
        <v>2724</v>
      </c>
      <c r="M2" s="31" t="s">
        <v>2728</v>
      </c>
      <c r="N2" s="25">
        <v>0</v>
      </c>
      <c r="O2" s="26">
        <v>0</v>
      </c>
    </row>
    <row r="3" spans="1:16" outlineLevel="2">
      <c r="A3" s="15" t="s">
        <v>38</v>
      </c>
      <c r="C3" s="19" t="s">
        <v>37</v>
      </c>
      <c r="N3" s="27" t="s">
        <v>2729</v>
      </c>
      <c r="O3" s="28" t="s">
        <v>2729</v>
      </c>
    </row>
    <row r="4" spans="1:16" outlineLevel="2">
      <c r="A4" s="15" t="s">
        <v>1822</v>
      </c>
      <c r="B4" s="18" t="s">
        <v>38</v>
      </c>
      <c r="C4" s="19" t="s">
        <v>37</v>
      </c>
      <c r="D4" s="19" t="s">
        <v>39</v>
      </c>
      <c r="E4" s="18" t="s">
        <v>40</v>
      </c>
      <c r="F4" s="20">
        <v>0</v>
      </c>
      <c r="H4" s="20">
        <v>0</v>
      </c>
      <c r="I4" s="20">
        <v>0</v>
      </c>
      <c r="J4" s="20">
        <v>0</v>
      </c>
      <c r="K4" s="32">
        <v>0</v>
      </c>
      <c r="M4" s="20">
        <v>0</v>
      </c>
      <c r="N4" s="27" t="s">
        <v>2729</v>
      </c>
      <c r="O4" s="28">
        <v>0</v>
      </c>
    </row>
    <row r="5" spans="1:16" outlineLevel="2">
      <c r="A5" s="15" t="s">
        <v>1823</v>
      </c>
      <c r="B5" s="18" t="s">
        <v>38</v>
      </c>
      <c r="C5" s="19" t="s">
        <v>37</v>
      </c>
      <c r="D5" s="19" t="s">
        <v>41</v>
      </c>
      <c r="E5" s="18" t="s">
        <v>42</v>
      </c>
      <c r="F5" s="20">
        <v>0</v>
      </c>
      <c r="H5" s="20">
        <v>0</v>
      </c>
      <c r="I5" s="20">
        <v>0</v>
      </c>
      <c r="J5" s="20">
        <v>0</v>
      </c>
      <c r="K5" s="32">
        <v>0</v>
      </c>
      <c r="M5" s="20">
        <v>0</v>
      </c>
      <c r="N5" s="27" t="s">
        <v>2729</v>
      </c>
      <c r="O5" s="28">
        <v>0</v>
      </c>
    </row>
    <row r="6" spans="1:16" s="40" customFormat="1" outlineLevel="2">
      <c r="A6" s="33" t="s">
        <v>1824</v>
      </c>
      <c r="B6" s="34" t="s">
        <v>38</v>
      </c>
      <c r="C6" s="35" t="s">
        <v>37</v>
      </c>
      <c r="D6" s="35" t="s">
        <v>43</v>
      </c>
      <c r="E6" s="34" t="s">
        <v>44</v>
      </c>
      <c r="F6" s="36">
        <v>24910</v>
      </c>
      <c r="G6" s="36"/>
      <c r="H6" s="36">
        <v>0</v>
      </c>
      <c r="I6" s="36">
        <v>24910</v>
      </c>
      <c r="J6" s="36">
        <v>0</v>
      </c>
      <c r="K6" s="36">
        <v>24910</v>
      </c>
      <c r="L6" s="36"/>
      <c r="M6" s="36">
        <v>393495</v>
      </c>
      <c r="N6" s="37">
        <v>-0.93700000000000006</v>
      </c>
      <c r="O6" s="38">
        <v>-368585</v>
      </c>
      <c r="P6" s="39"/>
    </row>
    <row r="7" spans="1:16" outlineLevel="2">
      <c r="A7" s="15" t="s">
        <v>1825</v>
      </c>
      <c r="B7" s="18" t="s">
        <v>38</v>
      </c>
      <c r="C7" s="19" t="s">
        <v>37</v>
      </c>
      <c r="D7" s="19" t="s">
        <v>45</v>
      </c>
      <c r="E7" s="18" t="s">
        <v>46</v>
      </c>
      <c r="F7" s="20">
        <v>0</v>
      </c>
      <c r="H7" s="20">
        <v>0</v>
      </c>
      <c r="I7" s="20">
        <v>0</v>
      </c>
      <c r="J7" s="20">
        <v>0</v>
      </c>
      <c r="K7" s="41">
        <v>0</v>
      </c>
      <c r="M7" s="20">
        <v>0</v>
      </c>
      <c r="N7" s="27" t="s">
        <v>2729</v>
      </c>
      <c r="O7" s="28">
        <v>0</v>
      </c>
    </row>
    <row r="8" spans="1:16" outlineLevel="2">
      <c r="A8" s="15" t="s">
        <v>1826</v>
      </c>
      <c r="B8" s="18" t="s">
        <v>38</v>
      </c>
      <c r="C8" s="19" t="s">
        <v>37</v>
      </c>
      <c r="D8" s="19" t="s">
        <v>47</v>
      </c>
      <c r="E8" s="18" t="s">
        <v>48</v>
      </c>
      <c r="F8" s="20">
        <v>0</v>
      </c>
      <c r="H8" s="20">
        <v>0</v>
      </c>
      <c r="I8" s="20">
        <v>0</v>
      </c>
      <c r="J8" s="20">
        <v>0</v>
      </c>
      <c r="K8" s="20">
        <v>0</v>
      </c>
      <c r="M8" s="20">
        <v>0</v>
      </c>
      <c r="N8" s="27" t="s">
        <v>2729</v>
      </c>
      <c r="O8" s="28">
        <v>0</v>
      </c>
    </row>
    <row r="9" spans="1:16" ht="13.8" outlineLevel="1" thickBot="1">
      <c r="A9" s="15" t="s">
        <v>1827</v>
      </c>
      <c r="C9" s="19" t="s">
        <v>37</v>
      </c>
      <c r="E9" s="21" t="s">
        <v>1764</v>
      </c>
      <c r="F9" s="42">
        <v>24910</v>
      </c>
      <c r="G9" s="22"/>
      <c r="H9" s="22">
        <v>0</v>
      </c>
      <c r="I9" s="42">
        <v>24910</v>
      </c>
      <c r="J9" s="22">
        <v>0</v>
      </c>
      <c r="K9" s="43">
        <v>24910</v>
      </c>
      <c r="L9" s="22"/>
      <c r="M9" s="22">
        <v>393495</v>
      </c>
      <c r="N9" s="27">
        <v>-0.93700000000000006</v>
      </c>
      <c r="O9" s="28">
        <v>-368585</v>
      </c>
    </row>
    <row r="10" spans="1:16" ht="13.8" outlineLevel="2" thickTop="1">
      <c r="A10" s="15" t="s">
        <v>38</v>
      </c>
      <c r="C10" s="19" t="s">
        <v>49</v>
      </c>
      <c r="N10" s="27" t="s">
        <v>2729</v>
      </c>
      <c r="O10" s="28" t="s">
        <v>2729</v>
      </c>
    </row>
    <row r="11" spans="1:16" outlineLevel="2">
      <c r="A11" s="15" t="s">
        <v>1828</v>
      </c>
      <c r="B11" s="18" t="s">
        <v>38</v>
      </c>
      <c r="C11" s="19" t="s">
        <v>49</v>
      </c>
      <c r="D11" s="19" t="s">
        <v>50</v>
      </c>
      <c r="E11" s="18" t="s">
        <v>51</v>
      </c>
      <c r="F11" s="20">
        <v>0</v>
      </c>
      <c r="H11" s="20">
        <v>0</v>
      </c>
      <c r="I11" s="20">
        <v>0</v>
      </c>
      <c r="J11" s="20">
        <v>0</v>
      </c>
      <c r="K11" s="32">
        <v>0</v>
      </c>
      <c r="M11" s="20">
        <v>0</v>
      </c>
      <c r="N11" s="27" t="s">
        <v>2729</v>
      </c>
      <c r="O11" s="28">
        <v>0</v>
      </c>
    </row>
    <row r="12" spans="1:16" outlineLevel="2">
      <c r="A12" s="15" t="s">
        <v>1829</v>
      </c>
      <c r="B12" s="18" t="s">
        <v>38</v>
      </c>
      <c r="C12" s="19" t="s">
        <v>49</v>
      </c>
      <c r="D12" s="19" t="s">
        <v>52</v>
      </c>
      <c r="E12" s="18" t="s">
        <v>53</v>
      </c>
      <c r="F12" s="20">
        <v>0</v>
      </c>
      <c r="H12" s="20">
        <v>0</v>
      </c>
      <c r="I12" s="20">
        <v>0</v>
      </c>
      <c r="J12" s="20">
        <v>0</v>
      </c>
      <c r="K12" s="32">
        <v>0</v>
      </c>
      <c r="M12" s="20">
        <v>0</v>
      </c>
      <c r="N12" s="27" t="s">
        <v>2729</v>
      </c>
      <c r="O12" s="28">
        <v>0</v>
      </c>
    </row>
    <row r="13" spans="1:16" outlineLevel="2">
      <c r="A13" s="15" t="s">
        <v>1830</v>
      </c>
      <c r="B13" s="18" t="s">
        <v>38</v>
      </c>
      <c r="C13" s="19" t="s">
        <v>49</v>
      </c>
      <c r="D13" s="19" t="s">
        <v>54</v>
      </c>
      <c r="E13" s="18" t="s">
        <v>55</v>
      </c>
      <c r="F13" s="20">
        <v>0</v>
      </c>
      <c r="H13" s="20">
        <v>0</v>
      </c>
      <c r="I13" s="20">
        <v>0</v>
      </c>
      <c r="J13" s="20">
        <v>0</v>
      </c>
      <c r="K13" s="32">
        <v>0</v>
      </c>
      <c r="M13" s="20">
        <v>0</v>
      </c>
      <c r="N13" s="27" t="s">
        <v>2729</v>
      </c>
      <c r="O13" s="28">
        <v>0</v>
      </c>
    </row>
    <row r="14" spans="1:16" outlineLevel="2">
      <c r="A14" s="15" t="s">
        <v>1831</v>
      </c>
      <c r="B14" s="18" t="s">
        <v>38</v>
      </c>
      <c r="C14" s="19" t="s">
        <v>49</v>
      </c>
      <c r="D14" s="19" t="s">
        <v>56</v>
      </c>
      <c r="E14" s="18" t="s">
        <v>57</v>
      </c>
      <c r="F14" s="20">
        <v>0</v>
      </c>
      <c r="H14" s="20">
        <v>0</v>
      </c>
      <c r="I14" s="20">
        <v>0</v>
      </c>
      <c r="J14" s="20">
        <v>0</v>
      </c>
      <c r="K14" s="32">
        <v>0</v>
      </c>
      <c r="M14" s="20">
        <v>0</v>
      </c>
      <c r="N14" s="27" t="s">
        <v>2729</v>
      </c>
      <c r="O14" s="28">
        <v>0</v>
      </c>
    </row>
    <row r="15" spans="1:16" outlineLevel="2">
      <c r="A15" s="15" t="s">
        <v>1832</v>
      </c>
      <c r="B15" s="18" t="s">
        <v>38</v>
      </c>
      <c r="C15" s="19" t="s">
        <v>49</v>
      </c>
      <c r="D15" s="19" t="s">
        <v>58</v>
      </c>
      <c r="E15" s="18" t="s">
        <v>59</v>
      </c>
      <c r="F15" s="20">
        <v>0</v>
      </c>
      <c r="H15" s="20">
        <v>0</v>
      </c>
      <c r="I15" s="20">
        <v>0</v>
      </c>
      <c r="J15" s="20">
        <v>0</v>
      </c>
      <c r="K15" s="32">
        <v>0</v>
      </c>
      <c r="M15" s="20">
        <v>0</v>
      </c>
      <c r="N15" s="27" t="s">
        <v>2729</v>
      </c>
      <c r="O15" s="28">
        <v>0</v>
      </c>
    </row>
    <row r="16" spans="1:16" s="40" customFormat="1" outlineLevel="2">
      <c r="A16" s="33" t="s">
        <v>1833</v>
      </c>
      <c r="B16" s="34" t="s">
        <v>38</v>
      </c>
      <c r="C16" s="35" t="s">
        <v>49</v>
      </c>
      <c r="D16" s="35" t="s">
        <v>60</v>
      </c>
      <c r="E16" s="34" t="s">
        <v>61</v>
      </c>
      <c r="F16" s="36">
        <v>24171</v>
      </c>
      <c r="G16" s="36"/>
      <c r="H16" s="36">
        <v>0</v>
      </c>
      <c r="I16" s="36">
        <v>24171</v>
      </c>
      <c r="J16" s="36">
        <v>0</v>
      </c>
      <c r="K16" s="36">
        <v>24171</v>
      </c>
      <c r="L16" s="36"/>
      <c r="M16" s="36">
        <v>3284209</v>
      </c>
      <c r="N16" s="37">
        <v>-0.99299999999999999</v>
      </c>
      <c r="O16" s="38">
        <v>-3260038</v>
      </c>
      <c r="P16" s="39"/>
    </row>
    <row r="17" spans="1:16" outlineLevel="2">
      <c r="A17" s="15" t="s">
        <v>1834</v>
      </c>
      <c r="B17" s="18" t="s">
        <v>38</v>
      </c>
      <c r="C17" s="19" t="s">
        <v>49</v>
      </c>
      <c r="D17" s="19" t="s">
        <v>62</v>
      </c>
      <c r="E17" s="18" t="s">
        <v>63</v>
      </c>
      <c r="F17" s="20">
        <v>0</v>
      </c>
      <c r="H17" s="20">
        <v>0</v>
      </c>
      <c r="I17" s="20">
        <v>0</v>
      </c>
      <c r="J17" s="20">
        <v>0</v>
      </c>
      <c r="K17" s="41">
        <v>0</v>
      </c>
      <c r="M17" s="20">
        <v>0</v>
      </c>
      <c r="N17" s="27" t="s">
        <v>2729</v>
      </c>
      <c r="O17" s="28">
        <v>0</v>
      </c>
    </row>
    <row r="18" spans="1:16" outlineLevel="2">
      <c r="A18" s="15" t="s">
        <v>1835</v>
      </c>
      <c r="B18" s="18" t="s">
        <v>38</v>
      </c>
      <c r="C18" s="19" t="s">
        <v>49</v>
      </c>
      <c r="D18" s="19" t="s">
        <v>64</v>
      </c>
      <c r="E18" s="18" t="s">
        <v>65</v>
      </c>
      <c r="F18" s="20">
        <v>0</v>
      </c>
      <c r="H18" s="20">
        <v>0</v>
      </c>
      <c r="I18" s="20">
        <v>0</v>
      </c>
      <c r="J18" s="20">
        <v>0</v>
      </c>
      <c r="K18" s="41">
        <v>0</v>
      </c>
      <c r="M18" s="20">
        <v>0</v>
      </c>
      <c r="N18" s="27" t="s">
        <v>2729</v>
      </c>
      <c r="O18" s="28">
        <v>0</v>
      </c>
    </row>
    <row r="19" spans="1:16" outlineLevel="2">
      <c r="A19" s="15" t="s">
        <v>1836</v>
      </c>
      <c r="B19" s="18" t="s">
        <v>38</v>
      </c>
      <c r="C19" s="19" t="s">
        <v>49</v>
      </c>
      <c r="D19" s="19" t="s">
        <v>66</v>
      </c>
      <c r="E19" s="18" t="s">
        <v>67</v>
      </c>
      <c r="F19" s="20">
        <v>0</v>
      </c>
      <c r="H19" s="20">
        <v>0</v>
      </c>
      <c r="I19" s="20">
        <v>0</v>
      </c>
      <c r="J19" s="20">
        <v>0</v>
      </c>
      <c r="K19" s="41">
        <v>0</v>
      </c>
      <c r="M19" s="20">
        <v>0</v>
      </c>
      <c r="N19" s="27" t="s">
        <v>2729</v>
      </c>
      <c r="O19" s="28">
        <v>0</v>
      </c>
    </row>
    <row r="20" spans="1:16" outlineLevel="2">
      <c r="A20" s="15" t="s">
        <v>1837</v>
      </c>
      <c r="B20" s="18" t="s">
        <v>38</v>
      </c>
      <c r="C20" s="19" t="s">
        <v>49</v>
      </c>
      <c r="D20" s="19" t="s">
        <v>68</v>
      </c>
      <c r="E20" s="18" t="s">
        <v>69</v>
      </c>
      <c r="F20" s="20">
        <v>0</v>
      </c>
      <c r="H20" s="20">
        <v>0</v>
      </c>
      <c r="I20" s="20">
        <v>0</v>
      </c>
      <c r="J20" s="20">
        <v>0</v>
      </c>
      <c r="K20" s="41">
        <v>0</v>
      </c>
      <c r="M20" s="20">
        <v>0</v>
      </c>
      <c r="N20" s="27" t="s">
        <v>2729</v>
      </c>
      <c r="O20" s="28">
        <v>0</v>
      </c>
    </row>
    <row r="21" spans="1:16" outlineLevel="2">
      <c r="A21" s="15" t="s">
        <v>1838</v>
      </c>
      <c r="B21" s="18" t="s">
        <v>38</v>
      </c>
      <c r="C21" s="19" t="s">
        <v>49</v>
      </c>
      <c r="D21" s="19" t="s">
        <v>70</v>
      </c>
      <c r="E21" s="18" t="s">
        <v>71</v>
      </c>
      <c r="F21" s="20">
        <v>0</v>
      </c>
      <c r="H21" s="20">
        <v>0</v>
      </c>
      <c r="I21" s="20">
        <v>0</v>
      </c>
      <c r="J21" s="20">
        <v>0</v>
      </c>
      <c r="K21" s="41">
        <v>0</v>
      </c>
      <c r="M21" s="20">
        <v>0</v>
      </c>
      <c r="N21" s="27" t="s">
        <v>2729</v>
      </c>
      <c r="O21" s="28">
        <v>0</v>
      </c>
    </row>
    <row r="22" spans="1:16" outlineLevel="2">
      <c r="A22" s="15" t="s">
        <v>1839</v>
      </c>
      <c r="B22" s="18" t="s">
        <v>38</v>
      </c>
      <c r="C22" s="19" t="s">
        <v>49</v>
      </c>
      <c r="D22" s="19" t="s">
        <v>72</v>
      </c>
      <c r="E22" s="18" t="s">
        <v>73</v>
      </c>
      <c r="F22" s="20">
        <v>0</v>
      </c>
      <c r="H22" s="20">
        <v>0</v>
      </c>
      <c r="I22" s="20">
        <v>0</v>
      </c>
      <c r="J22" s="20">
        <v>0</v>
      </c>
      <c r="K22" s="41">
        <v>0</v>
      </c>
      <c r="M22" s="20">
        <v>0</v>
      </c>
      <c r="N22" s="27" t="s">
        <v>2729</v>
      </c>
      <c r="O22" s="28">
        <v>0</v>
      </c>
    </row>
    <row r="23" spans="1:16" outlineLevel="2">
      <c r="A23" s="15" t="s">
        <v>1840</v>
      </c>
      <c r="B23" s="18" t="s">
        <v>38</v>
      </c>
      <c r="C23" s="19" t="s">
        <v>49</v>
      </c>
      <c r="D23" s="19" t="s">
        <v>74</v>
      </c>
      <c r="E23" s="18" t="s">
        <v>75</v>
      </c>
      <c r="F23" s="20">
        <v>0</v>
      </c>
      <c r="H23" s="20">
        <v>0</v>
      </c>
      <c r="I23" s="20">
        <v>0</v>
      </c>
      <c r="J23" s="20">
        <v>0</v>
      </c>
      <c r="K23" s="41">
        <v>0</v>
      </c>
      <c r="M23" s="20">
        <v>0</v>
      </c>
      <c r="N23" s="27" t="s">
        <v>2729</v>
      </c>
      <c r="O23" s="28">
        <v>0</v>
      </c>
    </row>
    <row r="24" spans="1:16" outlineLevel="2">
      <c r="A24" s="15" t="s">
        <v>1841</v>
      </c>
      <c r="B24" s="18" t="s">
        <v>38</v>
      </c>
      <c r="C24" s="19" t="s">
        <v>49</v>
      </c>
      <c r="D24" s="19" t="s">
        <v>76</v>
      </c>
      <c r="E24" s="18" t="s">
        <v>77</v>
      </c>
      <c r="F24" s="20">
        <v>0</v>
      </c>
      <c r="H24" s="20">
        <v>0</v>
      </c>
      <c r="I24" s="20">
        <v>0</v>
      </c>
      <c r="J24" s="20">
        <v>0</v>
      </c>
      <c r="K24" s="41">
        <v>0</v>
      </c>
      <c r="M24" s="20">
        <v>0</v>
      </c>
      <c r="N24" s="27" t="s">
        <v>2729</v>
      </c>
      <c r="O24" s="28">
        <v>0</v>
      </c>
    </row>
    <row r="25" spans="1:16" s="40" customFormat="1" outlineLevel="2">
      <c r="A25" s="33" t="s">
        <v>1842</v>
      </c>
      <c r="B25" s="34" t="s">
        <v>38</v>
      </c>
      <c r="C25" s="35" t="s">
        <v>49</v>
      </c>
      <c r="D25" s="35" t="s">
        <v>78</v>
      </c>
      <c r="E25" s="34" t="s">
        <v>79</v>
      </c>
      <c r="F25" s="36">
        <v>1258226</v>
      </c>
      <c r="G25" s="36"/>
      <c r="H25" s="36">
        <v>0</v>
      </c>
      <c r="I25" s="36">
        <v>1258226</v>
      </c>
      <c r="J25" s="36">
        <v>0</v>
      </c>
      <c r="K25" s="36">
        <v>1258226</v>
      </c>
      <c r="L25" s="36"/>
      <c r="M25" s="36">
        <v>2301101</v>
      </c>
      <c r="N25" s="37">
        <v>-0.45300000000000001</v>
      </c>
      <c r="O25" s="38">
        <v>-1042875</v>
      </c>
      <c r="P25" s="39"/>
    </row>
    <row r="26" spans="1:16" s="50" customFormat="1" outlineLevel="2">
      <c r="A26" s="44" t="s">
        <v>1843</v>
      </c>
      <c r="B26" s="45" t="s">
        <v>38</v>
      </c>
      <c r="C26" s="45" t="s">
        <v>49</v>
      </c>
      <c r="D26" s="45" t="s">
        <v>80</v>
      </c>
      <c r="E26" s="45" t="s">
        <v>81</v>
      </c>
      <c r="F26" s="46">
        <v>10000</v>
      </c>
      <c r="G26" s="46"/>
      <c r="H26" s="46">
        <v>0</v>
      </c>
      <c r="I26" s="46">
        <v>10000</v>
      </c>
      <c r="J26" s="46">
        <v>0</v>
      </c>
      <c r="K26" s="41">
        <v>10000</v>
      </c>
      <c r="L26" s="46"/>
      <c r="M26" s="46">
        <v>0</v>
      </c>
      <c r="N26" s="47" t="s">
        <v>2729</v>
      </c>
      <c r="O26" s="48">
        <v>10000</v>
      </c>
      <c r="P26" s="49"/>
    </row>
    <row r="27" spans="1:16" outlineLevel="2">
      <c r="A27" s="15" t="s">
        <v>1844</v>
      </c>
      <c r="B27" s="18" t="s">
        <v>38</v>
      </c>
      <c r="C27" s="19" t="s">
        <v>49</v>
      </c>
      <c r="D27" s="19" t="s">
        <v>82</v>
      </c>
      <c r="E27" s="18" t="s">
        <v>83</v>
      </c>
      <c r="F27" s="20">
        <v>0</v>
      </c>
      <c r="H27" s="20">
        <v>0</v>
      </c>
      <c r="I27" s="20">
        <v>0</v>
      </c>
      <c r="J27" s="20">
        <v>0</v>
      </c>
      <c r="K27" s="51">
        <v>0</v>
      </c>
      <c r="M27" s="20">
        <v>0</v>
      </c>
      <c r="N27" s="27" t="s">
        <v>2729</v>
      </c>
      <c r="O27" s="28">
        <v>0</v>
      </c>
    </row>
    <row r="28" spans="1:16" outlineLevel="2">
      <c r="A28" s="15" t="s">
        <v>1845</v>
      </c>
      <c r="B28" s="18" t="s">
        <v>38</v>
      </c>
      <c r="C28" s="19" t="s">
        <v>49</v>
      </c>
      <c r="D28" s="19" t="s">
        <v>84</v>
      </c>
      <c r="E28" s="18" t="s">
        <v>85</v>
      </c>
      <c r="F28" s="20">
        <v>0</v>
      </c>
      <c r="H28" s="20">
        <v>0</v>
      </c>
      <c r="I28" s="20">
        <v>0</v>
      </c>
      <c r="J28" s="20">
        <v>0</v>
      </c>
      <c r="K28" s="51">
        <v>0</v>
      </c>
      <c r="M28" s="20">
        <v>0</v>
      </c>
      <c r="N28" s="27" t="s">
        <v>2729</v>
      </c>
      <c r="O28" s="28">
        <v>0</v>
      </c>
    </row>
    <row r="29" spans="1:16" outlineLevel="2">
      <c r="A29" s="15" t="s">
        <v>1846</v>
      </c>
      <c r="B29" s="18" t="s">
        <v>38</v>
      </c>
      <c r="C29" s="19" t="s">
        <v>49</v>
      </c>
      <c r="D29" s="19" t="s">
        <v>86</v>
      </c>
      <c r="E29" s="18" t="s">
        <v>87</v>
      </c>
      <c r="F29" s="52">
        <v>134087</v>
      </c>
      <c r="H29" s="20">
        <v>0</v>
      </c>
      <c r="I29" s="52">
        <v>134087</v>
      </c>
      <c r="J29" s="20">
        <v>0</v>
      </c>
      <c r="K29" s="51">
        <v>134087</v>
      </c>
      <c r="M29" s="20">
        <v>10001</v>
      </c>
      <c r="N29" s="27">
        <v>12.407</v>
      </c>
      <c r="O29" s="28">
        <v>124086</v>
      </c>
    </row>
    <row r="30" spans="1:16" outlineLevel="2">
      <c r="A30" s="15" t="s">
        <v>1847</v>
      </c>
      <c r="B30" s="18" t="s">
        <v>38</v>
      </c>
      <c r="C30" s="19" t="s">
        <v>49</v>
      </c>
      <c r="D30" s="19" t="s">
        <v>88</v>
      </c>
      <c r="E30" s="18" t="s">
        <v>89</v>
      </c>
      <c r="F30" s="20">
        <v>0</v>
      </c>
      <c r="H30" s="20">
        <v>0</v>
      </c>
      <c r="I30" s="20">
        <v>0</v>
      </c>
      <c r="J30" s="20">
        <v>0</v>
      </c>
      <c r="K30" s="51">
        <v>0</v>
      </c>
      <c r="M30" s="20">
        <v>0</v>
      </c>
      <c r="N30" s="27" t="s">
        <v>2729</v>
      </c>
      <c r="O30" s="28">
        <v>0</v>
      </c>
    </row>
    <row r="31" spans="1:16" outlineLevel="2">
      <c r="A31" s="15" t="s">
        <v>1848</v>
      </c>
      <c r="B31" s="18" t="s">
        <v>38</v>
      </c>
      <c r="C31" s="19" t="s">
        <v>49</v>
      </c>
      <c r="D31" s="19" t="s">
        <v>90</v>
      </c>
      <c r="E31" s="18" t="s">
        <v>91</v>
      </c>
      <c r="F31" s="20">
        <v>0</v>
      </c>
      <c r="H31" s="20">
        <v>0</v>
      </c>
      <c r="I31" s="20">
        <v>0</v>
      </c>
      <c r="J31" s="20">
        <v>0</v>
      </c>
      <c r="K31" s="51">
        <v>0</v>
      </c>
      <c r="M31" s="20">
        <v>40042</v>
      </c>
      <c r="N31" s="27">
        <v>-1</v>
      </c>
      <c r="O31" s="28">
        <v>-40042</v>
      </c>
    </row>
    <row r="32" spans="1:16" outlineLevel="2">
      <c r="A32" s="15" t="s">
        <v>1849</v>
      </c>
      <c r="B32" s="18" t="s">
        <v>38</v>
      </c>
      <c r="C32" s="19" t="s">
        <v>49</v>
      </c>
      <c r="D32" s="19" t="s">
        <v>92</v>
      </c>
      <c r="E32" s="18" t="s">
        <v>93</v>
      </c>
      <c r="F32" s="20">
        <v>0</v>
      </c>
      <c r="H32" s="20">
        <v>0</v>
      </c>
      <c r="I32" s="20">
        <v>0</v>
      </c>
      <c r="J32" s="20">
        <v>0</v>
      </c>
      <c r="K32" s="51">
        <v>0</v>
      </c>
      <c r="M32" s="20">
        <v>0</v>
      </c>
      <c r="N32" s="27" t="s">
        <v>2729</v>
      </c>
      <c r="O32" s="28">
        <v>0</v>
      </c>
    </row>
    <row r="33" spans="1:16" outlineLevel="2">
      <c r="A33" s="15" t="s">
        <v>1850</v>
      </c>
      <c r="B33" s="18" t="s">
        <v>38</v>
      </c>
      <c r="C33" s="19" t="s">
        <v>49</v>
      </c>
      <c r="D33" s="19" t="s">
        <v>94</v>
      </c>
      <c r="E33" s="18" t="s">
        <v>95</v>
      </c>
      <c r="F33" s="20">
        <v>0</v>
      </c>
      <c r="H33" s="20">
        <v>0</v>
      </c>
      <c r="I33" s="20">
        <v>0</v>
      </c>
      <c r="J33" s="20">
        <v>0</v>
      </c>
      <c r="K33" s="51">
        <v>0</v>
      </c>
      <c r="M33" s="20">
        <v>0</v>
      </c>
      <c r="N33" s="27" t="s">
        <v>2729</v>
      </c>
      <c r="O33" s="28">
        <v>0</v>
      </c>
    </row>
    <row r="34" spans="1:16" outlineLevel="2">
      <c r="A34" s="15" t="s">
        <v>1851</v>
      </c>
      <c r="B34" s="18" t="s">
        <v>38</v>
      </c>
      <c r="C34" s="19" t="s">
        <v>49</v>
      </c>
      <c r="D34" s="19" t="s">
        <v>96</v>
      </c>
      <c r="E34" s="18" t="s">
        <v>97</v>
      </c>
      <c r="F34" s="20">
        <v>0</v>
      </c>
      <c r="H34" s="20">
        <v>0</v>
      </c>
      <c r="I34" s="20">
        <v>0</v>
      </c>
      <c r="J34" s="20">
        <v>0</v>
      </c>
      <c r="K34" s="51">
        <v>0</v>
      </c>
      <c r="M34" s="20">
        <v>0</v>
      </c>
      <c r="N34" s="27" t="s">
        <v>2729</v>
      </c>
      <c r="O34" s="28">
        <v>0</v>
      </c>
    </row>
    <row r="35" spans="1:16" outlineLevel="2">
      <c r="A35" s="15" t="s">
        <v>1852</v>
      </c>
      <c r="B35" s="18" t="s">
        <v>38</v>
      </c>
      <c r="C35" s="19" t="s">
        <v>49</v>
      </c>
      <c r="D35" s="19" t="s">
        <v>98</v>
      </c>
      <c r="E35" s="18" t="s">
        <v>99</v>
      </c>
      <c r="F35" s="20">
        <v>0</v>
      </c>
      <c r="H35" s="20">
        <v>0</v>
      </c>
      <c r="I35" s="20">
        <v>0</v>
      </c>
      <c r="J35" s="20">
        <v>0</v>
      </c>
      <c r="K35" s="51">
        <v>0</v>
      </c>
      <c r="M35" s="20">
        <v>0</v>
      </c>
      <c r="N35" s="27" t="s">
        <v>2729</v>
      </c>
      <c r="O35" s="28">
        <v>0</v>
      </c>
    </row>
    <row r="36" spans="1:16" s="60" customFormat="1" outlineLevel="2">
      <c r="A36" s="53" t="s">
        <v>1853</v>
      </c>
      <c r="B36" s="54" t="s">
        <v>38</v>
      </c>
      <c r="C36" s="54" t="s">
        <v>49</v>
      </c>
      <c r="D36" s="54" t="s">
        <v>100</v>
      </c>
      <c r="E36" s="54" t="s">
        <v>101</v>
      </c>
      <c r="F36" s="55">
        <v>22155</v>
      </c>
      <c r="G36" s="55"/>
      <c r="H36" s="55">
        <v>0</v>
      </c>
      <c r="I36" s="55">
        <v>22155</v>
      </c>
      <c r="J36" s="55">
        <v>0</v>
      </c>
      <c r="K36" s="56">
        <v>22155</v>
      </c>
      <c r="L36" s="55"/>
      <c r="M36" s="55">
        <v>7810508</v>
      </c>
      <c r="N36" s="57">
        <v>-0.997</v>
      </c>
      <c r="O36" s="58">
        <v>-7788353</v>
      </c>
      <c r="P36" s="59"/>
    </row>
    <row r="37" spans="1:16" s="66" customFormat="1" outlineLevel="2">
      <c r="A37" s="61" t="s">
        <v>1854</v>
      </c>
      <c r="B37" s="34" t="s">
        <v>38</v>
      </c>
      <c r="C37" s="34" t="s">
        <v>49</v>
      </c>
      <c r="D37" s="34" t="s">
        <v>102</v>
      </c>
      <c r="E37" s="34" t="s">
        <v>103</v>
      </c>
      <c r="F37" s="62">
        <v>885274</v>
      </c>
      <c r="G37" s="62"/>
      <c r="H37" s="62">
        <v>0</v>
      </c>
      <c r="I37" s="62">
        <v>885274</v>
      </c>
      <c r="J37" s="62">
        <v>0</v>
      </c>
      <c r="K37" s="36">
        <v>885274</v>
      </c>
      <c r="L37" s="62"/>
      <c r="M37" s="62">
        <v>10680480</v>
      </c>
      <c r="N37" s="63">
        <v>-0.91700000000000004</v>
      </c>
      <c r="O37" s="64">
        <v>-9795206</v>
      </c>
      <c r="P37" s="65"/>
    </row>
    <row r="38" spans="1:16" s="50" customFormat="1" outlineLevel="2">
      <c r="A38" s="44" t="s">
        <v>1856</v>
      </c>
      <c r="B38" s="45" t="s">
        <v>38</v>
      </c>
      <c r="C38" s="45" t="s">
        <v>49</v>
      </c>
      <c r="D38" s="45" t="s">
        <v>106</v>
      </c>
      <c r="E38" s="45" t="s">
        <v>107</v>
      </c>
      <c r="F38" s="46">
        <v>8510000</v>
      </c>
      <c r="G38" s="46"/>
      <c r="H38" s="46">
        <v>0</v>
      </c>
      <c r="I38" s="46">
        <v>8510000</v>
      </c>
      <c r="J38" s="46">
        <v>0</v>
      </c>
      <c r="K38" s="51">
        <v>8510000</v>
      </c>
      <c r="L38" s="46"/>
      <c r="M38" s="46">
        <v>0</v>
      </c>
      <c r="N38" s="47" t="s">
        <v>2729</v>
      </c>
      <c r="O38" s="48">
        <v>8510000</v>
      </c>
      <c r="P38" s="49"/>
    </row>
    <row r="39" spans="1:16" ht="13.8" outlineLevel="1" thickBot="1">
      <c r="A39" s="15" t="s">
        <v>1857</v>
      </c>
      <c r="C39" s="19" t="s">
        <v>49</v>
      </c>
      <c r="E39" s="21" t="s">
        <v>1765</v>
      </c>
      <c r="F39" s="42">
        <v>10843913</v>
      </c>
      <c r="G39" s="22"/>
      <c r="H39" s="22">
        <v>0</v>
      </c>
      <c r="I39" s="42">
        <v>10843913</v>
      </c>
      <c r="J39" s="22">
        <v>0</v>
      </c>
      <c r="K39" s="43">
        <v>10843913</v>
      </c>
      <c r="L39" s="22"/>
      <c r="M39" s="42">
        <v>24126341</v>
      </c>
      <c r="N39" s="27">
        <v>-0.55100000000000005</v>
      </c>
      <c r="O39" s="28">
        <v>-13282428</v>
      </c>
    </row>
    <row r="40" spans="1:16" ht="13.8" outlineLevel="2" thickTop="1">
      <c r="A40" s="15" t="s">
        <v>38</v>
      </c>
      <c r="C40" s="19" t="s">
        <v>108</v>
      </c>
      <c r="N40" s="27" t="s">
        <v>2729</v>
      </c>
      <c r="O40" s="28" t="s">
        <v>2729</v>
      </c>
    </row>
    <row r="41" spans="1:16" outlineLevel="2">
      <c r="A41" s="15" t="s">
        <v>1858</v>
      </c>
      <c r="B41" s="18" t="s">
        <v>38</v>
      </c>
      <c r="C41" s="19" t="s">
        <v>108</v>
      </c>
      <c r="D41" s="19" t="s">
        <v>109</v>
      </c>
      <c r="E41" s="18" t="s">
        <v>110</v>
      </c>
      <c r="F41" s="52">
        <v>34533232</v>
      </c>
      <c r="H41" s="20">
        <v>0</v>
      </c>
      <c r="I41" s="52">
        <v>34533232</v>
      </c>
      <c r="J41" s="20">
        <v>0</v>
      </c>
      <c r="K41" s="32">
        <v>34533232</v>
      </c>
      <c r="M41" s="20">
        <v>36515346</v>
      </c>
      <c r="N41" s="27">
        <v>-5.3999999999999999E-2</v>
      </c>
      <c r="O41" s="28">
        <v>-1982114</v>
      </c>
    </row>
    <row r="42" spans="1:16" outlineLevel="2">
      <c r="A42" s="15" t="s">
        <v>1859</v>
      </c>
      <c r="B42" s="18" t="s">
        <v>38</v>
      </c>
      <c r="C42" s="19" t="s">
        <v>108</v>
      </c>
      <c r="D42" s="19" t="s">
        <v>111</v>
      </c>
      <c r="E42" s="18" t="s">
        <v>112</v>
      </c>
      <c r="F42" s="52">
        <v>169984</v>
      </c>
      <c r="H42" s="20">
        <v>0</v>
      </c>
      <c r="I42" s="52">
        <v>169984</v>
      </c>
      <c r="J42" s="20">
        <v>0</v>
      </c>
      <c r="K42" s="32">
        <v>169984</v>
      </c>
      <c r="M42" s="20">
        <v>147434</v>
      </c>
      <c r="N42" s="27">
        <v>0.153</v>
      </c>
      <c r="O42" s="28">
        <v>22550</v>
      </c>
    </row>
    <row r="43" spans="1:16" outlineLevel="2">
      <c r="A43" s="15" t="s">
        <v>1860</v>
      </c>
      <c r="B43" s="18" t="s">
        <v>38</v>
      </c>
      <c r="C43" s="19" t="s">
        <v>108</v>
      </c>
      <c r="D43" s="19" t="s">
        <v>113</v>
      </c>
      <c r="E43" s="18" t="s">
        <v>114</v>
      </c>
      <c r="F43" s="52">
        <v>1940126</v>
      </c>
      <c r="H43" s="20">
        <v>0</v>
      </c>
      <c r="I43" s="52">
        <v>1940126</v>
      </c>
      <c r="J43" s="20">
        <v>0</v>
      </c>
      <c r="K43" s="32">
        <v>1940126</v>
      </c>
      <c r="M43" s="20">
        <v>-42664</v>
      </c>
      <c r="N43" s="27">
        <v>-46.475000000000001</v>
      </c>
      <c r="O43" s="28">
        <v>1982790</v>
      </c>
    </row>
    <row r="44" spans="1:16" outlineLevel="2">
      <c r="A44" s="15" t="s">
        <v>1861</v>
      </c>
      <c r="B44" s="18" t="s">
        <v>38</v>
      </c>
      <c r="C44" s="19" t="s">
        <v>108</v>
      </c>
      <c r="D44" s="19" t="s">
        <v>115</v>
      </c>
      <c r="E44" s="18" t="s">
        <v>116</v>
      </c>
      <c r="F44" s="52">
        <v>7396</v>
      </c>
      <c r="H44" s="20">
        <v>0</v>
      </c>
      <c r="I44" s="52">
        <v>7396</v>
      </c>
      <c r="J44" s="20">
        <v>0</v>
      </c>
      <c r="K44" s="32">
        <v>7396</v>
      </c>
      <c r="M44" s="20">
        <v>7396</v>
      </c>
      <c r="N44" s="27">
        <v>0</v>
      </c>
      <c r="O44" s="28">
        <v>0</v>
      </c>
    </row>
    <row r="45" spans="1:16" outlineLevel="2">
      <c r="A45" s="15" t="s">
        <v>1862</v>
      </c>
      <c r="B45" s="18" t="s">
        <v>38</v>
      </c>
      <c r="C45" s="19" t="s">
        <v>108</v>
      </c>
      <c r="D45" s="19" t="s">
        <v>117</v>
      </c>
      <c r="E45" s="18" t="s">
        <v>118</v>
      </c>
      <c r="F45" s="52">
        <v>15655</v>
      </c>
      <c r="H45" s="20">
        <v>0</v>
      </c>
      <c r="I45" s="52">
        <v>15655</v>
      </c>
      <c r="J45" s="20">
        <v>0</v>
      </c>
      <c r="K45" s="32">
        <v>15655</v>
      </c>
      <c r="M45" s="20">
        <v>12047</v>
      </c>
      <c r="N45" s="27">
        <v>0.29899999999999999</v>
      </c>
      <c r="O45" s="28">
        <v>3608</v>
      </c>
    </row>
    <row r="46" spans="1:16" s="50" customFormat="1" outlineLevel="2">
      <c r="A46" s="44" t="s">
        <v>1863</v>
      </c>
      <c r="B46" s="45" t="s">
        <v>38</v>
      </c>
      <c r="C46" s="45" t="s">
        <v>108</v>
      </c>
      <c r="D46" s="45" t="s">
        <v>119</v>
      </c>
      <c r="E46" s="45" t="s">
        <v>120</v>
      </c>
      <c r="F46" s="46">
        <v>0</v>
      </c>
      <c r="G46" s="46"/>
      <c r="H46" s="46">
        <v>0</v>
      </c>
      <c r="I46" s="46">
        <v>0</v>
      </c>
      <c r="J46" s="46">
        <v>0</v>
      </c>
      <c r="K46" s="46">
        <v>0</v>
      </c>
      <c r="L46" s="46"/>
      <c r="M46" s="46">
        <v>0</v>
      </c>
      <c r="N46" s="47" t="s">
        <v>2729</v>
      </c>
      <c r="O46" s="48">
        <v>0</v>
      </c>
      <c r="P46" s="49"/>
    </row>
    <row r="47" spans="1:16" s="50" customFormat="1" outlineLevel="2">
      <c r="A47" s="44" t="s">
        <v>1864</v>
      </c>
      <c r="B47" s="45" t="s">
        <v>38</v>
      </c>
      <c r="C47" s="45" t="s">
        <v>108</v>
      </c>
      <c r="D47" s="45" t="s">
        <v>121</v>
      </c>
      <c r="E47" s="45" t="s">
        <v>122</v>
      </c>
      <c r="F47" s="46">
        <v>0</v>
      </c>
      <c r="G47" s="46"/>
      <c r="H47" s="46">
        <v>0</v>
      </c>
      <c r="I47" s="46">
        <v>0</v>
      </c>
      <c r="J47" s="46">
        <v>0</v>
      </c>
      <c r="K47" s="46">
        <v>0</v>
      </c>
      <c r="L47" s="46"/>
      <c r="M47" s="46">
        <v>0</v>
      </c>
      <c r="N47" s="47" t="s">
        <v>2729</v>
      </c>
      <c r="O47" s="48">
        <v>0</v>
      </c>
      <c r="P47" s="49"/>
    </row>
    <row r="48" spans="1:16" s="50" customFormat="1" outlineLevel="2">
      <c r="A48" s="44" t="s">
        <v>1865</v>
      </c>
      <c r="B48" s="45" t="s">
        <v>38</v>
      </c>
      <c r="C48" s="45" t="s">
        <v>108</v>
      </c>
      <c r="D48" s="45" t="s">
        <v>123</v>
      </c>
      <c r="E48" s="45" t="s">
        <v>124</v>
      </c>
      <c r="F48" s="46">
        <v>0</v>
      </c>
      <c r="G48" s="46"/>
      <c r="H48" s="46">
        <v>0</v>
      </c>
      <c r="I48" s="46">
        <v>0</v>
      </c>
      <c r="J48" s="46">
        <v>0</v>
      </c>
      <c r="K48" s="46">
        <v>0</v>
      </c>
      <c r="L48" s="46"/>
      <c r="M48" s="46">
        <v>0</v>
      </c>
      <c r="N48" s="47" t="s">
        <v>2729</v>
      </c>
      <c r="O48" s="48">
        <v>0</v>
      </c>
      <c r="P48" s="49"/>
    </row>
    <row r="49" spans="1:16" s="50" customFormat="1" outlineLevel="2">
      <c r="A49" s="44" t="s">
        <v>1866</v>
      </c>
      <c r="B49" s="45" t="s">
        <v>38</v>
      </c>
      <c r="C49" s="45" t="s">
        <v>108</v>
      </c>
      <c r="D49" s="45" t="s">
        <v>125</v>
      </c>
      <c r="E49" s="45" t="s">
        <v>126</v>
      </c>
      <c r="F49" s="46">
        <v>0</v>
      </c>
      <c r="G49" s="46"/>
      <c r="H49" s="46">
        <v>0</v>
      </c>
      <c r="I49" s="46">
        <v>0</v>
      </c>
      <c r="J49" s="46">
        <v>0</v>
      </c>
      <c r="K49" s="46">
        <v>0</v>
      </c>
      <c r="L49" s="46"/>
      <c r="M49" s="46">
        <v>0</v>
      </c>
      <c r="N49" s="47" t="s">
        <v>2729</v>
      </c>
      <c r="O49" s="48">
        <v>0</v>
      </c>
      <c r="P49" s="49"/>
    </row>
    <row r="50" spans="1:16" s="50" customFormat="1" outlineLevel="2">
      <c r="A50" s="44" t="s">
        <v>1867</v>
      </c>
      <c r="B50" s="45" t="s">
        <v>38</v>
      </c>
      <c r="C50" s="45" t="s">
        <v>108</v>
      </c>
      <c r="D50" s="45" t="s">
        <v>127</v>
      </c>
      <c r="E50" s="45" t="s">
        <v>128</v>
      </c>
      <c r="F50" s="46">
        <v>0</v>
      </c>
      <c r="G50" s="46"/>
      <c r="H50" s="46">
        <v>0</v>
      </c>
      <c r="I50" s="46">
        <v>0</v>
      </c>
      <c r="J50" s="46">
        <v>0</v>
      </c>
      <c r="K50" s="46">
        <v>0</v>
      </c>
      <c r="L50" s="46"/>
      <c r="M50" s="46">
        <v>0</v>
      </c>
      <c r="N50" s="47" t="s">
        <v>2729</v>
      </c>
      <c r="O50" s="48">
        <v>0</v>
      </c>
      <c r="P50" s="49"/>
    </row>
    <row r="51" spans="1:16" s="50" customFormat="1" outlineLevel="2">
      <c r="A51" s="44" t="s">
        <v>1868</v>
      </c>
      <c r="B51" s="45" t="s">
        <v>38</v>
      </c>
      <c r="C51" s="45" t="s">
        <v>108</v>
      </c>
      <c r="D51" s="45" t="s">
        <v>129</v>
      </c>
      <c r="E51" s="45" t="s">
        <v>130</v>
      </c>
      <c r="F51" s="46">
        <v>0</v>
      </c>
      <c r="G51" s="46"/>
      <c r="H51" s="46">
        <v>0</v>
      </c>
      <c r="I51" s="46">
        <v>0</v>
      </c>
      <c r="J51" s="46">
        <v>0</v>
      </c>
      <c r="K51" s="46">
        <v>0</v>
      </c>
      <c r="L51" s="46"/>
      <c r="M51" s="46">
        <v>0</v>
      </c>
      <c r="N51" s="47" t="s">
        <v>2729</v>
      </c>
      <c r="O51" s="48">
        <v>0</v>
      </c>
      <c r="P51" s="49"/>
    </row>
    <row r="52" spans="1:16" s="50" customFormat="1" outlineLevel="2">
      <c r="A52" s="44" t="s">
        <v>1869</v>
      </c>
      <c r="B52" s="45" t="s">
        <v>38</v>
      </c>
      <c r="C52" s="45" t="s">
        <v>108</v>
      </c>
      <c r="D52" s="45" t="s">
        <v>131</v>
      </c>
      <c r="E52" s="45" t="s">
        <v>132</v>
      </c>
      <c r="F52" s="46">
        <v>0</v>
      </c>
      <c r="G52" s="46"/>
      <c r="H52" s="46">
        <v>0</v>
      </c>
      <c r="I52" s="46">
        <v>0</v>
      </c>
      <c r="J52" s="46">
        <v>0</v>
      </c>
      <c r="K52" s="46">
        <v>0</v>
      </c>
      <c r="L52" s="46"/>
      <c r="M52" s="46">
        <v>0</v>
      </c>
      <c r="N52" s="47" t="s">
        <v>2729</v>
      </c>
      <c r="O52" s="48">
        <v>0</v>
      </c>
      <c r="P52" s="49"/>
    </row>
    <row r="53" spans="1:16" s="50" customFormat="1" outlineLevel="2">
      <c r="A53" s="44" t="s">
        <v>1870</v>
      </c>
      <c r="B53" s="45" t="s">
        <v>38</v>
      </c>
      <c r="C53" s="45" t="s">
        <v>108</v>
      </c>
      <c r="D53" s="45" t="s">
        <v>133</v>
      </c>
      <c r="E53" s="45" t="s">
        <v>134</v>
      </c>
      <c r="F53" s="46">
        <v>0</v>
      </c>
      <c r="G53" s="46"/>
      <c r="H53" s="46">
        <v>0</v>
      </c>
      <c r="I53" s="46">
        <v>0</v>
      </c>
      <c r="J53" s="46">
        <v>0</v>
      </c>
      <c r="K53" s="46">
        <v>0</v>
      </c>
      <c r="L53" s="46"/>
      <c r="M53" s="46">
        <v>0</v>
      </c>
      <c r="N53" s="47" t="s">
        <v>2729</v>
      </c>
      <c r="O53" s="48">
        <v>0</v>
      </c>
      <c r="P53" s="49"/>
    </row>
    <row r="54" spans="1:16" s="50" customFormat="1" outlineLevel="2">
      <c r="A54" s="44" t="s">
        <v>1871</v>
      </c>
      <c r="B54" s="45" t="s">
        <v>38</v>
      </c>
      <c r="C54" s="45" t="s">
        <v>108</v>
      </c>
      <c r="D54" s="45" t="s">
        <v>135</v>
      </c>
      <c r="E54" s="45" t="s">
        <v>136</v>
      </c>
      <c r="F54" s="46">
        <v>0</v>
      </c>
      <c r="G54" s="46"/>
      <c r="H54" s="46">
        <v>0</v>
      </c>
      <c r="I54" s="46">
        <v>0</v>
      </c>
      <c r="J54" s="46">
        <v>0</v>
      </c>
      <c r="K54" s="46">
        <v>0</v>
      </c>
      <c r="L54" s="46"/>
      <c r="M54" s="46">
        <v>0</v>
      </c>
      <c r="N54" s="47" t="s">
        <v>2729</v>
      </c>
      <c r="O54" s="48">
        <v>0</v>
      </c>
      <c r="P54" s="49"/>
    </row>
    <row r="55" spans="1:16" s="50" customFormat="1" outlineLevel="2">
      <c r="A55" s="44" t="s">
        <v>1872</v>
      </c>
      <c r="B55" s="45" t="s">
        <v>38</v>
      </c>
      <c r="C55" s="45" t="s">
        <v>108</v>
      </c>
      <c r="D55" s="45" t="s">
        <v>137</v>
      </c>
      <c r="E55" s="45" t="s">
        <v>138</v>
      </c>
      <c r="F55" s="46">
        <v>0</v>
      </c>
      <c r="G55" s="46"/>
      <c r="H55" s="46">
        <v>0</v>
      </c>
      <c r="I55" s="46">
        <v>0</v>
      </c>
      <c r="J55" s="46">
        <v>0</v>
      </c>
      <c r="K55" s="46">
        <v>0</v>
      </c>
      <c r="L55" s="46"/>
      <c r="M55" s="46">
        <v>0</v>
      </c>
      <c r="N55" s="47" t="s">
        <v>2729</v>
      </c>
      <c r="O55" s="48">
        <v>0</v>
      </c>
      <c r="P55" s="49"/>
    </row>
    <row r="56" spans="1:16" outlineLevel="2">
      <c r="A56" s="15" t="s">
        <v>1873</v>
      </c>
      <c r="B56" s="18" t="s">
        <v>38</v>
      </c>
      <c r="C56" s="19" t="s">
        <v>108</v>
      </c>
      <c r="D56" s="19" t="s">
        <v>139</v>
      </c>
      <c r="E56" s="18" t="s">
        <v>140</v>
      </c>
      <c r="F56" s="52">
        <v>1178579</v>
      </c>
      <c r="H56" s="20">
        <v>0</v>
      </c>
      <c r="I56" s="52">
        <v>1178579</v>
      </c>
      <c r="J56" s="20">
        <v>0</v>
      </c>
      <c r="K56" s="41">
        <v>1178579</v>
      </c>
      <c r="M56" s="20">
        <v>982152</v>
      </c>
      <c r="N56" s="27">
        <v>0.2</v>
      </c>
      <c r="O56" s="28">
        <v>196427</v>
      </c>
    </row>
    <row r="57" spans="1:16" outlineLevel="2">
      <c r="A57" s="15" t="s">
        <v>1874</v>
      </c>
      <c r="B57" s="18" t="s">
        <v>38</v>
      </c>
      <c r="C57" s="19" t="s">
        <v>108</v>
      </c>
      <c r="D57" s="19" t="s">
        <v>141</v>
      </c>
      <c r="E57" s="18" t="s">
        <v>142</v>
      </c>
      <c r="F57" s="20">
        <v>0</v>
      </c>
      <c r="H57" s="20">
        <v>0</v>
      </c>
      <c r="I57" s="20">
        <v>0</v>
      </c>
      <c r="J57" s="20">
        <v>0</v>
      </c>
      <c r="K57" s="41">
        <v>0</v>
      </c>
      <c r="M57" s="20">
        <v>0</v>
      </c>
      <c r="N57" s="27" t="s">
        <v>2729</v>
      </c>
      <c r="O57" s="28">
        <v>0</v>
      </c>
    </row>
    <row r="58" spans="1:16" outlineLevel="2">
      <c r="A58" s="15" t="s">
        <v>1875</v>
      </c>
      <c r="B58" s="18" t="s">
        <v>38</v>
      </c>
      <c r="C58" s="19" t="s">
        <v>108</v>
      </c>
      <c r="D58" s="19" t="s">
        <v>143</v>
      </c>
      <c r="E58" s="18" t="s">
        <v>144</v>
      </c>
      <c r="F58" s="52">
        <v>-167359</v>
      </c>
      <c r="H58" s="20">
        <v>0</v>
      </c>
      <c r="I58" s="52">
        <v>-167359</v>
      </c>
      <c r="J58" s="20">
        <v>0</v>
      </c>
      <c r="K58" s="41">
        <v>-167359</v>
      </c>
      <c r="M58" s="20">
        <v>-139466</v>
      </c>
      <c r="N58" s="27">
        <v>0.2</v>
      </c>
      <c r="O58" s="28">
        <v>-27893</v>
      </c>
    </row>
    <row r="59" spans="1:16" outlineLevel="2">
      <c r="A59" s="15" t="s">
        <v>1876</v>
      </c>
      <c r="B59" s="18" t="s">
        <v>38</v>
      </c>
      <c r="C59" s="19" t="s">
        <v>108</v>
      </c>
      <c r="D59" s="19" t="s">
        <v>145</v>
      </c>
      <c r="E59" s="18" t="s">
        <v>146</v>
      </c>
      <c r="F59" s="52">
        <v>71751</v>
      </c>
      <c r="H59" s="20">
        <v>0</v>
      </c>
      <c r="I59" s="52">
        <v>71751</v>
      </c>
      <c r="J59" s="20">
        <v>0</v>
      </c>
      <c r="K59" s="41">
        <v>71751</v>
      </c>
      <c r="M59" s="20">
        <v>132322</v>
      </c>
      <c r="N59" s="27">
        <v>-0.45800000000000002</v>
      </c>
      <c r="O59" s="28">
        <v>-60571</v>
      </c>
    </row>
    <row r="60" spans="1:16" s="50" customFormat="1" outlineLevel="2">
      <c r="A60" s="44" t="s">
        <v>1880</v>
      </c>
      <c r="B60" s="45" t="s">
        <v>38</v>
      </c>
      <c r="C60" s="45" t="s">
        <v>108</v>
      </c>
      <c r="D60" s="45" t="s">
        <v>153</v>
      </c>
      <c r="E60" s="45" t="s">
        <v>154</v>
      </c>
      <c r="F60" s="46">
        <v>0</v>
      </c>
      <c r="G60" s="46"/>
      <c r="H60" s="46">
        <v>0</v>
      </c>
      <c r="I60" s="46">
        <v>0</v>
      </c>
      <c r="J60" s="46">
        <v>0</v>
      </c>
      <c r="K60" s="41">
        <v>0</v>
      </c>
      <c r="L60" s="46"/>
      <c r="M60" s="46">
        <v>0</v>
      </c>
      <c r="N60" s="47" t="s">
        <v>2729</v>
      </c>
      <c r="O60" s="48">
        <v>0</v>
      </c>
      <c r="P60" s="49"/>
    </row>
    <row r="61" spans="1:16" s="50" customFormat="1" outlineLevel="2">
      <c r="A61" s="44" t="s">
        <v>1881</v>
      </c>
      <c r="B61" s="45" t="s">
        <v>38</v>
      </c>
      <c r="C61" s="45" t="s">
        <v>108</v>
      </c>
      <c r="D61" s="45" t="s">
        <v>155</v>
      </c>
      <c r="E61" s="45" t="s">
        <v>156</v>
      </c>
      <c r="F61" s="46">
        <v>0</v>
      </c>
      <c r="G61" s="46"/>
      <c r="H61" s="46">
        <v>0</v>
      </c>
      <c r="I61" s="46">
        <v>0</v>
      </c>
      <c r="J61" s="46">
        <v>0</v>
      </c>
      <c r="K61" s="41">
        <v>0</v>
      </c>
      <c r="L61" s="46"/>
      <c r="M61" s="46">
        <v>0</v>
      </c>
      <c r="N61" s="47" t="s">
        <v>2729</v>
      </c>
      <c r="O61" s="48">
        <v>0</v>
      </c>
      <c r="P61" s="49"/>
    </row>
    <row r="62" spans="1:16" s="50" customFormat="1" outlineLevel="2">
      <c r="A62" s="44" t="s">
        <v>1882</v>
      </c>
      <c r="B62" s="45" t="s">
        <v>38</v>
      </c>
      <c r="C62" s="45" t="s">
        <v>108</v>
      </c>
      <c r="D62" s="45" t="s">
        <v>157</v>
      </c>
      <c r="E62" s="45" t="s">
        <v>158</v>
      </c>
      <c r="F62" s="46">
        <v>0</v>
      </c>
      <c r="G62" s="46"/>
      <c r="H62" s="46">
        <v>0</v>
      </c>
      <c r="I62" s="46">
        <v>0</v>
      </c>
      <c r="J62" s="46">
        <v>0</v>
      </c>
      <c r="K62" s="41">
        <v>0</v>
      </c>
      <c r="L62" s="46"/>
      <c r="M62" s="46">
        <v>0</v>
      </c>
      <c r="N62" s="47" t="s">
        <v>2729</v>
      </c>
      <c r="O62" s="48">
        <v>0</v>
      </c>
      <c r="P62" s="49"/>
    </row>
    <row r="63" spans="1:16" s="50" customFormat="1" outlineLevel="2">
      <c r="A63" s="44" t="s">
        <v>1883</v>
      </c>
      <c r="B63" s="45" t="s">
        <v>38</v>
      </c>
      <c r="C63" s="45" t="s">
        <v>108</v>
      </c>
      <c r="D63" s="45" t="s">
        <v>159</v>
      </c>
      <c r="E63" s="45" t="s">
        <v>160</v>
      </c>
      <c r="F63" s="46">
        <v>0</v>
      </c>
      <c r="G63" s="46"/>
      <c r="H63" s="46">
        <v>0</v>
      </c>
      <c r="I63" s="46">
        <v>0</v>
      </c>
      <c r="J63" s="46">
        <v>0</v>
      </c>
      <c r="K63" s="41">
        <v>0</v>
      </c>
      <c r="L63" s="46"/>
      <c r="M63" s="46">
        <v>0</v>
      </c>
      <c r="N63" s="47" t="s">
        <v>2729</v>
      </c>
      <c r="O63" s="48">
        <v>0</v>
      </c>
      <c r="P63" s="49"/>
    </row>
    <row r="64" spans="1:16" outlineLevel="2">
      <c r="A64" s="15" t="s">
        <v>1884</v>
      </c>
      <c r="B64" s="18" t="s">
        <v>38</v>
      </c>
      <c r="C64" s="19" t="s">
        <v>108</v>
      </c>
      <c r="D64" s="19" t="s">
        <v>161</v>
      </c>
      <c r="E64" s="18" t="s">
        <v>162</v>
      </c>
      <c r="F64" s="52">
        <v>45235000</v>
      </c>
      <c r="H64" s="20">
        <v>0</v>
      </c>
      <c r="I64" s="52">
        <v>45235000</v>
      </c>
      <c r="J64" s="20">
        <v>0</v>
      </c>
      <c r="K64" s="41">
        <v>45235000</v>
      </c>
      <c r="M64" s="20">
        <v>42000000</v>
      </c>
      <c r="N64" s="27">
        <v>7.6999999999999999E-2</v>
      </c>
      <c r="O64" s="28">
        <v>3235000</v>
      </c>
    </row>
    <row r="65" spans="1:16" outlineLevel="2">
      <c r="A65" s="15" t="s">
        <v>1885</v>
      </c>
      <c r="B65" s="18" t="s">
        <v>38</v>
      </c>
      <c r="C65" s="19" t="s">
        <v>108</v>
      </c>
      <c r="D65" s="19" t="s">
        <v>163</v>
      </c>
      <c r="E65" s="18" t="s">
        <v>164</v>
      </c>
      <c r="F65" s="52">
        <v>263679</v>
      </c>
      <c r="H65" s="20">
        <v>0</v>
      </c>
      <c r="I65" s="52">
        <v>263679</v>
      </c>
      <c r="J65" s="20">
        <v>0</v>
      </c>
      <c r="K65" s="41">
        <v>263679</v>
      </c>
      <c r="M65" s="20">
        <v>175751</v>
      </c>
      <c r="N65" s="27">
        <v>0.5</v>
      </c>
      <c r="O65" s="28">
        <v>87928</v>
      </c>
    </row>
    <row r="66" spans="1:16" outlineLevel="2">
      <c r="A66" s="15" t="s">
        <v>1886</v>
      </c>
      <c r="B66" s="18" t="s">
        <v>38</v>
      </c>
      <c r="C66" s="19" t="s">
        <v>108</v>
      </c>
      <c r="D66" s="19" t="s">
        <v>165</v>
      </c>
      <c r="E66" s="18" t="s">
        <v>166</v>
      </c>
      <c r="F66" s="52">
        <v>325</v>
      </c>
      <c r="H66" s="20">
        <v>0</v>
      </c>
      <c r="I66" s="52">
        <v>325</v>
      </c>
      <c r="J66" s="20">
        <v>0</v>
      </c>
      <c r="K66" s="41">
        <v>325</v>
      </c>
      <c r="M66" s="20">
        <v>325</v>
      </c>
      <c r="N66" s="27">
        <v>0</v>
      </c>
      <c r="O66" s="28">
        <v>0</v>
      </c>
    </row>
    <row r="67" spans="1:16" s="50" customFormat="1" outlineLevel="2">
      <c r="A67" s="44" t="s">
        <v>1888</v>
      </c>
      <c r="B67" s="45" t="s">
        <v>38</v>
      </c>
      <c r="C67" s="45" t="s">
        <v>108</v>
      </c>
      <c r="D67" s="45" t="s">
        <v>169</v>
      </c>
      <c r="E67" s="45" t="s">
        <v>170</v>
      </c>
      <c r="F67" s="46">
        <v>0</v>
      </c>
      <c r="G67" s="46"/>
      <c r="H67" s="46">
        <v>0</v>
      </c>
      <c r="I67" s="46">
        <v>0</v>
      </c>
      <c r="J67" s="46">
        <v>0</v>
      </c>
      <c r="K67" s="46">
        <v>0</v>
      </c>
      <c r="L67" s="46"/>
      <c r="M67" s="46">
        <v>0</v>
      </c>
      <c r="N67" s="47" t="s">
        <v>2729</v>
      </c>
      <c r="O67" s="48">
        <v>0</v>
      </c>
      <c r="P67" s="49"/>
    </row>
    <row r="68" spans="1:16" s="50" customFormat="1" outlineLevel="2">
      <c r="A68" s="44" t="s">
        <v>1889</v>
      </c>
      <c r="B68" s="45" t="s">
        <v>38</v>
      </c>
      <c r="C68" s="45" t="s">
        <v>108</v>
      </c>
      <c r="D68" s="45" t="s">
        <v>171</v>
      </c>
      <c r="E68" s="45" t="s">
        <v>172</v>
      </c>
      <c r="F68" s="46">
        <v>0</v>
      </c>
      <c r="G68" s="46"/>
      <c r="H68" s="46">
        <v>0</v>
      </c>
      <c r="I68" s="46">
        <v>0</v>
      </c>
      <c r="J68" s="46">
        <v>0</v>
      </c>
      <c r="K68" s="46">
        <v>0</v>
      </c>
      <c r="L68" s="46"/>
      <c r="M68" s="46">
        <v>0</v>
      </c>
      <c r="N68" s="47" t="s">
        <v>2729</v>
      </c>
      <c r="O68" s="48">
        <v>0</v>
      </c>
      <c r="P68" s="49"/>
    </row>
    <row r="69" spans="1:16" s="50" customFormat="1" outlineLevel="2">
      <c r="A69" s="44" t="s">
        <v>1890</v>
      </c>
      <c r="B69" s="45" t="s">
        <v>38</v>
      </c>
      <c r="C69" s="45" t="s">
        <v>108</v>
      </c>
      <c r="D69" s="45" t="s">
        <v>173</v>
      </c>
      <c r="E69" s="45" t="s">
        <v>174</v>
      </c>
      <c r="F69" s="46">
        <v>0</v>
      </c>
      <c r="G69" s="46"/>
      <c r="H69" s="46">
        <v>0</v>
      </c>
      <c r="I69" s="46">
        <v>0</v>
      </c>
      <c r="J69" s="46">
        <v>0</v>
      </c>
      <c r="K69" s="46">
        <v>0</v>
      </c>
      <c r="L69" s="46"/>
      <c r="M69" s="46">
        <v>0</v>
      </c>
      <c r="N69" s="47" t="s">
        <v>2729</v>
      </c>
      <c r="O69" s="48">
        <v>0</v>
      </c>
      <c r="P69" s="49"/>
    </row>
    <row r="70" spans="1:16" s="50" customFormat="1" outlineLevel="2">
      <c r="A70" s="44" t="s">
        <v>1891</v>
      </c>
      <c r="B70" s="45" t="s">
        <v>38</v>
      </c>
      <c r="C70" s="45" t="s">
        <v>108</v>
      </c>
      <c r="D70" s="45" t="s">
        <v>175</v>
      </c>
      <c r="E70" s="45" t="s">
        <v>176</v>
      </c>
      <c r="F70" s="46">
        <v>0</v>
      </c>
      <c r="G70" s="46"/>
      <c r="H70" s="46">
        <v>0</v>
      </c>
      <c r="I70" s="46">
        <v>0</v>
      </c>
      <c r="J70" s="46">
        <v>0</v>
      </c>
      <c r="K70" s="46">
        <v>0</v>
      </c>
      <c r="L70" s="46"/>
      <c r="M70" s="46">
        <v>0</v>
      </c>
      <c r="N70" s="47" t="s">
        <v>2729</v>
      </c>
      <c r="O70" s="48">
        <v>0</v>
      </c>
      <c r="P70" s="49"/>
    </row>
    <row r="71" spans="1:16" s="50" customFormat="1" outlineLevel="2">
      <c r="A71" s="44" t="s">
        <v>1892</v>
      </c>
      <c r="B71" s="45" t="s">
        <v>38</v>
      </c>
      <c r="C71" s="45" t="s">
        <v>108</v>
      </c>
      <c r="D71" s="45" t="s">
        <v>177</v>
      </c>
      <c r="E71" s="45" t="s">
        <v>178</v>
      </c>
      <c r="F71" s="46">
        <v>0</v>
      </c>
      <c r="G71" s="46"/>
      <c r="H71" s="46">
        <v>0</v>
      </c>
      <c r="I71" s="46">
        <v>0</v>
      </c>
      <c r="J71" s="46">
        <v>0</v>
      </c>
      <c r="K71" s="46">
        <v>0</v>
      </c>
      <c r="L71" s="46"/>
      <c r="M71" s="46">
        <v>0</v>
      </c>
      <c r="N71" s="47" t="s">
        <v>2729</v>
      </c>
      <c r="O71" s="48">
        <v>0</v>
      </c>
      <c r="P71" s="49"/>
    </row>
    <row r="72" spans="1:16" s="50" customFormat="1" outlineLevel="2">
      <c r="A72" s="44" t="s">
        <v>1893</v>
      </c>
      <c r="B72" s="45" t="s">
        <v>38</v>
      </c>
      <c r="C72" s="45" t="s">
        <v>108</v>
      </c>
      <c r="D72" s="45" t="s">
        <v>179</v>
      </c>
      <c r="E72" s="45" t="s">
        <v>180</v>
      </c>
      <c r="F72" s="46">
        <v>0</v>
      </c>
      <c r="G72" s="46"/>
      <c r="H72" s="46">
        <v>0</v>
      </c>
      <c r="I72" s="46">
        <v>0</v>
      </c>
      <c r="J72" s="46">
        <v>0</v>
      </c>
      <c r="K72" s="46">
        <v>0</v>
      </c>
      <c r="L72" s="46"/>
      <c r="M72" s="46">
        <v>0</v>
      </c>
      <c r="N72" s="47" t="s">
        <v>2729</v>
      </c>
      <c r="O72" s="48">
        <v>0</v>
      </c>
      <c r="P72" s="49"/>
    </row>
    <row r="73" spans="1:16" s="50" customFormat="1" outlineLevel="2">
      <c r="A73" s="44" t="s">
        <v>1894</v>
      </c>
      <c r="B73" s="45" t="s">
        <v>38</v>
      </c>
      <c r="C73" s="45" t="s">
        <v>108</v>
      </c>
      <c r="D73" s="45" t="s">
        <v>181</v>
      </c>
      <c r="E73" s="45" t="s">
        <v>182</v>
      </c>
      <c r="F73" s="46">
        <v>0</v>
      </c>
      <c r="G73" s="46"/>
      <c r="H73" s="46">
        <v>0</v>
      </c>
      <c r="I73" s="46">
        <v>0</v>
      </c>
      <c r="J73" s="46">
        <v>0</v>
      </c>
      <c r="K73" s="46">
        <v>0</v>
      </c>
      <c r="L73" s="46"/>
      <c r="M73" s="46">
        <v>0</v>
      </c>
      <c r="N73" s="47" t="s">
        <v>2729</v>
      </c>
      <c r="O73" s="48">
        <v>0</v>
      </c>
      <c r="P73" s="49"/>
    </row>
    <row r="74" spans="1:16" s="50" customFormat="1" outlineLevel="2">
      <c r="A74" s="44" t="s">
        <v>1895</v>
      </c>
      <c r="B74" s="45" t="s">
        <v>38</v>
      </c>
      <c r="C74" s="45" t="s">
        <v>108</v>
      </c>
      <c r="D74" s="45" t="s">
        <v>183</v>
      </c>
      <c r="E74" s="45" t="s">
        <v>184</v>
      </c>
      <c r="F74" s="46">
        <v>0</v>
      </c>
      <c r="G74" s="46"/>
      <c r="H74" s="46">
        <v>0</v>
      </c>
      <c r="I74" s="46">
        <v>0</v>
      </c>
      <c r="J74" s="46">
        <v>0</v>
      </c>
      <c r="K74" s="46">
        <v>0</v>
      </c>
      <c r="L74" s="46"/>
      <c r="M74" s="46">
        <v>0</v>
      </c>
      <c r="N74" s="47" t="s">
        <v>2729</v>
      </c>
      <c r="O74" s="48">
        <v>0</v>
      </c>
      <c r="P74" s="49"/>
    </row>
    <row r="75" spans="1:16" s="50" customFormat="1" outlineLevel="2">
      <c r="A75" s="44" t="s">
        <v>1896</v>
      </c>
      <c r="B75" s="45" t="s">
        <v>38</v>
      </c>
      <c r="C75" s="45" t="s">
        <v>108</v>
      </c>
      <c r="D75" s="45" t="s">
        <v>185</v>
      </c>
      <c r="E75" s="45" t="s">
        <v>186</v>
      </c>
      <c r="F75" s="46">
        <v>0</v>
      </c>
      <c r="G75" s="46"/>
      <c r="H75" s="46">
        <v>0</v>
      </c>
      <c r="I75" s="46">
        <v>0</v>
      </c>
      <c r="J75" s="46">
        <v>0</v>
      </c>
      <c r="K75" s="46">
        <v>0</v>
      </c>
      <c r="L75" s="46"/>
      <c r="M75" s="46">
        <v>0</v>
      </c>
      <c r="N75" s="47" t="s">
        <v>2729</v>
      </c>
      <c r="O75" s="48">
        <v>0</v>
      </c>
      <c r="P75" s="49"/>
    </row>
    <row r="76" spans="1:16" s="50" customFormat="1" outlineLevel="2">
      <c r="A76" s="44" t="s">
        <v>1897</v>
      </c>
      <c r="B76" s="45" t="s">
        <v>38</v>
      </c>
      <c r="C76" s="45" t="s">
        <v>108</v>
      </c>
      <c r="D76" s="45" t="s">
        <v>187</v>
      </c>
      <c r="E76" s="45" t="s">
        <v>188</v>
      </c>
      <c r="F76" s="46">
        <v>0</v>
      </c>
      <c r="G76" s="46"/>
      <c r="H76" s="46">
        <v>0</v>
      </c>
      <c r="I76" s="46">
        <v>0</v>
      </c>
      <c r="J76" s="46">
        <v>0</v>
      </c>
      <c r="K76" s="46">
        <v>0</v>
      </c>
      <c r="L76" s="46"/>
      <c r="M76" s="46">
        <v>0</v>
      </c>
      <c r="N76" s="47" t="s">
        <v>2729</v>
      </c>
      <c r="O76" s="48">
        <v>0</v>
      </c>
      <c r="P76" s="49"/>
    </row>
    <row r="77" spans="1:16" s="50" customFormat="1" outlineLevel="2">
      <c r="A77" s="44" t="s">
        <v>1898</v>
      </c>
      <c r="B77" s="45" t="s">
        <v>38</v>
      </c>
      <c r="C77" s="45" t="s">
        <v>108</v>
      </c>
      <c r="D77" s="45" t="s">
        <v>189</v>
      </c>
      <c r="E77" s="45" t="s">
        <v>190</v>
      </c>
      <c r="F77" s="46">
        <v>0</v>
      </c>
      <c r="G77" s="46"/>
      <c r="H77" s="46">
        <v>0</v>
      </c>
      <c r="I77" s="46">
        <v>0</v>
      </c>
      <c r="J77" s="46">
        <v>0</v>
      </c>
      <c r="K77" s="46">
        <v>0</v>
      </c>
      <c r="L77" s="46"/>
      <c r="M77" s="46">
        <v>0</v>
      </c>
      <c r="N77" s="47" t="s">
        <v>2729</v>
      </c>
      <c r="O77" s="48">
        <v>0</v>
      </c>
      <c r="P77" s="49"/>
    </row>
    <row r="78" spans="1:16" s="50" customFormat="1" outlineLevel="2">
      <c r="A78" s="44" t="s">
        <v>1899</v>
      </c>
      <c r="B78" s="45" t="s">
        <v>38</v>
      </c>
      <c r="C78" s="45" t="s">
        <v>108</v>
      </c>
      <c r="D78" s="45" t="s">
        <v>191</v>
      </c>
      <c r="E78" s="45" t="s">
        <v>192</v>
      </c>
      <c r="F78" s="46">
        <v>0</v>
      </c>
      <c r="G78" s="46"/>
      <c r="H78" s="46">
        <v>0</v>
      </c>
      <c r="I78" s="46">
        <v>0</v>
      </c>
      <c r="J78" s="46">
        <v>0</v>
      </c>
      <c r="K78" s="46">
        <v>0</v>
      </c>
      <c r="L78" s="46"/>
      <c r="M78" s="46">
        <v>0</v>
      </c>
      <c r="N78" s="47" t="s">
        <v>2729</v>
      </c>
      <c r="O78" s="48">
        <v>0</v>
      </c>
      <c r="P78" s="49"/>
    </row>
    <row r="79" spans="1:16" s="50" customFormat="1" outlineLevel="2">
      <c r="A79" s="44" t="s">
        <v>1900</v>
      </c>
      <c r="B79" s="45" t="s">
        <v>38</v>
      </c>
      <c r="C79" s="45" t="s">
        <v>108</v>
      </c>
      <c r="D79" s="45" t="s">
        <v>193</v>
      </c>
      <c r="E79" s="45" t="s">
        <v>194</v>
      </c>
      <c r="F79" s="46">
        <v>0</v>
      </c>
      <c r="G79" s="46"/>
      <c r="H79" s="46">
        <v>0</v>
      </c>
      <c r="I79" s="46">
        <v>0</v>
      </c>
      <c r="J79" s="46">
        <v>0</v>
      </c>
      <c r="K79" s="46">
        <v>0</v>
      </c>
      <c r="L79" s="46"/>
      <c r="M79" s="46">
        <v>0</v>
      </c>
      <c r="N79" s="47" t="s">
        <v>2729</v>
      </c>
      <c r="O79" s="48">
        <v>0</v>
      </c>
      <c r="P79" s="49"/>
    </row>
    <row r="80" spans="1:16" s="50" customFormat="1" outlineLevel="2">
      <c r="A80" s="44" t="s">
        <v>1901</v>
      </c>
      <c r="B80" s="45" t="s">
        <v>38</v>
      </c>
      <c r="C80" s="45" t="s">
        <v>108</v>
      </c>
      <c r="D80" s="45" t="s">
        <v>195</v>
      </c>
      <c r="E80" s="45" t="s">
        <v>196</v>
      </c>
      <c r="F80" s="46">
        <v>0</v>
      </c>
      <c r="G80" s="46"/>
      <c r="H80" s="46">
        <v>0</v>
      </c>
      <c r="I80" s="46">
        <v>0</v>
      </c>
      <c r="J80" s="46">
        <v>0</v>
      </c>
      <c r="K80" s="46">
        <v>0</v>
      </c>
      <c r="L80" s="46"/>
      <c r="M80" s="46">
        <v>0</v>
      </c>
      <c r="N80" s="47" t="s">
        <v>2729</v>
      </c>
      <c r="O80" s="48">
        <v>0</v>
      </c>
      <c r="P80" s="49"/>
    </row>
    <row r="81" spans="1:16" s="50" customFormat="1" outlineLevel="2">
      <c r="A81" s="44" t="s">
        <v>1902</v>
      </c>
      <c r="B81" s="45" t="s">
        <v>38</v>
      </c>
      <c r="C81" s="45" t="s">
        <v>108</v>
      </c>
      <c r="D81" s="45" t="s">
        <v>197</v>
      </c>
      <c r="E81" s="45" t="s">
        <v>198</v>
      </c>
      <c r="F81" s="46">
        <v>0</v>
      </c>
      <c r="G81" s="46"/>
      <c r="H81" s="46">
        <v>0</v>
      </c>
      <c r="I81" s="46">
        <v>0</v>
      </c>
      <c r="J81" s="46">
        <v>0</v>
      </c>
      <c r="K81" s="46">
        <v>0</v>
      </c>
      <c r="L81" s="46"/>
      <c r="M81" s="46">
        <v>0</v>
      </c>
      <c r="N81" s="47" t="s">
        <v>2729</v>
      </c>
      <c r="O81" s="48">
        <v>0</v>
      </c>
      <c r="P81" s="49"/>
    </row>
    <row r="82" spans="1:16" s="50" customFormat="1" outlineLevel="2">
      <c r="A82" s="44" t="s">
        <v>1903</v>
      </c>
      <c r="B82" s="45" t="s">
        <v>38</v>
      </c>
      <c r="C82" s="45" t="s">
        <v>108</v>
      </c>
      <c r="D82" s="45" t="s">
        <v>199</v>
      </c>
      <c r="E82" s="45" t="s">
        <v>200</v>
      </c>
      <c r="F82" s="46">
        <v>0</v>
      </c>
      <c r="G82" s="46"/>
      <c r="H82" s="46">
        <v>0</v>
      </c>
      <c r="I82" s="46">
        <v>0</v>
      </c>
      <c r="J82" s="46">
        <v>0</v>
      </c>
      <c r="K82" s="46">
        <v>0</v>
      </c>
      <c r="L82" s="46"/>
      <c r="M82" s="46">
        <v>0</v>
      </c>
      <c r="N82" s="47" t="s">
        <v>2729</v>
      </c>
      <c r="O82" s="48">
        <v>0</v>
      </c>
      <c r="P82" s="49"/>
    </row>
    <row r="83" spans="1:16" s="50" customFormat="1" outlineLevel="2">
      <c r="A83" s="44" t="s">
        <v>1904</v>
      </c>
      <c r="B83" s="45" t="s">
        <v>38</v>
      </c>
      <c r="C83" s="45" t="s">
        <v>108</v>
      </c>
      <c r="D83" s="45" t="s">
        <v>201</v>
      </c>
      <c r="E83" s="45" t="s">
        <v>202</v>
      </c>
      <c r="F83" s="46">
        <v>0</v>
      </c>
      <c r="G83" s="46"/>
      <c r="H83" s="46">
        <v>0</v>
      </c>
      <c r="I83" s="46">
        <v>0</v>
      </c>
      <c r="J83" s="46">
        <v>0</v>
      </c>
      <c r="K83" s="46">
        <v>0</v>
      </c>
      <c r="L83" s="46"/>
      <c r="M83" s="46">
        <v>0</v>
      </c>
      <c r="N83" s="47" t="s">
        <v>2729</v>
      </c>
      <c r="O83" s="48">
        <v>0</v>
      </c>
      <c r="P83" s="49"/>
    </row>
    <row r="84" spans="1:16" s="50" customFormat="1" outlineLevel="2">
      <c r="A84" s="44" t="s">
        <v>1905</v>
      </c>
      <c r="B84" s="45" t="s">
        <v>38</v>
      </c>
      <c r="C84" s="45" t="s">
        <v>108</v>
      </c>
      <c r="D84" s="45" t="s">
        <v>203</v>
      </c>
      <c r="E84" s="45" t="s">
        <v>204</v>
      </c>
      <c r="F84" s="46">
        <v>0</v>
      </c>
      <c r="G84" s="46"/>
      <c r="H84" s="46">
        <v>0</v>
      </c>
      <c r="I84" s="46">
        <v>0</v>
      </c>
      <c r="J84" s="46">
        <v>0</v>
      </c>
      <c r="K84" s="46">
        <v>0</v>
      </c>
      <c r="L84" s="46"/>
      <c r="M84" s="46">
        <v>0</v>
      </c>
      <c r="N84" s="47" t="s">
        <v>2729</v>
      </c>
      <c r="O84" s="48">
        <v>0</v>
      </c>
      <c r="P84" s="49"/>
    </row>
    <row r="85" spans="1:16" s="50" customFormat="1" outlineLevel="2">
      <c r="A85" s="44" t="s">
        <v>1906</v>
      </c>
      <c r="B85" s="45" t="s">
        <v>38</v>
      </c>
      <c r="C85" s="45" t="s">
        <v>108</v>
      </c>
      <c r="D85" s="45" t="s">
        <v>205</v>
      </c>
      <c r="E85" s="45" t="s">
        <v>206</v>
      </c>
      <c r="F85" s="46">
        <v>0</v>
      </c>
      <c r="G85" s="46"/>
      <c r="H85" s="46">
        <v>0</v>
      </c>
      <c r="I85" s="46">
        <v>0</v>
      </c>
      <c r="J85" s="46">
        <v>0</v>
      </c>
      <c r="K85" s="46">
        <v>0</v>
      </c>
      <c r="L85" s="46"/>
      <c r="M85" s="46">
        <v>0</v>
      </c>
      <c r="N85" s="47" t="s">
        <v>2729</v>
      </c>
      <c r="O85" s="48">
        <v>0</v>
      </c>
      <c r="P85" s="49"/>
    </row>
    <row r="86" spans="1:16" s="50" customFormat="1" outlineLevel="2">
      <c r="A86" s="44" t="s">
        <v>1907</v>
      </c>
      <c r="B86" s="45" t="s">
        <v>38</v>
      </c>
      <c r="C86" s="45" t="s">
        <v>108</v>
      </c>
      <c r="D86" s="45" t="s">
        <v>207</v>
      </c>
      <c r="E86" s="45" t="s">
        <v>208</v>
      </c>
      <c r="F86" s="46">
        <v>0</v>
      </c>
      <c r="G86" s="46"/>
      <c r="H86" s="46">
        <v>0</v>
      </c>
      <c r="I86" s="46">
        <v>0</v>
      </c>
      <c r="J86" s="46">
        <v>0</v>
      </c>
      <c r="K86" s="46">
        <v>0</v>
      </c>
      <c r="L86" s="46"/>
      <c r="M86" s="46">
        <v>0</v>
      </c>
      <c r="N86" s="47" t="s">
        <v>2729</v>
      </c>
      <c r="O86" s="48">
        <v>0</v>
      </c>
      <c r="P86" s="49"/>
    </row>
    <row r="87" spans="1:16" s="50" customFormat="1" outlineLevel="2">
      <c r="A87" s="44" t="s">
        <v>1908</v>
      </c>
      <c r="B87" s="45" t="s">
        <v>38</v>
      </c>
      <c r="C87" s="45" t="s">
        <v>108</v>
      </c>
      <c r="D87" s="45" t="s">
        <v>209</v>
      </c>
      <c r="E87" s="45" t="s">
        <v>210</v>
      </c>
      <c r="F87" s="46">
        <v>0</v>
      </c>
      <c r="G87" s="46"/>
      <c r="H87" s="46">
        <v>0</v>
      </c>
      <c r="I87" s="46">
        <v>0</v>
      </c>
      <c r="J87" s="46">
        <v>0</v>
      </c>
      <c r="K87" s="46">
        <v>0</v>
      </c>
      <c r="L87" s="46"/>
      <c r="M87" s="46">
        <v>0</v>
      </c>
      <c r="N87" s="47" t="s">
        <v>2729</v>
      </c>
      <c r="O87" s="48">
        <v>0</v>
      </c>
      <c r="P87" s="49"/>
    </row>
    <row r="88" spans="1:16" outlineLevel="2">
      <c r="A88" s="15" t="s">
        <v>1909</v>
      </c>
      <c r="B88" s="18" t="s">
        <v>38</v>
      </c>
      <c r="C88" s="19" t="s">
        <v>108</v>
      </c>
      <c r="D88" s="19" t="s">
        <v>211</v>
      </c>
      <c r="E88" s="18" t="s">
        <v>212</v>
      </c>
      <c r="F88" s="52">
        <v>24150000</v>
      </c>
      <c r="H88" s="20">
        <v>0</v>
      </c>
      <c r="I88" s="52">
        <v>24150000</v>
      </c>
      <c r="J88" s="20">
        <v>0</v>
      </c>
      <c r="K88" s="51">
        <v>24150000</v>
      </c>
      <c r="M88" s="20">
        <v>20025000</v>
      </c>
      <c r="N88" s="27">
        <v>0.20599999999999999</v>
      </c>
      <c r="O88" s="28">
        <v>4125000</v>
      </c>
    </row>
    <row r="89" spans="1:16" outlineLevel="2">
      <c r="A89" s="15" t="s">
        <v>1910</v>
      </c>
      <c r="B89" s="18" t="s">
        <v>38</v>
      </c>
      <c r="C89" s="19" t="s">
        <v>108</v>
      </c>
      <c r="D89" s="19" t="s">
        <v>213</v>
      </c>
      <c r="E89" s="18" t="s">
        <v>214</v>
      </c>
      <c r="F89" s="52">
        <v>52214</v>
      </c>
      <c r="H89" s="20">
        <v>0</v>
      </c>
      <c r="I89" s="52">
        <v>52214</v>
      </c>
      <c r="J89" s="20">
        <v>0</v>
      </c>
      <c r="K89" s="51">
        <v>52214</v>
      </c>
      <c r="M89" s="20">
        <v>52000</v>
      </c>
      <c r="N89" s="27">
        <v>4.0000000000000001E-3</v>
      </c>
      <c r="O89" s="28">
        <v>214</v>
      </c>
    </row>
    <row r="90" spans="1:16" outlineLevel="2">
      <c r="A90" s="15" t="s">
        <v>1911</v>
      </c>
      <c r="B90" s="18" t="s">
        <v>38</v>
      </c>
      <c r="C90" s="19" t="s">
        <v>108</v>
      </c>
      <c r="D90" s="19" t="s">
        <v>215</v>
      </c>
      <c r="E90" s="18" t="s">
        <v>216</v>
      </c>
      <c r="F90" s="52">
        <v>325</v>
      </c>
      <c r="H90" s="20">
        <v>0</v>
      </c>
      <c r="I90" s="52">
        <v>325</v>
      </c>
      <c r="J90" s="20">
        <v>0</v>
      </c>
      <c r="K90" s="51">
        <v>325</v>
      </c>
      <c r="M90" s="20">
        <v>2000</v>
      </c>
      <c r="N90" s="27">
        <v>-0.83799999999999997</v>
      </c>
      <c r="O90" s="28">
        <v>-1675</v>
      </c>
    </row>
    <row r="91" spans="1:16" outlineLevel="2">
      <c r="A91" s="15" t="s">
        <v>1912</v>
      </c>
      <c r="B91" s="18" t="s">
        <v>38</v>
      </c>
      <c r="C91" s="19" t="s">
        <v>108</v>
      </c>
      <c r="D91" s="19" t="s">
        <v>217</v>
      </c>
      <c r="E91" s="18" t="s">
        <v>218</v>
      </c>
      <c r="F91" s="20">
        <v>0</v>
      </c>
      <c r="H91" s="20">
        <v>0</v>
      </c>
      <c r="I91" s="20">
        <v>0</v>
      </c>
      <c r="J91" s="20">
        <v>0</v>
      </c>
      <c r="K91" s="51">
        <v>0</v>
      </c>
      <c r="M91" s="20">
        <v>0</v>
      </c>
      <c r="N91" s="27" t="s">
        <v>2729</v>
      </c>
      <c r="O91" s="28">
        <v>0</v>
      </c>
    </row>
    <row r="92" spans="1:16" outlineLevel="2">
      <c r="A92" s="15" t="s">
        <v>1913</v>
      </c>
      <c r="B92" s="18" t="s">
        <v>38</v>
      </c>
      <c r="C92" s="19" t="s">
        <v>108</v>
      </c>
      <c r="D92" s="19" t="s">
        <v>219</v>
      </c>
      <c r="E92" s="18" t="s">
        <v>220</v>
      </c>
      <c r="F92" s="20">
        <v>0</v>
      </c>
      <c r="H92" s="20">
        <v>0</v>
      </c>
      <c r="I92" s="20">
        <v>0</v>
      </c>
      <c r="J92" s="20">
        <v>0</v>
      </c>
      <c r="K92" s="51">
        <v>0</v>
      </c>
      <c r="M92" s="20">
        <v>0</v>
      </c>
      <c r="N92" s="27" t="s">
        <v>2729</v>
      </c>
      <c r="O92" s="28">
        <v>0</v>
      </c>
    </row>
    <row r="93" spans="1:16" outlineLevel="2">
      <c r="A93" s="15" t="s">
        <v>1914</v>
      </c>
      <c r="B93" s="18" t="s">
        <v>38</v>
      </c>
      <c r="C93" s="19" t="s">
        <v>108</v>
      </c>
      <c r="D93" s="19" t="s">
        <v>221</v>
      </c>
      <c r="E93" s="18" t="s">
        <v>222</v>
      </c>
      <c r="F93" s="20">
        <v>0</v>
      </c>
      <c r="H93" s="20">
        <v>0</v>
      </c>
      <c r="I93" s="20">
        <v>0</v>
      </c>
      <c r="J93" s="20">
        <v>0</v>
      </c>
      <c r="K93" s="51">
        <v>0</v>
      </c>
      <c r="M93" s="20">
        <v>0</v>
      </c>
      <c r="N93" s="27" t="s">
        <v>2729</v>
      </c>
      <c r="O93" s="28">
        <v>0</v>
      </c>
    </row>
    <row r="94" spans="1:16" outlineLevel="2">
      <c r="A94" s="15" t="s">
        <v>1915</v>
      </c>
      <c r="B94" s="18" t="s">
        <v>38</v>
      </c>
      <c r="C94" s="19" t="s">
        <v>108</v>
      </c>
      <c r="D94" s="19" t="s">
        <v>223</v>
      </c>
      <c r="E94" s="18" t="s">
        <v>224</v>
      </c>
      <c r="F94" s="20">
        <v>0</v>
      </c>
      <c r="H94" s="20">
        <v>0</v>
      </c>
      <c r="I94" s="20">
        <v>0</v>
      </c>
      <c r="J94" s="20">
        <v>0</v>
      </c>
      <c r="K94" s="51">
        <v>0</v>
      </c>
      <c r="M94" s="20">
        <v>0</v>
      </c>
      <c r="N94" s="27" t="s">
        <v>2729</v>
      </c>
      <c r="O94" s="28">
        <v>0</v>
      </c>
    </row>
    <row r="95" spans="1:16" outlineLevel="2">
      <c r="A95" s="15" t="s">
        <v>1916</v>
      </c>
      <c r="B95" s="18" t="s">
        <v>38</v>
      </c>
      <c r="C95" s="19" t="s">
        <v>108</v>
      </c>
      <c r="D95" s="19" t="s">
        <v>225</v>
      </c>
      <c r="E95" s="18" t="s">
        <v>226</v>
      </c>
      <c r="F95" s="20">
        <v>0</v>
      </c>
      <c r="H95" s="20">
        <v>0</v>
      </c>
      <c r="I95" s="20">
        <v>0</v>
      </c>
      <c r="J95" s="20">
        <v>0</v>
      </c>
      <c r="K95" s="51">
        <v>0</v>
      </c>
      <c r="M95" s="20">
        <v>0</v>
      </c>
      <c r="N95" s="27" t="s">
        <v>2729</v>
      </c>
      <c r="O95" s="28">
        <v>0</v>
      </c>
    </row>
    <row r="96" spans="1:16" outlineLevel="2">
      <c r="A96" s="15" t="s">
        <v>1917</v>
      </c>
      <c r="B96" s="18" t="s">
        <v>38</v>
      </c>
      <c r="C96" s="19" t="s">
        <v>108</v>
      </c>
      <c r="D96" s="19" t="s">
        <v>227</v>
      </c>
      <c r="E96" s="18" t="s">
        <v>228</v>
      </c>
      <c r="F96" s="20">
        <v>0</v>
      </c>
      <c r="H96" s="20">
        <v>0</v>
      </c>
      <c r="I96" s="20">
        <v>0</v>
      </c>
      <c r="J96" s="20">
        <v>0</v>
      </c>
      <c r="K96" s="51">
        <v>0</v>
      </c>
      <c r="M96" s="20">
        <v>0</v>
      </c>
      <c r="N96" s="27" t="s">
        <v>2729</v>
      </c>
      <c r="O96" s="28">
        <v>0</v>
      </c>
    </row>
    <row r="97" spans="1:16" outlineLevel="2">
      <c r="A97" s="15" t="s">
        <v>1918</v>
      </c>
      <c r="B97" s="18" t="s">
        <v>38</v>
      </c>
      <c r="C97" s="19" t="s">
        <v>108</v>
      </c>
      <c r="D97" s="19" t="s">
        <v>229</v>
      </c>
      <c r="E97" s="18" t="s">
        <v>230</v>
      </c>
      <c r="F97" s="20">
        <v>0</v>
      </c>
      <c r="H97" s="20">
        <v>0</v>
      </c>
      <c r="I97" s="20">
        <v>0</v>
      </c>
      <c r="J97" s="20">
        <v>0</v>
      </c>
      <c r="K97" s="51">
        <v>0</v>
      </c>
      <c r="M97" s="20">
        <v>0</v>
      </c>
      <c r="N97" s="27" t="s">
        <v>2729</v>
      </c>
      <c r="O97" s="28">
        <v>0</v>
      </c>
    </row>
    <row r="98" spans="1:16" s="50" customFormat="1" outlineLevel="2">
      <c r="A98" s="44" t="s">
        <v>1919</v>
      </c>
      <c r="B98" s="45" t="s">
        <v>38</v>
      </c>
      <c r="C98" s="45" t="s">
        <v>108</v>
      </c>
      <c r="D98" s="45" t="s">
        <v>231</v>
      </c>
      <c r="E98" s="45" t="s">
        <v>232</v>
      </c>
      <c r="F98" s="46">
        <v>6000000</v>
      </c>
      <c r="G98" s="46"/>
      <c r="H98" s="46">
        <v>0</v>
      </c>
      <c r="I98" s="46">
        <v>6000000</v>
      </c>
      <c r="J98" s="46">
        <v>0</v>
      </c>
      <c r="K98" s="51">
        <v>6000000</v>
      </c>
      <c r="L98" s="46"/>
      <c r="M98" s="46">
        <v>0</v>
      </c>
      <c r="N98" s="47" t="s">
        <v>2729</v>
      </c>
      <c r="O98" s="48">
        <v>6000000</v>
      </c>
      <c r="P98" s="49"/>
    </row>
    <row r="99" spans="1:16" s="50" customFormat="1" outlineLevel="2">
      <c r="A99" s="44" t="s">
        <v>1920</v>
      </c>
      <c r="B99" s="45" t="s">
        <v>38</v>
      </c>
      <c r="C99" s="45" t="s">
        <v>108</v>
      </c>
      <c r="D99" s="45" t="s">
        <v>233</v>
      </c>
      <c r="E99" s="45" t="s">
        <v>234</v>
      </c>
      <c r="F99" s="46">
        <v>0</v>
      </c>
      <c r="G99" s="46"/>
      <c r="H99" s="46">
        <v>0</v>
      </c>
      <c r="I99" s="46">
        <v>0</v>
      </c>
      <c r="J99" s="46">
        <v>0</v>
      </c>
      <c r="K99" s="51">
        <v>0</v>
      </c>
      <c r="L99" s="46"/>
      <c r="M99" s="46">
        <v>0</v>
      </c>
      <c r="N99" s="47" t="s">
        <v>2729</v>
      </c>
      <c r="O99" s="48">
        <v>0</v>
      </c>
      <c r="P99" s="49"/>
    </row>
    <row r="100" spans="1:16" ht="13.8" outlineLevel="1" thickBot="1">
      <c r="A100" s="15" t="s">
        <v>1923</v>
      </c>
      <c r="C100" s="19" t="s">
        <v>108</v>
      </c>
      <c r="E100" s="21" t="s">
        <v>1766</v>
      </c>
      <c r="F100" s="42">
        <v>113450907</v>
      </c>
      <c r="G100" s="22"/>
      <c r="H100" s="22">
        <v>0</v>
      </c>
      <c r="I100" s="42">
        <v>113450907</v>
      </c>
      <c r="J100" s="22">
        <v>0</v>
      </c>
      <c r="K100" s="43">
        <v>113450907</v>
      </c>
      <c r="L100" s="22"/>
      <c r="M100" s="22">
        <v>99869643</v>
      </c>
      <c r="N100" s="27">
        <v>0.13600000000000001</v>
      </c>
      <c r="O100" s="28">
        <v>13581264</v>
      </c>
    </row>
    <row r="101" spans="1:16" ht="13.8" outlineLevel="2" thickTop="1">
      <c r="A101" s="15" t="s">
        <v>38</v>
      </c>
      <c r="C101" s="19" t="s">
        <v>239</v>
      </c>
      <c r="N101" s="27" t="s">
        <v>2729</v>
      </c>
      <c r="O101" s="28" t="s">
        <v>2729</v>
      </c>
    </row>
    <row r="102" spans="1:16" outlineLevel="2">
      <c r="A102" s="15" t="s">
        <v>1924</v>
      </c>
      <c r="B102" s="18" t="s">
        <v>38</v>
      </c>
      <c r="C102" s="19" t="s">
        <v>239</v>
      </c>
      <c r="D102" s="19" t="s">
        <v>240</v>
      </c>
      <c r="E102" s="18" t="s">
        <v>2730</v>
      </c>
      <c r="F102" s="52">
        <v>46906</v>
      </c>
      <c r="H102" s="20">
        <v>0</v>
      </c>
      <c r="I102" s="52">
        <v>46906</v>
      </c>
      <c r="J102" s="20">
        <v>0</v>
      </c>
      <c r="K102" s="52">
        <v>46906</v>
      </c>
      <c r="M102" s="20">
        <v>202960</v>
      </c>
      <c r="N102" s="27">
        <v>-0.76900000000000002</v>
      </c>
      <c r="O102" s="28">
        <v>-156054</v>
      </c>
    </row>
    <row r="103" spans="1:16" outlineLevel="2">
      <c r="A103" s="15" t="s">
        <v>1926</v>
      </c>
      <c r="B103" s="18" t="s">
        <v>38</v>
      </c>
      <c r="C103" s="19" t="s">
        <v>239</v>
      </c>
      <c r="D103" s="19" t="s">
        <v>244</v>
      </c>
      <c r="E103" s="18" t="s">
        <v>245</v>
      </c>
      <c r="F103" s="20">
        <v>0</v>
      </c>
      <c r="H103" s="20">
        <v>0</v>
      </c>
      <c r="I103" s="20">
        <v>0</v>
      </c>
      <c r="J103" s="20">
        <v>0</v>
      </c>
      <c r="K103" s="32">
        <v>0</v>
      </c>
      <c r="M103" s="20">
        <v>0</v>
      </c>
      <c r="N103" s="27" t="s">
        <v>2729</v>
      </c>
      <c r="O103" s="28">
        <v>0</v>
      </c>
    </row>
    <row r="104" spans="1:16" outlineLevel="2">
      <c r="A104" s="15" t="s">
        <v>1927</v>
      </c>
      <c r="B104" s="18" t="s">
        <v>38</v>
      </c>
      <c r="C104" s="19" t="s">
        <v>239</v>
      </c>
      <c r="D104" s="19" t="s">
        <v>246</v>
      </c>
      <c r="E104" s="18" t="s">
        <v>247</v>
      </c>
      <c r="F104" s="20">
        <v>0</v>
      </c>
      <c r="H104" s="20">
        <v>0</v>
      </c>
      <c r="I104" s="20">
        <v>0</v>
      </c>
      <c r="J104" s="20">
        <v>0</v>
      </c>
      <c r="K104" s="32">
        <v>0</v>
      </c>
      <c r="M104" s="20">
        <v>0</v>
      </c>
      <c r="N104" s="27" t="s">
        <v>2729</v>
      </c>
      <c r="O104" s="28">
        <v>0</v>
      </c>
    </row>
    <row r="105" spans="1:16" ht="13.8" outlineLevel="1" thickBot="1">
      <c r="A105" s="15" t="s">
        <v>1928</v>
      </c>
      <c r="C105" s="19" t="s">
        <v>239</v>
      </c>
      <c r="E105" s="21" t="s">
        <v>1767</v>
      </c>
      <c r="F105" s="42">
        <v>46906</v>
      </c>
      <c r="G105" s="22"/>
      <c r="H105" s="22">
        <v>0</v>
      </c>
      <c r="I105" s="42">
        <v>46906</v>
      </c>
      <c r="J105" s="22">
        <v>0</v>
      </c>
      <c r="K105" s="43">
        <v>46906</v>
      </c>
      <c r="L105" s="22"/>
      <c r="M105" s="22">
        <v>202960</v>
      </c>
      <c r="N105" s="27">
        <v>-0.76900000000000002</v>
      </c>
      <c r="O105" s="28">
        <v>-156054</v>
      </c>
    </row>
    <row r="106" spans="1:16" ht="13.8" outlineLevel="2" thickTop="1">
      <c r="A106" s="15" t="s">
        <v>38</v>
      </c>
      <c r="C106" s="19" t="s">
        <v>248</v>
      </c>
      <c r="N106" s="27" t="s">
        <v>2729</v>
      </c>
      <c r="O106" s="28" t="s">
        <v>2729</v>
      </c>
    </row>
    <row r="107" spans="1:16" outlineLevel="2">
      <c r="A107" s="15" t="s">
        <v>1929</v>
      </c>
      <c r="B107" s="18" t="s">
        <v>38</v>
      </c>
      <c r="C107" s="19" t="s">
        <v>248</v>
      </c>
      <c r="D107" s="19" t="s">
        <v>249</v>
      </c>
      <c r="E107" s="18" t="s">
        <v>250</v>
      </c>
      <c r="F107" s="20">
        <v>0</v>
      </c>
      <c r="H107" s="20">
        <v>0</v>
      </c>
      <c r="I107" s="20">
        <v>0</v>
      </c>
      <c r="J107" s="20">
        <v>0</v>
      </c>
      <c r="K107" s="32">
        <v>0</v>
      </c>
      <c r="M107" s="20">
        <v>0</v>
      </c>
      <c r="N107" s="27" t="s">
        <v>2729</v>
      </c>
      <c r="O107" s="28">
        <v>0</v>
      </c>
    </row>
    <row r="108" spans="1:16" outlineLevel="2">
      <c r="A108" s="15" t="s">
        <v>1930</v>
      </c>
      <c r="B108" s="18" t="s">
        <v>38</v>
      </c>
      <c r="C108" s="19" t="s">
        <v>248</v>
      </c>
      <c r="D108" s="19" t="s">
        <v>251</v>
      </c>
      <c r="E108" s="18" t="s">
        <v>252</v>
      </c>
      <c r="F108" s="20">
        <v>0</v>
      </c>
      <c r="H108" s="20">
        <v>0</v>
      </c>
      <c r="I108" s="20">
        <v>0</v>
      </c>
      <c r="J108" s="20">
        <v>0</v>
      </c>
      <c r="K108" s="32">
        <v>0</v>
      </c>
      <c r="M108" s="20">
        <v>0</v>
      </c>
      <c r="N108" s="27" t="s">
        <v>2729</v>
      </c>
      <c r="O108" s="28">
        <v>0</v>
      </c>
    </row>
    <row r="109" spans="1:16" outlineLevel="2">
      <c r="A109" s="15" t="s">
        <v>1931</v>
      </c>
      <c r="B109" s="18" t="s">
        <v>38</v>
      </c>
      <c r="C109" s="19" t="s">
        <v>248</v>
      </c>
      <c r="D109" s="19" t="s">
        <v>253</v>
      </c>
      <c r="E109" s="18" t="s">
        <v>254</v>
      </c>
      <c r="F109" s="20">
        <v>0</v>
      </c>
      <c r="H109" s="20">
        <v>0</v>
      </c>
      <c r="I109" s="20">
        <v>0</v>
      </c>
      <c r="J109" s="20">
        <v>0</v>
      </c>
      <c r="K109" s="32">
        <v>0</v>
      </c>
      <c r="M109" s="20">
        <v>0</v>
      </c>
      <c r="N109" s="27" t="s">
        <v>2729</v>
      </c>
      <c r="O109" s="28">
        <v>0</v>
      </c>
    </row>
    <row r="110" spans="1:16" outlineLevel="2">
      <c r="A110" s="15" t="s">
        <v>1932</v>
      </c>
      <c r="B110" s="18" t="s">
        <v>38</v>
      </c>
      <c r="C110" s="19" t="s">
        <v>248</v>
      </c>
      <c r="D110" s="19" t="s">
        <v>255</v>
      </c>
      <c r="E110" s="18" t="s">
        <v>256</v>
      </c>
      <c r="F110" s="20">
        <v>0</v>
      </c>
      <c r="H110" s="20">
        <v>0</v>
      </c>
      <c r="I110" s="20">
        <v>0</v>
      </c>
      <c r="J110" s="20">
        <v>0</v>
      </c>
      <c r="K110" s="32">
        <v>0</v>
      </c>
      <c r="M110" s="20">
        <v>0</v>
      </c>
      <c r="N110" s="27" t="s">
        <v>2729</v>
      </c>
      <c r="O110" s="28">
        <v>0</v>
      </c>
    </row>
    <row r="111" spans="1:16" outlineLevel="2">
      <c r="A111" s="15" t="s">
        <v>1933</v>
      </c>
      <c r="B111" s="18" t="s">
        <v>38</v>
      </c>
      <c r="C111" s="19" t="s">
        <v>248</v>
      </c>
      <c r="D111" s="19" t="s">
        <v>257</v>
      </c>
      <c r="E111" s="18" t="s">
        <v>258</v>
      </c>
      <c r="F111" s="20">
        <v>0</v>
      </c>
      <c r="H111" s="20">
        <v>0</v>
      </c>
      <c r="I111" s="20">
        <v>0</v>
      </c>
      <c r="J111" s="20">
        <v>0</v>
      </c>
      <c r="K111" s="32">
        <v>0</v>
      </c>
      <c r="M111" s="20">
        <v>0</v>
      </c>
      <c r="N111" s="27" t="s">
        <v>2729</v>
      </c>
      <c r="O111" s="28">
        <v>0</v>
      </c>
    </row>
    <row r="112" spans="1:16" s="73" customFormat="1" outlineLevel="2">
      <c r="A112" s="67" t="s">
        <v>1934</v>
      </c>
      <c r="B112" s="68" t="s">
        <v>38</v>
      </c>
      <c r="C112" s="68" t="s">
        <v>248</v>
      </c>
      <c r="D112" s="68" t="s">
        <v>259</v>
      </c>
      <c r="E112" s="68" t="s">
        <v>260</v>
      </c>
      <c r="F112" s="69">
        <v>49168</v>
      </c>
      <c r="G112" s="69"/>
      <c r="H112" s="69">
        <v>0</v>
      </c>
      <c r="I112" s="69">
        <v>49168</v>
      </c>
      <c r="J112" s="69">
        <v>0</v>
      </c>
      <c r="K112" s="69">
        <v>49168</v>
      </c>
      <c r="L112" s="69"/>
      <c r="M112" s="69">
        <v>0</v>
      </c>
      <c r="N112" s="70" t="s">
        <v>2729</v>
      </c>
      <c r="O112" s="71">
        <v>49168</v>
      </c>
      <c r="P112" s="72"/>
    </row>
    <row r="113" spans="1:16" outlineLevel="2">
      <c r="A113" s="15" t="s">
        <v>1935</v>
      </c>
      <c r="B113" s="18" t="s">
        <v>38</v>
      </c>
      <c r="C113" s="19" t="s">
        <v>248</v>
      </c>
      <c r="D113" s="19" t="s">
        <v>261</v>
      </c>
      <c r="E113" s="18" t="s">
        <v>262</v>
      </c>
      <c r="F113" s="20">
        <v>0</v>
      </c>
      <c r="H113" s="20">
        <v>0</v>
      </c>
      <c r="I113" s="20">
        <v>0</v>
      </c>
      <c r="J113" s="20">
        <v>0</v>
      </c>
      <c r="K113" s="32">
        <v>0</v>
      </c>
      <c r="M113" s="20">
        <v>0</v>
      </c>
      <c r="N113" s="27" t="s">
        <v>2729</v>
      </c>
      <c r="O113" s="28">
        <v>0</v>
      </c>
    </row>
    <row r="114" spans="1:16" outlineLevel="2">
      <c r="A114" s="15" t="s">
        <v>1936</v>
      </c>
      <c r="B114" s="18" t="s">
        <v>38</v>
      </c>
      <c r="C114" s="19" t="s">
        <v>248</v>
      </c>
      <c r="D114" s="19" t="s">
        <v>263</v>
      </c>
      <c r="E114" s="18" t="s">
        <v>264</v>
      </c>
      <c r="F114" s="20">
        <v>0</v>
      </c>
      <c r="H114" s="20">
        <v>0</v>
      </c>
      <c r="I114" s="20">
        <v>0</v>
      </c>
      <c r="J114" s="20">
        <v>0</v>
      </c>
      <c r="K114" s="41">
        <v>0</v>
      </c>
      <c r="M114" s="20">
        <v>0</v>
      </c>
      <c r="N114" s="27" t="s">
        <v>2729</v>
      </c>
      <c r="O114" s="28">
        <v>0</v>
      </c>
    </row>
    <row r="115" spans="1:16" outlineLevel="2">
      <c r="A115" s="15" t="s">
        <v>1937</v>
      </c>
      <c r="B115" s="18" t="s">
        <v>38</v>
      </c>
      <c r="C115" s="19" t="s">
        <v>248</v>
      </c>
      <c r="D115" s="19" t="s">
        <v>265</v>
      </c>
      <c r="E115" s="18" t="s">
        <v>266</v>
      </c>
      <c r="F115" s="20">
        <v>0</v>
      </c>
      <c r="H115" s="20">
        <v>0</v>
      </c>
      <c r="I115" s="20">
        <v>0</v>
      </c>
      <c r="J115" s="20">
        <v>0</v>
      </c>
      <c r="K115" s="41">
        <v>0</v>
      </c>
      <c r="M115" s="20">
        <v>0</v>
      </c>
      <c r="N115" s="27" t="s">
        <v>2729</v>
      </c>
      <c r="O115" s="28">
        <v>0</v>
      </c>
    </row>
    <row r="116" spans="1:16" outlineLevel="2">
      <c r="A116" s="15" t="s">
        <v>1938</v>
      </c>
      <c r="B116" s="18" t="s">
        <v>38</v>
      </c>
      <c r="C116" s="19" t="s">
        <v>248</v>
      </c>
      <c r="D116" s="19" t="s">
        <v>267</v>
      </c>
      <c r="E116" s="18" t="s">
        <v>268</v>
      </c>
      <c r="F116" s="52">
        <v>949670</v>
      </c>
      <c r="H116" s="20">
        <v>0</v>
      </c>
      <c r="I116" s="52">
        <v>949670</v>
      </c>
      <c r="J116" s="20">
        <v>0</v>
      </c>
      <c r="K116" s="52">
        <v>949670</v>
      </c>
      <c r="M116" s="20">
        <v>1597838</v>
      </c>
      <c r="N116" s="27">
        <v>-0.40600000000000003</v>
      </c>
      <c r="O116" s="28">
        <v>-648168</v>
      </c>
    </row>
    <row r="117" spans="1:16" outlineLevel="2">
      <c r="A117" s="15" t="s">
        <v>1939</v>
      </c>
      <c r="B117" s="18" t="s">
        <v>38</v>
      </c>
      <c r="C117" s="19" t="s">
        <v>248</v>
      </c>
      <c r="D117" s="19" t="s">
        <v>269</v>
      </c>
      <c r="E117" s="18" t="s">
        <v>270</v>
      </c>
      <c r="F117" s="20">
        <v>0</v>
      </c>
      <c r="H117" s="20">
        <v>0</v>
      </c>
      <c r="I117" s="20">
        <v>0</v>
      </c>
      <c r="J117" s="20">
        <v>0</v>
      </c>
      <c r="K117" s="41">
        <v>0</v>
      </c>
      <c r="M117" s="20">
        <v>0</v>
      </c>
      <c r="N117" s="27" t="s">
        <v>2729</v>
      </c>
      <c r="O117" s="28">
        <v>0</v>
      </c>
    </row>
    <row r="118" spans="1:16" outlineLevel="2">
      <c r="A118" s="15" t="s">
        <v>1940</v>
      </c>
      <c r="B118" s="18" t="s">
        <v>38</v>
      </c>
      <c r="C118" s="19" t="s">
        <v>248</v>
      </c>
      <c r="D118" s="19" t="s">
        <v>271</v>
      </c>
      <c r="E118" s="18" t="s">
        <v>272</v>
      </c>
      <c r="F118" s="20">
        <v>0</v>
      </c>
      <c r="H118" s="20">
        <v>0</v>
      </c>
      <c r="I118" s="20">
        <v>0</v>
      </c>
      <c r="J118" s="20">
        <v>0</v>
      </c>
      <c r="K118" s="41">
        <v>0</v>
      </c>
      <c r="M118" s="20">
        <v>0</v>
      </c>
      <c r="N118" s="27" t="s">
        <v>2729</v>
      </c>
      <c r="O118" s="28">
        <v>0</v>
      </c>
    </row>
    <row r="119" spans="1:16" outlineLevel="2">
      <c r="A119" s="15" t="s">
        <v>1941</v>
      </c>
      <c r="B119" s="18" t="s">
        <v>38</v>
      </c>
      <c r="C119" s="19" t="s">
        <v>248</v>
      </c>
      <c r="D119" s="19" t="s">
        <v>273</v>
      </c>
      <c r="E119" s="18" t="s">
        <v>274</v>
      </c>
      <c r="F119" s="20">
        <v>0</v>
      </c>
      <c r="H119" s="20">
        <v>0</v>
      </c>
      <c r="I119" s="20">
        <v>0</v>
      </c>
      <c r="J119" s="20">
        <v>0</v>
      </c>
      <c r="K119" s="41">
        <v>0</v>
      </c>
      <c r="M119" s="20">
        <v>0</v>
      </c>
      <c r="N119" s="27" t="s">
        <v>2729</v>
      </c>
      <c r="O119" s="28">
        <v>0</v>
      </c>
    </row>
    <row r="120" spans="1:16" outlineLevel="2">
      <c r="A120" s="15" t="s">
        <v>1942</v>
      </c>
      <c r="B120" s="18" t="s">
        <v>38</v>
      </c>
      <c r="C120" s="19" t="s">
        <v>248</v>
      </c>
      <c r="D120" s="19" t="s">
        <v>275</v>
      </c>
      <c r="E120" s="18" t="s">
        <v>276</v>
      </c>
      <c r="F120" s="20">
        <v>0</v>
      </c>
      <c r="H120" s="20">
        <v>0</v>
      </c>
      <c r="I120" s="20">
        <v>0</v>
      </c>
      <c r="J120" s="20">
        <v>0</v>
      </c>
      <c r="K120" s="41">
        <v>0</v>
      </c>
      <c r="M120" s="20">
        <v>0</v>
      </c>
      <c r="N120" s="27" t="s">
        <v>2729</v>
      </c>
      <c r="O120" s="28">
        <v>0</v>
      </c>
    </row>
    <row r="121" spans="1:16" outlineLevel="2">
      <c r="A121" s="15" t="s">
        <v>1943</v>
      </c>
      <c r="B121" s="18" t="s">
        <v>38</v>
      </c>
      <c r="C121" s="19" t="s">
        <v>248</v>
      </c>
      <c r="D121" s="19" t="s">
        <v>277</v>
      </c>
      <c r="E121" s="18" t="s">
        <v>278</v>
      </c>
      <c r="F121" s="20">
        <v>0</v>
      </c>
      <c r="H121" s="20">
        <v>0</v>
      </c>
      <c r="I121" s="20">
        <v>0</v>
      </c>
      <c r="J121" s="20">
        <v>0</v>
      </c>
      <c r="K121" s="41">
        <v>0</v>
      </c>
      <c r="M121" s="20">
        <v>0</v>
      </c>
      <c r="N121" s="27" t="s">
        <v>2729</v>
      </c>
      <c r="O121" s="28">
        <v>0</v>
      </c>
    </row>
    <row r="122" spans="1:16" outlineLevel="2">
      <c r="A122" s="15" t="s">
        <v>1944</v>
      </c>
      <c r="B122" s="18" t="s">
        <v>38</v>
      </c>
      <c r="C122" s="19" t="s">
        <v>248</v>
      </c>
      <c r="D122" s="19" t="s">
        <v>279</v>
      </c>
      <c r="E122" s="18" t="s">
        <v>280</v>
      </c>
      <c r="F122" s="20">
        <v>0</v>
      </c>
      <c r="H122" s="20">
        <v>0</v>
      </c>
      <c r="I122" s="20">
        <v>0</v>
      </c>
      <c r="J122" s="20">
        <v>0</v>
      </c>
      <c r="K122" s="41">
        <v>0</v>
      </c>
      <c r="M122" s="20">
        <v>0</v>
      </c>
      <c r="N122" s="27" t="s">
        <v>2729</v>
      </c>
      <c r="O122" s="28">
        <v>0</v>
      </c>
    </row>
    <row r="123" spans="1:16" outlineLevel="2">
      <c r="A123" s="15" t="s">
        <v>1945</v>
      </c>
      <c r="B123" s="18" t="s">
        <v>38</v>
      </c>
      <c r="C123" s="19" t="s">
        <v>248</v>
      </c>
      <c r="D123" s="19" t="s">
        <v>281</v>
      </c>
      <c r="E123" s="18" t="s">
        <v>282</v>
      </c>
      <c r="F123" s="20">
        <v>0</v>
      </c>
      <c r="H123" s="20">
        <v>0</v>
      </c>
      <c r="I123" s="20">
        <v>0</v>
      </c>
      <c r="J123" s="20">
        <v>0</v>
      </c>
      <c r="K123" s="41">
        <v>0</v>
      </c>
      <c r="M123" s="20">
        <v>0</v>
      </c>
      <c r="N123" s="27" t="s">
        <v>2729</v>
      </c>
      <c r="O123" s="28">
        <v>0</v>
      </c>
    </row>
    <row r="124" spans="1:16" outlineLevel="2">
      <c r="A124" s="15" t="s">
        <v>1946</v>
      </c>
      <c r="B124" s="18" t="s">
        <v>38</v>
      </c>
      <c r="C124" s="19" t="s">
        <v>248</v>
      </c>
      <c r="D124" s="19" t="s">
        <v>283</v>
      </c>
      <c r="E124" s="18" t="s">
        <v>284</v>
      </c>
      <c r="F124" s="20">
        <v>0</v>
      </c>
      <c r="H124" s="20">
        <v>0</v>
      </c>
      <c r="I124" s="20">
        <v>0</v>
      </c>
      <c r="J124" s="20">
        <v>0</v>
      </c>
      <c r="K124" s="41">
        <v>0</v>
      </c>
      <c r="M124" s="20">
        <v>0</v>
      </c>
      <c r="N124" s="27" t="s">
        <v>2729</v>
      </c>
      <c r="O124" s="28">
        <v>0</v>
      </c>
    </row>
    <row r="125" spans="1:16" outlineLevel="2">
      <c r="A125" s="15" t="s">
        <v>1947</v>
      </c>
      <c r="B125" s="18" t="s">
        <v>38</v>
      </c>
      <c r="C125" s="19" t="s">
        <v>248</v>
      </c>
      <c r="D125" s="19" t="s">
        <v>285</v>
      </c>
      <c r="E125" s="18" t="s">
        <v>286</v>
      </c>
      <c r="F125" s="20">
        <v>0</v>
      </c>
      <c r="H125" s="20">
        <v>0</v>
      </c>
      <c r="I125" s="20">
        <v>0</v>
      </c>
      <c r="J125" s="20">
        <v>0</v>
      </c>
      <c r="K125" s="41">
        <v>0</v>
      </c>
      <c r="M125" s="20">
        <v>0</v>
      </c>
      <c r="N125" s="27" t="s">
        <v>2729</v>
      </c>
      <c r="O125" s="28">
        <v>0</v>
      </c>
    </row>
    <row r="126" spans="1:16" s="73" customFormat="1" outlineLevel="2">
      <c r="A126" s="67" t="s">
        <v>1948</v>
      </c>
      <c r="B126" s="68" t="s">
        <v>38</v>
      </c>
      <c r="C126" s="68" t="s">
        <v>248</v>
      </c>
      <c r="D126" s="68" t="s">
        <v>287</v>
      </c>
      <c r="E126" s="68" t="s">
        <v>288</v>
      </c>
      <c r="F126" s="69">
        <v>66450</v>
      </c>
      <c r="G126" s="69"/>
      <c r="H126" s="69">
        <v>0</v>
      </c>
      <c r="I126" s="69">
        <v>66450</v>
      </c>
      <c r="J126" s="69">
        <v>0</v>
      </c>
      <c r="K126" s="69">
        <v>66450</v>
      </c>
      <c r="L126" s="69"/>
      <c r="M126" s="69">
        <v>0</v>
      </c>
      <c r="N126" s="70" t="s">
        <v>2729</v>
      </c>
      <c r="O126" s="71">
        <v>66450</v>
      </c>
      <c r="P126" s="72"/>
    </row>
    <row r="127" spans="1:16" outlineLevel="2">
      <c r="A127" s="15" t="s">
        <v>1949</v>
      </c>
      <c r="B127" s="18" t="s">
        <v>38</v>
      </c>
      <c r="C127" s="19" t="s">
        <v>248</v>
      </c>
      <c r="D127" s="19" t="s">
        <v>289</v>
      </c>
      <c r="E127" s="18" t="s">
        <v>290</v>
      </c>
      <c r="F127" s="20">
        <v>0</v>
      </c>
      <c r="H127" s="20">
        <v>0</v>
      </c>
      <c r="I127" s="20">
        <v>0</v>
      </c>
      <c r="J127" s="20">
        <v>0</v>
      </c>
      <c r="K127" s="41">
        <v>0</v>
      </c>
      <c r="M127" s="20">
        <v>0</v>
      </c>
      <c r="N127" s="27" t="s">
        <v>2729</v>
      </c>
      <c r="O127" s="28">
        <v>0</v>
      </c>
    </row>
    <row r="128" spans="1:16" outlineLevel="2">
      <c r="A128" s="15" t="s">
        <v>1950</v>
      </c>
      <c r="B128" s="18" t="s">
        <v>38</v>
      </c>
      <c r="C128" s="19" t="s">
        <v>248</v>
      </c>
      <c r="D128" s="19" t="s">
        <v>291</v>
      </c>
      <c r="E128" s="18" t="s">
        <v>292</v>
      </c>
      <c r="F128" s="52">
        <v>44223</v>
      </c>
      <c r="H128" s="20">
        <v>0</v>
      </c>
      <c r="I128" s="52">
        <v>44223</v>
      </c>
      <c r="J128" s="20">
        <v>0</v>
      </c>
      <c r="K128" s="52">
        <v>44223</v>
      </c>
      <c r="M128" s="20">
        <v>1234</v>
      </c>
      <c r="N128" s="27">
        <v>34.837000000000003</v>
      </c>
      <c r="O128" s="28">
        <v>42989</v>
      </c>
    </row>
    <row r="129" spans="1:16" outlineLevel="2">
      <c r="A129" s="15" t="s">
        <v>2731</v>
      </c>
      <c r="B129" s="18" t="s">
        <v>38</v>
      </c>
      <c r="C129" s="19" t="s">
        <v>248</v>
      </c>
      <c r="D129" s="19" t="s">
        <v>430</v>
      </c>
      <c r="E129" s="18" t="s">
        <v>431</v>
      </c>
      <c r="F129" s="20">
        <v>0</v>
      </c>
      <c r="H129" s="20">
        <v>0</v>
      </c>
      <c r="I129" s="20">
        <v>0</v>
      </c>
      <c r="J129" s="20">
        <v>0</v>
      </c>
      <c r="K129" s="41">
        <v>0</v>
      </c>
      <c r="M129" s="20">
        <v>0</v>
      </c>
      <c r="N129" s="27" t="s">
        <v>2729</v>
      </c>
      <c r="O129" s="28">
        <v>0</v>
      </c>
    </row>
    <row r="130" spans="1:16" outlineLevel="2">
      <c r="A130" s="15" t="s">
        <v>1952</v>
      </c>
      <c r="B130" s="18" t="s">
        <v>38</v>
      </c>
      <c r="C130" s="19" t="s">
        <v>248</v>
      </c>
      <c r="D130" s="19" t="s">
        <v>295</v>
      </c>
      <c r="E130" s="18" t="s">
        <v>296</v>
      </c>
      <c r="F130" s="20">
        <v>0</v>
      </c>
      <c r="H130" s="20">
        <v>0</v>
      </c>
      <c r="I130" s="20">
        <v>0</v>
      </c>
      <c r="J130" s="20">
        <v>0</v>
      </c>
      <c r="K130" s="51">
        <v>0</v>
      </c>
      <c r="M130" s="20">
        <v>0</v>
      </c>
      <c r="N130" s="27" t="s">
        <v>2729</v>
      </c>
      <c r="O130" s="28">
        <v>0</v>
      </c>
    </row>
    <row r="131" spans="1:16" outlineLevel="2">
      <c r="A131" s="15" t="s">
        <v>1955</v>
      </c>
      <c r="B131" s="18" t="s">
        <v>38</v>
      </c>
      <c r="C131" s="19" t="s">
        <v>248</v>
      </c>
      <c r="D131" s="19" t="s">
        <v>301</v>
      </c>
      <c r="E131" s="18" t="s">
        <v>302</v>
      </c>
      <c r="F131" s="20">
        <v>0</v>
      </c>
      <c r="H131" s="20">
        <v>0</v>
      </c>
      <c r="I131" s="20">
        <v>0</v>
      </c>
      <c r="J131" s="20">
        <v>0</v>
      </c>
      <c r="K131" s="51">
        <v>0</v>
      </c>
      <c r="M131" s="20">
        <v>0</v>
      </c>
      <c r="N131" s="27" t="s">
        <v>2729</v>
      </c>
      <c r="O131" s="28">
        <v>0</v>
      </c>
    </row>
    <row r="132" spans="1:16" outlineLevel="2">
      <c r="A132" s="15" t="s">
        <v>1956</v>
      </c>
      <c r="B132" s="18" t="s">
        <v>38</v>
      </c>
      <c r="C132" s="19" t="s">
        <v>248</v>
      </c>
      <c r="D132" s="19" t="s">
        <v>303</v>
      </c>
      <c r="E132" s="18" t="s">
        <v>304</v>
      </c>
      <c r="F132" s="20">
        <v>0</v>
      </c>
      <c r="H132" s="20">
        <v>0</v>
      </c>
      <c r="I132" s="20">
        <v>0</v>
      </c>
      <c r="J132" s="20">
        <v>0</v>
      </c>
      <c r="K132" s="51">
        <v>0</v>
      </c>
      <c r="M132" s="20">
        <v>0</v>
      </c>
      <c r="N132" s="27" t="s">
        <v>2729</v>
      </c>
      <c r="O132" s="28">
        <v>0</v>
      </c>
    </row>
    <row r="133" spans="1:16" outlineLevel="2">
      <c r="A133" s="15" t="s">
        <v>1957</v>
      </c>
      <c r="B133" s="18" t="s">
        <v>38</v>
      </c>
      <c r="C133" s="19" t="s">
        <v>248</v>
      </c>
      <c r="D133" s="19" t="s">
        <v>305</v>
      </c>
      <c r="E133" s="18" t="s">
        <v>306</v>
      </c>
      <c r="F133" s="20">
        <v>0</v>
      </c>
      <c r="H133" s="20">
        <v>0</v>
      </c>
      <c r="I133" s="20">
        <v>0</v>
      </c>
      <c r="J133" s="20">
        <v>0</v>
      </c>
      <c r="K133" s="51">
        <v>0</v>
      </c>
      <c r="M133" s="20">
        <v>0</v>
      </c>
      <c r="N133" s="27" t="s">
        <v>2729</v>
      </c>
      <c r="O133" s="28">
        <v>0</v>
      </c>
    </row>
    <row r="134" spans="1:16" outlineLevel="2">
      <c r="A134" s="15" t="s">
        <v>1958</v>
      </c>
      <c r="B134" s="18" t="s">
        <v>38</v>
      </c>
      <c r="C134" s="19" t="s">
        <v>248</v>
      </c>
      <c r="D134" s="19" t="s">
        <v>307</v>
      </c>
      <c r="E134" s="18" t="s">
        <v>308</v>
      </c>
      <c r="F134" s="20">
        <v>0</v>
      </c>
      <c r="H134" s="20">
        <v>0</v>
      </c>
      <c r="I134" s="20">
        <v>0</v>
      </c>
      <c r="J134" s="20">
        <v>0</v>
      </c>
      <c r="K134" s="51">
        <v>0</v>
      </c>
      <c r="M134" s="20">
        <v>0</v>
      </c>
      <c r="N134" s="27" t="s">
        <v>2729</v>
      </c>
      <c r="O134" s="28">
        <v>0</v>
      </c>
    </row>
    <row r="135" spans="1:16" outlineLevel="2">
      <c r="A135" s="15" t="s">
        <v>1959</v>
      </c>
      <c r="B135" s="18" t="s">
        <v>38</v>
      </c>
      <c r="C135" s="19" t="s">
        <v>248</v>
      </c>
      <c r="D135" s="19" t="s">
        <v>309</v>
      </c>
      <c r="E135" s="18" t="s">
        <v>310</v>
      </c>
      <c r="F135" s="52">
        <v>593210</v>
      </c>
      <c r="H135" s="20">
        <v>0</v>
      </c>
      <c r="I135" s="52">
        <v>593210</v>
      </c>
      <c r="J135" s="20">
        <v>0</v>
      </c>
      <c r="K135" s="52">
        <v>593210</v>
      </c>
      <c r="M135" s="20">
        <v>808213</v>
      </c>
      <c r="N135" s="27">
        <v>-0.26600000000000001</v>
      </c>
      <c r="O135" s="28">
        <v>-215003</v>
      </c>
    </row>
    <row r="136" spans="1:16" outlineLevel="2">
      <c r="A136" s="15" t="s">
        <v>1960</v>
      </c>
      <c r="B136" s="18" t="s">
        <v>38</v>
      </c>
      <c r="C136" s="19" t="s">
        <v>248</v>
      </c>
      <c r="D136" s="19" t="s">
        <v>311</v>
      </c>
      <c r="E136" s="18" t="s">
        <v>312</v>
      </c>
      <c r="F136" s="20">
        <v>0</v>
      </c>
      <c r="H136" s="20">
        <v>0</v>
      </c>
      <c r="I136" s="20">
        <v>0</v>
      </c>
      <c r="J136" s="20">
        <v>0</v>
      </c>
      <c r="K136" s="51">
        <v>0</v>
      </c>
      <c r="M136" s="20">
        <v>0</v>
      </c>
      <c r="N136" s="27" t="s">
        <v>2729</v>
      </c>
      <c r="O136" s="28">
        <v>0</v>
      </c>
    </row>
    <row r="137" spans="1:16" outlineLevel="2">
      <c r="A137" s="15" t="s">
        <v>1961</v>
      </c>
      <c r="B137" s="18" t="s">
        <v>38</v>
      </c>
      <c r="C137" s="19" t="s">
        <v>248</v>
      </c>
      <c r="D137" s="19" t="s">
        <v>313</v>
      </c>
      <c r="E137" s="18" t="s">
        <v>314</v>
      </c>
      <c r="F137" s="20">
        <v>0</v>
      </c>
      <c r="H137" s="20">
        <v>0</v>
      </c>
      <c r="I137" s="20">
        <v>0</v>
      </c>
      <c r="J137" s="20">
        <v>0</v>
      </c>
      <c r="K137" s="51">
        <v>0</v>
      </c>
      <c r="M137" s="20">
        <v>0</v>
      </c>
      <c r="N137" s="27" t="s">
        <v>2729</v>
      </c>
      <c r="O137" s="28">
        <v>0</v>
      </c>
    </row>
    <row r="138" spans="1:16" outlineLevel="2">
      <c r="A138" s="15" t="s">
        <v>1962</v>
      </c>
      <c r="B138" s="18" t="s">
        <v>38</v>
      </c>
      <c r="C138" s="19" t="s">
        <v>248</v>
      </c>
      <c r="D138" s="19" t="s">
        <v>315</v>
      </c>
      <c r="E138" s="18" t="s">
        <v>316</v>
      </c>
      <c r="F138" s="20">
        <v>0</v>
      </c>
      <c r="H138" s="20">
        <v>0</v>
      </c>
      <c r="I138" s="20">
        <v>0</v>
      </c>
      <c r="J138" s="20">
        <v>0</v>
      </c>
      <c r="K138" s="51">
        <v>0</v>
      </c>
      <c r="M138" s="20">
        <v>0</v>
      </c>
      <c r="N138" s="27" t="s">
        <v>2729</v>
      </c>
      <c r="O138" s="28">
        <v>0</v>
      </c>
    </row>
    <row r="139" spans="1:16" s="50" customFormat="1" outlineLevel="2">
      <c r="A139" s="44" t="s">
        <v>1963</v>
      </c>
      <c r="B139" s="45" t="s">
        <v>38</v>
      </c>
      <c r="C139" s="45" t="s">
        <v>248</v>
      </c>
      <c r="D139" s="45" t="s">
        <v>317</v>
      </c>
      <c r="E139" s="45" t="s">
        <v>318</v>
      </c>
      <c r="F139" s="46">
        <v>5671</v>
      </c>
      <c r="G139" s="46"/>
      <c r="H139" s="46">
        <v>0</v>
      </c>
      <c r="I139" s="46">
        <v>5671</v>
      </c>
      <c r="J139" s="46">
        <v>0</v>
      </c>
      <c r="K139" s="46">
        <v>5671</v>
      </c>
      <c r="L139" s="46"/>
      <c r="M139" s="46">
        <v>0</v>
      </c>
      <c r="N139" s="47" t="s">
        <v>2729</v>
      </c>
      <c r="O139" s="48">
        <v>5671</v>
      </c>
      <c r="P139" s="49"/>
    </row>
    <row r="140" spans="1:16" s="50" customFormat="1" outlineLevel="2">
      <c r="A140" s="44" t="s">
        <v>1964</v>
      </c>
      <c r="B140" s="45" t="s">
        <v>38</v>
      </c>
      <c r="C140" s="45" t="s">
        <v>248</v>
      </c>
      <c r="D140" s="45" t="s">
        <v>319</v>
      </c>
      <c r="E140" s="45" t="s">
        <v>320</v>
      </c>
      <c r="F140" s="46">
        <v>0</v>
      </c>
      <c r="G140" s="46"/>
      <c r="H140" s="46">
        <v>0</v>
      </c>
      <c r="I140" s="46">
        <v>0</v>
      </c>
      <c r="J140" s="46">
        <v>0</v>
      </c>
      <c r="K140" s="46">
        <v>0</v>
      </c>
      <c r="L140" s="46"/>
      <c r="M140" s="46">
        <v>0</v>
      </c>
      <c r="N140" s="47" t="s">
        <v>2729</v>
      </c>
      <c r="O140" s="48">
        <v>0</v>
      </c>
      <c r="P140" s="49"/>
    </row>
    <row r="141" spans="1:16" outlineLevel="2">
      <c r="A141" s="15" t="s">
        <v>1965</v>
      </c>
      <c r="B141" s="18" t="s">
        <v>38</v>
      </c>
      <c r="C141" s="19" t="s">
        <v>248</v>
      </c>
      <c r="D141" s="19" t="s">
        <v>321</v>
      </c>
      <c r="E141" s="18" t="s">
        <v>322</v>
      </c>
      <c r="F141" s="20">
        <v>0</v>
      </c>
      <c r="H141" s="20">
        <v>0</v>
      </c>
      <c r="I141" s="20">
        <v>0</v>
      </c>
      <c r="J141" s="20">
        <v>0</v>
      </c>
      <c r="K141" s="51">
        <v>0</v>
      </c>
      <c r="M141" s="20">
        <v>0</v>
      </c>
      <c r="N141" s="27" t="s">
        <v>2729</v>
      </c>
      <c r="O141" s="28">
        <v>0</v>
      </c>
    </row>
    <row r="142" spans="1:16" outlineLevel="2">
      <c r="A142" s="15" t="s">
        <v>1966</v>
      </c>
      <c r="B142" s="18" t="s">
        <v>38</v>
      </c>
      <c r="C142" s="19" t="s">
        <v>248</v>
      </c>
      <c r="D142" s="19" t="s">
        <v>323</v>
      </c>
      <c r="E142" s="18" t="s">
        <v>324</v>
      </c>
      <c r="F142" s="20">
        <v>0</v>
      </c>
      <c r="H142" s="20">
        <v>0</v>
      </c>
      <c r="I142" s="20">
        <v>0</v>
      </c>
      <c r="J142" s="20">
        <v>0</v>
      </c>
      <c r="K142" s="51">
        <v>0</v>
      </c>
      <c r="M142" s="20">
        <v>0</v>
      </c>
      <c r="N142" s="27" t="s">
        <v>2729</v>
      </c>
      <c r="O142" s="28">
        <v>0</v>
      </c>
    </row>
    <row r="143" spans="1:16" outlineLevel="2">
      <c r="A143" s="15" t="s">
        <v>1967</v>
      </c>
      <c r="B143" s="18" t="s">
        <v>38</v>
      </c>
      <c r="C143" s="19" t="s">
        <v>248</v>
      </c>
      <c r="D143" s="19" t="s">
        <v>325</v>
      </c>
      <c r="E143" s="18" t="s">
        <v>326</v>
      </c>
      <c r="F143" s="20">
        <v>0</v>
      </c>
      <c r="H143" s="20">
        <v>0</v>
      </c>
      <c r="I143" s="20">
        <v>0</v>
      </c>
      <c r="J143" s="20">
        <v>0</v>
      </c>
      <c r="K143" s="51">
        <v>0</v>
      </c>
      <c r="M143" s="20">
        <v>0</v>
      </c>
      <c r="N143" s="27" t="s">
        <v>2729</v>
      </c>
      <c r="O143" s="28">
        <v>0</v>
      </c>
    </row>
    <row r="144" spans="1:16" outlineLevel="2">
      <c r="A144" s="15" t="s">
        <v>1968</v>
      </c>
      <c r="B144" s="18" t="s">
        <v>38</v>
      </c>
      <c r="C144" s="19" t="s">
        <v>248</v>
      </c>
      <c r="D144" s="19" t="s">
        <v>327</v>
      </c>
      <c r="E144" s="18" t="s">
        <v>328</v>
      </c>
      <c r="F144" s="20">
        <v>0</v>
      </c>
      <c r="H144" s="20">
        <v>0</v>
      </c>
      <c r="I144" s="20">
        <v>0</v>
      </c>
      <c r="J144" s="20">
        <v>0</v>
      </c>
      <c r="K144" s="51">
        <v>0</v>
      </c>
      <c r="M144" s="20">
        <v>0</v>
      </c>
      <c r="N144" s="27" t="s">
        <v>2729</v>
      </c>
      <c r="O144" s="28">
        <v>0</v>
      </c>
    </row>
    <row r="145" spans="1:16" outlineLevel="2">
      <c r="A145" s="15" t="s">
        <v>1969</v>
      </c>
      <c r="B145" s="18" t="s">
        <v>38</v>
      </c>
      <c r="C145" s="19" t="s">
        <v>248</v>
      </c>
      <c r="D145" s="19" t="s">
        <v>329</v>
      </c>
      <c r="E145" s="18" t="s">
        <v>330</v>
      </c>
      <c r="F145" s="52">
        <v>1078</v>
      </c>
      <c r="H145" s="20">
        <v>0</v>
      </c>
      <c r="I145" s="52">
        <v>1078</v>
      </c>
      <c r="J145" s="20">
        <v>0</v>
      </c>
      <c r="K145" s="51">
        <v>1078</v>
      </c>
      <c r="M145" s="20">
        <v>1078</v>
      </c>
      <c r="N145" s="27">
        <v>0</v>
      </c>
      <c r="O145" s="28">
        <v>0</v>
      </c>
    </row>
    <row r="146" spans="1:16" outlineLevel="2">
      <c r="A146" s="15" t="s">
        <v>1970</v>
      </c>
      <c r="B146" s="18" t="s">
        <v>38</v>
      </c>
      <c r="C146" s="19" t="s">
        <v>248</v>
      </c>
      <c r="D146" s="19" t="s">
        <v>331</v>
      </c>
      <c r="E146" s="18" t="s">
        <v>332</v>
      </c>
      <c r="F146" s="20">
        <v>0</v>
      </c>
      <c r="H146" s="20">
        <v>0</v>
      </c>
      <c r="I146" s="20">
        <v>0</v>
      </c>
      <c r="J146" s="20">
        <v>0</v>
      </c>
      <c r="K146" s="51">
        <v>0</v>
      </c>
      <c r="M146" s="20">
        <v>0</v>
      </c>
      <c r="N146" s="27" t="s">
        <v>2729</v>
      </c>
      <c r="O146" s="28">
        <v>0</v>
      </c>
    </row>
    <row r="147" spans="1:16" outlineLevel="2">
      <c r="A147" s="15" t="s">
        <v>1971</v>
      </c>
      <c r="B147" s="18" t="s">
        <v>38</v>
      </c>
      <c r="C147" s="19" t="s">
        <v>248</v>
      </c>
      <c r="D147" s="19" t="s">
        <v>333</v>
      </c>
      <c r="E147" s="18" t="s">
        <v>334</v>
      </c>
      <c r="F147" s="20">
        <v>0</v>
      </c>
      <c r="H147" s="20">
        <v>0</v>
      </c>
      <c r="I147" s="20">
        <v>0</v>
      </c>
      <c r="J147" s="20">
        <v>0</v>
      </c>
      <c r="K147" s="51">
        <v>0</v>
      </c>
      <c r="M147" s="20">
        <v>0</v>
      </c>
      <c r="N147" s="27" t="s">
        <v>2729</v>
      </c>
      <c r="O147" s="28">
        <v>0</v>
      </c>
    </row>
    <row r="148" spans="1:16" outlineLevel="2">
      <c r="A148" s="15" t="s">
        <v>1972</v>
      </c>
      <c r="B148" s="18" t="s">
        <v>38</v>
      </c>
      <c r="C148" s="19" t="s">
        <v>248</v>
      </c>
      <c r="D148" s="19" t="s">
        <v>335</v>
      </c>
      <c r="E148" s="18" t="s">
        <v>336</v>
      </c>
      <c r="F148" s="20">
        <v>0</v>
      </c>
      <c r="H148" s="20">
        <v>0</v>
      </c>
      <c r="I148" s="20">
        <v>0</v>
      </c>
      <c r="J148" s="20">
        <v>0</v>
      </c>
      <c r="K148" s="51">
        <v>0</v>
      </c>
      <c r="M148" s="20">
        <v>0</v>
      </c>
      <c r="N148" s="27" t="s">
        <v>2729</v>
      </c>
      <c r="O148" s="28">
        <v>0</v>
      </c>
    </row>
    <row r="149" spans="1:16" outlineLevel="2">
      <c r="A149" s="15" t="s">
        <v>1973</v>
      </c>
      <c r="B149" s="18" t="s">
        <v>38</v>
      </c>
      <c r="C149" s="19" t="s">
        <v>248</v>
      </c>
      <c r="D149" s="19" t="s">
        <v>337</v>
      </c>
      <c r="E149" s="18" t="s">
        <v>338</v>
      </c>
      <c r="F149" s="20">
        <v>0</v>
      </c>
      <c r="H149" s="20">
        <v>0</v>
      </c>
      <c r="I149" s="20">
        <v>0</v>
      </c>
      <c r="J149" s="20">
        <v>0</v>
      </c>
      <c r="K149" s="51">
        <v>0</v>
      </c>
      <c r="M149" s="20">
        <v>0</v>
      </c>
      <c r="N149" s="27" t="s">
        <v>2729</v>
      </c>
      <c r="O149" s="28">
        <v>0</v>
      </c>
    </row>
    <row r="150" spans="1:16" outlineLevel="2">
      <c r="A150" s="15" t="s">
        <v>1974</v>
      </c>
      <c r="B150" s="18" t="s">
        <v>38</v>
      </c>
      <c r="C150" s="19" t="s">
        <v>248</v>
      </c>
      <c r="D150" s="19" t="s">
        <v>339</v>
      </c>
      <c r="E150" s="18" t="s">
        <v>340</v>
      </c>
      <c r="F150" s="52">
        <v>684</v>
      </c>
      <c r="H150" s="20">
        <v>0</v>
      </c>
      <c r="I150" s="52">
        <v>684</v>
      </c>
      <c r="J150" s="20">
        <v>0</v>
      </c>
      <c r="K150" s="52">
        <v>684</v>
      </c>
      <c r="M150" s="20">
        <v>58239</v>
      </c>
      <c r="N150" s="27">
        <v>-0.98799999999999999</v>
      </c>
      <c r="O150" s="28">
        <v>-57555</v>
      </c>
    </row>
    <row r="151" spans="1:16" s="73" customFormat="1" outlineLevel="2">
      <c r="A151" s="67" t="s">
        <v>1975</v>
      </c>
      <c r="B151" s="68" t="s">
        <v>38</v>
      </c>
      <c r="C151" s="68" t="s">
        <v>248</v>
      </c>
      <c r="D151" s="68" t="s">
        <v>341</v>
      </c>
      <c r="E151" s="68" t="s">
        <v>342</v>
      </c>
      <c r="F151" s="69">
        <v>190521</v>
      </c>
      <c r="G151" s="69"/>
      <c r="H151" s="69">
        <v>0</v>
      </c>
      <c r="I151" s="69">
        <v>190521</v>
      </c>
      <c r="J151" s="69">
        <v>0</v>
      </c>
      <c r="K151" s="69">
        <v>190521</v>
      </c>
      <c r="L151" s="69"/>
      <c r="M151" s="69">
        <v>0</v>
      </c>
      <c r="N151" s="70" t="s">
        <v>2729</v>
      </c>
      <c r="O151" s="71">
        <v>190521</v>
      </c>
      <c r="P151" s="72"/>
    </row>
    <row r="152" spans="1:16" s="60" customFormat="1" outlineLevel="2">
      <c r="A152" s="53" t="s">
        <v>1976</v>
      </c>
      <c r="B152" s="54" t="s">
        <v>38</v>
      </c>
      <c r="C152" s="54" t="s">
        <v>248</v>
      </c>
      <c r="D152" s="54" t="s">
        <v>343</v>
      </c>
      <c r="E152" s="54" t="s">
        <v>344</v>
      </c>
      <c r="F152" s="55">
        <v>75265</v>
      </c>
      <c r="G152" s="55"/>
      <c r="H152" s="55">
        <v>0</v>
      </c>
      <c r="I152" s="55">
        <v>75265</v>
      </c>
      <c r="J152" s="55">
        <v>0</v>
      </c>
      <c r="K152" s="55">
        <v>75265</v>
      </c>
      <c r="L152" s="55"/>
      <c r="M152" s="55">
        <v>0</v>
      </c>
      <c r="N152" s="57" t="s">
        <v>2729</v>
      </c>
      <c r="O152" s="58">
        <v>75265</v>
      </c>
      <c r="P152" s="59"/>
    </row>
    <row r="153" spans="1:16" ht="13.8" outlineLevel="1" thickBot="1">
      <c r="A153" s="15" t="s">
        <v>1977</v>
      </c>
      <c r="C153" s="19" t="s">
        <v>248</v>
      </c>
      <c r="E153" s="21" t="s">
        <v>1768</v>
      </c>
      <c r="F153" s="42">
        <v>1975940</v>
      </c>
      <c r="G153" s="22"/>
      <c r="H153" s="22">
        <v>0</v>
      </c>
      <c r="I153" s="42">
        <v>1975940</v>
      </c>
      <c r="J153" s="22">
        <v>0</v>
      </c>
      <c r="K153" s="42">
        <v>1975940</v>
      </c>
      <c r="L153" s="22"/>
      <c r="M153" s="22">
        <v>2466602</v>
      </c>
      <c r="N153" s="27">
        <v>-0.19900000000000001</v>
      </c>
      <c r="O153" s="28">
        <v>-490662</v>
      </c>
    </row>
    <row r="154" spans="1:16" ht="13.8" outlineLevel="2" thickTop="1">
      <c r="A154" s="15" t="s">
        <v>38</v>
      </c>
      <c r="C154" s="19" t="s">
        <v>345</v>
      </c>
      <c r="N154" s="27" t="s">
        <v>2729</v>
      </c>
      <c r="O154" s="28" t="s">
        <v>2729</v>
      </c>
    </row>
    <row r="155" spans="1:16" outlineLevel="2">
      <c r="A155" s="15" t="s">
        <v>1978</v>
      </c>
      <c r="B155" s="18" t="s">
        <v>38</v>
      </c>
      <c r="C155" s="19" t="s">
        <v>345</v>
      </c>
      <c r="D155" s="19" t="s">
        <v>346</v>
      </c>
      <c r="E155" s="18" t="s">
        <v>347</v>
      </c>
      <c r="F155" s="20">
        <v>0</v>
      </c>
      <c r="H155" s="20">
        <v>0</v>
      </c>
      <c r="I155" s="20">
        <v>0</v>
      </c>
      <c r="J155" s="20">
        <v>0</v>
      </c>
      <c r="K155" s="32">
        <v>0</v>
      </c>
      <c r="M155" s="20">
        <v>0</v>
      </c>
      <c r="N155" s="27" t="s">
        <v>2729</v>
      </c>
      <c r="O155" s="28">
        <v>0</v>
      </c>
    </row>
    <row r="156" spans="1:16" outlineLevel="2">
      <c r="A156" s="15" t="s">
        <v>1979</v>
      </c>
      <c r="B156" s="18" t="s">
        <v>38</v>
      </c>
      <c r="C156" s="19" t="s">
        <v>345</v>
      </c>
      <c r="D156" s="19" t="s">
        <v>348</v>
      </c>
      <c r="E156" s="18" t="s">
        <v>349</v>
      </c>
      <c r="F156" s="20">
        <v>0</v>
      </c>
      <c r="H156" s="20">
        <v>0</v>
      </c>
      <c r="I156" s="20">
        <v>0</v>
      </c>
      <c r="J156" s="20">
        <v>0</v>
      </c>
      <c r="K156" s="32">
        <v>0</v>
      </c>
      <c r="M156" s="20">
        <v>0</v>
      </c>
      <c r="N156" s="27" t="s">
        <v>2729</v>
      </c>
      <c r="O156" s="28">
        <v>0</v>
      </c>
    </row>
    <row r="157" spans="1:16" outlineLevel="2">
      <c r="A157" s="15" t="s">
        <v>1980</v>
      </c>
      <c r="B157" s="18" t="s">
        <v>38</v>
      </c>
      <c r="C157" s="19" t="s">
        <v>345</v>
      </c>
      <c r="D157" s="19" t="s">
        <v>350</v>
      </c>
      <c r="E157" s="18" t="s">
        <v>351</v>
      </c>
      <c r="F157" s="20">
        <v>0</v>
      </c>
      <c r="H157" s="20">
        <v>0</v>
      </c>
      <c r="I157" s="20">
        <v>0</v>
      </c>
      <c r="J157" s="20">
        <v>0</v>
      </c>
      <c r="K157" s="32">
        <v>0</v>
      </c>
      <c r="M157" s="20">
        <v>0</v>
      </c>
      <c r="N157" s="27" t="s">
        <v>2729</v>
      </c>
      <c r="O157" s="28">
        <v>0</v>
      </c>
    </row>
    <row r="158" spans="1:16" ht="13.8" outlineLevel="1" thickBot="1">
      <c r="A158" s="15" t="s">
        <v>1981</v>
      </c>
      <c r="C158" s="19" t="s">
        <v>345</v>
      </c>
      <c r="E158" s="21" t="s">
        <v>1769</v>
      </c>
      <c r="F158" s="22">
        <v>0</v>
      </c>
      <c r="G158" s="22"/>
      <c r="H158" s="22">
        <v>0</v>
      </c>
      <c r="I158" s="22">
        <v>0</v>
      </c>
      <c r="J158" s="22">
        <v>0</v>
      </c>
      <c r="K158" s="74">
        <v>0</v>
      </c>
      <c r="L158" s="22"/>
      <c r="M158" s="22">
        <v>0</v>
      </c>
      <c r="N158" s="27" t="s">
        <v>2729</v>
      </c>
      <c r="O158" s="28">
        <v>0</v>
      </c>
    </row>
    <row r="159" spans="1:16" ht="13.8" outlineLevel="2" thickTop="1">
      <c r="A159" s="15" t="s">
        <v>38</v>
      </c>
      <c r="C159" s="19" t="s">
        <v>352</v>
      </c>
      <c r="N159" s="27" t="s">
        <v>2729</v>
      </c>
      <c r="O159" s="28" t="s">
        <v>2729</v>
      </c>
    </row>
    <row r="160" spans="1:16" outlineLevel="2">
      <c r="A160" s="15" t="s">
        <v>1982</v>
      </c>
      <c r="B160" s="18" t="s">
        <v>38</v>
      </c>
      <c r="C160" s="19" t="s">
        <v>352</v>
      </c>
      <c r="D160" s="19" t="s">
        <v>353</v>
      </c>
      <c r="E160" s="18" t="s">
        <v>354</v>
      </c>
      <c r="F160" s="20">
        <v>0</v>
      </c>
      <c r="H160" s="20">
        <v>0</v>
      </c>
      <c r="I160" s="20">
        <v>0</v>
      </c>
      <c r="J160" s="20">
        <v>0</v>
      </c>
      <c r="K160" s="75">
        <v>0</v>
      </c>
      <c r="M160" s="20">
        <v>0</v>
      </c>
      <c r="N160" s="27" t="s">
        <v>2729</v>
      </c>
      <c r="O160" s="28">
        <v>0</v>
      </c>
    </row>
    <row r="161" spans="1:16" outlineLevel="2">
      <c r="A161" s="15" t="s">
        <v>1983</v>
      </c>
      <c r="B161" s="18" t="s">
        <v>38</v>
      </c>
      <c r="C161" s="19" t="s">
        <v>352</v>
      </c>
      <c r="D161" s="19" t="s">
        <v>355</v>
      </c>
      <c r="E161" s="18" t="s">
        <v>356</v>
      </c>
      <c r="F161" s="52">
        <v>2701000</v>
      </c>
      <c r="H161" s="20">
        <v>0</v>
      </c>
      <c r="I161" s="52">
        <v>2701000</v>
      </c>
      <c r="J161" s="20">
        <v>0</v>
      </c>
      <c r="K161" s="75">
        <v>2701000</v>
      </c>
      <c r="M161" s="20">
        <v>200000</v>
      </c>
      <c r="N161" s="27">
        <v>12.505000000000001</v>
      </c>
      <c r="O161" s="28">
        <v>2501000</v>
      </c>
    </row>
    <row r="162" spans="1:16" outlineLevel="2">
      <c r="A162" s="15" t="s">
        <v>1984</v>
      </c>
      <c r="B162" s="18" t="s">
        <v>38</v>
      </c>
      <c r="C162" s="19" t="s">
        <v>352</v>
      </c>
      <c r="D162" s="19" t="s">
        <v>357</v>
      </c>
      <c r="E162" s="18" t="s">
        <v>358</v>
      </c>
      <c r="F162" s="20">
        <v>0</v>
      </c>
      <c r="H162" s="20">
        <v>0</v>
      </c>
      <c r="I162" s="20">
        <v>0</v>
      </c>
      <c r="J162" s="20">
        <v>0</v>
      </c>
      <c r="K162" s="41">
        <v>0</v>
      </c>
      <c r="M162" s="20">
        <v>0</v>
      </c>
      <c r="N162" s="27" t="s">
        <v>2729</v>
      </c>
      <c r="O162" s="28">
        <v>0</v>
      </c>
    </row>
    <row r="163" spans="1:16" outlineLevel="2">
      <c r="A163" s="15" t="s">
        <v>1985</v>
      </c>
      <c r="B163" s="18" t="s">
        <v>38</v>
      </c>
      <c r="C163" s="19" t="s">
        <v>352</v>
      </c>
      <c r="D163" s="19" t="s">
        <v>359</v>
      </c>
      <c r="E163" s="18" t="s">
        <v>360</v>
      </c>
      <c r="F163" s="52">
        <v>200000</v>
      </c>
      <c r="H163" s="20">
        <v>0</v>
      </c>
      <c r="I163" s="52">
        <v>200000</v>
      </c>
      <c r="J163" s="20">
        <v>0</v>
      </c>
      <c r="K163" s="41">
        <v>200000</v>
      </c>
      <c r="M163" s="20">
        <v>200000</v>
      </c>
      <c r="N163" s="27">
        <v>0</v>
      </c>
      <c r="O163" s="28">
        <v>0</v>
      </c>
    </row>
    <row r="164" spans="1:16" outlineLevel="2">
      <c r="A164" s="15" t="s">
        <v>1986</v>
      </c>
      <c r="B164" s="18" t="s">
        <v>38</v>
      </c>
      <c r="C164" s="19" t="s">
        <v>352</v>
      </c>
      <c r="D164" s="19" t="s">
        <v>361</v>
      </c>
      <c r="E164" s="18" t="s">
        <v>362</v>
      </c>
      <c r="F164" s="20">
        <v>0</v>
      </c>
      <c r="H164" s="20">
        <v>0</v>
      </c>
      <c r="I164" s="20">
        <v>0</v>
      </c>
      <c r="J164" s="20">
        <v>0</v>
      </c>
      <c r="K164" s="51">
        <v>0</v>
      </c>
      <c r="M164" s="20">
        <v>0</v>
      </c>
      <c r="N164" s="27" t="s">
        <v>2729</v>
      </c>
      <c r="O164" s="28">
        <v>0</v>
      </c>
    </row>
    <row r="165" spans="1:16" outlineLevel="2">
      <c r="A165" s="15" t="s">
        <v>1987</v>
      </c>
      <c r="B165" s="18" t="s">
        <v>38</v>
      </c>
      <c r="C165" s="19" t="s">
        <v>352</v>
      </c>
      <c r="D165" s="19" t="s">
        <v>363</v>
      </c>
      <c r="E165" s="18" t="s">
        <v>364</v>
      </c>
      <c r="F165" s="52">
        <v>200000</v>
      </c>
      <c r="H165" s="20">
        <v>0</v>
      </c>
      <c r="I165" s="52">
        <v>200000</v>
      </c>
      <c r="J165" s="20">
        <v>0</v>
      </c>
      <c r="K165" s="51">
        <v>200000</v>
      </c>
      <c r="M165" s="20">
        <v>200000</v>
      </c>
      <c r="N165" s="27">
        <v>0</v>
      </c>
      <c r="O165" s="28">
        <v>0</v>
      </c>
    </row>
    <row r="166" spans="1:16" outlineLevel="2">
      <c r="A166" s="15" t="s">
        <v>1988</v>
      </c>
      <c r="B166" s="18" t="s">
        <v>38</v>
      </c>
      <c r="C166" s="19" t="s">
        <v>352</v>
      </c>
      <c r="D166" s="19" t="s">
        <v>365</v>
      </c>
      <c r="E166" s="18" t="s">
        <v>366</v>
      </c>
      <c r="F166" s="52">
        <v>-100000</v>
      </c>
      <c r="H166" s="20">
        <v>0</v>
      </c>
      <c r="I166" s="52">
        <v>-100000</v>
      </c>
      <c r="J166" s="20">
        <v>0</v>
      </c>
      <c r="K166" s="51">
        <v>-100000</v>
      </c>
      <c r="M166" s="20">
        <v>-100000</v>
      </c>
      <c r="N166" s="27">
        <v>0</v>
      </c>
      <c r="O166" s="28">
        <v>0</v>
      </c>
    </row>
    <row r="167" spans="1:16" ht="13.8" outlineLevel="1" thickBot="1">
      <c r="A167" s="15" t="s">
        <v>1989</v>
      </c>
      <c r="C167" s="19" t="s">
        <v>352</v>
      </c>
      <c r="E167" s="21" t="s">
        <v>1770</v>
      </c>
      <c r="F167" s="42">
        <v>3001000</v>
      </c>
      <c r="G167" s="22"/>
      <c r="H167" s="22">
        <v>0</v>
      </c>
      <c r="I167" s="42">
        <v>3001000</v>
      </c>
      <c r="J167" s="22">
        <v>0</v>
      </c>
      <c r="K167" s="43">
        <v>3001000</v>
      </c>
      <c r="L167" s="22"/>
      <c r="M167" s="22">
        <v>500000</v>
      </c>
      <c r="N167" s="27">
        <v>5.0019999999999998</v>
      </c>
      <c r="O167" s="28">
        <v>2501000</v>
      </c>
    </row>
    <row r="168" spans="1:16" ht="13.8" outlineLevel="2" thickTop="1">
      <c r="A168" s="15" t="s">
        <v>38</v>
      </c>
      <c r="C168" s="19" t="s">
        <v>367</v>
      </c>
      <c r="N168" s="27" t="s">
        <v>2729</v>
      </c>
      <c r="O168" s="28" t="s">
        <v>2729</v>
      </c>
    </row>
    <row r="169" spans="1:16" s="50" customFormat="1" outlineLevel="2">
      <c r="A169" s="44" t="s">
        <v>1990</v>
      </c>
      <c r="B169" s="45" t="s">
        <v>38</v>
      </c>
      <c r="C169" s="45" t="s">
        <v>367</v>
      </c>
      <c r="D169" s="45" t="s">
        <v>368</v>
      </c>
      <c r="E169" s="45" t="s">
        <v>369</v>
      </c>
      <c r="F169" s="46">
        <v>0</v>
      </c>
      <c r="G169" s="46"/>
      <c r="H169" s="46">
        <v>0</v>
      </c>
      <c r="I169" s="46">
        <v>0</v>
      </c>
      <c r="J169" s="46">
        <v>0</v>
      </c>
      <c r="K169" s="46">
        <v>0</v>
      </c>
      <c r="L169" s="46"/>
      <c r="M169" s="46">
        <v>0</v>
      </c>
      <c r="N169" s="47" t="s">
        <v>2729</v>
      </c>
      <c r="O169" s="48">
        <v>0</v>
      </c>
      <c r="P169" s="49"/>
    </row>
    <row r="170" spans="1:16" s="50" customFormat="1" outlineLevel="2">
      <c r="A170" s="44" t="s">
        <v>1991</v>
      </c>
      <c r="B170" s="45" t="s">
        <v>38</v>
      </c>
      <c r="C170" s="45" t="s">
        <v>367</v>
      </c>
      <c r="D170" s="45" t="s">
        <v>370</v>
      </c>
      <c r="E170" s="45" t="s">
        <v>371</v>
      </c>
      <c r="F170" s="46">
        <v>0</v>
      </c>
      <c r="G170" s="46"/>
      <c r="H170" s="46">
        <v>0</v>
      </c>
      <c r="I170" s="46">
        <v>0</v>
      </c>
      <c r="J170" s="46">
        <v>0</v>
      </c>
      <c r="K170" s="46">
        <v>0</v>
      </c>
      <c r="L170" s="46"/>
      <c r="M170" s="46">
        <v>0</v>
      </c>
      <c r="N170" s="47" t="s">
        <v>2729</v>
      </c>
      <c r="O170" s="48">
        <v>0</v>
      </c>
      <c r="P170" s="49"/>
    </row>
    <row r="171" spans="1:16" s="50" customFormat="1" outlineLevel="2">
      <c r="A171" s="44" t="s">
        <v>1992</v>
      </c>
      <c r="B171" s="45" t="s">
        <v>38</v>
      </c>
      <c r="C171" s="45" t="s">
        <v>367</v>
      </c>
      <c r="D171" s="45" t="s">
        <v>372</v>
      </c>
      <c r="E171" s="45" t="s">
        <v>373</v>
      </c>
      <c r="F171" s="46">
        <v>0</v>
      </c>
      <c r="G171" s="46"/>
      <c r="H171" s="46">
        <v>0</v>
      </c>
      <c r="I171" s="46">
        <v>0</v>
      </c>
      <c r="J171" s="46">
        <v>0</v>
      </c>
      <c r="K171" s="46">
        <v>0</v>
      </c>
      <c r="L171" s="46"/>
      <c r="M171" s="46">
        <v>0</v>
      </c>
      <c r="N171" s="47" t="s">
        <v>2729</v>
      </c>
      <c r="O171" s="48">
        <v>0</v>
      </c>
      <c r="P171" s="49"/>
    </row>
    <row r="172" spans="1:16" s="50" customFormat="1" outlineLevel="2">
      <c r="A172" s="44" t="s">
        <v>1993</v>
      </c>
      <c r="B172" s="45" t="s">
        <v>38</v>
      </c>
      <c r="C172" s="45" t="s">
        <v>367</v>
      </c>
      <c r="D172" s="45" t="s">
        <v>374</v>
      </c>
      <c r="E172" s="45" t="s">
        <v>375</v>
      </c>
      <c r="F172" s="46">
        <v>0</v>
      </c>
      <c r="G172" s="46"/>
      <c r="H172" s="46">
        <v>0</v>
      </c>
      <c r="I172" s="46">
        <v>0</v>
      </c>
      <c r="J172" s="46">
        <v>0</v>
      </c>
      <c r="K172" s="46">
        <v>0</v>
      </c>
      <c r="L172" s="46"/>
      <c r="M172" s="46">
        <v>0</v>
      </c>
      <c r="N172" s="47" t="s">
        <v>2729</v>
      </c>
      <c r="O172" s="48">
        <v>0</v>
      </c>
      <c r="P172" s="49"/>
    </row>
    <row r="173" spans="1:16" s="50" customFormat="1" outlineLevel="2">
      <c r="A173" s="44" t="s">
        <v>1994</v>
      </c>
      <c r="B173" s="45" t="s">
        <v>38</v>
      </c>
      <c r="C173" s="45" t="s">
        <v>367</v>
      </c>
      <c r="D173" s="45" t="s">
        <v>376</v>
      </c>
      <c r="E173" s="45" t="s">
        <v>377</v>
      </c>
      <c r="F173" s="46">
        <v>0</v>
      </c>
      <c r="G173" s="46"/>
      <c r="H173" s="46">
        <v>0</v>
      </c>
      <c r="I173" s="46">
        <v>0</v>
      </c>
      <c r="J173" s="46">
        <v>0</v>
      </c>
      <c r="K173" s="46">
        <v>0</v>
      </c>
      <c r="L173" s="46"/>
      <c r="M173" s="46">
        <v>0</v>
      </c>
      <c r="N173" s="47" t="s">
        <v>2729</v>
      </c>
      <c r="O173" s="48">
        <v>0</v>
      </c>
      <c r="P173" s="49"/>
    </row>
    <row r="174" spans="1:16" s="50" customFormat="1" outlineLevel="2">
      <c r="A174" s="44" t="s">
        <v>1995</v>
      </c>
      <c r="B174" s="45" t="s">
        <v>38</v>
      </c>
      <c r="C174" s="45" t="s">
        <v>367</v>
      </c>
      <c r="D174" s="45" t="s">
        <v>378</v>
      </c>
      <c r="E174" s="45" t="s">
        <v>379</v>
      </c>
      <c r="F174" s="46">
        <v>0</v>
      </c>
      <c r="G174" s="46"/>
      <c r="H174" s="46">
        <v>0</v>
      </c>
      <c r="I174" s="46">
        <v>0</v>
      </c>
      <c r="J174" s="46">
        <v>0</v>
      </c>
      <c r="K174" s="46">
        <v>0</v>
      </c>
      <c r="L174" s="46"/>
      <c r="M174" s="46">
        <v>0</v>
      </c>
      <c r="N174" s="47" t="s">
        <v>2729</v>
      </c>
      <c r="O174" s="48">
        <v>0</v>
      </c>
      <c r="P174" s="49"/>
    </row>
    <row r="175" spans="1:16" s="50" customFormat="1" outlineLevel="2">
      <c r="A175" s="44" t="s">
        <v>1996</v>
      </c>
      <c r="B175" s="45" t="s">
        <v>38</v>
      </c>
      <c r="C175" s="45" t="s">
        <v>367</v>
      </c>
      <c r="D175" s="45" t="s">
        <v>380</v>
      </c>
      <c r="E175" s="45" t="s">
        <v>381</v>
      </c>
      <c r="F175" s="46">
        <v>0</v>
      </c>
      <c r="G175" s="46"/>
      <c r="H175" s="46">
        <v>0</v>
      </c>
      <c r="I175" s="46">
        <v>0</v>
      </c>
      <c r="J175" s="46">
        <v>0</v>
      </c>
      <c r="K175" s="46">
        <v>0</v>
      </c>
      <c r="L175" s="46"/>
      <c r="M175" s="46">
        <v>0</v>
      </c>
      <c r="N175" s="47" t="s">
        <v>2729</v>
      </c>
      <c r="O175" s="48">
        <v>0</v>
      </c>
      <c r="P175" s="49"/>
    </row>
    <row r="176" spans="1:16" s="50" customFormat="1" outlineLevel="2">
      <c r="A176" s="44" t="s">
        <v>1997</v>
      </c>
      <c r="B176" s="45" t="s">
        <v>38</v>
      </c>
      <c r="C176" s="45" t="s">
        <v>367</v>
      </c>
      <c r="D176" s="45" t="s">
        <v>382</v>
      </c>
      <c r="E176" s="45" t="s">
        <v>383</v>
      </c>
      <c r="F176" s="46">
        <v>0</v>
      </c>
      <c r="G176" s="46"/>
      <c r="H176" s="46">
        <v>0</v>
      </c>
      <c r="I176" s="46">
        <v>0</v>
      </c>
      <c r="J176" s="46">
        <v>0</v>
      </c>
      <c r="K176" s="46">
        <v>0</v>
      </c>
      <c r="L176" s="46"/>
      <c r="M176" s="46">
        <v>0</v>
      </c>
      <c r="N176" s="47" t="s">
        <v>2729</v>
      </c>
      <c r="O176" s="48">
        <v>0</v>
      </c>
      <c r="P176" s="49"/>
    </row>
    <row r="177" spans="1:16" s="50" customFormat="1" outlineLevel="2">
      <c r="A177" s="44" t="s">
        <v>1998</v>
      </c>
      <c r="B177" s="45" t="s">
        <v>38</v>
      </c>
      <c r="C177" s="45" t="s">
        <v>367</v>
      </c>
      <c r="D177" s="45" t="s">
        <v>384</v>
      </c>
      <c r="E177" s="45" t="s">
        <v>385</v>
      </c>
      <c r="F177" s="46">
        <v>0</v>
      </c>
      <c r="G177" s="46"/>
      <c r="H177" s="46">
        <v>0</v>
      </c>
      <c r="I177" s="46">
        <v>0</v>
      </c>
      <c r="J177" s="46">
        <v>0</v>
      </c>
      <c r="K177" s="46">
        <v>0</v>
      </c>
      <c r="L177" s="46"/>
      <c r="M177" s="46">
        <v>0</v>
      </c>
      <c r="N177" s="47" t="s">
        <v>2729</v>
      </c>
      <c r="O177" s="48">
        <v>0</v>
      </c>
      <c r="P177" s="49"/>
    </row>
    <row r="178" spans="1:16" s="50" customFormat="1" outlineLevel="2">
      <c r="A178" s="44" t="s">
        <v>1999</v>
      </c>
      <c r="B178" s="45" t="s">
        <v>38</v>
      </c>
      <c r="C178" s="45" t="s">
        <v>367</v>
      </c>
      <c r="D178" s="45" t="s">
        <v>386</v>
      </c>
      <c r="E178" s="45" t="s">
        <v>387</v>
      </c>
      <c r="F178" s="46">
        <v>0</v>
      </c>
      <c r="G178" s="46"/>
      <c r="H178" s="46">
        <v>0</v>
      </c>
      <c r="I178" s="46">
        <v>0</v>
      </c>
      <c r="J178" s="46">
        <v>0</v>
      </c>
      <c r="K178" s="46">
        <v>0</v>
      </c>
      <c r="L178" s="46"/>
      <c r="M178" s="46">
        <v>0</v>
      </c>
      <c r="N178" s="47" t="s">
        <v>2729</v>
      </c>
      <c r="O178" s="48">
        <v>0</v>
      </c>
      <c r="P178" s="49"/>
    </row>
    <row r="179" spans="1:16" s="50" customFormat="1" outlineLevel="2">
      <c r="A179" s="44" t="s">
        <v>2000</v>
      </c>
      <c r="B179" s="45" t="s">
        <v>38</v>
      </c>
      <c r="C179" s="45" t="s">
        <v>367</v>
      </c>
      <c r="D179" s="45" t="s">
        <v>388</v>
      </c>
      <c r="E179" s="45" t="s">
        <v>389</v>
      </c>
      <c r="F179" s="46">
        <v>0</v>
      </c>
      <c r="G179" s="46"/>
      <c r="H179" s="46">
        <v>0</v>
      </c>
      <c r="I179" s="46">
        <v>0</v>
      </c>
      <c r="J179" s="46">
        <v>0</v>
      </c>
      <c r="K179" s="46">
        <v>0</v>
      </c>
      <c r="L179" s="46"/>
      <c r="M179" s="46">
        <v>0</v>
      </c>
      <c r="N179" s="47" t="s">
        <v>2729</v>
      </c>
      <c r="O179" s="48">
        <v>0</v>
      </c>
      <c r="P179" s="49"/>
    </row>
    <row r="180" spans="1:16" outlineLevel="2">
      <c r="A180" s="15" t="s">
        <v>2003</v>
      </c>
      <c r="B180" s="18" t="s">
        <v>38</v>
      </c>
      <c r="C180" s="19" t="s">
        <v>367</v>
      </c>
      <c r="D180" s="19" t="s">
        <v>394</v>
      </c>
      <c r="E180" s="18" t="s">
        <v>395</v>
      </c>
      <c r="F180" s="52">
        <v>36001</v>
      </c>
      <c r="H180" s="20">
        <v>0</v>
      </c>
      <c r="I180" s="52">
        <v>36001</v>
      </c>
      <c r="J180" s="20">
        <v>0</v>
      </c>
      <c r="K180" s="76">
        <v>36001</v>
      </c>
      <c r="M180" s="20">
        <v>425917</v>
      </c>
      <c r="N180" s="27">
        <v>-0.91500000000000004</v>
      </c>
      <c r="O180" s="28">
        <v>-389916</v>
      </c>
    </row>
    <row r="181" spans="1:16" outlineLevel="2">
      <c r="A181" s="15" t="s">
        <v>2004</v>
      </c>
      <c r="B181" s="18" t="s">
        <v>38</v>
      </c>
      <c r="C181" s="19" t="s">
        <v>367</v>
      </c>
      <c r="D181" s="19" t="s">
        <v>396</v>
      </c>
      <c r="E181" s="18" t="s">
        <v>397</v>
      </c>
      <c r="F181" s="20">
        <v>0</v>
      </c>
      <c r="H181" s="20">
        <v>0</v>
      </c>
      <c r="I181" s="20">
        <v>0</v>
      </c>
      <c r="J181" s="20">
        <v>0</v>
      </c>
      <c r="K181" s="32">
        <v>0</v>
      </c>
      <c r="M181" s="20">
        <v>0</v>
      </c>
      <c r="N181" s="27" t="s">
        <v>2729</v>
      </c>
      <c r="O181" s="28">
        <v>0</v>
      </c>
    </row>
    <row r="182" spans="1:16" outlineLevel="2">
      <c r="A182" s="15" t="s">
        <v>2732</v>
      </c>
      <c r="B182" s="18" t="s">
        <v>38</v>
      </c>
      <c r="C182" s="19" t="s">
        <v>367</v>
      </c>
      <c r="D182" s="19" t="s">
        <v>775</v>
      </c>
      <c r="E182" s="18" t="s">
        <v>776</v>
      </c>
      <c r="F182" s="52">
        <v>-176302</v>
      </c>
      <c r="H182" s="20">
        <v>0</v>
      </c>
      <c r="I182" s="52">
        <v>-176302</v>
      </c>
      <c r="J182" s="20">
        <v>0</v>
      </c>
      <c r="K182" s="77">
        <v>-176302</v>
      </c>
      <c r="M182" s="20">
        <v>0</v>
      </c>
      <c r="N182" s="27" t="s">
        <v>2729</v>
      </c>
      <c r="O182" s="28">
        <v>-176302</v>
      </c>
    </row>
    <row r="183" spans="1:16" outlineLevel="2">
      <c r="A183" s="15" t="s">
        <v>2733</v>
      </c>
      <c r="B183" s="18" t="s">
        <v>38</v>
      </c>
      <c r="C183" s="19" t="s">
        <v>367</v>
      </c>
      <c r="D183" s="19" t="s">
        <v>777</v>
      </c>
      <c r="E183" s="18" t="s">
        <v>778</v>
      </c>
      <c r="F183" s="52">
        <v>-52871</v>
      </c>
      <c r="H183" s="20">
        <v>0</v>
      </c>
      <c r="I183" s="52">
        <v>-52871</v>
      </c>
      <c r="J183" s="20">
        <v>0</v>
      </c>
      <c r="K183" s="77">
        <v>-52871</v>
      </c>
      <c r="M183" s="20">
        <v>1</v>
      </c>
      <c r="N183" s="27">
        <v>-52872</v>
      </c>
      <c r="O183" s="28">
        <v>-52872</v>
      </c>
    </row>
    <row r="184" spans="1:16" outlineLevel="2">
      <c r="A184" s="15" t="s">
        <v>2005</v>
      </c>
      <c r="B184" s="18" t="s">
        <v>38</v>
      </c>
      <c r="C184" s="19" t="s">
        <v>367</v>
      </c>
      <c r="D184" s="19" t="s">
        <v>398</v>
      </c>
      <c r="E184" s="18" t="s">
        <v>399</v>
      </c>
      <c r="F184" s="52">
        <v>1000</v>
      </c>
      <c r="H184" s="20">
        <v>0</v>
      </c>
      <c r="I184" s="52">
        <v>1000</v>
      </c>
      <c r="J184" s="20">
        <v>0</v>
      </c>
      <c r="K184" s="76">
        <v>1000</v>
      </c>
      <c r="M184" s="20">
        <v>101000</v>
      </c>
      <c r="N184" s="27">
        <v>-0.99</v>
      </c>
      <c r="O184" s="28">
        <v>-100000</v>
      </c>
    </row>
    <row r="185" spans="1:16" outlineLevel="2">
      <c r="A185" s="15" t="s">
        <v>2006</v>
      </c>
      <c r="B185" s="18" t="s">
        <v>38</v>
      </c>
      <c r="C185" s="19" t="s">
        <v>367</v>
      </c>
      <c r="D185" s="19" t="s">
        <v>400</v>
      </c>
      <c r="E185" s="18" t="s">
        <v>401</v>
      </c>
      <c r="F185" s="20">
        <v>0</v>
      </c>
      <c r="H185" s="20">
        <v>0</v>
      </c>
      <c r="I185" s="20">
        <v>0</v>
      </c>
      <c r="J185" s="20">
        <v>0</v>
      </c>
      <c r="K185" s="32">
        <v>0</v>
      </c>
      <c r="M185" s="20">
        <v>0</v>
      </c>
      <c r="N185" s="27" t="s">
        <v>2729</v>
      </c>
      <c r="O185" s="28">
        <v>0</v>
      </c>
    </row>
    <row r="186" spans="1:16" s="50" customFormat="1" outlineLevel="2">
      <c r="A186" s="44" t="s">
        <v>2007</v>
      </c>
      <c r="B186" s="45" t="s">
        <v>38</v>
      </c>
      <c r="C186" s="45" t="s">
        <v>367</v>
      </c>
      <c r="D186" s="45" t="s">
        <v>402</v>
      </c>
      <c r="E186" s="45" t="s">
        <v>403</v>
      </c>
      <c r="F186" s="46">
        <v>0</v>
      </c>
      <c r="G186" s="46"/>
      <c r="H186" s="46">
        <v>0</v>
      </c>
      <c r="I186" s="46">
        <v>0</v>
      </c>
      <c r="J186" s="46">
        <v>0</v>
      </c>
      <c r="K186" s="46">
        <v>0</v>
      </c>
      <c r="L186" s="46"/>
      <c r="M186" s="46">
        <v>0</v>
      </c>
      <c r="N186" s="47" t="s">
        <v>2729</v>
      </c>
      <c r="O186" s="48">
        <v>0</v>
      </c>
      <c r="P186" s="49"/>
    </row>
    <row r="187" spans="1:16" s="50" customFormat="1" outlineLevel="2">
      <c r="A187" s="44" t="s">
        <v>2008</v>
      </c>
      <c r="B187" s="45" t="s">
        <v>38</v>
      </c>
      <c r="C187" s="45" t="s">
        <v>367</v>
      </c>
      <c r="D187" s="45" t="s">
        <v>404</v>
      </c>
      <c r="E187" s="45" t="s">
        <v>405</v>
      </c>
      <c r="F187" s="46">
        <v>0</v>
      </c>
      <c r="G187" s="46"/>
      <c r="H187" s="46">
        <v>0</v>
      </c>
      <c r="I187" s="46">
        <v>0</v>
      </c>
      <c r="J187" s="46">
        <v>0</v>
      </c>
      <c r="K187" s="46">
        <v>0</v>
      </c>
      <c r="L187" s="46"/>
      <c r="M187" s="46">
        <v>0</v>
      </c>
      <c r="N187" s="47" t="s">
        <v>2729</v>
      </c>
      <c r="O187" s="48">
        <v>0</v>
      </c>
      <c r="P187" s="49"/>
    </row>
    <row r="188" spans="1:16" s="50" customFormat="1" outlineLevel="2">
      <c r="A188" s="44" t="s">
        <v>2009</v>
      </c>
      <c r="B188" s="45" t="s">
        <v>38</v>
      </c>
      <c r="C188" s="45" t="s">
        <v>367</v>
      </c>
      <c r="D188" s="45" t="s">
        <v>406</v>
      </c>
      <c r="E188" s="45" t="s">
        <v>407</v>
      </c>
      <c r="F188" s="46">
        <v>0</v>
      </c>
      <c r="G188" s="46"/>
      <c r="H188" s="46">
        <v>0</v>
      </c>
      <c r="I188" s="46">
        <v>0</v>
      </c>
      <c r="J188" s="46">
        <v>0</v>
      </c>
      <c r="K188" s="46">
        <v>0</v>
      </c>
      <c r="L188" s="46"/>
      <c r="M188" s="46">
        <v>0</v>
      </c>
      <c r="N188" s="47" t="s">
        <v>2729</v>
      </c>
      <c r="O188" s="48">
        <v>0</v>
      </c>
      <c r="P188" s="49"/>
    </row>
    <row r="189" spans="1:16" s="50" customFormat="1" outlineLevel="2">
      <c r="A189" s="44" t="s">
        <v>2010</v>
      </c>
      <c r="B189" s="45" t="s">
        <v>38</v>
      </c>
      <c r="C189" s="45" t="s">
        <v>367</v>
      </c>
      <c r="D189" s="45" t="s">
        <v>408</v>
      </c>
      <c r="E189" s="45" t="s">
        <v>409</v>
      </c>
      <c r="F189" s="46">
        <v>0</v>
      </c>
      <c r="G189" s="46"/>
      <c r="H189" s="46">
        <v>0</v>
      </c>
      <c r="I189" s="46">
        <v>0</v>
      </c>
      <c r="J189" s="46">
        <v>0</v>
      </c>
      <c r="K189" s="46">
        <v>0</v>
      </c>
      <c r="L189" s="46"/>
      <c r="M189" s="46">
        <v>0</v>
      </c>
      <c r="N189" s="47" t="s">
        <v>2729</v>
      </c>
      <c r="O189" s="48">
        <v>0</v>
      </c>
      <c r="P189" s="49"/>
    </row>
    <row r="190" spans="1:16" s="50" customFormat="1" outlineLevel="2">
      <c r="A190" s="44" t="s">
        <v>2011</v>
      </c>
      <c r="B190" s="45" t="s">
        <v>38</v>
      </c>
      <c r="C190" s="45" t="s">
        <v>367</v>
      </c>
      <c r="D190" s="45" t="s">
        <v>410</v>
      </c>
      <c r="E190" s="45" t="s">
        <v>411</v>
      </c>
      <c r="F190" s="46">
        <v>0</v>
      </c>
      <c r="G190" s="46"/>
      <c r="H190" s="46">
        <v>0</v>
      </c>
      <c r="I190" s="46">
        <v>0</v>
      </c>
      <c r="J190" s="46">
        <v>0</v>
      </c>
      <c r="K190" s="46">
        <v>0</v>
      </c>
      <c r="L190" s="46"/>
      <c r="M190" s="46">
        <v>0</v>
      </c>
      <c r="N190" s="47" t="s">
        <v>2729</v>
      </c>
      <c r="O190" s="48">
        <v>0</v>
      </c>
      <c r="P190" s="49"/>
    </row>
    <row r="191" spans="1:16" s="50" customFormat="1" outlineLevel="2">
      <c r="A191" s="44" t="s">
        <v>2012</v>
      </c>
      <c r="B191" s="45" t="s">
        <v>38</v>
      </c>
      <c r="C191" s="45" t="s">
        <v>367</v>
      </c>
      <c r="D191" s="45" t="s">
        <v>412</v>
      </c>
      <c r="E191" s="45" t="s">
        <v>413</v>
      </c>
      <c r="F191" s="46">
        <v>0</v>
      </c>
      <c r="G191" s="46"/>
      <c r="H191" s="46">
        <v>0</v>
      </c>
      <c r="I191" s="46">
        <v>0</v>
      </c>
      <c r="J191" s="46">
        <v>0</v>
      </c>
      <c r="K191" s="46">
        <v>0</v>
      </c>
      <c r="L191" s="46"/>
      <c r="M191" s="46">
        <v>0</v>
      </c>
      <c r="N191" s="47" t="s">
        <v>2729</v>
      </c>
      <c r="O191" s="48">
        <v>0</v>
      </c>
      <c r="P191" s="49"/>
    </row>
    <row r="192" spans="1:16" s="50" customFormat="1" outlineLevel="2">
      <c r="A192" s="44" t="s">
        <v>2013</v>
      </c>
      <c r="B192" s="45" t="s">
        <v>38</v>
      </c>
      <c r="C192" s="45" t="s">
        <v>367</v>
      </c>
      <c r="D192" s="45" t="s">
        <v>414</v>
      </c>
      <c r="E192" s="45" t="s">
        <v>415</v>
      </c>
      <c r="F192" s="46">
        <v>0</v>
      </c>
      <c r="G192" s="46"/>
      <c r="H192" s="46">
        <v>0</v>
      </c>
      <c r="I192" s="46">
        <v>0</v>
      </c>
      <c r="J192" s="46">
        <v>0</v>
      </c>
      <c r="K192" s="46">
        <v>0</v>
      </c>
      <c r="L192" s="46"/>
      <c r="M192" s="46">
        <v>0</v>
      </c>
      <c r="N192" s="47" t="s">
        <v>2729</v>
      </c>
      <c r="O192" s="48">
        <v>0</v>
      </c>
      <c r="P192" s="49"/>
    </row>
    <row r="193" spans="1:16" s="50" customFormat="1" outlineLevel="2">
      <c r="A193" s="44" t="s">
        <v>2014</v>
      </c>
      <c r="B193" s="45" t="s">
        <v>38</v>
      </c>
      <c r="C193" s="45" t="s">
        <v>367</v>
      </c>
      <c r="D193" s="45" t="s">
        <v>416</v>
      </c>
      <c r="E193" s="45" t="s">
        <v>417</v>
      </c>
      <c r="F193" s="46">
        <v>0</v>
      </c>
      <c r="G193" s="46"/>
      <c r="H193" s="46">
        <v>0</v>
      </c>
      <c r="I193" s="46">
        <v>0</v>
      </c>
      <c r="J193" s="46">
        <v>0</v>
      </c>
      <c r="K193" s="46">
        <v>0</v>
      </c>
      <c r="L193" s="46"/>
      <c r="M193" s="46">
        <v>0</v>
      </c>
      <c r="N193" s="47" t="s">
        <v>2729</v>
      </c>
      <c r="O193" s="48">
        <v>0</v>
      </c>
      <c r="P193" s="49"/>
    </row>
    <row r="194" spans="1:16" outlineLevel="2">
      <c r="A194" s="15" t="s">
        <v>2016</v>
      </c>
      <c r="B194" s="18" t="s">
        <v>38</v>
      </c>
      <c r="C194" s="19" t="s">
        <v>367</v>
      </c>
      <c r="D194" s="19" t="s">
        <v>420</v>
      </c>
      <c r="E194" s="18" t="s">
        <v>421</v>
      </c>
      <c r="F194" s="52">
        <v>247231</v>
      </c>
      <c r="H194" s="20">
        <v>0</v>
      </c>
      <c r="I194" s="52">
        <v>247231</v>
      </c>
      <c r="J194" s="20">
        <v>0</v>
      </c>
      <c r="K194" s="76">
        <v>247231</v>
      </c>
      <c r="M194" s="20">
        <v>1176240</v>
      </c>
      <c r="N194" s="27">
        <v>-0.79</v>
      </c>
      <c r="O194" s="28">
        <v>-929009</v>
      </c>
    </row>
    <row r="195" spans="1:16" outlineLevel="2">
      <c r="A195" s="15" t="s">
        <v>2017</v>
      </c>
      <c r="B195" s="18" t="s">
        <v>38</v>
      </c>
      <c r="C195" s="19" t="s">
        <v>367</v>
      </c>
      <c r="D195" s="19" t="s">
        <v>422</v>
      </c>
      <c r="E195" s="18" t="s">
        <v>423</v>
      </c>
      <c r="F195" s="20">
        <v>0</v>
      </c>
      <c r="H195" s="20">
        <v>0</v>
      </c>
      <c r="I195" s="20">
        <v>0</v>
      </c>
      <c r="J195" s="20">
        <v>0</v>
      </c>
      <c r="K195" s="41">
        <v>0</v>
      </c>
      <c r="M195" s="20">
        <v>0</v>
      </c>
      <c r="N195" s="27" t="s">
        <v>2729</v>
      </c>
      <c r="O195" s="28">
        <v>0</v>
      </c>
    </row>
    <row r="196" spans="1:16" outlineLevel="2">
      <c r="A196" s="15" t="s">
        <v>2018</v>
      </c>
      <c r="B196" s="18" t="s">
        <v>38</v>
      </c>
      <c r="C196" s="19" t="s">
        <v>367</v>
      </c>
      <c r="D196" s="19" t="s">
        <v>424</v>
      </c>
      <c r="E196" s="18" t="s">
        <v>425</v>
      </c>
      <c r="F196" s="20">
        <v>0</v>
      </c>
      <c r="H196" s="20">
        <v>0</v>
      </c>
      <c r="I196" s="20">
        <v>0</v>
      </c>
      <c r="J196" s="20">
        <v>0</v>
      </c>
      <c r="K196" s="41">
        <v>0</v>
      </c>
      <c r="M196" s="20">
        <v>0</v>
      </c>
      <c r="N196" s="27" t="s">
        <v>2729</v>
      </c>
      <c r="O196" s="28">
        <v>0</v>
      </c>
    </row>
    <row r="197" spans="1:16" outlineLevel="2">
      <c r="A197" s="15" t="s">
        <v>2019</v>
      </c>
      <c r="B197" s="18" t="s">
        <v>38</v>
      </c>
      <c r="C197" s="19" t="s">
        <v>367</v>
      </c>
      <c r="D197" s="19" t="s">
        <v>426</v>
      </c>
      <c r="E197" s="18" t="s">
        <v>427</v>
      </c>
      <c r="F197" s="52">
        <v>176302</v>
      </c>
      <c r="H197" s="20">
        <v>0</v>
      </c>
      <c r="I197" s="52">
        <v>176302</v>
      </c>
      <c r="J197" s="20">
        <v>0</v>
      </c>
      <c r="K197" s="77">
        <v>176302</v>
      </c>
      <c r="M197" s="20">
        <v>0</v>
      </c>
      <c r="N197" s="27" t="s">
        <v>2729</v>
      </c>
      <c r="O197" s="28">
        <v>176302</v>
      </c>
    </row>
    <row r="198" spans="1:16" outlineLevel="2">
      <c r="A198" s="15" t="s">
        <v>2734</v>
      </c>
      <c r="B198" s="18" t="s">
        <v>38</v>
      </c>
      <c r="C198" s="19" t="s">
        <v>367</v>
      </c>
      <c r="D198" s="19" t="s">
        <v>825</v>
      </c>
      <c r="E198" s="18" t="s">
        <v>826</v>
      </c>
      <c r="F198" s="52">
        <v>-49612</v>
      </c>
      <c r="H198" s="20">
        <v>0</v>
      </c>
      <c r="I198" s="52">
        <v>-49612</v>
      </c>
      <c r="J198" s="20">
        <v>0</v>
      </c>
      <c r="K198" s="77">
        <v>-49612</v>
      </c>
      <c r="M198" s="20">
        <v>0</v>
      </c>
      <c r="N198" s="27" t="s">
        <v>2729</v>
      </c>
      <c r="O198" s="28">
        <v>-49612</v>
      </c>
    </row>
    <row r="199" spans="1:16" outlineLevel="2">
      <c r="A199" s="15" t="s">
        <v>2020</v>
      </c>
      <c r="B199" s="18" t="s">
        <v>38</v>
      </c>
      <c r="C199" s="19" t="s">
        <v>367</v>
      </c>
      <c r="D199" s="19" t="s">
        <v>428</v>
      </c>
      <c r="E199" s="18" t="s">
        <v>429</v>
      </c>
      <c r="F199" s="52">
        <v>1000</v>
      </c>
      <c r="H199" s="20">
        <v>0</v>
      </c>
      <c r="I199" s="52">
        <v>1000</v>
      </c>
      <c r="J199" s="20">
        <v>0</v>
      </c>
      <c r="K199" s="41">
        <v>1000</v>
      </c>
      <c r="M199" s="20">
        <v>101000</v>
      </c>
      <c r="N199" s="27">
        <v>-0.99</v>
      </c>
      <c r="O199" s="28">
        <v>-100000</v>
      </c>
    </row>
    <row r="200" spans="1:16" s="50" customFormat="1" outlineLevel="2">
      <c r="A200" s="44" t="s">
        <v>2735</v>
      </c>
      <c r="B200" s="45" t="s">
        <v>38</v>
      </c>
      <c r="C200" s="45" t="s">
        <v>367</v>
      </c>
      <c r="D200" s="45" t="s">
        <v>297</v>
      </c>
      <c r="E200" s="45" t="s">
        <v>298</v>
      </c>
      <c r="F200" s="46">
        <v>0</v>
      </c>
      <c r="G200" s="46"/>
      <c r="H200" s="46">
        <v>0</v>
      </c>
      <c r="I200" s="46">
        <v>0</v>
      </c>
      <c r="J200" s="46">
        <v>0</v>
      </c>
      <c r="K200" s="78">
        <v>0</v>
      </c>
      <c r="L200" s="46"/>
      <c r="M200" s="46">
        <v>0</v>
      </c>
      <c r="N200" s="47" t="s">
        <v>2729</v>
      </c>
      <c r="O200" s="48">
        <v>0</v>
      </c>
      <c r="P200" s="49"/>
    </row>
    <row r="201" spans="1:16" s="50" customFormat="1" outlineLevel="2">
      <c r="A201" s="44" t="s">
        <v>2736</v>
      </c>
      <c r="B201" s="45" t="s">
        <v>38</v>
      </c>
      <c r="C201" s="45" t="s">
        <v>367</v>
      </c>
      <c r="D201" s="45" t="s">
        <v>299</v>
      </c>
      <c r="E201" s="45" t="s">
        <v>300</v>
      </c>
      <c r="F201" s="46">
        <v>0</v>
      </c>
      <c r="G201" s="46"/>
      <c r="H201" s="46">
        <v>0</v>
      </c>
      <c r="I201" s="46">
        <v>0</v>
      </c>
      <c r="J201" s="46">
        <v>0</v>
      </c>
      <c r="K201" s="78">
        <v>0</v>
      </c>
      <c r="L201" s="46"/>
      <c r="M201" s="46">
        <v>0</v>
      </c>
      <c r="N201" s="47" t="s">
        <v>2729</v>
      </c>
      <c r="O201" s="48">
        <v>0</v>
      </c>
      <c r="P201" s="49"/>
    </row>
    <row r="202" spans="1:16" outlineLevel="2">
      <c r="A202" s="15" t="s">
        <v>2022</v>
      </c>
      <c r="B202" s="18" t="s">
        <v>38</v>
      </c>
      <c r="C202" s="19" t="s">
        <v>367</v>
      </c>
      <c r="D202" s="19" t="s">
        <v>432</v>
      </c>
      <c r="E202" s="18" t="s">
        <v>433</v>
      </c>
      <c r="F202" s="20">
        <v>0</v>
      </c>
      <c r="H202" s="20">
        <v>0</v>
      </c>
      <c r="I202" s="20">
        <v>0</v>
      </c>
      <c r="J202" s="20">
        <v>0</v>
      </c>
      <c r="K202" s="51">
        <v>0</v>
      </c>
      <c r="M202" s="20">
        <v>0</v>
      </c>
      <c r="N202" s="27" t="s">
        <v>2729</v>
      </c>
      <c r="O202" s="28">
        <v>0</v>
      </c>
    </row>
    <row r="203" spans="1:16" outlineLevel="2">
      <c r="A203" s="15" t="s">
        <v>2023</v>
      </c>
      <c r="B203" s="18" t="s">
        <v>38</v>
      </c>
      <c r="C203" s="19" t="s">
        <v>367</v>
      </c>
      <c r="D203" s="19" t="s">
        <v>434</v>
      </c>
      <c r="E203" s="18" t="s">
        <v>435</v>
      </c>
      <c r="F203" s="20">
        <v>0</v>
      </c>
      <c r="H203" s="20">
        <v>0</v>
      </c>
      <c r="I203" s="20">
        <v>0</v>
      </c>
      <c r="J203" s="20">
        <v>0</v>
      </c>
      <c r="K203" s="51">
        <v>0</v>
      </c>
      <c r="M203" s="20">
        <v>0</v>
      </c>
      <c r="N203" s="27" t="s">
        <v>2729</v>
      </c>
      <c r="O203" s="28">
        <v>0</v>
      </c>
    </row>
    <row r="204" spans="1:16" outlineLevel="2">
      <c r="A204" s="15" t="s">
        <v>2024</v>
      </c>
      <c r="B204" s="18" t="s">
        <v>38</v>
      </c>
      <c r="C204" s="19" t="s">
        <v>367</v>
      </c>
      <c r="D204" s="19" t="s">
        <v>436</v>
      </c>
      <c r="E204" s="18" t="s">
        <v>437</v>
      </c>
      <c r="F204" s="20">
        <v>0</v>
      </c>
      <c r="H204" s="20">
        <v>0</v>
      </c>
      <c r="I204" s="20">
        <v>0</v>
      </c>
      <c r="J204" s="20">
        <v>0</v>
      </c>
      <c r="K204" s="51">
        <v>0</v>
      </c>
      <c r="M204" s="20">
        <v>0</v>
      </c>
      <c r="N204" s="27" t="s">
        <v>2729</v>
      </c>
      <c r="O204" s="28">
        <v>0</v>
      </c>
    </row>
    <row r="205" spans="1:16" s="50" customFormat="1" outlineLevel="2">
      <c r="A205" s="44" t="s">
        <v>2025</v>
      </c>
      <c r="B205" s="45" t="s">
        <v>38</v>
      </c>
      <c r="C205" s="45" t="s">
        <v>367</v>
      </c>
      <c r="D205" s="45" t="s">
        <v>438</v>
      </c>
      <c r="E205" s="45" t="s">
        <v>439</v>
      </c>
      <c r="F205" s="46">
        <v>0</v>
      </c>
      <c r="G205" s="46"/>
      <c r="H205" s="46">
        <v>0</v>
      </c>
      <c r="I205" s="46">
        <v>0</v>
      </c>
      <c r="J205" s="46">
        <v>0</v>
      </c>
      <c r="K205" s="46">
        <v>0</v>
      </c>
      <c r="L205" s="46"/>
      <c r="M205" s="46">
        <v>0</v>
      </c>
      <c r="N205" s="47" t="s">
        <v>2729</v>
      </c>
      <c r="O205" s="48">
        <v>0</v>
      </c>
      <c r="P205" s="49"/>
    </row>
    <row r="206" spans="1:16" s="50" customFormat="1" outlineLevel="2">
      <c r="A206" s="44" t="s">
        <v>2026</v>
      </c>
      <c r="B206" s="45" t="s">
        <v>38</v>
      </c>
      <c r="C206" s="45" t="s">
        <v>367</v>
      </c>
      <c r="D206" s="45" t="s">
        <v>440</v>
      </c>
      <c r="E206" s="45" t="s">
        <v>441</v>
      </c>
      <c r="F206" s="46">
        <v>0</v>
      </c>
      <c r="G206" s="46"/>
      <c r="H206" s="46">
        <v>0</v>
      </c>
      <c r="I206" s="46">
        <v>0</v>
      </c>
      <c r="J206" s="46">
        <v>0</v>
      </c>
      <c r="K206" s="46">
        <v>0</v>
      </c>
      <c r="L206" s="46"/>
      <c r="M206" s="46">
        <v>0</v>
      </c>
      <c r="N206" s="47" t="s">
        <v>2729</v>
      </c>
      <c r="O206" s="48">
        <v>0</v>
      </c>
      <c r="P206" s="49"/>
    </row>
    <row r="207" spans="1:16" s="50" customFormat="1" outlineLevel="2">
      <c r="A207" s="44" t="s">
        <v>2027</v>
      </c>
      <c r="B207" s="45" t="s">
        <v>38</v>
      </c>
      <c r="C207" s="45" t="s">
        <v>367</v>
      </c>
      <c r="D207" s="45" t="s">
        <v>442</v>
      </c>
      <c r="E207" s="45" t="s">
        <v>443</v>
      </c>
      <c r="F207" s="46">
        <v>0</v>
      </c>
      <c r="G207" s="46"/>
      <c r="H207" s="46">
        <v>0</v>
      </c>
      <c r="I207" s="46">
        <v>0</v>
      </c>
      <c r="J207" s="46">
        <v>0</v>
      </c>
      <c r="K207" s="46">
        <v>0</v>
      </c>
      <c r="L207" s="46"/>
      <c r="M207" s="46">
        <v>0</v>
      </c>
      <c r="N207" s="47" t="s">
        <v>2729</v>
      </c>
      <c r="O207" s="48">
        <v>0</v>
      </c>
      <c r="P207" s="49"/>
    </row>
    <row r="208" spans="1:16" s="50" customFormat="1" outlineLevel="2">
      <c r="A208" s="44" t="s">
        <v>2028</v>
      </c>
      <c r="B208" s="45" t="s">
        <v>38</v>
      </c>
      <c r="C208" s="45" t="s">
        <v>367</v>
      </c>
      <c r="D208" s="45" t="s">
        <v>444</v>
      </c>
      <c r="E208" s="45" t="s">
        <v>445</v>
      </c>
      <c r="F208" s="46">
        <v>0</v>
      </c>
      <c r="G208" s="46"/>
      <c r="H208" s="46">
        <v>0</v>
      </c>
      <c r="I208" s="46">
        <v>0</v>
      </c>
      <c r="J208" s="46">
        <v>0</v>
      </c>
      <c r="K208" s="46">
        <v>0</v>
      </c>
      <c r="L208" s="46"/>
      <c r="M208" s="46">
        <v>0</v>
      </c>
      <c r="N208" s="47" t="s">
        <v>2729</v>
      </c>
      <c r="O208" s="48">
        <v>0</v>
      </c>
      <c r="P208" s="49"/>
    </row>
    <row r="209" spans="1:16" s="50" customFormat="1" outlineLevel="2">
      <c r="A209" s="44" t="s">
        <v>2029</v>
      </c>
      <c r="B209" s="45" t="s">
        <v>38</v>
      </c>
      <c r="C209" s="45" t="s">
        <v>367</v>
      </c>
      <c r="D209" s="45" t="s">
        <v>446</v>
      </c>
      <c r="E209" s="45" t="s">
        <v>447</v>
      </c>
      <c r="F209" s="46">
        <v>0</v>
      </c>
      <c r="G209" s="46"/>
      <c r="H209" s="46">
        <v>0</v>
      </c>
      <c r="I209" s="46">
        <v>0</v>
      </c>
      <c r="J209" s="46">
        <v>0</v>
      </c>
      <c r="K209" s="46">
        <v>0</v>
      </c>
      <c r="L209" s="46"/>
      <c r="M209" s="46">
        <v>0</v>
      </c>
      <c r="N209" s="47" t="s">
        <v>2729</v>
      </c>
      <c r="O209" s="48">
        <v>0</v>
      </c>
      <c r="P209" s="49"/>
    </row>
    <row r="210" spans="1:16" outlineLevel="2">
      <c r="A210" s="15" t="s">
        <v>2030</v>
      </c>
      <c r="B210" s="18" t="s">
        <v>38</v>
      </c>
      <c r="C210" s="19" t="s">
        <v>367</v>
      </c>
      <c r="D210" s="19" t="s">
        <v>448</v>
      </c>
      <c r="E210" s="18" t="s">
        <v>449</v>
      </c>
      <c r="F210" s="20">
        <v>0</v>
      </c>
      <c r="H210" s="20">
        <v>0</v>
      </c>
      <c r="I210" s="20">
        <v>0</v>
      </c>
      <c r="J210" s="20">
        <v>0</v>
      </c>
      <c r="K210" s="51">
        <v>0</v>
      </c>
      <c r="M210" s="20">
        <v>0</v>
      </c>
      <c r="N210" s="27" t="s">
        <v>2729</v>
      </c>
      <c r="O210" s="28">
        <v>0</v>
      </c>
    </row>
    <row r="211" spans="1:16" s="50" customFormat="1" outlineLevel="2">
      <c r="A211" s="44" t="s">
        <v>2031</v>
      </c>
      <c r="B211" s="45" t="s">
        <v>38</v>
      </c>
      <c r="C211" s="45" t="s">
        <v>367</v>
      </c>
      <c r="D211" s="45" t="s">
        <v>450</v>
      </c>
      <c r="E211" s="45" t="s">
        <v>451</v>
      </c>
      <c r="F211" s="46">
        <v>0</v>
      </c>
      <c r="G211" s="46"/>
      <c r="H211" s="46">
        <v>0</v>
      </c>
      <c r="I211" s="46">
        <v>0</v>
      </c>
      <c r="J211" s="46">
        <v>0</v>
      </c>
      <c r="K211" s="46">
        <v>0</v>
      </c>
      <c r="L211" s="46"/>
      <c r="M211" s="46">
        <v>0</v>
      </c>
      <c r="N211" s="47" t="s">
        <v>2729</v>
      </c>
      <c r="O211" s="48">
        <v>0</v>
      </c>
      <c r="P211" s="49"/>
    </row>
    <row r="212" spans="1:16" s="50" customFormat="1" outlineLevel="2">
      <c r="A212" s="44" t="s">
        <v>2032</v>
      </c>
      <c r="B212" s="45" t="s">
        <v>38</v>
      </c>
      <c r="C212" s="45" t="s">
        <v>367</v>
      </c>
      <c r="D212" s="45" t="s">
        <v>452</v>
      </c>
      <c r="E212" s="45" t="s">
        <v>453</v>
      </c>
      <c r="F212" s="46">
        <v>0</v>
      </c>
      <c r="G212" s="46"/>
      <c r="H212" s="46">
        <v>0</v>
      </c>
      <c r="I212" s="46">
        <v>0</v>
      </c>
      <c r="J212" s="46">
        <v>0</v>
      </c>
      <c r="K212" s="46">
        <v>0</v>
      </c>
      <c r="L212" s="46"/>
      <c r="M212" s="46">
        <v>0</v>
      </c>
      <c r="N212" s="47" t="s">
        <v>2729</v>
      </c>
      <c r="O212" s="48">
        <v>0</v>
      </c>
      <c r="P212" s="49"/>
    </row>
    <row r="213" spans="1:16" s="50" customFormat="1" outlineLevel="2">
      <c r="A213" s="44" t="s">
        <v>2033</v>
      </c>
      <c r="B213" s="45" t="s">
        <v>38</v>
      </c>
      <c r="C213" s="45" t="s">
        <v>367</v>
      </c>
      <c r="D213" s="45" t="s">
        <v>454</v>
      </c>
      <c r="E213" s="45" t="s">
        <v>455</v>
      </c>
      <c r="F213" s="46">
        <v>0</v>
      </c>
      <c r="G213" s="46"/>
      <c r="H213" s="46">
        <v>0</v>
      </c>
      <c r="I213" s="46">
        <v>0</v>
      </c>
      <c r="J213" s="46">
        <v>0</v>
      </c>
      <c r="K213" s="46">
        <v>0</v>
      </c>
      <c r="L213" s="46"/>
      <c r="M213" s="46">
        <v>0</v>
      </c>
      <c r="N213" s="47" t="s">
        <v>2729</v>
      </c>
      <c r="O213" s="48">
        <v>0</v>
      </c>
      <c r="P213" s="49"/>
    </row>
    <row r="214" spans="1:16" s="50" customFormat="1" outlineLevel="2">
      <c r="A214" s="44" t="s">
        <v>2034</v>
      </c>
      <c r="B214" s="45" t="s">
        <v>38</v>
      </c>
      <c r="C214" s="45" t="s">
        <v>367</v>
      </c>
      <c r="D214" s="45" t="s">
        <v>456</v>
      </c>
      <c r="E214" s="45" t="s">
        <v>457</v>
      </c>
      <c r="F214" s="46">
        <v>0</v>
      </c>
      <c r="G214" s="46"/>
      <c r="H214" s="46">
        <v>0</v>
      </c>
      <c r="I214" s="46">
        <v>0</v>
      </c>
      <c r="J214" s="46">
        <v>0</v>
      </c>
      <c r="K214" s="46">
        <v>0</v>
      </c>
      <c r="L214" s="46"/>
      <c r="M214" s="46">
        <v>0</v>
      </c>
      <c r="N214" s="47" t="s">
        <v>2729</v>
      </c>
      <c r="O214" s="48">
        <v>0</v>
      </c>
      <c r="P214" s="49"/>
    </row>
    <row r="215" spans="1:16" outlineLevel="2">
      <c r="A215" s="15" t="s">
        <v>2037</v>
      </c>
      <c r="B215" s="18" t="s">
        <v>38</v>
      </c>
      <c r="C215" s="19" t="s">
        <v>367</v>
      </c>
      <c r="D215" s="19" t="s">
        <v>462</v>
      </c>
      <c r="E215" s="18" t="s">
        <v>463</v>
      </c>
      <c r="F215" s="52">
        <v>52871</v>
      </c>
      <c r="H215" s="20">
        <v>0</v>
      </c>
      <c r="I215" s="52">
        <v>52871</v>
      </c>
      <c r="J215" s="20">
        <v>0</v>
      </c>
      <c r="K215" s="77">
        <v>52871</v>
      </c>
      <c r="M215" s="20">
        <v>-1</v>
      </c>
      <c r="N215" s="27">
        <v>-52872</v>
      </c>
      <c r="O215" s="28">
        <v>52872</v>
      </c>
    </row>
    <row r="216" spans="1:16" outlineLevel="2">
      <c r="A216" s="15" t="s">
        <v>2038</v>
      </c>
      <c r="B216" s="18" t="s">
        <v>38</v>
      </c>
      <c r="C216" s="19" t="s">
        <v>367</v>
      </c>
      <c r="D216" s="19" t="s">
        <v>464</v>
      </c>
      <c r="E216" s="18" t="s">
        <v>465</v>
      </c>
      <c r="F216" s="52">
        <v>49612</v>
      </c>
      <c r="H216" s="20">
        <v>0</v>
      </c>
      <c r="I216" s="52">
        <v>49612</v>
      </c>
      <c r="J216" s="20">
        <v>0</v>
      </c>
      <c r="K216" s="77">
        <v>49612</v>
      </c>
      <c r="M216" s="20">
        <v>0</v>
      </c>
      <c r="N216" s="27" t="s">
        <v>2729</v>
      </c>
      <c r="O216" s="28">
        <v>49612</v>
      </c>
    </row>
    <row r="217" spans="1:16" outlineLevel="2">
      <c r="A217" s="15" t="s">
        <v>2039</v>
      </c>
      <c r="B217" s="18" t="s">
        <v>38</v>
      </c>
      <c r="C217" s="19" t="s">
        <v>367</v>
      </c>
      <c r="D217" s="19" t="s">
        <v>466</v>
      </c>
      <c r="E217" s="18" t="s">
        <v>467</v>
      </c>
      <c r="F217" s="52">
        <v>118042</v>
      </c>
      <c r="H217" s="20">
        <v>0</v>
      </c>
      <c r="I217" s="52">
        <v>118042</v>
      </c>
      <c r="J217" s="20">
        <v>0</v>
      </c>
      <c r="K217" s="76">
        <v>118042</v>
      </c>
      <c r="M217" s="20">
        <v>546770</v>
      </c>
      <c r="N217" s="27">
        <v>-0.78400000000000003</v>
      </c>
      <c r="O217" s="28">
        <v>-428728</v>
      </c>
    </row>
    <row r="218" spans="1:16" outlineLevel="2">
      <c r="A218" s="15" t="s">
        <v>2040</v>
      </c>
      <c r="B218" s="18" t="s">
        <v>38</v>
      </c>
      <c r="C218" s="19" t="s">
        <v>367</v>
      </c>
      <c r="D218" s="19" t="s">
        <v>468</v>
      </c>
      <c r="E218" s="18" t="s">
        <v>469</v>
      </c>
      <c r="F218" s="52">
        <v>1000</v>
      </c>
      <c r="H218" s="20">
        <v>0</v>
      </c>
      <c r="I218" s="52">
        <v>1000</v>
      </c>
      <c r="J218" s="20">
        <v>0</v>
      </c>
      <c r="K218" s="51">
        <v>1000</v>
      </c>
      <c r="M218" s="20">
        <v>101000</v>
      </c>
      <c r="N218" s="27">
        <v>-0.99</v>
      </c>
      <c r="O218" s="28">
        <v>-100000</v>
      </c>
    </row>
    <row r="219" spans="1:16" outlineLevel="2">
      <c r="A219" s="15" t="s">
        <v>2041</v>
      </c>
      <c r="B219" s="18" t="s">
        <v>38</v>
      </c>
      <c r="C219" s="19" t="s">
        <v>367</v>
      </c>
      <c r="D219" s="19" t="s">
        <v>470</v>
      </c>
      <c r="E219" s="18" t="s">
        <v>290</v>
      </c>
      <c r="F219" s="20">
        <v>0</v>
      </c>
      <c r="H219" s="20">
        <v>0</v>
      </c>
      <c r="I219" s="20">
        <v>0</v>
      </c>
      <c r="J219" s="20">
        <v>0</v>
      </c>
      <c r="K219" s="51">
        <v>0</v>
      </c>
      <c r="M219" s="20">
        <v>0</v>
      </c>
      <c r="N219" s="27" t="s">
        <v>2729</v>
      </c>
      <c r="O219" s="28">
        <v>0</v>
      </c>
    </row>
    <row r="220" spans="1:16" outlineLevel="2">
      <c r="A220" s="15" t="s">
        <v>2042</v>
      </c>
      <c r="B220" s="18" t="s">
        <v>38</v>
      </c>
      <c r="C220" s="19" t="s">
        <v>367</v>
      </c>
      <c r="D220" s="19" t="s">
        <v>471</v>
      </c>
      <c r="E220" s="18" t="s">
        <v>472</v>
      </c>
      <c r="F220" s="20">
        <v>0</v>
      </c>
      <c r="H220" s="20">
        <v>0</v>
      </c>
      <c r="I220" s="20">
        <v>0</v>
      </c>
      <c r="J220" s="20">
        <v>0</v>
      </c>
      <c r="K220" s="51">
        <v>0</v>
      </c>
      <c r="M220" s="20">
        <v>0</v>
      </c>
      <c r="N220" s="27" t="s">
        <v>2729</v>
      </c>
      <c r="O220" s="28">
        <v>0</v>
      </c>
    </row>
    <row r="221" spans="1:16" ht="13.8" outlineLevel="1" thickBot="1">
      <c r="A221" s="15" t="s">
        <v>2043</v>
      </c>
      <c r="C221" s="19" t="s">
        <v>367</v>
      </c>
      <c r="E221" s="21" t="s">
        <v>2737</v>
      </c>
      <c r="F221" s="42">
        <v>404274</v>
      </c>
      <c r="G221" s="22"/>
      <c r="H221" s="22">
        <v>0</v>
      </c>
      <c r="I221" s="42">
        <v>404274</v>
      </c>
      <c r="J221" s="22">
        <v>0</v>
      </c>
      <c r="K221" s="42">
        <v>404274</v>
      </c>
      <c r="L221" s="22"/>
      <c r="M221" s="22">
        <v>2451927</v>
      </c>
      <c r="N221" s="27">
        <v>-0.83499999999999996</v>
      </c>
      <c r="O221" s="28">
        <v>-2047653</v>
      </c>
    </row>
    <row r="222" spans="1:16" ht="13.8" outlineLevel="2" thickTop="1">
      <c r="A222" s="15" t="s">
        <v>38</v>
      </c>
      <c r="C222" s="19" t="s">
        <v>473</v>
      </c>
      <c r="N222" s="27" t="s">
        <v>2729</v>
      </c>
      <c r="O222" s="28" t="s">
        <v>2729</v>
      </c>
    </row>
    <row r="223" spans="1:16" outlineLevel="2">
      <c r="A223" s="15" t="s">
        <v>2044</v>
      </c>
      <c r="B223" s="18" t="s">
        <v>38</v>
      </c>
      <c r="C223" s="19" t="s">
        <v>473</v>
      </c>
      <c r="D223" s="19" t="s">
        <v>474</v>
      </c>
      <c r="E223" s="18" t="s">
        <v>475</v>
      </c>
      <c r="F223" s="52">
        <v>0</v>
      </c>
      <c r="H223" s="20">
        <v>0</v>
      </c>
      <c r="I223" s="52">
        <v>0</v>
      </c>
      <c r="J223" s="20">
        <v>0</v>
      </c>
      <c r="K223" s="52">
        <v>0</v>
      </c>
      <c r="M223" s="20">
        <v>-1031187</v>
      </c>
      <c r="N223" s="27">
        <v>-1</v>
      </c>
      <c r="O223" s="28">
        <v>1031187</v>
      </c>
    </row>
    <row r="224" spans="1:16" outlineLevel="2">
      <c r="A224" s="15" t="s">
        <v>2045</v>
      </c>
      <c r="B224" s="18" t="s">
        <v>38</v>
      </c>
      <c r="C224" s="19" t="s">
        <v>473</v>
      </c>
      <c r="D224" s="19" t="s">
        <v>476</v>
      </c>
      <c r="E224" s="18" t="s">
        <v>477</v>
      </c>
      <c r="F224" s="52">
        <v>0</v>
      </c>
      <c r="H224" s="20">
        <v>0</v>
      </c>
      <c r="I224" s="52">
        <v>0</v>
      </c>
      <c r="J224" s="20">
        <v>0</v>
      </c>
      <c r="K224" s="52">
        <v>0</v>
      </c>
      <c r="M224" s="20">
        <v>1031187</v>
      </c>
      <c r="N224" s="27">
        <v>-1</v>
      </c>
      <c r="O224" s="28">
        <v>-1031187</v>
      </c>
    </row>
    <row r="225" spans="1:16" outlineLevel="2">
      <c r="A225" s="15" t="s">
        <v>2051</v>
      </c>
      <c r="B225" s="18" t="s">
        <v>38</v>
      </c>
      <c r="C225" s="19" t="s">
        <v>473</v>
      </c>
      <c r="D225" s="19" t="s">
        <v>488</v>
      </c>
      <c r="E225" s="18" t="s">
        <v>489</v>
      </c>
      <c r="F225" s="20">
        <v>0</v>
      </c>
      <c r="H225" s="20">
        <v>0</v>
      </c>
      <c r="I225" s="20">
        <v>0</v>
      </c>
      <c r="J225" s="20">
        <v>0</v>
      </c>
      <c r="K225" s="77">
        <v>0</v>
      </c>
      <c r="M225" s="20">
        <v>0</v>
      </c>
      <c r="N225" s="27" t="s">
        <v>2729</v>
      </c>
      <c r="O225" s="28">
        <v>0</v>
      </c>
    </row>
    <row r="226" spans="1:16" outlineLevel="2">
      <c r="A226" s="15" t="s">
        <v>2052</v>
      </c>
      <c r="B226" s="18" t="s">
        <v>38</v>
      </c>
      <c r="C226" s="19" t="s">
        <v>473</v>
      </c>
      <c r="D226" s="19" t="s">
        <v>490</v>
      </c>
      <c r="E226" s="18" t="s">
        <v>491</v>
      </c>
      <c r="F226" s="20">
        <v>0</v>
      </c>
      <c r="H226" s="20">
        <v>0</v>
      </c>
      <c r="I226" s="20">
        <v>0</v>
      </c>
      <c r="J226" s="20">
        <v>0</v>
      </c>
      <c r="K226" s="77">
        <v>0</v>
      </c>
      <c r="M226" s="20">
        <v>0</v>
      </c>
      <c r="N226" s="27" t="s">
        <v>2729</v>
      </c>
      <c r="O226" s="28">
        <v>0</v>
      </c>
    </row>
    <row r="227" spans="1:16" s="50" customFormat="1" outlineLevel="2">
      <c r="A227" s="44" t="s">
        <v>2053</v>
      </c>
      <c r="B227" s="45" t="s">
        <v>38</v>
      </c>
      <c r="C227" s="45" t="s">
        <v>473</v>
      </c>
      <c r="D227" s="45" t="s">
        <v>492</v>
      </c>
      <c r="E227" s="45" t="s">
        <v>493</v>
      </c>
      <c r="F227" s="46">
        <v>0</v>
      </c>
      <c r="G227" s="46"/>
      <c r="H227" s="46">
        <v>0</v>
      </c>
      <c r="I227" s="46">
        <v>0</v>
      </c>
      <c r="J227" s="46">
        <v>0</v>
      </c>
      <c r="K227" s="46">
        <v>0</v>
      </c>
      <c r="L227" s="46"/>
      <c r="M227" s="46">
        <v>0</v>
      </c>
      <c r="N227" s="47" t="s">
        <v>2729</v>
      </c>
      <c r="O227" s="48">
        <v>0</v>
      </c>
      <c r="P227" s="49"/>
    </row>
    <row r="228" spans="1:16" outlineLevel="2">
      <c r="A228" s="15" t="s">
        <v>2056</v>
      </c>
      <c r="B228" s="18" t="s">
        <v>38</v>
      </c>
      <c r="C228" s="19" t="s">
        <v>473</v>
      </c>
      <c r="D228" s="19" t="s">
        <v>498</v>
      </c>
      <c r="E228" s="18" t="s">
        <v>499</v>
      </c>
      <c r="F228" s="20">
        <v>0</v>
      </c>
      <c r="H228" s="20">
        <v>0</v>
      </c>
      <c r="I228" s="20">
        <v>0</v>
      </c>
      <c r="J228" s="20">
        <v>0</v>
      </c>
      <c r="K228" s="77">
        <v>0</v>
      </c>
      <c r="M228" s="20">
        <v>0</v>
      </c>
      <c r="N228" s="27" t="s">
        <v>2729</v>
      </c>
      <c r="O228" s="28">
        <v>0</v>
      </c>
    </row>
    <row r="229" spans="1:16" outlineLevel="2">
      <c r="A229" s="15" t="s">
        <v>2057</v>
      </c>
      <c r="B229" s="18" t="s">
        <v>38</v>
      </c>
      <c r="C229" s="19" t="s">
        <v>473</v>
      </c>
      <c r="D229" s="19" t="s">
        <v>500</v>
      </c>
      <c r="E229" s="18" t="s">
        <v>501</v>
      </c>
      <c r="F229" s="20">
        <v>0</v>
      </c>
      <c r="H229" s="20">
        <v>0</v>
      </c>
      <c r="I229" s="20">
        <v>0</v>
      </c>
      <c r="J229" s="20">
        <v>0</v>
      </c>
      <c r="K229" s="77">
        <v>0</v>
      </c>
      <c r="M229" s="20">
        <v>0</v>
      </c>
      <c r="N229" s="27" t="s">
        <v>2729</v>
      </c>
      <c r="O229" s="28">
        <v>0</v>
      </c>
    </row>
    <row r="230" spans="1:16" ht="13.8" outlineLevel="1" thickBot="1">
      <c r="A230" s="15" t="s">
        <v>2058</v>
      </c>
      <c r="C230" s="19" t="s">
        <v>473</v>
      </c>
      <c r="E230" s="21" t="s">
        <v>1772</v>
      </c>
      <c r="F230" s="42">
        <v>0</v>
      </c>
      <c r="G230" s="22"/>
      <c r="H230" s="22">
        <v>0</v>
      </c>
      <c r="I230" s="42">
        <v>0</v>
      </c>
      <c r="J230" s="22">
        <v>0</v>
      </c>
      <c r="K230" s="42">
        <v>0</v>
      </c>
      <c r="L230" s="22"/>
      <c r="M230" s="22">
        <v>0</v>
      </c>
      <c r="N230" s="27" t="s">
        <v>2729</v>
      </c>
      <c r="O230" s="28">
        <v>0</v>
      </c>
    </row>
    <row r="231" spans="1:16" ht="13.8" outlineLevel="2" thickTop="1">
      <c r="A231" s="15" t="s">
        <v>38</v>
      </c>
      <c r="C231" s="19" t="s">
        <v>502</v>
      </c>
      <c r="N231" s="27" t="s">
        <v>2729</v>
      </c>
      <c r="O231" s="28" t="s">
        <v>2729</v>
      </c>
    </row>
    <row r="232" spans="1:16" s="50" customFormat="1" outlineLevel="2">
      <c r="A232" s="44" t="s">
        <v>2738</v>
      </c>
      <c r="B232" s="45" t="s">
        <v>38</v>
      </c>
      <c r="C232" s="45" t="s">
        <v>502</v>
      </c>
      <c r="D232" s="45" t="s">
        <v>390</v>
      </c>
      <c r="E232" s="45" t="s">
        <v>391</v>
      </c>
      <c r="F232" s="46">
        <v>0</v>
      </c>
      <c r="G232" s="46"/>
      <c r="H232" s="46">
        <v>0</v>
      </c>
      <c r="I232" s="46">
        <v>0</v>
      </c>
      <c r="J232" s="46">
        <v>0</v>
      </c>
      <c r="K232" s="46">
        <v>0</v>
      </c>
      <c r="L232" s="46"/>
      <c r="M232" s="46">
        <v>0</v>
      </c>
      <c r="N232" s="47" t="s">
        <v>2729</v>
      </c>
      <c r="O232" s="48">
        <v>0</v>
      </c>
      <c r="P232" s="49"/>
    </row>
    <row r="233" spans="1:16" s="50" customFormat="1" outlineLevel="2">
      <c r="A233" s="44" t="s">
        <v>2739</v>
      </c>
      <c r="B233" s="45" t="s">
        <v>38</v>
      </c>
      <c r="C233" s="45" t="s">
        <v>502</v>
      </c>
      <c r="D233" s="45" t="s">
        <v>392</v>
      </c>
      <c r="E233" s="45" t="s">
        <v>393</v>
      </c>
      <c r="F233" s="46">
        <v>0</v>
      </c>
      <c r="G233" s="46"/>
      <c r="H233" s="46">
        <v>0</v>
      </c>
      <c r="I233" s="46">
        <v>0</v>
      </c>
      <c r="J233" s="46">
        <v>0</v>
      </c>
      <c r="K233" s="46">
        <v>0</v>
      </c>
      <c r="L233" s="46"/>
      <c r="M233" s="46">
        <v>0</v>
      </c>
      <c r="N233" s="47" t="s">
        <v>2729</v>
      </c>
      <c r="O233" s="48">
        <v>0</v>
      </c>
      <c r="P233" s="49"/>
    </row>
    <row r="234" spans="1:16" outlineLevel="2">
      <c r="A234" s="15" t="s">
        <v>2059</v>
      </c>
      <c r="B234" s="18" t="s">
        <v>38</v>
      </c>
      <c r="C234" s="19" t="s">
        <v>502</v>
      </c>
      <c r="D234" s="19" t="s">
        <v>503</v>
      </c>
      <c r="E234" s="18" t="s">
        <v>504</v>
      </c>
      <c r="F234" s="20">
        <v>0</v>
      </c>
      <c r="H234" s="20">
        <v>0</v>
      </c>
      <c r="I234" s="20">
        <v>0</v>
      </c>
      <c r="J234" s="20">
        <v>0</v>
      </c>
      <c r="K234" s="20">
        <v>0</v>
      </c>
      <c r="M234" s="20">
        <v>0</v>
      </c>
      <c r="N234" s="27" t="s">
        <v>2729</v>
      </c>
      <c r="O234" s="28">
        <v>0</v>
      </c>
    </row>
    <row r="235" spans="1:16" s="50" customFormat="1" outlineLevel="2">
      <c r="A235" s="44" t="s">
        <v>2740</v>
      </c>
      <c r="B235" s="45" t="s">
        <v>38</v>
      </c>
      <c r="C235" s="45" t="s">
        <v>502</v>
      </c>
      <c r="D235" s="45" t="s">
        <v>418</v>
      </c>
      <c r="E235" s="45" t="s">
        <v>419</v>
      </c>
      <c r="F235" s="46">
        <v>0</v>
      </c>
      <c r="G235" s="46"/>
      <c r="H235" s="46">
        <v>0</v>
      </c>
      <c r="I235" s="46">
        <v>0</v>
      </c>
      <c r="J235" s="46">
        <v>0</v>
      </c>
      <c r="K235" s="46">
        <v>0</v>
      </c>
      <c r="L235" s="46"/>
      <c r="M235" s="46">
        <v>0</v>
      </c>
      <c r="N235" s="47" t="s">
        <v>2729</v>
      </c>
      <c r="O235" s="48">
        <v>0</v>
      </c>
      <c r="P235" s="49"/>
    </row>
    <row r="236" spans="1:16" outlineLevel="2">
      <c r="A236" s="15" t="s">
        <v>2060</v>
      </c>
      <c r="B236" s="18" t="s">
        <v>38</v>
      </c>
      <c r="C236" s="19" t="s">
        <v>502</v>
      </c>
      <c r="D236" s="19" t="s">
        <v>505</v>
      </c>
      <c r="E236" s="18" t="s">
        <v>506</v>
      </c>
      <c r="F236" s="20">
        <v>0</v>
      </c>
      <c r="H236" s="20">
        <v>0</v>
      </c>
      <c r="I236" s="20">
        <v>0</v>
      </c>
      <c r="J236" s="20">
        <v>0</v>
      </c>
      <c r="K236" s="20">
        <v>0</v>
      </c>
      <c r="M236" s="20">
        <v>0</v>
      </c>
      <c r="N236" s="27" t="s">
        <v>2729</v>
      </c>
      <c r="O236" s="28">
        <v>0</v>
      </c>
    </row>
    <row r="237" spans="1:16" s="50" customFormat="1" outlineLevel="2">
      <c r="A237" s="44" t="s">
        <v>2741</v>
      </c>
      <c r="B237" s="45" t="s">
        <v>38</v>
      </c>
      <c r="C237" s="45" t="s">
        <v>502</v>
      </c>
      <c r="D237" s="45" t="s">
        <v>458</v>
      </c>
      <c r="E237" s="45" t="s">
        <v>459</v>
      </c>
      <c r="F237" s="46">
        <v>0</v>
      </c>
      <c r="G237" s="46"/>
      <c r="H237" s="46">
        <v>0</v>
      </c>
      <c r="I237" s="46">
        <v>0</v>
      </c>
      <c r="J237" s="46">
        <v>0</v>
      </c>
      <c r="K237" s="46">
        <v>0</v>
      </c>
      <c r="L237" s="46"/>
      <c r="M237" s="46">
        <v>0</v>
      </c>
      <c r="N237" s="47" t="s">
        <v>2729</v>
      </c>
      <c r="O237" s="48">
        <v>0</v>
      </c>
      <c r="P237" s="49"/>
    </row>
    <row r="238" spans="1:16" s="50" customFormat="1" outlineLevel="2">
      <c r="A238" s="44" t="s">
        <v>2742</v>
      </c>
      <c r="B238" s="45" t="s">
        <v>38</v>
      </c>
      <c r="C238" s="45" t="s">
        <v>502</v>
      </c>
      <c r="D238" s="45" t="s">
        <v>460</v>
      </c>
      <c r="E238" s="45" t="s">
        <v>461</v>
      </c>
      <c r="F238" s="46">
        <v>0</v>
      </c>
      <c r="G238" s="46"/>
      <c r="H238" s="46">
        <v>0</v>
      </c>
      <c r="I238" s="46">
        <v>0</v>
      </c>
      <c r="J238" s="46">
        <v>0</v>
      </c>
      <c r="K238" s="46">
        <v>0</v>
      </c>
      <c r="L238" s="46"/>
      <c r="M238" s="46">
        <v>0</v>
      </c>
      <c r="N238" s="47" t="s">
        <v>2729</v>
      </c>
      <c r="O238" s="48">
        <v>0</v>
      </c>
      <c r="P238" s="49"/>
    </row>
    <row r="239" spans="1:16" outlineLevel="2">
      <c r="A239" s="15" t="s">
        <v>2061</v>
      </c>
      <c r="B239" s="18" t="s">
        <v>38</v>
      </c>
      <c r="C239" s="19" t="s">
        <v>502</v>
      </c>
      <c r="D239" s="19" t="s">
        <v>507</v>
      </c>
      <c r="E239" s="18" t="s">
        <v>508</v>
      </c>
      <c r="F239" s="20">
        <v>0</v>
      </c>
      <c r="H239" s="20">
        <v>0</v>
      </c>
      <c r="I239" s="20">
        <v>0</v>
      </c>
      <c r="J239" s="20">
        <v>0</v>
      </c>
      <c r="K239" s="20">
        <v>0</v>
      </c>
      <c r="M239" s="20">
        <v>0</v>
      </c>
      <c r="N239" s="27" t="s">
        <v>2729</v>
      </c>
      <c r="O239" s="28">
        <v>0</v>
      </c>
    </row>
    <row r="240" spans="1:16" s="50" customFormat="1" outlineLevel="2">
      <c r="A240" s="44" t="s">
        <v>2062</v>
      </c>
      <c r="B240" s="45" t="s">
        <v>38</v>
      </c>
      <c r="C240" s="45" t="s">
        <v>502</v>
      </c>
      <c r="D240" s="45" t="s">
        <v>509</v>
      </c>
      <c r="E240" s="45" t="s">
        <v>510</v>
      </c>
      <c r="F240" s="46">
        <v>0</v>
      </c>
      <c r="G240" s="46"/>
      <c r="H240" s="46">
        <v>0</v>
      </c>
      <c r="I240" s="46">
        <v>0</v>
      </c>
      <c r="J240" s="46">
        <v>0</v>
      </c>
      <c r="K240" s="46">
        <v>0</v>
      </c>
      <c r="L240" s="46"/>
      <c r="M240" s="46">
        <v>0</v>
      </c>
      <c r="N240" s="47" t="s">
        <v>2729</v>
      </c>
      <c r="O240" s="48">
        <v>0</v>
      </c>
      <c r="P240" s="49"/>
    </row>
    <row r="241" spans="1:16" ht="13.8" outlineLevel="1" thickBot="1">
      <c r="A241" s="15" t="s">
        <v>2063</v>
      </c>
      <c r="C241" s="19" t="s">
        <v>502</v>
      </c>
      <c r="E241" s="21" t="s">
        <v>1773</v>
      </c>
      <c r="F241" s="22">
        <v>0</v>
      </c>
      <c r="G241" s="22"/>
      <c r="H241" s="22">
        <v>0</v>
      </c>
      <c r="I241" s="22">
        <v>0</v>
      </c>
      <c r="J241" s="22">
        <v>0</v>
      </c>
      <c r="K241" s="22">
        <v>0</v>
      </c>
      <c r="L241" s="22"/>
      <c r="M241" s="22">
        <v>0</v>
      </c>
      <c r="N241" s="27" t="s">
        <v>2729</v>
      </c>
      <c r="O241" s="28">
        <v>0</v>
      </c>
    </row>
    <row r="242" spans="1:16" ht="13.8" outlineLevel="2" thickTop="1">
      <c r="A242" s="15" t="s">
        <v>38</v>
      </c>
      <c r="C242" s="19" t="s">
        <v>511</v>
      </c>
      <c r="N242" s="27" t="s">
        <v>2729</v>
      </c>
      <c r="O242" s="28" t="s">
        <v>2729</v>
      </c>
    </row>
    <row r="243" spans="1:16" outlineLevel="2">
      <c r="A243" s="15" t="s">
        <v>2064</v>
      </c>
      <c r="B243" s="18" t="s">
        <v>38</v>
      </c>
      <c r="C243" s="19" t="s">
        <v>511</v>
      </c>
      <c r="D243" s="19" t="s">
        <v>512</v>
      </c>
      <c r="E243" s="18" t="s">
        <v>513</v>
      </c>
      <c r="F243" s="52">
        <v>-50577</v>
      </c>
      <c r="H243" s="20">
        <v>0</v>
      </c>
      <c r="I243" s="52">
        <v>-50577</v>
      </c>
      <c r="J243" s="20">
        <v>0</v>
      </c>
      <c r="K243" s="52">
        <v>-50577</v>
      </c>
      <c r="M243" s="32">
        <v>-50769</v>
      </c>
      <c r="N243" s="27">
        <v>-4.0000000000000001E-3</v>
      </c>
      <c r="O243" s="28">
        <v>192</v>
      </c>
    </row>
    <row r="244" spans="1:16" s="50" customFormat="1" outlineLevel="2">
      <c r="A244" s="44" t="s">
        <v>2065</v>
      </c>
      <c r="B244" s="45" t="s">
        <v>38</v>
      </c>
      <c r="C244" s="45" t="s">
        <v>511</v>
      </c>
      <c r="D244" s="45" t="s">
        <v>514</v>
      </c>
      <c r="E244" s="45" t="s">
        <v>515</v>
      </c>
      <c r="F244" s="46">
        <v>-8092</v>
      </c>
      <c r="G244" s="46"/>
      <c r="H244" s="46">
        <v>0</v>
      </c>
      <c r="I244" s="46">
        <v>-8092</v>
      </c>
      <c r="J244" s="46">
        <v>0</v>
      </c>
      <c r="K244" s="52">
        <v>-8092</v>
      </c>
      <c r="L244" s="46"/>
      <c r="M244" s="46">
        <v>0</v>
      </c>
      <c r="N244" s="47" t="s">
        <v>2729</v>
      </c>
      <c r="O244" s="48">
        <v>-8092</v>
      </c>
      <c r="P244" s="49"/>
    </row>
    <row r="245" spans="1:16" outlineLevel="2">
      <c r="A245" s="15" t="s">
        <v>2066</v>
      </c>
      <c r="B245" s="18" t="s">
        <v>38</v>
      </c>
      <c r="C245" s="19" t="s">
        <v>511</v>
      </c>
      <c r="D245" s="19" t="s">
        <v>516</v>
      </c>
      <c r="E245" s="18" t="s">
        <v>517</v>
      </c>
      <c r="F245" s="52">
        <v>-62543</v>
      </c>
      <c r="H245" s="20">
        <v>0</v>
      </c>
      <c r="I245" s="52">
        <v>-62543</v>
      </c>
      <c r="J245" s="20">
        <v>0</v>
      </c>
      <c r="K245" s="52">
        <v>-62543</v>
      </c>
      <c r="M245" s="32">
        <v>-57435</v>
      </c>
      <c r="N245" s="27">
        <v>8.8999999999999996E-2</v>
      </c>
      <c r="O245" s="28">
        <v>-5108</v>
      </c>
    </row>
    <row r="246" spans="1:16" s="50" customFormat="1" outlineLevel="2">
      <c r="A246" s="44" t="s">
        <v>2067</v>
      </c>
      <c r="B246" s="45" t="s">
        <v>38</v>
      </c>
      <c r="C246" s="45" t="s">
        <v>511</v>
      </c>
      <c r="D246" s="45" t="s">
        <v>518</v>
      </c>
      <c r="E246" s="45" t="s">
        <v>519</v>
      </c>
      <c r="F246" s="46">
        <v>-10007</v>
      </c>
      <c r="G246" s="46"/>
      <c r="H246" s="46">
        <v>0</v>
      </c>
      <c r="I246" s="46">
        <v>-10007</v>
      </c>
      <c r="J246" s="46">
        <v>0</v>
      </c>
      <c r="K246" s="52">
        <v>-10007</v>
      </c>
      <c r="L246" s="46"/>
      <c r="M246" s="46">
        <v>0</v>
      </c>
      <c r="N246" s="47" t="s">
        <v>2729</v>
      </c>
      <c r="O246" s="48">
        <v>-10007</v>
      </c>
      <c r="P246" s="49"/>
    </row>
    <row r="247" spans="1:16" outlineLevel="2">
      <c r="A247" s="15" t="s">
        <v>2068</v>
      </c>
      <c r="B247" s="18" t="s">
        <v>38</v>
      </c>
      <c r="C247" s="19" t="s">
        <v>511</v>
      </c>
      <c r="D247" s="19" t="s">
        <v>520</v>
      </c>
      <c r="E247" s="18" t="s">
        <v>521</v>
      </c>
      <c r="F247" s="52">
        <v>-51816</v>
      </c>
      <c r="H247" s="20">
        <v>0</v>
      </c>
      <c r="I247" s="52">
        <v>-51816</v>
      </c>
      <c r="J247" s="20">
        <v>0</v>
      </c>
      <c r="K247" s="52">
        <v>-51816</v>
      </c>
      <c r="M247" s="32">
        <v>-48502</v>
      </c>
      <c r="N247" s="27">
        <v>6.8000000000000005E-2</v>
      </c>
      <c r="O247" s="28">
        <v>-3314</v>
      </c>
    </row>
    <row r="248" spans="1:16" s="50" customFormat="1" outlineLevel="2">
      <c r="A248" s="44" t="s">
        <v>2069</v>
      </c>
      <c r="B248" s="45" t="s">
        <v>38</v>
      </c>
      <c r="C248" s="45" t="s">
        <v>511</v>
      </c>
      <c r="D248" s="45" t="s">
        <v>522</v>
      </c>
      <c r="E248" s="45" t="s">
        <v>523</v>
      </c>
      <c r="F248" s="46">
        <v>-8291</v>
      </c>
      <c r="G248" s="46"/>
      <c r="H248" s="46">
        <v>0</v>
      </c>
      <c r="I248" s="46">
        <v>-8291</v>
      </c>
      <c r="J248" s="46">
        <v>0</v>
      </c>
      <c r="K248" s="52">
        <v>-8291</v>
      </c>
      <c r="L248" s="46"/>
      <c r="M248" s="46">
        <v>0</v>
      </c>
      <c r="N248" s="47" t="s">
        <v>2729</v>
      </c>
      <c r="O248" s="48">
        <v>-8291</v>
      </c>
      <c r="P248" s="49"/>
    </row>
    <row r="249" spans="1:16" ht="13.8" outlineLevel="1" thickBot="1">
      <c r="A249" s="15" t="s">
        <v>2070</v>
      </c>
      <c r="C249" s="19" t="s">
        <v>511</v>
      </c>
      <c r="E249" s="21" t="s">
        <v>1774</v>
      </c>
      <c r="F249" s="42">
        <v>-191326</v>
      </c>
      <c r="G249" s="22"/>
      <c r="H249" s="22">
        <v>0</v>
      </c>
      <c r="I249" s="42">
        <v>-191326</v>
      </c>
      <c r="J249" s="22">
        <v>0</v>
      </c>
      <c r="K249" s="43">
        <v>-191326</v>
      </c>
      <c r="L249" s="22"/>
      <c r="M249" s="42">
        <v>-156706</v>
      </c>
      <c r="N249" s="27">
        <v>0.221</v>
      </c>
      <c r="O249" s="28">
        <v>-34620</v>
      </c>
    </row>
    <row r="250" spans="1:16" ht="13.8" outlineLevel="2" thickTop="1">
      <c r="A250" s="15" t="s">
        <v>38</v>
      </c>
      <c r="C250" s="19" t="s">
        <v>531</v>
      </c>
      <c r="N250" s="27" t="s">
        <v>2729</v>
      </c>
      <c r="O250" s="28" t="s">
        <v>2729</v>
      </c>
    </row>
    <row r="251" spans="1:16" outlineLevel="2">
      <c r="A251" s="15" t="s">
        <v>2075</v>
      </c>
      <c r="B251" s="18" t="s">
        <v>38</v>
      </c>
      <c r="C251" s="19" t="s">
        <v>531</v>
      </c>
      <c r="D251" s="19" t="s">
        <v>532</v>
      </c>
      <c r="E251" s="18" t="s">
        <v>533</v>
      </c>
      <c r="F251" s="52">
        <v>-6673</v>
      </c>
      <c r="H251" s="20">
        <v>0</v>
      </c>
      <c r="I251" s="52">
        <v>-6673</v>
      </c>
      <c r="J251" s="20">
        <v>0</v>
      </c>
      <c r="K251" s="52">
        <v>-6673</v>
      </c>
      <c r="M251" s="20">
        <v>-6697</v>
      </c>
      <c r="N251" s="27">
        <v>-4.0000000000000001E-3</v>
      </c>
      <c r="O251" s="28">
        <v>24</v>
      </c>
    </row>
    <row r="252" spans="1:16" outlineLevel="2">
      <c r="A252" s="15" t="s">
        <v>2076</v>
      </c>
      <c r="B252" s="18" t="s">
        <v>38</v>
      </c>
      <c r="C252" s="19" t="s">
        <v>531</v>
      </c>
      <c r="D252" s="19" t="s">
        <v>534</v>
      </c>
      <c r="E252" s="18" t="s">
        <v>535</v>
      </c>
      <c r="F252" s="52">
        <v>-8242</v>
      </c>
      <c r="H252" s="20">
        <v>0</v>
      </c>
      <c r="I252" s="52">
        <v>-8242</v>
      </c>
      <c r="J252" s="20">
        <v>0</v>
      </c>
      <c r="K252" s="52">
        <v>-8242</v>
      </c>
      <c r="M252" s="20">
        <v>-7577</v>
      </c>
      <c r="N252" s="27">
        <v>8.7999999999999995E-2</v>
      </c>
      <c r="O252" s="28">
        <v>-665</v>
      </c>
    </row>
    <row r="253" spans="1:16" outlineLevel="2">
      <c r="A253" s="15" t="s">
        <v>2077</v>
      </c>
      <c r="B253" s="18" t="s">
        <v>38</v>
      </c>
      <c r="C253" s="19" t="s">
        <v>531</v>
      </c>
      <c r="D253" s="19" t="s">
        <v>536</v>
      </c>
      <c r="E253" s="18" t="s">
        <v>537</v>
      </c>
      <c r="F253" s="52">
        <v>-6827</v>
      </c>
      <c r="H253" s="20">
        <v>0</v>
      </c>
      <c r="I253" s="52">
        <v>-6827</v>
      </c>
      <c r="J253" s="20">
        <v>0</v>
      </c>
      <c r="K253" s="52">
        <v>-6827</v>
      </c>
      <c r="M253" s="20">
        <v>-6398</v>
      </c>
      <c r="N253" s="27">
        <v>6.7000000000000004E-2</v>
      </c>
      <c r="O253" s="28">
        <v>-429</v>
      </c>
    </row>
    <row r="254" spans="1:16" ht="13.8" outlineLevel="1" thickBot="1">
      <c r="A254" s="15" t="s">
        <v>2078</v>
      </c>
      <c r="C254" s="19" t="s">
        <v>531</v>
      </c>
      <c r="E254" s="21" t="s">
        <v>1776</v>
      </c>
      <c r="F254" s="42">
        <v>-21742</v>
      </c>
      <c r="G254" s="22"/>
      <c r="H254" s="22">
        <v>0</v>
      </c>
      <c r="I254" s="42">
        <v>-21742</v>
      </c>
      <c r="J254" s="22">
        <v>0</v>
      </c>
      <c r="K254" s="43">
        <v>-21742</v>
      </c>
      <c r="L254" s="22"/>
      <c r="M254" s="22">
        <v>-20672</v>
      </c>
      <c r="N254" s="27">
        <v>5.1999999999999998E-2</v>
      </c>
      <c r="O254" s="28">
        <v>-1070</v>
      </c>
    </row>
    <row r="255" spans="1:16" ht="13.8" outlineLevel="2" thickTop="1">
      <c r="A255" s="15" t="s">
        <v>38</v>
      </c>
      <c r="C255" s="19" t="s">
        <v>538</v>
      </c>
      <c r="N255" s="27" t="s">
        <v>2729</v>
      </c>
      <c r="O255" s="28" t="s">
        <v>2729</v>
      </c>
    </row>
    <row r="256" spans="1:16" outlineLevel="2">
      <c r="A256" s="15" t="s">
        <v>2079</v>
      </c>
      <c r="B256" s="18" t="s">
        <v>38</v>
      </c>
      <c r="C256" s="19" t="s">
        <v>538</v>
      </c>
      <c r="D256" s="19" t="s">
        <v>539</v>
      </c>
      <c r="E256" s="18" t="s">
        <v>540</v>
      </c>
      <c r="F256" s="20">
        <v>0</v>
      </c>
      <c r="H256" s="20">
        <v>0</v>
      </c>
      <c r="I256" s="20">
        <v>0</v>
      </c>
      <c r="J256" s="20">
        <v>0</v>
      </c>
      <c r="K256" s="32">
        <v>0</v>
      </c>
      <c r="M256" s="20">
        <v>0</v>
      </c>
      <c r="N256" s="27" t="s">
        <v>2729</v>
      </c>
      <c r="O256" s="28">
        <v>0</v>
      </c>
    </row>
    <row r="257" spans="1:15" outlineLevel="2">
      <c r="A257" s="15" t="s">
        <v>2080</v>
      </c>
      <c r="B257" s="18" t="s">
        <v>38</v>
      </c>
      <c r="C257" s="19" t="s">
        <v>538</v>
      </c>
      <c r="D257" s="19" t="s">
        <v>541</v>
      </c>
      <c r="E257" s="18" t="s">
        <v>542</v>
      </c>
      <c r="F257" s="52">
        <v>-39539</v>
      </c>
      <c r="H257" s="20">
        <v>0</v>
      </c>
      <c r="I257" s="52">
        <v>-39539</v>
      </c>
      <c r="J257" s="20">
        <v>0</v>
      </c>
      <c r="K257" s="52">
        <v>-39539</v>
      </c>
      <c r="M257" s="20">
        <v>-68867</v>
      </c>
      <c r="N257" s="27">
        <v>-0.42599999999999999</v>
      </c>
      <c r="O257" s="28">
        <v>29328</v>
      </c>
    </row>
    <row r="258" spans="1:15" outlineLevel="2">
      <c r="A258" s="15" t="s">
        <v>2081</v>
      </c>
      <c r="B258" s="18" t="s">
        <v>38</v>
      </c>
      <c r="C258" s="19" t="s">
        <v>538</v>
      </c>
      <c r="D258" s="19" t="s">
        <v>543</v>
      </c>
      <c r="E258" s="18" t="s">
        <v>544</v>
      </c>
      <c r="F258" s="52">
        <v>-11089</v>
      </c>
      <c r="H258" s="20">
        <v>0</v>
      </c>
      <c r="I258" s="52">
        <v>-11089</v>
      </c>
      <c r="J258" s="20">
        <v>0</v>
      </c>
      <c r="K258" s="52">
        <v>-11089</v>
      </c>
      <c r="M258" s="20">
        <v>0</v>
      </c>
      <c r="N258" s="27" t="s">
        <v>2729</v>
      </c>
      <c r="O258" s="28">
        <v>-11089</v>
      </c>
    </row>
    <row r="259" spans="1:15" outlineLevel="2">
      <c r="A259" s="15" t="s">
        <v>2082</v>
      </c>
      <c r="B259" s="18" t="s">
        <v>38</v>
      </c>
      <c r="C259" s="19" t="s">
        <v>538</v>
      </c>
      <c r="D259" s="19" t="s">
        <v>545</v>
      </c>
      <c r="E259" s="18" t="s">
        <v>546</v>
      </c>
      <c r="F259" s="20">
        <v>0</v>
      </c>
      <c r="H259" s="20">
        <v>0</v>
      </c>
      <c r="I259" s="20">
        <v>0</v>
      </c>
      <c r="J259" s="20">
        <v>0</v>
      </c>
      <c r="K259" s="32">
        <v>0</v>
      </c>
      <c r="M259" s="20">
        <v>0</v>
      </c>
      <c r="N259" s="27" t="s">
        <v>2729</v>
      </c>
      <c r="O259" s="28">
        <v>0</v>
      </c>
    </row>
    <row r="260" spans="1:15" outlineLevel="2">
      <c r="A260" s="15" t="s">
        <v>2083</v>
      </c>
      <c r="B260" s="18" t="s">
        <v>38</v>
      </c>
      <c r="C260" s="19" t="s">
        <v>538</v>
      </c>
      <c r="D260" s="19" t="s">
        <v>547</v>
      </c>
      <c r="E260" s="18" t="s">
        <v>548</v>
      </c>
      <c r="F260" s="52">
        <v>-11815</v>
      </c>
      <c r="H260" s="20">
        <v>0</v>
      </c>
      <c r="I260" s="52">
        <v>-11815</v>
      </c>
      <c r="J260" s="20">
        <v>0</v>
      </c>
      <c r="K260" s="52">
        <v>-11815</v>
      </c>
      <c r="M260" s="20">
        <v>-24964</v>
      </c>
      <c r="N260" s="27">
        <v>-0.52700000000000002</v>
      </c>
      <c r="O260" s="28">
        <v>13149</v>
      </c>
    </row>
    <row r="261" spans="1:15" outlineLevel="2">
      <c r="A261" s="15" t="s">
        <v>2084</v>
      </c>
      <c r="B261" s="18" t="s">
        <v>38</v>
      </c>
      <c r="C261" s="19" t="s">
        <v>538</v>
      </c>
      <c r="D261" s="19" t="s">
        <v>549</v>
      </c>
      <c r="E261" s="18" t="s">
        <v>550</v>
      </c>
      <c r="F261" s="20">
        <v>0</v>
      </c>
      <c r="H261" s="20">
        <v>0</v>
      </c>
      <c r="I261" s="20">
        <v>0</v>
      </c>
      <c r="J261" s="20">
        <v>0</v>
      </c>
      <c r="K261" s="32">
        <v>0</v>
      </c>
      <c r="M261" s="20">
        <v>0</v>
      </c>
      <c r="N261" s="27" t="s">
        <v>2729</v>
      </c>
      <c r="O261" s="28">
        <v>0</v>
      </c>
    </row>
    <row r="262" spans="1:15" outlineLevel="2">
      <c r="A262" s="15" t="s">
        <v>2085</v>
      </c>
      <c r="B262" s="18" t="s">
        <v>38</v>
      </c>
      <c r="C262" s="19" t="s">
        <v>538</v>
      </c>
      <c r="D262" s="19" t="s">
        <v>551</v>
      </c>
      <c r="E262" s="18" t="s">
        <v>552</v>
      </c>
      <c r="F262" s="52">
        <v>-47144</v>
      </c>
      <c r="H262" s="20">
        <v>0</v>
      </c>
      <c r="I262" s="52">
        <v>-47144</v>
      </c>
      <c r="J262" s="20">
        <v>0</v>
      </c>
      <c r="K262" s="52">
        <v>-47144</v>
      </c>
      <c r="M262" s="20">
        <v>-80908</v>
      </c>
      <c r="N262" s="27">
        <v>-0.41699999999999998</v>
      </c>
      <c r="O262" s="28">
        <v>33764</v>
      </c>
    </row>
    <row r="263" spans="1:15" outlineLevel="2">
      <c r="A263" s="15" t="s">
        <v>2086</v>
      </c>
      <c r="B263" s="18" t="s">
        <v>38</v>
      </c>
      <c r="C263" s="19" t="s">
        <v>538</v>
      </c>
      <c r="D263" s="19" t="s">
        <v>553</v>
      </c>
      <c r="E263" s="18" t="s">
        <v>554</v>
      </c>
      <c r="F263" s="52">
        <v>-13223</v>
      </c>
      <c r="H263" s="20">
        <v>0</v>
      </c>
      <c r="I263" s="52">
        <v>-13223</v>
      </c>
      <c r="J263" s="20">
        <v>0</v>
      </c>
      <c r="K263" s="52">
        <v>-13223</v>
      </c>
      <c r="M263" s="20">
        <v>0</v>
      </c>
      <c r="N263" s="27" t="s">
        <v>2729</v>
      </c>
      <c r="O263" s="28">
        <v>-13223</v>
      </c>
    </row>
    <row r="264" spans="1:15" outlineLevel="2">
      <c r="A264" s="15" t="s">
        <v>2087</v>
      </c>
      <c r="B264" s="18" t="s">
        <v>38</v>
      </c>
      <c r="C264" s="19" t="s">
        <v>538</v>
      </c>
      <c r="D264" s="19" t="s">
        <v>555</v>
      </c>
      <c r="E264" s="18" t="s">
        <v>556</v>
      </c>
      <c r="F264" s="20">
        <v>0</v>
      </c>
      <c r="H264" s="20">
        <v>0</v>
      </c>
      <c r="I264" s="20">
        <v>0</v>
      </c>
      <c r="J264" s="20">
        <v>0</v>
      </c>
      <c r="K264" s="32">
        <v>0</v>
      </c>
      <c r="M264" s="20">
        <v>0</v>
      </c>
      <c r="N264" s="27" t="s">
        <v>2729</v>
      </c>
      <c r="O264" s="28">
        <v>0</v>
      </c>
    </row>
    <row r="265" spans="1:15" outlineLevel="2">
      <c r="A265" s="15" t="s">
        <v>2743</v>
      </c>
      <c r="B265" s="18" t="s">
        <v>38</v>
      </c>
      <c r="C265" s="19" t="s">
        <v>538</v>
      </c>
      <c r="D265" s="19" t="s">
        <v>781</v>
      </c>
      <c r="E265" s="18" t="s">
        <v>782</v>
      </c>
      <c r="F265" s="20">
        <v>0</v>
      </c>
      <c r="H265" s="20">
        <v>0</v>
      </c>
      <c r="I265" s="20">
        <v>0</v>
      </c>
      <c r="J265" s="20">
        <v>0</v>
      </c>
      <c r="K265" s="32">
        <v>0</v>
      </c>
      <c r="M265" s="20">
        <v>0</v>
      </c>
      <c r="N265" s="27" t="s">
        <v>2729</v>
      </c>
      <c r="O265" s="28">
        <v>0</v>
      </c>
    </row>
    <row r="266" spans="1:15" outlineLevel="2">
      <c r="A266" s="15" t="s">
        <v>2088</v>
      </c>
      <c r="B266" s="18" t="s">
        <v>38</v>
      </c>
      <c r="C266" s="19" t="s">
        <v>538</v>
      </c>
      <c r="D266" s="19" t="s">
        <v>557</v>
      </c>
      <c r="E266" s="18" t="s">
        <v>558</v>
      </c>
      <c r="F266" s="52">
        <v>-14134</v>
      </c>
      <c r="H266" s="20">
        <v>0</v>
      </c>
      <c r="I266" s="52">
        <v>-14134</v>
      </c>
      <c r="J266" s="20">
        <v>0</v>
      </c>
      <c r="K266" s="52">
        <v>-14134</v>
      </c>
      <c r="M266" s="20">
        <v>-29420</v>
      </c>
      <c r="N266" s="27">
        <v>-0.52</v>
      </c>
      <c r="O266" s="28">
        <v>15286</v>
      </c>
    </row>
    <row r="267" spans="1:15" outlineLevel="2">
      <c r="A267" s="15" t="s">
        <v>2089</v>
      </c>
      <c r="B267" s="18" t="s">
        <v>38</v>
      </c>
      <c r="C267" s="19" t="s">
        <v>538</v>
      </c>
      <c r="D267" s="19" t="s">
        <v>559</v>
      </c>
      <c r="E267" s="18" t="s">
        <v>560</v>
      </c>
      <c r="F267" s="20">
        <v>0</v>
      </c>
      <c r="H267" s="20">
        <v>0</v>
      </c>
      <c r="I267" s="20">
        <v>0</v>
      </c>
      <c r="J267" s="20">
        <v>0</v>
      </c>
      <c r="K267" s="32">
        <v>0</v>
      </c>
      <c r="M267" s="20">
        <v>0</v>
      </c>
      <c r="N267" s="27" t="s">
        <v>2729</v>
      </c>
      <c r="O267" s="28">
        <v>0</v>
      </c>
    </row>
    <row r="268" spans="1:15" outlineLevel="2">
      <c r="A268" s="15" t="s">
        <v>2090</v>
      </c>
      <c r="B268" s="18" t="s">
        <v>38</v>
      </c>
      <c r="C268" s="19" t="s">
        <v>538</v>
      </c>
      <c r="D268" s="19" t="s">
        <v>561</v>
      </c>
      <c r="E268" s="18" t="s">
        <v>562</v>
      </c>
      <c r="F268" s="52">
        <v>-39082</v>
      </c>
      <c r="H268" s="20">
        <v>0</v>
      </c>
      <c r="I268" s="52">
        <v>-39082</v>
      </c>
      <c r="J268" s="20">
        <v>0</v>
      </c>
      <c r="K268" s="52">
        <v>-39082</v>
      </c>
      <c r="M268" s="20">
        <v>-70228</v>
      </c>
      <c r="N268" s="27">
        <v>-0.443</v>
      </c>
      <c r="O268" s="28">
        <v>31146</v>
      </c>
    </row>
    <row r="269" spans="1:15" outlineLevel="2">
      <c r="A269" s="15" t="s">
        <v>2091</v>
      </c>
      <c r="B269" s="18" t="s">
        <v>38</v>
      </c>
      <c r="C269" s="19" t="s">
        <v>538</v>
      </c>
      <c r="D269" s="19" t="s">
        <v>563</v>
      </c>
      <c r="E269" s="18" t="s">
        <v>564</v>
      </c>
      <c r="F269" s="52">
        <v>-14069</v>
      </c>
      <c r="H269" s="20">
        <v>0</v>
      </c>
      <c r="I269" s="52">
        <v>-14069</v>
      </c>
      <c r="J269" s="20">
        <v>0</v>
      </c>
      <c r="K269" s="52">
        <v>-14069</v>
      </c>
      <c r="M269" s="20">
        <v>68</v>
      </c>
      <c r="N269" s="27">
        <v>-207.89699999999999</v>
      </c>
      <c r="O269" s="28">
        <v>-14137</v>
      </c>
    </row>
    <row r="270" spans="1:15" outlineLevel="2">
      <c r="A270" s="15" t="s">
        <v>2092</v>
      </c>
      <c r="B270" s="18" t="s">
        <v>38</v>
      </c>
      <c r="C270" s="19" t="s">
        <v>538</v>
      </c>
      <c r="D270" s="19" t="s">
        <v>565</v>
      </c>
      <c r="E270" s="18" t="s">
        <v>566</v>
      </c>
      <c r="F270" s="20">
        <v>0</v>
      </c>
      <c r="H270" s="20">
        <v>0</v>
      </c>
      <c r="I270" s="20">
        <v>0</v>
      </c>
      <c r="J270" s="20">
        <v>0</v>
      </c>
      <c r="K270" s="32">
        <v>0</v>
      </c>
      <c r="M270" s="20">
        <v>0</v>
      </c>
      <c r="N270" s="27" t="s">
        <v>2729</v>
      </c>
      <c r="O270" s="28">
        <v>0</v>
      </c>
    </row>
    <row r="271" spans="1:15" outlineLevel="2">
      <c r="A271" s="15" t="s">
        <v>2744</v>
      </c>
      <c r="B271" s="18" t="s">
        <v>38</v>
      </c>
      <c r="C271" s="19" t="s">
        <v>538</v>
      </c>
      <c r="D271" s="19" t="s">
        <v>829</v>
      </c>
      <c r="E271" s="18" t="s">
        <v>830</v>
      </c>
      <c r="F271" s="20">
        <v>0</v>
      </c>
      <c r="H271" s="20">
        <v>0</v>
      </c>
      <c r="I271" s="20">
        <v>0</v>
      </c>
      <c r="J271" s="20">
        <v>0</v>
      </c>
      <c r="K271" s="32">
        <v>0</v>
      </c>
      <c r="M271" s="20">
        <v>0</v>
      </c>
      <c r="N271" s="27" t="s">
        <v>2729</v>
      </c>
      <c r="O271" s="28">
        <v>0</v>
      </c>
    </row>
    <row r="272" spans="1:15" outlineLevel="2">
      <c r="A272" s="15" t="s">
        <v>2093</v>
      </c>
      <c r="B272" s="18" t="s">
        <v>38</v>
      </c>
      <c r="C272" s="19" t="s">
        <v>538</v>
      </c>
      <c r="D272" s="19" t="s">
        <v>567</v>
      </c>
      <c r="E272" s="18" t="s">
        <v>568</v>
      </c>
      <c r="F272" s="52">
        <v>-11756</v>
      </c>
      <c r="H272" s="20">
        <v>0</v>
      </c>
      <c r="I272" s="52">
        <v>-11756</v>
      </c>
      <c r="J272" s="20">
        <v>0</v>
      </c>
      <c r="K272" s="52">
        <v>-11756</v>
      </c>
      <c r="M272" s="20">
        <v>-25617</v>
      </c>
      <c r="N272" s="27">
        <v>-0.54100000000000004</v>
      </c>
      <c r="O272" s="28">
        <v>13861</v>
      </c>
    </row>
    <row r="273" spans="1:15" ht="13.8" outlineLevel="1" thickBot="1">
      <c r="A273" s="15" t="s">
        <v>2094</v>
      </c>
      <c r="C273" s="19" t="s">
        <v>538</v>
      </c>
      <c r="E273" s="21" t="s">
        <v>1777</v>
      </c>
      <c r="F273" s="42">
        <v>-201851</v>
      </c>
      <c r="G273" s="22"/>
      <c r="H273" s="22">
        <v>0</v>
      </c>
      <c r="I273" s="42">
        <v>-201851</v>
      </c>
      <c r="J273" s="22">
        <v>0</v>
      </c>
      <c r="K273" s="43">
        <v>-201851</v>
      </c>
      <c r="L273" s="22"/>
      <c r="M273" s="22">
        <v>-299936</v>
      </c>
      <c r="N273" s="27">
        <v>-0.32700000000000001</v>
      </c>
      <c r="O273" s="28">
        <v>98085</v>
      </c>
    </row>
    <row r="274" spans="1:15" ht="13.8" outlineLevel="2" thickTop="1">
      <c r="A274" s="15" t="s">
        <v>38</v>
      </c>
      <c r="C274" s="19" t="s">
        <v>569</v>
      </c>
      <c r="N274" s="27" t="s">
        <v>2729</v>
      </c>
      <c r="O274" s="28" t="s">
        <v>2729</v>
      </c>
    </row>
    <row r="275" spans="1:15" outlineLevel="2">
      <c r="A275" s="15" t="s">
        <v>2095</v>
      </c>
      <c r="B275" s="18" t="s">
        <v>38</v>
      </c>
      <c r="C275" s="19" t="s">
        <v>569</v>
      </c>
      <c r="D275" s="19" t="s">
        <v>570</v>
      </c>
      <c r="E275" s="18" t="s">
        <v>571</v>
      </c>
      <c r="F275" s="52">
        <v>-6797</v>
      </c>
      <c r="H275" s="20">
        <v>0</v>
      </c>
      <c r="I275" s="52">
        <v>-6797</v>
      </c>
      <c r="J275" s="20">
        <v>0</v>
      </c>
      <c r="K275" s="52">
        <v>-6797</v>
      </c>
      <c r="M275" s="20">
        <v>-12348</v>
      </c>
      <c r="N275" s="27">
        <v>-0.45</v>
      </c>
      <c r="O275" s="28">
        <v>5551</v>
      </c>
    </row>
    <row r="276" spans="1:15" outlineLevel="2">
      <c r="A276" s="15" t="s">
        <v>2096</v>
      </c>
      <c r="B276" s="18" t="s">
        <v>38</v>
      </c>
      <c r="C276" s="19" t="s">
        <v>569</v>
      </c>
      <c r="D276" s="19" t="s">
        <v>572</v>
      </c>
      <c r="E276" s="18" t="s">
        <v>573</v>
      </c>
      <c r="F276" s="52">
        <v>-8103</v>
      </c>
      <c r="H276" s="20">
        <v>0</v>
      </c>
      <c r="I276" s="52">
        <v>-8103</v>
      </c>
      <c r="J276" s="20">
        <v>0</v>
      </c>
      <c r="K276" s="52">
        <v>-8103</v>
      </c>
      <c r="M276" s="20">
        <v>-14471</v>
      </c>
      <c r="N276" s="27">
        <v>-0.44</v>
      </c>
      <c r="O276" s="28">
        <v>6368</v>
      </c>
    </row>
    <row r="277" spans="1:15" outlineLevel="2">
      <c r="A277" s="15" t="s">
        <v>2097</v>
      </c>
      <c r="B277" s="18" t="s">
        <v>38</v>
      </c>
      <c r="C277" s="19" t="s">
        <v>569</v>
      </c>
      <c r="D277" s="19" t="s">
        <v>574</v>
      </c>
      <c r="E277" s="18" t="s">
        <v>575</v>
      </c>
      <c r="F277" s="52">
        <v>-6717</v>
      </c>
      <c r="H277" s="20">
        <v>0</v>
      </c>
      <c r="I277" s="52">
        <v>-6717</v>
      </c>
      <c r="J277" s="20">
        <v>0</v>
      </c>
      <c r="K277" s="52">
        <v>-6717</v>
      </c>
      <c r="M277" s="20">
        <v>-12555</v>
      </c>
      <c r="N277" s="27">
        <v>-0.46500000000000002</v>
      </c>
      <c r="O277" s="28">
        <v>5838</v>
      </c>
    </row>
    <row r="278" spans="1:15" ht="13.8" outlineLevel="1" thickBot="1">
      <c r="A278" s="15" t="s">
        <v>2098</v>
      </c>
      <c r="C278" s="19" t="s">
        <v>569</v>
      </c>
      <c r="E278" s="21" t="s">
        <v>1778</v>
      </c>
      <c r="F278" s="42">
        <v>-21617</v>
      </c>
      <c r="G278" s="22"/>
      <c r="H278" s="22">
        <v>0</v>
      </c>
      <c r="I278" s="42">
        <v>-21617</v>
      </c>
      <c r="J278" s="22">
        <v>0</v>
      </c>
      <c r="K278" s="43">
        <v>-21617</v>
      </c>
      <c r="L278" s="22"/>
      <c r="M278" s="22">
        <v>-39374</v>
      </c>
      <c r="N278" s="27">
        <v>-0.45100000000000001</v>
      </c>
      <c r="O278" s="28">
        <v>17757</v>
      </c>
    </row>
    <row r="279" spans="1:15" ht="13.8" outlineLevel="2" thickTop="1">
      <c r="A279" s="15" t="s">
        <v>38</v>
      </c>
      <c r="C279" s="19" t="s">
        <v>576</v>
      </c>
      <c r="N279" s="27" t="s">
        <v>2729</v>
      </c>
      <c r="O279" s="28" t="s">
        <v>2729</v>
      </c>
    </row>
    <row r="280" spans="1:15" outlineLevel="2">
      <c r="A280" s="15" t="s">
        <v>2099</v>
      </c>
      <c r="B280" s="18" t="s">
        <v>38</v>
      </c>
      <c r="C280" s="19" t="s">
        <v>576</v>
      </c>
      <c r="D280" s="19" t="s">
        <v>577</v>
      </c>
      <c r="E280" s="18" t="s">
        <v>578</v>
      </c>
      <c r="F280" s="52">
        <v>-51363</v>
      </c>
      <c r="H280" s="20">
        <v>0</v>
      </c>
      <c r="I280" s="52">
        <v>-51363</v>
      </c>
      <c r="J280" s="20">
        <v>0</v>
      </c>
      <c r="K280" s="76">
        <v>-51363</v>
      </c>
      <c r="M280" s="20">
        <v>-35462</v>
      </c>
      <c r="N280" s="27">
        <v>0.44800000000000001</v>
      </c>
      <c r="O280" s="28">
        <v>-15901</v>
      </c>
    </row>
    <row r="281" spans="1:15" outlineLevel="2">
      <c r="A281" s="15" t="s">
        <v>2101</v>
      </c>
      <c r="B281" s="18" t="s">
        <v>38</v>
      </c>
      <c r="C281" s="19" t="s">
        <v>576</v>
      </c>
      <c r="D281" s="19" t="s">
        <v>581</v>
      </c>
      <c r="E281" s="18" t="s">
        <v>582</v>
      </c>
      <c r="F281" s="52">
        <v>-5910</v>
      </c>
      <c r="H281" s="20">
        <v>0</v>
      </c>
      <c r="I281" s="52">
        <v>-5910</v>
      </c>
      <c r="J281" s="20">
        <v>0</v>
      </c>
      <c r="K281" s="76">
        <v>-5910</v>
      </c>
      <c r="M281" s="20">
        <v>-5910</v>
      </c>
      <c r="N281" s="27">
        <v>0</v>
      </c>
      <c r="O281" s="28">
        <v>0</v>
      </c>
    </row>
    <row r="282" spans="1:15" ht="13.8" outlineLevel="1" thickBot="1">
      <c r="A282" s="15" t="s">
        <v>2102</v>
      </c>
      <c r="C282" s="19" t="s">
        <v>576</v>
      </c>
      <c r="E282" s="21" t="s">
        <v>1779</v>
      </c>
      <c r="F282" s="42">
        <v>-57273</v>
      </c>
      <c r="G282" s="22"/>
      <c r="H282" s="22">
        <v>0</v>
      </c>
      <c r="I282" s="42">
        <v>-57273</v>
      </c>
      <c r="J282" s="22">
        <v>0</v>
      </c>
      <c r="K282" s="43">
        <v>-57273</v>
      </c>
      <c r="L282" s="22"/>
      <c r="M282" s="22">
        <v>-41372</v>
      </c>
      <c r="N282" s="27">
        <v>0.38400000000000001</v>
      </c>
      <c r="O282" s="28">
        <v>-15901</v>
      </c>
    </row>
    <row r="283" spans="1:15" ht="13.8" outlineLevel="2" thickTop="1">
      <c r="A283" s="15" t="s">
        <v>38</v>
      </c>
      <c r="C283" s="19" t="s">
        <v>583</v>
      </c>
      <c r="N283" s="27" t="s">
        <v>2729</v>
      </c>
      <c r="O283" s="28" t="s">
        <v>2729</v>
      </c>
    </row>
    <row r="284" spans="1:15" outlineLevel="2">
      <c r="A284" s="15" t="s">
        <v>2103</v>
      </c>
      <c r="B284" s="18" t="s">
        <v>38</v>
      </c>
      <c r="C284" s="19" t="s">
        <v>583</v>
      </c>
      <c r="D284" s="19" t="s">
        <v>584</v>
      </c>
      <c r="E284" s="18" t="s">
        <v>585</v>
      </c>
      <c r="F284" s="20">
        <v>0</v>
      </c>
      <c r="H284" s="20">
        <v>0</v>
      </c>
      <c r="I284" s="20">
        <v>0</v>
      </c>
      <c r="J284" s="20">
        <v>0</v>
      </c>
      <c r="K284" s="76">
        <v>0</v>
      </c>
      <c r="M284" s="20">
        <v>0</v>
      </c>
      <c r="N284" s="27" t="s">
        <v>2729</v>
      </c>
      <c r="O284" s="28">
        <v>0</v>
      </c>
    </row>
    <row r="285" spans="1:15" outlineLevel="2">
      <c r="A285" s="15" t="s">
        <v>2104</v>
      </c>
      <c r="B285" s="18" t="s">
        <v>38</v>
      </c>
      <c r="C285" s="19" t="s">
        <v>583</v>
      </c>
      <c r="D285" s="19" t="s">
        <v>586</v>
      </c>
      <c r="E285" s="18" t="s">
        <v>587</v>
      </c>
      <c r="F285" s="52">
        <v>-20288</v>
      </c>
      <c r="H285" s="20">
        <v>0</v>
      </c>
      <c r="I285" s="52">
        <v>-20288</v>
      </c>
      <c r="J285" s="20">
        <v>0</v>
      </c>
      <c r="K285" s="76">
        <v>-20288</v>
      </c>
      <c r="M285" s="20">
        <v>-43059</v>
      </c>
      <c r="N285" s="27">
        <v>-0.52900000000000003</v>
      </c>
      <c r="O285" s="28">
        <v>22771</v>
      </c>
    </row>
    <row r="286" spans="1:15" outlineLevel="2">
      <c r="A286" s="15" t="s">
        <v>2105</v>
      </c>
      <c r="B286" s="18" t="s">
        <v>38</v>
      </c>
      <c r="C286" s="19" t="s">
        <v>583</v>
      </c>
      <c r="D286" s="19" t="s">
        <v>588</v>
      </c>
      <c r="E286" s="18" t="s">
        <v>589</v>
      </c>
      <c r="F286" s="20">
        <v>0</v>
      </c>
      <c r="H286" s="20">
        <v>0</v>
      </c>
      <c r="I286" s="20">
        <v>0</v>
      </c>
      <c r="J286" s="20">
        <v>0</v>
      </c>
      <c r="K286" s="76">
        <v>0</v>
      </c>
      <c r="M286" s="20">
        <v>0</v>
      </c>
      <c r="N286" s="27" t="s">
        <v>2729</v>
      </c>
      <c r="O286" s="28">
        <v>0</v>
      </c>
    </row>
    <row r="287" spans="1:15" outlineLevel="2">
      <c r="A287" s="15" t="s">
        <v>2106</v>
      </c>
      <c r="B287" s="18" t="s">
        <v>38</v>
      </c>
      <c r="C287" s="19" t="s">
        <v>583</v>
      </c>
      <c r="D287" s="19" t="s">
        <v>590</v>
      </c>
      <c r="E287" s="18" t="s">
        <v>591</v>
      </c>
      <c r="F287" s="20">
        <v>0</v>
      </c>
      <c r="H287" s="20">
        <v>0</v>
      </c>
      <c r="I287" s="20">
        <v>0</v>
      </c>
      <c r="J287" s="20">
        <v>0</v>
      </c>
      <c r="K287" s="76">
        <v>0</v>
      </c>
      <c r="M287" s="20">
        <v>0</v>
      </c>
      <c r="N287" s="27" t="s">
        <v>2729</v>
      </c>
      <c r="O287" s="28">
        <v>0</v>
      </c>
    </row>
    <row r="288" spans="1:15" outlineLevel="2">
      <c r="A288" s="15" t="s">
        <v>2107</v>
      </c>
      <c r="B288" s="18" t="s">
        <v>38</v>
      </c>
      <c r="C288" s="19" t="s">
        <v>583</v>
      </c>
      <c r="D288" s="19" t="s">
        <v>592</v>
      </c>
      <c r="E288" s="18" t="s">
        <v>593</v>
      </c>
      <c r="F288" s="20">
        <v>0</v>
      </c>
      <c r="H288" s="20">
        <v>0</v>
      </c>
      <c r="I288" s="20">
        <v>0</v>
      </c>
      <c r="J288" s="20">
        <v>0</v>
      </c>
      <c r="K288" s="76">
        <v>0</v>
      </c>
      <c r="M288" s="20">
        <v>0</v>
      </c>
      <c r="N288" s="27" t="s">
        <v>2729</v>
      </c>
      <c r="O288" s="28">
        <v>0</v>
      </c>
    </row>
    <row r="289" spans="1:16" outlineLevel="2">
      <c r="A289" s="15" t="s">
        <v>2108</v>
      </c>
      <c r="B289" s="18" t="s">
        <v>38</v>
      </c>
      <c r="C289" s="19" t="s">
        <v>583</v>
      </c>
      <c r="D289" s="19" t="s">
        <v>594</v>
      </c>
      <c r="E289" s="18" t="s">
        <v>595</v>
      </c>
      <c r="F289" s="52">
        <v>-24292</v>
      </c>
      <c r="H289" s="20">
        <v>0</v>
      </c>
      <c r="I289" s="52">
        <v>-24292</v>
      </c>
      <c r="J289" s="20">
        <v>0</v>
      </c>
      <c r="K289" s="76">
        <v>-24292</v>
      </c>
      <c r="M289" s="20">
        <v>-51817</v>
      </c>
      <c r="N289" s="27">
        <v>-0.53100000000000003</v>
      </c>
      <c r="O289" s="28">
        <v>27525</v>
      </c>
    </row>
    <row r="290" spans="1:16" outlineLevel="2">
      <c r="A290" s="15" t="s">
        <v>2109</v>
      </c>
      <c r="B290" s="18" t="s">
        <v>38</v>
      </c>
      <c r="C290" s="19" t="s">
        <v>583</v>
      </c>
      <c r="D290" s="19" t="s">
        <v>596</v>
      </c>
      <c r="E290" s="18" t="s">
        <v>597</v>
      </c>
      <c r="F290" s="20">
        <v>0</v>
      </c>
      <c r="H290" s="20">
        <v>0</v>
      </c>
      <c r="I290" s="20">
        <v>0</v>
      </c>
      <c r="J290" s="20">
        <v>0</v>
      </c>
      <c r="K290" s="76">
        <v>0</v>
      </c>
      <c r="M290" s="20">
        <v>0</v>
      </c>
      <c r="N290" s="27" t="s">
        <v>2729</v>
      </c>
      <c r="O290" s="28">
        <v>0</v>
      </c>
    </row>
    <row r="291" spans="1:16" outlineLevel="2">
      <c r="A291" s="15" t="s">
        <v>2110</v>
      </c>
      <c r="B291" s="18" t="s">
        <v>38</v>
      </c>
      <c r="C291" s="19" t="s">
        <v>583</v>
      </c>
      <c r="D291" s="19" t="s">
        <v>598</v>
      </c>
      <c r="E291" s="18" t="s">
        <v>599</v>
      </c>
      <c r="F291" s="20">
        <v>0</v>
      </c>
      <c r="H291" s="20">
        <v>0</v>
      </c>
      <c r="I291" s="20">
        <v>0</v>
      </c>
      <c r="J291" s="20">
        <v>0</v>
      </c>
      <c r="K291" s="76">
        <v>0</v>
      </c>
      <c r="M291" s="20">
        <v>0</v>
      </c>
      <c r="N291" s="27" t="s">
        <v>2729</v>
      </c>
      <c r="O291" s="28">
        <v>0</v>
      </c>
    </row>
    <row r="292" spans="1:16" outlineLevel="2">
      <c r="A292" s="15" t="s">
        <v>2111</v>
      </c>
      <c r="B292" s="18" t="s">
        <v>38</v>
      </c>
      <c r="C292" s="19" t="s">
        <v>583</v>
      </c>
      <c r="D292" s="19" t="s">
        <v>600</v>
      </c>
      <c r="E292" s="18" t="s">
        <v>601</v>
      </c>
      <c r="F292" s="52">
        <v>-20604</v>
      </c>
      <c r="H292" s="20">
        <v>0</v>
      </c>
      <c r="I292" s="52">
        <v>-20604</v>
      </c>
      <c r="J292" s="20">
        <v>0</v>
      </c>
      <c r="K292" s="76">
        <v>-20604</v>
      </c>
      <c r="M292" s="20">
        <v>-45127</v>
      </c>
      <c r="N292" s="27">
        <v>-0.54300000000000004</v>
      </c>
      <c r="O292" s="28">
        <v>24523</v>
      </c>
    </row>
    <row r="293" spans="1:16" outlineLevel="2">
      <c r="A293" s="15" t="s">
        <v>2112</v>
      </c>
      <c r="B293" s="18" t="s">
        <v>38</v>
      </c>
      <c r="C293" s="19" t="s">
        <v>583</v>
      </c>
      <c r="D293" s="19" t="s">
        <v>602</v>
      </c>
      <c r="E293" s="18" t="s">
        <v>603</v>
      </c>
      <c r="F293" s="20">
        <v>0</v>
      </c>
      <c r="H293" s="20">
        <v>0</v>
      </c>
      <c r="I293" s="20">
        <v>0</v>
      </c>
      <c r="J293" s="20">
        <v>0</v>
      </c>
      <c r="K293" s="76">
        <v>0</v>
      </c>
      <c r="M293" s="20">
        <v>0</v>
      </c>
      <c r="N293" s="27" t="s">
        <v>2729</v>
      </c>
      <c r="O293" s="28">
        <v>0</v>
      </c>
    </row>
    <row r="294" spans="1:16" outlineLevel="2">
      <c r="A294" s="15" t="s">
        <v>2745</v>
      </c>
      <c r="B294" s="18" t="s">
        <v>38</v>
      </c>
      <c r="C294" s="19" t="s">
        <v>583</v>
      </c>
      <c r="D294" s="19" t="s">
        <v>885</v>
      </c>
      <c r="E294" s="18" t="s">
        <v>886</v>
      </c>
      <c r="F294" s="20">
        <v>0</v>
      </c>
      <c r="H294" s="20">
        <v>0</v>
      </c>
      <c r="I294" s="20">
        <v>0</v>
      </c>
      <c r="J294" s="20">
        <v>0</v>
      </c>
      <c r="K294" s="76">
        <v>0</v>
      </c>
      <c r="M294" s="20">
        <v>0</v>
      </c>
      <c r="N294" s="27" t="s">
        <v>2729</v>
      </c>
      <c r="O294" s="28">
        <v>0</v>
      </c>
    </row>
    <row r="295" spans="1:16" ht="13.8" outlineLevel="1" thickBot="1">
      <c r="A295" s="15" t="s">
        <v>2113</v>
      </c>
      <c r="C295" s="19" t="s">
        <v>583</v>
      </c>
      <c r="E295" s="21" t="s">
        <v>1780</v>
      </c>
      <c r="F295" s="42">
        <v>-65184</v>
      </c>
      <c r="G295" s="22"/>
      <c r="H295" s="22">
        <v>0</v>
      </c>
      <c r="I295" s="42">
        <v>-65184</v>
      </c>
      <c r="J295" s="22">
        <v>0</v>
      </c>
      <c r="K295" s="43">
        <v>-65184</v>
      </c>
      <c r="L295" s="22"/>
      <c r="M295" s="22">
        <v>-140003</v>
      </c>
      <c r="N295" s="27">
        <v>-0.53400000000000003</v>
      </c>
      <c r="O295" s="28">
        <v>74819</v>
      </c>
    </row>
    <row r="296" spans="1:16" ht="13.8" outlineLevel="2" thickTop="1">
      <c r="A296" s="15" t="s">
        <v>38</v>
      </c>
      <c r="C296" s="19" t="s">
        <v>604</v>
      </c>
      <c r="N296" s="27" t="s">
        <v>2729</v>
      </c>
      <c r="O296" s="28" t="s">
        <v>2729</v>
      </c>
    </row>
    <row r="297" spans="1:16" outlineLevel="2">
      <c r="A297" s="15" t="s">
        <v>2746</v>
      </c>
      <c r="B297" s="18" t="s">
        <v>38</v>
      </c>
      <c r="C297" s="19" t="s">
        <v>604</v>
      </c>
      <c r="D297" s="19" t="s">
        <v>655</v>
      </c>
      <c r="E297" s="18" t="s">
        <v>656</v>
      </c>
      <c r="F297" s="52">
        <v>1975</v>
      </c>
      <c r="H297" s="20">
        <v>0</v>
      </c>
      <c r="I297" s="52">
        <v>1975</v>
      </c>
      <c r="J297" s="20">
        <v>0</v>
      </c>
      <c r="K297" s="76">
        <v>1975</v>
      </c>
      <c r="M297" s="20">
        <v>2995</v>
      </c>
      <c r="N297" s="27">
        <v>-0.34100000000000003</v>
      </c>
      <c r="O297" s="28">
        <v>-1020</v>
      </c>
    </row>
    <row r="298" spans="1:16" outlineLevel="2">
      <c r="A298" s="15" t="s">
        <v>2747</v>
      </c>
      <c r="B298" s="18" t="s">
        <v>38</v>
      </c>
      <c r="C298" s="19" t="s">
        <v>604</v>
      </c>
      <c r="D298" s="19" t="s">
        <v>657</v>
      </c>
      <c r="E298" s="18" t="s">
        <v>658</v>
      </c>
      <c r="F298" s="52">
        <v>-10502</v>
      </c>
      <c r="H298" s="20">
        <v>0</v>
      </c>
      <c r="I298" s="52">
        <v>-10502</v>
      </c>
      <c r="J298" s="20">
        <v>0</v>
      </c>
      <c r="K298" s="76">
        <v>-10502</v>
      </c>
      <c r="M298" s="20">
        <v>-2995</v>
      </c>
      <c r="N298" s="27">
        <v>2.5070000000000001</v>
      </c>
      <c r="O298" s="28">
        <v>-7507</v>
      </c>
    </row>
    <row r="299" spans="1:16" s="50" customFormat="1" outlineLevel="2">
      <c r="A299" s="44" t="s">
        <v>2748</v>
      </c>
      <c r="B299" s="45" t="s">
        <v>38</v>
      </c>
      <c r="C299" s="45" t="s">
        <v>604</v>
      </c>
      <c r="D299" s="45" t="s">
        <v>659</v>
      </c>
      <c r="E299" s="45" t="s">
        <v>660</v>
      </c>
      <c r="F299" s="46">
        <v>-9383</v>
      </c>
      <c r="G299" s="46"/>
      <c r="H299" s="46">
        <v>0</v>
      </c>
      <c r="I299" s="46">
        <v>-9383</v>
      </c>
      <c r="J299" s="46">
        <v>0</v>
      </c>
      <c r="K299" s="79">
        <v>-9383</v>
      </c>
      <c r="L299" s="46"/>
      <c r="M299" s="46">
        <v>0</v>
      </c>
      <c r="N299" s="47" t="s">
        <v>2729</v>
      </c>
      <c r="O299" s="48">
        <v>-9383</v>
      </c>
      <c r="P299" s="49"/>
    </row>
    <row r="300" spans="1:16" outlineLevel="2">
      <c r="A300" s="15" t="s">
        <v>2749</v>
      </c>
      <c r="B300" s="18" t="s">
        <v>38</v>
      </c>
      <c r="C300" s="19" t="s">
        <v>604</v>
      </c>
      <c r="D300" s="19" t="s">
        <v>721</v>
      </c>
      <c r="E300" s="18" t="s">
        <v>722</v>
      </c>
      <c r="F300" s="52">
        <v>479</v>
      </c>
      <c r="H300" s="20">
        <v>0</v>
      </c>
      <c r="I300" s="52">
        <v>479</v>
      </c>
      <c r="J300" s="20">
        <v>0</v>
      </c>
      <c r="K300" s="76">
        <v>479</v>
      </c>
      <c r="M300" s="20">
        <v>479</v>
      </c>
      <c r="N300" s="27">
        <v>0</v>
      </c>
      <c r="O300" s="28">
        <v>0</v>
      </c>
    </row>
    <row r="301" spans="1:16" outlineLevel="2">
      <c r="A301" s="15" t="s">
        <v>2750</v>
      </c>
      <c r="B301" s="18" t="s">
        <v>38</v>
      </c>
      <c r="C301" s="19" t="s">
        <v>604</v>
      </c>
      <c r="D301" s="19" t="s">
        <v>723</v>
      </c>
      <c r="E301" s="18" t="s">
        <v>724</v>
      </c>
      <c r="F301" s="52">
        <v>-1907</v>
      </c>
      <c r="H301" s="20">
        <v>0</v>
      </c>
      <c r="I301" s="52">
        <v>-1907</v>
      </c>
      <c r="J301" s="20">
        <v>0</v>
      </c>
      <c r="K301" s="76">
        <v>-1907</v>
      </c>
      <c r="M301" s="20">
        <v>-479</v>
      </c>
      <c r="N301" s="27">
        <v>2.9809999999999999</v>
      </c>
      <c r="O301" s="28">
        <v>-1428</v>
      </c>
    </row>
    <row r="302" spans="1:16" s="50" customFormat="1" outlineLevel="2">
      <c r="A302" s="44" t="s">
        <v>2751</v>
      </c>
      <c r="B302" s="45" t="s">
        <v>38</v>
      </c>
      <c r="C302" s="45" t="s">
        <v>604</v>
      </c>
      <c r="D302" s="45" t="s">
        <v>725</v>
      </c>
      <c r="E302" s="45" t="s">
        <v>726</v>
      </c>
      <c r="F302" s="46">
        <v>-1501</v>
      </c>
      <c r="G302" s="46"/>
      <c r="H302" s="46">
        <v>0</v>
      </c>
      <c r="I302" s="46">
        <v>-1501</v>
      </c>
      <c r="J302" s="46">
        <v>0</v>
      </c>
      <c r="K302" s="79">
        <v>-1501</v>
      </c>
      <c r="L302" s="46"/>
      <c r="M302" s="46">
        <v>0</v>
      </c>
      <c r="N302" s="47" t="s">
        <v>2729</v>
      </c>
      <c r="O302" s="48">
        <v>-1501</v>
      </c>
      <c r="P302" s="49"/>
    </row>
    <row r="303" spans="1:16" outlineLevel="2">
      <c r="A303" s="15" t="s">
        <v>2752</v>
      </c>
      <c r="B303" s="18" t="s">
        <v>38</v>
      </c>
      <c r="C303" s="19" t="s">
        <v>604</v>
      </c>
      <c r="D303" s="19" t="s">
        <v>791</v>
      </c>
      <c r="E303" s="18" t="s">
        <v>792</v>
      </c>
      <c r="F303" s="20">
        <v>0</v>
      </c>
      <c r="H303" s="20">
        <v>0</v>
      </c>
      <c r="I303" s="20">
        <v>0</v>
      </c>
      <c r="J303" s="20">
        <v>0</v>
      </c>
      <c r="K303" s="20">
        <v>0</v>
      </c>
      <c r="M303" s="20">
        <v>0</v>
      </c>
      <c r="N303" s="27" t="s">
        <v>2729</v>
      </c>
      <c r="O303" s="28">
        <v>0</v>
      </c>
    </row>
    <row r="304" spans="1:16" outlineLevel="2">
      <c r="A304" s="15" t="s">
        <v>2753</v>
      </c>
      <c r="B304" s="18" t="s">
        <v>38</v>
      </c>
      <c r="C304" s="19" t="s">
        <v>604</v>
      </c>
      <c r="D304" s="19" t="s">
        <v>793</v>
      </c>
      <c r="E304" s="18" t="s">
        <v>794</v>
      </c>
      <c r="F304" s="20">
        <v>0</v>
      </c>
      <c r="H304" s="20">
        <v>0</v>
      </c>
      <c r="I304" s="20">
        <v>0</v>
      </c>
      <c r="J304" s="20">
        <v>0</v>
      </c>
      <c r="K304" s="20">
        <v>0</v>
      </c>
      <c r="M304" s="20">
        <v>0</v>
      </c>
      <c r="N304" s="27" t="s">
        <v>2729</v>
      </c>
      <c r="O304" s="28">
        <v>0</v>
      </c>
    </row>
    <row r="305" spans="1:16" outlineLevel="2">
      <c r="A305" s="15" t="s">
        <v>2754</v>
      </c>
      <c r="B305" s="18" t="s">
        <v>38</v>
      </c>
      <c r="C305" s="19" t="s">
        <v>604</v>
      </c>
      <c r="D305" s="19" t="s">
        <v>795</v>
      </c>
      <c r="E305" s="18" t="s">
        <v>796</v>
      </c>
      <c r="F305" s="20">
        <v>0</v>
      </c>
      <c r="H305" s="20">
        <v>0</v>
      </c>
      <c r="I305" s="20">
        <v>0</v>
      </c>
      <c r="J305" s="20">
        <v>0</v>
      </c>
      <c r="K305" s="20">
        <v>0</v>
      </c>
      <c r="M305" s="20">
        <v>0</v>
      </c>
      <c r="N305" s="27" t="s">
        <v>2729</v>
      </c>
      <c r="O305" s="28">
        <v>0</v>
      </c>
    </row>
    <row r="306" spans="1:16" outlineLevel="2">
      <c r="A306" s="15" t="s">
        <v>2755</v>
      </c>
      <c r="B306" s="18" t="s">
        <v>38</v>
      </c>
      <c r="C306" s="19" t="s">
        <v>604</v>
      </c>
      <c r="D306" s="19" t="s">
        <v>847</v>
      </c>
      <c r="E306" s="18" t="s">
        <v>848</v>
      </c>
      <c r="F306" s="20">
        <v>0</v>
      </c>
      <c r="H306" s="20">
        <v>0</v>
      </c>
      <c r="I306" s="20">
        <v>0</v>
      </c>
      <c r="J306" s="20">
        <v>0</v>
      </c>
      <c r="K306" s="20">
        <v>0</v>
      </c>
      <c r="M306" s="20">
        <v>0</v>
      </c>
      <c r="N306" s="27" t="s">
        <v>2729</v>
      </c>
      <c r="O306" s="28">
        <v>0</v>
      </c>
    </row>
    <row r="307" spans="1:16" s="50" customFormat="1" outlineLevel="2">
      <c r="A307" s="44" t="s">
        <v>2756</v>
      </c>
      <c r="B307" s="45" t="s">
        <v>38</v>
      </c>
      <c r="C307" s="45" t="s">
        <v>604</v>
      </c>
      <c r="D307" s="45" t="s">
        <v>849</v>
      </c>
      <c r="E307" s="45" t="s">
        <v>850</v>
      </c>
      <c r="F307" s="46">
        <v>-325</v>
      </c>
      <c r="G307" s="46"/>
      <c r="H307" s="46">
        <v>0</v>
      </c>
      <c r="I307" s="46">
        <v>-325</v>
      </c>
      <c r="J307" s="46">
        <v>0</v>
      </c>
      <c r="K307" s="78">
        <v>-325</v>
      </c>
      <c r="L307" s="46"/>
      <c r="M307" s="46">
        <v>0</v>
      </c>
      <c r="N307" s="47" t="s">
        <v>2729</v>
      </c>
      <c r="O307" s="48">
        <v>-325</v>
      </c>
      <c r="P307" s="49"/>
    </row>
    <row r="308" spans="1:16" s="50" customFormat="1" outlineLevel="2">
      <c r="A308" s="44" t="s">
        <v>2757</v>
      </c>
      <c r="B308" s="45" t="s">
        <v>38</v>
      </c>
      <c r="C308" s="45" t="s">
        <v>604</v>
      </c>
      <c r="D308" s="45" t="s">
        <v>851</v>
      </c>
      <c r="E308" s="45" t="s">
        <v>852</v>
      </c>
      <c r="F308" s="46">
        <v>-1500</v>
      </c>
      <c r="G308" s="46"/>
      <c r="H308" s="46">
        <v>0</v>
      </c>
      <c r="I308" s="46">
        <v>-1500</v>
      </c>
      <c r="J308" s="46">
        <v>0</v>
      </c>
      <c r="K308" s="46">
        <v>-1500</v>
      </c>
      <c r="L308" s="46"/>
      <c r="M308" s="46">
        <v>0</v>
      </c>
      <c r="N308" s="47" t="s">
        <v>2729</v>
      </c>
      <c r="O308" s="48">
        <v>-1500</v>
      </c>
      <c r="P308" s="49"/>
    </row>
    <row r="309" spans="1:16" outlineLevel="2">
      <c r="A309" s="15" t="s">
        <v>2758</v>
      </c>
      <c r="B309" s="18" t="s">
        <v>38</v>
      </c>
      <c r="C309" s="19" t="s">
        <v>604</v>
      </c>
      <c r="D309" s="19" t="s">
        <v>855</v>
      </c>
      <c r="E309" s="18" t="s">
        <v>856</v>
      </c>
      <c r="F309" s="20">
        <v>0</v>
      </c>
      <c r="H309" s="20">
        <v>0</v>
      </c>
      <c r="I309" s="20">
        <v>0</v>
      </c>
      <c r="J309" s="20">
        <v>0</v>
      </c>
      <c r="K309" s="20">
        <v>0</v>
      </c>
      <c r="M309" s="20">
        <v>0</v>
      </c>
      <c r="N309" s="27" t="s">
        <v>2729</v>
      </c>
      <c r="O309" s="28">
        <v>0</v>
      </c>
    </row>
    <row r="310" spans="1:16" outlineLevel="2">
      <c r="A310" s="15" t="s">
        <v>2759</v>
      </c>
      <c r="B310" s="18" t="s">
        <v>38</v>
      </c>
      <c r="C310" s="19" t="s">
        <v>604</v>
      </c>
      <c r="D310" s="19" t="s">
        <v>857</v>
      </c>
      <c r="E310" s="18" t="s">
        <v>858</v>
      </c>
      <c r="F310" s="20">
        <v>0</v>
      </c>
      <c r="H310" s="20">
        <v>0</v>
      </c>
      <c r="I310" s="20">
        <v>0</v>
      </c>
      <c r="J310" s="20">
        <v>0</v>
      </c>
      <c r="K310" s="20">
        <v>0</v>
      </c>
      <c r="M310" s="20">
        <v>0</v>
      </c>
      <c r="N310" s="27" t="s">
        <v>2729</v>
      </c>
      <c r="O310" s="28">
        <v>0</v>
      </c>
    </row>
    <row r="311" spans="1:16" ht="13.8" outlineLevel="1" thickBot="1">
      <c r="A311" s="15" t="s">
        <v>2131</v>
      </c>
      <c r="C311" s="19" t="s">
        <v>604</v>
      </c>
      <c r="E311" s="21" t="s">
        <v>2760</v>
      </c>
      <c r="F311" s="42">
        <v>-22664</v>
      </c>
      <c r="G311" s="22"/>
      <c r="H311" s="22">
        <v>0</v>
      </c>
      <c r="I311" s="42">
        <v>-22664</v>
      </c>
      <c r="J311" s="22">
        <v>0</v>
      </c>
      <c r="K311" s="42">
        <v>-22664</v>
      </c>
      <c r="L311" s="22"/>
      <c r="M311" s="42">
        <v>0</v>
      </c>
      <c r="N311" s="27" t="s">
        <v>2729</v>
      </c>
      <c r="O311" s="28">
        <v>-22664</v>
      </c>
    </row>
    <row r="312" spans="1:16" ht="13.8" outlineLevel="2" thickTop="1">
      <c r="A312" s="15" t="s">
        <v>38</v>
      </c>
      <c r="C312" s="19" t="s">
        <v>639</v>
      </c>
      <c r="N312" s="27" t="s">
        <v>2729</v>
      </c>
      <c r="O312" s="28" t="s">
        <v>2729</v>
      </c>
    </row>
    <row r="313" spans="1:16" outlineLevel="2">
      <c r="A313" s="15" t="s">
        <v>2761</v>
      </c>
      <c r="B313" s="18" t="s">
        <v>38</v>
      </c>
      <c r="C313" s="19" t="s">
        <v>639</v>
      </c>
      <c r="D313" s="19" t="s">
        <v>641</v>
      </c>
      <c r="E313" s="18" t="s">
        <v>642</v>
      </c>
      <c r="F313" s="20">
        <v>0</v>
      </c>
      <c r="H313" s="20">
        <v>0</v>
      </c>
      <c r="I313" s="20">
        <v>0</v>
      </c>
      <c r="J313" s="20">
        <v>0</v>
      </c>
      <c r="K313" s="20">
        <v>0</v>
      </c>
      <c r="M313" s="20">
        <v>0</v>
      </c>
      <c r="N313" s="27" t="s">
        <v>2729</v>
      </c>
      <c r="O313" s="28">
        <v>0</v>
      </c>
    </row>
    <row r="314" spans="1:16" outlineLevel="2">
      <c r="A314" s="15" t="s">
        <v>2762</v>
      </c>
      <c r="B314" s="18" t="s">
        <v>38</v>
      </c>
      <c r="C314" s="19" t="s">
        <v>639</v>
      </c>
      <c r="D314" s="19" t="s">
        <v>643</v>
      </c>
      <c r="E314" s="18" t="s">
        <v>644</v>
      </c>
      <c r="F314" s="20">
        <v>0</v>
      </c>
      <c r="H314" s="20">
        <v>0</v>
      </c>
      <c r="I314" s="20">
        <v>0</v>
      </c>
      <c r="J314" s="20">
        <v>0</v>
      </c>
      <c r="K314" s="20">
        <v>0</v>
      </c>
      <c r="M314" s="20">
        <v>0</v>
      </c>
      <c r="N314" s="27" t="s">
        <v>2729</v>
      </c>
      <c r="O314" s="28">
        <v>0</v>
      </c>
    </row>
    <row r="315" spans="1:16" outlineLevel="2">
      <c r="A315" s="15" t="s">
        <v>2763</v>
      </c>
      <c r="B315" s="18" t="s">
        <v>38</v>
      </c>
      <c r="C315" s="19" t="s">
        <v>639</v>
      </c>
      <c r="D315" s="19" t="s">
        <v>645</v>
      </c>
      <c r="E315" s="18" t="s">
        <v>646</v>
      </c>
      <c r="F315" s="20">
        <v>0</v>
      </c>
      <c r="H315" s="20">
        <v>0</v>
      </c>
      <c r="I315" s="20">
        <v>0</v>
      </c>
      <c r="J315" s="20">
        <v>0</v>
      </c>
      <c r="K315" s="20">
        <v>0</v>
      </c>
      <c r="M315" s="20">
        <v>0</v>
      </c>
      <c r="N315" s="27" t="s">
        <v>2729</v>
      </c>
      <c r="O315" s="28">
        <v>0</v>
      </c>
    </row>
    <row r="316" spans="1:16" outlineLevel="2">
      <c r="A316" s="15" t="s">
        <v>2764</v>
      </c>
      <c r="B316" s="18" t="s">
        <v>38</v>
      </c>
      <c r="C316" s="19" t="s">
        <v>639</v>
      </c>
      <c r="D316" s="19" t="s">
        <v>647</v>
      </c>
      <c r="E316" s="18" t="s">
        <v>648</v>
      </c>
      <c r="F316" s="52">
        <v>-379</v>
      </c>
      <c r="H316" s="20">
        <v>0</v>
      </c>
      <c r="I316" s="52">
        <v>-379</v>
      </c>
      <c r="J316" s="20">
        <v>0</v>
      </c>
      <c r="K316" s="76">
        <v>-379</v>
      </c>
      <c r="M316" s="20">
        <v>0</v>
      </c>
      <c r="N316" s="27" t="s">
        <v>2729</v>
      </c>
      <c r="O316" s="28">
        <v>-379</v>
      </c>
    </row>
    <row r="317" spans="1:16" outlineLevel="2">
      <c r="A317" s="15" t="s">
        <v>2765</v>
      </c>
      <c r="B317" s="18" t="s">
        <v>38</v>
      </c>
      <c r="C317" s="19" t="s">
        <v>639</v>
      </c>
      <c r="D317" s="19" t="s">
        <v>649</v>
      </c>
      <c r="E317" s="18" t="s">
        <v>650</v>
      </c>
      <c r="F317" s="20">
        <v>0</v>
      </c>
      <c r="H317" s="20">
        <v>0</v>
      </c>
      <c r="I317" s="20">
        <v>0</v>
      </c>
      <c r="J317" s="20">
        <v>0</v>
      </c>
      <c r="K317" s="20">
        <v>0</v>
      </c>
      <c r="M317" s="20">
        <v>0</v>
      </c>
      <c r="N317" s="27" t="s">
        <v>2729</v>
      </c>
      <c r="O317" s="28">
        <v>0</v>
      </c>
    </row>
    <row r="318" spans="1:16" outlineLevel="2">
      <c r="A318" s="15" t="s">
        <v>2766</v>
      </c>
      <c r="B318" s="18" t="s">
        <v>38</v>
      </c>
      <c r="C318" s="19" t="s">
        <v>639</v>
      </c>
      <c r="D318" s="19" t="s">
        <v>651</v>
      </c>
      <c r="E318" s="18" t="s">
        <v>652</v>
      </c>
      <c r="F318" s="20">
        <v>0</v>
      </c>
      <c r="H318" s="20">
        <v>0</v>
      </c>
      <c r="I318" s="20">
        <v>0</v>
      </c>
      <c r="J318" s="20">
        <v>0</v>
      </c>
      <c r="K318" s="20">
        <v>0</v>
      </c>
      <c r="M318" s="20">
        <v>0</v>
      </c>
      <c r="N318" s="27" t="s">
        <v>2729</v>
      </c>
      <c r="O318" s="28">
        <v>0</v>
      </c>
    </row>
    <row r="319" spans="1:16" outlineLevel="2">
      <c r="A319" s="15" t="s">
        <v>2767</v>
      </c>
      <c r="B319" s="18" t="s">
        <v>38</v>
      </c>
      <c r="C319" s="19" t="s">
        <v>639</v>
      </c>
      <c r="D319" s="19" t="s">
        <v>525</v>
      </c>
      <c r="E319" s="18" t="s">
        <v>526</v>
      </c>
      <c r="F319" s="52">
        <v>-282850</v>
      </c>
      <c r="H319" s="20">
        <v>0</v>
      </c>
      <c r="I319" s="52">
        <v>-282850</v>
      </c>
      <c r="J319" s="20">
        <v>0</v>
      </c>
      <c r="K319" s="76">
        <v>-282850</v>
      </c>
      <c r="M319" s="41">
        <v>-643428</v>
      </c>
      <c r="N319" s="27">
        <v>-0.56000000000000005</v>
      </c>
      <c r="O319" s="28">
        <v>360578</v>
      </c>
    </row>
    <row r="320" spans="1:16" outlineLevel="2">
      <c r="A320" s="15" t="s">
        <v>2768</v>
      </c>
      <c r="B320" s="18" t="s">
        <v>38</v>
      </c>
      <c r="C320" s="19" t="s">
        <v>639</v>
      </c>
      <c r="D320" s="19" t="s">
        <v>653</v>
      </c>
      <c r="E320" s="18" t="s">
        <v>654</v>
      </c>
      <c r="F320" s="52">
        <v>-6015</v>
      </c>
      <c r="H320" s="20">
        <v>0</v>
      </c>
      <c r="I320" s="52">
        <v>-6015</v>
      </c>
      <c r="J320" s="20">
        <v>0</v>
      </c>
      <c r="K320" s="76">
        <v>-6015</v>
      </c>
      <c r="M320" s="20">
        <v>0</v>
      </c>
      <c r="N320" s="27" t="s">
        <v>2729</v>
      </c>
      <c r="O320" s="28">
        <v>-6015</v>
      </c>
    </row>
    <row r="321" spans="1:16" outlineLevel="2">
      <c r="A321" s="15" t="s">
        <v>2769</v>
      </c>
      <c r="B321" s="18" t="s">
        <v>38</v>
      </c>
      <c r="C321" s="19" t="s">
        <v>639</v>
      </c>
      <c r="D321" s="19" t="s">
        <v>705</v>
      </c>
      <c r="E321" s="18" t="s">
        <v>706</v>
      </c>
      <c r="F321" s="20">
        <v>0</v>
      </c>
      <c r="H321" s="20">
        <v>0</v>
      </c>
      <c r="I321" s="20">
        <v>0</v>
      </c>
      <c r="J321" s="20">
        <v>0</v>
      </c>
      <c r="K321" s="20">
        <v>0</v>
      </c>
      <c r="M321" s="20">
        <v>0</v>
      </c>
      <c r="N321" s="27" t="s">
        <v>2729</v>
      </c>
      <c r="O321" s="28">
        <v>0</v>
      </c>
    </row>
    <row r="322" spans="1:16" outlineLevel="2">
      <c r="A322" s="15" t="s">
        <v>2770</v>
      </c>
      <c r="B322" s="18" t="s">
        <v>38</v>
      </c>
      <c r="C322" s="19" t="s">
        <v>639</v>
      </c>
      <c r="D322" s="19" t="s">
        <v>707</v>
      </c>
      <c r="E322" s="18" t="s">
        <v>708</v>
      </c>
      <c r="F322" s="20">
        <v>0</v>
      </c>
      <c r="H322" s="20">
        <v>0</v>
      </c>
      <c r="I322" s="20">
        <v>0</v>
      </c>
      <c r="J322" s="20">
        <v>0</v>
      </c>
      <c r="K322" s="20">
        <v>0</v>
      </c>
      <c r="M322" s="20">
        <v>0</v>
      </c>
      <c r="N322" s="27" t="s">
        <v>2729</v>
      </c>
      <c r="O322" s="28">
        <v>0</v>
      </c>
    </row>
    <row r="323" spans="1:16" outlineLevel="2">
      <c r="A323" s="15" t="s">
        <v>2771</v>
      </c>
      <c r="B323" s="18" t="s">
        <v>38</v>
      </c>
      <c r="C323" s="19" t="s">
        <v>639</v>
      </c>
      <c r="D323" s="19" t="s">
        <v>709</v>
      </c>
      <c r="E323" s="18" t="s">
        <v>2772</v>
      </c>
      <c r="F323" s="20">
        <v>0</v>
      </c>
      <c r="H323" s="20">
        <v>0</v>
      </c>
      <c r="I323" s="20">
        <v>0</v>
      </c>
      <c r="J323" s="20">
        <v>0</v>
      </c>
      <c r="K323" s="20">
        <v>0</v>
      </c>
      <c r="M323" s="20">
        <v>0</v>
      </c>
      <c r="N323" s="27" t="s">
        <v>2729</v>
      </c>
      <c r="O323" s="28">
        <v>0</v>
      </c>
    </row>
    <row r="324" spans="1:16" s="50" customFormat="1" outlineLevel="2">
      <c r="A324" s="44" t="s">
        <v>2773</v>
      </c>
      <c r="B324" s="45" t="s">
        <v>38</v>
      </c>
      <c r="C324" s="45" t="s">
        <v>639</v>
      </c>
      <c r="D324" s="45" t="s">
        <v>711</v>
      </c>
      <c r="E324" s="45" t="s">
        <v>712</v>
      </c>
      <c r="F324" s="46">
        <v>0</v>
      </c>
      <c r="G324" s="46"/>
      <c r="H324" s="46">
        <v>0</v>
      </c>
      <c r="I324" s="46">
        <v>0</v>
      </c>
      <c r="J324" s="46">
        <v>0</v>
      </c>
      <c r="K324" s="46">
        <v>0</v>
      </c>
      <c r="L324" s="46"/>
      <c r="M324" s="46">
        <v>0</v>
      </c>
      <c r="N324" s="47" t="s">
        <v>2729</v>
      </c>
      <c r="O324" s="48">
        <v>0</v>
      </c>
      <c r="P324" s="49"/>
    </row>
    <row r="325" spans="1:16" outlineLevel="2">
      <c r="A325" s="15" t="s">
        <v>2774</v>
      </c>
      <c r="B325" s="18" t="s">
        <v>38</v>
      </c>
      <c r="C325" s="19" t="s">
        <v>639</v>
      </c>
      <c r="D325" s="19" t="s">
        <v>713</v>
      </c>
      <c r="E325" s="18" t="s">
        <v>714</v>
      </c>
      <c r="F325" s="20">
        <v>0</v>
      </c>
      <c r="H325" s="20">
        <v>0</v>
      </c>
      <c r="I325" s="20">
        <v>0</v>
      </c>
      <c r="J325" s="20">
        <v>0</v>
      </c>
      <c r="K325" s="20">
        <v>0</v>
      </c>
      <c r="M325" s="20">
        <v>0</v>
      </c>
      <c r="N325" s="27" t="s">
        <v>2729</v>
      </c>
      <c r="O325" s="28">
        <v>0</v>
      </c>
    </row>
    <row r="326" spans="1:16" s="50" customFormat="1" outlineLevel="2">
      <c r="A326" s="44" t="s">
        <v>2775</v>
      </c>
      <c r="B326" s="45" t="s">
        <v>38</v>
      </c>
      <c r="C326" s="45" t="s">
        <v>639</v>
      </c>
      <c r="D326" s="45" t="s">
        <v>715</v>
      </c>
      <c r="E326" s="45" t="s">
        <v>716</v>
      </c>
      <c r="F326" s="46">
        <v>0</v>
      </c>
      <c r="G326" s="46"/>
      <c r="H326" s="46">
        <v>0</v>
      </c>
      <c r="I326" s="46">
        <v>0</v>
      </c>
      <c r="J326" s="46">
        <v>0</v>
      </c>
      <c r="K326" s="46">
        <v>0</v>
      </c>
      <c r="L326" s="46"/>
      <c r="M326" s="46">
        <v>0</v>
      </c>
      <c r="N326" s="47" t="s">
        <v>2729</v>
      </c>
      <c r="O326" s="48">
        <v>0</v>
      </c>
      <c r="P326" s="49"/>
    </row>
    <row r="327" spans="1:16" s="50" customFormat="1" outlineLevel="2">
      <c r="A327" s="44" t="s">
        <v>2776</v>
      </c>
      <c r="B327" s="45" t="s">
        <v>38</v>
      </c>
      <c r="C327" s="45" t="s">
        <v>639</v>
      </c>
      <c r="D327" s="45" t="s">
        <v>717</v>
      </c>
      <c r="E327" s="45" t="s">
        <v>718</v>
      </c>
      <c r="F327" s="46">
        <v>-826</v>
      </c>
      <c r="G327" s="46"/>
      <c r="H327" s="46">
        <v>0</v>
      </c>
      <c r="I327" s="46">
        <v>-826</v>
      </c>
      <c r="J327" s="46">
        <v>0</v>
      </c>
      <c r="K327" s="79">
        <v>-826</v>
      </c>
      <c r="L327" s="46"/>
      <c r="M327" s="46">
        <v>0</v>
      </c>
      <c r="N327" s="47" t="s">
        <v>2729</v>
      </c>
      <c r="O327" s="48">
        <v>-826</v>
      </c>
      <c r="P327" s="49"/>
    </row>
    <row r="328" spans="1:16" s="50" customFormat="1" outlineLevel="2">
      <c r="A328" s="44" t="s">
        <v>2777</v>
      </c>
      <c r="B328" s="45" t="s">
        <v>38</v>
      </c>
      <c r="C328" s="45" t="s">
        <v>639</v>
      </c>
      <c r="D328" s="45" t="s">
        <v>719</v>
      </c>
      <c r="E328" s="80" t="s">
        <v>720</v>
      </c>
      <c r="F328" s="46">
        <v>-600</v>
      </c>
      <c r="G328" s="46"/>
      <c r="H328" s="46">
        <v>0</v>
      </c>
      <c r="I328" s="46">
        <v>-600</v>
      </c>
      <c r="J328" s="46">
        <v>0</v>
      </c>
      <c r="K328" s="79">
        <v>-600</v>
      </c>
      <c r="L328" s="46"/>
      <c r="M328" s="46">
        <v>-2345</v>
      </c>
      <c r="N328" s="47">
        <v>-0.74399999999999999</v>
      </c>
      <c r="O328" s="48">
        <v>1745</v>
      </c>
      <c r="P328" s="49"/>
    </row>
    <row r="329" spans="1:16" outlineLevel="2">
      <c r="A329" s="15" t="s">
        <v>2778</v>
      </c>
      <c r="B329" s="18" t="s">
        <v>38</v>
      </c>
      <c r="C329" s="19" t="s">
        <v>639</v>
      </c>
      <c r="D329" s="19" t="s">
        <v>771</v>
      </c>
      <c r="E329" s="18" t="s">
        <v>772</v>
      </c>
      <c r="F329" s="20">
        <v>0</v>
      </c>
      <c r="H329" s="20">
        <v>0</v>
      </c>
      <c r="I329" s="20">
        <v>0</v>
      </c>
      <c r="J329" s="20">
        <v>0</v>
      </c>
      <c r="K329" s="20">
        <v>0</v>
      </c>
      <c r="M329" s="20">
        <v>0</v>
      </c>
      <c r="N329" s="27" t="s">
        <v>2729</v>
      </c>
      <c r="O329" s="28">
        <v>0</v>
      </c>
    </row>
    <row r="330" spans="1:16" outlineLevel="2">
      <c r="A330" s="15" t="s">
        <v>2779</v>
      </c>
      <c r="B330" s="18" t="s">
        <v>38</v>
      </c>
      <c r="C330" s="19" t="s">
        <v>639</v>
      </c>
      <c r="D330" s="19" t="s">
        <v>779</v>
      </c>
      <c r="E330" s="18" t="s">
        <v>780</v>
      </c>
      <c r="F330" s="20">
        <v>0</v>
      </c>
      <c r="H330" s="20">
        <v>0</v>
      </c>
      <c r="I330" s="20">
        <v>0</v>
      </c>
      <c r="J330" s="20">
        <v>0</v>
      </c>
      <c r="K330" s="20">
        <v>0</v>
      </c>
      <c r="M330" s="20">
        <v>0</v>
      </c>
      <c r="N330" s="27" t="s">
        <v>2729</v>
      </c>
      <c r="O330" s="28">
        <v>0</v>
      </c>
    </row>
    <row r="331" spans="1:16" outlineLevel="2">
      <c r="A331" s="15" t="s">
        <v>2780</v>
      </c>
      <c r="B331" s="18" t="s">
        <v>38</v>
      </c>
      <c r="C331" s="19" t="s">
        <v>639</v>
      </c>
      <c r="D331" s="19" t="s">
        <v>783</v>
      </c>
      <c r="E331" s="18" t="s">
        <v>784</v>
      </c>
      <c r="F331" s="20">
        <v>0</v>
      </c>
      <c r="H331" s="20">
        <v>0</v>
      </c>
      <c r="I331" s="20">
        <v>0</v>
      </c>
      <c r="J331" s="20">
        <v>0</v>
      </c>
      <c r="K331" s="20">
        <v>0</v>
      </c>
      <c r="M331" s="20">
        <v>0</v>
      </c>
      <c r="N331" s="27" t="s">
        <v>2729</v>
      </c>
      <c r="O331" s="28">
        <v>0</v>
      </c>
    </row>
    <row r="332" spans="1:16" outlineLevel="2">
      <c r="A332" s="15" t="s">
        <v>2781</v>
      </c>
      <c r="B332" s="18" t="s">
        <v>38</v>
      </c>
      <c r="C332" s="19" t="s">
        <v>639</v>
      </c>
      <c r="D332" s="19" t="s">
        <v>785</v>
      </c>
      <c r="E332" s="18" t="s">
        <v>786</v>
      </c>
      <c r="F332" s="20">
        <v>0</v>
      </c>
      <c r="H332" s="20">
        <v>0</v>
      </c>
      <c r="I332" s="20">
        <v>0</v>
      </c>
      <c r="J332" s="20">
        <v>0</v>
      </c>
      <c r="K332" s="20">
        <v>0</v>
      </c>
      <c r="M332" s="20">
        <v>0</v>
      </c>
      <c r="N332" s="27" t="s">
        <v>2729</v>
      </c>
      <c r="O332" s="28">
        <v>0</v>
      </c>
    </row>
    <row r="333" spans="1:16" outlineLevel="2">
      <c r="A333" s="15" t="s">
        <v>2782</v>
      </c>
      <c r="B333" s="18" t="s">
        <v>38</v>
      </c>
      <c r="C333" s="19" t="s">
        <v>639</v>
      </c>
      <c r="D333" s="19" t="s">
        <v>787</v>
      </c>
      <c r="E333" s="18" t="s">
        <v>788</v>
      </c>
      <c r="F333" s="20">
        <v>0</v>
      </c>
      <c r="H333" s="20">
        <v>0</v>
      </c>
      <c r="I333" s="20">
        <v>0</v>
      </c>
      <c r="J333" s="20">
        <v>0</v>
      </c>
      <c r="K333" s="20">
        <v>0</v>
      </c>
      <c r="M333" s="20">
        <v>0</v>
      </c>
      <c r="N333" s="27" t="s">
        <v>2729</v>
      </c>
      <c r="O333" s="28">
        <v>0</v>
      </c>
    </row>
    <row r="334" spans="1:16" outlineLevel="2">
      <c r="A334" s="15" t="s">
        <v>2783</v>
      </c>
      <c r="B334" s="18" t="s">
        <v>38</v>
      </c>
      <c r="C334" s="19" t="s">
        <v>639</v>
      </c>
      <c r="D334" s="19" t="s">
        <v>527</v>
      </c>
      <c r="E334" s="18" t="s">
        <v>528</v>
      </c>
      <c r="F334" s="52">
        <v>-489070</v>
      </c>
      <c r="H334" s="20">
        <v>0</v>
      </c>
      <c r="I334" s="52">
        <v>-489070</v>
      </c>
      <c r="J334" s="20">
        <v>0</v>
      </c>
      <c r="K334" s="76">
        <v>-489070</v>
      </c>
      <c r="M334" s="41">
        <v>-821571</v>
      </c>
      <c r="N334" s="27">
        <v>-0.40500000000000003</v>
      </c>
      <c r="O334" s="28">
        <v>332501</v>
      </c>
    </row>
    <row r="335" spans="1:16" outlineLevel="2">
      <c r="A335" s="15" t="s">
        <v>2784</v>
      </c>
      <c r="B335" s="18" t="s">
        <v>38</v>
      </c>
      <c r="C335" s="19" t="s">
        <v>639</v>
      </c>
      <c r="D335" s="19" t="s">
        <v>789</v>
      </c>
      <c r="E335" s="18" t="s">
        <v>790</v>
      </c>
      <c r="F335" s="20">
        <v>0</v>
      </c>
      <c r="H335" s="20">
        <v>0</v>
      </c>
      <c r="I335" s="20">
        <v>0</v>
      </c>
      <c r="J335" s="20">
        <v>0</v>
      </c>
      <c r="K335" s="76">
        <v>0</v>
      </c>
      <c r="M335" s="20">
        <v>0</v>
      </c>
      <c r="N335" s="27" t="s">
        <v>2729</v>
      </c>
      <c r="O335" s="28">
        <v>0</v>
      </c>
    </row>
    <row r="336" spans="1:16" s="50" customFormat="1" outlineLevel="2">
      <c r="A336" s="44" t="s">
        <v>2785</v>
      </c>
      <c r="B336" s="45" t="s">
        <v>38</v>
      </c>
      <c r="C336" s="45" t="s">
        <v>639</v>
      </c>
      <c r="D336" s="45" t="s">
        <v>797</v>
      </c>
      <c r="E336" s="45" t="s">
        <v>798</v>
      </c>
      <c r="F336" s="46">
        <v>-1500</v>
      </c>
      <c r="G336" s="46"/>
      <c r="H336" s="46">
        <v>0</v>
      </c>
      <c r="I336" s="46">
        <v>-1500</v>
      </c>
      <c r="J336" s="46">
        <v>0</v>
      </c>
      <c r="K336" s="79">
        <v>-1500</v>
      </c>
      <c r="L336" s="46"/>
      <c r="M336" s="46">
        <v>0</v>
      </c>
      <c r="N336" s="47" t="s">
        <v>2729</v>
      </c>
      <c r="O336" s="48">
        <v>-1500</v>
      </c>
      <c r="P336" s="49"/>
    </row>
    <row r="337" spans="1:16" outlineLevel="2">
      <c r="A337" s="15" t="s">
        <v>2786</v>
      </c>
      <c r="B337" s="18" t="s">
        <v>38</v>
      </c>
      <c r="C337" s="19" t="s">
        <v>639</v>
      </c>
      <c r="D337" s="19" t="s">
        <v>803</v>
      </c>
      <c r="E337" s="18" t="s">
        <v>804</v>
      </c>
      <c r="F337" s="20">
        <v>0</v>
      </c>
      <c r="H337" s="20">
        <v>0</v>
      </c>
      <c r="I337" s="20">
        <v>0</v>
      </c>
      <c r="J337" s="20">
        <v>0</v>
      </c>
      <c r="K337" s="76">
        <v>0</v>
      </c>
      <c r="M337" s="20">
        <v>0</v>
      </c>
      <c r="N337" s="27" t="s">
        <v>2729</v>
      </c>
      <c r="O337" s="28">
        <v>0</v>
      </c>
    </row>
    <row r="338" spans="1:16" outlineLevel="2">
      <c r="A338" s="15" t="s">
        <v>2787</v>
      </c>
      <c r="B338" s="18" t="s">
        <v>38</v>
      </c>
      <c r="C338" s="19" t="s">
        <v>639</v>
      </c>
      <c r="D338" s="19" t="s">
        <v>805</v>
      </c>
      <c r="E338" s="18" t="s">
        <v>806</v>
      </c>
      <c r="F338" s="20">
        <v>0</v>
      </c>
      <c r="H338" s="20">
        <v>0</v>
      </c>
      <c r="I338" s="20">
        <v>0</v>
      </c>
      <c r="J338" s="20">
        <v>0</v>
      </c>
      <c r="K338" s="76">
        <v>0</v>
      </c>
      <c r="M338" s="20">
        <v>0</v>
      </c>
      <c r="N338" s="27" t="s">
        <v>2729</v>
      </c>
      <c r="O338" s="28">
        <v>0</v>
      </c>
    </row>
    <row r="339" spans="1:16" s="50" customFormat="1" outlineLevel="2">
      <c r="A339" s="44" t="s">
        <v>2788</v>
      </c>
      <c r="B339" s="45" t="s">
        <v>38</v>
      </c>
      <c r="C339" s="45" t="s">
        <v>639</v>
      </c>
      <c r="D339" s="45" t="s">
        <v>809</v>
      </c>
      <c r="E339" s="80" t="s">
        <v>810</v>
      </c>
      <c r="F339" s="46">
        <v>-150</v>
      </c>
      <c r="G339" s="46"/>
      <c r="H339" s="46">
        <v>0</v>
      </c>
      <c r="I339" s="46">
        <v>-150</v>
      </c>
      <c r="J339" s="46">
        <v>0</v>
      </c>
      <c r="K339" s="79">
        <v>-150</v>
      </c>
      <c r="L339" s="46"/>
      <c r="M339" s="46">
        <v>-12684</v>
      </c>
      <c r="N339" s="47">
        <v>-0.98799999999999999</v>
      </c>
      <c r="O339" s="48">
        <v>12534</v>
      </c>
      <c r="P339" s="49"/>
    </row>
    <row r="340" spans="1:16" outlineLevel="2">
      <c r="A340" s="15" t="s">
        <v>2789</v>
      </c>
      <c r="B340" s="18" t="s">
        <v>38</v>
      </c>
      <c r="C340" s="19" t="s">
        <v>639</v>
      </c>
      <c r="D340" s="19" t="s">
        <v>579</v>
      </c>
      <c r="E340" s="18" t="s">
        <v>580</v>
      </c>
      <c r="F340" s="20">
        <v>0</v>
      </c>
      <c r="H340" s="20">
        <v>0</v>
      </c>
      <c r="I340" s="20">
        <v>0</v>
      </c>
      <c r="J340" s="20">
        <v>0</v>
      </c>
      <c r="K340" s="76">
        <v>0</v>
      </c>
      <c r="M340" s="20">
        <v>0</v>
      </c>
      <c r="N340" s="27" t="s">
        <v>2729</v>
      </c>
      <c r="O340" s="28">
        <v>0</v>
      </c>
    </row>
    <row r="341" spans="1:16" outlineLevel="2">
      <c r="A341" s="15" t="s">
        <v>2790</v>
      </c>
      <c r="B341" s="18" t="s">
        <v>38</v>
      </c>
      <c r="C341" s="19" t="s">
        <v>639</v>
      </c>
      <c r="D341" s="19" t="s">
        <v>811</v>
      </c>
      <c r="E341" s="18" t="s">
        <v>812</v>
      </c>
      <c r="F341" s="20">
        <v>0</v>
      </c>
      <c r="H341" s="20">
        <v>0</v>
      </c>
      <c r="I341" s="20">
        <v>0</v>
      </c>
      <c r="J341" s="20">
        <v>0</v>
      </c>
      <c r="K341" s="76">
        <v>0</v>
      </c>
      <c r="M341" s="20">
        <v>0</v>
      </c>
      <c r="N341" s="27" t="s">
        <v>2729</v>
      </c>
      <c r="O341" s="28">
        <v>0</v>
      </c>
    </row>
    <row r="342" spans="1:16" outlineLevel="2">
      <c r="A342" s="15" t="s">
        <v>2791</v>
      </c>
      <c r="B342" s="18" t="s">
        <v>38</v>
      </c>
      <c r="C342" s="19" t="s">
        <v>639</v>
      </c>
      <c r="D342" s="19" t="s">
        <v>813</v>
      </c>
      <c r="E342" s="18" t="s">
        <v>2792</v>
      </c>
      <c r="F342" s="20">
        <v>0</v>
      </c>
      <c r="H342" s="20">
        <v>0</v>
      </c>
      <c r="I342" s="20">
        <v>0</v>
      </c>
      <c r="J342" s="20">
        <v>0</v>
      </c>
      <c r="K342" s="76">
        <v>0</v>
      </c>
      <c r="M342" s="20">
        <v>0</v>
      </c>
      <c r="N342" s="27" t="s">
        <v>2729</v>
      </c>
      <c r="O342" s="28">
        <v>0</v>
      </c>
    </row>
    <row r="343" spans="1:16" outlineLevel="2">
      <c r="A343" s="15" t="s">
        <v>2793</v>
      </c>
      <c r="B343" s="18" t="s">
        <v>38</v>
      </c>
      <c r="C343" s="19" t="s">
        <v>639</v>
      </c>
      <c r="D343" s="19" t="s">
        <v>815</v>
      </c>
      <c r="E343" s="18" t="s">
        <v>816</v>
      </c>
      <c r="F343" s="20">
        <v>0</v>
      </c>
      <c r="H343" s="20">
        <v>0</v>
      </c>
      <c r="I343" s="20">
        <v>0</v>
      </c>
      <c r="J343" s="20">
        <v>0</v>
      </c>
      <c r="K343" s="76">
        <v>0</v>
      </c>
      <c r="M343" s="20">
        <v>0</v>
      </c>
      <c r="N343" s="27" t="s">
        <v>2729</v>
      </c>
      <c r="O343" s="28">
        <v>0</v>
      </c>
    </row>
    <row r="344" spans="1:16" outlineLevel="2">
      <c r="A344" s="15" t="s">
        <v>2794</v>
      </c>
      <c r="B344" s="18" t="s">
        <v>38</v>
      </c>
      <c r="C344" s="19" t="s">
        <v>639</v>
      </c>
      <c r="D344" s="19" t="s">
        <v>817</v>
      </c>
      <c r="E344" s="18" t="s">
        <v>818</v>
      </c>
      <c r="F344" s="20">
        <v>0</v>
      </c>
      <c r="H344" s="20">
        <v>0</v>
      </c>
      <c r="I344" s="20">
        <v>0</v>
      </c>
      <c r="J344" s="20">
        <v>0</v>
      </c>
      <c r="K344" s="76">
        <v>0</v>
      </c>
      <c r="M344" s="20">
        <v>0</v>
      </c>
      <c r="N344" s="27" t="s">
        <v>2729</v>
      </c>
      <c r="O344" s="28">
        <v>0</v>
      </c>
    </row>
    <row r="345" spans="1:16" s="50" customFormat="1" outlineLevel="2">
      <c r="A345" s="44" t="s">
        <v>2795</v>
      </c>
      <c r="B345" s="45" t="s">
        <v>38</v>
      </c>
      <c r="C345" s="45" t="s">
        <v>639</v>
      </c>
      <c r="D345" s="45" t="s">
        <v>819</v>
      </c>
      <c r="E345" s="45" t="s">
        <v>820</v>
      </c>
      <c r="F345" s="46">
        <v>0</v>
      </c>
      <c r="G345" s="46"/>
      <c r="H345" s="46">
        <v>0</v>
      </c>
      <c r="I345" s="46">
        <v>0</v>
      </c>
      <c r="J345" s="46">
        <v>0</v>
      </c>
      <c r="K345" s="79">
        <v>0</v>
      </c>
      <c r="L345" s="46"/>
      <c r="M345" s="46">
        <v>0</v>
      </c>
      <c r="N345" s="47" t="s">
        <v>2729</v>
      </c>
      <c r="O345" s="48">
        <v>0</v>
      </c>
      <c r="P345" s="49"/>
    </row>
    <row r="346" spans="1:16" outlineLevel="2">
      <c r="A346" s="15" t="s">
        <v>2796</v>
      </c>
      <c r="B346" s="18" t="s">
        <v>38</v>
      </c>
      <c r="C346" s="19" t="s">
        <v>639</v>
      </c>
      <c r="D346" s="19" t="s">
        <v>821</v>
      </c>
      <c r="E346" s="18" t="s">
        <v>822</v>
      </c>
      <c r="F346" s="20">
        <v>0</v>
      </c>
      <c r="H346" s="20">
        <v>0</v>
      </c>
      <c r="I346" s="20">
        <v>0</v>
      </c>
      <c r="J346" s="20">
        <v>0</v>
      </c>
      <c r="K346" s="76">
        <v>0</v>
      </c>
      <c r="M346" s="20">
        <v>0</v>
      </c>
      <c r="N346" s="27" t="s">
        <v>2729</v>
      </c>
      <c r="O346" s="28">
        <v>0</v>
      </c>
    </row>
    <row r="347" spans="1:16" outlineLevel="2">
      <c r="A347" s="15" t="s">
        <v>2797</v>
      </c>
      <c r="B347" s="18" t="s">
        <v>38</v>
      </c>
      <c r="C347" s="19" t="s">
        <v>639</v>
      </c>
      <c r="D347" s="19" t="s">
        <v>827</v>
      </c>
      <c r="E347" s="18" t="s">
        <v>828</v>
      </c>
      <c r="F347" s="20">
        <v>0</v>
      </c>
      <c r="H347" s="20">
        <v>0</v>
      </c>
      <c r="I347" s="20">
        <v>0</v>
      </c>
      <c r="J347" s="20">
        <v>0</v>
      </c>
      <c r="K347" s="20">
        <v>0</v>
      </c>
      <c r="M347" s="20">
        <v>0</v>
      </c>
      <c r="N347" s="27" t="s">
        <v>2729</v>
      </c>
      <c r="O347" s="28">
        <v>0</v>
      </c>
    </row>
    <row r="348" spans="1:16" outlineLevel="2">
      <c r="A348" s="15" t="s">
        <v>2798</v>
      </c>
      <c r="B348" s="18" t="s">
        <v>38</v>
      </c>
      <c r="C348" s="19" t="s">
        <v>639</v>
      </c>
      <c r="D348" s="19" t="s">
        <v>831</v>
      </c>
      <c r="E348" s="18" t="s">
        <v>832</v>
      </c>
      <c r="F348" s="20">
        <v>0</v>
      </c>
      <c r="H348" s="20">
        <v>0</v>
      </c>
      <c r="I348" s="20">
        <v>0</v>
      </c>
      <c r="J348" s="20">
        <v>0</v>
      </c>
      <c r="K348" s="20">
        <v>0</v>
      </c>
      <c r="M348" s="20">
        <v>0</v>
      </c>
      <c r="N348" s="27" t="s">
        <v>2729</v>
      </c>
      <c r="O348" s="28">
        <v>0</v>
      </c>
    </row>
    <row r="349" spans="1:16" outlineLevel="2">
      <c r="A349" s="15" t="s">
        <v>2799</v>
      </c>
      <c r="B349" s="18" t="s">
        <v>38</v>
      </c>
      <c r="C349" s="19" t="s">
        <v>639</v>
      </c>
      <c r="D349" s="19" t="s">
        <v>833</v>
      </c>
      <c r="E349" s="18" t="s">
        <v>834</v>
      </c>
      <c r="F349" s="20">
        <v>0</v>
      </c>
      <c r="H349" s="20">
        <v>0</v>
      </c>
      <c r="I349" s="20">
        <v>0</v>
      </c>
      <c r="J349" s="20">
        <v>0</v>
      </c>
      <c r="K349" s="20">
        <v>0</v>
      </c>
      <c r="M349" s="20">
        <v>0</v>
      </c>
      <c r="N349" s="27" t="s">
        <v>2729</v>
      </c>
      <c r="O349" s="28">
        <v>0</v>
      </c>
    </row>
    <row r="350" spans="1:16" outlineLevel="2">
      <c r="A350" s="15" t="s">
        <v>2800</v>
      </c>
      <c r="B350" s="18" t="s">
        <v>38</v>
      </c>
      <c r="C350" s="19" t="s">
        <v>639</v>
      </c>
      <c r="D350" s="19" t="s">
        <v>835</v>
      </c>
      <c r="E350" s="18" t="s">
        <v>836</v>
      </c>
      <c r="F350" s="20">
        <v>0</v>
      </c>
      <c r="H350" s="20">
        <v>0</v>
      </c>
      <c r="I350" s="20">
        <v>0</v>
      </c>
      <c r="J350" s="20">
        <v>0</v>
      </c>
      <c r="K350" s="20">
        <v>0</v>
      </c>
      <c r="M350" s="20">
        <v>0</v>
      </c>
      <c r="N350" s="27" t="s">
        <v>2729</v>
      </c>
      <c r="O350" s="28">
        <v>0</v>
      </c>
    </row>
    <row r="351" spans="1:16" outlineLevel="2">
      <c r="A351" s="15" t="s">
        <v>2801</v>
      </c>
      <c r="B351" s="18" t="s">
        <v>38</v>
      </c>
      <c r="C351" s="19" t="s">
        <v>639</v>
      </c>
      <c r="D351" s="19" t="s">
        <v>837</v>
      </c>
      <c r="E351" s="18" t="s">
        <v>838</v>
      </c>
      <c r="F351" s="20">
        <v>0</v>
      </c>
      <c r="H351" s="20">
        <v>0</v>
      </c>
      <c r="I351" s="20">
        <v>0</v>
      </c>
      <c r="J351" s="20">
        <v>0</v>
      </c>
      <c r="K351" s="20">
        <v>0</v>
      </c>
      <c r="M351" s="20">
        <v>0</v>
      </c>
      <c r="N351" s="27" t="s">
        <v>2729</v>
      </c>
      <c r="O351" s="28">
        <v>0</v>
      </c>
    </row>
    <row r="352" spans="1:16" outlineLevel="2">
      <c r="A352" s="15" t="s">
        <v>2802</v>
      </c>
      <c r="B352" s="18" t="s">
        <v>38</v>
      </c>
      <c r="C352" s="19" t="s">
        <v>639</v>
      </c>
      <c r="D352" s="19" t="s">
        <v>839</v>
      </c>
      <c r="E352" s="18" t="s">
        <v>840</v>
      </c>
      <c r="F352" s="20">
        <v>0</v>
      </c>
      <c r="H352" s="20">
        <v>0</v>
      </c>
      <c r="I352" s="20">
        <v>0</v>
      </c>
      <c r="J352" s="20">
        <v>0</v>
      </c>
      <c r="K352" s="20">
        <v>0</v>
      </c>
      <c r="M352" s="20">
        <v>0</v>
      </c>
      <c r="N352" s="27" t="s">
        <v>2729</v>
      </c>
      <c r="O352" s="28">
        <v>0</v>
      </c>
    </row>
    <row r="353" spans="1:16" outlineLevel="2">
      <c r="A353" s="15" t="s">
        <v>2803</v>
      </c>
      <c r="B353" s="18" t="s">
        <v>38</v>
      </c>
      <c r="C353" s="19" t="s">
        <v>639</v>
      </c>
      <c r="D353" s="19" t="s">
        <v>529</v>
      </c>
      <c r="E353" s="18" t="s">
        <v>530</v>
      </c>
      <c r="F353" s="52">
        <v>-42533</v>
      </c>
      <c r="H353" s="20">
        <v>0</v>
      </c>
      <c r="I353" s="52">
        <v>-42533</v>
      </c>
      <c r="J353" s="20">
        <v>0</v>
      </c>
      <c r="K353" s="76">
        <v>-42533</v>
      </c>
      <c r="M353" s="41">
        <v>-449353</v>
      </c>
      <c r="N353" s="27">
        <v>-0.90500000000000003</v>
      </c>
      <c r="O353" s="28">
        <v>406820</v>
      </c>
    </row>
    <row r="354" spans="1:16" outlineLevel="2">
      <c r="A354" s="15" t="s">
        <v>2804</v>
      </c>
      <c r="B354" s="18" t="s">
        <v>38</v>
      </c>
      <c r="C354" s="19" t="s">
        <v>639</v>
      </c>
      <c r="D354" s="19" t="s">
        <v>841</v>
      </c>
      <c r="E354" s="18" t="s">
        <v>842</v>
      </c>
      <c r="F354" s="20">
        <v>0</v>
      </c>
      <c r="H354" s="20">
        <v>0</v>
      </c>
      <c r="I354" s="20">
        <v>0</v>
      </c>
      <c r="J354" s="20">
        <v>0</v>
      </c>
      <c r="K354" s="20">
        <v>0</v>
      </c>
      <c r="M354" s="20">
        <v>0</v>
      </c>
      <c r="N354" s="27" t="s">
        <v>2729</v>
      </c>
      <c r="O354" s="28">
        <v>0</v>
      </c>
    </row>
    <row r="355" spans="1:16" outlineLevel="2">
      <c r="A355" s="15" t="s">
        <v>2805</v>
      </c>
      <c r="B355" s="18" t="s">
        <v>38</v>
      </c>
      <c r="C355" s="19" t="s">
        <v>639</v>
      </c>
      <c r="D355" s="19" t="s">
        <v>843</v>
      </c>
      <c r="E355" s="18" t="s">
        <v>844</v>
      </c>
      <c r="F355" s="20">
        <v>0</v>
      </c>
      <c r="H355" s="20">
        <v>0</v>
      </c>
      <c r="I355" s="20">
        <v>0</v>
      </c>
      <c r="J355" s="20">
        <v>0</v>
      </c>
      <c r="K355" s="20">
        <v>0</v>
      </c>
      <c r="M355" s="20">
        <v>0</v>
      </c>
      <c r="N355" s="27" t="s">
        <v>2729</v>
      </c>
      <c r="O355" s="28">
        <v>0</v>
      </c>
    </row>
    <row r="356" spans="1:16" outlineLevel="2">
      <c r="A356" s="15" t="s">
        <v>2806</v>
      </c>
      <c r="B356" s="18" t="s">
        <v>38</v>
      </c>
      <c r="C356" s="19" t="s">
        <v>639</v>
      </c>
      <c r="D356" s="19" t="s">
        <v>845</v>
      </c>
      <c r="E356" s="18" t="s">
        <v>846</v>
      </c>
      <c r="F356" s="20">
        <v>0</v>
      </c>
      <c r="H356" s="20">
        <v>0</v>
      </c>
      <c r="I356" s="20">
        <v>0</v>
      </c>
      <c r="J356" s="20">
        <v>0</v>
      </c>
      <c r="K356" s="20">
        <v>0</v>
      </c>
      <c r="M356" s="20">
        <v>0</v>
      </c>
      <c r="N356" s="27" t="s">
        <v>2729</v>
      </c>
      <c r="O356" s="28">
        <v>0</v>
      </c>
    </row>
    <row r="357" spans="1:16" outlineLevel="2">
      <c r="A357" s="15" t="s">
        <v>2807</v>
      </c>
      <c r="B357" s="18" t="s">
        <v>38</v>
      </c>
      <c r="C357" s="19" t="s">
        <v>639</v>
      </c>
      <c r="D357" s="19" t="s">
        <v>859</v>
      </c>
      <c r="E357" s="18" t="s">
        <v>860</v>
      </c>
      <c r="F357" s="20">
        <v>0</v>
      </c>
      <c r="H357" s="20">
        <v>0</v>
      </c>
      <c r="I357" s="20">
        <v>0</v>
      </c>
      <c r="J357" s="20">
        <v>0</v>
      </c>
      <c r="K357" s="20">
        <v>0</v>
      </c>
      <c r="M357" s="20">
        <v>0</v>
      </c>
      <c r="N357" s="27" t="s">
        <v>2729</v>
      </c>
      <c r="O357" s="28">
        <v>0</v>
      </c>
    </row>
    <row r="358" spans="1:16" s="50" customFormat="1" outlineLevel="2">
      <c r="A358" s="44" t="s">
        <v>2808</v>
      </c>
      <c r="B358" s="45" t="s">
        <v>38</v>
      </c>
      <c r="C358" s="45" t="s">
        <v>639</v>
      </c>
      <c r="D358" s="45" t="s">
        <v>861</v>
      </c>
      <c r="E358" s="45" t="s">
        <v>862</v>
      </c>
      <c r="F358" s="46">
        <v>-232</v>
      </c>
      <c r="G358" s="46"/>
      <c r="H358" s="46">
        <v>0</v>
      </c>
      <c r="I358" s="46">
        <v>-232</v>
      </c>
      <c r="J358" s="46">
        <v>0</v>
      </c>
      <c r="K358" s="46">
        <v>-232</v>
      </c>
      <c r="L358" s="46"/>
      <c r="M358" s="46">
        <v>-232</v>
      </c>
      <c r="N358" s="47">
        <v>0</v>
      </c>
      <c r="O358" s="48">
        <v>0</v>
      </c>
      <c r="P358" s="49"/>
    </row>
    <row r="359" spans="1:16" s="50" customFormat="1" outlineLevel="2">
      <c r="A359" s="44" t="s">
        <v>2809</v>
      </c>
      <c r="B359" s="45" t="s">
        <v>38</v>
      </c>
      <c r="C359" s="45" t="s">
        <v>639</v>
      </c>
      <c r="D359" s="45" t="s">
        <v>867</v>
      </c>
      <c r="E359" s="80" t="s">
        <v>868</v>
      </c>
      <c r="F359" s="46">
        <v>0</v>
      </c>
      <c r="G359" s="46"/>
      <c r="H359" s="46">
        <v>0</v>
      </c>
      <c r="I359" s="46">
        <v>0</v>
      </c>
      <c r="J359" s="46">
        <v>0</v>
      </c>
      <c r="K359" s="78">
        <v>0</v>
      </c>
      <c r="L359" s="46"/>
      <c r="M359" s="46">
        <v>-3171</v>
      </c>
      <c r="N359" s="47">
        <v>-1</v>
      </c>
      <c r="O359" s="48">
        <v>3171</v>
      </c>
      <c r="P359" s="49"/>
    </row>
    <row r="360" spans="1:16" outlineLevel="2">
      <c r="A360" s="15" t="s">
        <v>2810</v>
      </c>
      <c r="B360" s="18" t="s">
        <v>38</v>
      </c>
      <c r="C360" s="19" t="s">
        <v>639</v>
      </c>
      <c r="D360" s="19" t="s">
        <v>869</v>
      </c>
      <c r="E360" s="18" t="s">
        <v>870</v>
      </c>
      <c r="F360" s="20">
        <v>0</v>
      </c>
      <c r="H360" s="20">
        <v>0</v>
      </c>
      <c r="I360" s="20">
        <v>0</v>
      </c>
      <c r="J360" s="20">
        <v>0</v>
      </c>
      <c r="K360" s="20">
        <v>0</v>
      </c>
      <c r="M360" s="20">
        <v>0</v>
      </c>
      <c r="N360" s="27" t="s">
        <v>2729</v>
      </c>
      <c r="O360" s="28">
        <v>0</v>
      </c>
    </row>
    <row r="361" spans="1:16" outlineLevel="2">
      <c r="A361" s="15" t="s">
        <v>2811</v>
      </c>
      <c r="B361" s="18" t="s">
        <v>38</v>
      </c>
      <c r="C361" s="19" t="s">
        <v>639</v>
      </c>
      <c r="D361" s="19" t="s">
        <v>871</v>
      </c>
      <c r="E361" s="18" t="s">
        <v>872</v>
      </c>
      <c r="F361" s="20">
        <v>0</v>
      </c>
      <c r="H361" s="20">
        <v>0</v>
      </c>
      <c r="I361" s="20">
        <v>0</v>
      </c>
      <c r="J361" s="20">
        <v>0</v>
      </c>
      <c r="K361" s="20">
        <v>0</v>
      </c>
      <c r="M361" s="20">
        <v>0</v>
      </c>
      <c r="N361" s="27" t="s">
        <v>2729</v>
      </c>
      <c r="O361" s="28">
        <v>0</v>
      </c>
    </row>
    <row r="362" spans="1:16" s="50" customFormat="1" outlineLevel="2">
      <c r="A362" s="44" t="s">
        <v>2812</v>
      </c>
      <c r="B362" s="45" t="s">
        <v>38</v>
      </c>
      <c r="C362" s="45" t="s">
        <v>639</v>
      </c>
      <c r="D362" s="45" t="s">
        <v>873</v>
      </c>
      <c r="E362" s="45" t="s">
        <v>874</v>
      </c>
      <c r="F362" s="46">
        <v>0</v>
      </c>
      <c r="G362" s="46"/>
      <c r="H362" s="46">
        <v>0</v>
      </c>
      <c r="I362" s="46">
        <v>0</v>
      </c>
      <c r="J362" s="46">
        <v>0</v>
      </c>
      <c r="K362" s="46">
        <v>0</v>
      </c>
      <c r="L362" s="46"/>
      <c r="M362" s="46">
        <v>0</v>
      </c>
      <c r="N362" s="47" t="s">
        <v>2729</v>
      </c>
      <c r="O362" s="48">
        <v>0</v>
      </c>
      <c r="P362" s="49"/>
    </row>
    <row r="363" spans="1:16" s="50" customFormat="1" outlineLevel="2">
      <c r="A363" s="44" t="s">
        <v>2813</v>
      </c>
      <c r="B363" s="45" t="s">
        <v>38</v>
      </c>
      <c r="C363" s="45" t="s">
        <v>639</v>
      </c>
      <c r="D363" s="45" t="s">
        <v>875</v>
      </c>
      <c r="E363" s="45" t="s">
        <v>876</v>
      </c>
      <c r="F363" s="46">
        <v>0</v>
      </c>
      <c r="G363" s="46"/>
      <c r="H363" s="46">
        <v>0</v>
      </c>
      <c r="I363" s="46">
        <v>0</v>
      </c>
      <c r="J363" s="46">
        <v>0</v>
      </c>
      <c r="K363" s="46">
        <v>0</v>
      </c>
      <c r="L363" s="46"/>
      <c r="M363" s="46">
        <v>0</v>
      </c>
      <c r="N363" s="47" t="s">
        <v>2729</v>
      </c>
      <c r="O363" s="48">
        <v>0</v>
      </c>
      <c r="P363" s="49"/>
    </row>
    <row r="364" spans="1:16" outlineLevel="2">
      <c r="A364" s="15" t="s">
        <v>2814</v>
      </c>
      <c r="B364" s="18" t="s">
        <v>38</v>
      </c>
      <c r="C364" s="19" t="s">
        <v>639</v>
      </c>
      <c r="D364" s="19" t="s">
        <v>877</v>
      </c>
      <c r="E364" s="18" t="s">
        <v>878</v>
      </c>
      <c r="F364" s="20">
        <v>0</v>
      </c>
      <c r="H364" s="20">
        <v>0</v>
      </c>
      <c r="I364" s="20">
        <v>0</v>
      </c>
      <c r="J364" s="20">
        <v>0</v>
      </c>
      <c r="K364" s="20">
        <v>0</v>
      </c>
      <c r="M364" s="20">
        <v>0</v>
      </c>
      <c r="N364" s="27" t="s">
        <v>2729</v>
      </c>
      <c r="O364" s="28">
        <v>0</v>
      </c>
    </row>
    <row r="365" spans="1:16" s="50" customFormat="1" outlineLevel="2">
      <c r="A365" s="44" t="s">
        <v>2815</v>
      </c>
      <c r="B365" s="45" t="s">
        <v>38</v>
      </c>
      <c r="C365" s="45" t="s">
        <v>639</v>
      </c>
      <c r="D365" s="45" t="s">
        <v>879</v>
      </c>
      <c r="E365" s="45" t="s">
        <v>880</v>
      </c>
      <c r="F365" s="46">
        <v>0</v>
      </c>
      <c r="G365" s="46"/>
      <c r="H365" s="46">
        <v>0</v>
      </c>
      <c r="I365" s="46">
        <v>0</v>
      </c>
      <c r="J365" s="46">
        <v>0</v>
      </c>
      <c r="K365" s="46">
        <v>0</v>
      </c>
      <c r="L365" s="46"/>
      <c r="M365" s="46">
        <v>0</v>
      </c>
      <c r="N365" s="47" t="s">
        <v>2729</v>
      </c>
      <c r="O365" s="48">
        <v>0</v>
      </c>
      <c r="P365" s="49"/>
    </row>
    <row r="366" spans="1:16" outlineLevel="2">
      <c r="A366" s="15" t="s">
        <v>2816</v>
      </c>
      <c r="B366" s="18" t="s">
        <v>38</v>
      </c>
      <c r="C366" s="19" t="s">
        <v>639</v>
      </c>
      <c r="D366" s="19" t="s">
        <v>881</v>
      </c>
      <c r="E366" s="18" t="s">
        <v>882</v>
      </c>
      <c r="F366" s="20">
        <v>0</v>
      </c>
      <c r="H366" s="20">
        <v>0</v>
      </c>
      <c r="I366" s="20">
        <v>0</v>
      </c>
      <c r="J366" s="20">
        <v>0</v>
      </c>
      <c r="K366" s="20">
        <v>0</v>
      </c>
      <c r="M366" s="20">
        <v>0</v>
      </c>
      <c r="N366" s="27" t="s">
        <v>2729</v>
      </c>
      <c r="O366" s="28">
        <v>0</v>
      </c>
    </row>
    <row r="367" spans="1:16" outlineLevel="2">
      <c r="A367" s="15" t="s">
        <v>2817</v>
      </c>
      <c r="B367" s="18" t="s">
        <v>38</v>
      </c>
      <c r="C367" s="19" t="s">
        <v>639</v>
      </c>
      <c r="D367" s="19" t="s">
        <v>883</v>
      </c>
      <c r="E367" s="18" t="s">
        <v>884</v>
      </c>
      <c r="F367" s="20">
        <v>0</v>
      </c>
      <c r="H367" s="20">
        <v>0</v>
      </c>
      <c r="I367" s="20">
        <v>0</v>
      </c>
      <c r="J367" s="20">
        <v>0</v>
      </c>
      <c r="K367" s="20">
        <v>0</v>
      </c>
      <c r="M367" s="20">
        <v>0</v>
      </c>
      <c r="N367" s="27" t="s">
        <v>2729</v>
      </c>
      <c r="O367" s="28">
        <v>0</v>
      </c>
    </row>
    <row r="368" spans="1:16" outlineLevel="2">
      <c r="A368" s="15" t="s">
        <v>2818</v>
      </c>
      <c r="B368" s="18" t="s">
        <v>38</v>
      </c>
      <c r="C368" s="19" t="s">
        <v>639</v>
      </c>
      <c r="D368" s="19" t="s">
        <v>887</v>
      </c>
      <c r="E368" s="18" t="s">
        <v>888</v>
      </c>
      <c r="F368" s="20">
        <v>0</v>
      </c>
      <c r="H368" s="20">
        <v>0</v>
      </c>
      <c r="I368" s="20">
        <v>0</v>
      </c>
      <c r="J368" s="20">
        <v>0</v>
      </c>
      <c r="K368" s="20">
        <v>0</v>
      </c>
      <c r="M368" s="20">
        <v>0</v>
      </c>
      <c r="N368" s="27" t="s">
        <v>2729</v>
      </c>
      <c r="O368" s="28">
        <v>0</v>
      </c>
    </row>
    <row r="369" spans="1:15" ht="13.8" outlineLevel="1" thickBot="1">
      <c r="A369" s="15" t="s">
        <v>2132</v>
      </c>
      <c r="C369" s="19" t="s">
        <v>639</v>
      </c>
      <c r="E369" s="21" t="s">
        <v>1783</v>
      </c>
      <c r="F369" s="42">
        <v>-824155</v>
      </c>
      <c r="G369" s="22"/>
      <c r="H369" s="22">
        <v>0</v>
      </c>
      <c r="I369" s="42">
        <v>-824155</v>
      </c>
      <c r="J369" s="22">
        <v>0</v>
      </c>
      <c r="K369" s="42">
        <v>-824155</v>
      </c>
      <c r="L369" s="22"/>
      <c r="M369" s="42">
        <v>-1932784</v>
      </c>
      <c r="N369" s="27">
        <v>-0.57399999999999995</v>
      </c>
      <c r="O369" s="28">
        <v>1108629</v>
      </c>
    </row>
    <row r="370" spans="1:15" ht="13.8" outlineLevel="2" thickTop="1">
      <c r="A370" s="15" t="s">
        <v>38</v>
      </c>
      <c r="C370" s="19" t="s">
        <v>889</v>
      </c>
      <c r="N370" s="27" t="s">
        <v>2729</v>
      </c>
      <c r="O370" s="28" t="s">
        <v>2729</v>
      </c>
    </row>
    <row r="371" spans="1:15" outlineLevel="2">
      <c r="A371" s="15" t="s">
        <v>2258</v>
      </c>
      <c r="B371" s="18" t="s">
        <v>38</v>
      </c>
      <c r="C371" s="19" t="s">
        <v>889</v>
      </c>
      <c r="D371" s="19" t="s">
        <v>890</v>
      </c>
      <c r="E371" s="18" t="s">
        <v>891</v>
      </c>
      <c r="F371" s="20">
        <v>0</v>
      </c>
      <c r="H371" s="20">
        <v>0</v>
      </c>
      <c r="I371" s="20">
        <v>0</v>
      </c>
      <c r="J371" s="20">
        <v>0</v>
      </c>
      <c r="K371" s="32">
        <v>0</v>
      </c>
      <c r="M371" s="20">
        <v>0</v>
      </c>
      <c r="N371" s="27" t="s">
        <v>2729</v>
      </c>
      <c r="O371" s="28">
        <v>0</v>
      </c>
    </row>
    <row r="372" spans="1:15" outlineLevel="2">
      <c r="A372" s="15" t="s">
        <v>2259</v>
      </c>
      <c r="B372" s="18" t="s">
        <v>38</v>
      </c>
      <c r="C372" s="19" t="s">
        <v>889</v>
      </c>
      <c r="D372" s="19" t="s">
        <v>892</v>
      </c>
      <c r="E372" s="18" t="s">
        <v>893</v>
      </c>
      <c r="F372" s="20">
        <v>0</v>
      </c>
      <c r="H372" s="20">
        <v>0</v>
      </c>
      <c r="I372" s="20">
        <v>0</v>
      </c>
      <c r="J372" s="20">
        <v>0</v>
      </c>
      <c r="K372" s="41">
        <v>0</v>
      </c>
      <c r="M372" s="20">
        <v>0</v>
      </c>
      <c r="N372" s="27" t="s">
        <v>2729</v>
      </c>
      <c r="O372" s="28">
        <v>0</v>
      </c>
    </row>
    <row r="373" spans="1:15" outlineLevel="2">
      <c r="A373" s="15" t="s">
        <v>2260</v>
      </c>
      <c r="B373" s="18" t="s">
        <v>38</v>
      </c>
      <c r="C373" s="19" t="s">
        <v>889</v>
      </c>
      <c r="D373" s="19" t="s">
        <v>894</v>
      </c>
      <c r="E373" s="18" t="s">
        <v>895</v>
      </c>
      <c r="F373" s="20">
        <v>0</v>
      </c>
      <c r="H373" s="20">
        <v>0</v>
      </c>
      <c r="I373" s="20">
        <v>0</v>
      </c>
      <c r="J373" s="20">
        <v>0</v>
      </c>
      <c r="K373" s="51">
        <v>0</v>
      </c>
      <c r="M373" s="20">
        <v>0</v>
      </c>
      <c r="N373" s="27" t="s">
        <v>2729</v>
      </c>
      <c r="O373" s="28">
        <v>0</v>
      </c>
    </row>
    <row r="374" spans="1:15" ht="13.8" outlineLevel="1" thickBot="1">
      <c r="A374" s="15" t="s">
        <v>2261</v>
      </c>
      <c r="C374" s="19" t="s">
        <v>889</v>
      </c>
      <c r="E374" s="21" t="s">
        <v>1784</v>
      </c>
      <c r="F374" s="42">
        <v>0</v>
      </c>
      <c r="G374" s="22"/>
      <c r="H374" s="22">
        <v>0</v>
      </c>
      <c r="I374" s="42">
        <v>0</v>
      </c>
      <c r="J374" s="22">
        <v>0</v>
      </c>
      <c r="K374" s="43">
        <v>0</v>
      </c>
      <c r="L374" s="22"/>
      <c r="M374" s="42">
        <v>0</v>
      </c>
      <c r="N374" s="27" t="s">
        <v>2729</v>
      </c>
      <c r="O374" s="28">
        <v>0</v>
      </c>
    </row>
    <row r="375" spans="1:15" ht="13.8" outlineLevel="2" thickTop="1">
      <c r="A375" s="15" t="s">
        <v>38</v>
      </c>
      <c r="C375" s="19" t="s">
        <v>896</v>
      </c>
      <c r="N375" s="27" t="s">
        <v>2729</v>
      </c>
      <c r="O375" s="28" t="s">
        <v>2729</v>
      </c>
    </row>
    <row r="376" spans="1:15" outlineLevel="2">
      <c r="A376" s="15" t="s">
        <v>2262</v>
      </c>
      <c r="B376" s="18" t="s">
        <v>38</v>
      </c>
      <c r="C376" s="19" t="s">
        <v>896</v>
      </c>
      <c r="D376" s="19" t="s">
        <v>897</v>
      </c>
      <c r="E376" s="18" t="s">
        <v>898</v>
      </c>
      <c r="F376" s="20">
        <v>0</v>
      </c>
      <c r="H376" s="20">
        <v>0</v>
      </c>
      <c r="I376" s="20">
        <v>0</v>
      </c>
      <c r="J376" s="20">
        <v>0</v>
      </c>
      <c r="K376" s="20">
        <v>0</v>
      </c>
      <c r="M376" s="20">
        <v>0</v>
      </c>
      <c r="N376" s="27" t="s">
        <v>2729</v>
      </c>
      <c r="O376" s="28">
        <v>0</v>
      </c>
    </row>
    <row r="377" spans="1:15" outlineLevel="2">
      <c r="A377" s="15" t="s">
        <v>2263</v>
      </c>
      <c r="B377" s="18" t="s">
        <v>38</v>
      </c>
      <c r="C377" s="19" t="s">
        <v>896</v>
      </c>
      <c r="D377" s="19" t="s">
        <v>899</v>
      </c>
      <c r="E377" s="18" t="s">
        <v>900</v>
      </c>
      <c r="F377" s="20">
        <v>0</v>
      </c>
      <c r="H377" s="20">
        <v>0</v>
      </c>
      <c r="I377" s="20">
        <v>0</v>
      </c>
      <c r="J377" s="20">
        <v>0</v>
      </c>
      <c r="K377" s="20">
        <v>0</v>
      </c>
      <c r="M377" s="20">
        <v>0</v>
      </c>
      <c r="N377" s="27" t="s">
        <v>2729</v>
      </c>
      <c r="O377" s="28">
        <v>0</v>
      </c>
    </row>
    <row r="378" spans="1:15" outlineLevel="2">
      <c r="A378" s="15" t="s">
        <v>2264</v>
      </c>
      <c r="B378" s="18" t="s">
        <v>38</v>
      </c>
      <c r="C378" s="19" t="s">
        <v>896</v>
      </c>
      <c r="D378" s="19" t="s">
        <v>901</v>
      </c>
      <c r="E378" s="18" t="s">
        <v>902</v>
      </c>
      <c r="F378" s="20">
        <v>0</v>
      </c>
      <c r="H378" s="20">
        <v>0</v>
      </c>
      <c r="I378" s="20">
        <v>0</v>
      </c>
      <c r="J378" s="20">
        <v>0</v>
      </c>
      <c r="K378" s="20">
        <v>0</v>
      </c>
      <c r="M378" s="20">
        <v>0</v>
      </c>
      <c r="N378" s="27" t="s">
        <v>2729</v>
      </c>
      <c r="O378" s="28">
        <v>0</v>
      </c>
    </row>
    <row r="379" spans="1:15" outlineLevel="2">
      <c r="A379" s="15" t="s">
        <v>2265</v>
      </c>
      <c r="B379" s="18" t="s">
        <v>38</v>
      </c>
      <c r="C379" s="19" t="s">
        <v>896</v>
      </c>
      <c r="D379" s="19" t="s">
        <v>903</v>
      </c>
      <c r="E379" s="18" t="s">
        <v>904</v>
      </c>
      <c r="F379" s="52">
        <v>-973872</v>
      </c>
      <c r="H379" s="20">
        <v>0</v>
      </c>
      <c r="I379" s="52">
        <v>-973872</v>
      </c>
      <c r="J379" s="20">
        <v>0</v>
      </c>
      <c r="K379" s="52">
        <v>-973872</v>
      </c>
      <c r="M379" s="20">
        <v>-3450163</v>
      </c>
      <c r="N379" s="27">
        <v>-0.71799999999999997</v>
      </c>
      <c r="O379" s="28">
        <v>2476291</v>
      </c>
    </row>
    <row r="380" spans="1:15" outlineLevel="2">
      <c r="A380" s="15" t="s">
        <v>2819</v>
      </c>
      <c r="B380" s="18" t="s">
        <v>38</v>
      </c>
      <c r="C380" s="19" t="s">
        <v>896</v>
      </c>
      <c r="D380" s="19" t="s">
        <v>956</v>
      </c>
      <c r="E380" s="18" t="s">
        <v>957</v>
      </c>
      <c r="F380" s="20">
        <v>0</v>
      </c>
      <c r="H380" s="20">
        <v>0</v>
      </c>
      <c r="I380" s="20">
        <v>0</v>
      </c>
      <c r="J380" s="20">
        <v>0</v>
      </c>
      <c r="K380" s="20">
        <v>0</v>
      </c>
      <c r="M380" s="20">
        <v>212330</v>
      </c>
      <c r="N380" s="27">
        <v>-1</v>
      </c>
      <c r="O380" s="28">
        <v>-212330</v>
      </c>
    </row>
    <row r="381" spans="1:15" outlineLevel="2">
      <c r="A381" s="15" t="s">
        <v>2266</v>
      </c>
      <c r="B381" s="18" t="s">
        <v>38</v>
      </c>
      <c r="C381" s="19" t="s">
        <v>896</v>
      </c>
      <c r="D381" s="19" t="s">
        <v>905</v>
      </c>
      <c r="E381" s="18" t="s">
        <v>906</v>
      </c>
      <c r="F381" s="20">
        <v>0</v>
      </c>
      <c r="H381" s="20">
        <v>0</v>
      </c>
      <c r="I381" s="20">
        <v>0</v>
      </c>
      <c r="J381" s="20">
        <v>0</v>
      </c>
      <c r="K381" s="20">
        <v>0</v>
      </c>
      <c r="M381" s="20">
        <v>0</v>
      </c>
      <c r="N381" s="27" t="s">
        <v>2729</v>
      </c>
      <c r="O381" s="28">
        <v>0</v>
      </c>
    </row>
    <row r="382" spans="1:15" outlineLevel="2">
      <c r="A382" s="15" t="s">
        <v>2267</v>
      </c>
      <c r="B382" s="18" t="s">
        <v>38</v>
      </c>
      <c r="C382" s="19" t="s">
        <v>896</v>
      </c>
      <c r="D382" s="19" t="s">
        <v>907</v>
      </c>
      <c r="E382" s="18" t="s">
        <v>908</v>
      </c>
      <c r="F382" s="20">
        <v>0</v>
      </c>
      <c r="H382" s="20">
        <v>0</v>
      </c>
      <c r="I382" s="20">
        <v>0</v>
      </c>
      <c r="J382" s="20">
        <v>0</v>
      </c>
      <c r="K382" s="20">
        <v>0</v>
      </c>
      <c r="M382" s="20">
        <v>0</v>
      </c>
      <c r="N382" s="27" t="s">
        <v>2729</v>
      </c>
      <c r="O382" s="28">
        <v>0</v>
      </c>
    </row>
    <row r="383" spans="1:15" outlineLevel="2">
      <c r="A383" s="15" t="s">
        <v>2268</v>
      </c>
      <c r="B383" s="18" t="s">
        <v>38</v>
      </c>
      <c r="C383" s="19" t="s">
        <v>896</v>
      </c>
      <c r="D383" s="19" t="s">
        <v>909</v>
      </c>
      <c r="E383" s="18" t="s">
        <v>910</v>
      </c>
      <c r="F383" s="20">
        <v>0</v>
      </c>
      <c r="H383" s="20">
        <v>0</v>
      </c>
      <c r="I383" s="20">
        <v>0</v>
      </c>
      <c r="J383" s="20">
        <v>0</v>
      </c>
      <c r="K383" s="20">
        <v>0</v>
      </c>
      <c r="M383" s="20">
        <v>0</v>
      </c>
      <c r="N383" s="27" t="s">
        <v>2729</v>
      </c>
      <c r="O383" s="28">
        <v>0</v>
      </c>
    </row>
    <row r="384" spans="1:15" outlineLevel="2">
      <c r="A384" s="15" t="s">
        <v>2269</v>
      </c>
      <c r="B384" s="18" t="s">
        <v>38</v>
      </c>
      <c r="C384" s="19" t="s">
        <v>896</v>
      </c>
      <c r="D384" s="19" t="s">
        <v>911</v>
      </c>
      <c r="E384" s="18" t="s">
        <v>912</v>
      </c>
      <c r="F384" s="20">
        <v>0</v>
      </c>
      <c r="H384" s="20">
        <v>0</v>
      </c>
      <c r="I384" s="20">
        <v>0</v>
      </c>
      <c r="J384" s="20">
        <v>0</v>
      </c>
      <c r="K384" s="20">
        <v>0</v>
      </c>
      <c r="M384" s="20">
        <v>0</v>
      </c>
      <c r="N384" s="27" t="s">
        <v>2729</v>
      </c>
      <c r="O384" s="28">
        <v>0</v>
      </c>
    </row>
    <row r="385" spans="1:15" outlineLevel="2">
      <c r="A385" s="15" t="s">
        <v>2270</v>
      </c>
      <c r="B385" s="18" t="s">
        <v>38</v>
      </c>
      <c r="C385" s="19" t="s">
        <v>896</v>
      </c>
      <c r="D385" s="19" t="s">
        <v>913</v>
      </c>
      <c r="E385" s="18" t="s">
        <v>914</v>
      </c>
      <c r="F385" s="20">
        <v>0</v>
      </c>
      <c r="H385" s="20">
        <v>0</v>
      </c>
      <c r="I385" s="20">
        <v>0</v>
      </c>
      <c r="J385" s="20">
        <v>0</v>
      </c>
      <c r="K385" s="20">
        <v>0</v>
      </c>
      <c r="M385" s="20">
        <v>-60983</v>
      </c>
      <c r="N385" s="27">
        <v>-1</v>
      </c>
      <c r="O385" s="28">
        <v>60983</v>
      </c>
    </row>
    <row r="386" spans="1:15" outlineLevel="2">
      <c r="A386" s="15" t="s">
        <v>2271</v>
      </c>
      <c r="B386" s="18" t="s">
        <v>38</v>
      </c>
      <c r="C386" s="19" t="s">
        <v>896</v>
      </c>
      <c r="D386" s="19" t="s">
        <v>915</v>
      </c>
      <c r="E386" s="18" t="s">
        <v>916</v>
      </c>
      <c r="F386" s="52">
        <v>76258</v>
      </c>
      <c r="H386" s="20">
        <v>0</v>
      </c>
      <c r="I386" s="52">
        <v>76258</v>
      </c>
      <c r="J386" s="20">
        <v>0</v>
      </c>
      <c r="K386" s="52">
        <v>76258</v>
      </c>
      <c r="M386" s="20">
        <v>-236906</v>
      </c>
      <c r="N386" s="27">
        <v>-1.3220000000000001</v>
      </c>
      <c r="O386" s="28">
        <v>313164</v>
      </c>
    </row>
    <row r="387" spans="1:15" outlineLevel="2">
      <c r="A387" s="15" t="s">
        <v>2272</v>
      </c>
      <c r="B387" s="18" t="s">
        <v>38</v>
      </c>
      <c r="C387" s="19" t="s">
        <v>896</v>
      </c>
      <c r="D387" s="19" t="s">
        <v>917</v>
      </c>
      <c r="E387" s="18" t="s">
        <v>918</v>
      </c>
      <c r="F387" s="20">
        <v>0</v>
      </c>
      <c r="H387" s="20">
        <v>0</v>
      </c>
      <c r="I387" s="20">
        <v>0</v>
      </c>
      <c r="J387" s="20">
        <v>0</v>
      </c>
      <c r="K387" s="20">
        <v>0</v>
      </c>
      <c r="M387" s="20">
        <v>0</v>
      </c>
      <c r="N387" s="27" t="s">
        <v>2729</v>
      </c>
      <c r="O387" s="28">
        <v>0</v>
      </c>
    </row>
    <row r="388" spans="1:15" outlineLevel="2">
      <c r="A388" s="15" t="s">
        <v>2273</v>
      </c>
      <c r="B388" s="18" t="s">
        <v>38</v>
      </c>
      <c r="C388" s="19" t="s">
        <v>896</v>
      </c>
      <c r="D388" s="19" t="s">
        <v>919</v>
      </c>
      <c r="E388" s="18" t="s">
        <v>920</v>
      </c>
      <c r="F388" s="20">
        <v>0</v>
      </c>
      <c r="H388" s="20">
        <v>0</v>
      </c>
      <c r="I388" s="20">
        <v>0</v>
      </c>
      <c r="J388" s="20">
        <v>0</v>
      </c>
      <c r="K388" s="20">
        <v>0</v>
      </c>
      <c r="M388" s="20">
        <v>0</v>
      </c>
      <c r="N388" s="27" t="s">
        <v>2729</v>
      </c>
      <c r="O388" s="28">
        <v>0</v>
      </c>
    </row>
    <row r="389" spans="1:15" outlineLevel="2">
      <c r="A389" s="15" t="s">
        <v>2274</v>
      </c>
      <c r="B389" s="18" t="s">
        <v>38</v>
      </c>
      <c r="C389" s="19" t="s">
        <v>896</v>
      </c>
      <c r="D389" s="19" t="s">
        <v>921</v>
      </c>
      <c r="E389" s="18" t="s">
        <v>922</v>
      </c>
      <c r="F389" s="20">
        <v>0</v>
      </c>
      <c r="H389" s="20">
        <v>0</v>
      </c>
      <c r="I389" s="20">
        <v>0</v>
      </c>
      <c r="J389" s="20">
        <v>0</v>
      </c>
      <c r="K389" s="20">
        <v>0</v>
      </c>
      <c r="M389" s="20">
        <v>0</v>
      </c>
      <c r="N389" s="27" t="s">
        <v>2729</v>
      </c>
      <c r="O389" s="28">
        <v>0</v>
      </c>
    </row>
    <row r="390" spans="1:15" outlineLevel="2">
      <c r="A390" s="15" t="s">
        <v>2275</v>
      </c>
      <c r="B390" s="18" t="s">
        <v>38</v>
      </c>
      <c r="C390" s="19" t="s">
        <v>896</v>
      </c>
      <c r="D390" s="19" t="s">
        <v>923</v>
      </c>
      <c r="E390" s="18" t="s">
        <v>924</v>
      </c>
      <c r="F390" s="52">
        <v>-374728</v>
      </c>
      <c r="H390" s="20">
        <v>0</v>
      </c>
      <c r="I390" s="52">
        <v>-374728</v>
      </c>
      <c r="J390" s="20">
        <v>0</v>
      </c>
      <c r="K390" s="52">
        <v>-374728</v>
      </c>
      <c r="M390" s="20">
        <v>-4172490</v>
      </c>
      <c r="N390" s="27">
        <v>-0.91</v>
      </c>
      <c r="O390" s="28">
        <v>3797762</v>
      </c>
    </row>
    <row r="391" spans="1:15" outlineLevel="2">
      <c r="A391" s="15" t="s">
        <v>2276</v>
      </c>
      <c r="B391" s="18" t="s">
        <v>38</v>
      </c>
      <c r="C391" s="19" t="s">
        <v>896</v>
      </c>
      <c r="D391" s="19" t="s">
        <v>925</v>
      </c>
      <c r="E391" s="18" t="s">
        <v>926</v>
      </c>
      <c r="F391" s="20">
        <v>0</v>
      </c>
      <c r="H391" s="20">
        <v>0</v>
      </c>
      <c r="I391" s="20">
        <v>0</v>
      </c>
      <c r="J391" s="20">
        <v>0</v>
      </c>
      <c r="K391" s="20">
        <v>0</v>
      </c>
      <c r="M391" s="20">
        <v>-172000</v>
      </c>
      <c r="N391" s="27">
        <v>-1</v>
      </c>
      <c r="O391" s="28">
        <v>172000</v>
      </c>
    </row>
    <row r="392" spans="1:15" outlineLevel="2">
      <c r="A392" s="15" t="s">
        <v>2277</v>
      </c>
      <c r="B392" s="18" t="s">
        <v>38</v>
      </c>
      <c r="C392" s="19" t="s">
        <v>896</v>
      </c>
      <c r="D392" s="19" t="s">
        <v>927</v>
      </c>
      <c r="E392" s="18" t="s">
        <v>928</v>
      </c>
      <c r="F392" s="20">
        <v>0</v>
      </c>
      <c r="H392" s="20">
        <v>0</v>
      </c>
      <c r="I392" s="20">
        <v>0</v>
      </c>
      <c r="J392" s="20">
        <v>0</v>
      </c>
      <c r="K392" s="20">
        <v>0</v>
      </c>
      <c r="M392" s="20">
        <v>0</v>
      </c>
      <c r="N392" s="27" t="s">
        <v>2729</v>
      </c>
      <c r="O392" s="28">
        <v>0</v>
      </c>
    </row>
    <row r="393" spans="1:15" outlineLevel="2">
      <c r="A393" s="15" t="s">
        <v>2278</v>
      </c>
      <c r="B393" s="18" t="s">
        <v>38</v>
      </c>
      <c r="C393" s="19" t="s">
        <v>896</v>
      </c>
      <c r="D393" s="19" t="s">
        <v>929</v>
      </c>
      <c r="E393" s="18" t="s">
        <v>930</v>
      </c>
      <c r="F393" s="20">
        <v>0</v>
      </c>
      <c r="H393" s="20">
        <v>0</v>
      </c>
      <c r="I393" s="20">
        <v>0</v>
      </c>
      <c r="J393" s="20">
        <v>0</v>
      </c>
      <c r="K393" s="20">
        <v>0</v>
      </c>
      <c r="M393" s="20">
        <v>0</v>
      </c>
      <c r="N393" s="27" t="s">
        <v>2729</v>
      </c>
      <c r="O393" s="28">
        <v>0</v>
      </c>
    </row>
    <row r="394" spans="1:15" outlineLevel="2">
      <c r="A394" s="15" t="s">
        <v>2279</v>
      </c>
      <c r="B394" s="18" t="s">
        <v>38</v>
      </c>
      <c r="C394" s="19" t="s">
        <v>896</v>
      </c>
      <c r="D394" s="19" t="s">
        <v>931</v>
      </c>
      <c r="E394" s="18" t="s">
        <v>932</v>
      </c>
      <c r="F394" s="20">
        <v>0</v>
      </c>
      <c r="H394" s="20">
        <v>0</v>
      </c>
      <c r="I394" s="20">
        <v>0</v>
      </c>
      <c r="J394" s="20">
        <v>0</v>
      </c>
      <c r="K394" s="20">
        <v>0</v>
      </c>
      <c r="M394" s="20">
        <v>0</v>
      </c>
      <c r="N394" s="27" t="s">
        <v>2729</v>
      </c>
      <c r="O394" s="28">
        <v>0</v>
      </c>
    </row>
    <row r="395" spans="1:15" outlineLevel="2">
      <c r="A395" s="15" t="s">
        <v>2280</v>
      </c>
      <c r="B395" s="18" t="s">
        <v>38</v>
      </c>
      <c r="C395" s="19" t="s">
        <v>896</v>
      </c>
      <c r="D395" s="19" t="s">
        <v>933</v>
      </c>
      <c r="E395" s="18" t="s">
        <v>934</v>
      </c>
      <c r="F395" s="20">
        <v>0</v>
      </c>
      <c r="H395" s="20">
        <v>0</v>
      </c>
      <c r="I395" s="20">
        <v>0</v>
      </c>
      <c r="J395" s="20">
        <v>0</v>
      </c>
      <c r="K395" s="20">
        <v>0</v>
      </c>
      <c r="M395" s="20">
        <v>0</v>
      </c>
      <c r="N395" s="27" t="s">
        <v>2729</v>
      </c>
      <c r="O395" s="28">
        <v>0</v>
      </c>
    </row>
    <row r="396" spans="1:15" outlineLevel="2">
      <c r="A396" s="15" t="s">
        <v>2281</v>
      </c>
      <c r="B396" s="18" t="s">
        <v>38</v>
      </c>
      <c r="C396" s="19" t="s">
        <v>896</v>
      </c>
      <c r="D396" s="19" t="s">
        <v>935</v>
      </c>
      <c r="E396" s="18" t="s">
        <v>936</v>
      </c>
      <c r="F396" s="20">
        <v>0</v>
      </c>
      <c r="H396" s="20">
        <v>0</v>
      </c>
      <c r="I396" s="20">
        <v>0</v>
      </c>
      <c r="J396" s="20">
        <v>0</v>
      </c>
      <c r="K396" s="20">
        <v>0</v>
      </c>
      <c r="M396" s="20">
        <v>0</v>
      </c>
      <c r="N396" s="27" t="s">
        <v>2729</v>
      </c>
      <c r="O396" s="28">
        <v>0</v>
      </c>
    </row>
    <row r="397" spans="1:15" outlineLevel="2">
      <c r="A397" s="15" t="s">
        <v>2282</v>
      </c>
      <c r="B397" s="18" t="s">
        <v>38</v>
      </c>
      <c r="C397" s="19" t="s">
        <v>896</v>
      </c>
      <c r="D397" s="19" t="s">
        <v>937</v>
      </c>
      <c r="E397" s="18" t="s">
        <v>938</v>
      </c>
      <c r="F397" s="20">
        <v>0</v>
      </c>
      <c r="H397" s="20">
        <v>0</v>
      </c>
      <c r="I397" s="20">
        <v>0</v>
      </c>
      <c r="J397" s="20">
        <v>0</v>
      </c>
      <c r="K397" s="20">
        <v>0</v>
      </c>
      <c r="M397" s="20">
        <v>0</v>
      </c>
      <c r="N397" s="27" t="s">
        <v>2729</v>
      </c>
      <c r="O397" s="28">
        <v>0</v>
      </c>
    </row>
    <row r="398" spans="1:15" outlineLevel="2">
      <c r="A398" s="15" t="s">
        <v>2283</v>
      </c>
      <c r="B398" s="18" t="s">
        <v>38</v>
      </c>
      <c r="C398" s="19" t="s">
        <v>896</v>
      </c>
      <c r="D398" s="19" t="s">
        <v>939</v>
      </c>
      <c r="E398" s="18" t="s">
        <v>940</v>
      </c>
      <c r="F398" s="20">
        <v>0</v>
      </c>
      <c r="H398" s="20">
        <v>0</v>
      </c>
      <c r="I398" s="20">
        <v>0</v>
      </c>
      <c r="J398" s="20">
        <v>0</v>
      </c>
      <c r="K398" s="20">
        <v>0</v>
      </c>
      <c r="M398" s="20">
        <v>0</v>
      </c>
      <c r="N398" s="27" t="s">
        <v>2729</v>
      </c>
      <c r="O398" s="28">
        <v>0</v>
      </c>
    </row>
    <row r="399" spans="1:15" outlineLevel="2">
      <c r="A399" s="15" t="s">
        <v>2284</v>
      </c>
      <c r="B399" s="18" t="s">
        <v>38</v>
      </c>
      <c r="C399" s="19" t="s">
        <v>896</v>
      </c>
      <c r="D399" s="19" t="s">
        <v>941</v>
      </c>
      <c r="E399" s="18" t="s">
        <v>942</v>
      </c>
      <c r="F399" s="52">
        <v>-36880</v>
      </c>
      <c r="H399" s="20">
        <v>0</v>
      </c>
      <c r="I399" s="52">
        <v>-36880</v>
      </c>
      <c r="J399" s="20">
        <v>0</v>
      </c>
      <c r="K399" s="52">
        <v>-36880</v>
      </c>
      <c r="M399" s="20">
        <v>-1498631</v>
      </c>
      <c r="N399" s="27">
        <v>-0.97499999999999998</v>
      </c>
      <c r="O399" s="28">
        <v>1461751</v>
      </c>
    </row>
    <row r="400" spans="1:15" outlineLevel="2">
      <c r="A400" s="15" t="s">
        <v>2285</v>
      </c>
      <c r="B400" s="18" t="s">
        <v>38</v>
      </c>
      <c r="C400" s="19" t="s">
        <v>896</v>
      </c>
      <c r="D400" s="19" t="s">
        <v>943</v>
      </c>
      <c r="E400" s="18" t="s">
        <v>944</v>
      </c>
      <c r="F400" s="20">
        <v>0</v>
      </c>
      <c r="H400" s="20">
        <v>0</v>
      </c>
      <c r="I400" s="20">
        <v>0</v>
      </c>
      <c r="J400" s="20">
        <v>0</v>
      </c>
      <c r="K400" s="20">
        <v>0</v>
      </c>
      <c r="M400" s="20">
        <v>0</v>
      </c>
      <c r="N400" s="27" t="s">
        <v>2729</v>
      </c>
      <c r="O400" s="28">
        <v>0</v>
      </c>
    </row>
    <row r="401" spans="1:15" outlineLevel="2">
      <c r="A401" s="15" t="s">
        <v>2286</v>
      </c>
      <c r="B401" s="18" t="s">
        <v>38</v>
      </c>
      <c r="C401" s="19" t="s">
        <v>896</v>
      </c>
      <c r="D401" s="19" t="s">
        <v>945</v>
      </c>
      <c r="E401" s="18" t="s">
        <v>946</v>
      </c>
      <c r="F401" s="20">
        <v>0</v>
      </c>
      <c r="H401" s="20">
        <v>0</v>
      </c>
      <c r="I401" s="20">
        <v>0</v>
      </c>
      <c r="J401" s="20">
        <v>0</v>
      </c>
      <c r="K401" s="20">
        <v>0</v>
      </c>
      <c r="M401" s="20">
        <v>-40330</v>
      </c>
      <c r="N401" s="27">
        <v>-1</v>
      </c>
      <c r="O401" s="28">
        <v>40330</v>
      </c>
    </row>
    <row r="402" spans="1:15" outlineLevel="2">
      <c r="A402" s="15" t="s">
        <v>2287</v>
      </c>
      <c r="B402" s="18" t="s">
        <v>38</v>
      </c>
      <c r="C402" s="19" t="s">
        <v>896</v>
      </c>
      <c r="D402" s="19" t="s">
        <v>947</v>
      </c>
      <c r="E402" s="18" t="s">
        <v>948</v>
      </c>
      <c r="F402" s="20">
        <v>0</v>
      </c>
      <c r="H402" s="20">
        <v>0</v>
      </c>
      <c r="I402" s="20">
        <v>0</v>
      </c>
      <c r="J402" s="20">
        <v>0</v>
      </c>
      <c r="K402" s="20">
        <v>0</v>
      </c>
      <c r="M402" s="20">
        <v>0</v>
      </c>
      <c r="N402" s="27" t="s">
        <v>2729</v>
      </c>
      <c r="O402" s="28">
        <v>0</v>
      </c>
    </row>
    <row r="403" spans="1:15" outlineLevel="2">
      <c r="A403" s="15" t="s">
        <v>2288</v>
      </c>
      <c r="B403" s="18" t="s">
        <v>38</v>
      </c>
      <c r="C403" s="19" t="s">
        <v>896</v>
      </c>
      <c r="D403" s="19" t="s">
        <v>949</v>
      </c>
      <c r="E403" s="18" t="s">
        <v>950</v>
      </c>
      <c r="F403" s="20">
        <v>0</v>
      </c>
      <c r="H403" s="20">
        <v>0</v>
      </c>
      <c r="I403" s="20">
        <v>0</v>
      </c>
      <c r="J403" s="20">
        <v>0</v>
      </c>
      <c r="K403" s="20">
        <v>0</v>
      </c>
      <c r="M403" s="20">
        <v>0</v>
      </c>
      <c r="N403" s="27" t="s">
        <v>2729</v>
      </c>
      <c r="O403" s="28">
        <v>0</v>
      </c>
    </row>
    <row r="404" spans="1:15" outlineLevel="2">
      <c r="A404" s="15" t="s">
        <v>2289</v>
      </c>
      <c r="B404" s="18" t="s">
        <v>38</v>
      </c>
      <c r="C404" s="19" t="s">
        <v>896</v>
      </c>
      <c r="D404" s="19" t="s">
        <v>951</v>
      </c>
      <c r="E404" s="18" t="s">
        <v>952</v>
      </c>
      <c r="F404" s="20">
        <v>0</v>
      </c>
      <c r="H404" s="20">
        <v>0</v>
      </c>
      <c r="I404" s="20">
        <v>0</v>
      </c>
      <c r="J404" s="20">
        <v>0</v>
      </c>
      <c r="K404" s="20">
        <v>0</v>
      </c>
      <c r="M404" s="20">
        <v>0</v>
      </c>
      <c r="N404" s="27" t="s">
        <v>2729</v>
      </c>
      <c r="O404" s="28">
        <v>0</v>
      </c>
    </row>
    <row r="405" spans="1:15" ht="13.8" outlineLevel="1" thickBot="1">
      <c r="A405" s="15" t="s">
        <v>2291</v>
      </c>
      <c r="C405" s="19" t="s">
        <v>896</v>
      </c>
      <c r="E405" s="21" t="s">
        <v>1785</v>
      </c>
      <c r="F405" s="42">
        <v>-1309222</v>
      </c>
      <c r="G405" s="22"/>
      <c r="H405" s="22">
        <v>0</v>
      </c>
      <c r="I405" s="42">
        <v>-1309222</v>
      </c>
      <c r="J405" s="22">
        <v>0</v>
      </c>
      <c r="K405" s="42">
        <v>-1309222</v>
      </c>
      <c r="L405" s="22"/>
      <c r="M405" s="22">
        <v>-9419173</v>
      </c>
      <c r="N405" s="27">
        <v>-0.86099999999999999</v>
      </c>
      <c r="O405" s="28">
        <v>8109951</v>
      </c>
    </row>
    <row r="406" spans="1:15" ht="13.8" outlineLevel="2" thickTop="1">
      <c r="A406" s="15" t="s">
        <v>38</v>
      </c>
      <c r="C406" s="19" t="s">
        <v>955</v>
      </c>
      <c r="N406" s="27" t="s">
        <v>2729</v>
      </c>
      <c r="O406" s="28" t="s">
        <v>2729</v>
      </c>
    </row>
    <row r="407" spans="1:15" outlineLevel="2">
      <c r="A407" s="15" t="s">
        <v>2293</v>
      </c>
      <c r="B407" s="18" t="s">
        <v>38</v>
      </c>
      <c r="C407" s="19" t="s">
        <v>955</v>
      </c>
      <c r="D407" s="19" t="s">
        <v>958</v>
      </c>
      <c r="E407" s="18" t="s">
        <v>959</v>
      </c>
      <c r="F407" s="52">
        <v>1484405</v>
      </c>
      <c r="H407" s="20">
        <v>0</v>
      </c>
      <c r="I407" s="52">
        <v>1484405</v>
      </c>
      <c r="J407" s="20">
        <v>0</v>
      </c>
      <c r="K407" s="52">
        <v>1484405</v>
      </c>
      <c r="M407" s="20">
        <v>1882293</v>
      </c>
      <c r="N407" s="27">
        <v>-0.21099999999999999</v>
      </c>
      <c r="O407" s="28">
        <v>-397888</v>
      </c>
    </row>
    <row r="408" spans="1:15" outlineLevel="2">
      <c r="A408" s="15" t="s">
        <v>2294</v>
      </c>
      <c r="B408" s="18" t="s">
        <v>38</v>
      </c>
      <c r="C408" s="19" t="s">
        <v>955</v>
      </c>
      <c r="D408" s="19" t="s">
        <v>960</v>
      </c>
      <c r="E408" s="18" t="s">
        <v>961</v>
      </c>
      <c r="F408" s="20">
        <v>0</v>
      </c>
      <c r="H408" s="20">
        <v>0</v>
      </c>
      <c r="I408" s="20">
        <v>0</v>
      </c>
      <c r="J408" s="20">
        <v>0</v>
      </c>
      <c r="K408" s="20">
        <v>0</v>
      </c>
      <c r="M408" s="20">
        <v>0</v>
      </c>
      <c r="N408" s="27" t="s">
        <v>2729</v>
      </c>
      <c r="O408" s="28">
        <v>0</v>
      </c>
    </row>
    <row r="409" spans="1:15" outlineLevel="2">
      <c r="A409" s="15" t="s">
        <v>2295</v>
      </c>
      <c r="B409" s="18" t="s">
        <v>38</v>
      </c>
      <c r="C409" s="19" t="s">
        <v>955</v>
      </c>
      <c r="D409" s="19" t="s">
        <v>962</v>
      </c>
      <c r="E409" s="18" t="s">
        <v>963</v>
      </c>
      <c r="F409" s="52">
        <v>6015</v>
      </c>
      <c r="H409" s="20">
        <v>0</v>
      </c>
      <c r="I409" s="52">
        <v>6015</v>
      </c>
      <c r="J409" s="20">
        <v>0</v>
      </c>
      <c r="K409" s="75">
        <v>6015</v>
      </c>
      <c r="M409" s="20">
        <v>0</v>
      </c>
      <c r="N409" s="27" t="s">
        <v>2729</v>
      </c>
      <c r="O409" s="28">
        <v>6015</v>
      </c>
    </row>
    <row r="410" spans="1:15" outlineLevel="2">
      <c r="A410" s="15" t="s">
        <v>2296</v>
      </c>
      <c r="B410" s="18" t="s">
        <v>38</v>
      </c>
      <c r="C410" s="19" t="s">
        <v>955</v>
      </c>
      <c r="D410" s="19" t="s">
        <v>964</v>
      </c>
      <c r="E410" s="18" t="s">
        <v>965</v>
      </c>
      <c r="F410" s="20">
        <v>0</v>
      </c>
      <c r="H410" s="20">
        <v>0</v>
      </c>
      <c r="I410" s="20">
        <v>0</v>
      </c>
      <c r="J410" s="20">
        <v>0</v>
      </c>
      <c r="K410" s="20">
        <v>0</v>
      </c>
      <c r="M410" s="20">
        <v>0</v>
      </c>
      <c r="N410" s="27" t="s">
        <v>2729</v>
      </c>
      <c r="O410" s="28">
        <v>0</v>
      </c>
    </row>
    <row r="411" spans="1:15" outlineLevel="2">
      <c r="A411" s="15" t="s">
        <v>2297</v>
      </c>
      <c r="B411" s="18" t="s">
        <v>38</v>
      </c>
      <c r="C411" s="19" t="s">
        <v>955</v>
      </c>
      <c r="D411" s="19" t="s">
        <v>966</v>
      </c>
      <c r="E411" s="18" t="s">
        <v>967</v>
      </c>
      <c r="F411" s="20">
        <v>0</v>
      </c>
      <c r="H411" s="20">
        <v>0</v>
      </c>
      <c r="I411" s="20">
        <v>0</v>
      </c>
      <c r="J411" s="20">
        <v>0</v>
      </c>
      <c r="K411" s="20">
        <v>0</v>
      </c>
      <c r="M411" s="20">
        <v>0</v>
      </c>
      <c r="N411" s="27" t="s">
        <v>2729</v>
      </c>
      <c r="O411" s="28">
        <v>0</v>
      </c>
    </row>
    <row r="412" spans="1:15" outlineLevel="2">
      <c r="A412" s="15" t="s">
        <v>2298</v>
      </c>
      <c r="B412" s="18" t="s">
        <v>38</v>
      </c>
      <c r="C412" s="19" t="s">
        <v>955</v>
      </c>
      <c r="D412" s="19" t="s">
        <v>968</v>
      </c>
      <c r="E412" s="18" t="s">
        <v>969</v>
      </c>
      <c r="F412" s="20">
        <v>0</v>
      </c>
      <c r="H412" s="20">
        <v>0</v>
      </c>
      <c r="I412" s="20">
        <v>0</v>
      </c>
      <c r="J412" s="20">
        <v>0</v>
      </c>
      <c r="K412" s="20">
        <v>0</v>
      </c>
      <c r="M412" s="20">
        <v>0</v>
      </c>
      <c r="N412" s="27" t="s">
        <v>2729</v>
      </c>
      <c r="O412" s="28">
        <v>0</v>
      </c>
    </row>
    <row r="413" spans="1:15" outlineLevel="2">
      <c r="A413" s="15" t="s">
        <v>2299</v>
      </c>
      <c r="B413" s="18" t="s">
        <v>38</v>
      </c>
      <c r="C413" s="19" t="s">
        <v>955</v>
      </c>
      <c r="D413" s="19" t="s">
        <v>970</v>
      </c>
      <c r="E413" s="18" t="s">
        <v>971</v>
      </c>
      <c r="F413" s="20">
        <v>0</v>
      </c>
      <c r="H413" s="20">
        <v>0</v>
      </c>
      <c r="I413" s="20">
        <v>0</v>
      </c>
      <c r="J413" s="20">
        <v>0</v>
      </c>
      <c r="K413" s="20">
        <v>0</v>
      </c>
      <c r="M413" s="20">
        <v>0</v>
      </c>
      <c r="N413" s="27" t="s">
        <v>2729</v>
      </c>
      <c r="O413" s="28">
        <v>0</v>
      </c>
    </row>
    <row r="414" spans="1:15" outlineLevel="2">
      <c r="A414" s="15" t="s">
        <v>2300</v>
      </c>
      <c r="B414" s="18" t="s">
        <v>38</v>
      </c>
      <c r="C414" s="19" t="s">
        <v>955</v>
      </c>
      <c r="D414" s="19" t="s">
        <v>972</v>
      </c>
      <c r="E414" s="18" t="s">
        <v>973</v>
      </c>
      <c r="F414" s="20">
        <v>0</v>
      </c>
      <c r="H414" s="20">
        <v>0</v>
      </c>
      <c r="I414" s="20">
        <v>0</v>
      </c>
      <c r="J414" s="20">
        <v>0</v>
      </c>
      <c r="K414" s="20">
        <v>0</v>
      </c>
      <c r="M414" s="20">
        <v>0</v>
      </c>
      <c r="N414" s="27" t="s">
        <v>2729</v>
      </c>
      <c r="O414" s="28">
        <v>0</v>
      </c>
    </row>
    <row r="415" spans="1:15" outlineLevel="2">
      <c r="A415" s="15" t="s">
        <v>2301</v>
      </c>
      <c r="B415" s="18" t="s">
        <v>38</v>
      </c>
      <c r="C415" s="19" t="s">
        <v>955</v>
      </c>
      <c r="D415" s="19" t="s">
        <v>974</v>
      </c>
      <c r="E415" s="18" t="s">
        <v>975</v>
      </c>
      <c r="F415" s="52">
        <v>1531537</v>
      </c>
      <c r="H415" s="20">
        <v>0</v>
      </c>
      <c r="I415" s="52">
        <v>1531537</v>
      </c>
      <c r="J415" s="20">
        <v>0</v>
      </c>
      <c r="K415" s="52">
        <v>1531537</v>
      </c>
      <c r="M415" s="20">
        <v>2061125</v>
      </c>
      <c r="N415" s="27">
        <v>-0.25700000000000001</v>
      </c>
      <c r="O415" s="28">
        <v>-529588</v>
      </c>
    </row>
    <row r="416" spans="1:15" outlineLevel="2">
      <c r="A416" s="15" t="s">
        <v>2302</v>
      </c>
      <c r="B416" s="18" t="s">
        <v>38</v>
      </c>
      <c r="C416" s="19" t="s">
        <v>955</v>
      </c>
      <c r="D416" s="19" t="s">
        <v>976</v>
      </c>
      <c r="E416" s="18" t="s">
        <v>977</v>
      </c>
      <c r="F416" s="20">
        <v>0</v>
      </c>
      <c r="H416" s="20">
        <v>0</v>
      </c>
      <c r="I416" s="20">
        <v>0</v>
      </c>
      <c r="J416" s="20">
        <v>0</v>
      </c>
      <c r="K416" s="20">
        <v>0</v>
      </c>
      <c r="M416" s="20">
        <v>0</v>
      </c>
      <c r="N416" s="27" t="s">
        <v>2729</v>
      </c>
      <c r="O416" s="28">
        <v>0</v>
      </c>
    </row>
    <row r="417" spans="1:15" outlineLevel="2">
      <c r="A417" s="15" t="s">
        <v>2303</v>
      </c>
      <c r="B417" s="18" t="s">
        <v>38</v>
      </c>
      <c r="C417" s="19" t="s">
        <v>955</v>
      </c>
      <c r="D417" s="19" t="s">
        <v>978</v>
      </c>
      <c r="E417" s="18" t="s">
        <v>979</v>
      </c>
      <c r="F417" s="20">
        <v>0</v>
      </c>
      <c r="H417" s="20">
        <v>0</v>
      </c>
      <c r="I417" s="20">
        <v>0</v>
      </c>
      <c r="J417" s="20">
        <v>0</v>
      </c>
      <c r="K417" s="20">
        <v>0</v>
      </c>
      <c r="M417" s="20">
        <v>0</v>
      </c>
      <c r="N417" s="27" t="s">
        <v>2729</v>
      </c>
      <c r="O417" s="28">
        <v>0</v>
      </c>
    </row>
    <row r="418" spans="1:15" outlineLevel="2">
      <c r="A418" s="15" t="s">
        <v>2304</v>
      </c>
      <c r="B418" s="18" t="s">
        <v>38</v>
      </c>
      <c r="C418" s="19" t="s">
        <v>955</v>
      </c>
      <c r="D418" s="19" t="s">
        <v>980</v>
      </c>
      <c r="E418" s="18" t="s">
        <v>981</v>
      </c>
      <c r="F418" s="20">
        <v>0</v>
      </c>
      <c r="H418" s="20">
        <v>0</v>
      </c>
      <c r="I418" s="20">
        <v>0</v>
      </c>
      <c r="J418" s="20">
        <v>0</v>
      </c>
      <c r="K418" s="20">
        <v>0</v>
      </c>
      <c r="M418" s="20">
        <v>0</v>
      </c>
      <c r="N418" s="27" t="s">
        <v>2729</v>
      </c>
      <c r="O418" s="28">
        <v>0</v>
      </c>
    </row>
    <row r="419" spans="1:15" outlineLevel="2">
      <c r="A419" s="15" t="s">
        <v>2305</v>
      </c>
      <c r="B419" s="18" t="s">
        <v>38</v>
      </c>
      <c r="C419" s="19" t="s">
        <v>955</v>
      </c>
      <c r="D419" s="19" t="s">
        <v>982</v>
      </c>
      <c r="E419" s="18" t="s">
        <v>983</v>
      </c>
      <c r="F419" s="20">
        <v>0</v>
      </c>
      <c r="H419" s="20">
        <v>0</v>
      </c>
      <c r="I419" s="20">
        <v>0</v>
      </c>
      <c r="J419" s="20">
        <v>0</v>
      </c>
      <c r="K419" s="20">
        <v>0</v>
      </c>
      <c r="M419" s="20">
        <v>0</v>
      </c>
      <c r="N419" s="27" t="s">
        <v>2729</v>
      </c>
      <c r="O419" s="28">
        <v>0</v>
      </c>
    </row>
    <row r="420" spans="1:15" outlineLevel="2">
      <c r="A420" s="15" t="s">
        <v>2306</v>
      </c>
      <c r="B420" s="18" t="s">
        <v>38</v>
      </c>
      <c r="C420" s="19" t="s">
        <v>955</v>
      </c>
      <c r="D420" s="19" t="s">
        <v>984</v>
      </c>
      <c r="E420" s="18" t="s">
        <v>985</v>
      </c>
      <c r="F420" s="20">
        <v>0</v>
      </c>
      <c r="H420" s="20">
        <v>0</v>
      </c>
      <c r="I420" s="20">
        <v>0</v>
      </c>
      <c r="J420" s="20">
        <v>0</v>
      </c>
      <c r="K420" s="20">
        <v>0</v>
      </c>
      <c r="M420" s="20">
        <v>0</v>
      </c>
      <c r="N420" s="27" t="s">
        <v>2729</v>
      </c>
      <c r="O420" s="28">
        <v>0</v>
      </c>
    </row>
    <row r="421" spans="1:15" outlineLevel="2">
      <c r="A421" s="15" t="s">
        <v>2307</v>
      </c>
      <c r="B421" s="18" t="s">
        <v>38</v>
      </c>
      <c r="C421" s="19" t="s">
        <v>955</v>
      </c>
      <c r="D421" s="19" t="s">
        <v>986</v>
      </c>
      <c r="E421" s="18" t="s">
        <v>987</v>
      </c>
      <c r="F421" s="20">
        <v>0</v>
      </c>
      <c r="H421" s="20">
        <v>0</v>
      </c>
      <c r="I421" s="20">
        <v>0</v>
      </c>
      <c r="J421" s="20">
        <v>0</v>
      </c>
      <c r="K421" s="20">
        <v>0</v>
      </c>
      <c r="M421" s="20">
        <v>0</v>
      </c>
      <c r="N421" s="27" t="s">
        <v>2729</v>
      </c>
      <c r="O421" s="28">
        <v>0</v>
      </c>
    </row>
    <row r="422" spans="1:15" outlineLevel="2">
      <c r="A422" s="15" t="s">
        <v>2308</v>
      </c>
      <c r="B422" s="18" t="s">
        <v>38</v>
      </c>
      <c r="C422" s="19" t="s">
        <v>955</v>
      </c>
      <c r="D422" s="19" t="s">
        <v>988</v>
      </c>
      <c r="E422" s="18" t="s">
        <v>989</v>
      </c>
      <c r="F422" s="20">
        <v>0</v>
      </c>
      <c r="H422" s="20">
        <v>0</v>
      </c>
      <c r="I422" s="20">
        <v>0</v>
      </c>
      <c r="J422" s="20">
        <v>0</v>
      </c>
      <c r="K422" s="20">
        <v>0</v>
      </c>
      <c r="M422" s="20">
        <v>0</v>
      </c>
      <c r="N422" s="27" t="s">
        <v>2729</v>
      </c>
      <c r="O422" s="28">
        <v>0</v>
      </c>
    </row>
    <row r="423" spans="1:15" outlineLevel="2">
      <c r="A423" s="15" t="s">
        <v>2309</v>
      </c>
      <c r="B423" s="18" t="s">
        <v>38</v>
      </c>
      <c r="C423" s="19" t="s">
        <v>955</v>
      </c>
      <c r="D423" s="19" t="s">
        <v>990</v>
      </c>
      <c r="E423" s="18" t="s">
        <v>991</v>
      </c>
      <c r="F423" s="20">
        <v>0</v>
      </c>
      <c r="H423" s="20">
        <v>0</v>
      </c>
      <c r="I423" s="20">
        <v>0</v>
      </c>
      <c r="J423" s="20">
        <v>0</v>
      </c>
      <c r="K423" s="20">
        <v>0</v>
      </c>
      <c r="M423" s="20">
        <v>65772</v>
      </c>
      <c r="N423" s="27">
        <v>-1</v>
      </c>
      <c r="O423" s="28">
        <v>-65772</v>
      </c>
    </row>
    <row r="424" spans="1:15" outlineLevel="2">
      <c r="A424" s="15" t="s">
        <v>2310</v>
      </c>
      <c r="B424" s="18" t="s">
        <v>38</v>
      </c>
      <c r="C424" s="19" t="s">
        <v>955</v>
      </c>
      <c r="D424" s="19" t="s">
        <v>992</v>
      </c>
      <c r="E424" s="18" t="s">
        <v>993</v>
      </c>
      <c r="F424" s="52">
        <v>-26647</v>
      </c>
      <c r="H424" s="20">
        <v>0</v>
      </c>
      <c r="I424" s="52">
        <v>-26647</v>
      </c>
      <c r="J424" s="20">
        <v>0</v>
      </c>
      <c r="K424" s="52">
        <v>-26647</v>
      </c>
      <c r="M424" s="20">
        <v>144640</v>
      </c>
      <c r="N424" s="27">
        <v>-1.1839999999999999</v>
      </c>
      <c r="O424" s="28">
        <v>-171287</v>
      </c>
    </row>
    <row r="425" spans="1:15" outlineLevel="2">
      <c r="A425" s="15" t="s">
        <v>2311</v>
      </c>
      <c r="B425" s="18" t="s">
        <v>38</v>
      </c>
      <c r="C425" s="19" t="s">
        <v>955</v>
      </c>
      <c r="D425" s="19" t="s">
        <v>994</v>
      </c>
      <c r="E425" s="18" t="s">
        <v>995</v>
      </c>
      <c r="F425" s="52">
        <v>547961</v>
      </c>
      <c r="H425" s="20">
        <v>0</v>
      </c>
      <c r="I425" s="52">
        <v>547961</v>
      </c>
      <c r="J425" s="20">
        <v>0</v>
      </c>
      <c r="K425" s="52">
        <v>547961</v>
      </c>
      <c r="M425" s="20">
        <v>735958</v>
      </c>
      <c r="N425" s="27">
        <v>-0.255</v>
      </c>
      <c r="O425" s="28">
        <v>-187997</v>
      </c>
    </row>
    <row r="426" spans="1:15" outlineLevel="2">
      <c r="A426" s="15" t="s">
        <v>2312</v>
      </c>
      <c r="B426" s="18" t="s">
        <v>38</v>
      </c>
      <c r="C426" s="19" t="s">
        <v>955</v>
      </c>
      <c r="D426" s="19" t="s">
        <v>996</v>
      </c>
      <c r="E426" s="18" t="s">
        <v>997</v>
      </c>
      <c r="F426" s="20">
        <v>0</v>
      </c>
      <c r="H426" s="20">
        <v>0</v>
      </c>
      <c r="I426" s="20">
        <v>0</v>
      </c>
      <c r="J426" s="20">
        <v>0</v>
      </c>
      <c r="K426" s="20">
        <v>0</v>
      </c>
      <c r="M426" s="20">
        <v>0</v>
      </c>
      <c r="N426" s="27" t="s">
        <v>2729</v>
      </c>
      <c r="O426" s="28">
        <v>0</v>
      </c>
    </row>
    <row r="427" spans="1:15" outlineLevel="2">
      <c r="A427" s="15" t="s">
        <v>2313</v>
      </c>
      <c r="B427" s="18" t="s">
        <v>38</v>
      </c>
      <c r="C427" s="19" t="s">
        <v>955</v>
      </c>
      <c r="D427" s="19" t="s">
        <v>998</v>
      </c>
      <c r="E427" s="18" t="s">
        <v>999</v>
      </c>
      <c r="F427" s="20">
        <v>0</v>
      </c>
      <c r="H427" s="20">
        <v>0</v>
      </c>
      <c r="I427" s="20">
        <v>0</v>
      </c>
      <c r="J427" s="20">
        <v>0</v>
      </c>
      <c r="K427" s="20">
        <v>0</v>
      </c>
      <c r="M427" s="20">
        <v>0</v>
      </c>
      <c r="N427" s="27" t="s">
        <v>2729</v>
      </c>
      <c r="O427" s="28">
        <v>0</v>
      </c>
    </row>
    <row r="428" spans="1:15" outlineLevel="2">
      <c r="A428" s="15" t="s">
        <v>2314</v>
      </c>
      <c r="B428" s="18" t="s">
        <v>38</v>
      </c>
      <c r="C428" s="19" t="s">
        <v>955</v>
      </c>
      <c r="D428" s="19" t="s">
        <v>1000</v>
      </c>
      <c r="E428" s="18" t="s">
        <v>1001</v>
      </c>
      <c r="F428" s="20">
        <v>0</v>
      </c>
      <c r="H428" s="20">
        <v>0</v>
      </c>
      <c r="I428" s="20">
        <v>0</v>
      </c>
      <c r="J428" s="20">
        <v>0</v>
      </c>
      <c r="K428" s="20">
        <v>0</v>
      </c>
      <c r="M428" s="20">
        <v>0</v>
      </c>
      <c r="N428" s="27" t="s">
        <v>2729</v>
      </c>
      <c r="O428" s="28">
        <v>0</v>
      </c>
    </row>
    <row r="429" spans="1:15" outlineLevel="2">
      <c r="A429" s="15" t="s">
        <v>2315</v>
      </c>
      <c r="B429" s="18" t="s">
        <v>38</v>
      </c>
      <c r="C429" s="19" t="s">
        <v>955</v>
      </c>
      <c r="D429" s="19" t="s">
        <v>1002</v>
      </c>
      <c r="E429" s="18" t="s">
        <v>1003</v>
      </c>
      <c r="F429" s="20">
        <v>0</v>
      </c>
      <c r="H429" s="20">
        <v>0</v>
      </c>
      <c r="I429" s="20">
        <v>0</v>
      </c>
      <c r="J429" s="20">
        <v>0</v>
      </c>
      <c r="K429" s="20">
        <v>0</v>
      </c>
      <c r="M429" s="20">
        <v>0</v>
      </c>
      <c r="N429" s="27" t="s">
        <v>2729</v>
      </c>
      <c r="O429" s="28">
        <v>0</v>
      </c>
    </row>
    <row r="430" spans="1:15" outlineLevel="2">
      <c r="A430" s="15" t="s">
        <v>2316</v>
      </c>
      <c r="B430" s="18" t="s">
        <v>38</v>
      </c>
      <c r="C430" s="19" t="s">
        <v>955</v>
      </c>
      <c r="D430" s="19" t="s">
        <v>1004</v>
      </c>
      <c r="E430" s="18" t="s">
        <v>1005</v>
      </c>
      <c r="F430" s="20">
        <v>0</v>
      </c>
      <c r="H430" s="20">
        <v>0</v>
      </c>
      <c r="I430" s="20">
        <v>0</v>
      </c>
      <c r="J430" s="20">
        <v>0</v>
      </c>
      <c r="K430" s="20">
        <v>0</v>
      </c>
      <c r="M430" s="20">
        <v>0</v>
      </c>
      <c r="N430" s="27" t="s">
        <v>2729</v>
      </c>
      <c r="O430" s="28">
        <v>0</v>
      </c>
    </row>
    <row r="431" spans="1:15" outlineLevel="2">
      <c r="A431" s="15" t="s">
        <v>2317</v>
      </c>
      <c r="B431" s="18" t="s">
        <v>38</v>
      </c>
      <c r="C431" s="19" t="s">
        <v>955</v>
      </c>
      <c r="D431" s="19" t="s">
        <v>1006</v>
      </c>
      <c r="E431" s="18" t="s">
        <v>1007</v>
      </c>
      <c r="F431" s="20">
        <v>0</v>
      </c>
      <c r="H431" s="20">
        <v>0</v>
      </c>
      <c r="I431" s="20">
        <v>0</v>
      </c>
      <c r="J431" s="20">
        <v>0</v>
      </c>
      <c r="K431" s="20">
        <v>0</v>
      </c>
      <c r="M431" s="20">
        <v>0</v>
      </c>
      <c r="N431" s="27" t="s">
        <v>2729</v>
      </c>
      <c r="O431" s="28">
        <v>0</v>
      </c>
    </row>
    <row r="432" spans="1:15" outlineLevel="2">
      <c r="A432" s="15" t="s">
        <v>2318</v>
      </c>
      <c r="B432" s="18" t="s">
        <v>38</v>
      </c>
      <c r="C432" s="19" t="s">
        <v>955</v>
      </c>
      <c r="D432" s="19" t="s">
        <v>1008</v>
      </c>
      <c r="E432" s="18" t="s">
        <v>1009</v>
      </c>
      <c r="F432" s="20">
        <v>0</v>
      </c>
      <c r="H432" s="20">
        <v>0</v>
      </c>
      <c r="I432" s="20">
        <v>0</v>
      </c>
      <c r="J432" s="20">
        <v>0</v>
      </c>
      <c r="K432" s="20">
        <v>0</v>
      </c>
      <c r="M432" s="20">
        <v>0</v>
      </c>
      <c r="N432" s="27" t="s">
        <v>2729</v>
      </c>
      <c r="O432" s="28">
        <v>0</v>
      </c>
    </row>
    <row r="433" spans="1:15" outlineLevel="2">
      <c r="A433" s="15" t="s">
        <v>2820</v>
      </c>
      <c r="B433" s="18" t="s">
        <v>38</v>
      </c>
      <c r="C433" s="19" t="s">
        <v>955</v>
      </c>
      <c r="D433" s="19" t="s">
        <v>953</v>
      </c>
      <c r="E433" s="18" t="s">
        <v>954</v>
      </c>
      <c r="F433" s="20">
        <v>0</v>
      </c>
      <c r="H433" s="20">
        <v>0</v>
      </c>
      <c r="I433" s="20">
        <v>0</v>
      </c>
      <c r="J433" s="20">
        <v>0</v>
      </c>
      <c r="K433" s="20">
        <v>0</v>
      </c>
      <c r="M433" s="20">
        <v>-4789</v>
      </c>
      <c r="N433" s="27">
        <v>-1</v>
      </c>
      <c r="O433" s="28">
        <v>4789</v>
      </c>
    </row>
    <row r="434" spans="1:15" outlineLevel="2">
      <c r="A434" s="15" t="s">
        <v>2319</v>
      </c>
      <c r="B434" s="18" t="s">
        <v>38</v>
      </c>
      <c r="C434" s="19" t="s">
        <v>955</v>
      </c>
      <c r="D434" s="19" t="s">
        <v>1010</v>
      </c>
      <c r="E434" s="18" t="s">
        <v>1011</v>
      </c>
      <c r="F434" s="52">
        <v>-49612</v>
      </c>
      <c r="H434" s="20">
        <v>0</v>
      </c>
      <c r="I434" s="52">
        <v>-49612</v>
      </c>
      <c r="J434" s="20">
        <v>0</v>
      </c>
      <c r="K434" s="52">
        <v>-49612</v>
      </c>
      <c r="M434" s="20">
        <v>92266</v>
      </c>
      <c r="N434" s="27">
        <v>-1.538</v>
      </c>
      <c r="O434" s="28">
        <v>-141878</v>
      </c>
    </row>
    <row r="435" spans="1:15" ht="13.8" outlineLevel="1" thickBot="1">
      <c r="A435" s="15" t="s">
        <v>2320</v>
      </c>
      <c r="C435" s="19" t="s">
        <v>955</v>
      </c>
      <c r="E435" s="21" t="s">
        <v>1786</v>
      </c>
      <c r="F435" s="42">
        <v>3493659</v>
      </c>
      <c r="G435" s="22"/>
      <c r="H435" s="22">
        <v>0</v>
      </c>
      <c r="I435" s="42">
        <v>3493659</v>
      </c>
      <c r="J435" s="22">
        <v>0</v>
      </c>
      <c r="K435" s="42">
        <v>3493659</v>
      </c>
      <c r="L435" s="22"/>
      <c r="M435" s="22">
        <v>4977265</v>
      </c>
      <c r="N435" s="27">
        <v>-0.29799999999999999</v>
      </c>
      <c r="O435" s="28">
        <v>-1483606</v>
      </c>
    </row>
    <row r="436" spans="1:15" ht="13.8" outlineLevel="2" thickTop="1">
      <c r="A436" s="15" t="s">
        <v>38</v>
      </c>
      <c r="C436" s="19" t="s">
        <v>1012</v>
      </c>
      <c r="N436" s="27" t="s">
        <v>2729</v>
      </c>
      <c r="O436" s="28" t="s">
        <v>2729</v>
      </c>
    </row>
    <row r="437" spans="1:15" outlineLevel="2">
      <c r="A437" s="15" t="s">
        <v>2321</v>
      </c>
      <c r="B437" s="18" t="s">
        <v>38</v>
      </c>
      <c r="C437" s="19" t="s">
        <v>1012</v>
      </c>
      <c r="D437" s="19" t="s">
        <v>1013</v>
      </c>
      <c r="E437" s="18" t="s">
        <v>1014</v>
      </c>
      <c r="F437" s="52">
        <v>-38076126</v>
      </c>
      <c r="H437" s="20">
        <v>0</v>
      </c>
      <c r="I437" s="52">
        <v>-38076126</v>
      </c>
      <c r="J437" s="20">
        <v>0</v>
      </c>
      <c r="K437" s="52">
        <v>-38076126</v>
      </c>
      <c r="M437" s="20">
        <v>-34936112</v>
      </c>
      <c r="N437" s="27">
        <v>0.09</v>
      </c>
      <c r="O437" s="28">
        <v>-3140014</v>
      </c>
    </row>
    <row r="438" spans="1:15" outlineLevel="2">
      <c r="A438" s="15" t="s">
        <v>2322</v>
      </c>
      <c r="B438" s="18" t="s">
        <v>38</v>
      </c>
      <c r="C438" s="19" t="s">
        <v>1012</v>
      </c>
      <c r="D438" s="19" t="s">
        <v>1015</v>
      </c>
      <c r="E438" s="18" t="s">
        <v>1016</v>
      </c>
      <c r="F438" s="20">
        <v>0</v>
      </c>
      <c r="H438" s="20">
        <v>0</v>
      </c>
      <c r="I438" s="20">
        <v>0</v>
      </c>
      <c r="J438" s="20">
        <v>0</v>
      </c>
      <c r="K438" s="20">
        <v>0</v>
      </c>
      <c r="M438" s="20">
        <v>0</v>
      </c>
      <c r="N438" s="27" t="s">
        <v>2729</v>
      </c>
      <c r="O438" s="28">
        <v>0</v>
      </c>
    </row>
    <row r="439" spans="1:15" outlineLevel="2">
      <c r="A439" s="15" t="s">
        <v>2323</v>
      </c>
      <c r="B439" s="18" t="s">
        <v>38</v>
      </c>
      <c r="C439" s="19" t="s">
        <v>1012</v>
      </c>
      <c r="D439" s="19" t="s">
        <v>1017</v>
      </c>
      <c r="E439" s="18" t="s">
        <v>1018</v>
      </c>
      <c r="F439" s="52">
        <v>129379</v>
      </c>
      <c r="H439" s="20">
        <v>0</v>
      </c>
      <c r="I439" s="52">
        <v>129379</v>
      </c>
      <c r="J439" s="20">
        <v>0</v>
      </c>
      <c r="K439" s="52">
        <v>129379</v>
      </c>
      <c r="M439" s="20">
        <v>-82951</v>
      </c>
      <c r="N439" s="27">
        <v>-2.56</v>
      </c>
      <c r="O439" s="28">
        <v>212330</v>
      </c>
    </row>
    <row r="440" spans="1:15" outlineLevel="2">
      <c r="A440" s="15" t="s">
        <v>2324</v>
      </c>
      <c r="B440" s="18" t="s">
        <v>38</v>
      </c>
      <c r="C440" s="19" t="s">
        <v>1012</v>
      </c>
      <c r="D440" s="19" t="s">
        <v>1019</v>
      </c>
      <c r="E440" s="18" t="s">
        <v>1020</v>
      </c>
      <c r="F440" s="52">
        <v>2111252</v>
      </c>
      <c r="H440" s="20">
        <v>0</v>
      </c>
      <c r="I440" s="52">
        <v>2111252</v>
      </c>
      <c r="J440" s="20">
        <v>0</v>
      </c>
      <c r="K440" s="52">
        <v>2111252</v>
      </c>
      <c r="M440" s="20">
        <v>228959</v>
      </c>
      <c r="N440" s="27">
        <v>8.2210000000000001</v>
      </c>
      <c r="O440" s="28">
        <v>1882293</v>
      </c>
    </row>
    <row r="441" spans="1:15" outlineLevel="2">
      <c r="A441" s="15" t="s">
        <v>2325</v>
      </c>
      <c r="B441" s="18" t="s">
        <v>38</v>
      </c>
      <c r="C441" s="19" t="s">
        <v>1012</v>
      </c>
      <c r="D441" s="19" t="s">
        <v>1021</v>
      </c>
      <c r="E441" s="18" t="s">
        <v>1022</v>
      </c>
      <c r="F441" s="20">
        <v>0</v>
      </c>
      <c r="H441" s="20">
        <v>0</v>
      </c>
      <c r="I441" s="20">
        <v>0</v>
      </c>
      <c r="J441" s="20">
        <v>0</v>
      </c>
      <c r="K441" s="20">
        <v>0</v>
      </c>
      <c r="M441" s="20">
        <v>0</v>
      </c>
      <c r="N441" s="27" t="s">
        <v>2729</v>
      </c>
      <c r="O441" s="28">
        <v>0</v>
      </c>
    </row>
    <row r="442" spans="1:15" outlineLevel="2">
      <c r="A442" s="15" t="s">
        <v>2326</v>
      </c>
      <c r="B442" s="18" t="s">
        <v>38</v>
      </c>
      <c r="C442" s="19" t="s">
        <v>1012</v>
      </c>
      <c r="D442" s="19" t="s">
        <v>1023</v>
      </c>
      <c r="E442" s="18" t="s">
        <v>1024</v>
      </c>
      <c r="F442" s="20">
        <v>0</v>
      </c>
      <c r="H442" s="20">
        <v>0</v>
      </c>
      <c r="I442" s="20">
        <v>0</v>
      </c>
      <c r="J442" s="20">
        <v>0</v>
      </c>
      <c r="K442" s="20">
        <v>0</v>
      </c>
      <c r="M442" s="20">
        <v>0</v>
      </c>
      <c r="N442" s="27" t="s">
        <v>2729</v>
      </c>
      <c r="O442" s="28">
        <v>0</v>
      </c>
    </row>
    <row r="443" spans="1:15" outlineLevel="2">
      <c r="A443" s="15" t="s">
        <v>2327</v>
      </c>
      <c r="B443" s="18" t="s">
        <v>38</v>
      </c>
      <c r="C443" s="19" t="s">
        <v>1012</v>
      </c>
      <c r="D443" s="19" t="s">
        <v>1025</v>
      </c>
      <c r="E443" s="18" t="s">
        <v>1026</v>
      </c>
      <c r="F443" s="20">
        <v>0</v>
      </c>
      <c r="H443" s="20">
        <v>0</v>
      </c>
      <c r="I443" s="20">
        <v>0</v>
      </c>
      <c r="J443" s="20">
        <v>0</v>
      </c>
      <c r="K443" s="20">
        <v>0</v>
      </c>
      <c r="M443" s="20">
        <v>0</v>
      </c>
      <c r="N443" s="27" t="s">
        <v>2729</v>
      </c>
      <c r="O443" s="28">
        <v>0</v>
      </c>
    </row>
    <row r="444" spans="1:15" outlineLevel="2">
      <c r="A444" s="15" t="s">
        <v>2328</v>
      </c>
      <c r="B444" s="18" t="s">
        <v>38</v>
      </c>
      <c r="C444" s="19" t="s">
        <v>1012</v>
      </c>
      <c r="D444" s="19" t="s">
        <v>1027</v>
      </c>
      <c r="E444" s="18" t="s">
        <v>1028</v>
      </c>
      <c r="F444" s="52">
        <v>1577914</v>
      </c>
      <c r="H444" s="20">
        <v>0</v>
      </c>
      <c r="I444" s="52">
        <v>1577914</v>
      </c>
      <c r="J444" s="20">
        <v>0</v>
      </c>
      <c r="K444" s="52">
        <v>1577914</v>
      </c>
      <c r="M444" s="20">
        <v>3602435</v>
      </c>
      <c r="N444" s="27">
        <v>-0.56200000000000006</v>
      </c>
      <c r="O444" s="28">
        <v>-2024521</v>
      </c>
    </row>
    <row r="445" spans="1:15" outlineLevel="2">
      <c r="A445" s="15" t="s">
        <v>2329</v>
      </c>
      <c r="B445" s="18" t="s">
        <v>38</v>
      </c>
      <c r="C445" s="19" t="s">
        <v>1012</v>
      </c>
      <c r="D445" s="19" t="s">
        <v>1029</v>
      </c>
      <c r="E445" s="18" t="s">
        <v>1030</v>
      </c>
      <c r="F445" s="52">
        <v>40864</v>
      </c>
      <c r="H445" s="20">
        <v>0</v>
      </c>
      <c r="I445" s="52">
        <v>40864</v>
      </c>
      <c r="J445" s="20">
        <v>0</v>
      </c>
      <c r="K445" s="52">
        <v>40864</v>
      </c>
      <c r="M445" s="20">
        <v>4063504</v>
      </c>
      <c r="N445" s="27">
        <v>-0.99</v>
      </c>
      <c r="O445" s="28">
        <v>-4022640</v>
      </c>
    </row>
    <row r="446" spans="1:15" outlineLevel="2">
      <c r="A446" s="15" t="s">
        <v>2330</v>
      </c>
      <c r="B446" s="18" t="s">
        <v>38</v>
      </c>
      <c r="C446" s="19" t="s">
        <v>1012</v>
      </c>
      <c r="D446" s="19" t="s">
        <v>1031</v>
      </c>
      <c r="E446" s="18" t="s">
        <v>1032</v>
      </c>
      <c r="F446" s="52">
        <v>-722664</v>
      </c>
      <c r="H446" s="20">
        <v>0</v>
      </c>
      <c r="I446" s="52">
        <v>-722664</v>
      </c>
      <c r="J446" s="20">
        <v>0</v>
      </c>
      <c r="K446" s="52">
        <v>-722664</v>
      </c>
      <c r="M446" s="20">
        <v>-617409</v>
      </c>
      <c r="N446" s="27">
        <v>0.17</v>
      </c>
      <c r="O446" s="28">
        <v>-105255</v>
      </c>
    </row>
    <row r="447" spans="1:15" outlineLevel="2">
      <c r="A447" s="15" t="s">
        <v>2331</v>
      </c>
      <c r="B447" s="18" t="s">
        <v>38</v>
      </c>
      <c r="C447" s="19" t="s">
        <v>1012</v>
      </c>
      <c r="D447" s="19" t="s">
        <v>1033</v>
      </c>
      <c r="E447" s="18" t="s">
        <v>1034</v>
      </c>
      <c r="F447" s="52">
        <v>-176784</v>
      </c>
      <c r="H447" s="20">
        <v>0</v>
      </c>
      <c r="I447" s="52">
        <v>-176784</v>
      </c>
      <c r="J447" s="20">
        <v>0</v>
      </c>
      <c r="K447" s="52">
        <v>-176784</v>
      </c>
      <c r="M447" s="20">
        <v>32233</v>
      </c>
      <c r="N447" s="27">
        <v>-6.4850000000000003</v>
      </c>
      <c r="O447" s="28">
        <v>-209017</v>
      </c>
    </row>
    <row r="448" spans="1:15" outlineLevel="2">
      <c r="A448" s="15" t="s">
        <v>2332</v>
      </c>
      <c r="B448" s="18" t="s">
        <v>38</v>
      </c>
      <c r="C448" s="19" t="s">
        <v>1012</v>
      </c>
      <c r="D448" s="19" t="s">
        <v>1035</v>
      </c>
      <c r="E448" s="18" t="s">
        <v>1036</v>
      </c>
      <c r="F448" s="20">
        <v>0</v>
      </c>
      <c r="H448" s="20">
        <v>0</v>
      </c>
      <c r="I448" s="20">
        <v>0</v>
      </c>
      <c r="J448" s="20">
        <v>0</v>
      </c>
      <c r="K448" s="20">
        <v>0</v>
      </c>
      <c r="M448" s="20">
        <v>0</v>
      </c>
      <c r="N448" s="27" t="s">
        <v>2729</v>
      </c>
      <c r="O448" s="28">
        <v>0</v>
      </c>
    </row>
    <row r="449" spans="1:15" outlineLevel="2">
      <c r="A449" s="15" t="s">
        <v>2333</v>
      </c>
      <c r="B449" s="18" t="s">
        <v>38</v>
      </c>
      <c r="C449" s="19" t="s">
        <v>1012</v>
      </c>
      <c r="D449" s="19" t="s">
        <v>1037</v>
      </c>
      <c r="E449" s="18" t="s">
        <v>1038</v>
      </c>
      <c r="F449" s="52">
        <v>-4941765</v>
      </c>
      <c r="H449" s="20">
        <v>0</v>
      </c>
      <c r="I449" s="52">
        <v>-4941765</v>
      </c>
      <c r="J449" s="20">
        <v>0</v>
      </c>
      <c r="K449" s="52">
        <v>-4941765</v>
      </c>
      <c r="M449" s="20">
        <v>-4068198</v>
      </c>
      <c r="N449" s="27">
        <v>0.215</v>
      </c>
      <c r="O449" s="28">
        <v>-873567</v>
      </c>
    </row>
    <row r="450" spans="1:15" outlineLevel="2">
      <c r="A450" s="15" t="s">
        <v>2334</v>
      </c>
      <c r="B450" s="18" t="s">
        <v>38</v>
      </c>
      <c r="C450" s="19" t="s">
        <v>1012</v>
      </c>
      <c r="D450" s="19" t="s">
        <v>1039</v>
      </c>
      <c r="E450" s="18" t="s">
        <v>1040</v>
      </c>
      <c r="F450" s="52">
        <v>-64368</v>
      </c>
      <c r="H450" s="20">
        <v>0</v>
      </c>
      <c r="I450" s="52">
        <v>-64368</v>
      </c>
      <c r="J450" s="20">
        <v>0</v>
      </c>
      <c r="K450" s="52">
        <v>-64368</v>
      </c>
      <c r="M450" s="20">
        <v>-3385</v>
      </c>
      <c r="N450" s="27">
        <v>18.015999999999998</v>
      </c>
      <c r="O450" s="28">
        <v>-60983</v>
      </c>
    </row>
    <row r="451" spans="1:15" outlineLevel="2">
      <c r="A451" s="15" t="s">
        <v>2335</v>
      </c>
      <c r="B451" s="18" t="s">
        <v>38</v>
      </c>
      <c r="C451" s="19" t="s">
        <v>1012</v>
      </c>
      <c r="D451" s="19" t="s">
        <v>1041</v>
      </c>
      <c r="E451" s="18" t="s">
        <v>1042</v>
      </c>
      <c r="F451" s="52">
        <v>-236906</v>
      </c>
      <c r="H451" s="20">
        <v>0</v>
      </c>
      <c r="I451" s="52">
        <v>-236906</v>
      </c>
      <c r="J451" s="20">
        <v>0</v>
      </c>
      <c r="K451" s="52">
        <v>-236906</v>
      </c>
      <c r="M451" s="20">
        <v>0</v>
      </c>
      <c r="N451" s="27" t="s">
        <v>2729</v>
      </c>
      <c r="O451" s="28">
        <v>-236906</v>
      </c>
    </row>
    <row r="452" spans="1:15" outlineLevel="2">
      <c r="A452" s="15" t="s">
        <v>2336</v>
      </c>
      <c r="B452" s="18" t="s">
        <v>38</v>
      </c>
      <c r="C452" s="19" t="s">
        <v>1012</v>
      </c>
      <c r="D452" s="19" t="s">
        <v>1043</v>
      </c>
      <c r="E452" s="18" t="s">
        <v>1044</v>
      </c>
      <c r="F452" s="52">
        <v>-38465461</v>
      </c>
      <c r="H452" s="20">
        <v>0</v>
      </c>
      <c r="I452" s="52">
        <v>-38465461</v>
      </c>
      <c r="J452" s="20">
        <v>0</v>
      </c>
      <c r="K452" s="52">
        <v>-38465461</v>
      </c>
      <c r="M452" s="20">
        <v>-34292971</v>
      </c>
      <c r="N452" s="27">
        <v>0.122</v>
      </c>
      <c r="O452" s="28">
        <v>-4172490</v>
      </c>
    </row>
    <row r="453" spans="1:15" outlineLevel="2">
      <c r="A453" s="15" t="s">
        <v>2337</v>
      </c>
      <c r="B453" s="18" t="s">
        <v>38</v>
      </c>
      <c r="C453" s="19" t="s">
        <v>1012</v>
      </c>
      <c r="D453" s="19" t="s">
        <v>1045</v>
      </c>
      <c r="E453" s="18" t="s">
        <v>1046</v>
      </c>
      <c r="F453" s="20">
        <v>0</v>
      </c>
      <c r="H453" s="20">
        <v>0</v>
      </c>
      <c r="I453" s="20">
        <v>0</v>
      </c>
      <c r="J453" s="20">
        <v>0</v>
      </c>
      <c r="K453" s="20">
        <v>0</v>
      </c>
      <c r="M453" s="20">
        <v>0</v>
      </c>
      <c r="N453" s="27" t="s">
        <v>2729</v>
      </c>
      <c r="O453" s="28">
        <v>0</v>
      </c>
    </row>
    <row r="454" spans="1:15" outlineLevel="2">
      <c r="A454" s="15" t="s">
        <v>2338</v>
      </c>
      <c r="B454" s="18" t="s">
        <v>38</v>
      </c>
      <c r="C454" s="19" t="s">
        <v>1012</v>
      </c>
      <c r="D454" s="19" t="s">
        <v>1047</v>
      </c>
      <c r="E454" s="18" t="s">
        <v>1048</v>
      </c>
      <c r="F454" s="52">
        <v>-99525</v>
      </c>
      <c r="H454" s="20">
        <v>0</v>
      </c>
      <c r="I454" s="52">
        <v>-99525</v>
      </c>
      <c r="J454" s="20">
        <v>0</v>
      </c>
      <c r="K454" s="52">
        <v>-99525</v>
      </c>
      <c r="M454" s="20">
        <v>72475</v>
      </c>
      <c r="N454" s="27">
        <v>-2.3730000000000002</v>
      </c>
      <c r="O454" s="28">
        <v>-172000</v>
      </c>
    </row>
    <row r="455" spans="1:15" outlineLevel="2">
      <c r="A455" s="15" t="s">
        <v>2339</v>
      </c>
      <c r="B455" s="18" t="s">
        <v>38</v>
      </c>
      <c r="C455" s="19" t="s">
        <v>1012</v>
      </c>
      <c r="D455" s="19" t="s">
        <v>1049</v>
      </c>
      <c r="E455" s="18" t="s">
        <v>1050</v>
      </c>
      <c r="F455" s="52">
        <v>2317047</v>
      </c>
      <c r="H455" s="20">
        <v>0</v>
      </c>
      <c r="I455" s="52">
        <v>2317047</v>
      </c>
      <c r="J455" s="20">
        <v>0</v>
      </c>
      <c r="K455" s="52">
        <v>2317047</v>
      </c>
      <c r="M455" s="20">
        <v>255922</v>
      </c>
      <c r="N455" s="27">
        <v>8.0540000000000003</v>
      </c>
      <c r="O455" s="28">
        <v>2061125</v>
      </c>
    </row>
    <row r="456" spans="1:15" outlineLevel="2">
      <c r="A456" s="15" t="s">
        <v>2340</v>
      </c>
      <c r="B456" s="18" t="s">
        <v>38</v>
      </c>
      <c r="C456" s="19" t="s">
        <v>1012</v>
      </c>
      <c r="D456" s="19" t="s">
        <v>1051</v>
      </c>
      <c r="E456" s="18" t="s">
        <v>1052</v>
      </c>
      <c r="F456" s="20">
        <v>0</v>
      </c>
      <c r="H456" s="20">
        <v>0</v>
      </c>
      <c r="I456" s="20">
        <v>0</v>
      </c>
      <c r="J456" s="20">
        <v>0</v>
      </c>
      <c r="K456" s="20">
        <v>0</v>
      </c>
      <c r="M456" s="20">
        <v>0</v>
      </c>
      <c r="N456" s="27" t="s">
        <v>2729</v>
      </c>
      <c r="O456" s="28">
        <v>0</v>
      </c>
    </row>
    <row r="457" spans="1:15" outlineLevel="2">
      <c r="A457" s="15" t="s">
        <v>2341</v>
      </c>
      <c r="B457" s="18" t="s">
        <v>38</v>
      </c>
      <c r="C457" s="19" t="s">
        <v>1012</v>
      </c>
      <c r="D457" s="19" t="s">
        <v>1053</v>
      </c>
      <c r="E457" s="18" t="s">
        <v>1054</v>
      </c>
      <c r="F457" s="20">
        <v>0</v>
      </c>
      <c r="H457" s="20">
        <v>0</v>
      </c>
      <c r="I457" s="20">
        <v>0</v>
      </c>
      <c r="J457" s="20">
        <v>0</v>
      </c>
      <c r="K457" s="20">
        <v>0</v>
      </c>
      <c r="M457" s="20">
        <v>0</v>
      </c>
      <c r="N457" s="27" t="s">
        <v>2729</v>
      </c>
      <c r="O457" s="28">
        <v>0</v>
      </c>
    </row>
    <row r="458" spans="1:15" outlineLevel="2">
      <c r="A458" s="15" t="s">
        <v>2342</v>
      </c>
      <c r="B458" s="18" t="s">
        <v>38</v>
      </c>
      <c r="C458" s="19" t="s">
        <v>1012</v>
      </c>
      <c r="D458" s="19" t="s">
        <v>1055</v>
      </c>
      <c r="E458" s="18" t="s">
        <v>1056</v>
      </c>
      <c r="F458" s="20">
        <v>0</v>
      </c>
      <c r="H458" s="20">
        <v>0</v>
      </c>
      <c r="I458" s="20">
        <v>0</v>
      </c>
      <c r="J458" s="20">
        <v>0</v>
      </c>
      <c r="K458" s="20">
        <v>0</v>
      </c>
      <c r="M458" s="20">
        <v>0</v>
      </c>
      <c r="N458" s="27" t="s">
        <v>2729</v>
      </c>
      <c r="O458" s="28">
        <v>0</v>
      </c>
    </row>
    <row r="459" spans="1:15" outlineLevel="2">
      <c r="A459" s="15" t="s">
        <v>2343</v>
      </c>
      <c r="B459" s="18" t="s">
        <v>38</v>
      </c>
      <c r="C459" s="19" t="s">
        <v>1012</v>
      </c>
      <c r="D459" s="19" t="s">
        <v>1057</v>
      </c>
      <c r="E459" s="18" t="s">
        <v>1058</v>
      </c>
      <c r="F459" s="52">
        <v>-12166813</v>
      </c>
      <c r="H459" s="20">
        <v>0</v>
      </c>
      <c r="I459" s="52">
        <v>-12166813</v>
      </c>
      <c r="J459" s="20">
        <v>0</v>
      </c>
      <c r="K459" s="52">
        <v>-12166813</v>
      </c>
      <c r="M459" s="20">
        <v>-7410897</v>
      </c>
      <c r="N459" s="27">
        <v>0.64200000000000002</v>
      </c>
      <c r="O459" s="28">
        <v>-4755916</v>
      </c>
    </row>
    <row r="460" spans="1:15" outlineLevel="2">
      <c r="A460" s="15" t="s">
        <v>2344</v>
      </c>
      <c r="B460" s="18" t="s">
        <v>38</v>
      </c>
      <c r="C460" s="19" t="s">
        <v>1012</v>
      </c>
      <c r="D460" s="19" t="s">
        <v>1059</v>
      </c>
      <c r="E460" s="18" t="s">
        <v>1060</v>
      </c>
      <c r="F460" s="52">
        <v>-308073</v>
      </c>
      <c r="H460" s="20">
        <v>0</v>
      </c>
      <c r="I460" s="52">
        <v>-308073</v>
      </c>
      <c r="J460" s="20">
        <v>0</v>
      </c>
      <c r="K460" s="52">
        <v>-308073</v>
      </c>
      <c r="M460" s="77">
        <v>-835153</v>
      </c>
      <c r="N460" s="27">
        <v>-0.63100000000000001</v>
      </c>
      <c r="O460" s="28">
        <v>527080</v>
      </c>
    </row>
    <row r="461" spans="1:15" outlineLevel="2">
      <c r="A461" s="15" t="s">
        <v>2345</v>
      </c>
      <c r="B461" s="18" t="s">
        <v>38</v>
      </c>
      <c r="C461" s="19" t="s">
        <v>1012</v>
      </c>
      <c r="D461" s="19" t="s">
        <v>1061</v>
      </c>
      <c r="E461" s="18" t="s">
        <v>1062</v>
      </c>
      <c r="F461" s="52">
        <v>1004974</v>
      </c>
      <c r="H461" s="20">
        <v>0</v>
      </c>
      <c r="I461" s="52">
        <v>1004974</v>
      </c>
      <c r="J461" s="20">
        <v>0</v>
      </c>
      <c r="K461" s="52">
        <v>1004974</v>
      </c>
      <c r="M461" s="20">
        <v>481990</v>
      </c>
      <c r="N461" s="27">
        <v>1.085</v>
      </c>
      <c r="O461" s="28">
        <v>522984</v>
      </c>
    </row>
    <row r="462" spans="1:15" outlineLevel="2">
      <c r="A462" s="15" t="s">
        <v>2346</v>
      </c>
      <c r="B462" s="18" t="s">
        <v>38</v>
      </c>
      <c r="C462" s="19" t="s">
        <v>1012</v>
      </c>
      <c r="D462" s="19" t="s">
        <v>1063</v>
      </c>
      <c r="E462" s="18" t="s">
        <v>1064</v>
      </c>
      <c r="F462" s="52">
        <v>51056</v>
      </c>
      <c r="H462" s="20">
        <v>0</v>
      </c>
      <c r="I462" s="52">
        <v>51056</v>
      </c>
      <c r="J462" s="20">
        <v>0</v>
      </c>
      <c r="K462" s="52">
        <v>51056</v>
      </c>
      <c r="M462" s="20">
        <v>35049</v>
      </c>
      <c r="N462" s="27">
        <v>0.45700000000000002</v>
      </c>
      <c r="O462" s="28">
        <v>16007</v>
      </c>
    </row>
    <row r="463" spans="1:15" outlineLevel="2">
      <c r="A463" s="15" t="s">
        <v>2347</v>
      </c>
      <c r="B463" s="18" t="s">
        <v>38</v>
      </c>
      <c r="C463" s="19" t="s">
        <v>1012</v>
      </c>
      <c r="D463" s="19" t="s">
        <v>1065</v>
      </c>
      <c r="E463" s="18" t="s">
        <v>1066</v>
      </c>
      <c r="F463" s="20">
        <v>0</v>
      </c>
      <c r="H463" s="20">
        <v>0</v>
      </c>
      <c r="I463" s="20">
        <v>0</v>
      </c>
      <c r="J463" s="20">
        <v>0</v>
      </c>
      <c r="K463" s="20">
        <v>0</v>
      </c>
      <c r="M463" s="20">
        <v>0</v>
      </c>
      <c r="N463" s="27" t="s">
        <v>2729</v>
      </c>
      <c r="O463" s="28">
        <v>0</v>
      </c>
    </row>
    <row r="464" spans="1:15" outlineLevel="2">
      <c r="A464" s="15" t="s">
        <v>2348</v>
      </c>
      <c r="B464" s="18" t="s">
        <v>38</v>
      </c>
      <c r="C464" s="19" t="s">
        <v>1012</v>
      </c>
      <c r="D464" s="19" t="s">
        <v>1067</v>
      </c>
      <c r="E464" s="18" t="s">
        <v>1068</v>
      </c>
      <c r="F464" s="52">
        <v>69541</v>
      </c>
      <c r="H464" s="20">
        <v>0</v>
      </c>
      <c r="I464" s="52">
        <v>69541</v>
      </c>
      <c r="J464" s="20">
        <v>0</v>
      </c>
      <c r="K464" s="52">
        <v>69541</v>
      </c>
      <c r="M464" s="20">
        <v>3769</v>
      </c>
      <c r="N464" s="27">
        <v>17.451000000000001</v>
      </c>
      <c r="O464" s="28">
        <v>65772</v>
      </c>
    </row>
    <row r="465" spans="1:15" outlineLevel="2">
      <c r="A465" s="15" t="s">
        <v>2349</v>
      </c>
      <c r="B465" s="18" t="s">
        <v>38</v>
      </c>
      <c r="C465" s="19" t="s">
        <v>1012</v>
      </c>
      <c r="D465" s="19" t="s">
        <v>1069</v>
      </c>
      <c r="E465" s="18" t="s">
        <v>1070</v>
      </c>
      <c r="F465" s="52">
        <v>144640</v>
      </c>
      <c r="H465" s="20">
        <v>0</v>
      </c>
      <c r="I465" s="52">
        <v>144640</v>
      </c>
      <c r="J465" s="20">
        <v>0</v>
      </c>
      <c r="K465" s="52">
        <v>144640</v>
      </c>
      <c r="M465" s="20">
        <v>0</v>
      </c>
      <c r="N465" s="27" t="s">
        <v>2729</v>
      </c>
      <c r="O465" s="28">
        <v>144640</v>
      </c>
    </row>
    <row r="466" spans="1:15" outlineLevel="2">
      <c r="A466" s="15" t="s">
        <v>2350</v>
      </c>
      <c r="B466" s="18" t="s">
        <v>38</v>
      </c>
      <c r="C466" s="19" t="s">
        <v>1012</v>
      </c>
      <c r="D466" s="19" t="s">
        <v>1071</v>
      </c>
      <c r="E466" s="18" t="s">
        <v>1072</v>
      </c>
      <c r="F466" s="52">
        <v>-32564691</v>
      </c>
      <c r="H466" s="20">
        <v>0</v>
      </c>
      <c r="I466" s="52">
        <v>-32564691</v>
      </c>
      <c r="J466" s="20">
        <v>0</v>
      </c>
      <c r="K466" s="52">
        <v>-32564691</v>
      </c>
      <c r="M466" s="20">
        <v>-31341872</v>
      </c>
      <c r="N466" s="27">
        <v>3.9E-2</v>
      </c>
      <c r="O466" s="28">
        <v>-1222819</v>
      </c>
    </row>
    <row r="467" spans="1:15" outlineLevel="2">
      <c r="A467" s="15" t="s">
        <v>2351</v>
      </c>
      <c r="B467" s="18" t="s">
        <v>38</v>
      </c>
      <c r="C467" s="19" t="s">
        <v>1012</v>
      </c>
      <c r="D467" s="19" t="s">
        <v>1073</v>
      </c>
      <c r="E467" s="18" t="s">
        <v>1074</v>
      </c>
      <c r="F467" s="20">
        <v>0</v>
      </c>
      <c r="H467" s="20">
        <v>0</v>
      </c>
      <c r="I467" s="20">
        <v>0</v>
      </c>
      <c r="J467" s="20">
        <v>0</v>
      </c>
      <c r="K467" s="20">
        <v>0</v>
      </c>
      <c r="M467" s="20">
        <v>0</v>
      </c>
      <c r="N467" s="27" t="s">
        <v>2729</v>
      </c>
      <c r="O467" s="28">
        <v>0</v>
      </c>
    </row>
    <row r="468" spans="1:15" outlineLevel="2">
      <c r="A468" s="15" t="s">
        <v>2352</v>
      </c>
      <c r="B468" s="18" t="s">
        <v>38</v>
      </c>
      <c r="C468" s="19" t="s">
        <v>1012</v>
      </c>
      <c r="D468" s="19" t="s">
        <v>1075</v>
      </c>
      <c r="E468" s="18" t="s">
        <v>1076</v>
      </c>
      <c r="F468" s="52">
        <v>-55777</v>
      </c>
      <c r="H468" s="20">
        <v>0</v>
      </c>
      <c r="I468" s="52">
        <v>-55777</v>
      </c>
      <c r="J468" s="20">
        <v>0</v>
      </c>
      <c r="K468" s="52">
        <v>-55777</v>
      </c>
      <c r="M468" s="20">
        <v>-15447</v>
      </c>
      <c r="N468" s="27">
        <v>2.6110000000000002</v>
      </c>
      <c r="O468" s="28">
        <v>-40330</v>
      </c>
    </row>
    <row r="469" spans="1:15" outlineLevel="2">
      <c r="A469" s="15" t="s">
        <v>2353</v>
      </c>
      <c r="B469" s="18" t="s">
        <v>38</v>
      </c>
      <c r="C469" s="19" t="s">
        <v>1012</v>
      </c>
      <c r="D469" s="19" t="s">
        <v>1077</v>
      </c>
      <c r="E469" s="18" t="s">
        <v>1078</v>
      </c>
      <c r="F469" s="52">
        <v>990192</v>
      </c>
      <c r="H469" s="20">
        <v>0</v>
      </c>
      <c r="I469" s="52">
        <v>990192</v>
      </c>
      <c r="J469" s="20">
        <v>0</v>
      </c>
      <c r="K469" s="52">
        <v>990192</v>
      </c>
      <c r="M469" s="20">
        <v>254234</v>
      </c>
      <c r="N469" s="27">
        <v>2.895</v>
      </c>
      <c r="O469" s="28">
        <v>735958</v>
      </c>
    </row>
    <row r="470" spans="1:15" outlineLevel="2">
      <c r="A470" s="15" t="s">
        <v>2354</v>
      </c>
      <c r="B470" s="18" t="s">
        <v>38</v>
      </c>
      <c r="C470" s="19" t="s">
        <v>1012</v>
      </c>
      <c r="D470" s="19" t="s">
        <v>1079</v>
      </c>
      <c r="E470" s="18" t="s">
        <v>1080</v>
      </c>
      <c r="F470" s="20">
        <v>0</v>
      </c>
      <c r="H470" s="20">
        <v>0</v>
      </c>
      <c r="I470" s="20">
        <v>0</v>
      </c>
      <c r="J470" s="20">
        <v>0</v>
      </c>
      <c r="K470" s="20">
        <v>0</v>
      </c>
      <c r="M470" s="20">
        <v>0</v>
      </c>
      <c r="N470" s="27" t="s">
        <v>2729</v>
      </c>
      <c r="O470" s="28">
        <v>0</v>
      </c>
    </row>
    <row r="471" spans="1:15" outlineLevel="2">
      <c r="A471" s="15" t="s">
        <v>2355</v>
      </c>
      <c r="B471" s="18" t="s">
        <v>38</v>
      </c>
      <c r="C471" s="19" t="s">
        <v>1012</v>
      </c>
      <c r="D471" s="19" t="s">
        <v>1081</v>
      </c>
      <c r="E471" s="18" t="s">
        <v>1082</v>
      </c>
      <c r="F471" s="20">
        <v>0</v>
      </c>
      <c r="H471" s="20">
        <v>0</v>
      </c>
      <c r="I471" s="20">
        <v>0</v>
      </c>
      <c r="J471" s="20">
        <v>0</v>
      </c>
      <c r="K471" s="20">
        <v>0</v>
      </c>
      <c r="M471" s="20">
        <v>0</v>
      </c>
      <c r="N471" s="27" t="s">
        <v>2729</v>
      </c>
      <c r="O471" s="28">
        <v>0</v>
      </c>
    </row>
    <row r="472" spans="1:15" outlineLevel="2">
      <c r="A472" s="15" t="s">
        <v>2356</v>
      </c>
      <c r="B472" s="18" t="s">
        <v>38</v>
      </c>
      <c r="C472" s="19" t="s">
        <v>1012</v>
      </c>
      <c r="D472" s="19" t="s">
        <v>1083</v>
      </c>
      <c r="E472" s="18" t="s">
        <v>1084</v>
      </c>
      <c r="F472" s="20">
        <v>0</v>
      </c>
      <c r="H472" s="20">
        <v>0</v>
      </c>
      <c r="I472" s="20">
        <v>0</v>
      </c>
      <c r="J472" s="20">
        <v>0</v>
      </c>
      <c r="K472" s="20">
        <v>0</v>
      </c>
      <c r="M472" s="20">
        <v>0</v>
      </c>
      <c r="N472" s="27" t="s">
        <v>2729</v>
      </c>
      <c r="O472" s="28">
        <v>0</v>
      </c>
    </row>
    <row r="473" spans="1:15" outlineLevel="2">
      <c r="A473" s="15" t="s">
        <v>2357</v>
      </c>
      <c r="B473" s="18" t="s">
        <v>38</v>
      </c>
      <c r="C473" s="19" t="s">
        <v>1012</v>
      </c>
      <c r="D473" s="19" t="s">
        <v>1085</v>
      </c>
      <c r="E473" s="18" t="s">
        <v>1086</v>
      </c>
      <c r="F473" s="52">
        <v>-7943884</v>
      </c>
      <c r="H473" s="20">
        <v>0</v>
      </c>
      <c r="I473" s="52">
        <v>-7943884</v>
      </c>
      <c r="J473" s="20">
        <v>0</v>
      </c>
      <c r="K473" s="52">
        <v>-7943884</v>
      </c>
      <c r="M473" s="20">
        <v>-5176869</v>
      </c>
      <c r="N473" s="27">
        <v>0.53400000000000003</v>
      </c>
      <c r="O473" s="28">
        <v>-2767015</v>
      </c>
    </row>
    <row r="474" spans="1:15" outlineLevel="2">
      <c r="A474" s="15" t="s">
        <v>2358</v>
      </c>
      <c r="B474" s="18" t="s">
        <v>38</v>
      </c>
      <c r="C474" s="19" t="s">
        <v>1012</v>
      </c>
      <c r="D474" s="19" t="s">
        <v>1087</v>
      </c>
      <c r="E474" s="18" t="s">
        <v>1088</v>
      </c>
      <c r="F474" s="52">
        <v>-52000</v>
      </c>
      <c r="H474" s="20">
        <v>0</v>
      </c>
      <c r="I474" s="52">
        <v>-52000</v>
      </c>
      <c r="J474" s="20">
        <v>0</v>
      </c>
      <c r="K474" s="52">
        <v>-52000</v>
      </c>
      <c r="M474" s="77">
        <v>-162000</v>
      </c>
      <c r="N474" s="27">
        <v>-0.67900000000000005</v>
      </c>
      <c r="O474" s="28">
        <v>110000</v>
      </c>
    </row>
    <row r="475" spans="1:15" outlineLevel="2">
      <c r="A475" s="15" t="s">
        <v>2359</v>
      </c>
      <c r="B475" s="18" t="s">
        <v>38</v>
      </c>
      <c r="C475" s="19" t="s">
        <v>1012</v>
      </c>
      <c r="D475" s="19" t="s">
        <v>1089</v>
      </c>
      <c r="E475" s="18" t="s">
        <v>1090</v>
      </c>
      <c r="F475" s="52">
        <v>-34207</v>
      </c>
      <c r="H475" s="20">
        <v>0</v>
      </c>
      <c r="I475" s="52">
        <v>-34207</v>
      </c>
      <c r="J475" s="20">
        <v>0</v>
      </c>
      <c r="K475" s="52">
        <v>-34207</v>
      </c>
      <c r="M475" s="20">
        <v>109944</v>
      </c>
      <c r="N475" s="27">
        <v>-1.3109999999999999</v>
      </c>
      <c r="O475" s="28">
        <v>-144151</v>
      </c>
    </row>
    <row r="476" spans="1:15" outlineLevel="2">
      <c r="A476" s="15" t="s">
        <v>2360</v>
      </c>
      <c r="B476" s="18" t="s">
        <v>38</v>
      </c>
      <c r="C476" s="19" t="s">
        <v>1012</v>
      </c>
      <c r="D476" s="19" t="s">
        <v>1091</v>
      </c>
      <c r="E476" s="18" t="s">
        <v>1092</v>
      </c>
      <c r="F476" s="52">
        <v>4966</v>
      </c>
      <c r="H476" s="20">
        <v>0</v>
      </c>
      <c r="I476" s="52">
        <v>4966</v>
      </c>
      <c r="J476" s="20">
        <v>0</v>
      </c>
      <c r="K476" s="52">
        <v>4966</v>
      </c>
      <c r="M476" s="20">
        <v>2132</v>
      </c>
      <c r="N476" s="27">
        <v>1.329</v>
      </c>
      <c r="O476" s="28">
        <v>2834</v>
      </c>
    </row>
    <row r="477" spans="1:15" outlineLevel="2">
      <c r="A477" s="15" t="s">
        <v>2361</v>
      </c>
      <c r="B477" s="18" t="s">
        <v>38</v>
      </c>
      <c r="C477" s="19" t="s">
        <v>1012</v>
      </c>
      <c r="D477" s="19" t="s">
        <v>1093</v>
      </c>
      <c r="E477" s="18" t="s">
        <v>1094</v>
      </c>
      <c r="F477" s="20">
        <v>0</v>
      </c>
      <c r="H477" s="20">
        <v>0</v>
      </c>
      <c r="I477" s="20">
        <v>0</v>
      </c>
      <c r="J477" s="20">
        <v>0</v>
      </c>
      <c r="K477" s="20">
        <v>0</v>
      </c>
      <c r="M477" s="20">
        <v>0</v>
      </c>
      <c r="N477" s="27" t="s">
        <v>2729</v>
      </c>
      <c r="O477" s="28">
        <v>0</v>
      </c>
    </row>
    <row r="478" spans="1:15" outlineLevel="2">
      <c r="A478" s="15" t="s">
        <v>2362</v>
      </c>
      <c r="B478" s="18" t="s">
        <v>38</v>
      </c>
      <c r="C478" s="19" t="s">
        <v>1012</v>
      </c>
      <c r="D478" s="19" t="s">
        <v>1095</v>
      </c>
      <c r="E478" s="18" t="s">
        <v>1096</v>
      </c>
      <c r="F478" s="52">
        <v>-5173</v>
      </c>
      <c r="H478" s="20">
        <v>0</v>
      </c>
      <c r="I478" s="52">
        <v>-5173</v>
      </c>
      <c r="J478" s="20">
        <v>0</v>
      </c>
      <c r="K478" s="52">
        <v>-5173</v>
      </c>
      <c r="M478" s="20">
        <v>-384</v>
      </c>
      <c r="N478" s="27">
        <v>12.471</v>
      </c>
      <c r="O478" s="28">
        <v>-4789</v>
      </c>
    </row>
    <row r="479" spans="1:15" outlineLevel="2">
      <c r="A479" s="15" t="s">
        <v>2363</v>
      </c>
      <c r="B479" s="18" t="s">
        <v>38</v>
      </c>
      <c r="C479" s="19" t="s">
        <v>1012</v>
      </c>
      <c r="D479" s="19" t="s">
        <v>1097</v>
      </c>
      <c r="E479" s="18" t="s">
        <v>1098</v>
      </c>
      <c r="F479" s="52">
        <v>92266</v>
      </c>
      <c r="H479" s="20">
        <v>0</v>
      </c>
      <c r="I479" s="52">
        <v>92266</v>
      </c>
      <c r="J479" s="20">
        <v>0</v>
      </c>
      <c r="K479" s="52">
        <v>92266</v>
      </c>
      <c r="M479" s="20">
        <v>0</v>
      </c>
      <c r="N479" s="27" t="s">
        <v>2729</v>
      </c>
      <c r="O479" s="28">
        <v>92266</v>
      </c>
    </row>
    <row r="480" spans="1:15" ht="13.8" outlineLevel="1" thickBot="1">
      <c r="A480" s="15" t="s">
        <v>2365</v>
      </c>
      <c r="C480" s="19" t="s">
        <v>1012</v>
      </c>
      <c r="E480" s="21" t="s">
        <v>1787</v>
      </c>
      <c r="F480" s="42">
        <v>-127380126</v>
      </c>
      <c r="G480" s="22"/>
      <c r="H480" s="22">
        <v>0</v>
      </c>
      <c r="I480" s="42">
        <v>-127380126</v>
      </c>
      <c r="J480" s="22">
        <v>0</v>
      </c>
      <c r="K480" s="42">
        <v>-127380126</v>
      </c>
      <c r="L480" s="22"/>
      <c r="M480" s="22">
        <v>-109801002</v>
      </c>
      <c r="N480" s="27">
        <v>0.16</v>
      </c>
      <c r="O480" s="28">
        <v>-17579124</v>
      </c>
    </row>
    <row r="481" spans="1:15" ht="13.8" outlineLevel="2" thickTop="1">
      <c r="A481" s="15" t="s">
        <v>38</v>
      </c>
      <c r="C481" s="19" t="s">
        <v>1101</v>
      </c>
      <c r="N481" s="27" t="s">
        <v>2729</v>
      </c>
      <c r="O481" s="28" t="s">
        <v>2729</v>
      </c>
    </row>
    <row r="482" spans="1:15" ht="13.8" outlineLevel="1" thickBot="1">
      <c r="A482" s="15" t="s">
        <v>2366</v>
      </c>
      <c r="C482" s="19" t="s">
        <v>1101</v>
      </c>
      <c r="E482" s="21" t="s">
        <v>1788</v>
      </c>
      <c r="F482" s="22">
        <v>0</v>
      </c>
      <c r="G482" s="22"/>
      <c r="H482" s="22">
        <v>0</v>
      </c>
      <c r="I482" s="22">
        <v>0</v>
      </c>
      <c r="J482" s="22">
        <v>0</v>
      </c>
      <c r="K482" s="22">
        <v>0</v>
      </c>
      <c r="L482" s="22"/>
      <c r="M482" s="22">
        <v>0</v>
      </c>
      <c r="N482" s="27" t="s">
        <v>2729</v>
      </c>
      <c r="O482" s="28">
        <v>0</v>
      </c>
    </row>
    <row r="483" spans="1:15" ht="13.8" outlineLevel="2" thickTop="1">
      <c r="A483" s="15" t="s">
        <v>38</v>
      </c>
      <c r="C483" s="19" t="s">
        <v>1102</v>
      </c>
      <c r="N483" s="27" t="s">
        <v>2729</v>
      </c>
      <c r="O483" s="28" t="s">
        <v>2729</v>
      </c>
    </row>
    <row r="484" spans="1:15" outlineLevel="2">
      <c r="A484" s="15" t="s">
        <v>2367</v>
      </c>
      <c r="B484" s="18" t="s">
        <v>38</v>
      </c>
      <c r="C484" s="19" t="s">
        <v>1102</v>
      </c>
      <c r="D484" s="19" t="s">
        <v>1103</v>
      </c>
      <c r="E484" s="18" t="s">
        <v>1104</v>
      </c>
      <c r="F484" s="20">
        <v>0</v>
      </c>
      <c r="H484" s="20">
        <v>0</v>
      </c>
      <c r="I484" s="20">
        <v>0</v>
      </c>
      <c r="J484" s="20">
        <v>0</v>
      </c>
      <c r="K484" s="20">
        <v>0</v>
      </c>
      <c r="M484" s="20">
        <v>0</v>
      </c>
      <c r="N484" s="27" t="s">
        <v>2729</v>
      </c>
      <c r="O484" s="28">
        <v>0</v>
      </c>
    </row>
    <row r="485" spans="1:15" outlineLevel="2">
      <c r="A485" s="15" t="s">
        <v>2368</v>
      </c>
      <c r="B485" s="18" t="s">
        <v>38</v>
      </c>
      <c r="C485" s="19" t="s">
        <v>1102</v>
      </c>
      <c r="D485" s="19" t="s">
        <v>1105</v>
      </c>
      <c r="E485" s="18" t="s">
        <v>1106</v>
      </c>
      <c r="F485" s="20">
        <v>0</v>
      </c>
      <c r="H485" s="20">
        <v>0</v>
      </c>
      <c r="I485" s="20">
        <v>0</v>
      </c>
      <c r="J485" s="20">
        <v>0</v>
      </c>
      <c r="K485" s="20">
        <v>0</v>
      </c>
      <c r="M485" s="20">
        <v>0</v>
      </c>
      <c r="N485" s="27" t="s">
        <v>2729</v>
      </c>
      <c r="O485" s="28">
        <v>0</v>
      </c>
    </row>
    <row r="486" spans="1:15" outlineLevel="2">
      <c r="A486" s="15" t="s">
        <v>2369</v>
      </c>
      <c r="B486" s="18" t="s">
        <v>38</v>
      </c>
      <c r="C486" s="19" t="s">
        <v>1102</v>
      </c>
      <c r="D486" s="19" t="s">
        <v>1107</v>
      </c>
      <c r="E486" s="18" t="s">
        <v>1108</v>
      </c>
      <c r="F486" s="20">
        <v>0</v>
      </c>
      <c r="H486" s="20">
        <v>0</v>
      </c>
      <c r="I486" s="20">
        <v>0</v>
      </c>
      <c r="J486" s="20">
        <v>0</v>
      </c>
      <c r="K486" s="20">
        <v>0</v>
      </c>
      <c r="M486" s="20">
        <v>0</v>
      </c>
      <c r="N486" s="27" t="s">
        <v>2729</v>
      </c>
      <c r="O486" s="28">
        <v>0</v>
      </c>
    </row>
    <row r="487" spans="1:15" ht="13.8" outlineLevel="1" thickBot="1">
      <c r="A487" s="15" t="s">
        <v>2370</v>
      </c>
      <c r="C487" s="19" t="s">
        <v>1102</v>
      </c>
      <c r="E487" s="21" t="s">
        <v>1789</v>
      </c>
      <c r="F487" s="22">
        <v>0</v>
      </c>
      <c r="G487" s="22"/>
      <c r="H487" s="22">
        <v>0</v>
      </c>
      <c r="I487" s="22">
        <v>0</v>
      </c>
      <c r="J487" s="22">
        <v>0</v>
      </c>
      <c r="K487" s="22">
        <v>0</v>
      </c>
      <c r="L487" s="22"/>
      <c r="M487" s="22">
        <v>0</v>
      </c>
      <c r="N487" s="27" t="s">
        <v>2729</v>
      </c>
      <c r="O487" s="28">
        <v>0</v>
      </c>
    </row>
    <row r="488" spans="1:15" ht="13.8" outlineLevel="2" thickTop="1">
      <c r="A488" s="15" t="s">
        <v>38</v>
      </c>
      <c r="C488" s="19" t="s">
        <v>1109</v>
      </c>
      <c r="N488" s="27" t="s">
        <v>2729</v>
      </c>
      <c r="O488" s="28" t="s">
        <v>2729</v>
      </c>
    </row>
    <row r="489" spans="1:15" outlineLevel="2">
      <c r="A489" s="15" t="s">
        <v>2371</v>
      </c>
      <c r="B489" s="18" t="s">
        <v>38</v>
      </c>
      <c r="C489" s="19" t="s">
        <v>1109</v>
      </c>
      <c r="D489" s="19" t="s">
        <v>1110</v>
      </c>
      <c r="E489" s="18" t="s">
        <v>1111</v>
      </c>
      <c r="F489" s="52">
        <v>-1982790</v>
      </c>
      <c r="H489" s="20">
        <v>0</v>
      </c>
      <c r="I489" s="52">
        <v>-1982790</v>
      </c>
      <c r="J489" s="20">
        <v>0</v>
      </c>
      <c r="K489" s="52">
        <v>-1982790</v>
      </c>
      <c r="M489" s="20">
        <v>-4022641</v>
      </c>
      <c r="N489" s="27">
        <v>-0.50700000000000001</v>
      </c>
      <c r="O489" s="28">
        <v>2039851</v>
      </c>
    </row>
    <row r="490" spans="1:15" outlineLevel="2">
      <c r="A490" s="15" t="s">
        <v>2372</v>
      </c>
      <c r="B490" s="18" t="s">
        <v>38</v>
      </c>
      <c r="C490" s="19" t="s">
        <v>1109</v>
      </c>
      <c r="D490" s="19" t="s">
        <v>1112</v>
      </c>
      <c r="E490" s="18" t="s">
        <v>1113</v>
      </c>
      <c r="F490" s="20">
        <v>0</v>
      </c>
      <c r="H490" s="20">
        <v>0</v>
      </c>
      <c r="I490" s="20">
        <v>0</v>
      </c>
      <c r="J490" s="20">
        <v>0</v>
      </c>
      <c r="K490" s="20">
        <v>0</v>
      </c>
      <c r="M490" s="20">
        <v>0</v>
      </c>
      <c r="N490" s="27" t="s">
        <v>2729</v>
      </c>
      <c r="O490" s="28">
        <v>0</v>
      </c>
    </row>
    <row r="491" spans="1:15" outlineLevel="2">
      <c r="A491" s="15" t="s">
        <v>2821</v>
      </c>
      <c r="B491" s="18" t="s">
        <v>38</v>
      </c>
      <c r="C491" s="19" t="s">
        <v>1109</v>
      </c>
      <c r="D491" s="19" t="s">
        <v>1759</v>
      </c>
      <c r="E491" s="18" t="s">
        <v>1760</v>
      </c>
      <c r="F491" s="52">
        <v>-3769418</v>
      </c>
      <c r="H491" s="52">
        <v>7605754</v>
      </c>
      <c r="I491" s="52">
        <v>3836336</v>
      </c>
      <c r="J491" s="20">
        <v>0</v>
      </c>
      <c r="K491" s="52">
        <v>3836336</v>
      </c>
      <c r="M491" s="20">
        <v>-873568</v>
      </c>
      <c r="N491" s="27">
        <v>-5.3920000000000003</v>
      </c>
      <c r="O491" s="28">
        <v>4709904</v>
      </c>
    </row>
    <row r="492" spans="1:15" outlineLevel="2">
      <c r="A492" s="15" t="s">
        <v>2373</v>
      </c>
      <c r="B492" s="18" t="s">
        <v>38</v>
      </c>
      <c r="C492" s="19" t="s">
        <v>1109</v>
      </c>
      <c r="D492" s="19" t="s">
        <v>1114</v>
      </c>
      <c r="E492" s="18" t="s">
        <v>1115</v>
      </c>
      <c r="F492" s="20">
        <v>0</v>
      </c>
      <c r="H492" s="20">
        <v>0</v>
      </c>
      <c r="I492" s="20">
        <v>0</v>
      </c>
      <c r="J492" s="20">
        <v>0</v>
      </c>
      <c r="K492" s="20">
        <v>0</v>
      </c>
      <c r="M492" s="20">
        <v>0</v>
      </c>
      <c r="N492" s="27" t="s">
        <v>2729</v>
      </c>
      <c r="O492" s="28">
        <v>0</v>
      </c>
    </row>
    <row r="493" spans="1:15" outlineLevel="2">
      <c r="A493" s="15" t="s">
        <v>2374</v>
      </c>
      <c r="B493" s="18" t="s">
        <v>38</v>
      </c>
      <c r="C493" s="19" t="s">
        <v>1109</v>
      </c>
      <c r="D493" s="19" t="s">
        <v>1116</v>
      </c>
      <c r="E493" s="18" t="s">
        <v>1117</v>
      </c>
      <c r="F493" s="20">
        <v>0</v>
      </c>
      <c r="H493" s="20">
        <v>0</v>
      </c>
      <c r="I493" s="20">
        <v>0</v>
      </c>
      <c r="J493" s="20">
        <v>0</v>
      </c>
      <c r="K493" s="20">
        <v>0</v>
      </c>
      <c r="M493" s="20">
        <v>0</v>
      </c>
      <c r="N493" s="27" t="s">
        <v>2729</v>
      </c>
      <c r="O493" s="28">
        <v>0</v>
      </c>
    </row>
    <row r="494" spans="1:15" outlineLevel="2">
      <c r="A494" s="15" t="s">
        <v>2375</v>
      </c>
      <c r="B494" s="18" t="s">
        <v>38</v>
      </c>
      <c r="C494" s="19" t="s">
        <v>1109</v>
      </c>
      <c r="D494" s="19" t="s">
        <v>1118</v>
      </c>
      <c r="E494" s="18" t="s">
        <v>164</v>
      </c>
      <c r="F494" s="52">
        <v>-27357</v>
      </c>
      <c r="H494" s="20">
        <v>0</v>
      </c>
      <c r="I494" s="52">
        <v>-27357</v>
      </c>
      <c r="J494" s="20">
        <v>0</v>
      </c>
      <c r="K494" s="52">
        <v>-27357</v>
      </c>
      <c r="M494" s="20">
        <v>439248</v>
      </c>
      <c r="N494" s="27">
        <v>-1.0620000000000001</v>
      </c>
      <c r="O494" s="28">
        <v>-466605</v>
      </c>
    </row>
    <row r="495" spans="1:15" outlineLevel="2">
      <c r="A495" s="15" t="s">
        <v>2376</v>
      </c>
      <c r="B495" s="18" t="s">
        <v>38</v>
      </c>
      <c r="C495" s="19" t="s">
        <v>1109</v>
      </c>
      <c r="D495" s="19" t="s">
        <v>1119</v>
      </c>
      <c r="E495" s="18" t="s">
        <v>1120</v>
      </c>
      <c r="F495" s="20">
        <v>0</v>
      </c>
      <c r="H495" s="20">
        <v>0</v>
      </c>
      <c r="I495" s="20">
        <v>0</v>
      </c>
      <c r="J495" s="20">
        <v>0</v>
      </c>
      <c r="K495" s="20">
        <v>0</v>
      </c>
      <c r="M495" s="20">
        <v>87832</v>
      </c>
      <c r="N495" s="27">
        <v>-1</v>
      </c>
      <c r="O495" s="28">
        <v>-87832</v>
      </c>
    </row>
    <row r="496" spans="1:15" outlineLevel="2">
      <c r="A496" s="15" t="s">
        <v>2377</v>
      </c>
      <c r="B496" s="18" t="s">
        <v>38</v>
      </c>
      <c r="C496" s="19" t="s">
        <v>1109</v>
      </c>
      <c r="D496" s="19" t="s">
        <v>1121</v>
      </c>
      <c r="E496" s="18" t="s">
        <v>1122</v>
      </c>
      <c r="F496" s="20">
        <v>0</v>
      </c>
      <c r="H496" s="20">
        <v>0</v>
      </c>
      <c r="I496" s="20">
        <v>0</v>
      </c>
      <c r="J496" s="20">
        <v>0</v>
      </c>
      <c r="K496" s="20">
        <v>0</v>
      </c>
      <c r="M496" s="20">
        <v>0</v>
      </c>
      <c r="N496" s="27" t="s">
        <v>2729</v>
      </c>
      <c r="O496" s="28">
        <v>0</v>
      </c>
    </row>
    <row r="497" spans="1:15" outlineLevel="2">
      <c r="A497" s="15" t="s">
        <v>2378</v>
      </c>
      <c r="B497" s="18" t="s">
        <v>38</v>
      </c>
      <c r="C497" s="19" t="s">
        <v>1109</v>
      </c>
      <c r="D497" s="19" t="s">
        <v>1123</v>
      </c>
      <c r="E497" s="18" t="s">
        <v>214</v>
      </c>
      <c r="F497" s="52">
        <v>-214</v>
      </c>
      <c r="H497" s="20">
        <v>0</v>
      </c>
      <c r="I497" s="52">
        <v>-214</v>
      </c>
      <c r="J497" s="20">
        <v>0</v>
      </c>
      <c r="K497" s="52">
        <v>-214</v>
      </c>
      <c r="M497" s="20">
        <v>110000</v>
      </c>
      <c r="N497" s="27">
        <v>-1.002</v>
      </c>
      <c r="O497" s="28">
        <v>-110214</v>
      </c>
    </row>
    <row r="498" spans="1:15" ht="13.8" outlineLevel="1" thickBot="1">
      <c r="A498" s="15" t="s">
        <v>2379</v>
      </c>
      <c r="C498" s="19" t="s">
        <v>1109</v>
      </c>
      <c r="E498" s="21" t="s">
        <v>1790</v>
      </c>
      <c r="F498" s="42">
        <v>-5779779</v>
      </c>
      <c r="G498" s="22"/>
      <c r="H498" s="42">
        <v>7605754</v>
      </c>
      <c r="I498" s="42">
        <v>1825975</v>
      </c>
      <c r="J498" s="22">
        <v>0</v>
      </c>
      <c r="K498" s="42">
        <v>1825975</v>
      </c>
      <c r="L498" s="22"/>
      <c r="M498" s="22">
        <v>-4259129</v>
      </c>
      <c r="N498" s="27">
        <v>-1.429</v>
      </c>
      <c r="O498" s="28">
        <v>6085104</v>
      </c>
    </row>
    <row r="499" spans="1:15" ht="13.8" outlineLevel="2" thickTop="1">
      <c r="A499" s="15" t="s">
        <v>38</v>
      </c>
      <c r="C499" s="19" t="s">
        <v>1124</v>
      </c>
      <c r="N499" s="27" t="s">
        <v>2729</v>
      </c>
      <c r="O499" s="28" t="s">
        <v>2729</v>
      </c>
    </row>
    <row r="500" spans="1:15" outlineLevel="2">
      <c r="A500" s="15" t="s">
        <v>2380</v>
      </c>
      <c r="B500" s="18" t="s">
        <v>38</v>
      </c>
      <c r="C500" s="19" t="s">
        <v>1124</v>
      </c>
      <c r="D500" s="19" t="s">
        <v>1125</v>
      </c>
      <c r="E500" s="18" t="s">
        <v>1126</v>
      </c>
      <c r="F500" s="52">
        <v>-33518</v>
      </c>
      <c r="H500" s="20">
        <v>0</v>
      </c>
      <c r="I500" s="52">
        <v>-33518</v>
      </c>
      <c r="J500" s="20">
        <v>0</v>
      </c>
      <c r="K500" s="52">
        <v>-33518</v>
      </c>
      <c r="M500" s="20">
        <v>-194922</v>
      </c>
      <c r="N500" s="27">
        <v>-0.82799999999999996</v>
      </c>
      <c r="O500" s="28">
        <v>161404</v>
      </c>
    </row>
    <row r="501" spans="1:15" outlineLevel="2">
      <c r="A501" s="15" t="s">
        <v>2381</v>
      </c>
      <c r="B501" s="18" t="s">
        <v>38</v>
      </c>
      <c r="C501" s="19" t="s">
        <v>1124</v>
      </c>
      <c r="D501" s="19" t="s">
        <v>1127</v>
      </c>
      <c r="E501" s="18" t="s">
        <v>1128</v>
      </c>
      <c r="F501" s="20">
        <v>0</v>
      </c>
      <c r="H501" s="20">
        <v>0</v>
      </c>
      <c r="I501" s="20">
        <v>0</v>
      </c>
      <c r="J501" s="20">
        <v>0</v>
      </c>
      <c r="K501" s="20">
        <v>0</v>
      </c>
      <c r="M501" s="20">
        <v>0</v>
      </c>
      <c r="N501" s="27" t="s">
        <v>2729</v>
      </c>
      <c r="O501" s="28">
        <v>0</v>
      </c>
    </row>
    <row r="502" spans="1:15" outlineLevel="2">
      <c r="A502" s="15" t="s">
        <v>2382</v>
      </c>
      <c r="B502" s="18" t="s">
        <v>38</v>
      </c>
      <c r="C502" s="19" t="s">
        <v>1124</v>
      </c>
      <c r="D502" s="19" t="s">
        <v>1129</v>
      </c>
      <c r="E502" s="18" t="s">
        <v>1130</v>
      </c>
      <c r="F502" s="20">
        <v>0</v>
      </c>
      <c r="H502" s="20">
        <v>0</v>
      </c>
      <c r="I502" s="20">
        <v>0</v>
      </c>
      <c r="J502" s="20">
        <v>0</v>
      </c>
      <c r="K502" s="20">
        <v>0</v>
      </c>
      <c r="M502" s="20">
        <v>2430</v>
      </c>
      <c r="N502" s="27">
        <v>-1</v>
      </c>
      <c r="O502" s="28">
        <v>-2430</v>
      </c>
    </row>
    <row r="503" spans="1:15" outlineLevel="2">
      <c r="A503" s="15" t="s">
        <v>2383</v>
      </c>
      <c r="B503" s="18" t="s">
        <v>38</v>
      </c>
      <c r="C503" s="19" t="s">
        <v>1124</v>
      </c>
      <c r="D503" s="19" t="s">
        <v>1131</v>
      </c>
      <c r="E503" s="18" t="s">
        <v>1132</v>
      </c>
      <c r="F503" s="52">
        <v>48769</v>
      </c>
      <c r="H503" s="20">
        <v>0</v>
      </c>
      <c r="I503" s="52">
        <v>48769</v>
      </c>
      <c r="J503" s="20">
        <v>0</v>
      </c>
      <c r="K503" s="52">
        <v>48769</v>
      </c>
      <c r="M503" s="20">
        <v>99562</v>
      </c>
      <c r="N503" s="27">
        <v>-0.51</v>
      </c>
      <c r="O503" s="28">
        <v>-50793</v>
      </c>
    </row>
    <row r="504" spans="1:15" outlineLevel="2">
      <c r="A504" s="15" t="s">
        <v>2384</v>
      </c>
      <c r="B504" s="18" t="s">
        <v>38</v>
      </c>
      <c r="C504" s="19" t="s">
        <v>1124</v>
      </c>
      <c r="D504" s="19" t="s">
        <v>1133</v>
      </c>
      <c r="E504" s="18" t="s">
        <v>1134</v>
      </c>
      <c r="F504" s="20">
        <v>0</v>
      </c>
      <c r="H504" s="20">
        <v>0</v>
      </c>
      <c r="I504" s="20">
        <v>0</v>
      </c>
      <c r="J504" s="20">
        <v>0</v>
      </c>
      <c r="K504" s="20">
        <v>0</v>
      </c>
      <c r="M504" s="20">
        <v>0</v>
      </c>
      <c r="N504" s="27" t="s">
        <v>2729</v>
      </c>
      <c r="O504" s="28">
        <v>0</v>
      </c>
    </row>
    <row r="505" spans="1:15" outlineLevel="2">
      <c r="A505" s="15" t="s">
        <v>2385</v>
      </c>
      <c r="B505" s="18" t="s">
        <v>38</v>
      </c>
      <c r="C505" s="19" t="s">
        <v>1124</v>
      </c>
      <c r="D505" s="19" t="s">
        <v>1135</v>
      </c>
      <c r="E505" s="18" t="s">
        <v>1136</v>
      </c>
      <c r="F505" s="52">
        <v>155</v>
      </c>
      <c r="H505" s="20">
        <v>0</v>
      </c>
      <c r="I505" s="52">
        <v>155</v>
      </c>
      <c r="J505" s="20">
        <v>0</v>
      </c>
      <c r="K505" s="52">
        <v>155</v>
      </c>
      <c r="M505" s="20">
        <v>0</v>
      </c>
      <c r="N505" s="27" t="s">
        <v>2729</v>
      </c>
      <c r="O505" s="28">
        <v>155</v>
      </c>
    </row>
    <row r="506" spans="1:15" outlineLevel="2">
      <c r="A506" s="15" t="s">
        <v>2386</v>
      </c>
      <c r="B506" s="18" t="s">
        <v>38</v>
      </c>
      <c r="C506" s="19" t="s">
        <v>1124</v>
      </c>
      <c r="D506" s="19" t="s">
        <v>1137</v>
      </c>
      <c r="E506" s="18" t="s">
        <v>1138</v>
      </c>
      <c r="F506" s="20">
        <v>0</v>
      </c>
      <c r="H506" s="20">
        <v>0</v>
      </c>
      <c r="I506" s="20">
        <v>0</v>
      </c>
      <c r="J506" s="20">
        <v>0</v>
      </c>
      <c r="K506" s="20">
        <v>0</v>
      </c>
      <c r="M506" s="20">
        <v>0</v>
      </c>
      <c r="N506" s="27" t="s">
        <v>2729</v>
      </c>
      <c r="O506" s="28">
        <v>0</v>
      </c>
    </row>
    <row r="507" spans="1:15" outlineLevel="2">
      <c r="A507" s="15" t="s">
        <v>2387</v>
      </c>
      <c r="B507" s="18" t="s">
        <v>38</v>
      </c>
      <c r="C507" s="19" t="s">
        <v>1124</v>
      </c>
      <c r="D507" s="19" t="s">
        <v>1139</v>
      </c>
      <c r="E507" s="18" t="s">
        <v>1140</v>
      </c>
      <c r="F507" s="20">
        <v>0</v>
      </c>
      <c r="H507" s="20">
        <v>0</v>
      </c>
      <c r="I507" s="20">
        <v>0</v>
      </c>
      <c r="J507" s="20">
        <v>0</v>
      </c>
      <c r="K507" s="20">
        <v>0</v>
      </c>
      <c r="M507" s="20">
        <v>13680</v>
      </c>
      <c r="N507" s="27">
        <v>-1</v>
      </c>
      <c r="O507" s="28">
        <v>-13680</v>
      </c>
    </row>
    <row r="508" spans="1:15" outlineLevel="2">
      <c r="A508" s="15" t="s">
        <v>2388</v>
      </c>
      <c r="B508" s="18" t="s">
        <v>38</v>
      </c>
      <c r="C508" s="19" t="s">
        <v>1124</v>
      </c>
      <c r="D508" s="19" t="s">
        <v>1141</v>
      </c>
      <c r="E508" s="18" t="s">
        <v>1142</v>
      </c>
      <c r="F508" s="52">
        <v>2173</v>
      </c>
      <c r="H508" s="20">
        <v>0</v>
      </c>
      <c r="I508" s="52">
        <v>2173</v>
      </c>
      <c r="J508" s="20">
        <v>0</v>
      </c>
      <c r="K508" s="52">
        <v>2173</v>
      </c>
      <c r="M508" s="20">
        <v>-26003</v>
      </c>
      <c r="N508" s="27">
        <v>-1.0840000000000001</v>
      </c>
      <c r="O508" s="28">
        <v>28176</v>
      </c>
    </row>
    <row r="509" spans="1:15" outlineLevel="2">
      <c r="A509" s="15" t="s">
        <v>2389</v>
      </c>
      <c r="B509" s="18" t="s">
        <v>38</v>
      </c>
      <c r="C509" s="19" t="s">
        <v>1124</v>
      </c>
      <c r="D509" s="19" t="s">
        <v>1143</v>
      </c>
      <c r="E509" s="18" t="s">
        <v>1144</v>
      </c>
      <c r="F509" s="52">
        <v>9346</v>
      </c>
      <c r="H509" s="20">
        <v>0</v>
      </c>
      <c r="I509" s="52">
        <v>9346</v>
      </c>
      <c r="J509" s="20">
        <v>0</v>
      </c>
      <c r="K509" s="52">
        <v>9346</v>
      </c>
      <c r="M509" s="20">
        <v>981537</v>
      </c>
      <c r="N509" s="27">
        <v>-0.99</v>
      </c>
      <c r="O509" s="28">
        <v>-972191</v>
      </c>
    </row>
    <row r="510" spans="1:15" outlineLevel="2">
      <c r="A510" s="15" t="s">
        <v>2390</v>
      </c>
      <c r="B510" s="18" t="s">
        <v>38</v>
      </c>
      <c r="C510" s="19" t="s">
        <v>1124</v>
      </c>
      <c r="D510" s="19" t="s">
        <v>1145</v>
      </c>
      <c r="E510" s="18" t="s">
        <v>1146</v>
      </c>
      <c r="F510" s="20">
        <v>0</v>
      </c>
      <c r="H510" s="20">
        <v>0</v>
      </c>
      <c r="I510" s="20">
        <v>0</v>
      </c>
      <c r="J510" s="20">
        <v>0</v>
      </c>
      <c r="K510" s="20">
        <v>0</v>
      </c>
      <c r="M510" s="20">
        <v>0</v>
      </c>
      <c r="N510" s="27" t="s">
        <v>2729</v>
      </c>
      <c r="O510" s="28">
        <v>0</v>
      </c>
    </row>
    <row r="511" spans="1:15" outlineLevel="2">
      <c r="A511" s="15" t="s">
        <v>2391</v>
      </c>
      <c r="B511" s="18" t="s">
        <v>38</v>
      </c>
      <c r="C511" s="19" t="s">
        <v>1124</v>
      </c>
      <c r="D511" s="19" t="s">
        <v>1147</v>
      </c>
      <c r="E511" s="18" t="s">
        <v>1148</v>
      </c>
      <c r="F511" s="20">
        <v>0</v>
      </c>
      <c r="H511" s="20">
        <v>0</v>
      </c>
      <c r="I511" s="20">
        <v>0</v>
      </c>
      <c r="J511" s="20">
        <v>0</v>
      </c>
      <c r="K511" s="20">
        <v>0</v>
      </c>
      <c r="M511" s="20">
        <v>43718</v>
      </c>
      <c r="N511" s="27">
        <v>-1</v>
      </c>
      <c r="O511" s="28">
        <v>-43718</v>
      </c>
    </row>
    <row r="512" spans="1:15" outlineLevel="2">
      <c r="A512" s="15" t="s">
        <v>2392</v>
      </c>
      <c r="B512" s="18" t="s">
        <v>38</v>
      </c>
      <c r="C512" s="19" t="s">
        <v>1124</v>
      </c>
      <c r="D512" s="19" t="s">
        <v>1149</v>
      </c>
      <c r="E512" s="18" t="s">
        <v>1150</v>
      </c>
      <c r="F512" s="52">
        <v>-39853</v>
      </c>
      <c r="H512" s="20">
        <v>0</v>
      </c>
      <c r="I512" s="52">
        <v>-39853</v>
      </c>
      <c r="J512" s="20">
        <v>0</v>
      </c>
      <c r="K512" s="52">
        <v>-39853</v>
      </c>
      <c r="M512" s="20">
        <v>-454670</v>
      </c>
      <c r="N512" s="27">
        <v>-0.91200000000000003</v>
      </c>
      <c r="O512" s="28">
        <v>414817</v>
      </c>
    </row>
    <row r="513" spans="1:15" outlineLevel="2">
      <c r="A513" s="15" t="s">
        <v>2393</v>
      </c>
      <c r="B513" s="18" t="s">
        <v>38</v>
      </c>
      <c r="C513" s="19" t="s">
        <v>1124</v>
      </c>
      <c r="D513" s="19" t="s">
        <v>1151</v>
      </c>
      <c r="E513" s="18" t="s">
        <v>1152</v>
      </c>
      <c r="F513" s="20">
        <v>0</v>
      </c>
      <c r="H513" s="20">
        <v>0</v>
      </c>
      <c r="I513" s="20">
        <v>0</v>
      </c>
      <c r="J513" s="20">
        <v>0</v>
      </c>
      <c r="K513" s="20">
        <v>0</v>
      </c>
      <c r="M513" s="20">
        <v>0</v>
      </c>
      <c r="N513" s="27" t="s">
        <v>2729</v>
      </c>
      <c r="O513" s="28">
        <v>0</v>
      </c>
    </row>
    <row r="514" spans="1:15" outlineLevel="2">
      <c r="A514" s="15" t="s">
        <v>2394</v>
      </c>
      <c r="B514" s="18" t="s">
        <v>38</v>
      </c>
      <c r="C514" s="19" t="s">
        <v>1124</v>
      </c>
      <c r="D514" s="19" t="s">
        <v>1153</v>
      </c>
      <c r="E514" s="18" t="s">
        <v>1154</v>
      </c>
      <c r="F514" s="20">
        <v>0</v>
      </c>
      <c r="H514" s="20">
        <v>0</v>
      </c>
      <c r="I514" s="20">
        <v>0</v>
      </c>
      <c r="J514" s="20">
        <v>0</v>
      </c>
      <c r="K514" s="20">
        <v>0</v>
      </c>
      <c r="M514" s="20">
        <v>0</v>
      </c>
      <c r="N514" s="27" t="s">
        <v>2729</v>
      </c>
      <c r="O514" s="28">
        <v>0</v>
      </c>
    </row>
    <row r="515" spans="1:15" outlineLevel="2">
      <c r="A515" s="15" t="s">
        <v>2395</v>
      </c>
      <c r="B515" s="18" t="s">
        <v>38</v>
      </c>
      <c r="C515" s="19" t="s">
        <v>1124</v>
      </c>
      <c r="D515" s="19" t="s">
        <v>1155</v>
      </c>
      <c r="E515" s="18" t="s">
        <v>1156</v>
      </c>
      <c r="F515" s="20">
        <v>0</v>
      </c>
      <c r="H515" s="20">
        <v>0</v>
      </c>
      <c r="I515" s="20">
        <v>0</v>
      </c>
      <c r="J515" s="20">
        <v>0</v>
      </c>
      <c r="K515" s="20">
        <v>0</v>
      </c>
      <c r="M515" s="20">
        <v>0</v>
      </c>
      <c r="N515" s="27" t="s">
        <v>2729</v>
      </c>
      <c r="O515" s="28">
        <v>0</v>
      </c>
    </row>
    <row r="516" spans="1:15" outlineLevel="2">
      <c r="A516" s="15" t="s">
        <v>2396</v>
      </c>
      <c r="B516" s="18" t="s">
        <v>38</v>
      </c>
      <c r="C516" s="19" t="s">
        <v>1124</v>
      </c>
      <c r="D516" s="19" t="s">
        <v>1157</v>
      </c>
      <c r="E516" s="18" t="s">
        <v>1158</v>
      </c>
      <c r="F516" s="20">
        <v>0</v>
      </c>
      <c r="H516" s="20">
        <v>0</v>
      </c>
      <c r="I516" s="20">
        <v>0</v>
      </c>
      <c r="J516" s="20">
        <v>0</v>
      </c>
      <c r="K516" s="20">
        <v>0</v>
      </c>
      <c r="M516" s="20">
        <v>-20858</v>
      </c>
      <c r="N516" s="27">
        <v>-1</v>
      </c>
      <c r="O516" s="28">
        <v>20858</v>
      </c>
    </row>
    <row r="517" spans="1:15" outlineLevel="2">
      <c r="A517" s="15" t="s">
        <v>2397</v>
      </c>
      <c r="B517" s="18" t="s">
        <v>38</v>
      </c>
      <c r="C517" s="19" t="s">
        <v>1124</v>
      </c>
      <c r="D517" s="19" t="s">
        <v>1159</v>
      </c>
      <c r="E517" s="18" t="s">
        <v>1160</v>
      </c>
      <c r="F517" s="52">
        <v>414</v>
      </c>
      <c r="H517" s="20">
        <v>0</v>
      </c>
      <c r="I517" s="52">
        <v>414</v>
      </c>
      <c r="J517" s="20">
        <v>0</v>
      </c>
      <c r="K517" s="52">
        <v>414</v>
      </c>
      <c r="M517" s="20">
        <v>-26743</v>
      </c>
      <c r="N517" s="27">
        <v>-1.0149999999999999</v>
      </c>
      <c r="O517" s="28">
        <v>27157</v>
      </c>
    </row>
    <row r="518" spans="1:15" outlineLevel="2">
      <c r="A518" s="15" t="s">
        <v>2398</v>
      </c>
      <c r="B518" s="18" t="s">
        <v>38</v>
      </c>
      <c r="C518" s="19" t="s">
        <v>1124</v>
      </c>
      <c r="D518" s="19" t="s">
        <v>1161</v>
      </c>
      <c r="E518" s="18" t="s">
        <v>1162</v>
      </c>
      <c r="F518" s="52">
        <v>772</v>
      </c>
      <c r="H518" s="20">
        <v>0</v>
      </c>
      <c r="I518" s="52">
        <v>772</v>
      </c>
      <c r="J518" s="20">
        <v>0</v>
      </c>
      <c r="K518" s="52">
        <v>772</v>
      </c>
      <c r="M518" s="20">
        <v>275812</v>
      </c>
      <c r="N518" s="27">
        <v>-0.997</v>
      </c>
      <c r="O518" s="28">
        <v>-275040</v>
      </c>
    </row>
    <row r="519" spans="1:15" outlineLevel="2">
      <c r="A519" s="15" t="s">
        <v>2399</v>
      </c>
      <c r="B519" s="18" t="s">
        <v>38</v>
      </c>
      <c r="C519" s="19" t="s">
        <v>1124</v>
      </c>
      <c r="D519" s="19" t="s">
        <v>1163</v>
      </c>
      <c r="E519" s="18" t="s">
        <v>1164</v>
      </c>
      <c r="F519" s="20">
        <v>0</v>
      </c>
      <c r="H519" s="20">
        <v>0</v>
      </c>
      <c r="I519" s="20">
        <v>0</v>
      </c>
      <c r="J519" s="20">
        <v>0</v>
      </c>
      <c r="K519" s="20">
        <v>0</v>
      </c>
      <c r="M519" s="20">
        <v>0</v>
      </c>
      <c r="N519" s="27" t="s">
        <v>2729</v>
      </c>
      <c r="O519" s="28">
        <v>0</v>
      </c>
    </row>
    <row r="520" spans="1:15" outlineLevel="2">
      <c r="A520" s="15" t="s">
        <v>2400</v>
      </c>
      <c r="B520" s="18" t="s">
        <v>38</v>
      </c>
      <c r="C520" s="19" t="s">
        <v>1124</v>
      </c>
      <c r="D520" s="19" t="s">
        <v>1165</v>
      </c>
      <c r="E520" s="18" t="s">
        <v>1166</v>
      </c>
      <c r="F520" s="20">
        <v>0</v>
      </c>
      <c r="H520" s="20">
        <v>0</v>
      </c>
      <c r="I520" s="20">
        <v>0</v>
      </c>
      <c r="J520" s="20">
        <v>0</v>
      </c>
      <c r="K520" s="20">
        <v>0</v>
      </c>
      <c r="M520" s="20">
        <v>8052</v>
      </c>
      <c r="N520" s="27">
        <v>-1</v>
      </c>
      <c r="O520" s="28">
        <v>-8052</v>
      </c>
    </row>
    <row r="521" spans="1:15" outlineLevel="2">
      <c r="A521" s="15" t="s">
        <v>2401</v>
      </c>
      <c r="B521" s="18" t="s">
        <v>38</v>
      </c>
      <c r="C521" s="19" t="s">
        <v>1124</v>
      </c>
      <c r="D521" s="19" t="s">
        <v>1167</v>
      </c>
      <c r="E521" s="18" t="s">
        <v>1168</v>
      </c>
      <c r="F521" s="52">
        <v>-5675</v>
      </c>
      <c r="H521" s="20">
        <v>0</v>
      </c>
      <c r="I521" s="52">
        <v>-5675</v>
      </c>
      <c r="J521" s="20">
        <v>0</v>
      </c>
      <c r="K521" s="52">
        <v>-5675</v>
      </c>
      <c r="M521" s="20">
        <v>-134506</v>
      </c>
      <c r="N521" s="27">
        <v>-0.95799999999999996</v>
      </c>
      <c r="O521" s="28">
        <v>128831</v>
      </c>
    </row>
    <row r="522" spans="1:15" outlineLevel="2">
      <c r="A522" s="15" t="s">
        <v>2402</v>
      </c>
      <c r="B522" s="18" t="s">
        <v>38</v>
      </c>
      <c r="C522" s="19" t="s">
        <v>1124</v>
      </c>
      <c r="D522" s="19" t="s">
        <v>1169</v>
      </c>
      <c r="E522" s="18" t="s">
        <v>1170</v>
      </c>
      <c r="F522" s="20">
        <v>0</v>
      </c>
      <c r="H522" s="20">
        <v>0</v>
      </c>
      <c r="I522" s="20">
        <v>0</v>
      </c>
      <c r="J522" s="20">
        <v>0</v>
      </c>
      <c r="K522" s="20">
        <v>0</v>
      </c>
      <c r="M522" s="20">
        <v>0</v>
      </c>
      <c r="N522" s="27" t="s">
        <v>2729</v>
      </c>
      <c r="O522" s="28">
        <v>0</v>
      </c>
    </row>
    <row r="523" spans="1:15" outlineLevel="2">
      <c r="A523" s="15" t="s">
        <v>2403</v>
      </c>
      <c r="B523" s="18" t="s">
        <v>38</v>
      </c>
      <c r="C523" s="19" t="s">
        <v>1124</v>
      </c>
      <c r="D523" s="19" t="s">
        <v>1171</v>
      </c>
      <c r="E523" s="18" t="s">
        <v>1172</v>
      </c>
      <c r="F523" s="20">
        <v>0</v>
      </c>
      <c r="H523" s="20">
        <v>0</v>
      </c>
      <c r="I523" s="20">
        <v>0</v>
      </c>
      <c r="J523" s="20">
        <v>0</v>
      </c>
      <c r="K523" s="20">
        <v>0</v>
      </c>
      <c r="M523" s="20">
        <v>0</v>
      </c>
      <c r="N523" s="27" t="s">
        <v>2729</v>
      </c>
      <c r="O523" s="28">
        <v>0</v>
      </c>
    </row>
    <row r="524" spans="1:15" outlineLevel="2">
      <c r="A524" s="15" t="s">
        <v>2404</v>
      </c>
      <c r="B524" s="18" t="s">
        <v>38</v>
      </c>
      <c r="C524" s="19" t="s">
        <v>1124</v>
      </c>
      <c r="D524" s="19" t="s">
        <v>1173</v>
      </c>
      <c r="E524" s="18" t="s">
        <v>1174</v>
      </c>
      <c r="F524" s="20">
        <v>0</v>
      </c>
      <c r="H524" s="20">
        <v>0</v>
      </c>
      <c r="I524" s="20">
        <v>0</v>
      </c>
      <c r="J524" s="20">
        <v>0</v>
      </c>
      <c r="K524" s="20">
        <v>0</v>
      </c>
      <c r="M524" s="20">
        <v>0</v>
      </c>
      <c r="N524" s="27" t="s">
        <v>2729</v>
      </c>
      <c r="O524" s="28">
        <v>0</v>
      </c>
    </row>
    <row r="525" spans="1:15" outlineLevel="2">
      <c r="A525" s="15" t="s">
        <v>2405</v>
      </c>
      <c r="B525" s="18" t="s">
        <v>38</v>
      </c>
      <c r="C525" s="19" t="s">
        <v>1124</v>
      </c>
      <c r="D525" s="19" t="s">
        <v>1175</v>
      </c>
      <c r="E525" s="18" t="s">
        <v>1176</v>
      </c>
      <c r="F525" s="20">
        <v>0</v>
      </c>
      <c r="H525" s="20">
        <v>0</v>
      </c>
      <c r="I525" s="20">
        <v>0</v>
      </c>
      <c r="J525" s="20">
        <v>0</v>
      </c>
      <c r="K525" s="20">
        <v>0</v>
      </c>
      <c r="M525" s="20">
        <v>-4055</v>
      </c>
      <c r="N525" s="27">
        <v>-1</v>
      </c>
      <c r="O525" s="28">
        <v>4055</v>
      </c>
    </row>
    <row r="526" spans="1:15" outlineLevel="2">
      <c r="A526" s="15" t="s">
        <v>2406</v>
      </c>
      <c r="B526" s="18" t="s">
        <v>38</v>
      </c>
      <c r="C526" s="19" t="s">
        <v>1124</v>
      </c>
      <c r="D526" s="19" t="s">
        <v>1177</v>
      </c>
      <c r="E526" s="18" t="s">
        <v>1178</v>
      </c>
      <c r="F526" s="52">
        <v>539</v>
      </c>
      <c r="H526" s="20">
        <v>0</v>
      </c>
      <c r="I526" s="52">
        <v>539</v>
      </c>
      <c r="J526" s="20">
        <v>0</v>
      </c>
      <c r="K526" s="52">
        <v>539</v>
      </c>
      <c r="M526" s="20">
        <v>-13641</v>
      </c>
      <c r="N526" s="27">
        <v>-1.04</v>
      </c>
      <c r="O526" s="28">
        <v>14180</v>
      </c>
    </row>
    <row r="527" spans="1:15" ht="13.8" outlineLevel="1" thickBot="1">
      <c r="A527" s="15" t="s">
        <v>2407</v>
      </c>
      <c r="C527" s="19" t="s">
        <v>1124</v>
      </c>
      <c r="E527" s="21" t="s">
        <v>1791</v>
      </c>
      <c r="F527" s="42">
        <v>-16878</v>
      </c>
      <c r="G527" s="22"/>
      <c r="H527" s="22">
        <v>0</v>
      </c>
      <c r="I527" s="42">
        <v>-16878</v>
      </c>
      <c r="J527" s="22">
        <v>0</v>
      </c>
      <c r="K527" s="42">
        <v>-16878</v>
      </c>
      <c r="L527" s="22"/>
      <c r="M527" s="22">
        <v>549393</v>
      </c>
      <c r="N527" s="27">
        <v>-1.0309999999999999</v>
      </c>
      <c r="O527" s="28">
        <v>-566271</v>
      </c>
    </row>
    <row r="528" spans="1:15" ht="13.8" outlineLevel="2" thickTop="1">
      <c r="A528" s="15" t="s">
        <v>38</v>
      </c>
      <c r="C528" s="19" t="s">
        <v>1179</v>
      </c>
      <c r="N528" s="27" t="s">
        <v>2729</v>
      </c>
      <c r="O528" s="28" t="s">
        <v>2729</v>
      </c>
    </row>
    <row r="529" spans="1:15" outlineLevel="2">
      <c r="A529" s="15" t="s">
        <v>2408</v>
      </c>
      <c r="B529" s="18" t="s">
        <v>38</v>
      </c>
      <c r="C529" s="19" t="s">
        <v>1179</v>
      </c>
      <c r="D529" s="19" t="s">
        <v>1180</v>
      </c>
      <c r="E529" s="18" t="s">
        <v>1181</v>
      </c>
      <c r="F529" s="52">
        <v>110374</v>
      </c>
      <c r="H529" s="20">
        <v>0</v>
      </c>
      <c r="I529" s="52">
        <v>110374</v>
      </c>
      <c r="J529" s="20">
        <v>0</v>
      </c>
      <c r="K529" s="75">
        <v>110374</v>
      </c>
      <c r="M529" s="20">
        <v>310149</v>
      </c>
      <c r="N529" s="27">
        <v>-0.64400000000000002</v>
      </c>
      <c r="O529" s="28">
        <v>-199775</v>
      </c>
    </row>
    <row r="530" spans="1:15" outlineLevel="2">
      <c r="A530" s="15" t="s">
        <v>2409</v>
      </c>
      <c r="B530" s="18" t="s">
        <v>38</v>
      </c>
      <c r="C530" s="19" t="s">
        <v>1179</v>
      </c>
      <c r="D530" s="19" t="s">
        <v>1182</v>
      </c>
      <c r="E530" s="18" t="s">
        <v>1183</v>
      </c>
      <c r="F530" s="20">
        <v>0</v>
      </c>
      <c r="H530" s="20">
        <v>0</v>
      </c>
      <c r="I530" s="20">
        <v>0</v>
      </c>
      <c r="J530" s="20">
        <v>0</v>
      </c>
      <c r="K530" s="75">
        <v>0</v>
      </c>
      <c r="M530" s="20">
        <v>0</v>
      </c>
      <c r="N530" s="27" t="s">
        <v>2729</v>
      </c>
      <c r="O530" s="28">
        <v>0</v>
      </c>
    </row>
    <row r="531" spans="1:15" outlineLevel="2">
      <c r="A531" s="15" t="s">
        <v>2410</v>
      </c>
      <c r="B531" s="18" t="s">
        <v>38</v>
      </c>
      <c r="C531" s="19" t="s">
        <v>1179</v>
      </c>
      <c r="D531" s="19" t="s">
        <v>1184</v>
      </c>
      <c r="E531" s="18" t="s">
        <v>1185</v>
      </c>
      <c r="F531" s="20">
        <v>0</v>
      </c>
      <c r="H531" s="20">
        <v>0</v>
      </c>
      <c r="I531" s="20">
        <v>0</v>
      </c>
      <c r="J531" s="20">
        <v>0</v>
      </c>
      <c r="K531" s="75">
        <v>0</v>
      </c>
      <c r="M531" s="20">
        <v>-23454</v>
      </c>
      <c r="N531" s="27">
        <v>-1</v>
      </c>
      <c r="O531" s="28">
        <v>23454</v>
      </c>
    </row>
    <row r="532" spans="1:15" outlineLevel="2">
      <c r="A532" s="15" t="s">
        <v>2411</v>
      </c>
      <c r="B532" s="18" t="s">
        <v>38</v>
      </c>
      <c r="C532" s="19" t="s">
        <v>1179</v>
      </c>
      <c r="D532" s="19" t="s">
        <v>1186</v>
      </c>
      <c r="E532" s="18" t="s">
        <v>1187</v>
      </c>
      <c r="F532" s="52">
        <v>-186598</v>
      </c>
      <c r="H532" s="20">
        <v>0</v>
      </c>
      <c r="I532" s="52">
        <v>-186598</v>
      </c>
      <c r="J532" s="20">
        <v>0</v>
      </c>
      <c r="K532" s="75">
        <v>-186598</v>
      </c>
      <c r="M532" s="20">
        <v>-183138</v>
      </c>
      <c r="N532" s="27">
        <v>1.9E-2</v>
      </c>
      <c r="O532" s="28">
        <v>-3460</v>
      </c>
    </row>
    <row r="533" spans="1:15" outlineLevel="2">
      <c r="A533" s="15" t="s">
        <v>2412</v>
      </c>
      <c r="B533" s="18" t="s">
        <v>38</v>
      </c>
      <c r="C533" s="19" t="s">
        <v>1179</v>
      </c>
      <c r="D533" s="19" t="s">
        <v>1188</v>
      </c>
      <c r="E533" s="18" t="s">
        <v>1189</v>
      </c>
      <c r="F533" s="20">
        <v>0</v>
      </c>
      <c r="H533" s="20">
        <v>0</v>
      </c>
      <c r="I533" s="20">
        <v>0</v>
      </c>
      <c r="J533" s="20">
        <v>0</v>
      </c>
      <c r="K533" s="75">
        <v>0</v>
      </c>
      <c r="M533" s="20">
        <v>0</v>
      </c>
      <c r="N533" s="27" t="s">
        <v>2729</v>
      </c>
      <c r="O533" s="28">
        <v>0</v>
      </c>
    </row>
    <row r="534" spans="1:15" outlineLevel="2">
      <c r="A534" s="15" t="s">
        <v>2413</v>
      </c>
      <c r="B534" s="18" t="s">
        <v>38</v>
      </c>
      <c r="C534" s="19" t="s">
        <v>1179</v>
      </c>
      <c r="D534" s="19" t="s">
        <v>1190</v>
      </c>
      <c r="E534" s="18" t="s">
        <v>1191</v>
      </c>
      <c r="F534" s="52">
        <v>-541</v>
      </c>
      <c r="H534" s="20">
        <v>0</v>
      </c>
      <c r="I534" s="52">
        <v>-541</v>
      </c>
      <c r="J534" s="20">
        <v>0</v>
      </c>
      <c r="K534" s="75">
        <v>-541</v>
      </c>
      <c r="M534" s="20">
        <v>0</v>
      </c>
      <c r="N534" s="27" t="s">
        <v>2729</v>
      </c>
      <c r="O534" s="28">
        <v>-541</v>
      </c>
    </row>
    <row r="535" spans="1:15" outlineLevel="2">
      <c r="A535" s="15" t="s">
        <v>2414</v>
      </c>
      <c r="B535" s="18" t="s">
        <v>38</v>
      </c>
      <c r="C535" s="19" t="s">
        <v>1179</v>
      </c>
      <c r="D535" s="19" t="s">
        <v>1192</v>
      </c>
      <c r="E535" s="18" t="s">
        <v>1193</v>
      </c>
      <c r="F535" s="20">
        <v>0</v>
      </c>
      <c r="H535" s="20">
        <v>0</v>
      </c>
      <c r="I535" s="20">
        <v>0</v>
      </c>
      <c r="J535" s="20">
        <v>0</v>
      </c>
      <c r="K535" s="75">
        <v>0</v>
      </c>
      <c r="M535" s="20">
        <v>0</v>
      </c>
      <c r="N535" s="27" t="s">
        <v>2729</v>
      </c>
      <c r="O535" s="28">
        <v>0</v>
      </c>
    </row>
    <row r="536" spans="1:15" outlineLevel="2">
      <c r="A536" s="15" t="s">
        <v>2415</v>
      </c>
      <c r="B536" s="18" t="s">
        <v>38</v>
      </c>
      <c r="C536" s="19" t="s">
        <v>1179</v>
      </c>
      <c r="D536" s="19" t="s">
        <v>1194</v>
      </c>
      <c r="E536" s="18" t="s">
        <v>1195</v>
      </c>
      <c r="F536" s="20">
        <v>0</v>
      </c>
      <c r="H536" s="20">
        <v>0</v>
      </c>
      <c r="I536" s="20">
        <v>0</v>
      </c>
      <c r="J536" s="20">
        <v>0</v>
      </c>
      <c r="K536" s="75">
        <v>0</v>
      </c>
      <c r="M536" s="20">
        <v>-15063</v>
      </c>
      <c r="N536" s="27">
        <v>-1</v>
      </c>
      <c r="O536" s="28">
        <v>15063</v>
      </c>
    </row>
    <row r="537" spans="1:15" outlineLevel="2">
      <c r="A537" s="15" t="s">
        <v>2416</v>
      </c>
      <c r="B537" s="18" t="s">
        <v>38</v>
      </c>
      <c r="C537" s="19" t="s">
        <v>1179</v>
      </c>
      <c r="D537" s="19" t="s">
        <v>1196</v>
      </c>
      <c r="E537" s="18" t="s">
        <v>1197</v>
      </c>
      <c r="F537" s="52">
        <v>-5998</v>
      </c>
      <c r="H537" s="20">
        <v>0</v>
      </c>
      <c r="I537" s="52">
        <v>-5998</v>
      </c>
      <c r="J537" s="20">
        <v>0</v>
      </c>
      <c r="K537" s="75">
        <v>-5998</v>
      </c>
      <c r="M537" s="20">
        <v>12639</v>
      </c>
      <c r="N537" s="27">
        <v>-1.4750000000000001</v>
      </c>
      <c r="O537" s="28">
        <v>-18637</v>
      </c>
    </row>
    <row r="538" spans="1:15" outlineLevel="2">
      <c r="A538" s="15" t="s">
        <v>2417</v>
      </c>
      <c r="B538" s="18" t="s">
        <v>38</v>
      </c>
      <c r="C538" s="19" t="s">
        <v>1179</v>
      </c>
      <c r="D538" s="19" t="s">
        <v>1198</v>
      </c>
      <c r="E538" s="18" t="s">
        <v>1199</v>
      </c>
      <c r="F538" s="52">
        <v>97046</v>
      </c>
      <c r="H538" s="20">
        <v>0</v>
      </c>
      <c r="I538" s="52">
        <v>97046</v>
      </c>
      <c r="J538" s="20">
        <v>0</v>
      </c>
      <c r="K538" s="51">
        <v>97046</v>
      </c>
      <c r="M538" s="20">
        <v>43273</v>
      </c>
      <c r="N538" s="27">
        <v>1.2430000000000001</v>
      </c>
      <c r="O538" s="28">
        <v>53773</v>
      </c>
    </row>
    <row r="539" spans="1:15" outlineLevel="2">
      <c r="A539" s="15" t="s">
        <v>2418</v>
      </c>
      <c r="B539" s="18" t="s">
        <v>38</v>
      </c>
      <c r="C539" s="19" t="s">
        <v>1179</v>
      </c>
      <c r="D539" s="19" t="s">
        <v>1200</v>
      </c>
      <c r="E539" s="18" t="s">
        <v>1201</v>
      </c>
      <c r="F539" s="20">
        <v>0</v>
      </c>
      <c r="H539" s="20">
        <v>0</v>
      </c>
      <c r="I539" s="20">
        <v>0</v>
      </c>
      <c r="J539" s="20">
        <v>0</v>
      </c>
      <c r="K539" s="51">
        <v>0</v>
      </c>
      <c r="M539" s="20">
        <v>0</v>
      </c>
      <c r="N539" s="27" t="s">
        <v>2729</v>
      </c>
      <c r="O539" s="28">
        <v>0</v>
      </c>
    </row>
    <row r="540" spans="1:15" outlineLevel="2">
      <c r="A540" s="15" t="s">
        <v>2419</v>
      </c>
      <c r="B540" s="18" t="s">
        <v>38</v>
      </c>
      <c r="C540" s="19" t="s">
        <v>1179</v>
      </c>
      <c r="D540" s="19" t="s">
        <v>1202</v>
      </c>
      <c r="E540" s="18" t="s">
        <v>1203</v>
      </c>
      <c r="F540" s="20">
        <v>0</v>
      </c>
      <c r="H540" s="20">
        <v>0</v>
      </c>
      <c r="I540" s="20">
        <v>0</v>
      </c>
      <c r="J540" s="20">
        <v>0</v>
      </c>
      <c r="K540" s="51">
        <v>0</v>
      </c>
      <c r="M540" s="20">
        <v>1157</v>
      </c>
      <c r="N540" s="27">
        <v>-1</v>
      </c>
      <c r="O540" s="28">
        <v>-1157</v>
      </c>
    </row>
    <row r="541" spans="1:15" outlineLevel="2">
      <c r="A541" s="15" t="s">
        <v>2420</v>
      </c>
      <c r="B541" s="18" t="s">
        <v>38</v>
      </c>
      <c r="C541" s="19" t="s">
        <v>1179</v>
      </c>
      <c r="D541" s="19" t="s">
        <v>1204</v>
      </c>
      <c r="E541" s="18" t="s">
        <v>1205</v>
      </c>
      <c r="F541" s="52">
        <v>-395406</v>
      </c>
      <c r="H541" s="20">
        <v>0</v>
      </c>
      <c r="I541" s="52">
        <v>-395406</v>
      </c>
      <c r="J541" s="20">
        <v>0</v>
      </c>
      <c r="K541" s="51">
        <v>-395406</v>
      </c>
      <c r="M541" s="20">
        <v>-26610</v>
      </c>
      <c r="N541" s="27">
        <v>13.859</v>
      </c>
      <c r="O541" s="28">
        <v>-368796</v>
      </c>
    </row>
    <row r="542" spans="1:15" outlineLevel="2">
      <c r="A542" s="15" t="s">
        <v>2421</v>
      </c>
      <c r="B542" s="18" t="s">
        <v>38</v>
      </c>
      <c r="C542" s="19" t="s">
        <v>1179</v>
      </c>
      <c r="D542" s="19" t="s">
        <v>1206</v>
      </c>
      <c r="E542" s="18" t="s">
        <v>1207</v>
      </c>
      <c r="F542" s="20">
        <v>0</v>
      </c>
      <c r="H542" s="20">
        <v>0</v>
      </c>
      <c r="I542" s="20">
        <v>0</v>
      </c>
      <c r="J542" s="20">
        <v>0</v>
      </c>
      <c r="K542" s="51">
        <v>0</v>
      </c>
      <c r="M542" s="20">
        <v>0</v>
      </c>
      <c r="N542" s="27" t="s">
        <v>2729</v>
      </c>
      <c r="O542" s="28">
        <v>0</v>
      </c>
    </row>
    <row r="543" spans="1:15" outlineLevel="2">
      <c r="A543" s="15" t="s">
        <v>2422</v>
      </c>
      <c r="B543" s="18" t="s">
        <v>38</v>
      </c>
      <c r="C543" s="19" t="s">
        <v>1179</v>
      </c>
      <c r="D543" s="19" t="s">
        <v>1208</v>
      </c>
      <c r="E543" s="18" t="s">
        <v>1209</v>
      </c>
      <c r="F543" s="20">
        <v>0</v>
      </c>
      <c r="H543" s="20">
        <v>0</v>
      </c>
      <c r="I543" s="20">
        <v>0</v>
      </c>
      <c r="J543" s="20">
        <v>0</v>
      </c>
      <c r="K543" s="51">
        <v>0</v>
      </c>
      <c r="M543" s="20">
        <v>0</v>
      </c>
      <c r="N543" s="27" t="s">
        <v>2729</v>
      </c>
      <c r="O543" s="28">
        <v>0</v>
      </c>
    </row>
    <row r="544" spans="1:15" outlineLevel="2">
      <c r="A544" s="15" t="s">
        <v>2423</v>
      </c>
      <c r="B544" s="18" t="s">
        <v>38</v>
      </c>
      <c r="C544" s="19" t="s">
        <v>1179</v>
      </c>
      <c r="D544" s="19" t="s">
        <v>1210</v>
      </c>
      <c r="E544" s="18" t="s">
        <v>1211</v>
      </c>
      <c r="F544" s="20">
        <v>0</v>
      </c>
      <c r="H544" s="20">
        <v>0</v>
      </c>
      <c r="I544" s="20">
        <v>0</v>
      </c>
      <c r="J544" s="20">
        <v>0</v>
      </c>
      <c r="K544" s="51">
        <v>0</v>
      </c>
      <c r="M544" s="20">
        <v>0</v>
      </c>
      <c r="N544" s="27" t="s">
        <v>2729</v>
      </c>
      <c r="O544" s="28">
        <v>0</v>
      </c>
    </row>
    <row r="545" spans="1:15" outlineLevel="2">
      <c r="A545" s="15" t="s">
        <v>2424</v>
      </c>
      <c r="B545" s="18" t="s">
        <v>38</v>
      </c>
      <c r="C545" s="19" t="s">
        <v>1179</v>
      </c>
      <c r="D545" s="19" t="s">
        <v>1212</v>
      </c>
      <c r="E545" s="18" t="s">
        <v>1213</v>
      </c>
      <c r="F545" s="20">
        <v>0</v>
      </c>
      <c r="H545" s="20">
        <v>0</v>
      </c>
      <c r="I545" s="20">
        <v>0</v>
      </c>
      <c r="J545" s="20">
        <v>0</v>
      </c>
      <c r="K545" s="51">
        <v>0</v>
      </c>
      <c r="M545" s="20">
        <v>1063</v>
      </c>
      <c r="N545" s="27">
        <v>-1</v>
      </c>
      <c r="O545" s="28">
        <v>-1063</v>
      </c>
    </row>
    <row r="546" spans="1:15" outlineLevel="2">
      <c r="A546" s="15" t="s">
        <v>2425</v>
      </c>
      <c r="B546" s="18" t="s">
        <v>38</v>
      </c>
      <c r="C546" s="19" t="s">
        <v>1179</v>
      </c>
      <c r="D546" s="19" t="s">
        <v>1214</v>
      </c>
      <c r="E546" s="18" t="s">
        <v>1215</v>
      </c>
      <c r="F546" s="52">
        <v>6955</v>
      </c>
      <c r="H546" s="20">
        <v>0</v>
      </c>
      <c r="I546" s="52">
        <v>6955</v>
      </c>
      <c r="J546" s="20">
        <v>0</v>
      </c>
      <c r="K546" s="51">
        <v>6955</v>
      </c>
      <c r="M546" s="20">
        <v>-2876</v>
      </c>
      <c r="N546" s="27">
        <v>-3.4180000000000001</v>
      </c>
      <c r="O546" s="28">
        <v>9831</v>
      </c>
    </row>
    <row r="547" spans="1:15" outlineLevel="2">
      <c r="A547" s="15" t="s">
        <v>2426</v>
      </c>
      <c r="B547" s="18" t="s">
        <v>38</v>
      </c>
      <c r="C547" s="19" t="s">
        <v>1179</v>
      </c>
      <c r="D547" s="19" t="s">
        <v>1216</v>
      </c>
      <c r="E547" s="18" t="s">
        <v>1217</v>
      </c>
      <c r="F547" s="52">
        <v>7388</v>
      </c>
      <c r="H547" s="20">
        <v>0</v>
      </c>
      <c r="I547" s="52">
        <v>7388</v>
      </c>
      <c r="J547" s="20">
        <v>0</v>
      </c>
      <c r="K547" s="81">
        <v>7388</v>
      </c>
      <c r="M547" s="20">
        <v>4182</v>
      </c>
      <c r="N547" s="27">
        <v>0.76700000000000002</v>
      </c>
      <c r="O547" s="28">
        <v>3206</v>
      </c>
    </row>
    <row r="548" spans="1:15" outlineLevel="2">
      <c r="A548" s="15" t="s">
        <v>2427</v>
      </c>
      <c r="B548" s="18" t="s">
        <v>38</v>
      </c>
      <c r="C548" s="19" t="s">
        <v>1179</v>
      </c>
      <c r="D548" s="19" t="s">
        <v>1218</v>
      </c>
      <c r="E548" s="18" t="s">
        <v>1219</v>
      </c>
      <c r="F548" s="20">
        <v>0</v>
      </c>
      <c r="H548" s="20">
        <v>0</v>
      </c>
      <c r="I548" s="20">
        <v>0</v>
      </c>
      <c r="J548" s="20">
        <v>0</v>
      </c>
      <c r="K548" s="81">
        <v>0</v>
      </c>
      <c r="M548" s="20">
        <v>0</v>
      </c>
      <c r="N548" s="27" t="s">
        <v>2729</v>
      </c>
      <c r="O548" s="28">
        <v>0</v>
      </c>
    </row>
    <row r="549" spans="1:15" outlineLevel="2">
      <c r="A549" s="15" t="s">
        <v>2428</v>
      </c>
      <c r="B549" s="18" t="s">
        <v>38</v>
      </c>
      <c r="C549" s="19" t="s">
        <v>1179</v>
      </c>
      <c r="D549" s="19" t="s">
        <v>1220</v>
      </c>
      <c r="E549" s="18" t="s">
        <v>1221</v>
      </c>
      <c r="F549" s="20">
        <v>0</v>
      </c>
      <c r="H549" s="20">
        <v>0</v>
      </c>
      <c r="I549" s="20">
        <v>0</v>
      </c>
      <c r="J549" s="20">
        <v>0</v>
      </c>
      <c r="K549" s="81">
        <v>0</v>
      </c>
      <c r="M549" s="20">
        <v>45</v>
      </c>
      <c r="N549" s="27">
        <v>-1</v>
      </c>
      <c r="O549" s="28">
        <v>-45</v>
      </c>
    </row>
    <row r="550" spans="1:15" outlineLevel="2">
      <c r="A550" s="15" t="s">
        <v>2429</v>
      </c>
      <c r="B550" s="18" t="s">
        <v>38</v>
      </c>
      <c r="C550" s="19" t="s">
        <v>1179</v>
      </c>
      <c r="D550" s="19" t="s">
        <v>1222</v>
      </c>
      <c r="E550" s="18" t="s">
        <v>1223</v>
      </c>
      <c r="F550" s="52">
        <v>-110376</v>
      </c>
      <c r="H550" s="20">
        <v>0</v>
      </c>
      <c r="I550" s="52">
        <v>-110376</v>
      </c>
      <c r="J550" s="20">
        <v>0</v>
      </c>
      <c r="K550" s="81">
        <v>-110376</v>
      </c>
      <c r="M550" s="20">
        <v>-1801</v>
      </c>
      <c r="N550" s="27">
        <v>60.286000000000001</v>
      </c>
      <c r="O550" s="28">
        <v>-108575</v>
      </c>
    </row>
    <row r="551" spans="1:15" outlineLevel="2">
      <c r="A551" s="15" t="s">
        <v>2430</v>
      </c>
      <c r="B551" s="18" t="s">
        <v>38</v>
      </c>
      <c r="C551" s="19" t="s">
        <v>1179</v>
      </c>
      <c r="D551" s="19" t="s">
        <v>1224</v>
      </c>
      <c r="E551" s="18" t="s">
        <v>1225</v>
      </c>
      <c r="F551" s="20">
        <v>0</v>
      </c>
      <c r="H551" s="20">
        <v>0</v>
      </c>
      <c r="I551" s="20">
        <v>0</v>
      </c>
      <c r="J551" s="20">
        <v>0</v>
      </c>
      <c r="K551" s="81">
        <v>0</v>
      </c>
      <c r="M551" s="20">
        <v>0</v>
      </c>
      <c r="N551" s="27" t="s">
        <v>2729</v>
      </c>
      <c r="O551" s="28">
        <v>0</v>
      </c>
    </row>
    <row r="552" spans="1:15" outlineLevel="2">
      <c r="A552" s="15" t="s">
        <v>2431</v>
      </c>
      <c r="B552" s="18" t="s">
        <v>38</v>
      </c>
      <c r="C552" s="19" t="s">
        <v>1179</v>
      </c>
      <c r="D552" s="19" t="s">
        <v>1226</v>
      </c>
      <c r="E552" s="18" t="s">
        <v>1227</v>
      </c>
      <c r="F552" s="20">
        <v>0</v>
      </c>
      <c r="H552" s="20">
        <v>0</v>
      </c>
      <c r="I552" s="20">
        <v>0</v>
      </c>
      <c r="J552" s="20">
        <v>0</v>
      </c>
      <c r="K552" s="81">
        <v>0</v>
      </c>
      <c r="M552" s="20">
        <v>0</v>
      </c>
      <c r="N552" s="27" t="s">
        <v>2729</v>
      </c>
      <c r="O552" s="28">
        <v>0</v>
      </c>
    </row>
    <row r="553" spans="1:15" outlineLevel="2">
      <c r="A553" s="15" t="s">
        <v>2432</v>
      </c>
      <c r="B553" s="18" t="s">
        <v>38</v>
      </c>
      <c r="C553" s="19" t="s">
        <v>1179</v>
      </c>
      <c r="D553" s="19" t="s">
        <v>1228</v>
      </c>
      <c r="E553" s="18" t="s">
        <v>1229</v>
      </c>
      <c r="F553" s="20">
        <v>0</v>
      </c>
      <c r="H553" s="20">
        <v>0</v>
      </c>
      <c r="I553" s="20">
        <v>0</v>
      </c>
      <c r="J553" s="20">
        <v>0</v>
      </c>
      <c r="K553" s="81">
        <v>0</v>
      </c>
      <c r="M553" s="20">
        <v>0</v>
      </c>
      <c r="N553" s="27" t="s">
        <v>2729</v>
      </c>
      <c r="O553" s="28">
        <v>0</v>
      </c>
    </row>
    <row r="554" spans="1:15" outlineLevel="2">
      <c r="A554" s="15" t="s">
        <v>2433</v>
      </c>
      <c r="B554" s="18" t="s">
        <v>38</v>
      </c>
      <c r="C554" s="19" t="s">
        <v>1179</v>
      </c>
      <c r="D554" s="19" t="s">
        <v>1230</v>
      </c>
      <c r="E554" s="18" t="s">
        <v>1231</v>
      </c>
      <c r="F554" s="20">
        <v>0</v>
      </c>
      <c r="H554" s="20">
        <v>0</v>
      </c>
      <c r="I554" s="20">
        <v>0</v>
      </c>
      <c r="J554" s="20">
        <v>0</v>
      </c>
      <c r="K554" s="81">
        <v>0</v>
      </c>
      <c r="M554" s="20">
        <v>815</v>
      </c>
      <c r="N554" s="27">
        <v>-1</v>
      </c>
      <c r="O554" s="28">
        <v>-815</v>
      </c>
    </row>
    <row r="555" spans="1:15" outlineLevel="2">
      <c r="A555" s="15" t="s">
        <v>2434</v>
      </c>
      <c r="B555" s="18" t="s">
        <v>38</v>
      </c>
      <c r="C555" s="19" t="s">
        <v>1179</v>
      </c>
      <c r="D555" s="19" t="s">
        <v>1232</v>
      </c>
      <c r="E555" s="18" t="s">
        <v>1233</v>
      </c>
      <c r="F555" s="52">
        <v>10015</v>
      </c>
      <c r="H555" s="20">
        <v>0</v>
      </c>
      <c r="I555" s="52">
        <v>10015</v>
      </c>
      <c r="J555" s="20">
        <v>0</v>
      </c>
      <c r="K555" s="81">
        <v>10015</v>
      </c>
      <c r="M555" s="20">
        <v>-407</v>
      </c>
      <c r="N555" s="27">
        <v>-25.606999999999999</v>
      </c>
      <c r="O555" s="28">
        <v>10422</v>
      </c>
    </row>
    <row r="556" spans="1:15" ht="13.8" outlineLevel="1" thickBot="1">
      <c r="A556" s="15" t="s">
        <v>2435</v>
      </c>
      <c r="C556" s="19" t="s">
        <v>1179</v>
      </c>
      <c r="E556" s="21" t="s">
        <v>1792</v>
      </c>
      <c r="F556" s="42">
        <v>-467141</v>
      </c>
      <c r="G556" s="22"/>
      <c r="H556" s="22">
        <v>0</v>
      </c>
      <c r="I556" s="42">
        <v>-467141</v>
      </c>
      <c r="J556" s="22">
        <v>0</v>
      </c>
      <c r="K556" s="42">
        <v>-467141</v>
      </c>
      <c r="L556" s="22"/>
      <c r="M556" s="22">
        <v>119974</v>
      </c>
      <c r="N556" s="27">
        <v>-4.8940000000000001</v>
      </c>
      <c r="O556" s="28">
        <v>-587115</v>
      </c>
    </row>
    <row r="557" spans="1:15" ht="13.8" outlineLevel="2" thickTop="1">
      <c r="A557" s="15" t="s">
        <v>38</v>
      </c>
      <c r="C557" s="19" t="s">
        <v>1234</v>
      </c>
      <c r="N557" s="27" t="s">
        <v>2729</v>
      </c>
      <c r="O557" s="28" t="s">
        <v>2729</v>
      </c>
    </row>
    <row r="558" spans="1:15" outlineLevel="2">
      <c r="A558" s="15" t="s">
        <v>2436</v>
      </c>
      <c r="B558" s="18" t="s">
        <v>38</v>
      </c>
      <c r="C558" s="19" t="s">
        <v>1234</v>
      </c>
      <c r="D558" s="19" t="s">
        <v>1235</v>
      </c>
      <c r="E558" s="18" t="s">
        <v>1236</v>
      </c>
      <c r="F558" s="52">
        <v>3657465</v>
      </c>
      <c r="H558" s="52">
        <v>-3836336</v>
      </c>
      <c r="I558" s="52">
        <v>-178871</v>
      </c>
      <c r="J558" s="20">
        <v>0</v>
      </c>
      <c r="K558" s="75">
        <v>-178871</v>
      </c>
      <c r="M558" s="20">
        <v>-582196</v>
      </c>
      <c r="N558" s="27">
        <v>-0.69299999999999995</v>
      </c>
      <c r="O558" s="28">
        <v>403325</v>
      </c>
    </row>
    <row r="559" spans="1:15" outlineLevel="2">
      <c r="A559" s="15" t="s">
        <v>2437</v>
      </c>
      <c r="B559" s="18" t="s">
        <v>38</v>
      </c>
      <c r="C559" s="19" t="s">
        <v>1234</v>
      </c>
      <c r="D559" s="19" t="s">
        <v>1237</v>
      </c>
      <c r="E559" s="18" t="s">
        <v>1238</v>
      </c>
      <c r="F559" s="20">
        <v>0</v>
      </c>
      <c r="H559" s="20">
        <v>0</v>
      </c>
      <c r="I559" s="20">
        <v>0</v>
      </c>
      <c r="J559" s="20">
        <v>0</v>
      </c>
      <c r="K559" s="75">
        <v>0</v>
      </c>
      <c r="M559" s="20">
        <v>0</v>
      </c>
      <c r="N559" s="27" t="s">
        <v>2729</v>
      </c>
      <c r="O559" s="28">
        <v>0</v>
      </c>
    </row>
    <row r="560" spans="1:15" outlineLevel="2">
      <c r="A560" s="15" t="s">
        <v>2438</v>
      </c>
      <c r="B560" s="18" t="s">
        <v>38</v>
      </c>
      <c r="C560" s="19" t="s">
        <v>1234</v>
      </c>
      <c r="D560" s="19" t="s">
        <v>1239</v>
      </c>
      <c r="E560" s="18" t="s">
        <v>1240</v>
      </c>
      <c r="F560" s="20">
        <v>0</v>
      </c>
      <c r="H560" s="20">
        <v>0</v>
      </c>
      <c r="I560" s="20">
        <v>0</v>
      </c>
      <c r="J560" s="20">
        <v>0</v>
      </c>
      <c r="K560" s="75">
        <v>0</v>
      </c>
      <c r="M560" s="20">
        <v>0</v>
      </c>
      <c r="N560" s="27" t="s">
        <v>2729</v>
      </c>
      <c r="O560" s="28">
        <v>0</v>
      </c>
    </row>
    <row r="561" spans="1:16" outlineLevel="2">
      <c r="A561" s="15" t="s">
        <v>2439</v>
      </c>
      <c r="B561" s="18" t="s">
        <v>38</v>
      </c>
      <c r="C561" s="19" t="s">
        <v>1234</v>
      </c>
      <c r="D561" s="19" t="s">
        <v>1241</v>
      </c>
      <c r="E561" s="18" t="s">
        <v>1242</v>
      </c>
      <c r="F561" s="20">
        <v>0</v>
      </c>
      <c r="H561" s="20">
        <v>0</v>
      </c>
      <c r="I561" s="20">
        <v>0</v>
      </c>
      <c r="J561" s="20">
        <v>0</v>
      </c>
      <c r="K561" s="75">
        <v>0</v>
      </c>
      <c r="M561" s="20">
        <v>0</v>
      </c>
      <c r="N561" s="27" t="s">
        <v>2729</v>
      </c>
      <c r="O561" s="28">
        <v>0</v>
      </c>
    </row>
    <row r="562" spans="1:16" outlineLevel="2">
      <c r="A562" s="15" t="s">
        <v>2440</v>
      </c>
      <c r="B562" s="18" t="s">
        <v>38</v>
      </c>
      <c r="C562" s="19" t="s">
        <v>1234</v>
      </c>
      <c r="D562" s="19" t="s">
        <v>1243</v>
      </c>
      <c r="E562" s="18" t="s">
        <v>1244</v>
      </c>
      <c r="F562" s="20">
        <v>0</v>
      </c>
      <c r="H562" s="20">
        <v>0</v>
      </c>
      <c r="I562" s="20">
        <v>0</v>
      </c>
      <c r="J562" s="20">
        <v>0</v>
      </c>
      <c r="K562" s="75">
        <v>0</v>
      </c>
      <c r="M562" s="20">
        <v>0</v>
      </c>
      <c r="N562" s="27" t="s">
        <v>2729</v>
      </c>
      <c r="O562" s="28">
        <v>0</v>
      </c>
    </row>
    <row r="563" spans="1:16" outlineLevel="2">
      <c r="A563" s="15" t="s">
        <v>2441</v>
      </c>
      <c r="B563" s="18" t="s">
        <v>38</v>
      </c>
      <c r="C563" s="19" t="s">
        <v>1234</v>
      </c>
      <c r="D563" s="19" t="s">
        <v>1245</v>
      </c>
      <c r="E563" s="18" t="s">
        <v>1246</v>
      </c>
      <c r="F563" s="20">
        <v>0</v>
      </c>
      <c r="H563" s="20">
        <v>0</v>
      </c>
      <c r="I563" s="20">
        <v>0</v>
      </c>
      <c r="J563" s="20">
        <v>0</v>
      </c>
      <c r="K563" s="75">
        <v>0</v>
      </c>
      <c r="M563" s="20">
        <v>0</v>
      </c>
      <c r="N563" s="27" t="s">
        <v>2729</v>
      </c>
      <c r="O563" s="28">
        <v>0</v>
      </c>
    </row>
    <row r="564" spans="1:16" outlineLevel="2">
      <c r="A564" s="15" t="s">
        <v>2443</v>
      </c>
      <c r="B564" s="18" t="s">
        <v>38</v>
      </c>
      <c r="C564" s="19" t="s">
        <v>1234</v>
      </c>
      <c r="D564" s="19" t="s">
        <v>1249</v>
      </c>
      <c r="E564" s="18" t="s">
        <v>1250</v>
      </c>
      <c r="F564" s="20">
        <v>0</v>
      </c>
      <c r="H564" s="20">
        <v>0</v>
      </c>
      <c r="I564" s="20">
        <v>0</v>
      </c>
      <c r="J564" s="20">
        <v>0</v>
      </c>
      <c r="K564" s="75">
        <v>0</v>
      </c>
      <c r="M564" s="20">
        <v>0</v>
      </c>
      <c r="N564" s="27" t="s">
        <v>2729</v>
      </c>
      <c r="O564" s="28">
        <v>0</v>
      </c>
    </row>
    <row r="565" spans="1:16" outlineLevel="2">
      <c r="A565" s="15" t="s">
        <v>2822</v>
      </c>
      <c r="B565" s="18" t="s">
        <v>38</v>
      </c>
      <c r="C565" s="19" t="s">
        <v>1234</v>
      </c>
      <c r="D565" s="19" t="s">
        <v>1274</v>
      </c>
      <c r="E565" s="18" t="s">
        <v>1275</v>
      </c>
      <c r="F565" s="20">
        <v>0</v>
      </c>
      <c r="H565" s="20">
        <v>0</v>
      </c>
      <c r="I565" s="20">
        <v>0</v>
      </c>
      <c r="J565" s="20">
        <v>0</v>
      </c>
      <c r="K565" s="75">
        <v>0</v>
      </c>
      <c r="M565" s="20">
        <v>0</v>
      </c>
      <c r="N565" s="27" t="s">
        <v>2729</v>
      </c>
      <c r="O565" s="28">
        <v>0</v>
      </c>
    </row>
    <row r="566" spans="1:16" s="50" customFormat="1" outlineLevel="2">
      <c r="A566" s="44" t="s">
        <v>2444</v>
      </c>
      <c r="B566" s="45" t="s">
        <v>38</v>
      </c>
      <c r="C566" s="45" t="s">
        <v>1234</v>
      </c>
      <c r="D566" s="45" t="s">
        <v>1251</v>
      </c>
      <c r="E566" s="45" t="s">
        <v>1252</v>
      </c>
      <c r="F566" s="46">
        <v>-56250</v>
      </c>
      <c r="G566" s="46"/>
      <c r="H566" s="46">
        <v>0</v>
      </c>
      <c r="I566" s="46">
        <v>-56250</v>
      </c>
      <c r="J566" s="46">
        <v>0</v>
      </c>
      <c r="K566" s="82">
        <v>-56250</v>
      </c>
      <c r="L566" s="46"/>
      <c r="M566" s="46">
        <v>0</v>
      </c>
      <c r="N566" s="47" t="s">
        <v>2729</v>
      </c>
      <c r="O566" s="48">
        <v>-56250</v>
      </c>
      <c r="P566" s="49"/>
    </row>
    <row r="567" spans="1:16" outlineLevel="2">
      <c r="A567" s="15" t="s">
        <v>2446</v>
      </c>
      <c r="B567" s="18" t="s">
        <v>38</v>
      </c>
      <c r="C567" s="19" t="s">
        <v>1234</v>
      </c>
      <c r="D567" s="19" t="s">
        <v>1255</v>
      </c>
      <c r="E567" s="18" t="s">
        <v>1256</v>
      </c>
      <c r="F567" s="20">
        <v>0</v>
      </c>
      <c r="H567" s="20">
        <v>0</v>
      </c>
      <c r="I567" s="20">
        <v>0</v>
      </c>
      <c r="J567" s="20">
        <v>0</v>
      </c>
      <c r="K567" s="75">
        <v>0</v>
      </c>
      <c r="M567" s="20">
        <v>0</v>
      </c>
      <c r="N567" s="27" t="s">
        <v>2729</v>
      </c>
      <c r="O567" s="28">
        <v>0</v>
      </c>
    </row>
    <row r="568" spans="1:16" outlineLevel="2">
      <c r="A568" s="15" t="s">
        <v>2447</v>
      </c>
      <c r="B568" s="18" t="s">
        <v>38</v>
      </c>
      <c r="C568" s="19" t="s">
        <v>1234</v>
      </c>
      <c r="D568" s="19" t="s">
        <v>1257</v>
      </c>
      <c r="E568" s="18" t="s">
        <v>1258</v>
      </c>
      <c r="F568" s="20">
        <v>0</v>
      </c>
      <c r="H568" s="20">
        <v>0</v>
      </c>
      <c r="I568" s="20">
        <v>0</v>
      </c>
      <c r="J568" s="20">
        <v>0</v>
      </c>
      <c r="K568" s="75">
        <v>0</v>
      </c>
      <c r="M568" s="20">
        <v>0</v>
      </c>
      <c r="N568" s="27" t="s">
        <v>2729</v>
      </c>
      <c r="O568" s="28">
        <v>0</v>
      </c>
    </row>
    <row r="569" spans="1:16" outlineLevel="2">
      <c r="A569" s="15" t="s">
        <v>2448</v>
      </c>
      <c r="B569" s="18" t="s">
        <v>38</v>
      </c>
      <c r="C569" s="19" t="s">
        <v>1234</v>
      </c>
      <c r="D569" s="19" t="s">
        <v>1259</v>
      </c>
      <c r="E569" s="18" t="s">
        <v>1260</v>
      </c>
      <c r="F569" s="20">
        <v>0</v>
      </c>
      <c r="H569" s="20">
        <v>0</v>
      </c>
      <c r="I569" s="20">
        <v>0</v>
      </c>
      <c r="J569" s="20">
        <v>0</v>
      </c>
      <c r="K569" s="75">
        <v>0</v>
      </c>
      <c r="M569" s="20">
        <v>0</v>
      </c>
      <c r="N569" s="27" t="s">
        <v>2729</v>
      </c>
      <c r="O569" s="28">
        <v>0</v>
      </c>
    </row>
    <row r="570" spans="1:16" outlineLevel="2">
      <c r="A570" s="15" t="s">
        <v>2449</v>
      </c>
      <c r="B570" s="18" t="s">
        <v>38</v>
      </c>
      <c r="C570" s="19" t="s">
        <v>1234</v>
      </c>
      <c r="D570" s="19" t="s">
        <v>1261</v>
      </c>
      <c r="E570" s="18" t="s">
        <v>1262</v>
      </c>
      <c r="F570" s="20">
        <v>0</v>
      </c>
      <c r="H570" s="20">
        <v>0</v>
      </c>
      <c r="I570" s="20">
        <v>0</v>
      </c>
      <c r="J570" s="20">
        <v>0</v>
      </c>
      <c r="K570" s="75">
        <v>0</v>
      </c>
      <c r="M570" s="20">
        <v>0</v>
      </c>
      <c r="N570" s="27" t="s">
        <v>2729</v>
      </c>
      <c r="O570" s="28">
        <v>0</v>
      </c>
    </row>
    <row r="571" spans="1:16" outlineLevel="2">
      <c r="A571" s="15" t="s">
        <v>2450</v>
      </c>
      <c r="B571" s="18" t="s">
        <v>38</v>
      </c>
      <c r="C571" s="19" t="s">
        <v>1234</v>
      </c>
      <c r="D571" s="19" t="s">
        <v>1263</v>
      </c>
      <c r="E571" s="18" t="s">
        <v>1264</v>
      </c>
      <c r="F571" s="20">
        <v>0</v>
      </c>
      <c r="H571" s="20">
        <v>0</v>
      </c>
      <c r="I571" s="20">
        <v>0</v>
      </c>
      <c r="J571" s="20">
        <v>0</v>
      </c>
      <c r="K571" s="75">
        <v>0</v>
      </c>
      <c r="M571" s="20">
        <v>0</v>
      </c>
      <c r="N571" s="27" t="s">
        <v>2729</v>
      </c>
      <c r="O571" s="28">
        <v>0</v>
      </c>
    </row>
    <row r="572" spans="1:16" outlineLevel="2">
      <c r="A572" s="15" t="s">
        <v>2451</v>
      </c>
      <c r="B572" s="18" t="s">
        <v>38</v>
      </c>
      <c r="C572" s="19" t="s">
        <v>1234</v>
      </c>
      <c r="D572" s="19" t="s">
        <v>1265</v>
      </c>
      <c r="E572" s="18" t="s">
        <v>1266</v>
      </c>
      <c r="F572" s="20">
        <v>0</v>
      </c>
      <c r="H572" s="20">
        <v>0</v>
      </c>
      <c r="I572" s="20">
        <v>0</v>
      </c>
      <c r="J572" s="20">
        <v>0</v>
      </c>
      <c r="K572" s="75">
        <v>0</v>
      </c>
      <c r="M572" s="20">
        <v>0</v>
      </c>
      <c r="N572" s="27" t="s">
        <v>2729</v>
      </c>
      <c r="O572" s="28">
        <v>0</v>
      </c>
    </row>
    <row r="573" spans="1:16" s="50" customFormat="1" outlineLevel="2">
      <c r="A573" s="44" t="s">
        <v>2452</v>
      </c>
      <c r="B573" s="45" t="s">
        <v>38</v>
      </c>
      <c r="C573" s="45" t="s">
        <v>1234</v>
      </c>
      <c r="D573" s="45" t="s">
        <v>1267</v>
      </c>
      <c r="E573" s="45" t="s">
        <v>1268</v>
      </c>
      <c r="F573" s="46">
        <v>-48000</v>
      </c>
      <c r="G573" s="46"/>
      <c r="H573" s="46">
        <v>0</v>
      </c>
      <c r="I573" s="46">
        <v>-48000</v>
      </c>
      <c r="J573" s="46">
        <v>0</v>
      </c>
      <c r="K573" s="82">
        <v>-48000</v>
      </c>
      <c r="L573" s="46"/>
      <c r="M573" s="46">
        <v>0</v>
      </c>
      <c r="N573" s="47" t="s">
        <v>2729</v>
      </c>
      <c r="O573" s="48">
        <v>-48000</v>
      </c>
      <c r="P573" s="49"/>
    </row>
    <row r="574" spans="1:16" ht="13.8" outlineLevel="1" thickBot="1">
      <c r="A574" s="15" t="s">
        <v>2454</v>
      </c>
      <c r="C574" s="19" t="s">
        <v>1234</v>
      </c>
      <c r="E574" s="21" t="s">
        <v>1793</v>
      </c>
      <c r="F574" s="42">
        <v>3553215</v>
      </c>
      <c r="G574" s="22"/>
      <c r="H574" s="42">
        <v>-3836336</v>
      </c>
      <c r="I574" s="42">
        <v>-283121</v>
      </c>
      <c r="J574" s="22">
        <v>0</v>
      </c>
      <c r="K574" s="42">
        <v>-283121</v>
      </c>
      <c r="L574" s="22"/>
      <c r="M574" s="22">
        <v>-582196</v>
      </c>
      <c r="N574" s="27">
        <v>-0.51400000000000001</v>
      </c>
      <c r="O574" s="28">
        <v>299075</v>
      </c>
    </row>
    <row r="575" spans="1:16" ht="13.8" outlineLevel="2" thickTop="1">
      <c r="A575" s="15" t="s">
        <v>38</v>
      </c>
      <c r="C575" s="19" t="s">
        <v>1279</v>
      </c>
      <c r="N575" s="27" t="s">
        <v>2729</v>
      </c>
      <c r="O575" s="28" t="s">
        <v>2729</v>
      </c>
    </row>
    <row r="576" spans="1:16" outlineLevel="2">
      <c r="A576" s="15" t="s">
        <v>2460</v>
      </c>
      <c r="B576" s="18" t="s">
        <v>38</v>
      </c>
      <c r="C576" s="19" t="s">
        <v>1279</v>
      </c>
      <c r="D576" s="19" t="s">
        <v>1280</v>
      </c>
      <c r="E576" s="18" t="s">
        <v>1281</v>
      </c>
      <c r="F576" s="52">
        <v>-1552017</v>
      </c>
      <c r="H576" s="20">
        <v>0</v>
      </c>
      <c r="I576" s="52">
        <v>-1552017</v>
      </c>
      <c r="J576" s="20">
        <v>0</v>
      </c>
      <c r="K576" s="75">
        <v>-1552017</v>
      </c>
      <c r="M576" s="20">
        <v>-1136370</v>
      </c>
      <c r="N576" s="27">
        <v>0.36599999999999999</v>
      </c>
      <c r="O576" s="28">
        <v>-415647</v>
      </c>
    </row>
    <row r="577" spans="1:15" outlineLevel="2">
      <c r="A577" s="15" t="s">
        <v>2461</v>
      </c>
      <c r="B577" s="18" t="s">
        <v>38</v>
      </c>
      <c r="C577" s="19" t="s">
        <v>1279</v>
      </c>
      <c r="D577" s="19" t="s">
        <v>1282</v>
      </c>
      <c r="E577" s="18" t="s">
        <v>1283</v>
      </c>
      <c r="F577" s="20">
        <v>0</v>
      </c>
      <c r="H577" s="20">
        <v>0</v>
      </c>
      <c r="I577" s="20">
        <v>0</v>
      </c>
      <c r="J577" s="20">
        <v>0</v>
      </c>
      <c r="K577" s="32">
        <v>0</v>
      </c>
      <c r="M577" s="20">
        <v>0</v>
      </c>
      <c r="N577" s="27" t="s">
        <v>2729</v>
      </c>
      <c r="O577" s="28">
        <v>0</v>
      </c>
    </row>
    <row r="578" spans="1:15" outlineLevel="2">
      <c r="A578" s="15" t="s">
        <v>2462</v>
      </c>
      <c r="B578" s="18" t="s">
        <v>38</v>
      </c>
      <c r="C578" s="19" t="s">
        <v>1279</v>
      </c>
      <c r="D578" s="19" t="s">
        <v>1284</v>
      </c>
      <c r="E578" s="18" t="s">
        <v>1285</v>
      </c>
      <c r="F578" s="20">
        <v>0</v>
      </c>
      <c r="H578" s="20">
        <v>0</v>
      </c>
      <c r="I578" s="20">
        <v>0</v>
      </c>
      <c r="J578" s="20">
        <v>0</v>
      </c>
      <c r="K578" s="32">
        <v>0</v>
      </c>
      <c r="M578" s="20">
        <v>-152</v>
      </c>
      <c r="N578" s="27">
        <v>-1</v>
      </c>
      <c r="O578" s="28">
        <v>152</v>
      </c>
    </row>
    <row r="579" spans="1:15" outlineLevel="2">
      <c r="A579" s="15" t="s">
        <v>2463</v>
      </c>
      <c r="B579" s="18" t="s">
        <v>38</v>
      </c>
      <c r="C579" s="19" t="s">
        <v>1279</v>
      </c>
      <c r="D579" s="19" t="s">
        <v>1286</v>
      </c>
      <c r="E579" s="18" t="s">
        <v>1287</v>
      </c>
      <c r="F579" s="20">
        <v>0</v>
      </c>
      <c r="H579" s="20">
        <v>0</v>
      </c>
      <c r="I579" s="20">
        <v>0</v>
      </c>
      <c r="J579" s="20">
        <v>0</v>
      </c>
      <c r="K579" s="32">
        <v>0</v>
      </c>
      <c r="M579" s="20">
        <v>0</v>
      </c>
      <c r="N579" s="27" t="s">
        <v>2729</v>
      </c>
      <c r="O579" s="28">
        <v>0</v>
      </c>
    </row>
    <row r="580" spans="1:15" outlineLevel="2">
      <c r="A580" s="15" t="s">
        <v>2464</v>
      </c>
      <c r="B580" s="18" t="s">
        <v>38</v>
      </c>
      <c r="C580" s="19" t="s">
        <v>1279</v>
      </c>
      <c r="D580" s="19" t="s">
        <v>1288</v>
      </c>
      <c r="E580" s="18" t="s">
        <v>1289</v>
      </c>
      <c r="F580" s="20">
        <v>0</v>
      </c>
      <c r="H580" s="20">
        <v>0</v>
      </c>
      <c r="I580" s="20">
        <v>0</v>
      </c>
      <c r="J580" s="20">
        <v>0</v>
      </c>
      <c r="K580" s="32">
        <v>0</v>
      </c>
      <c r="M580" s="20">
        <v>0</v>
      </c>
      <c r="N580" s="27" t="s">
        <v>2729</v>
      </c>
      <c r="O580" s="28">
        <v>0</v>
      </c>
    </row>
    <row r="581" spans="1:15" ht="13.8" outlineLevel="1" thickBot="1">
      <c r="A581" s="15" t="s">
        <v>2465</v>
      </c>
      <c r="C581" s="19" t="s">
        <v>1279</v>
      </c>
      <c r="E581" s="21" t="s">
        <v>1795</v>
      </c>
      <c r="F581" s="42">
        <v>-1552017</v>
      </c>
      <c r="G581" s="22"/>
      <c r="H581" s="22">
        <v>0</v>
      </c>
      <c r="I581" s="42">
        <v>-1552017</v>
      </c>
      <c r="J581" s="22">
        <v>0</v>
      </c>
      <c r="K581" s="83">
        <v>-1552017</v>
      </c>
      <c r="L581" s="22"/>
      <c r="M581" s="22">
        <v>-1136522</v>
      </c>
      <c r="N581" s="27">
        <v>0.36599999999999999</v>
      </c>
      <c r="O581" s="28">
        <v>-415495</v>
      </c>
    </row>
    <row r="582" spans="1:15" ht="13.8" outlineLevel="2" thickTop="1">
      <c r="A582" s="15" t="s">
        <v>38</v>
      </c>
      <c r="C582" s="19" t="s">
        <v>1290</v>
      </c>
      <c r="K582" s="32"/>
      <c r="N582" s="27" t="s">
        <v>2729</v>
      </c>
      <c r="O582" s="28" t="s">
        <v>2729</v>
      </c>
    </row>
    <row r="583" spans="1:15" outlineLevel="2">
      <c r="A583" s="15" t="s">
        <v>2466</v>
      </c>
      <c r="B583" s="18" t="s">
        <v>38</v>
      </c>
      <c r="C583" s="19" t="s">
        <v>1290</v>
      </c>
      <c r="D583" s="19" t="s">
        <v>1291</v>
      </c>
      <c r="E583" s="18" t="s">
        <v>1292</v>
      </c>
      <c r="F583" s="20">
        <v>0</v>
      </c>
      <c r="H583" s="20">
        <v>0</v>
      </c>
      <c r="I583" s="20">
        <v>0</v>
      </c>
      <c r="J583" s="20">
        <v>0</v>
      </c>
      <c r="K583" s="32">
        <v>0</v>
      </c>
      <c r="M583" s="20">
        <v>0</v>
      </c>
      <c r="N583" s="27" t="s">
        <v>2729</v>
      </c>
      <c r="O583" s="28">
        <v>0</v>
      </c>
    </row>
    <row r="584" spans="1:15" outlineLevel="2">
      <c r="A584" s="15" t="s">
        <v>2468</v>
      </c>
      <c r="B584" s="18" t="s">
        <v>38</v>
      </c>
      <c r="C584" s="19" t="s">
        <v>1290</v>
      </c>
      <c r="D584" s="19" t="s">
        <v>1295</v>
      </c>
      <c r="E584" s="18" t="s">
        <v>1296</v>
      </c>
      <c r="F584" s="20">
        <v>0</v>
      </c>
      <c r="H584" s="20">
        <v>0</v>
      </c>
      <c r="I584" s="20">
        <v>0</v>
      </c>
      <c r="J584" s="20">
        <v>0</v>
      </c>
      <c r="K584" s="32">
        <v>0</v>
      </c>
      <c r="M584" s="20">
        <v>0</v>
      </c>
      <c r="N584" s="27" t="s">
        <v>2729</v>
      </c>
      <c r="O584" s="28">
        <v>0</v>
      </c>
    </row>
    <row r="585" spans="1:15" outlineLevel="2">
      <c r="A585" s="15" t="s">
        <v>2469</v>
      </c>
      <c r="B585" s="18" t="s">
        <v>38</v>
      </c>
      <c r="C585" s="19" t="s">
        <v>1290</v>
      </c>
      <c r="D585" s="19" t="s">
        <v>1297</v>
      </c>
      <c r="E585" s="18" t="s">
        <v>1298</v>
      </c>
      <c r="F585" s="20">
        <v>0</v>
      </c>
      <c r="H585" s="20">
        <v>0</v>
      </c>
      <c r="I585" s="20">
        <v>0</v>
      </c>
      <c r="J585" s="20">
        <v>0</v>
      </c>
      <c r="K585" s="32">
        <v>0</v>
      </c>
      <c r="M585" s="20">
        <v>0</v>
      </c>
      <c r="N585" s="27" t="s">
        <v>2729</v>
      </c>
      <c r="O585" s="28">
        <v>0</v>
      </c>
    </row>
    <row r="586" spans="1:15" outlineLevel="2">
      <c r="A586" s="15" t="s">
        <v>2470</v>
      </c>
      <c r="B586" s="18" t="s">
        <v>38</v>
      </c>
      <c r="C586" s="19" t="s">
        <v>1290</v>
      </c>
      <c r="D586" s="19" t="s">
        <v>1299</v>
      </c>
      <c r="E586" s="18" t="s">
        <v>1300</v>
      </c>
      <c r="F586" s="52">
        <v>-2836838</v>
      </c>
      <c r="H586" s="20">
        <v>0</v>
      </c>
      <c r="I586" s="52">
        <v>-2836838</v>
      </c>
      <c r="J586" s="20">
        <v>0</v>
      </c>
      <c r="K586" s="75">
        <v>-2836838</v>
      </c>
      <c r="M586" s="20">
        <v>-2058120</v>
      </c>
      <c r="N586" s="27">
        <v>0.378</v>
      </c>
      <c r="O586" s="28">
        <v>-778718</v>
      </c>
    </row>
    <row r="587" spans="1:15" outlineLevel="2">
      <c r="A587" s="15" t="s">
        <v>2472</v>
      </c>
      <c r="B587" s="18" t="s">
        <v>38</v>
      </c>
      <c r="C587" s="19" t="s">
        <v>1290</v>
      </c>
      <c r="D587" s="19" t="s">
        <v>1303</v>
      </c>
      <c r="E587" s="18" t="s">
        <v>1304</v>
      </c>
      <c r="F587" s="20">
        <v>0</v>
      </c>
      <c r="H587" s="20">
        <v>0</v>
      </c>
      <c r="I587" s="20">
        <v>0</v>
      </c>
      <c r="J587" s="20">
        <v>0</v>
      </c>
      <c r="K587" s="32">
        <v>0</v>
      </c>
      <c r="M587" s="20">
        <v>0</v>
      </c>
      <c r="N587" s="27" t="s">
        <v>2729</v>
      </c>
      <c r="O587" s="28">
        <v>0</v>
      </c>
    </row>
    <row r="588" spans="1:15" outlineLevel="2">
      <c r="A588" s="15" t="s">
        <v>2476</v>
      </c>
      <c r="B588" s="18" t="s">
        <v>38</v>
      </c>
      <c r="C588" s="19" t="s">
        <v>1290</v>
      </c>
      <c r="D588" s="19" t="s">
        <v>1311</v>
      </c>
      <c r="E588" s="18" t="s">
        <v>1312</v>
      </c>
      <c r="F588" s="52">
        <v>-1241021</v>
      </c>
      <c r="H588" s="20">
        <v>0</v>
      </c>
      <c r="I588" s="52">
        <v>-1241021</v>
      </c>
      <c r="J588" s="20">
        <v>0</v>
      </c>
      <c r="K588" s="75">
        <v>-1241021</v>
      </c>
      <c r="M588" s="20">
        <v>-657465</v>
      </c>
      <c r="N588" s="27">
        <v>0.88800000000000001</v>
      </c>
      <c r="O588" s="28">
        <v>-583556</v>
      </c>
    </row>
    <row r="589" spans="1:15" ht="13.8" outlineLevel="1" thickBot="1">
      <c r="A589" s="15" t="s">
        <v>2478</v>
      </c>
      <c r="C589" s="19" t="s">
        <v>1290</v>
      </c>
      <c r="E589" s="21" t="s">
        <v>1796</v>
      </c>
      <c r="F589" s="42">
        <v>-4077859</v>
      </c>
      <c r="G589" s="22"/>
      <c r="H589" s="22">
        <v>0</v>
      </c>
      <c r="I589" s="42">
        <v>-4077859</v>
      </c>
      <c r="J589" s="22">
        <v>0</v>
      </c>
      <c r="K589" s="42">
        <v>-4077859</v>
      </c>
      <c r="L589" s="22"/>
      <c r="M589" s="22">
        <v>-2715585</v>
      </c>
      <c r="N589" s="27">
        <v>0.502</v>
      </c>
      <c r="O589" s="28">
        <v>-1362274</v>
      </c>
    </row>
    <row r="590" spans="1:15" ht="13.8" outlineLevel="2" thickTop="1">
      <c r="A590" s="15" t="s">
        <v>38</v>
      </c>
      <c r="C590" s="19" t="s">
        <v>1315</v>
      </c>
      <c r="N590" s="27" t="s">
        <v>2729</v>
      </c>
      <c r="O590" s="28" t="s">
        <v>2729</v>
      </c>
    </row>
    <row r="591" spans="1:15" outlineLevel="2">
      <c r="A591" s="15" t="s">
        <v>2479</v>
      </c>
      <c r="B591" s="18" t="s">
        <v>38</v>
      </c>
      <c r="C591" s="19" t="s">
        <v>1315</v>
      </c>
      <c r="D591" s="19" t="s">
        <v>1316</v>
      </c>
      <c r="E591" s="18" t="s">
        <v>1317</v>
      </c>
      <c r="F591" s="20">
        <v>0</v>
      </c>
      <c r="H591" s="20">
        <v>0</v>
      </c>
      <c r="I591" s="20">
        <v>0</v>
      </c>
      <c r="J591" s="20">
        <v>0</v>
      </c>
      <c r="K591" s="75">
        <v>0</v>
      </c>
      <c r="M591" s="20">
        <v>-9637</v>
      </c>
      <c r="N591" s="27">
        <v>-1</v>
      </c>
      <c r="O591" s="28">
        <v>9637</v>
      </c>
    </row>
    <row r="592" spans="1:15" outlineLevel="2">
      <c r="A592" s="15" t="s">
        <v>2480</v>
      </c>
      <c r="B592" s="18" t="s">
        <v>38</v>
      </c>
      <c r="C592" s="19" t="s">
        <v>1315</v>
      </c>
      <c r="D592" s="19" t="s">
        <v>1318</v>
      </c>
      <c r="E592" s="18" t="s">
        <v>1319</v>
      </c>
      <c r="F592" s="20">
        <v>0</v>
      </c>
      <c r="H592" s="20">
        <v>0</v>
      </c>
      <c r="I592" s="20">
        <v>0</v>
      </c>
      <c r="J592" s="20">
        <v>0</v>
      </c>
      <c r="K592" s="75">
        <v>0</v>
      </c>
      <c r="M592" s="20">
        <v>0</v>
      </c>
      <c r="N592" s="27" t="s">
        <v>2729</v>
      </c>
      <c r="O592" s="28">
        <v>0</v>
      </c>
    </row>
    <row r="593" spans="1:16" outlineLevel="2">
      <c r="A593" s="15" t="s">
        <v>2481</v>
      </c>
      <c r="B593" s="18" t="s">
        <v>38</v>
      </c>
      <c r="C593" s="19" t="s">
        <v>1315</v>
      </c>
      <c r="D593" s="19" t="s">
        <v>1320</v>
      </c>
      <c r="E593" s="18" t="s">
        <v>1321</v>
      </c>
      <c r="F593" s="20">
        <v>0</v>
      </c>
      <c r="H593" s="20">
        <v>0</v>
      </c>
      <c r="I593" s="20">
        <v>0</v>
      </c>
      <c r="J593" s="20">
        <v>0</v>
      </c>
      <c r="K593" s="75">
        <v>0</v>
      </c>
      <c r="M593" s="20">
        <v>0</v>
      </c>
      <c r="N593" s="27" t="s">
        <v>2729</v>
      </c>
      <c r="O593" s="28">
        <v>0</v>
      </c>
    </row>
    <row r="594" spans="1:16" outlineLevel="2">
      <c r="A594" s="15" t="s">
        <v>2482</v>
      </c>
      <c r="B594" s="18" t="s">
        <v>38</v>
      </c>
      <c r="C594" s="19" t="s">
        <v>1315</v>
      </c>
      <c r="D594" s="19" t="s">
        <v>1322</v>
      </c>
      <c r="E594" s="18" t="s">
        <v>1323</v>
      </c>
      <c r="F594" s="52">
        <v>-3544</v>
      </c>
      <c r="H594" s="20">
        <v>0</v>
      </c>
      <c r="I594" s="52">
        <v>-3544</v>
      </c>
      <c r="J594" s="20">
        <v>0</v>
      </c>
      <c r="K594" s="75">
        <v>-3544</v>
      </c>
      <c r="M594" s="20">
        <v>-364</v>
      </c>
      <c r="N594" s="27">
        <v>8.7360000000000007</v>
      </c>
      <c r="O594" s="28">
        <v>-3180</v>
      </c>
    </row>
    <row r="595" spans="1:16" s="66" customFormat="1" outlineLevel="2">
      <c r="A595" s="61" t="s">
        <v>2483</v>
      </c>
      <c r="B595" s="34" t="s">
        <v>38</v>
      </c>
      <c r="C595" s="34" t="s">
        <v>1315</v>
      </c>
      <c r="D595" s="34" t="s">
        <v>1324</v>
      </c>
      <c r="E595" s="34" t="s">
        <v>1325</v>
      </c>
      <c r="F595" s="62">
        <v>-49168</v>
      </c>
      <c r="G595" s="62"/>
      <c r="H595" s="62">
        <v>0</v>
      </c>
      <c r="I595" s="62">
        <v>-49168</v>
      </c>
      <c r="J595" s="62">
        <v>0</v>
      </c>
      <c r="K595" s="62">
        <v>-49168</v>
      </c>
      <c r="L595" s="62"/>
      <c r="M595" s="62">
        <v>0</v>
      </c>
      <c r="N595" s="63" t="s">
        <v>2729</v>
      </c>
      <c r="O595" s="64">
        <v>-49168</v>
      </c>
      <c r="P595" s="65"/>
    </row>
    <row r="596" spans="1:16" outlineLevel="2">
      <c r="A596" s="15" t="s">
        <v>2484</v>
      </c>
      <c r="B596" s="18" t="s">
        <v>38</v>
      </c>
      <c r="C596" s="19" t="s">
        <v>1315</v>
      </c>
      <c r="D596" s="19" t="s">
        <v>1326</v>
      </c>
      <c r="E596" s="18" t="s">
        <v>1327</v>
      </c>
      <c r="F596" s="20">
        <v>0</v>
      </c>
      <c r="H596" s="20">
        <v>0</v>
      </c>
      <c r="I596" s="20">
        <v>0</v>
      </c>
      <c r="J596" s="20">
        <v>0</v>
      </c>
      <c r="K596" s="41">
        <v>0</v>
      </c>
      <c r="M596" s="20">
        <v>0</v>
      </c>
      <c r="N596" s="27" t="s">
        <v>2729</v>
      </c>
      <c r="O596" s="28">
        <v>0</v>
      </c>
    </row>
    <row r="597" spans="1:16" outlineLevel="2">
      <c r="A597" s="15" t="s">
        <v>2485</v>
      </c>
      <c r="B597" s="18" t="s">
        <v>38</v>
      </c>
      <c r="C597" s="19" t="s">
        <v>1315</v>
      </c>
      <c r="D597" s="19" t="s">
        <v>1328</v>
      </c>
      <c r="E597" s="18" t="s">
        <v>1329</v>
      </c>
      <c r="F597" s="20">
        <v>0</v>
      </c>
      <c r="H597" s="20">
        <v>0</v>
      </c>
      <c r="I597" s="20">
        <v>0</v>
      </c>
      <c r="J597" s="20">
        <v>0</v>
      </c>
      <c r="K597" s="41">
        <v>0</v>
      </c>
      <c r="M597" s="20">
        <v>-27189</v>
      </c>
      <c r="N597" s="27">
        <v>-1</v>
      </c>
      <c r="O597" s="28">
        <v>27189</v>
      </c>
    </row>
    <row r="598" spans="1:16" outlineLevel="2">
      <c r="A598" s="15" t="s">
        <v>2486</v>
      </c>
      <c r="B598" s="18" t="s">
        <v>38</v>
      </c>
      <c r="C598" s="19" t="s">
        <v>1315</v>
      </c>
      <c r="D598" s="19" t="s">
        <v>1330</v>
      </c>
      <c r="E598" s="18" t="s">
        <v>1331</v>
      </c>
      <c r="F598" s="20">
        <v>0</v>
      </c>
      <c r="H598" s="20">
        <v>0</v>
      </c>
      <c r="I598" s="20">
        <v>0</v>
      </c>
      <c r="J598" s="20">
        <v>0</v>
      </c>
      <c r="K598" s="41">
        <v>0</v>
      </c>
      <c r="M598" s="20">
        <v>0</v>
      </c>
      <c r="N598" s="27" t="s">
        <v>2729</v>
      </c>
      <c r="O598" s="28">
        <v>0</v>
      </c>
    </row>
    <row r="599" spans="1:16" outlineLevel="2">
      <c r="A599" s="15" t="s">
        <v>2487</v>
      </c>
      <c r="B599" s="18" t="s">
        <v>38</v>
      </c>
      <c r="C599" s="19" t="s">
        <v>1315</v>
      </c>
      <c r="D599" s="19" t="s">
        <v>1332</v>
      </c>
      <c r="E599" s="18" t="s">
        <v>1333</v>
      </c>
      <c r="F599" s="20">
        <v>0</v>
      </c>
      <c r="H599" s="20">
        <v>0</v>
      </c>
      <c r="I599" s="20">
        <v>0</v>
      </c>
      <c r="J599" s="20">
        <v>0</v>
      </c>
      <c r="K599" s="41">
        <v>0</v>
      </c>
      <c r="M599" s="20">
        <v>0</v>
      </c>
      <c r="N599" s="27" t="s">
        <v>2729</v>
      </c>
      <c r="O599" s="28">
        <v>0</v>
      </c>
    </row>
    <row r="600" spans="1:16" outlineLevel="2">
      <c r="A600" s="15" t="s">
        <v>2488</v>
      </c>
      <c r="B600" s="18" t="s">
        <v>38</v>
      </c>
      <c r="C600" s="19" t="s">
        <v>1315</v>
      </c>
      <c r="D600" s="19" t="s">
        <v>1334</v>
      </c>
      <c r="E600" s="18" t="s">
        <v>1335</v>
      </c>
      <c r="F600" s="52">
        <v>-1663</v>
      </c>
      <c r="H600" s="20">
        <v>0</v>
      </c>
      <c r="I600" s="52">
        <v>-1663</v>
      </c>
      <c r="J600" s="20">
        <v>0</v>
      </c>
      <c r="K600" s="41">
        <v>-1663</v>
      </c>
      <c r="M600" s="20">
        <v>-11576</v>
      </c>
      <c r="N600" s="27">
        <v>-0.85599999999999998</v>
      </c>
      <c r="O600" s="28">
        <v>9913</v>
      </c>
    </row>
    <row r="601" spans="1:16" outlineLevel="2">
      <c r="A601" s="15" t="s">
        <v>2489</v>
      </c>
      <c r="B601" s="18" t="s">
        <v>38</v>
      </c>
      <c r="C601" s="19" t="s">
        <v>1315</v>
      </c>
      <c r="D601" s="19" t="s">
        <v>1336</v>
      </c>
      <c r="E601" s="18" t="s">
        <v>1337</v>
      </c>
      <c r="F601" s="52">
        <v>-6909</v>
      </c>
      <c r="H601" s="20">
        <v>0</v>
      </c>
      <c r="I601" s="52">
        <v>-6909</v>
      </c>
      <c r="J601" s="20">
        <v>0</v>
      </c>
      <c r="K601" s="41">
        <v>-6909</v>
      </c>
      <c r="M601" s="20">
        <v>-1794</v>
      </c>
      <c r="N601" s="27">
        <v>2.851</v>
      </c>
      <c r="O601" s="28">
        <v>-5115</v>
      </c>
    </row>
    <row r="602" spans="1:16" outlineLevel="2">
      <c r="A602" s="15" t="s">
        <v>2490</v>
      </c>
      <c r="B602" s="18" t="s">
        <v>38</v>
      </c>
      <c r="C602" s="19" t="s">
        <v>1315</v>
      </c>
      <c r="D602" s="19" t="s">
        <v>1338</v>
      </c>
      <c r="E602" s="18" t="s">
        <v>1339</v>
      </c>
      <c r="F602" s="20">
        <v>0</v>
      </c>
      <c r="H602" s="20">
        <v>0</v>
      </c>
      <c r="I602" s="20">
        <v>0</v>
      </c>
      <c r="J602" s="20">
        <v>0</v>
      </c>
      <c r="K602" s="41">
        <v>0</v>
      </c>
      <c r="M602" s="20">
        <v>0</v>
      </c>
      <c r="N602" s="27" t="s">
        <v>2729</v>
      </c>
      <c r="O602" s="28">
        <v>0</v>
      </c>
    </row>
    <row r="603" spans="1:16" outlineLevel="2">
      <c r="A603" s="15" t="s">
        <v>2491</v>
      </c>
      <c r="B603" s="18" t="s">
        <v>38</v>
      </c>
      <c r="C603" s="19" t="s">
        <v>1315</v>
      </c>
      <c r="D603" s="19" t="s">
        <v>1340</v>
      </c>
      <c r="E603" s="18" t="s">
        <v>1341</v>
      </c>
      <c r="F603" s="52">
        <v>-8582</v>
      </c>
      <c r="H603" s="20">
        <v>0</v>
      </c>
      <c r="I603" s="52">
        <v>-8582</v>
      </c>
      <c r="J603" s="20">
        <v>0</v>
      </c>
      <c r="K603" s="41">
        <v>-8582</v>
      </c>
      <c r="M603" s="20">
        <v>-189540</v>
      </c>
      <c r="N603" s="27">
        <v>-0.95499999999999996</v>
      </c>
      <c r="O603" s="28">
        <v>180958</v>
      </c>
    </row>
    <row r="604" spans="1:16" s="66" customFormat="1" outlineLevel="2">
      <c r="A604" s="61" t="s">
        <v>2492</v>
      </c>
      <c r="B604" s="34" t="s">
        <v>38</v>
      </c>
      <c r="C604" s="34" t="s">
        <v>1315</v>
      </c>
      <c r="D604" s="34" t="s">
        <v>1342</v>
      </c>
      <c r="E604" s="34" t="s">
        <v>1343</v>
      </c>
      <c r="F604" s="62">
        <v>-66450</v>
      </c>
      <c r="G604" s="62"/>
      <c r="H604" s="62">
        <v>0</v>
      </c>
      <c r="I604" s="62">
        <v>-66450</v>
      </c>
      <c r="J604" s="62">
        <v>0</v>
      </c>
      <c r="K604" s="62">
        <v>-66450</v>
      </c>
      <c r="L604" s="62"/>
      <c r="M604" s="62">
        <v>0</v>
      </c>
      <c r="N604" s="63" t="s">
        <v>2729</v>
      </c>
      <c r="O604" s="64">
        <v>-66450</v>
      </c>
      <c r="P604" s="65"/>
    </row>
    <row r="605" spans="1:16" outlineLevel="2">
      <c r="A605" s="15" t="s">
        <v>2493</v>
      </c>
      <c r="B605" s="18" t="s">
        <v>38</v>
      </c>
      <c r="C605" s="19" t="s">
        <v>1315</v>
      </c>
      <c r="D605" s="19" t="s">
        <v>1344</v>
      </c>
      <c r="E605" s="18" t="s">
        <v>1345</v>
      </c>
      <c r="F605" s="20">
        <v>0</v>
      </c>
      <c r="H605" s="20">
        <v>0</v>
      </c>
      <c r="I605" s="20">
        <v>0</v>
      </c>
      <c r="J605" s="20">
        <v>0</v>
      </c>
      <c r="K605" s="75">
        <v>0</v>
      </c>
      <c r="M605" s="20">
        <v>-23975</v>
      </c>
      <c r="N605" s="27">
        <v>-1</v>
      </c>
      <c r="O605" s="28">
        <v>23975</v>
      </c>
    </row>
    <row r="606" spans="1:16" outlineLevel="2">
      <c r="A606" s="15" t="s">
        <v>2494</v>
      </c>
      <c r="B606" s="18" t="s">
        <v>38</v>
      </c>
      <c r="C606" s="19" t="s">
        <v>1315</v>
      </c>
      <c r="D606" s="19" t="s">
        <v>1346</v>
      </c>
      <c r="E606" s="18" t="s">
        <v>1347</v>
      </c>
      <c r="F606" s="20">
        <v>0</v>
      </c>
      <c r="H606" s="20">
        <v>0</v>
      </c>
      <c r="I606" s="20">
        <v>0</v>
      </c>
      <c r="J606" s="20">
        <v>0</v>
      </c>
      <c r="K606" s="75">
        <v>0</v>
      </c>
      <c r="M606" s="20">
        <v>0</v>
      </c>
      <c r="N606" s="27" t="s">
        <v>2729</v>
      </c>
      <c r="O606" s="28">
        <v>0</v>
      </c>
    </row>
    <row r="607" spans="1:16" outlineLevel="2">
      <c r="A607" s="15" t="s">
        <v>2495</v>
      </c>
      <c r="B607" s="18" t="s">
        <v>38</v>
      </c>
      <c r="C607" s="19" t="s">
        <v>1315</v>
      </c>
      <c r="D607" s="19" t="s">
        <v>1348</v>
      </c>
      <c r="E607" s="18" t="s">
        <v>1349</v>
      </c>
      <c r="F607" s="20">
        <v>0</v>
      </c>
      <c r="H607" s="20">
        <v>0</v>
      </c>
      <c r="I607" s="20">
        <v>0</v>
      </c>
      <c r="J607" s="20">
        <v>0</v>
      </c>
      <c r="K607" s="75">
        <v>0</v>
      </c>
      <c r="M607" s="20">
        <v>0</v>
      </c>
      <c r="N607" s="27" t="s">
        <v>2729</v>
      </c>
      <c r="O607" s="28">
        <v>0</v>
      </c>
    </row>
    <row r="608" spans="1:16" outlineLevel="2">
      <c r="A608" s="15" t="s">
        <v>2496</v>
      </c>
      <c r="B608" s="18" t="s">
        <v>38</v>
      </c>
      <c r="C608" s="19" t="s">
        <v>1315</v>
      </c>
      <c r="D608" s="19" t="s">
        <v>1350</v>
      </c>
      <c r="E608" s="18" t="s">
        <v>1351</v>
      </c>
      <c r="F608" s="52">
        <v>-4022</v>
      </c>
      <c r="H608" s="20">
        <v>0</v>
      </c>
      <c r="I608" s="52">
        <v>-4022</v>
      </c>
      <c r="J608" s="20">
        <v>0</v>
      </c>
      <c r="K608" s="75">
        <v>-4022</v>
      </c>
      <c r="M608" s="20">
        <v>-111804</v>
      </c>
      <c r="N608" s="27">
        <v>-0.96399999999999997</v>
      </c>
      <c r="O608" s="28">
        <v>107782</v>
      </c>
    </row>
    <row r="609" spans="1:16" outlineLevel="2">
      <c r="A609" s="15" t="s">
        <v>2497</v>
      </c>
      <c r="B609" s="18" t="s">
        <v>38</v>
      </c>
      <c r="C609" s="19" t="s">
        <v>1315</v>
      </c>
      <c r="D609" s="19" t="s">
        <v>1352</v>
      </c>
      <c r="E609" s="18" t="s">
        <v>1353</v>
      </c>
      <c r="F609" s="52">
        <v>-670</v>
      </c>
      <c r="H609" s="20">
        <v>0</v>
      </c>
      <c r="I609" s="52">
        <v>-670</v>
      </c>
      <c r="J609" s="20">
        <v>0</v>
      </c>
      <c r="K609" s="75">
        <v>-670</v>
      </c>
      <c r="M609" s="20">
        <v>-162429</v>
      </c>
      <c r="N609" s="27">
        <v>-0.996</v>
      </c>
      <c r="O609" s="28">
        <v>161759</v>
      </c>
    </row>
    <row r="610" spans="1:16" outlineLevel="2">
      <c r="A610" s="15" t="s">
        <v>2498</v>
      </c>
      <c r="B610" s="18" t="s">
        <v>38</v>
      </c>
      <c r="C610" s="19" t="s">
        <v>1315</v>
      </c>
      <c r="D610" s="19" t="s">
        <v>1354</v>
      </c>
      <c r="E610" s="18" t="s">
        <v>1355</v>
      </c>
      <c r="F610" s="20">
        <v>0</v>
      </c>
      <c r="H610" s="20">
        <v>0</v>
      </c>
      <c r="I610" s="20">
        <v>0</v>
      </c>
      <c r="J610" s="20">
        <v>0</v>
      </c>
      <c r="K610" s="75">
        <v>0</v>
      </c>
      <c r="M610" s="20">
        <v>-53478</v>
      </c>
      <c r="N610" s="27">
        <v>-1</v>
      </c>
      <c r="O610" s="28">
        <v>53478</v>
      </c>
    </row>
    <row r="611" spans="1:16" outlineLevel="2">
      <c r="A611" s="15" t="s">
        <v>2499</v>
      </c>
      <c r="B611" s="18" t="s">
        <v>38</v>
      </c>
      <c r="C611" s="19" t="s">
        <v>1315</v>
      </c>
      <c r="D611" s="19" t="s">
        <v>1356</v>
      </c>
      <c r="E611" s="18" t="s">
        <v>1357</v>
      </c>
      <c r="F611" s="20">
        <v>0</v>
      </c>
      <c r="H611" s="20">
        <v>0</v>
      </c>
      <c r="I611" s="20">
        <v>0</v>
      </c>
      <c r="J611" s="20">
        <v>0</v>
      </c>
      <c r="K611" s="75">
        <v>0</v>
      </c>
      <c r="M611" s="20">
        <v>0</v>
      </c>
      <c r="N611" s="27" t="s">
        <v>2729</v>
      </c>
      <c r="O611" s="28">
        <v>0</v>
      </c>
    </row>
    <row r="612" spans="1:16" outlineLevel="2">
      <c r="A612" s="15" t="s">
        <v>2500</v>
      </c>
      <c r="B612" s="18" t="s">
        <v>38</v>
      </c>
      <c r="C612" s="19" t="s">
        <v>1315</v>
      </c>
      <c r="D612" s="19" t="s">
        <v>1358</v>
      </c>
      <c r="E612" s="18" t="s">
        <v>1359</v>
      </c>
      <c r="F612" s="20">
        <v>0</v>
      </c>
      <c r="H612" s="20">
        <v>0</v>
      </c>
      <c r="I612" s="20">
        <v>0</v>
      </c>
      <c r="J612" s="20">
        <v>0</v>
      </c>
      <c r="K612" s="75">
        <v>0</v>
      </c>
      <c r="M612" s="20">
        <v>0</v>
      </c>
      <c r="N612" s="27" t="s">
        <v>2729</v>
      </c>
      <c r="O612" s="28">
        <v>0</v>
      </c>
    </row>
    <row r="613" spans="1:16" outlineLevel="2">
      <c r="A613" s="15" t="s">
        <v>2501</v>
      </c>
      <c r="B613" s="18" t="s">
        <v>38</v>
      </c>
      <c r="C613" s="19" t="s">
        <v>1315</v>
      </c>
      <c r="D613" s="19" t="s">
        <v>1360</v>
      </c>
      <c r="E613" s="18" t="s">
        <v>1361</v>
      </c>
      <c r="F613" s="52">
        <v>-109748</v>
      </c>
      <c r="H613" s="20">
        <v>0</v>
      </c>
      <c r="I613" s="52">
        <v>-109748</v>
      </c>
      <c r="J613" s="20">
        <v>0</v>
      </c>
      <c r="K613" s="75">
        <v>-109748</v>
      </c>
      <c r="M613" s="20">
        <v>-48895</v>
      </c>
      <c r="N613" s="27">
        <v>1.2450000000000001</v>
      </c>
      <c r="O613" s="28">
        <v>-60853</v>
      </c>
    </row>
    <row r="614" spans="1:16" s="66" customFormat="1" outlineLevel="2">
      <c r="A614" s="61" t="s">
        <v>2502</v>
      </c>
      <c r="B614" s="34" t="s">
        <v>38</v>
      </c>
      <c r="C614" s="34" t="s">
        <v>1315</v>
      </c>
      <c r="D614" s="34" t="s">
        <v>1362</v>
      </c>
      <c r="E614" s="34" t="s">
        <v>1363</v>
      </c>
      <c r="F614" s="62">
        <v>-190521</v>
      </c>
      <c r="G614" s="62"/>
      <c r="H614" s="62">
        <v>0</v>
      </c>
      <c r="I614" s="62">
        <v>-190521</v>
      </c>
      <c r="J614" s="62">
        <v>0</v>
      </c>
      <c r="K614" s="62">
        <v>-190521</v>
      </c>
      <c r="L614" s="62"/>
      <c r="M614" s="62">
        <v>0</v>
      </c>
      <c r="N614" s="63" t="s">
        <v>2729</v>
      </c>
      <c r="O614" s="64">
        <v>-190521</v>
      </c>
      <c r="P614" s="65"/>
    </row>
    <row r="615" spans="1:16" s="50" customFormat="1" outlineLevel="2">
      <c r="A615" s="44" t="s">
        <v>2503</v>
      </c>
      <c r="B615" s="45" t="s">
        <v>38</v>
      </c>
      <c r="C615" s="45" t="s">
        <v>1315</v>
      </c>
      <c r="D615" s="45" t="s">
        <v>1364</v>
      </c>
      <c r="E615" s="45" t="s">
        <v>1365</v>
      </c>
      <c r="F615" s="46">
        <v>-76912</v>
      </c>
      <c r="G615" s="46"/>
      <c r="H615" s="46">
        <v>0</v>
      </c>
      <c r="I615" s="46">
        <v>-76912</v>
      </c>
      <c r="J615" s="46">
        <v>0</v>
      </c>
      <c r="K615" s="82">
        <v>-76912</v>
      </c>
      <c r="L615" s="46"/>
      <c r="M615" s="46">
        <v>0</v>
      </c>
      <c r="N615" s="47" t="s">
        <v>2729</v>
      </c>
      <c r="O615" s="48">
        <v>-76912</v>
      </c>
      <c r="P615" s="49"/>
    </row>
    <row r="616" spans="1:16" ht="13.8" outlineLevel="1" thickBot="1">
      <c r="A616" s="15" t="s">
        <v>2504</v>
      </c>
      <c r="C616" s="19" t="s">
        <v>1315</v>
      </c>
      <c r="E616" s="21" t="s">
        <v>1797</v>
      </c>
      <c r="F616" s="42">
        <v>-518189</v>
      </c>
      <c r="G616" s="22"/>
      <c r="H616" s="22">
        <v>0</v>
      </c>
      <c r="I616" s="42">
        <v>-518189</v>
      </c>
      <c r="J616" s="22">
        <v>0</v>
      </c>
      <c r="K616" s="42">
        <v>-518189</v>
      </c>
      <c r="L616" s="22"/>
      <c r="M616" s="22">
        <v>-640681</v>
      </c>
      <c r="N616" s="27">
        <v>-0.191</v>
      </c>
      <c r="O616" s="28">
        <v>122492</v>
      </c>
    </row>
    <row r="617" spans="1:16" ht="13.8" outlineLevel="2" thickTop="1">
      <c r="A617" s="15" t="s">
        <v>38</v>
      </c>
      <c r="C617" s="19" t="s">
        <v>1366</v>
      </c>
      <c r="N617" s="27" t="s">
        <v>2729</v>
      </c>
      <c r="O617" s="28" t="s">
        <v>2729</v>
      </c>
    </row>
    <row r="618" spans="1:16" outlineLevel="2">
      <c r="A618" s="15" t="s">
        <v>2505</v>
      </c>
      <c r="B618" s="18" t="s">
        <v>38</v>
      </c>
      <c r="C618" s="19" t="s">
        <v>1366</v>
      </c>
      <c r="D618" s="19" t="s">
        <v>1367</v>
      </c>
      <c r="E618" s="18" t="s">
        <v>1368</v>
      </c>
      <c r="F618" s="20">
        <v>0</v>
      </c>
      <c r="H618" s="20">
        <v>0</v>
      </c>
      <c r="I618" s="20">
        <v>0</v>
      </c>
      <c r="J618" s="20">
        <v>0</v>
      </c>
      <c r="K618" s="32">
        <v>0</v>
      </c>
      <c r="M618" s="20">
        <v>-409483</v>
      </c>
      <c r="N618" s="27">
        <v>-1</v>
      </c>
      <c r="O618" s="28">
        <v>409483</v>
      </c>
    </row>
    <row r="619" spans="1:16" ht="13.8" outlineLevel="1" thickBot="1">
      <c r="A619" s="15" t="s">
        <v>2506</v>
      </c>
      <c r="C619" s="19" t="s">
        <v>1366</v>
      </c>
      <c r="E619" s="21" t="s">
        <v>1798</v>
      </c>
      <c r="F619" s="22">
        <v>0</v>
      </c>
      <c r="G619" s="22"/>
      <c r="H619" s="22">
        <v>0</v>
      </c>
      <c r="I619" s="22">
        <v>0</v>
      </c>
      <c r="J619" s="22">
        <v>0</v>
      </c>
      <c r="K619" s="74">
        <v>0</v>
      </c>
      <c r="L619" s="22"/>
      <c r="M619" s="22">
        <v>-409483</v>
      </c>
      <c r="N619" s="27">
        <v>-1</v>
      </c>
      <c r="O619" s="28">
        <v>409483</v>
      </c>
    </row>
    <row r="620" spans="1:16" ht="13.8" outlineLevel="2" thickTop="1">
      <c r="A620" s="15" t="s">
        <v>38</v>
      </c>
      <c r="C620" s="19" t="s">
        <v>1369</v>
      </c>
      <c r="N620" s="27" t="s">
        <v>2729</v>
      </c>
      <c r="O620" s="28" t="s">
        <v>2729</v>
      </c>
    </row>
    <row r="621" spans="1:16" outlineLevel="2">
      <c r="A621" s="15" t="s">
        <v>2507</v>
      </c>
      <c r="B621" s="18" t="s">
        <v>38</v>
      </c>
      <c r="C621" s="19" t="s">
        <v>1369</v>
      </c>
      <c r="D621" s="19" t="s">
        <v>1370</v>
      </c>
      <c r="E621" s="18" t="s">
        <v>1371</v>
      </c>
      <c r="F621" s="20">
        <v>0</v>
      </c>
      <c r="H621" s="20">
        <v>0</v>
      </c>
      <c r="I621" s="20">
        <v>0</v>
      </c>
      <c r="J621" s="20">
        <v>0</v>
      </c>
      <c r="K621" s="32">
        <v>0</v>
      </c>
      <c r="M621" s="20">
        <v>0</v>
      </c>
      <c r="N621" s="27" t="s">
        <v>2729</v>
      </c>
      <c r="O621" s="28">
        <v>0</v>
      </c>
    </row>
    <row r="622" spans="1:16" outlineLevel="2">
      <c r="A622" s="15" t="s">
        <v>2823</v>
      </c>
      <c r="B622" s="18" t="s">
        <v>38</v>
      </c>
      <c r="C622" s="19" t="s">
        <v>1369</v>
      </c>
      <c r="D622" s="19" t="s">
        <v>1305</v>
      </c>
      <c r="E622" s="18" t="s">
        <v>1306</v>
      </c>
      <c r="F622" s="20">
        <v>0</v>
      </c>
      <c r="H622" s="20">
        <v>0</v>
      </c>
      <c r="I622" s="20">
        <v>0</v>
      </c>
      <c r="J622" s="20">
        <v>0</v>
      </c>
      <c r="K622" s="75">
        <v>0</v>
      </c>
      <c r="M622" s="20">
        <v>0</v>
      </c>
      <c r="N622" s="27" t="s">
        <v>2729</v>
      </c>
      <c r="O622" s="28">
        <v>0</v>
      </c>
    </row>
    <row r="623" spans="1:16" outlineLevel="2">
      <c r="A623" s="15" t="s">
        <v>2508</v>
      </c>
      <c r="B623" s="18" t="s">
        <v>38</v>
      </c>
      <c r="C623" s="19" t="s">
        <v>1369</v>
      </c>
      <c r="D623" s="19" t="s">
        <v>1372</v>
      </c>
      <c r="E623" s="18" t="s">
        <v>1373</v>
      </c>
      <c r="F623" s="20">
        <v>0</v>
      </c>
      <c r="H623" s="20">
        <v>0</v>
      </c>
      <c r="I623" s="20">
        <v>0</v>
      </c>
      <c r="J623" s="20">
        <v>0</v>
      </c>
      <c r="K623" s="75">
        <v>0</v>
      </c>
      <c r="M623" s="20">
        <v>0</v>
      </c>
      <c r="N623" s="27" t="s">
        <v>2729</v>
      </c>
      <c r="O623" s="28">
        <v>0</v>
      </c>
    </row>
    <row r="624" spans="1:16" outlineLevel="2">
      <c r="A624" s="15" t="s">
        <v>2509</v>
      </c>
      <c r="B624" s="18" t="s">
        <v>38</v>
      </c>
      <c r="C624" s="19" t="s">
        <v>1369</v>
      </c>
      <c r="D624" s="19" t="s">
        <v>1374</v>
      </c>
      <c r="E624" s="18" t="s">
        <v>1375</v>
      </c>
      <c r="F624" s="20">
        <v>0</v>
      </c>
      <c r="H624" s="20">
        <v>0</v>
      </c>
      <c r="I624" s="20">
        <v>0</v>
      </c>
      <c r="J624" s="20">
        <v>0</v>
      </c>
      <c r="K624" s="75">
        <v>0</v>
      </c>
      <c r="M624" s="20">
        <v>0</v>
      </c>
      <c r="N624" s="27" t="s">
        <v>2729</v>
      </c>
      <c r="O624" s="28">
        <v>0</v>
      </c>
    </row>
    <row r="625" spans="1:15" outlineLevel="2">
      <c r="A625" s="15" t="s">
        <v>2510</v>
      </c>
      <c r="B625" s="18" t="s">
        <v>38</v>
      </c>
      <c r="C625" s="19" t="s">
        <v>1369</v>
      </c>
      <c r="D625" s="19" t="s">
        <v>1376</v>
      </c>
      <c r="E625" s="18" t="s">
        <v>1377</v>
      </c>
      <c r="F625" s="52">
        <v>-438980</v>
      </c>
      <c r="H625" s="20">
        <v>0</v>
      </c>
      <c r="I625" s="52">
        <v>-438980</v>
      </c>
      <c r="J625" s="20">
        <v>0</v>
      </c>
      <c r="K625" s="75">
        <v>-438980</v>
      </c>
      <c r="M625" s="20">
        <v>-120063</v>
      </c>
      <c r="N625" s="27">
        <v>2.6560000000000001</v>
      </c>
      <c r="O625" s="28">
        <v>-318917</v>
      </c>
    </row>
    <row r="626" spans="1:15" ht="13.8" outlineLevel="1" thickBot="1">
      <c r="A626" s="15" t="s">
        <v>2511</v>
      </c>
      <c r="C626" s="19" t="s">
        <v>1369</v>
      </c>
      <c r="E626" s="21" t="s">
        <v>1799</v>
      </c>
      <c r="F626" s="42">
        <v>-438980</v>
      </c>
      <c r="G626" s="22"/>
      <c r="H626" s="22">
        <v>0</v>
      </c>
      <c r="I626" s="42">
        <v>-438980</v>
      </c>
      <c r="J626" s="22">
        <v>0</v>
      </c>
      <c r="K626" s="42">
        <v>-438980</v>
      </c>
      <c r="L626" s="22"/>
      <c r="M626" s="22">
        <v>-120063</v>
      </c>
      <c r="N626" s="27">
        <v>2.6560000000000001</v>
      </c>
      <c r="O626" s="28">
        <v>-318917</v>
      </c>
    </row>
    <row r="627" spans="1:15" ht="13.8" outlineLevel="2" thickTop="1">
      <c r="A627" s="15" t="s">
        <v>38</v>
      </c>
      <c r="C627" s="19" t="s">
        <v>1378</v>
      </c>
      <c r="N627" s="27" t="s">
        <v>2729</v>
      </c>
      <c r="O627" s="28" t="s">
        <v>2729</v>
      </c>
    </row>
    <row r="628" spans="1:15" outlineLevel="2">
      <c r="A628" s="15" t="s">
        <v>2512</v>
      </c>
      <c r="B628" s="18" t="s">
        <v>38</v>
      </c>
      <c r="C628" s="19" t="s">
        <v>1378</v>
      </c>
      <c r="D628" s="19" t="s">
        <v>1379</v>
      </c>
      <c r="E628" s="18" t="s">
        <v>1380</v>
      </c>
      <c r="F628" s="52">
        <v>-88409</v>
      </c>
      <c r="H628" s="20">
        <v>0</v>
      </c>
      <c r="I628" s="52">
        <v>-88409</v>
      </c>
      <c r="J628" s="20">
        <v>0</v>
      </c>
      <c r="K628" s="52">
        <v>-88409</v>
      </c>
      <c r="M628" s="20">
        <v>-119892</v>
      </c>
      <c r="N628" s="27">
        <v>-0.26300000000000001</v>
      </c>
      <c r="O628" s="28">
        <v>31483</v>
      </c>
    </row>
    <row r="629" spans="1:15" outlineLevel="2">
      <c r="A629" s="15" t="s">
        <v>2514</v>
      </c>
      <c r="B629" s="18" t="s">
        <v>38</v>
      </c>
      <c r="C629" s="19" t="s">
        <v>1378</v>
      </c>
      <c r="D629" s="19" t="s">
        <v>1383</v>
      </c>
      <c r="E629" s="18" t="s">
        <v>1384</v>
      </c>
      <c r="F629" s="52">
        <v>27893</v>
      </c>
      <c r="H629" s="20">
        <v>0</v>
      </c>
      <c r="I629" s="52">
        <v>27893</v>
      </c>
      <c r="J629" s="20">
        <v>0</v>
      </c>
      <c r="K629" s="32">
        <v>27893</v>
      </c>
      <c r="M629" s="20">
        <v>-55785</v>
      </c>
      <c r="N629" s="27">
        <v>-1.5</v>
      </c>
      <c r="O629" s="28">
        <v>83678</v>
      </c>
    </row>
    <row r="630" spans="1:15" outlineLevel="2">
      <c r="A630" s="15" t="s">
        <v>2824</v>
      </c>
      <c r="B630" s="18" t="s">
        <v>38</v>
      </c>
      <c r="C630" s="19" t="s">
        <v>1378</v>
      </c>
      <c r="D630" s="19" t="s">
        <v>1307</v>
      </c>
      <c r="E630" s="18" t="s">
        <v>1308</v>
      </c>
      <c r="F630" s="20">
        <v>0</v>
      </c>
      <c r="H630" s="20">
        <v>0</v>
      </c>
      <c r="I630" s="20">
        <v>0</v>
      </c>
      <c r="J630" s="20">
        <v>0</v>
      </c>
      <c r="K630" s="32">
        <v>0</v>
      </c>
      <c r="M630" s="20">
        <v>0</v>
      </c>
      <c r="N630" s="27" t="s">
        <v>2729</v>
      </c>
      <c r="O630" s="28">
        <v>0</v>
      </c>
    </row>
    <row r="631" spans="1:15" outlineLevel="2">
      <c r="A631" s="15" t="s">
        <v>2825</v>
      </c>
      <c r="B631" s="18" t="s">
        <v>38</v>
      </c>
      <c r="C631" s="19" t="s">
        <v>1378</v>
      </c>
      <c r="D631" s="19" t="s">
        <v>1309</v>
      </c>
      <c r="E631" s="18" t="s">
        <v>1310</v>
      </c>
      <c r="F631" s="20">
        <v>0</v>
      </c>
      <c r="H631" s="20">
        <v>0</v>
      </c>
      <c r="I631" s="20">
        <v>0</v>
      </c>
      <c r="J631" s="20">
        <v>0</v>
      </c>
      <c r="K631" s="32">
        <v>0</v>
      </c>
      <c r="M631" s="20">
        <v>0</v>
      </c>
      <c r="N631" s="27" t="s">
        <v>2729</v>
      </c>
      <c r="O631" s="28">
        <v>0</v>
      </c>
    </row>
    <row r="632" spans="1:15" outlineLevel="2">
      <c r="A632" s="15" t="s">
        <v>2515</v>
      </c>
      <c r="B632" s="18" t="s">
        <v>38</v>
      </c>
      <c r="C632" s="19" t="s">
        <v>1378</v>
      </c>
      <c r="D632" s="19" t="s">
        <v>1385</v>
      </c>
      <c r="E632" s="18" t="s">
        <v>1386</v>
      </c>
      <c r="F632" s="20">
        <v>0</v>
      </c>
      <c r="H632" s="20">
        <v>0</v>
      </c>
      <c r="I632" s="20">
        <v>0</v>
      </c>
      <c r="J632" s="20">
        <v>0</v>
      </c>
      <c r="K632" s="32">
        <v>0</v>
      </c>
      <c r="M632" s="20">
        <v>0</v>
      </c>
      <c r="N632" s="27" t="s">
        <v>2729</v>
      </c>
      <c r="O632" s="28">
        <v>0</v>
      </c>
    </row>
    <row r="633" spans="1:15" ht="13.8" outlineLevel="1" thickBot="1">
      <c r="A633" s="15" t="s">
        <v>2516</v>
      </c>
      <c r="C633" s="19" t="s">
        <v>1378</v>
      </c>
      <c r="E633" s="21" t="s">
        <v>1800</v>
      </c>
      <c r="F633" s="42">
        <v>-60516</v>
      </c>
      <c r="G633" s="22"/>
      <c r="H633" s="22">
        <v>0</v>
      </c>
      <c r="I633" s="42">
        <v>-60516</v>
      </c>
      <c r="J633" s="22">
        <v>0</v>
      </c>
      <c r="K633" s="42">
        <v>-60516</v>
      </c>
      <c r="L633" s="22"/>
      <c r="M633" s="22">
        <v>-175677</v>
      </c>
      <c r="N633" s="27">
        <v>-0.65600000000000003</v>
      </c>
      <c r="O633" s="28">
        <v>115161</v>
      </c>
    </row>
    <row r="634" spans="1:15" ht="13.8" outlineLevel="2" thickTop="1">
      <c r="A634" s="15" t="s">
        <v>38</v>
      </c>
      <c r="C634" s="19" t="s">
        <v>2826</v>
      </c>
      <c r="N634" s="27" t="s">
        <v>2729</v>
      </c>
      <c r="O634" s="28" t="s">
        <v>2729</v>
      </c>
    </row>
    <row r="635" spans="1:15" outlineLevel="2">
      <c r="A635" s="15" t="s">
        <v>2827</v>
      </c>
      <c r="B635" s="18" t="s">
        <v>38</v>
      </c>
      <c r="C635" s="19" t="s">
        <v>2826</v>
      </c>
      <c r="D635" s="19" t="s">
        <v>1458</v>
      </c>
      <c r="E635" s="18" t="s">
        <v>1459</v>
      </c>
      <c r="F635" s="20">
        <v>0</v>
      </c>
      <c r="H635" s="20">
        <v>0</v>
      </c>
      <c r="I635" s="20">
        <v>0</v>
      </c>
      <c r="J635" s="20">
        <v>0</v>
      </c>
      <c r="K635" s="20">
        <v>0</v>
      </c>
      <c r="M635" s="20">
        <v>0</v>
      </c>
      <c r="N635" s="27" t="s">
        <v>2729</v>
      </c>
      <c r="O635" s="28">
        <v>0</v>
      </c>
    </row>
    <row r="636" spans="1:15" outlineLevel="2">
      <c r="A636" s="15" t="s">
        <v>2828</v>
      </c>
      <c r="B636" s="18" t="s">
        <v>38</v>
      </c>
      <c r="C636" s="19" t="s">
        <v>2826</v>
      </c>
      <c r="D636" s="19" t="s">
        <v>1460</v>
      </c>
      <c r="E636" s="18" t="s">
        <v>1461</v>
      </c>
      <c r="F636" s="20">
        <v>0</v>
      </c>
      <c r="H636" s="20">
        <v>0</v>
      </c>
      <c r="I636" s="20">
        <v>0</v>
      </c>
      <c r="J636" s="20">
        <v>0</v>
      </c>
      <c r="K636" s="20">
        <v>0</v>
      </c>
      <c r="M636" s="20">
        <v>0</v>
      </c>
      <c r="N636" s="27" t="s">
        <v>2729</v>
      </c>
      <c r="O636" s="28">
        <v>0</v>
      </c>
    </row>
    <row r="637" spans="1:15" outlineLevel="2">
      <c r="A637" s="15" t="s">
        <v>2829</v>
      </c>
      <c r="B637" s="18" t="s">
        <v>38</v>
      </c>
      <c r="C637" s="19" t="s">
        <v>2826</v>
      </c>
      <c r="D637" s="19" t="s">
        <v>1462</v>
      </c>
      <c r="E637" s="18" t="s">
        <v>1463</v>
      </c>
      <c r="F637" s="20">
        <v>0</v>
      </c>
      <c r="H637" s="20">
        <v>0</v>
      </c>
      <c r="I637" s="20">
        <v>0</v>
      </c>
      <c r="J637" s="20">
        <v>0</v>
      </c>
      <c r="K637" s="20">
        <v>0</v>
      </c>
      <c r="M637" s="20">
        <v>0</v>
      </c>
      <c r="N637" s="27" t="s">
        <v>2729</v>
      </c>
      <c r="O637" s="28">
        <v>0</v>
      </c>
    </row>
    <row r="638" spans="1:15" outlineLevel="2">
      <c r="A638" s="15" t="s">
        <v>2830</v>
      </c>
      <c r="B638" s="18" t="s">
        <v>38</v>
      </c>
      <c r="C638" s="19" t="s">
        <v>2826</v>
      </c>
      <c r="D638" s="19" t="s">
        <v>1479</v>
      </c>
      <c r="E638" s="18" t="s">
        <v>1480</v>
      </c>
      <c r="F638" s="20">
        <v>0</v>
      </c>
      <c r="H638" s="20">
        <v>0</v>
      </c>
      <c r="I638" s="20">
        <v>0</v>
      </c>
      <c r="J638" s="20">
        <v>0</v>
      </c>
      <c r="K638" s="20">
        <v>0</v>
      </c>
      <c r="M638" s="20">
        <v>1</v>
      </c>
      <c r="N638" s="27">
        <v>-1</v>
      </c>
      <c r="O638" s="28">
        <v>-1</v>
      </c>
    </row>
    <row r="639" spans="1:15" outlineLevel="2">
      <c r="A639" s="15" t="s">
        <v>2831</v>
      </c>
      <c r="B639" s="18" t="s">
        <v>38</v>
      </c>
      <c r="C639" s="19" t="s">
        <v>2826</v>
      </c>
      <c r="D639" s="19" t="s">
        <v>1481</v>
      </c>
      <c r="E639" s="18" t="s">
        <v>1482</v>
      </c>
      <c r="F639" s="20">
        <v>0</v>
      </c>
      <c r="H639" s="20">
        <v>0</v>
      </c>
      <c r="I639" s="20">
        <v>0</v>
      </c>
      <c r="J639" s="20">
        <v>0</v>
      </c>
      <c r="K639" s="20">
        <v>0</v>
      </c>
      <c r="M639" s="20">
        <v>0</v>
      </c>
      <c r="N639" s="27" t="s">
        <v>2729</v>
      </c>
      <c r="O639" s="28">
        <v>0</v>
      </c>
    </row>
    <row r="640" spans="1:15" outlineLevel="2">
      <c r="A640" s="15" t="s">
        <v>2832</v>
      </c>
      <c r="B640" s="18" t="s">
        <v>38</v>
      </c>
      <c r="C640" s="19" t="s">
        <v>2826</v>
      </c>
      <c r="D640" s="19" t="s">
        <v>1483</v>
      </c>
      <c r="E640" s="18" t="s">
        <v>1484</v>
      </c>
      <c r="F640" s="20">
        <v>0</v>
      </c>
      <c r="H640" s="20">
        <v>0</v>
      </c>
      <c r="I640" s="20">
        <v>0</v>
      </c>
      <c r="J640" s="20">
        <v>0</v>
      </c>
      <c r="K640" s="20">
        <v>0</v>
      </c>
      <c r="M640" s="20">
        <v>0</v>
      </c>
      <c r="N640" s="27" t="s">
        <v>2729</v>
      </c>
      <c r="O640" s="28">
        <v>0</v>
      </c>
    </row>
    <row r="641" spans="1:15" outlineLevel="2">
      <c r="A641" s="15" t="s">
        <v>2833</v>
      </c>
      <c r="B641" s="18" t="s">
        <v>38</v>
      </c>
      <c r="C641" s="19" t="s">
        <v>2826</v>
      </c>
      <c r="D641" s="19" t="s">
        <v>1485</v>
      </c>
      <c r="E641" s="18" t="s">
        <v>1486</v>
      </c>
      <c r="F641" s="20">
        <v>0</v>
      </c>
      <c r="H641" s="20">
        <v>0</v>
      </c>
      <c r="I641" s="20">
        <v>0</v>
      </c>
      <c r="J641" s="20">
        <v>0</v>
      </c>
      <c r="K641" s="20">
        <v>0</v>
      </c>
      <c r="M641" s="20">
        <v>0</v>
      </c>
      <c r="N641" s="27" t="s">
        <v>2729</v>
      </c>
      <c r="O641" s="28">
        <v>0</v>
      </c>
    </row>
    <row r="642" spans="1:15" outlineLevel="2">
      <c r="A642" s="15" t="s">
        <v>2834</v>
      </c>
      <c r="B642" s="18" t="s">
        <v>38</v>
      </c>
      <c r="C642" s="19" t="s">
        <v>2826</v>
      </c>
      <c r="D642" s="19" t="s">
        <v>1487</v>
      </c>
      <c r="E642" s="18" t="s">
        <v>1488</v>
      </c>
      <c r="F642" s="20">
        <v>0</v>
      </c>
      <c r="H642" s="20">
        <v>0</v>
      </c>
      <c r="I642" s="20">
        <v>0</v>
      </c>
      <c r="J642" s="20">
        <v>0</v>
      </c>
      <c r="K642" s="20">
        <v>0</v>
      </c>
      <c r="M642" s="20">
        <v>0</v>
      </c>
      <c r="N642" s="27" t="s">
        <v>2729</v>
      </c>
      <c r="O642" s="28">
        <v>0</v>
      </c>
    </row>
    <row r="643" spans="1:15" outlineLevel="2">
      <c r="A643" s="15" t="s">
        <v>2835</v>
      </c>
      <c r="B643" s="18" t="s">
        <v>38</v>
      </c>
      <c r="C643" s="19" t="s">
        <v>2826</v>
      </c>
      <c r="D643" s="19" t="s">
        <v>1513</v>
      </c>
      <c r="E643" s="18" t="s">
        <v>1514</v>
      </c>
      <c r="F643" s="20">
        <v>0</v>
      </c>
      <c r="H643" s="20">
        <v>0</v>
      </c>
      <c r="I643" s="20">
        <v>0</v>
      </c>
      <c r="J643" s="20">
        <v>0</v>
      </c>
      <c r="K643" s="20">
        <v>0</v>
      </c>
      <c r="M643" s="20">
        <v>0</v>
      </c>
      <c r="N643" s="27" t="s">
        <v>2729</v>
      </c>
      <c r="O643" s="28">
        <v>0</v>
      </c>
    </row>
    <row r="644" spans="1:15" ht="13.8" outlineLevel="1" thickBot="1">
      <c r="A644" s="15" t="s">
        <v>2836</v>
      </c>
      <c r="C644" s="19" t="s">
        <v>2826</v>
      </c>
      <c r="E644" s="21" t="s">
        <v>2837</v>
      </c>
      <c r="F644" s="22">
        <v>0</v>
      </c>
      <c r="G644" s="22"/>
      <c r="H644" s="22">
        <v>0</v>
      </c>
      <c r="I644" s="22">
        <v>0</v>
      </c>
      <c r="J644" s="22">
        <v>0</v>
      </c>
      <c r="K644" s="22">
        <v>0</v>
      </c>
      <c r="L644" s="22"/>
      <c r="M644" s="22">
        <v>1</v>
      </c>
      <c r="N644" s="27">
        <v>-1</v>
      </c>
      <c r="O644" s="28">
        <v>-1</v>
      </c>
    </row>
    <row r="645" spans="1:15" ht="13.8" outlineLevel="2" thickTop="1">
      <c r="A645" s="15" t="s">
        <v>38</v>
      </c>
      <c r="C645" s="19" t="s">
        <v>1387</v>
      </c>
      <c r="N645" s="27" t="s">
        <v>2729</v>
      </c>
      <c r="O645" s="28" t="s">
        <v>2729</v>
      </c>
    </row>
    <row r="646" spans="1:15" outlineLevel="2">
      <c r="A646" s="15" t="s">
        <v>2517</v>
      </c>
      <c r="B646" s="18" t="s">
        <v>38</v>
      </c>
      <c r="C646" s="19" t="s">
        <v>1387</v>
      </c>
      <c r="D646" s="19" t="s">
        <v>1388</v>
      </c>
      <c r="E646" s="18" t="s">
        <v>1389</v>
      </c>
      <c r="F646" s="52">
        <v>4140773</v>
      </c>
      <c r="H646" s="52">
        <v>-3769418</v>
      </c>
      <c r="I646" s="52">
        <v>371355</v>
      </c>
      <c r="J646" s="20">
        <v>0</v>
      </c>
      <c r="K646" s="75">
        <v>371355</v>
      </c>
      <c r="M646" s="20">
        <v>746802</v>
      </c>
      <c r="N646" s="27">
        <v>-0.503</v>
      </c>
      <c r="O646" s="28">
        <v>-375447</v>
      </c>
    </row>
    <row r="647" spans="1:15" ht="13.8" outlineLevel="1" thickBot="1">
      <c r="A647" s="15" t="s">
        <v>2518</v>
      </c>
      <c r="C647" s="19" t="s">
        <v>1387</v>
      </c>
      <c r="E647" s="21" t="s">
        <v>1801</v>
      </c>
      <c r="F647" s="42">
        <v>4140773</v>
      </c>
      <c r="G647" s="22"/>
      <c r="H647" s="42">
        <v>-3769418</v>
      </c>
      <c r="I647" s="42">
        <v>371355</v>
      </c>
      <c r="J647" s="22">
        <v>0</v>
      </c>
      <c r="K647" s="42">
        <v>371355</v>
      </c>
      <c r="L647" s="22"/>
      <c r="M647" s="22">
        <v>746802</v>
      </c>
      <c r="N647" s="27">
        <v>-0.503</v>
      </c>
      <c r="O647" s="28">
        <v>-375447</v>
      </c>
    </row>
    <row r="648" spans="1:15" ht="13.8" outlineLevel="2" thickTop="1">
      <c r="A648" s="15" t="s">
        <v>38</v>
      </c>
      <c r="C648" s="19" t="s">
        <v>1390</v>
      </c>
      <c r="N648" s="27" t="s">
        <v>2729</v>
      </c>
      <c r="O648" s="28" t="s">
        <v>2729</v>
      </c>
    </row>
    <row r="649" spans="1:15" outlineLevel="2">
      <c r="A649" s="15" t="s">
        <v>2519</v>
      </c>
      <c r="B649" s="18" t="s">
        <v>38</v>
      </c>
      <c r="C649" s="19" t="s">
        <v>1390</v>
      </c>
      <c r="D649" s="19" t="s">
        <v>1391</v>
      </c>
      <c r="E649" s="18" t="s">
        <v>1392</v>
      </c>
      <c r="F649" s="52">
        <v>33518</v>
      </c>
      <c r="H649" s="20">
        <v>0</v>
      </c>
      <c r="I649" s="52">
        <v>33518</v>
      </c>
      <c r="J649" s="20">
        <v>0</v>
      </c>
      <c r="K649" s="75">
        <v>33518</v>
      </c>
      <c r="M649" s="20">
        <v>133209</v>
      </c>
      <c r="N649" s="27">
        <v>-0.748</v>
      </c>
      <c r="O649" s="28">
        <v>-99691</v>
      </c>
    </row>
    <row r="650" spans="1:15" outlineLevel="2">
      <c r="A650" s="15" t="s">
        <v>2520</v>
      </c>
      <c r="B650" s="18" t="s">
        <v>38</v>
      </c>
      <c r="C650" s="19" t="s">
        <v>1390</v>
      </c>
      <c r="D650" s="19" t="s">
        <v>1393</v>
      </c>
      <c r="E650" s="18" t="s">
        <v>1394</v>
      </c>
      <c r="F650" s="20">
        <v>0</v>
      </c>
      <c r="H650" s="20">
        <v>0</v>
      </c>
      <c r="I650" s="20">
        <v>0</v>
      </c>
      <c r="J650" s="20">
        <v>0</v>
      </c>
      <c r="K650" s="75">
        <v>0</v>
      </c>
      <c r="M650" s="20">
        <v>0</v>
      </c>
      <c r="N650" s="27" t="s">
        <v>2729</v>
      </c>
      <c r="O650" s="28">
        <v>0</v>
      </c>
    </row>
    <row r="651" spans="1:15" outlineLevel="2">
      <c r="A651" s="15" t="s">
        <v>2521</v>
      </c>
      <c r="B651" s="18" t="s">
        <v>38</v>
      </c>
      <c r="C651" s="19" t="s">
        <v>1390</v>
      </c>
      <c r="D651" s="19" t="s">
        <v>1395</v>
      </c>
      <c r="E651" s="18" t="s">
        <v>1396</v>
      </c>
      <c r="F651" s="20">
        <v>0</v>
      </c>
      <c r="H651" s="20">
        <v>0</v>
      </c>
      <c r="I651" s="20">
        <v>0</v>
      </c>
      <c r="J651" s="20">
        <v>0</v>
      </c>
      <c r="K651" s="75">
        <v>0</v>
      </c>
      <c r="M651" s="20">
        <v>0</v>
      </c>
      <c r="N651" s="27" t="s">
        <v>2729</v>
      </c>
      <c r="O651" s="28">
        <v>0</v>
      </c>
    </row>
    <row r="652" spans="1:15" outlineLevel="2">
      <c r="A652" s="15" t="s">
        <v>2522</v>
      </c>
      <c r="B652" s="18" t="s">
        <v>38</v>
      </c>
      <c r="C652" s="19" t="s">
        <v>1390</v>
      </c>
      <c r="D652" s="19" t="s">
        <v>1397</v>
      </c>
      <c r="E652" s="18" t="s">
        <v>1132</v>
      </c>
      <c r="F652" s="52">
        <v>-48769</v>
      </c>
      <c r="H652" s="20">
        <v>0</v>
      </c>
      <c r="I652" s="52">
        <v>-48769</v>
      </c>
      <c r="J652" s="20">
        <v>0</v>
      </c>
      <c r="K652" s="75">
        <v>-48769</v>
      </c>
      <c r="M652" s="20">
        <v>-66155</v>
      </c>
      <c r="N652" s="27">
        <v>-0.26300000000000001</v>
      </c>
      <c r="O652" s="28">
        <v>17386</v>
      </c>
    </row>
    <row r="653" spans="1:15" outlineLevel="2">
      <c r="A653" s="15" t="s">
        <v>2523</v>
      </c>
      <c r="B653" s="18" t="s">
        <v>38</v>
      </c>
      <c r="C653" s="19" t="s">
        <v>1390</v>
      </c>
      <c r="D653" s="19" t="s">
        <v>1398</v>
      </c>
      <c r="E653" s="18" t="s">
        <v>1399</v>
      </c>
      <c r="F653" s="20">
        <v>0</v>
      </c>
      <c r="H653" s="20">
        <v>0</v>
      </c>
      <c r="I653" s="20">
        <v>0</v>
      </c>
      <c r="J653" s="20">
        <v>0</v>
      </c>
      <c r="K653" s="75">
        <v>0</v>
      </c>
      <c r="M653" s="20">
        <v>0</v>
      </c>
      <c r="N653" s="27" t="s">
        <v>2729</v>
      </c>
      <c r="O653" s="28">
        <v>0</v>
      </c>
    </row>
    <row r="654" spans="1:15" outlineLevel="2">
      <c r="A654" s="15" t="s">
        <v>2524</v>
      </c>
      <c r="B654" s="18" t="s">
        <v>38</v>
      </c>
      <c r="C654" s="19" t="s">
        <v>1390</v>
      </c>
      <c r="D654" s="19" t="s">
        <v>1400</v>
      </c>
      <c r="E654" s="18" t="s">
        <v>1136</v>
      </c>
      <c r="F654" s="52">
        <v>-155</v>
      </c>
      <c r="H654" s="20">
        <v>0</v>
      </c>
      <c r="I654" s="52">
        <v>-155</v>
      </c>
      <c r="J654" s="20">
        <v>0</v>
      </c>
      <c r="K654" s="75">
        <v>-155</v>
      </c>
      <c r="M654" s="20">
        <v>0</v>
      </c>
      <c r="N654" s="27" t="s">
        <v>2729</v>
      </c>
      <c r="O654" s="28">
        <v>-155</v>
      </c>
    </row>
    <row r="655" spans="1:15" outlineLevel="2">
      <c r="A655" s="15" t="s">
        <v>2525</v>
      </c>
      <c r="B655" s="18" t="s">
        <v>38</v>
      </c>
      <c r="C655" s="19" t="s">
        <v>1390</v>
      </c>
      <c r="D655" s="19" t="s">
        <v>1401</v>
      </c>
      <c r="E655" s="18" t="s">
        <v>1402</v>
      </c>
      <c r="F655" s="20">
        <v>0</v>
      </c>
      <c r="H655" s="20">
        <v>0</v>
      </c>
      <c r="I655" s="20">
        <v>0</v>
      </c>
      <c r="J655" s="20">
        <v>0</v>
      </c>
      <c r="K655" s="75">
        <v>0</v>
      </c>
      <c r="M655" s="20">
        <v>0</v>
      </c>
      <c r="N655" s="27" t="s">
        <v>2729</v>
      </c>
      <c r="O655" s="28">
        <v>0</v>
      </c>
    </row>
    <row r="656" spans="1:15" outlineLevel="2">
      <c r="A656" s="15" t="s">
        <v>2526</v>
      </c>
      <c r="B656" s="18" t="s">
        <v>38</v>
      </c>
      <c r="C656" s="19" t="s">
        <v>1390</v>
      </c>
      <c r="D656" s="19" t="s">
        <v>1403</v>
      </c>
      <c r="E656" s="18" t="s">
        <v>1404</v>
      </c>
      <c r="F656" s="20">
        <v>0</v>
      </c>
      <c r="H656" s="20">
        <v>0</v>
      </c>
      <c r="I656" s="20">
        <v>0</v>
      </c>
      <c r="J656" s="20">
        <v>0</v>
      </c>
      <c r="K656" s="75">
        <v>0</v>
      </c>
      <c r="M656" s="20">
        <v>3048</v>
      </c>
      <c r="N656" s="27">
        <v>-1</v>
      </c>
      <c r="O656" s="28">
        <v>-3048</v>
      </c>
    </row>
    <row r="657" spans="1:15" outlineLevel="2">
      <c r="A657" s="15" t="s">
        <v>2527</v>
      </c>
      <c r="B657" s="18" t="s">
        <v>38</v>
      </c>
      <c r="C657" s="19" t="s">
        <v>1390</v>
      </c>
      <c r="D657" s="19" t="s">
        <v>1405</v>
      </c>
      <c r="E657" s="18" t="s">
        <v>1406</v>
      </c>
      <c r="F657" s="52">
        <v>-2173</v>
      </c>
      <c r="H657" s="20">
        <v>0</v>
      </c>
      <c r="I657" s="52">
        <v>-2173</v>
      </c>
      <c r="J657" s="20">
        <v>0</v>
      </c>
      <c r="K657" s="75">
        <v>-2173</v>
      </c>
      <c r="M657" s="20">
        <v>26003</v>
      </c>
      <c r="N657" s="27">
        <v>-1.0840000000000001</v>
      </c>
      <c r="O657" s="28">
        <v>-28176</v>
      </c>
    </row>
    <row r="658" spans="1:15" outlineLevel="2">
      <c r="A658" s="15" t="s">
        <v>2838</v>
      </c>
      <c r="B658" s="18" t="s">
        <v>38</v>
      </c>
      <c r="C658" s="19" t="s">
        <v>1390</v>
      </c>
      <c r="D658" s="19" t="s">
        <v>1464</v>
      </c>
      <c r="E658" s="18" t="s">
        <v>1181</v>
      </c>
      <c r="F658" s="52">
        <v>-110374</v>
      </c>
      <c r="H658" s="20">
        <v>0</v>
      </c>
      <c r="I658" s="52">
        <v>-110374</v>
      </c>
      <c r="J658" s="20">
        <v>0</v>
      </c>
      <c r="K658" s="84">
        <v>-110374</v>
      </c>
      <c r="M658" s="20">
        <v>-69625</v>
      </c>
      <c r="N658" s="27">
        <v>0.58499999999999996</v>
      </c>
      <c r="O658" s="28">
        <v>-40749</v>
      </c>
    </row>
    <row r="659" spans="1:15" outlineLevel="2">
      <c r="A659" s="15" t="s">
        <v>2839</v>
      </c>
      <c r="B659" s="18" t="s">
        <v>38</v>
      </c>
      <c r="C659" s="19" t="s">
        <v>1390</v>
      </c>
      <c r="D659" s="19" t="s">
        <v>1465</v>
      </c>
      <c r="E659" s="18" t="s">
        <v>1183</v>
      </c>
      <c r="F659" s="20">
        <v>0</v>
      </c>
      <c r="H659" s="20">
        <v>0</v>
      </c>
      <c r="I659" s="20">
        <v>0</v>
      </c>
      <c r="J659" s="20">
        <v>0</v>
      </c>
      <c r="K659" s="84">
        <v>0</v>
      </c>
      <c r="M659" s="20">
        <v>0</v>
      </c>
      <c r="N659" s="27" t="s">
        <v>2729</v>
      </c>
      <c r="O659" s="28">
        <v>0</v>
      </c>
    </row>
    <row r="660" spans="1:15" outlineLevel="2">
      <c r="A660" s="15" t="s">
        <v>2840</v>
      </c>
      <c r="B660" s="18" t="s">
        <v>38</v>
      </c>
      <c r="C660" s="19" t="s">
        <v>1390</v>
      </c>
      <c r="D660" s="19" t="s">
        <v>1466</v>
      </c>
      <c r="E660" s="18" t="s">
        <v>1185</v>
      </c>
      <c r="F660" s="20">
        <v>0</v>
      </c>
      <c r="H660" s="20">
        <v>0</v>
      </c>
      <c r="I660" s="20">
        <v>0</v>
      </c>
      <c r="J660" s="20">
        <v>0</v>
      </c>
      <c r="K660" s="84">
        <v>0</v>
      </c>
      <c r="M660" s="20">
        <v>0</v>
      </c>
      <c r="N660" s="27" t="s">
        <v>2729</v>
      </c>
      <c r="O660" s="28">
        <v>0</v>
      </c>
    </row>
    <row r="661" spans="1:15" outlineLevel="2">
      <c r="A661" s="15" t="s">
        <v>2841</v>
      </c>
      <c r="B661" s="18" t="s">
        <v>38</v>
      </c>
      <c r="C661" s="19" t="s">
        <v>1390</v>
      </c>
      <c r="D661" s="19" t="s">
        <v>1467</v>
      </c>
      <c r="E661" s="18" t="s">
        <v>1468</v>
      </c>
      <c r="F661" s="52">
        <v>186598</v>
      </c>
      <c r="H661" s="20">
        <v>0</v>
      </c>
      <c r="I661" s="52">
        <v>186598</v>
      </c>
      <c r="J661" s="20">
        <v>0</v>
      </c>
      <c r="K661" s="84">
        <v>186598</v>
      </c>
      <c r="M661" s="20">
        <v>22745</v>
      </c>
      <c r="N661" s="27">
        <v>7.2039999999999997</v>
      </c>
      <c r="O661" s="28">
        <v>163853</v>
      </c>
    </row>
    <row r="662" spans="1:15" outlineLevel="2">
      <c r="A662" s="15" t="s">
        <v>2842</v>
      </c>
      <c r="B662" s="18" t="s">
        <v>38</v>
      </c>
      <c r="C662" s="19" t="s">
        <v>1390</v>
      </c>
      <c r="D662" s="19" t="s">
        <v>1469</v>
      </c>
      <c r="E662" s="18" t="s">
        <v>1189</v>
      </c>
      <c r="F662" s="20">
        <v>0</v>
      </c>
      <c r="H662" s="20">
        <v>0</v>
      </c>
      <c r="I662" s="20">
        <v>0</v>
      </c>
      <c r="J662" s="20">
        <v>0</v>
      </c>
      <c r="K662" s="84">
        <v>0</v>
      </c>
      <c r="M662" s="20">
        <v>0</v>
      </c>
      <c r="N662" s="27" t="s">
        <v>2729</v>
      </c>
      <c r="O662" s="28">
        <v>0</v>
      </c>
    </row>
    <row r="663" spans="1:15" outlineLevel="2">
      <c r="A663" s="15" t="s">
        <v>2843</v>
      </c>
      <c r="B663" s="18" t="s">
        <v>38</v>
      </c>
      <c r="C663" s="19" t="s">
        <v>1390</v>
      </c>
      <c r="D663" s="19" t="s">
        <v>1470</v>
      </c>
      <c r="E663" s="18" t="s">
        <v>1471</v>
      </c>
      <c r="F663" s="52">
        <v>541</v>
      </c>
      <c r="H663" s="20">
        <v>0</v>
      </c>
      <c r="I663" s="52">
        <v>541</v>
      </c>
      <c r="J663" s="20">
        <v>0</v>
      </c>
      <c r="K663" s="84">
        <v>541</v>
      </c>
      <c r="M663" s="20">
        <v>0</v>
      </c>
      <c r="N663" s="27" t="s">
        <v>2729</v>
      </c>
      <c r="O663" s="28">
        <v>541</v>
      </c>
    </row>
    <row r="664" spans="1:15" outlineLevel="2">
      <c r="A664" s="15" t="s">
        <v>2844</v>
      </c>
      <c r="B664" s="18" t="s">
        <v>38</v>
      </c>
      <c r="C664" s="19" t="s">
        <v>1390</v>
      </c>
      <c r="D664" s="19" t="s">
        <v>1472</v>
      </c>
      <c r="E664" s="18" t="s">
        <v>1193</v>
      </c>
      <c r="F664" s="20">
        <v>0</v>
      </c>
      <c r="H664" s="20">
        <v>0</v>
      </c>
      <c r="I664" s="20">
        <v>0</v>
      </c>
      <c r="J664" s="20">
        <v>0</v>
      </c>
      <c r="K664" s="84">
        <v>0</v>
      </c>
      <c r="M664" s="20">
        <v>0</v>
      </c>
      <c r="N664" s="27" t="s">
        <v>2729</v>
      </c>
      <c r="O664" s="28">
        <v>0</v>
      </c>
    </row>
    <row r="665" spans="1:15" outlineLevel="2">
      <c r="A665" s="15" t="s">
        <v>2845</v>
      </c>
      <c r="B665" s="18" t="s">
        <v>38</v>
      </c>
      <c r="C665" s="19" t="s">
        <v>1390</v>
      </c>
      <c r="D665" s="19" t="s">
        <v>1473</v>
      </c>
      <c r="E665" s="18" t="s">
        <v>1195</v>
      </c>
      <c r="F665" s="20">
        <v>0</v>
      </c>
      <c r="H665" s="20">
        <v>0</v>
      </c>
      <c r="I665" s="20">
        <v>0</v>
      </c>
      <c r="J665" s="20">
        <v>0</v>
      </c>
      <c r="K665" s="84">
        <v>0</v>
      </c>
      <c r="M665" s="20">
        <v>-151</v>
      </c>
      <c r="N665" s="27">
        <v>-1</v>
      </c>
      <c r="O665" s="28">
        <v>151</v>
      </c>
    </row>
    <row r="666" spans="1:15" outlineLevel="2">
      <c r="A666" s="15" t="s">
        <v>2846</v>
      </c>
      <c r="B666" s="18" t="s">
        <v>38</v>
      </c>
      <c r="C666" s="19" t="s">
        <v>1390</v>
      </c>
      <c r="D666" s="19" t="s">
        <v>1474</v>
      </c>
      <c r="E666" s="18" t="s">
        <v>1197</v>
      </c>
      <c r="F666" s="52">
        <v>5998</v>
      </c>
      <c r="H666" s="20">
        <v>0</v>
      </c>
      <c r="I666" s="52">
        <v>5998</v>
      </c>
      <c r="J666" s="20">
        <v>0</v>
      </c>
      <c r="K666" s="84">
        <v>5998</v>
      </c>
      <c r="M666" s="20">
        <v>-12639</v>
      </c>
      <c r="N666" s="27">
        <v>-1.4750000000000001</v>
      </c>
      <c r="O666" s="28">
        <v>18637</v>
      </c>
    </row>
    <row r="667" spans="1:15" outlineLevel="2">
      <c r="A667" s="15" t="s">
        <v>2847</v>
      </c>
      <c r="B667" s="18" t="s">
        <v>38</v>
      </c>
      <c r="C667" s="19" t="s">
        <v>1390</v>
      </c>
      <c r="D667" s="19" t="s">
        <v>1272</v>
      </c>
      <c r="E667" s="18" t="s">
        <v>1273</v>
      </c>
      <c r="F667" s="20">
        <v>0</v>
      </c>
      <c r="H667" s="20">
        <v>0</v>
      </c>
      <c r="I667" s="20">
        <v>0</v>
      </c>
      <c r="J667" s="20">
        <v>0</v>
      </c>
      <c r="K667" s="84">
        <v>0</v>
      </c>
      <c r="M667" s="20">
        <v>0</v>
      </c>
      <c r="N667" s="27" t="s">
        <v>2729</v>
      </c>
      <c r="O667" s="28">
        <v>0</v>
      </c>
    </row>
    <row r="668" spans="1:15" outlineLevel="2">
      <c r="A668" s="15" t="s">
        <v>2848</v>
      </c>
      <c r="B668" s="18" t="s">
        <v>38</v>
      </c>
      <c r="C668" s="19" t="s">
        <v>1390</v>
      </c>
      <c r="D668" s="19" t="s">
        <v>1475</v>
      </c>
      <c r="E668" s="18" t="s">
        <v>1476</v>
      </c>
      <c r="F668" s="20">
        <v>0</v>
      </c>
      <c r="H668" s="20">
        <v>0</v>
      </c>
      <c r="I668" s="20">
        <v>0</v>
      </c>
      <c r="J668" s="20">
        <v>0</v>
      </c>
      <c r="K668" s="84">
        <v>0</v>
      </c>
      <c r="M668" s="20">
        <v>0</v>
      </c>
      <c r="N668" s="27" t="s">
        <v>2729</v>
      </c>
      <c r="O668" s="28">
        <v>0</v>
      </c>
    </row>
    <row r="669" spans="1:15" outlineLevel="2">
      <c r="A669" s="15" t="s">
        <v>2849</v>
      </c>
      <c r="B669" s="18" t="s">
        <v>38</v>
      </c>
      <c r="C669" s="19" t="s">
        <v>1390</v>
      </c>
      <c r="D669" s="19" t="s">
        <v>1477</v>
      </c>
      <c r="E669" s="18" t="s">
        <v>1478</v>
      </c>
      <c r="F669" s="20">
        <v>0</v>
      </c>
      <c r="H669" s="20">
        <v>0</v>
      </c>
      <c r="I669" s="20">
        <v>0</v>
      </c>
      <c r="J669" s="20">
        <v>0</v>
      </c>
      <c r="K669" s="84">
        <v>0</v>
      </c>
      <c r="M669" s="20">
        <v>0</v>
      </c>
      <c r="N669" s="27" t="s">
        <v>2729</v>
      </c>
      <c r="O669" s="28">
        <v>0</v>
      </c>
    </row>
    <row r="670" spans="1:15" outlineLevel="2">
      <c r="A670" s="15" t="s">
        <v>2528</v>
      </c>
      <c r="B670" s="18" t="s">
        <v>38</v>
      </c>
      <c r="C670" s="19" t="s">
        <v>1390</v>
      </c>
      <c r="D670" s="19" t="s">
        <v>1407</v>
      </c>
      <c r="E670" s="18" t="s">
        <v>1408</v>
      </c>
      <c r="F670" s="52">
        <v>-9346</v>
      </c>
      <c r="H670" s="20">
        <v>0</v>
      </c>
      <c r="I670" s="52">
        <v>-9346</v>
      </c>
      <c r="J670" s="20">
        <v>0</v>
      </c>
      <c r="K670" s="52">
        <v>-9346</v>
      </c>
      <c r="M670" s="20">
        <v>-189635</v>
      </c>
      <c r="N670" s="27">
        <v>-0.95099999999999996</v>
      </c>
      <c r="O670" s="28">
        <v>180289</v>
      </c>
    </row>
    <row r="671" spans="1:15" outlineLevel="2">
      <c r="A671" s="15" t="s">
        <v>2529</v>
      </c>
      <c r="B671" s="18" t="s">
        <v>38</v>
      </c>
      <c r="C671" s="19" t="s">
        <v>1390</v>
      </c>
      <c r="D671" s="19" t="s">
        <v>1409</v>
      </c>
      <c r="E671" s="18" t="s">
        <v>1410</v>
      </c>
      <c r="F671" s="20">
        <v>0</v>
      </c>
      <c r="H671" s="20">
        <v>0</v>
      </c>
      <c r="I671" s="20">
        <v>0</v>
      </c>
      <c r="J671" s="20">
        <v>0</v>
      </c>
      <c r="K671" s="41">
        <v>0</v>
      </c>
      <c r="M671" s="20">
        <v>0</v>
      </c>
      <c r="N671" s="27" t="s">
        <v>2729</v>
      </c>
      <c r="O671" s="28">
        <v>0</v>
      </c>
    </row>
    <row r="672" spans="1:15" outlineLevel="2">
      <c r="A672" s="15" t="s">
        <v>2530</v>
      </c>
      <c r="B672" s="18" t="s">
        <v>38</v>
      </c>
      <c r="C672" s="19" t="s">
        <v>1390</v>
      </c>
      <c r="D672" s="19" t="s">
        <v>1411</v>
      </c>
      <c r="E672" s="18" t="s">
        <v>1412</v>
      </c>
      <c r="F672" s="20">
        <v>0</v>
      </c>
      <c r="H672" s="20">
        <v>0</v>
      </c>
      <c r="I672" s="20">
        <v>0</v>
      </c>
      <c r="J672" s="20">
        <v>0</v>
      </c>
      <c r="K672" s="41">
        <v>0</v>
      </c>
      <c r="M672" s="20">
        <v>0</v>
      </c>
      <c r="N672" s="27" t="s">
        <v>2729</v>
      </c>
      <c r="O672" s="28">
        <v>0</v>
      </c>
    </row>
    <row r="673" spans="1:15" outlineLevel="2">
      <c r="A673" s="15" t="s">
        <v>2531</v>
      </c>
      <c r="B673" s="18" t="s">
        <v>38</v>
      </c>
      <c r="C673" s="19" t="s">
        <v>1390</v>
      </c>
      <c r="D673" s="19" t="s">
        <v>1413</v>
      </c>
      <c r="E673" s="18" t="s">
        <v>1414</v>
      </c>
      <c r="F673" s="52">
        <v>39853</v>
      </c>
      <c r="H673" s="20">
        <v>0</v>
      </c>
      <c r="I673" s="52">
        <v>39853</v>
      </c>
      <c r="J673" s="20">
        <v>0</v>
      </c>
      <c r="K673" s="52">
        <v>39853</v>
      </c>
      <c r="M673" s="20">
        <v>193980</v>
      </c>
      <c r="N673" s="27">
        <v>-0.79500000000000004</v>
      </c>
      <c r="O673" s="28">
        <v>-154127</v>
      </c>
    </row>
    <row r="674" spans="1:15" outlineLevel="2">
      <c r="A674" s="15" t="s">
        <v>2532</v>
      </c>
      <c r="B674" s="18" t="s">
        <v>38</v>
      </c>
      <c r="C674" s="19" t="s">
        <v>1390</v>
      </c>
      <c r="D674" s="19" t="s">
        <v>1415</v>
      </c>
      <c r="E674" s="18" t="s">
        <v>1416</v>
      </c>
      <c r="F674" s="20">
        <v>0</v>
      </c>
      <c r="H674" s="20">
        <v>0</v>
      </c>
      <c r="I674" s="20">
        <v>0</v>
      </c>
      <c r="J674" s="20">
        <v>0</v>
      </c>
      <c r="K674" s="41">
        <v>0</v>
      </c>
      <c r="M674" s="20">
        <v>0</v>
      </c>
      <c r="N674" s="27" t="s">
        <v>2729</v>
      </c>
      <c r="O674" s="28">
        <v>0</v>
      </c>
    </row>
    <row r="675" spans="1:15" outlineLevel="2">
      <c r="A675" s="15" t="s">
        <v>2533</v>
      </c>
      <c r="B675" s="18" t="s">
        <v>38</v>
      </c>
      <c r="C675" s="19" t="s">
        <v>1390</v>
      </c>
      <c r="D675" s="19" t="s">
        <v>1417</v>
      </c>
      <c r="E675" s="18" t="s">
        <v>1418</v>
      </c>
      <c r="F675" s="20">
        <v>0</v>
      </c>
      <c r="H675" s="20">
        <v>0</v>
      </c>
      <c r="I675" s="20">
        <v>0</v>
      </c>
      <c r="J675" s="20">
        <v>0</v>
      </c>
      <c r="K675" s="41">
        <v>0</v>
      </c>
      <c r="M675" s="20">
        <v>0</v>
      </c>
      <c r="N675" s="27" t="s">
        <v>2729</v>
      </c>
      <c r="O675" s="28">
        <v>0</v>
      </c>
    </row>
    <row r="676" spans="1:15" outlineLevel="2">
      <c r="A676" s="15" t="s">
        <v>2534</v>
      </c>
      <c r="B676" s="18" t="s">
        <v>38</v>
      </c>
      <c r="C676" s="19" t="s">
        <v>1390</v>
      </c>
      <c r="D676" s="19" t="s">
        <v>1419</v>
      </c>
      <c r="E676" s="18" t="s">
        <v>1420</v>
      </c>
      <c r="F676" s="20">
        <v>0</v>
      </c>
      <c r="H676" s="20">
        <v>0</v>
      </c>
      <c r="I676" s="20">
        <v>0</v>
      </c>
      <c r="J676" s="20">
        <v>0</v>
      </c>
      <c r="K676" s="41">
        <v>0</v>
      </c>
      <c r="M676" s="20">
        <v>0</v>
      </c>
      <c r="N676" s="27" t="s">
        <v>2729</v>
      </c>
      <c r="O676" s="28">
        <v>0</v>
      </c>
    </row>
    <row r="677" spans="1:15" outlineLevel="2">
      <c r="A677" s="15" t="s">
        <v>2535</v>
      </c>
      <c r="B677" s="18" t="s">
        <v>38</v>
      </c>
      <c r="C677" s="19" t="s">
        <v>1390</v>
      </c>
      <c r="D677" s="19" t="s">
        <v>1421</v>
      </c>
      <c r="E677" s="18" t="s">
        <v>1422</v>
      </c>
      <c r="F677" s="20">
        <v>0</v>
      </c>
      <c r="H677" s="20">
        <v>0</v>
      </c>
      <c r="I677" s="20">
        <v>0</v>
      </c>
      <c r="J677" s="20">
        <v>0</v>
      </c>
      <c r="K677" s="41">
        <v>0</v>
      </c>
      <c r="M677" s="20">
        <v>6451</v>
      </c>
      <c r="N677" s="27">
        <v>-1</v>
      </c>
      <c r="O677" s="28">
        <v>-6451</v>
      </c>
    </row>
    <row r="678" spans="1:15" outlineLevel="2">
      <c r="A678" s="15" t="s">
        <v>2536</v>
      </c>
      <c r="B678" s="18" t="s">
        <v>38</v>
      </c>
      <c r="C678" s="19" t="s">
        <v>1390</v>
      </c>
      <c r="D678" s="19" t="s">
        <v>1423</v>
      </c>
      <c r="E678" s="18" t="s">
        <v>1424</v>
      </c>
      <c r="F678" s="52">
        <v>-414</v>
      </c>
      <c r="H678" s="20">
        <v>0</v>
      </c>
      <c r="I678" s="52">
        <v>-414</v>
      </c>
      <c r="J678" s="20">
        <v>0</v>
      </c>
      <c r="K678" s="41">
        <v>-414</v>
      </c>
      <c r="M678" s="20">
        <v>26743</v>
      </c>
      <c r="N678" s="27">
        <v>-1.0149999999999999</v>
      </c>
      <c r="O678" s="28">
        <v>-27157</v>
      </c>
    </row>
    <row r="679" spans="1:15" outlineLevel="2">
      <c r="A679" s="15" t="s">
        <v>2850</v>
      </c>
      <c r="B679" s="18" t="s">
        <v>38</v>
      </c>
      <c r="C679" s="19" t="s">
        <v>1390</v>
      </c>
      <c r="D679" s="19" t="s">
        <v>1489</v>
      </c>
      <c r="E679" s="18" t="s">
        <v>1490</v>
      </c>
      <c r="F679" s="52">
        <v>-97046</v>
      </c>
      <c r="H679" s="20">
        <v>0</v>
      </c>
      <c r="I679" s="52">
        <v>-97046</v>
      </c>
      <c r="J679" s="20">
        <v>0</v>
      </c>
      <c r="K679" s="51">
        <v>-97046</v>
      </c>
      <c r="M679" s="20">
        <v>-16730</v>
      </c>
      <c r="N679" s="27">
        <v>4.8010000000000002</v>
      </c>
      <c r="O679" s="28">
        <v>-80316</v>
      </c>
    </row>
    <row r="680" spans="1:15" outlineLevel="2">
      <c r="A680" s="15" t="s">
        <v>2851</v>
      </c>
      <c r="B680" s="18" t="s">
        <v>38</v>
      </c>
      <c r="C680" s="19" t="s">
        <v>1390</v>
      </c>
      <c r="D680" s="19" t="s">
        <v>1491</v>
      </c>
      <c r="E680" s="18" t="s">
        <v>1492</v>
      </c>
      <c r="F680" s="20">
        <v>0</v>
      </c>
      <c r="H680" s="20">
        <v>0</v>
      </c>
      <c r="I680" s="20">
        <v>0</v>
      </c>
      <c r="J680" s="20">
        <v>0</v>
      </c>
      <c r="K680" s="51">
        <v>0</v>
      </c>
      <c r="M680" s="20">
        <v>0</v>
      </c>
      <c r="N680" s="27" t="s">
        <v>2729</v>
      </c>
      <c r="O680" s="28">
        <v>0</v>
      </c>
    </row>
    <row r="681" spans="1:15" outlineLevel="2">
      <c r="A681" s="15" t="s">
        <v>2852</v>
      </c>
      <c r="B681" s="18" t="s">
        <v>38</v>
      </c>
      <c r="C681" s="19" t="s">
        <v>1390</v>
      </c>
      <c r="D681" s="19" t="s">
        <v>1493</v>
      </c>
      <c r="E681" s="18" t="s">
        <v>1494</v>
      </c>
      <c r="F681" s="20">
        <v>0</v>
      </c>
      <c r="H681" s="20">
        <v>0</v>
      </c>
      <c r="I681" s="20">
        <v>0</v>
      </c>
      <c r="J681" s="20">
        <v>0</v>
      </c>
      <c r="K681" s="51">
        <v>0</v>
      </c>
      <c r="M681" s="20">
        <v>0</v>
      </c>
      <c r="N681" s="27" t="s">
        <v>2729</v>
      </c>
      <c r="O681" s="28">
        <v>0</v>
      </c>
    </row>
    <row r="682" spans="1:15" outlineLevel="2">
      <c r="A682" s="15" t="s">
        <v>2853</v>
      </c>
      <c r="B682" s="18" t="s">
        <v>38</v>
      </c>
      <c r="C682" s="19" t="s">
        <v>1390</v>
      </c>
      <c r="D682" s="19" t="s">
        <v>1495</v>
      </c>
      <c r="E682" s="18" t="s">
        <v>1496</v>
      </c>
      <c r="F682" s="52">
        <v>395406</v>
      </c>
      <c r="H682" s="20">
        <v>0</v>
      </c>
      <c r="I682" s="52">
        <v>395406</v>
      </c>
      <c r="J682" s="20">
        <v>0</v>
      </c>
      <c r="K682" s="51">
        <v>395406</v>
      </c>
      <c r="M682" s="20">
        <v>18751</v>
      </c>
      <c r="N682" s="27">
        <v>20.087</v>
      </c>
      <c r="O682" s="28">
        <v>376655</v>
      </c>
    </row>
    <row r="683" spans="1:15" outlineLevel="2">
      <c r="A683" s="15" t="s">
        <v>2854</v>
      </c>
      <c r="B683" s="18" t="s">
        <v>38</v>
      </c>
      <c r="C683" s="19" t="s">
        <v>1390</v>
      </c>
      <c r="D683" s="19" t="s">
        <v>1497</v>
      </c>
      <c r="E683" s="18" t="s">
        <v>1498</v>
      </c>
      <c r="F683" s="20">
        <v>0</v>
      </c>
      <c r="H683" s="20">
        <v>0</v>
      </c>
      <c r="I683" s="20">
        <v>0</v>
      </c>
      <c r="J683" s="20">
        <v>0</v>
      </c>
      <c r="K683" s="51">
        <v>0</v>
      </c>
      <c r="M683" s="20">
        <v>0</v>
      </c>
      <c r="N683" s="27" t="s">
        <v>2729</v>
      </c>
      <c r="O683" s="28">
        <v>0</v>
      </c>
    </row>
    <row r="684" spans="1:15" outlineLevel="2">
      <c r="A684" s="15" t="s">
        <v>2855</v>
      </c>
      <c r="B684" s="18" t="s">
        <v>38</v>
      </c>
      <c r="C684" s="19" t="s">
        <v>1390</v>
      </c>
      <c r="D684" s="19" t="s">
        <v>1499</v>
      </c>
      <c r="E684" s="18" t="s">
        <v>1500</v>
      </c>
      <c r="F684" s="20">
        <v>0</v>
      </c>
      <c r="H684" s="20">
        <v>0</v>
      </c>
      <c r="I684" s="20">
        <v>0</v>
      </c>
      <c r="J684" s="20">
        <v>0</v>
      </c>
      <c r="K684" s="51">
        <v>0</v>
      </c>
      <c r="M684" s="20">
        <v>0</v>
      </c>
      <c r="N684" s="27" t="s">
        <v>2729</v>
      </c>
      <c r="O684" s="28">
        <v>0</v>
      </c>
    </row>
    <row r="685" spans="1:15" outlineLevel="2">
      <c r="A685" s="15" t="s">
        <v>2856</v>
      </c>
      <c r="B685" s="18" t="s">
        <v>38</v>
      </c>
      <c r="C685" s="19" t="s">
        <v>1390</v>
      </c>
      <c r="D685" s="19" t="s">
        <v>1501</v>
      </c>
      <c r="E685" s="18" t="s">
        <v>1502</v>
      </c>
      <c r="F685" s="20">
        <v>0</v>
      </c>
      <c r="H685" s="20">
        <v>0</v>
      </c>
      <c r="I685" s="20">
        <v>0</v>
      </c>
      <c r="J685" s="20">
        <v>0</v>
      </c>
      <c r="K685" s="51">
        <v>0</v>
      </c>
      <c r="M685" s="20">
        <v>0</v>
      </c>
      <c r="N685" s="27" t="s">
        <v>2729</v>
      </c>
      <c r="O685" s="28">
        <v>0</v>
      </c>
    </row>
    <row r="686" spans="1:15" outlineLevel="2">
      <c r="A686" s="15" t="s">
        <v>2857</v>
      </c>
      <c r="B686" s="18" t="s">
        <v>38</v>
      </c>
      <c r="C686" s="19" t="s">
        <v>1390</v>
      </c>
      <c r="D686" s="19" t="s">
        <v>1503</v>
      </c>
      <c r="E686" s="18" t="s">
        <v>1504</v>
      </c>
      <c r="F686" s="20">
        <v>0</v>
      </c>
      <c r="H686" s="20">
        <v>0</v>
      </c>
      <c r="I686" s="20">
        <v>0</v>
      </c>
      <c r="J686" s="20">
        <v>0</v>
      </c>
      <c r="K686" s="51">
        <v>0</v>
      </c>
      <c r="M686" s="20">
        <v>669</v>
      </c>
      <c r="N686" s="27">
        <v>-1</v>
      </c>
      <c r="O686" s="28">
        <v>-669</v>
      </c>
    </row>
    <row r="687" spans="1:15" outlineLevel="2">
      <c r="A687" s="15" t="s">
        <v>2858</v>
      </c>
      <c r="B687" s="18" t="s">
        <v>38</v>
      </c>
      <c r="C687" s="19" t="s">
        <v>1390</v>
      </c>
      <c r="D687" s="19" t="s">
        <v>1505</v>
      </c>
      <c r="E687" s="18" t="s">
        <v>1506</v>
      </c>
      <c r="F687" s="52">
        <v>-6955</v>
      </c>
      <c r="H687" s="20">
        <v>0</v>
      </c>
      <c r="I687" s="52">
        <v>-6955</v>
      </c>
      <c r="J687" s="20">
        <v>0</v>
      </c>
      <c r="K687" s="51">
        <v>-6955</v>
      </c>
      <c r="M687" s="20">
        <v>2876</v>
      </c>
      <c r="N687" s="27">
        <v>-3.4180000000000001</v>
      </c>
      <c r="O687" s="28">
        <v>-9831</v>
      </c>
    </row>
    <row r="688" spans="1:15" outlineLevel="2">
      <c r="A688" s="15" t="s">
        <v>2537</v>
      </c>
      <c r="B688" s="18" t="s">
        <v>38</v>
      </c>
      <c r="C688" s="19" t="s">
        <v>1390</v>
      </c>
      <c r="D688" s="19" t="s">
        <v>1425</v>
      </c>
      <c r="E688" s="18" t="s">
        <v>1426</v>
      </c>
      <c r="F688" s="20">
        <v>0</v>
      </c>
      <c r="H688" s="20">
        <v>0</v>
      </c>
      <c r="I688" s="20">
        <v>0</v>
      </c>
      <c r="J688" s="20">
        <v>0</v>
      </c>
      <c r="K688" s="20">
        <v>0</v>
      </c>
      <c r="M688" s="20">
        <v>0</v>
      </c>
      <c r="N688" s="27" t="s">
        <v>2729</v>
      </c>
      <c r="O688" s="28">
        <v>0</v>
      </c>
    </row>
    <row r="689" spans="1:15" outlineLevel="2">
      <c r="A689" s="15" t="s">
        <v>2538</v>
      </c>
      <c r="B689" s="18" t="s">
        <v>38</v>
      </c>
      <c r="C689" s="19" t="s">
        <v>1390</v>
      </c>
      <c r="D689" s="19" t="s">
        <v>1427</v>
      </c>
      <c r="E689" s="18" t="s">
        <v>1428</v>
      </c>
      <c r="F689" s="20">
        <v>0</v>
      </c>
      <c r="H689" s="20">
        <v>0</v>
      </c>
      <c r="I689" s="20">
        <v>0</v>
      </c>
      <c r="J689" s="20">
        <v>0</v>
      </c>
      <c r="K689" s="20">
        <v>0</v>
      </c>
      <c r="M689" s="20">
        <v>0</v>
      </c>
      <c r="N689" s="27" t="s">
        <v>2729</v>
      </c>
      <c r="O689" s="28">
        <v>0</v>
      </c>
    </row>
    <row r="690" spans="1:15" outlineLevel="2">
      <c r="A690" s="15" t="s">
        <v>2539</v>
      </c>
      <c r="B690" s="18" t="s">
        <v>38</v>
      </c>
      <c r="C690" s="19" t="s">
        <v>1390</v>
      </c>
      <c r="D690" s="19" t="s">
        <v>1429</v>
      </c>
      <c r="E690" s="18" t="s">
        <v>1430</v>
      </c>
      <c r="F690" s="20">
        <v>0</v>
      </c>
      <c r="H690" s="20">
        <v>0</v>
      </c>
      <c r="I690" s="20">
        <v>0</v>
      </c>
      <c r="J690" s="20">
        <v>0</v>
      </c>
      <c r="K690" s="20">
        <v>0</v>
      </c>
      <c r="M690" s="20">
        <v>0</v>
      </c>
      <c r="N690" s="27" t="s">
        <v>2729</v>
      </c>
      <c r="O690" s="28">
        <v>0</v>
      </c>
    </row>
    <row r="691" spans="1:15" outlineLevel="2">
      <c r="A691" s="15" t="s">
        <v>2540</v>
      </c>
      <c r="B691" s="18" t="s">
        <v>38</v>
      </c>
      <c r="C691" s="19" t="s">
        <v>1390</v>
      </c>
      <c r="D691" s="19" t="s">
        <v>1431</v>
      </c>
      <c r="E691" s="18" t="s">
        <v>1432</v>
      </c>
      <c r="F691" s="20">
        <v>0</v>
      </c>
      <c r="H691" s="20">
        <v>0</v>
      </c>
      <c r="I691" s="20">
        <v>0</v>
      </c>
      <c r="J691" s="20">
        <v>0</v>
      </c>
      <c r="K691" s="20">
        <v>0</v>
      </c>
      <c r="M691" s="20">
        <v>0</v>
      </c>
      <c r="N691" s="27" t="s">
        <v>2729</v>
      </c>
      <c r="O691" s="28">
        <v>0</v>
      </c>
    </row>
    <row r="692" spans="1:15" outlineLevel="2">
      <c r="A692" s="15" t="s">
        <v>2541</v>
      </c>
      <c r="B692" s="18" t="s">
        <v>38</v>
      </c>
      <c r="C692" s="19" t="s">
        <v>1390</v>
      </c>
      <c r="D692" s="19" t="s">
        <v>1433</v>
      </c>
      <c r="E692" s="18" t="s">
        <v>1434</v>
      </c>
      <c r="F692" s="20">
        <v>0</v>
      </c>
      <c r="H692" s="20">
        <v>0</v>
      </c>
      <c r="I692" s="20">
        <v>0</v>
      </c>
      <c r="J692" s="20">
        <v>0</v>
      </c>
      <c r="K692" s="20">
        <v>0</v>
      </c>
      <c r="M692" s="20">
        <v>0</v>
      </c>
      <c r="N692" s="27" t="s">
        <v>2729</v>
      </c>
      <c r="O692" s="28">
        <v>0</v>
      </c>
    </row>
    <row r="693" spans="1:15" outlineLevel="2">
      <c r="A693" s="15" t="s">
        <v>2542</v>
      </c>
      <c r="B693" s="18" t="s">
        <v>38</v>
      </c>
      <c r="C693" s="19" t="s">
        <v>1390</v>
      </c>
      <c r="D693" s="19" t="s">
        <v>1435</v>
      </c>
      <c r="E693" s="18" t="s">
        <v>1436</v>
      </c>
      <c r="F693" s="20">
        <v>0</v>
      </c>
      <c r="H693" s="20">
        <v>0</v>
      </c>
      <c r="I693" s="20">
        <v>0</v>
      </c>
      <c r="J693" s="20">
        <v>0</v>
      </c>
      <c r="K693" s="20">
        <v>0</v>
      </c>
      <c r="M693" s="20">
        <v>0</v>
      </c>
      <c r="N693" s="27" t="s">
        <v>2729</v>
      </c>
      <c r="O693" s="28">
        <v>0</v>
      </c>
    </row>
    <row r="694" spans="1:15" outlineLevel="2">
      <c r="A694" s="15" t="s">
        <v>2543</v>
      </c>
      <c r="B694" s="18" t="s">
        <v>38</v>
      </c>
      <c r="C694" s="19" t="s">
        <v>1390</v>
      </c>
      <c r="D694" s="19" t="s">
        <v>1437</v>
      </c>
      <c r="E694" s="18" t="s">
        <v>1438</v>
      </c>
      <c r="F694" s="20">
        <v>0</v>
      </c>
      <c r="H694" s="20">
        <v>0</v>
      </c>
      <c r="I694" s="20">
        <v>0</v>
      </c>
      <c r="J694" s="20">
        <v>0</v>
      </c>
      <c r="K694" s="20">
        <v>0</v>
      </c>
      <c r="M694" s="20">
        <v>0</v>
      </c>
      <c r="N694" s="27" t="s">
        <v>2729</v>
      </c>
      <c r="O694" s="28">
        <v>0</v>
      </c>
    </row>
    <row r="695" spans="1:15" outlineLevel="2">
      <c r="A695" s="15" t="s">
        <v>2544</v>
      </c>
      <c r="B695" s="18" t="s">
        <v>38</v>
      </c>
      <c r="C695" s="19" t="s">
        <v>1390</v>
      </c>
      <c r="D695" s="19" t="s">
        <v>1439</v>
      </c>
      <c r="E695" s="18" t="s">
        <v>1440</v>
      </c>
      <c r="F695" s="52">
        <v>-772</v>
      </c>
      <c r="H695" s="20">
        <v>0</v>
      </c>
      <c r="I695" s="52">
        <v>-772</v>
      </c>
      <c r="J695" s="20">
        <v>0</v>
      </c>
      <c r="K695" s="75">
        <v>-772</v>
      </c>
      <c r="M695" s="20">
        <v>-59428</v>
      </c>
      <c r="N695" s="27">
        <v>-0.98699999999999999</v>
      </c>
      <c r="O695" s="28">
        <v>58656</v>
      </c>
    </row>
    <row r="696" spans="1:15" outlineLevel="2">
      <c r="A696" s="15" t="s">
        <v>2545</v>
      </c>
      <c r="B696" s="18" t="s">
        <v>38</v>
      </c>
      <c r="C696" s="19" t="s">
        <v>1390</v>
      </c>
      <c r="D696" s="19" t="s">
        <v>1441</v>
      </c>
      <c r="E696" s="18" t="s">
        <v>1442</v>
      </c>
      <c r="F696" s="20">
        <v>0</v>
      </c>
      <c r="H696" s="20">
        <v>0</v>
      </c>
      <c r="I696" s="20">
        <v>0</v>
      </c>
      <c r="J696" s="20">
        <v>0</v>
      </c>
      <c r="K696" s="75">
        <v>0</v>
      </c>
      <c r="M696" s="20">
        <v>0</v>
      </c>
      <c r="N696" s="27" t="s">
        <v>2729</v>
      </c>
      <c r="O696" s="28">
        <v>0</v>
      </c>
    </row>
    <row r="697" spans="1:15" outlineLevel="2">
      <c r="A697" s="15" t="s">
        <v>2546</v>
      </c>
      <c r="B697" s="18" t="s">
        <v>38</v>
      </c>
      <c r="C697" s="19" t="s">
        <v>1390</v>
      </c>
      <c r="D697" s="19" t="s">
        <v>1443</v>
      </c>
      <c r="E697" s="18" t="s">
        <v>1444</v>
      </c>
      <c r="F697" s="20">
        <v>0</v>
      </c>
      <c r="H697" s="20">
        <v>0</v>
      </c>
      <c r="I697" s="20">
        <v>0</v>
      </c>
      <c r="J697" s="20">
        <v>0</v>
      </c>
      <c r="K697" s="75">
        <v>0</v>
      </c>
      <c r="M697" s="20">
        <v>0</v>
      </c>
      <c r="N697" s="27" t="s">
        <v>2729</v>
      </c>
      <c r="O697" s="28">
        <v>0</v>
      </c>
    </row>
    <row r="698" spans="1:15" outlineLevel="2">
      <c r="A698" s="15" t="s">
        <v>2547</v>
      </c>
      <c r="B698" s="18" t="s">
        <v>38</v>
      </c>
      <c r="C698" s="19" t="s">
        <v>1390</v>
      </c>
      <c r="D698" s="19" t="s">
        <v>1445</v>
      </c>
      <c r="E698" s="18" t="s">
        <v>1446</v>
      </c>
      <c r="F698" s="52">
        <v>5675</v>
      </c>
      <c r="H698" s="20">
        <v>0</v>
      </c>
      <c r="I698" s="52">
        <v>5675</v>
      </c>
      <c r="J698" s="20">
        <v>0</v>
      </c>
      <c r="K698" s="75">
        <v>5675</v>
      </c>
      <c r="M698" s="20">
        <v>38609</v>
      </c>
      <c r="N698" s="27">
        <v>-0.85299999999999998</v>
      </c>
      <c r="O698" s="28">
        <v>-32934</v>
      </c>
    </row>
    <row r="699" spans="1:15" outlineLevel="2">
      <c r="A699" s="15" t="s">
        <v>2548</v>
      </c>
      <c r="B699" s="18" t="s">
        <v>38</v>
      </c>
      <c r="C699" s="19" t="s">
        <v>1390</v>
      </c>
      <c r="D699" s="19" t="s">
        <v>1447</v>
      </c>
      <c r="E699" s="18" t="s">
        <v>1448</v>
      </c>
      <c r="F699" s="20">
        <v>0</v>
      </c>
      <c r="H699" s="20">
        <v>0</v>
      </c>
      <c r="I699" s="20">
        <v>0</v>
      </c>
      <c r="J699" s="20">
        <v>0</v>
      </c>
      <c r="K699" s="75">
        <v>0</v>
      </c>
      <c r="M699" s="20">
        <v>0</v>
      </c>
      <c r="N699" s="27" t="s">
        <v>2729</v>
      </c>
      <c r="O699" s="28">
        <v>0</v>
      </c>
    </row>
    <row r="700" spans="1:15" outlineLevel="2">
      <c r="A700" s="15" t="s">
        <v>2549</v>
      </c>
      <c r="B700" s="18" t="s">
        <v>38</v>
      </c>
      <c r="C700" s="19" t="s">
        <v>1390</v>
      </c>
      <c r="D700" s="19" t="s">
        <v>1449</v>
      </c>
      <c r="E700" s="18" t="s">
        <v>1450</v>
      </c>
      <c r="F700" s="20">
        <v>0</v>
      </c>
      <c r="H700" s="20">
        <v>0</v>
      </c>
      <c r="I700" s="20">
        <v>0</v>
      </c>
      <c r="J700" s="20">
        <v>0</v>
      </c>
      <c r="K700" s="75">
        <v>0</v>
      </c>
      <c r="M700" s="20">
        <v>0</v>
      </c>
      <c r="N700" s="27" t="s">
        <v>2729</v>
      </c>
      <c r="O700" s="28">
        <v>0</v>
      </c>
    </row>
    <row r="701" spans="1:15" outlineLevel="2">
      <c r="A701" s="15" t="s">
        <v>2550</v>
      </c>
      <c r="B701" s="18" t="s">
        <v>38</v>
      </c>
      <c r="C701" s="19" t="s">
        <v>1390</v>
      </c>
      <c r="D701" s="19" t="s">
        <v>1451</v>
      </c>
      <c r="E701" s="18" t="s">
        <v>1452</v>
      </c>
      <c r="F701" s="20">
        <v>0</v>
      </c>
      <c r="H701" s="20">
        <v>0</v>
      </c>
      <c r="I701" s="20">
        <v>0</v>
      </c>
      <c r="J701" s="20">
        <v>0</v>
      </c>
      <c r="K701" s="75">
        <v>0</v>
      </c>
      <c r="M701" s="20">
        <v>0</v>
      </c>
      <c r="N701" s="27" t="s">
        <v>2729</v>
      </c>
      <c r="O701" s="28">
        <v>0</v>
      </c>
    </row>
    <row r="702" spans="1:15" outlineLevel="2">
      <c r="A702" s="15" t="s">
        <v>2551</v>
      </c>
      <c r="B702" s="18" t="s">
        <v>38</v>
      </c>
      <c r="C702" s="19" t="s">
        <v>1390</v>
      </c>
      <c r="D702" s="19" t="s">
        <v>1453</v>
      </c>
      <c r="E702" s="18" t="s">
        <v>1454</v>
      </c>
      <c r="F702" s="20">
        <v>0</v>
      </c>
      <c r="H702" s="20">
        <v>0</v>
      </c>
      <c r="I702" s="20">
        <v>0</v>
      </c>
      <c r="J702" s="20">
        <v>0</v>
      </c>
      <c r="K702" s="75">
        <v>0</v>
      </c>
      <c r="M702" s="20">
        <v>0</v>
      </c>
      <c r="N702" s="27" t="s">
        <v>2729</v>
      </c>
      <c r="O702" s="28">
        <v>0</v>
      </c>
    </row>
    <row r="703" spans="1:15" outlineLevel="2">
      <c r="A703" s="15" t="s">
        <v>2552</v>
      </c>
      <c r="B703" s="18" t="s">
        <v>38</v>
      </c>
      <c r="C703" s="19" t="s">
        <v>1390</v>
      </c>
      <c r="D703" s="19" t="s">
        <v>1455</v>
      </c>
      <c r="E703" s="18" t="s">
        <v>1456</v>
      </c>
      <c r="F703" s="52">
        <v>-539</v>
      </c>
      <c r="H703" s="20">
        <v>0</v>
      </c>
      <c r="I703" s="52">
        <v>-539</v>
      </c>
      <c r="J703" s="20">
        <v>0</v>
      </c>
      <c r="K703" s="75">
        <v>-539</v>
      </c>
      <c r="M703" s="20">
        <v>13641</v>
      </c>
      <c r="N703" s="27">
        <v>-1.04</v>
      </c>
      <c r="O703" s="28">
        <v>-14180</v>
      </c>
    </row>
    <row r="704" spans="1:15" outlineLevel="2">
      <c r="A704" s="15" t="s">
        <v>2859</v>
      </c>
      <c r="B704" s="18" t="s">
        <v>38</v>
      </c>
      <c r="C704" s="19" t="s">
        <v>1390</v>
      </c>
      <c r="D704" s="19" t="s">
        <v>1515</v>
      </c>
      <c r="E704" s="18" t="s">
        <v>1217</v>
      </c>
      <c r="F704" s="52">
        <v>-7388</v>
      </c>
      <c r="H704" s="20">
        <v>0</v>
      </c>
      <c r="I704" s="52">
        <v>-7388</v>
      </c>
      <c r="J704" s="20">
        <v>0</v>
      </c>
      <c r="K704" s="75">
        <v>-7388</v>
      </c>
      <c r="M704" s="20">
        <v>-1690</v>
      </c>
      <c r="N704" s="27">
        <v>3.3719999999999999</v>
      </c>
      <c r="O704" s="28">
        <v>-5698</v>
      </c>
    </row>
    <row r="705" spans="1:16" outlineLevel="2">
      <c r="A705" s="15" t="s">
        <v>2860</v>
      </c>
      <c r="B705" s="18" t="s">
        <v>38</v>
      </c>
      <c r="C705" s="19" t="s">
        <v>1390</v>
      </c>
      <c r="D705" s="19" t="s">
        <v>1516</v>
      </c>
      <c r="E705" s="18" t="s">
        <v>1219</v>
      </c>
      <c r="F705" s="20">
        <v>0</v>
      </c>
      <c r="H705" s="20">
        <v>0</v>
      </c>
      <c r="I705" s="20">
        <v>0</v>
      </c>
      <c r="J705" s="20">
        <v>0</v>
      </c>
      <c r="K705" s="75">
        <v>0</v>
      </c>
      <c r="M705" s="20">
        <v>0</v>
      </c>
      <c r="N705" s="27" t="s">
        <v>2729</v>
      </c>
      <c r="O705" s="28">
        <v>0</v>
      </c>
    </row>
    <row r="706" spans="1:16" outlineLevel="2">
      <c r="A706" s="15" t="s">
        <v>2861</v>
      </c>
      <c r="B706" s="18" t="s">
        <v>38</v>
      </c>
      <c r="C706" s="19" t="s">
        <v>1390</v>
      </c>
      <c r="D706" s="19" t="s">
        <v>1517</v>
      </c>
      <c r="E706" s="18" t="s">
        <v>1221</v>
      </c>
      <c r="F706" s="20">
        <v>0</v>
      </c>
      <c r="H706" s="20">
        <v>0</v>
      </c>
      <c r="I706" s="20">
        <v>0</v>
      </c>
      <c r="J706" s="20">
        <v>0</v>
      </c>
      <c r="K706" s="75">
        <v>0</v>
      </c>
      <c r="M706" s="20">
        <v>0</v>
      </c>
      <c r="N706" s="27" t="s">
        <v>2729</v>
      </c>
      <c r="O706" s="28">
        <v>0</v>
      </c>
    </row>
    <row r="707" spans="1:16" outlineLevel="2">
      <c r="A707" s="15" t="s">
        <v>2862</v>
      </c>
      <c r="B707" s="18" t="s">
        <v>38</v>
      </c>
      <c r="C707" s="19" t="s">
        <v>1390</v>
      </c>
      <c r="D707" s="19" t="s">
        <v>1518</v>
      </c>
      <c r="E707" s="18" t="s">
        <v>1223</v>
      </c>
      <c r="F707" s="52">
        <v>110376</v>
      </c>
      <c r="H707" s="20">
        <v>0</v>
      </c>
      <c r="I707" s="52">
        <v>110376</v>
      </c>
      <c r="J707" s="20">
        <v>0</v>
      </c>
      <c r="K707" s="75">
        <v>110376</v>
      </c>
      <c r="M707" s="20">
        <v>1118</v>
      </c>
      <c r="N707" s="27">
        <v>97.725999999999999</v>
      </c>
      <c r="O707" s="28">
        <v>109258</v>
      </c>
    </row>
    <row r="708" spans="1:16" outlineLevel="2">
      <c r="A708" s="15" t="s">
        <v>2863</v>
      </c>
      <c r="B708" s="18" t="s">
        <v>38</v>
      </c>
      <c r="C708" s="19" t="s">
        <v>1390</v>
      </c>
      <c r="D708" s="19" t="s">
        <v>1519</v>
      </c>
      <c r="E708" s="18" t="s">
        <v>1225</v>
      </c>
      <c r="F708" s="20">
        <v>0</v>
      </c>
      <c r="H708" s="20">
        <v>0</v>
      </c>
      <c r="I708" s="20">
        <v>0</v>
      </c>
      <c r="J708" s="20">
        <v>0</v>
      </c>
      <c r="K708" s="75">
        <v>0</v>
      </c>
      <c r="M708" s="20">
        <v>0</v>
      </c>
      <c r="N708" s="27" t="s">
        <v>2729</v>
      </c>
      <c r="O708" s="28">
        <v>0</v>
      </c>
    </row>
    <row r="709" spans="1:16" outlineLevel="2">
      <c r="A709" s="15" t="s">
        <v>2864</v>
      </c>
      <c r="B709" s="18" t="s">
        <v>38</v>
      </c>
      <c r="C709" s="19" t="s">
        <v>1390</v>
      </c>
      <c r="D709" s="19" t="s">
        <v>1520</v>
      </c>
      <c r="E709" s="18" t="s">
        <v>1227</v>
      </c>
      <c r="F709" s="20">
        <v>0</v>
      </c>
      <c r="H709" s="20">
        <v>0</v>
      </c>
      <c r="I709" s="20">
        <v>0</v>
      </c>
      <c r="J709" s="20">
        <v>0</v>
      </c>
      <c r="K709" s="75">
        <v>0</v>
      </c>
      <c r="M709" s="20">
        <v>0</v>
      </c>
      <c r="N709" s="27" t="s">
        <v>2729</v>
      </c>
      <c r="O709" s="28">
        <v>0</v>
      </c>
    </row>
    <row r="710" spans="1:16" outlineLevel="2">
      <c r="A710" s="15" t="s">
        <v>2865</v>
      </c>
      <c r="B710" s="18" t="s">
        <v>38</v>
      </c>
      <c r="C710" s="19" t="s">
        <v>1390</v>
      </c>
      <c r="D710" s="19" t="s">
        <v>1521</v>
      </c>
      <c r="E710" s="18" t="s">
        <v>1229</v>
      </c>
      <c r="F710" s="20">
        <v>0</v>
      </c>
      <c r="H710" s="20">
        <v>0</v>
      </c>
      <c r="I710" s="20">
        <v>0</v>
      </c>
      <c r="J710" s="20">
        <v>0</v>
      </c>
      <c r="K710" s="75">
        <v>0</v>
      </c>
      <c r="M710" s="20">
        <v>0</v>
      </c>
      <c r="N710" s="27" t="s">
        <v>2729</v>
      </c>
      <c r="O710" s="28">
        <v>0</v>
      </c>
    </row>
    <row r="711" spans="1:16" outlineLevel="2">
      <c r="A711" s="15" t="s">
        <v>2866</v>
      </c>
      <c r="B711" s="18" t="s">
        <v>38</v>
      </c>
      <c r="C711" s="19" t="s">
        <v>1390</v>
      </c>
      <c r="D711" s="19" t="s">
        <v>1522</v>
      </c>
      <c r="E711" s="18" t="s">
        <v>1231</v>
      </c>
      <c r="F711" s="20">
        <v>0</v>
      </c>
      <c r="H711" s="20">
        <v>0</v>
      </c>
      <c r="I711" s="20">
        <v>0</v>
      </c>
      <c r="J711" s="20">
        <v>0</v>
      </c>
      <c r="K711" s="75">
        <v>0</v>
      </c>
      <c r="M711" s="20">
        <v>0</v>
      </c>
      <c r="N711" s="27" t="s">
        <v>2729</v>
      </c>
      <c r="O711" s="28">
        <v>0</v>
      </c>
    </row>
    <row r="712" spans="1:16" outlineLevel="2">
      <c r="A712" s="15" t="s">
        <v>2867</v>
      </c>
      <c r="B712" s="18" t="s">
        <v>38</v>
      </c>
      <c r="C712" s="19" t="s">
        <v>1390</v>
      </c>
      <c r="D712" s="19" t="s">
        <v>1523</v>
      </c>
      <c r="E712" s="18" t="s">
        <v>1233</v>
      </c>
      <c r="F712" s="52">
        <v>-10015</v>
      </c>
      <c r="H712" s="20">
        <v>0</v>
      </c>
      <c r="I712" s="52">
        <v>-10015</v>
      </c>
      <c r="J712" s="20">
        <v>0</v>
      </c>
      <c r="K712" s="75">
        <v>-10015</v>
      </c>
      <c r="M712" s="20">
        <v>407</v>
      </c>
      <c r="N712" s="27">
        <v>-25.606999999999999</v>
      </c>
      <c r="O712" s="28">
        <v>-10422</v>
      </c>
    </row>
    <row r="713" spans="1:16" ht="13.8" outlineLevel="1" thickBot="1">
      <c r="A713" s="15" t="s">
        <v>2553</v>
      </c>
      <c r="C713" s="19" t="s">
        <v>1390</v>
      </c>
      <c r="E713" s="21" t="s">
        <v>2868</v>
      </c>
      <c r="F713" s="42">
        <v>484019</v>
      </c>
      <c r="G713" s="22"/>
      <c r="H713" s="22">
        <v>0</v>
      </c>
      <c r="I713" s="42">
        <v>484019</v>
      </c>
      <c r="J713" s="22">
        <v>0</v>
      </c>
      <c r="K713" s="42">
        <v>484019</v>
      </c>
      <c r="L713" s="22"/>
      <c r="M713" s="22">
        <v>72197</v>
      </c>
      <c r="N713" s="27">
        <v>5.7039999999999997</v>
      </c>
      <c r="O713" s="28">
        <v>411822</v>
      </c>
    </row>
    <row r="714" spans="1:16" ht="13.8" outlineLevel="2" thickTop="1">
      <c r="A714" s="15" t="s">
        <v>38</v>
      </c>
      <c r="C714" s="19" t="s">
        <v>1524</v>
      </c>
      <c r="N714" s="27" t="s">
        <v>2729</v>
      </c>
      <c r="O714" s="28" t="s">
        <v>2729</v>
      </c>
    </row>
    <row r="715" spans="1:16" outlineLevel="2">
      <c r="A715" s="15" t="s">
        <v>2596</v>
      </c>
      <c r="B715" s="18" t="s">
        <v>38</v>
      </c>
      <c r="C715" s="19" t="s">
        <v>1524</v>
      </c>
      <c r="D715" s="19" t="s">
        <v>1525</v>
      </c>
      <c r="E715" s="18" t="s">
        <v>1526</v>
      </c>
      <c r="F715" s="52">
        <v>305883</v>
      </c>
      <c r="H715" s="20">
        <v>0</v>
      </c>
      <c r="I715" s="52">
        <v>305883</v>
      </c>
      <c r="J715" s="20">
        <v>0</v>
      </c>
      <c r="K715" s="75">
        <v>305883</v>
      </c>
      <c r="M715" s="20">
        <v>259007</v>
      </c>
      <c r="N715" s="27">
        <v>0.18099999999999999</v>
      </c>
      <c r="O715" s="28">
        <v>46876</v>
      </c>
    </row>
    <row r="716" spans="1:16" s="50" customFormat="1" outlineLevel="2">
      <c r="A716" s="44" t="s">
        <v>2597</v>
      </c>
      <c r="B716" s="45" t="s">
        <v>38</v>
      </c>
      <c r="C716" s="45" t="s">
        <v>1524</v>
      </c>
      <c r="D716" s="45" t="s">
        <v>1527</v>
      </c>
      <c r="E716" s="45" t="s">
        <v>1528</v>
      </c>
      <c r="F716" s="46">
        <v>48941</v>
      </c>
      <c r="G716" s="46"/>
      <c r="H716" s="46">
        <v>0</v>
      </c>
      <c r="I716" s="46">
        <v>48941</v>
      </c>
      <c r="J716" s="46">
        <v>0</v>
      </c>
      <c r="K716" s="82">
        <v>48941</v>
      </c>
      <c r="L716" s="46"/>
      <c r="M716" s="46">
        <v>0</v>
      </c>
      <c r="N716" s="47" t="s">
        <v>2729</v>
      </c>
      <c r="O716" s="48">
        <v>48941</v>
      </c>
      <c r="P716" s="49"/>
    </row>
    <row r="717" spans="1:16" outlineLevel="2">
      <c r="A717" s="15" t="s">
        <v>2598</v>
      </c>
      <c r="B717" s="18" t="s">
        <v>38</v>
      </c>
      <c r="C717" s="19" t="s">
        <v>1524</v>
      </c>
      <c r="D717" s="19" t="s">
        <v>1529</v>
      </c>
      <c r="E717" s="18" t="s">
        <v>1530</v>
      </c>
      <c r="F717" s="52">
        <v>364641</v>
      </c>
      <c r="H717" s="20">
        <v>0</v>
      </c>
      <c r="I717" s="52">
        <v>364641</v>
      </c>
      <c r="J717" s="20">
        <v>0</v>
      </c>
      <c r="K717" s="52">
        <v>364641</v>
      </c>
      <c r="M717" s="20">
        <v>319025</v>
      </c>
      <c r="N717" s="27">
        <v>0.14299999999999999</v>
      </c>
      <c r="O717" s="28">
        <v>45616</v>
      </c>
    </row>
    <row r="718" spans="1:16" s="50" customFormat="1" outlineLevel="2">
      <c r="A718" s="44" t="s">
        <v>2599</v>
      </c>
      <c r="B718" s="45" t="s">
        <v>38</v>
      </c>
      <c r="C718" s="45" t="s">
        <v>1524</v>
      </c>
      <c r="D718" s="45" t="s">
        <v>1531</v>
      </c>
      <c r="E718" s="45" t="s">
        <v>1532</v>
      </c>
      <c r="F718" s="46">
        <v>58343</v>
      </c>
      <c r="G718" s="46"/>
      <c r="H718" s="46">
        <v>0</v>
      </c>
      <c r="I718" s="46">
        <v>58343</v>
      </c>
      <c r="J718" s="46">
        <v>0</v>
      </c>
      <c r="K718" s="46">
        <v>58343</v>
      </c>
      <c r="L718" s="46"/>
      <c r="M718" s="46">
        <v>0</v>
      </c>
      <c r="N718" s="47" t="s">
        <v>2729</v>
      </c>
      <c r="O718" s="48">
        <v>58343</v>
      </c>
      <c r="P718" s="49"/>
    </row>
    <row r="719" spans="1:16" outlineLevel="2">
      <c r="A719" s="15" t="s">
        <v>2600</v>
      </c>
      <c r="B719" s="18" t="s">
        <v>38</v>
      </c>
      <c r="C719" s="19" t="s">
        <v>1524</v>
      </c>
      <c r="D719" s="19" t="s">
        <v>1533</v>
      </c>
      <c r="E719" s="18" t="s">
        <v>1534</v>
      </c>
      <c r="F719" s="52">
        <v>302266</v>
      </c>
      <c r="H719" s="20">
        <v>0</v>
      </c>
      <c r="I719" s="52">
        <v>302266</v>
      </c>
      <c r="J719" s="20">
        <v>0</v>
      </c>
      <c r="K719" s="75">
        <v>302266</v>
      </c>
      <c r="M719" s="20">
        <v>278725</v>
      </c>
      <c r="N719" s="27">
        <v>8.4000000000000005E-2</v>
      </c>
      <c r="O719" s="28">
        <v>23541</v>
      </c>
    </row>
    <row r="720" spans="1:16" s="50" customFormat="1" outlineLevel="2">
      <c r="A720" s="44" t="s">
        <v>2601</v>
      </c>
      <c r="B720" s="45" t="s">
        <v>38</v>
      </c>
      <c r="C720" s="45" t="s">
        <v>1524</v>
      </c>
      <c r="D720" s="45" t="s">
        <v>1535</v>
      </c>
      <c r="E720" s="45" t="s">
        <v>1536</v>
      </c>
      <c r="F720" s="46">
        <v>48363</v>
      </c>
      <c r="G720" s="46"/>
      <c r="H720" s="46">
        <v>0</v>
      </c>
      <c r="I720" s="46">
        <v>48363</v>
      </c>
      <c r="J720" s="46">
        <v>0</v>
      </c>
      <c r="K720" s="82">
        <v>48363</v>
      </c>
      <c r="L720" s="46"/>
      <c r="M720" s="46">
        <v>0</v>
      </c>
      <c r="N720" s="47" t="s">
        <v>2729</v>
      </c>
      <c r="O720" s="48">
        <v>48363</v>
      </c>
      <c r="P720" s="49"/>
    </row>
    <row r="721" spans="1:18" ht="13.8" outlineLevel="1" thickBot="1">
      <c r="A721" s="15" t="s">
        <v>2602</v>
      </c>
      <c r="C721" s="19" t="s">
        <v>1524</v>
      </c>
      <c r="E721" s="21" t="s">
        <v>1802</v>
      </c>
      <c r="F721" s="42">
        <v>1128437</v>
      </c>
      <c r="G721" s="22"/>
      <c r="H721" s="22">
        <v>0</v>
      </c>
      <c r="I721" s="42">
        <v>1128437</v>
      </c>
      <c r="J721" s="22">
        <v>0</v>
      </c>
      <c r="K721" s="42">
        <v>1128437</v>
      </c>
      <c r="L721" s="22"/>
      <c r="M721" s="22">
        <v>856757</v>
      </c>
      <c r="N721" s="27">
        <v>0.317</v>
      </c>
      <c r="O721" s="28">
        <v>271680</v>
      </c>
    </row>
    <row r="722" spans="1:18" ht="13.8" outlineLevel="2" thickTop="1">
      <c r="A722" s="15" t="s">
        <v>38</v>
      </c>
      <c r="C722" s="19" t="s">
        <v>1537</v>
      </c>
      <c r="N722" s="27" t="s">
        <v>2729</v>
      </c>
      <c r="O722" s="28" t="s">
        <v>2729</v>
      </c>
    </row>
    <row r="723" spans="1:18" outlineLevel="2">
      <c r="A723" s="15" t="s">
        <v>2603</v>
      </c>
      <c r="B723" s="18" t="s">
        <v>38</v>
      </c>
      <c r="C723" s="19" t="s">
        <v>1537</v>
      </c>
      <c r="D723" s="19" t="s">
        <v>1538</v>
      </c>
      <c r="E723" s="18" t="s">
        <v>1539</v>
      </c>
      <c r="F723" s="52">
        <v>40352</v>
      </c>
      <c r="H723" s="20">
        <v>0</v>
      </c>
      <c r="I723" s="52">
        <v>40352</v>
      </c>
      <c r="J723" s="20">
        <v>0</v>
      </c>
      <c r="K723" s="75">
        <v>40352</v>
      </c>
      <c r="M723" s="20">
        <v>34330</v>
      </c>
      <c r="N723" s="27">
        <v>0.17499999999999999</v>
      </c>
      <c r="O723" s="28">
        <v>6022</v>
      </c>
    </row>
    <row r="724" spans="1:18" outlineLevel="2">
      <c r="A724" s="15" t="s">
        <v>2604</v>
      </c>
      <c r="B724" s="18" t="s">
        <v>38</v>
      </c>
      <c r="C724" s="19" t="s">
        <v>1537</v>
      </c>
      <c r="D724" s="19" t="s">
        <v>1540</v>
      </c>
      <c r="E724" s="18" t="s">
        <v>1541</v>
      </c>
      <c r="F724" s="52">
        <v>48060</v>
      </c>
      <c r="H724" s="20">
        <v>0</v>
      </c>
      <c r="I724" s="52">
        <v>48060</v>
      </c>
      <c r="J724" s="20">
        <v>0</v>
      </c>
      <c r="K724" s="52">
        <v>48060</v>
      </c>
      <c r="M724" s="20">
        <v>42288</v>
      </c>
      <c r="N724" s="27">
        <v>0.13600000000000001</v>
      </c>
      <c r="O724" s="28">
        <v>5772</v>
      </c>
    </row>
    <row r="725" spans="1:18" outlineLevel="2">
      <c r="A725" s="15" t="s">
        <v>2605</v>
      </c>
      <c r="B725" s="18" t="s">
        <v>38</v>
      </c>
      <c r="C725" s="19" t="s">
        <v>1537</v>
      </c>
      <c r="D725" s="19" t="s">
        <v>1542</v>
      </c>
      <c r="E725" s="18" t="s">
        <v>1543</v>
      </c>
      <c r="F725" s="52">
        <v>39837</v>
      </c>
      <c r="H725" s="20">
        <v>0</v>
      </c>
      <c r="I725" s="52">
        <v>39837</v>
      </c>
      <c r="J725" s="20">
        <v>0</v>
      </c>
      <c r="K725" s="75">
        <v>39837</v>
      </c>
      <c r="M725" s="20">
        <v>36946</v>
      </c>
      <c r="N725" s="27">
        <v>7.8E-2</v>
      </c>
      <c r="O725" s="28">
        <v>2891</v>
      </c>
    </row>
    <row r="726" spans="1:18" ht="13.8" outlineLevel="1" thickBot="1">
      <c r="A726" s="15" t="s">
        <v>2606</v>
      </c>
      <c r="C726" s="19" t="s">
        <v>1537</v>
      </c>
      <c r="E726" s="21" t="s">
        <v>1803</v>
      </c>
      <c r="F726" s="42">
        <v>128249</v>
      </c>
      <c r="G726" s="22"/>
      <c r="H726" s="22">
        <v>0</v>
      </c>
      <c r="I726" s="42">
        <v>128249</v>
      </c>
      <c r="J726" s="22">
        <v>0</v>
      </c>
      <c r="K726" s="42">
        <v>128249</v>
      </c>
      <c r="L726" s="22"/>
      <c r="M726" s="22">
        <v>113564</v>
      </c>
      <c r="N726" s="27">
        <v>0.129</v>
      </c>
      <c r="O726" s="28">
        <v>14685</v>
      </c>
    </row>
    <row r="727" spans="1:18" ht="13.8" outlineLevel="2" thickTop="1">
      <c r="A727" s="15" t="s">
        <v>38</v>
      </c>
      <c r="C727" s="19" t="s">
        <v>1544</v>
      </c>
      <c r="N727" s="27" t="s">
        <v>2729</v>
      </c>
      <c r="O727" s="28" t="s">
        <v>2729</v>
      </c>
    </row>
    <row r="728" spans="1:18" outlineLevel="2">
      <c r="A728" s="15" t="s">
        <v>2607</v>
      </c>
      <c r="B728" s="18" t="s">
        <v>38</v>
      </c>
      <c r="C728" s="19" t="s">
        <v>1544</v>
      </c>
      <c r="D728" s="19" t="s">
        <v>1545</v>
      </c>
      <c r="E728" s="18" t="s">
        <v>1546</v>
      </c>
      <c r="F728" s="52">
        <v>6797</v>
      </c>
      <c r="H728" s="20">
        <v>0</v>
      </c>
      <c r="I728" s="52">
        <v>6797</v>
      </c>
      <c r="J728" s="20">
        <v>0</v>
      </c>
      <c r="K728" s="75">
        <v>6797</v>
      </c>
      <c r="M728" s="20">
        <v>5756</v>
      </c>
      <c r="N728" s="27">
        <v>0.18099999999999999</v>
      </c>
      <c r="O728" s="28">
        <v>1041</v>
      </c>
    </row>
    <row r="729" spans="1:18" outlineLevel="2">
      <c r="A729" s="15" t="s">
        <v>2608</v>
      </c>
      <c r="B729" s="18" t="s">
        <v>38</v>
      </c>
      <c r="C729" s="19" t="s">
        <v>1544</v>
      </c>
      <c r="D729" s="19" t="s">
        <v>1547</v>
      </c>
      <c r="E729" s="18" t="s">
        <v>1548</v>
      </c>
      <c r="F729" s="52">
        <v>8103</v>
      </c>
      <c r="H729" s="20">
        <v>0</v>
      </c>
      <c r="I729" s="52">
        <v>8103</v>
      </c>
      <c r="J729" s="20">
        <v>0</v>
      </c>
      <c r="K729" s="52">
        <v>8103</v>
      </c>
      <c r="M729" s="20">
        <v>7090</v>
      </c>
      <c r="N729" s="27">
        <v>0.14299999999999999</v>
      </c>
      <c r="O729" s="28">
        <v>1013</v>
      </c>
    </row>
    <row r="730" spans="1:18" outlineLevel="2">
      <c r="A730" s="15" t="s">
        <v>2609</v>
      </c>
      <c r="B730" s="18" t="s">
        <v>38</v>
      </c>
      <c r="C730" s="19" t="s">
        <v>1544</v>
      </c>
      <c r="D730" s="19" t="s">
        <v>1549</v>
      </c>
      <c r="E730" s="18" t="s">
        <v>1550</v>
      </c>
      <c r="F730" s="52">
        <v>6717</v>
      </c>
      <c r="H730" s="20">
        <v>0</v>
      </c>
      <c r="I730" s="52">
        <v>6717</v>
      </c>
      <c r="J730" s="20">
        <v>0</v>
      </c>
      <c r="K730" s="75">
        <v>6717</v>
      </c>
      <c r="M730" s="20">
        <v>6194</v>
      </c>
      <c r="N730" s="27">
        <v>8.4000000000000005E-2</v>
      </c>
      <c r="O730" s="28">
        <v>523</v>
      </c>
    </row>
    <row r="731" spans="1:18" ht="13.8" outlineLevel="1" thickBot="1">
      <c r="A731" s="15" t="s">
        <v>2610</v>
      </c>
      <c r="C731" s="19" t="s">
        <v>1544</v>
      </c>
      <c r="E731" s="21" t="s">
        <v>1804</v>
      </c>
      <c r="F731" s="42">
        <v>21617</v>
      </c>
      <c r="G731" s="22"/>
      <c r="H731" s="22">
        <v>0</v>
      </c>
      <c r="I731" s="42">
        <v>21617</v>
      </c>
      <c r="J731" s="22">
        <v>0</v>
      </c>
      <c r="K731" s="42">
        <v>21617</v>
      </c>
      <c r="L731" s="22"/>
      <c r="M731" s="22">
        <v>19040</v>
      </c>
      <c r="N731" s="27">
        <v>0.13500000000000001</v>
      </c>
      <c r="O731" s="28">
        <v>2577</v>
      </c>
      <c r="P731" s="85" t="s">
        <v>2869</v>
      </c>
    </row>
    <row r="732" spans="1:18" ht="13.8" outlineLevel="2" thickTop="1">
      <c r="A732" s="15" t="s">
        <v>38</v>
      </c>
      <c r="C732" s="19" t="s">
        <v>1551</v>
      </c>
      <c r="N732" s="27" t="s">
        <v>2729</v>
      </c>
      <c r="O732" s="28" t="s">
        <v>2729</v>
      </c>
    </row>
    <row r="733" spans="1:18" outlineLevel="2">
      <c r="A733" s="15" t="s">
        <v>2611</v>
      </c>
      <c r="B733" s="18" t="s">
        <v>38</v>
      </c>
      <c r="C733" s="19" t="s">
        <v>1551</v>
      </c>
      <c r="D733" s="19" t="s">
        <v>1552</v>
      </c>
      <c r="E733" s="18" t="s">
        <v>1553</v>
      </c>
      <c r="F733" s="52">
        <v>39561</v>
      </c>
      <c r="H733" s="20">
        <v>0</v>
      </c>
      <c r="I733" s="52">
        <v>39561</v>
      </c>
      <c r="J733" s="20">
        <v>0</v>
      </c>
      <c r="K733" s="75">
        <v>39561</v>
      </c>
      <c r="M733" s="20">
        <v>33503</v>
      </c>
      <c r="N733" s="27">
        <v>0.18099999999999999</v>
      </c>
      <c r="O733" s="28">
        <v>6058</v>
      </c>
      <c r="P733" s="16">
        <v>68867</v>
      </c>
      <c r="Q733" s="17">
        <v>34433.5</v>
      </c>
      <c r="R733" s="16">
        <v>5128</v>
      </c>
    </row>
    <row r="734" spans="1:18" outlineLevel="2">
      <c r="A734" s="15" t="s">
        <v>2870</v>
      </c>
      <c r="B734" s="18" t="s">
        <v>38</v>
      </c>
      <c r="C734" s="19" t="s">
        <v>1551</v>
      </c>
      <c r="D734" s="19" t="s">
        <v>1576</v>
      </c>
      <c r="E734" s="18" t="s">
        <v>1577</v>
      </c>
      <c r="F734" s="20">
        <v>0</v>
      </c>
      <c r="H734" s="20">
        <v>0</v>
      </c>
      <c r="I734" s="20">
        <v>0</v>
      </c>
      <c r="J734" s="20">
        <v>0</v>
      </c>
      <c r="K734" s="41">
        <v>0</v>
      </c>
      <c r="M734" s="20">
        <v>0</v>
      </c>
      <c r="N734" s="27" t="s">
        <v>2729</v>
      </c>
      <c r="O734" s="28">
        <v>0</v>
      </c>
      <c r="R734" s="16">
        <v>0</v>
      </c>
    </row>
    <row r="735" spans="1:18" outlineLevel="2">
      <c r="A735" s="15" t="s">
        <v>2613</v>
      </c>
      <c r="B735" s="18" t="s">
        <v>38</v>
      </c>
      <c r="C735" s="19" t="s">
        <v>1551</v>
      </c>
      <c r="D735" s="19" t="s">
        <v>1556</v>
      </c>
      <c r="E735" s="18" t="s">
        <v>1557</v>
      </c>
      <c r="F735" s="52">
        <v>47168</v>
      </c>
      <c r="H735" s="20">
        <v>0</v>
      </c>
      <c r="I735" s="52">
        <v>47168</v>
      </c>
      <c r="J735" s="20">
        <v>0</v>
      </c>
      <c r="K735" s="52">
        <v>47168</v>
      </c>
      <c r="M735" s="20">
        <v>41309</v>
      </c>
      <c r="N735" s="27">
        <v>0.14199999999999999</v>
      </c>
      <c r="O735" s="28">
        <v>5859</v>
      </c>
      <c r="P735" s="16">
        <v>80908</v>
      </c>
      <c r="Q735" s="17">
        <v>40454</v>
      </c>
      <c r="R735" s="16">
        <v>6714</v>
      </c>
    </row>
    <row r="736" spans="1:18" outlineLevel="2">
      <c r="A736" s="15" t="s">
        <v>2871</v>
      </c>
      <c r="B736" s="18" t="s">
        <v>38</v>
      </c>
      <c r="C736" s="19" t="s">
        <v>1551</v>
      </c>
      <c r="D736" s="19" t="s">
        <v>1582</v>
      </c>
      <c r="E736" s="18" t="s">
        <v>1583</v>
      </c>
      <c r="F736" s="20">
        <v>0</v>
      </c>
      <c r="H736" s="20">
        <v>0</v>
      </c>
      <c r="I736" s="20">
        <v>0</v>
      </c>
      <c r="J736" s="20">
        <v>0</v>
      </c>
      <c r="K736" s="75">
        <v>0</v>
      </c>
      <c r="M736" s="20">
        <v>0</v>
      </c>
      <c r="N736" s="27" t="s">
        <v>2729</v>
      </c>
      <c r="O736" s="28">
        <v>0</v>
      </c>
      <c r="R736" s="16">
        <v>0</v>
      </c>
    </row>
    <row r="737" spans="1:18" outlineLevel="2">
      <c r="A737" s="15" t="s">
        <v>2615</v>
      </c>
      <c r="B737" s="18" t="s">
        <v>38</v>
      </c>
      <c r="C737" s="19" t="s">
        <v>1551</v>
      </c>
      <c r="D737" s="19" t="s">
        <v>1560</v>
      </c>
      <c r="E737" s="18" t="s">
        <v>1561</v>
      </c>
      <c r="F737" s="52">
        <v>39034</v>
      </c>
      <c r="H737" s="20">
        <v>0</v>
      </c>
      <c r="I737" s="52">
        <v>39034</v>
      </c>
      <c r="J737" s="20">
        <v>0</v>
      </c>
      <c r="K737" s="75">
        <v>39034</v>
      </c>
      <c r="M737" s="20">
        <v>36094</v>
      </c>
      <c r="N737" s="27">
        <v>8.1000000000000003E-2</v>
      </c>
      <c r="O737" s="28">
        <v>2940</v>
      </c>
      <c r="P737" s="16">
        <v>70225</v>
      </c>
      <c r="Q737" s="17">
        <v>35112.5</v>
      </c>
      <c r="R737" s="16">
        <v>3922</v>
      </c>
    </row>
    <row r="738" spans="1:18" ht="13.8" outlineLevel="1" thickBot="1">
      <c r="A738" s="15" t="s">
        <v>2617</v>
      </c>
      <c r="C738" s="19" t="s">
        <v>1551</v>
      </c>
      <c r="E738" s="21" t="s">
        <v>1805</v>
      </c>
      <c r="F738" s="42">
        <v>125763</v>
      </c>
      <c r="G738" s="22"/>
      <c r="H738" s="22">
        <v>0</v>
      </c>
      <c r="I738" s="42">
        <v>125763</v>
      </c>
      <c r="J738" s="22">
        <v>0</v>
      </c>
      <c r="K738" s="42">
        <v>125763</v>
      </c>
      <c r="L738" s="22"/>
      <c r="M738" s="42">
        <v>110906</v>
      </c>
      <c r="N738" s="27">
        <v>0.13400000000000001</v>
      </c>
      <c r="O738" s="86">
        <v>14857</v>
      </c>
      <c r="P738" s="87">
        <v>220000</v>
      </c>
      <c r="Q738" s="87">
        <v>110000</v>
      </c>
      <c r="R738" s="87">
        <v>15763</v>
      </c>
    </row>
    <row r="739" spans="1:18" ht="13.8" outlineLevel="2" thickTop="1">
      <c r="A739" s="15" t="s">
        <v>38</v>
      </c>
      <c r="C739" s="19" t="s">
        <v>1564</v>
      </c>
      <c r="N739" s="27" t="s">
        <v>2729</v>
      </c>
      <c r="O739" s="28" t="s">
        <v>2729</v>
      </c>
      <c r="R739" s="16">
        <v>0</v>
      </c>
    </row>
    <row r="740" spans="1:18" outlineLevel="2">
      <c r="A740" s="15" t="s">
        <v>2618</v>
      </c>
      <c r="B740" s="18" t="s">
        <v>38</v>
      </c>
      <c r="C740" s="19" t="s">
        <v>1564</v>
      </c>
      <c r="D740" s="19" t="s">
        <v>1565</v>
      </c>
      <c r="E740" s="18" t="s">
        <v>1566</v>
      </c>
      <c r="F740" s="52">
        <v>11089</v>
      </c>
      <c r="H740" s="20">
        <v>0</v>
      </c>
      <c r="I740" s="52">
        <v>11089</v>
      </c>
      <c r="J740" s="20">
        <v>0</v>
      </c>
      <c r="K740" s="75">
        <v>11089</v>
      </c>
      <c r="M740" s="20">
        <v>12183</v>
      </c>
      <c r="N740" s="27">
        <v>-0.09</v>
      </c>
      <c r="O740" s="28">
        <v>-1094</v>
      </c>
      <c r="P740" s="16">
        <v>24189</v>
      </c>
      <c r="Q740" s="88">
        <v>12095</v>
      </c>
      <c r="R740" s="16">
        <v>-1006</v>
      </c>
    </row>
    <row r="741" spans="1:18" outlineLevel="2">
      <c r="A741" s="15" t="s">
        <v>2619</v>
      </c>
      <c r="B741" s="18" t="s">
        <v>38</v>
      </c>
      <c r="C741" s="19" t="s">
        <v>1564</v>
      </c>
      <c r="D741" s="19" t="s">
        <v>1567</v>
      </c>
      <c r="E741" s="18" t="s">
        <v>1568</v>
      </c>
      <c r="F741" s="52">
        <v>13223</v>
      </c>
      <c r="H741" s="20">
        <v>0</v>
      </c>
      <c r="I741" s="52">
        <v>13223</v>
      </c>
      <c r="J741" s="20">
        <v>0</v>
      </c>
      <c r="K741" s="52">
        <v>13223</v>
      </c>
      <c r="M741" s="20">
        <v>15022</v>
      </c>
      <c r="N741" s="27">
        <v>-0.12</v>
      </c>
      <c r="O741" s="28">
        <v>-1799</v>
      </c>
      <c r="P741" s="16">
        <v>29819</v>
      </c>
      <c r="Q741" s="88">
        <v>14910</v>
      </c>
      <c r="R741" s="16">
        <v>-1687</v>
      </c>
    </row>
    <row r="742" spans="1:18" outlineLevel="2">
      <c r="A742" s="15" t="s">
        <v>2620</v>
      </c>
      <c r="B742" s="18" t="s">
        <v>38</v>
      </c>
      <c r="C742" s="19" t="s">
        <v>1564</v>
      </c>
      <c r="D742" s="19" t="s">
        <v>1569</v>
      </c>
      <c r="E742" s="18" t="s">
        <v>1570</v>
      </c>
      <c r="F742" s="52">
        <v>14137</v>
      </c>
      <c r="H742" s="20">
        <v>0</v>
      </c>
      <c r="I742" s="52">
        <v>14137</v>
      </c>
      <c r="J742" s="20">
        <v>0</v>
      </c>
      <c r="K742" s="75">
        <v>14137</v>
      </c>
      <c r="M742" s="20">
        <v>13125</v>
      </c>
      <c r="N742" s="27">
        <v>7.6999999999999999E-2</v>
      </c>
      <c r="O742" s="28">
        <v>1012</v>
      </c>
      <c r="P742" s="16">
        <v>25992</v>
      </c>
      <c r="Q742" s="88">
        <v>12996</v>
      </c>
      <c r="R742" s="16">
        <v>1141</v>
      </c>
    </row>
    <row r="743" spans="1:18" ht="13.8" outlineLevel="1" thickBot="1">
      <c r="A743" s="15" t="s">
        <v>2621</v>
      </c>
      <c r="C743" s="19" t="s">
        <v>1564</v>
      </c>
      <c r="E743" s="21" t="s">
        <v>1806</v>
      </c>
      <c r="F743" s="42">
        <v>38449</v>
      </c>
      <c r="G743" s="22"/>
      <c r="H743" s="22">
        <v>0</v>
      </c>
      <c r="I743" s="42">
        <v>38449</v>
      </c>
      <c r="J743" s="22">
        <v>0</v>
      </c>
      <c r="K743" s="42">
        <v>38449</v>
      </c>
      <c r="L743" s="22"/>
      <c r="M743" s="22">
        <v>40330</v>
      </c>
      <c r="N743" s="27">
        <v>-4.7E-2</v>
      </c>
      <c r="O743" s="86">
        <v>-1881</v>
      </c>
      <c r="P743" s="87">
        <v>80000</v>
      </c>
      <c r="Q743" s="89">
        <v>40000</v>
      </c>
      <c r="R743" s="87">
        <v>-1551</v>
      </c>
    </row>
    <row r="744" spans="1:18" ht="13.8" outlineLevel="2" thickTop="1">
      <c r="A744" s="15" t="s">
        <v>38</v>
      </c>
      <c r="C744" s="19" t="s">
        <v>1571</v>
      </c>
      <c r="N744" s="27" t="s">
        <v>2729</v>
      </c>
      <c r="O744" s="28" t="s">
        <v>2729</v>
      </c>
    </row>
    <row r="745" spans="1:18" outlineLevel="2">
      <c r="A745" s="15" t="s">
        <v>2622</v>
      </c>
      <c r="B745" s="18" t="s">
        <v>38</v>
      </c>
      <c r="C745" s="19" t="s">
        <v>1571</v>
      </c>
      <c r="D745" s="19" t="s">
        <v>1572</v>
      </c>
      <c r="E745" s="18" t="s">
        <v>1573</v>
      </c>
      <c r="F745" s="20">
        <v>0</v>
      </c>
      <c r="H745" s="20">
        <v>0</v>
      </c>
      <c r="I745" s="20">
        <v>0</v>
      </c>
      <c r="J745" s="20">
        <v>0</v>
      </c>
      <c r="K745" s="32">
        <v>0</v>
      </c>
      <c r="M745" s="20">
        <v>0</v>
      </c>
      <c r="N745" s="27" t="s">
        <v>2729</v>
      </c>
      <c r="O745" s="28">
        <v>0</v>
      </c>
    </row>
    <row r="746" spans="1:18" outlineLevel="2">
      <c r="A746" s="15" t="s">
        <v>2623</v>
      </c>
      <c r="B746" s="18" t="s">
        <v>38</v>
      </c>
      <c r="C746" s="19" t="s">
        <v>1571</v>
      </c>
      <c r="D746" s="19" t="s">
        <v>1574</v>
      </c>
      <c r="E746" s="18" t="s">
        <v>1575</v>
      </c>
      <c r="F746" s="20">
        <v>0</v>
      </c>
      <c r="H746" s="20">
        <v>0</v>
      </c>
      <c r="I746" s="20">
        <v>0</v>
      </c>
      <c r="J746" s="20">
        <v>0</v>
      </c>
      <c r="K746" s="32">
        <v>0</v>
      </c>
      <c r="M746" s="20">
        <v>0</v>
      </c>
      <c r="N746" s="27" t="s">
        <v>2729</v>
      </c>
      <c r="O746" s="28">
        <v>0</v>
      </c>
    </row>
    <row r="747" spans="1:18" outlineLevel="2">
      <c r="A747" s="15" t="s">
        <v>2872</v>
      </c>
      <c r="B747" s="18" t="s">
        <v>38</v>
      </c>
      <c r="C747" s="19" t="s">
        <v>1571</v>
      </c>
      <c r="D747" s="19" t="s">
        <v>1554</v>
      </c>
      <c r="E747" s="18" t="s">
        <v>1555</v>
      </c>
      <c r="F747" s="52">
        <v>10254</v>
      </c>
      <c r="H747" s="20">
        <v>0</v>
      </c>
      <c r="I747" s="52">
        <v>10254</v>
      </c>
      <c r="J747" s="20">
        <v>0</v>
      </c>
      <c r="K747" s="75">
        <v>10254</v>
      </c>
      <c r="M747" s="20">
        <v>11422</v>
      </c>
      <c r="N747" s="27">
        <v>-0.10199999999999999</v>
      </c>
      <c r="O747" s="28">
        <v>-1168</v>
      </c>
      <c r="P747" s="16">
        <v>23477</v>
      </c>
      <c r="Q747" s="88">
        <v>11739</v>
      </c>
      <c r="R747" s="16">
        <v>-1485</v>
      </c>
    </row>
    <row r="748" spans="1:18" outlineLevel="2">
      <c r="A748" s="15" t="s">
        <v>2625</v>
      </c>
      <c r="B748" s="18" t="s">
        <v>38</v>
      </c>
      <c r="C748" s="19" t="s">
        <v>1571</v>
      </c>
      <c r="D748" s="19" t="s">
        <v>1578</v>
      </c>
      <c r="E748" s="18" t="s">
        <v>1579</v>
      </c>
      <c r="F748" s="20">
        <v>0</v>
      </c>
      <c r="H748" s="20">
        <v>0</v>
      </c>
      <c r="I748" s="20">
        <v>0</v>
      </c>
      <c r="J748" s="20">
        <v>0</v>
      </c>
      <c r="K748" s="41">
        <v>0</v>
      </c>
      <c r="M748" s="20">
        <v>0</v>
      </c>
      <c r="N748" s="27" t="s">
        <v>2729</v>
      </c>
      <c r="O748" s="28">
        <v>0</v>
      </c>
    </row>
    <row r="749" spans="1:18" outlineLevel="2">
      <c r="A749" s="15" t="s">
        <v>2873</v>
      </c>
      <c r="B749" s="18" t="s">
        <v>38</v>
      </c>
      <c r="C749" s="19" t="s">
        <v>1571</v>
      </c>
      <c r="D749" s="19" t="s">
        <v>1558</v>
      </c>
      <c r="E749" s="18" t="s">
        <v>1559</v>
      </c>
      <c r="F749" s="52">
        <v>12294</v>
      </c>
      <c r="H749" s="20">
        <v>0</v>
      </c>
      <c r="I749" s="52">
        <v>12294</v>
      </c>
      <c r="J749" s="20">
        <v>0</v>
      </c>
      <c r="K749" s="52">
        <v>12294</v>
      </c>
      <c r="M749" s="20">
        <v>14083</v>
      </c>
      <c r="N749" s="27">
        <v>-0.127</v>
      </c>
      <c r="O749" s="28">
        <v>-1789</v>
      </c>
      <c r="P749" s="16">
        <v>27582</v>
      </c>
      <c r="Q749" s="88">
        <v>13791</v>
      </c>
      <c r="R749" s="16">
        <v>-1497</v>
      </c>
    </row>
    <row r="750" spans="1:18" outlineLevel="2">
      <c r="A750" s="15" t="s">
        <v>2628</v>
      </c>
      <c r="B750" s="18" t="s">
        <v>38</v>
      </c>
      <c r="C750" s="19" t="s">
        <v>1571</v>
      </c>
      <c r="D750" s="19" t="s">
        <v>1584</v>
      </c>
      <c r="E750" s="18" t="s">
        <v>1585</v>
      </c>
      <c r="F750" s="20">
        <v>0</v>
      </c>
      <c r="H750" s="20">
        <v>0</v>
      </c>
      <c r="I750" s="20">
        <v>0</v>
      </c>
      <c r="J750" s="20">
        <v>0</v>
      </c>
      <c r="K750" s="51">
        <v>0</v>
      </c>
      <c r="M750" s="20">
        <v>0</v>
      </c>
      <c r="N750" s="27" t="s">
        <v>2729</v>
      </c>
      <c r="O750" s="28">
        <v>0</v>
      </c>
    </row>
    <row r="751" spans="1:18" s="50" customFormat="1" outlineLevel="2">
      <c r="A751" s="44" t="s">
        <v>2874</v>
      </c>
      <c r="B751" s="45" t="s">
        <v>38</v>
      </c>
      <c r="C751" s="45" t="s">
        <v>1571</v>
      </c>
      <c r="D751" s="45" t="s">
        <v>1562</v>
      </c>
      <c r="E751" s="45" t="s">
        <v>1563</v>
      </c>
      <c r="F751" s="46">
        <v>10155</v>
      </c>
      <c r="G751" s="46"/>
      <c r="H751" s="46">
        <v>0</v>
      </c>
      <c r="I751" s="46">
        <v>10155</v>
      </c>
      <c r="J751" s="46">
        <v>0</v>
      </c>
      <c r="K751" s="82">
        <v>10155</v>
      </c>
      <c r="L751" s="46"/>
      <c r="M751" s="46">
        <v>12305</v>
      </c>
      <c r="N751" s="47">
        <v>-0.17499999999999999</v>
      </c>
      <c r="O751" s="48">
        <v>-2150</v>
      </c>
      <c r="P751" s="49">
        <v>23941</v>
      </c>
      <c r="Q751" s="88">
        <v>11971</v>
      </c>
      <c r="R751" s="16">
        <v>-1816</v>
      </c>
    </row>
    <row r="752" spans="1:18" s="50" customFormat="1" outlineLevel="2">
      <c r="A752" s="44" t="s">
        <v>2629</v>
      </c>
      <c r="B752" s="45" t="s">
        <v>38</v>
      </c>
      <c r="C752" s="45" t="s">
        <v>1571</v>
      </c>
      <c r="D752" s="45" t="s">
        <v>1586</v>
      </c>
      <c r="E752" s="45" t="s">
        <v>1587</v>
      </c>
      <c r="F752" s="46">
        <v>0</v>
      </c>
      <c r="G752" s="46"/>
      <c r="H752" s="46">
        <v>0</v>
      </c>
      <c r="I752" s="46">
        <v>0</v>
      </c>
      <c r="J752" s="46">
        <v>0</v>
      </c>
      <c r="K752" s="46">
        <v>0</v>
      </c>
      <c r="L752" s="46"/>
      <c r="M752" s="46">
        <v>0</v>
      </c>
      <c r="N752" s="47" t="s">
        <v>2729</v>
      </c>
      <c r="O752" s="48">
        <v>0</v>
      </c>
      <c r="P752" s="49"/>
    </row>
    <row r="753" spans="1:18" ht="13.8" outlineLevel="1" thickBot="1">
      <c r="A753" s="15" t="s">
        <v>2630</v>
      </c>
      <c r="C753" s="19" t="s">
        <v>1571</v>
      </c>
      <c r="E753" s="21" t="s">
        <v>1807</v>
      </c>
      <c r="F753" s="42">
        <v>32703</v>
      </c>
      <c r="G753" s="22"/>
      <c r="H753" s="22">
        <v>0</v>
      </c>
      <c r="I753" s="42">
        <v>32703</v>
      </c>
      <c r="J753" s="22">
        <v>0</v>
      </c>
      <c r="K753" s="42">
        <v>32703</v>
      </c>
      <c r="L753" s="22"/>
      <c r="M753" s="42">
        <v>37810</v>
      </c>
      <c r="N753" s="27">
        <v>-0.13500000000000001</v>
      </c>
      <c r="O753" s="86">
        <v>-5107</v>
      </c>
      <c r="P753" s="87">
        <v>75000</v>
      </c>
      <c r="Q753" s="89">
        <v>37500</v>
      </c>
      <c r="R753" s="87">
        <v>-4797</v>
      </c>
    </row>
    <row r="754" spans="1:18" ht="13.8" outlineLevel="2" thickTop="1">
      <c r="A754" s="15" t="s">
        <v>38</v>
      </c>
      <c r="C754" s="19" t="s">
        <v>1588</v>
      </c>
      <c r="N754" s="27" t="s">
        <v>2729</v>
      </c>
      <c r="O754" s="28" t="s">
        <v>2729</v>
      </c>
    </row>
    <row r="755" spans="1:18" outlineLevel="2">
      <c r="A755" s="15" t="s">
        <v>2631</v>
      </c>
      <c r="B755" s="18" t="s">
        <v>38</v>
      </c>
      <c r="C755" s="19" t="s">
        <v>1588</v>
      </c>
      <c r="D755" s="19" t="s">
        <v>1589</v>
      </c>
      <c r="E755" s="18" t="s">
        <v>1590</v>
      </c>
      <c r="F755" s="52">
        <v>6262</v>
      </c>
      <c r="H755" s="20">
        <v>0</v>
      </c>
      <c r="I755" s="52">
        <v>6262</v>
      </c>
      <c r="J755" s="20">
        <v>0</v>
      </c>
      <c r="K755" s="75">
        <v>6262</v>
      </c>
      <c r="M755" s="20">
        <v>1314</v>
      </c>
      <c r="N755" s="27">
        <v>3.766</v>
      </c>
      <c r="O755" s="28">
        <v>4948</v>
      </c>
      <c r="P755" s="16">
        <v>3709</v>
      </c>
      <c r="Q755" s="88">
        <v>1855</v>
      </c>
      <c r="R755" s="16">
        <v>4408</v>
      </c>
    </row>
    <row r="756" spans="1:18" outlineLevel="2">
      <c r="A756" s="15" t="s">
        <v>2632</v>
      </c>
      <c r="B756" s="18" t="s">
        <v>38</v>
      </c>
      <c r="C756" s="19" t="s">
        <v>1588</v>
      </c>
      <c r="D756" s="19" t="s">
        <v>1591</v>
      </c>
      <c r="E756" s="18" t="s">
        <v>1592</v>
      </c>
      <c r="F756" s="52">
        <v>7357</v>
      </c>
      <c r="H756" s="20">
        <v>0</v>
      </c>
      <c r="I756" s="52">
        <v>7357</v>
      </c>
      <c r="J756" s="20">
        <v>0</v>
      </c>
      <c r="K756" s="52">
        <v>7357</v>
      </c>
      <c r="M756" s="20">
        <v>1659</v>
      </c>
      <c r="N756" s="27">
        <v>3.4350000000000001</v>
      </c>
      <c r="O756" s="28">
        <v>5698</v>
      </c>
      <c r="P756" s="16">
        <v>4617</v>
      </c>
    </row>
    <row r="757" spans="1:18" outlineLevel="2">
      <c r="A757" s="15" t="s">
        <v>2633</v>
      </c>
      <c r="B757" s="18" t="s">
        <v>38</v>
      </c>
      <c r="C757" s="19" t="s">
        <v>1588</v>
      </c>
      <c r="D757" s="19" t="s">
        <v>1593</v>
      </c>
      <c r="E757" s="18" t="s">
        <v>1594</v>
      </c>
      <c r="F757" s="52">
        <v>6381</v>
      </c>
      <c r="H757" s="20">
        <v>0</v>
      </c>
      <c r="I757" s="52">
        <v>6381</v>
      </c>
      <c r="J757" s="20">
        <v>0</v>
      </c>
      <c r="K757" s="75">
        <v>6381</v>
      </c>
      <c r="M757" s="20">
        <v>1527</v>
      </c>
      <c r="N757" s="27">
        <v>3.1789999999999998</v>
      </c>
      <c r="O757" s="28">
        <v>4854</v>
      </c>
      <c r="P757" s="16">
        <v>4108</v>
      </c>
      <c r="Q757" s="88">
        <v>2054</v>
      </c>
      <c r="R757" s="16">
        <v>4327</v>
      </c>
    </row>
    <row r="758" spans="1:18" ht="13.8" outlineLevel="1" thickBot="1">
      <c r="A758" s="15" t="s">
        <v>2634</v>
      </c>
      <c r="C758" s="19" t="s">
        <v>1588</v>
      </c>
      <c r="E758" s="21" t="s">
        <v>1808</v>
      </c>
      <c r="F758" s="42">
        <v>20000</v>
      </c>
      <c r="G758" s="22"/>
      <c r="H758" s="22">
        <v>0</v>
      </c>
      <c r="I758" s="42">
        <v>20000</v>
      </c>
      <c r="J758" s="22">
        <v>0</v>
      </c>
      <c r="K758" s="42">
        <v>20000</v>
      </c>
      <c r="L758" s="22"/>
      <c r="M758" s="22">
        <v>4500</v>
      </c>
      <c r="N758" s="27">
        <v>3.444</v>
      </c>
      <c r="O758" s="86">
        <v>15500</v>
      </c>
      <c r="P758" s="87">
        <v>12434</v>
      </c>
      <c r="Q758" s="89">
        <v>6217</v>
      </c>
      <c r="R758" s="87">
        <v>13783</v>
      </c>
    </row>
    <row r="759" spans="1:18" ht="13.8" outlineLevel="2" thickTop="1">
      <c r="A759" s="15" t="s">
        <v>38</v>
      </c>
      <c r="C759" s="19" t="s">
        <v>1595</v>
      </c>
      <c r="N759" s="27" t="s">
        <v>2729</v>
      </c>
      <c r="O759" s="28" t="s">
        <v>2729</v>
      </c>
    </row>
    <row r="760" spans="1:18" s="50" customFormat="1" outlineLevel="2">
      <c r="A760" s="44" t="s">
        <v>2635</v>
      </c>
      <c r="B760" s="45" t="s">
        <v>38</v>
      </c>
      <c r="C760" s="45" t="s">
        <v>1595</v>
      </c>
      <c r="D760" s="45" t="s">
        <v>1596</v>
      </c>
      <c r="E760" s="45" t="s">
        <v>1597</v>
      </c>
      <c r="F760" s="46">
        <v>0</v>
      </c>
      <c r="G760" s="46"/>
      <c r="H760" s="46">
        <v>0</v>
      </c>
      <c r="I760" s="46">
        <v>0</v>
      </c>
      <c r="J760" s="46">
        <v>0</v>
      </c>
      <c r="K760" s="46">
        <v>0</v>
      </c>
      <c r="L760" s="46"/>
      <c r="M760" s="46">
        <v>0</v>
      </c>
      <c r="N760" s="47" t="s">
        <v>2729</v>
      </c>
      <c r="O760" s="48">
        <v>0</v>
      </c>
      <c r="P760" s="49"/>
    </row>
    <row r="761" spans="1:18" s="50" customFormat="1" outlineLevel="2">
      <c r="A761" s="44" t="s">
        <v>2875</v>
      </c>
      <c r="B761" s="45" t="s">
        <v>38</v>
      </c>
      <c r="C761" s="45" t="s">
        <v>1595</v>
      </c>
      <c r="D761" s="45" t="s">
        <v>1653</v>
      </c>
      <c r="E761" s="45" t="s">
        <v>1654</v>
      </c>
      <c r="F761" s="46">
        <v>0</v>
      </c>
      <c r="G761" s="46"/>
      <c r="H761" s="46">
        <v>0</v>
      </c>
      <c r="I761" s="46">
        <v>0</v>
      </c>
      <c r="J761" s="46">
        <v>0</v>
      </c>
      <c r="K761" s="46">
        <v>0</v>
      </c>
      <c r="L761" s="46"/>
      <c r="M761" s="46">
        <v>0</v>
      </c>
      <c r="N761" s="47" t="s">
        <v>2729</v>
      </c>
      <c r="O761" s="48">
        <v>0</v>
      </c>
      <c r="P761" s="49"/>
    </row>
    <row r="762" spans="1:18" s="50" customFormat="1" outlineLevel="2">
      <c r="A762" s="44" t="s">
        <v>2636</v>
      </c>
      <c r="B762" s="45" t="s">
        <v>38</v>
      </c>
      <c r="C762" s="45" t="s">
        <v>1595</v>
      </c>
      <c r="D762" s="45" t="s">
        <v>1598</v>
      </c>
      <c r="E762" s="45" t="s">
        <v>1599</v>
      </c>
      <c r="F762" s="46">
        <v>0</v>
      </c>
      <c r="G762" s="46"/>
      <c r="H762" s="46">
        <v>0</v>
      </c>
      <c r="I762" s="46">
        <v>0</v>
      </c>
      <c r="J762" s="46">
        <v>0</v>
      </c>
      <c r="K762" s="46">
        <v>0</v>
      </c>
      <c r="L762" s="46"/>
      <c r="M762" s="46">
        <v>0</v>
      </c>
      <c r="N762" s="47" t="s">
        <v>2729</v>
      </c>
      <c r="O762" s="48">
        <v>0</v>
      </c>
      <c r="P762" s="49"/>
    </row>
    <row r="763" spans="1:18" s="50" customFormat="1" outlineLevel="2">
      <c r="A763" s="44" t="s">
        <v>2637</v>
      </c>
      <c r="B763" s="45" t="s">
        <v>38</v>
      </c>
      <c r="C763" s="45" t="s">
        <v>1595</v>
      </c>
      <c r="D763" s="45" t="s">
        <v>1600</v>
      </c>
      <c r="E763" s="45" t="s">
        <v>1601</v>
      </c>
      <c r="F763" s="46">
        <v>0</v>
      </c>
      <c r="G763" s="46"/>
      <c r="H763" s="46">
        <v>0</v>
      </c>
      <c r="I763" s="46">
        <v>0</v>
      </c>
      <c r="J763" s="46">
        <v>0</v>
      </c>
      <c r="K763" s="46">
        <v>0</v>
      </c>
      <c r="L763" s="46"/>
      <c r="M763" s="46">
        <v>0</v>
      </c>
      <c r="N763" s="47" t="s">
        <v>2729</v>
      </c>
      <c r="O763" s="48">
        <v>0</v>
      </c>
      <c r="P763" s="49"/>
    </row>
    <row r="764" spans="1:18" outlineLevel="2">
      <c r="A764" s="15" t="s">
        <v>2638</v>
      </c>
      <c r="B764" s="18" t="s">
        <v>38</v>
      </c>
      <c r="C764" s="19" t="s">
        <v>1595</v>
      </c>
      <c r="D764" s="19" t="s">
        <v>1602</v>
      </c>
      <c r="E764" s="18" t="s">
        <v>1603</v>
      </c>
      <c r="F764" s="52">
        <v>13496</v>
      </c>
      <c r="H764" s="20">
        <v>0</v>
      </c>
      <c r="I764" s="52">
        <v>13496</v>
      </c>
      <c r="J764" s="20">
        <v>0</v>
      </c>
      <c r="K764" s="32">
        <v>13496</v>
      </c>
      <c r="M764" s="20">
        <v>5666</v>
      </c>
      <c r="N764" s="27">
        <v>1.3819999999999999</v>
      </c>
      <c r="O764" s="28">
        <v>7830</v>
      </c>
    </row>
    <row r="765" spans="1:18" s="50" customFormat="1" outlineLevel="2">
      <c r="A765" s="44" t="s">
        <v>2640</v>
      </c>
      <c r="B765" s="45" t="s">
        <v>38</v>
      </c>
      <c r="C765" s="45" t="s">
        <v>1595</v>
      </c>
      <c r="D765" s="45" t="s">
        <v>1605</v>
      </c>
      <c r="E765" s="45" t="s">
        <v>1606</v>
      </c>
      <c r="F765" s="46">
        <v>0</v>
      </c>
      <c r="G765" s="46"/>
      <c r="H765" s="46">
        <v>0</v>
      </c>
      <c r="I765" s="46">
        <v>0</v>
      </c>
      <c r="J765" s="46">
        <v>0</v>
      </c>
      <c r="K765" s="46">
        <v>0</v>
      </c>
      <c r="L765" s="46"/>
      <c r="M765" s="46">
        <v>0</v>
      </c>
      <c r="N765" s="47" t="s">
        <v>2729</v>
      </c>
      <c r="O765" s="48">
        <v>0</v>
      </c>
      <c r="P765" s="49"/>
    </row>
    <row r="766" spans="1:18" s="50" customFormat="1" outlineLevel="2">
      <c r="A766" s="44" t="s">
        <v>2876</v>
      </c>
      <c r="B766" s="45" t="s">
        <v>38</v>
      </c>
      <c r="C766" s="45" t="s">
        <v>1595</v>
      </c>
      <c r="D766" s="45" t="s">
        <v>1657</v>
      </c>
      <c r="E766" s="45" t="s">
        <v>1658</v>
      </c>
      <c r="F766" s="46">
        <v>0</v>
      </c>
      <c r="G766" s="46"/>
      <c r="H766" s="46">
        <v>0</v>
      </c>
      <c r="I766" s="46">
        <v>0</v>
      </c>
      <c r="J766" s="46">
        <v>0</v>
      </c>
      <c r="K766" s="46">
        <v>0</v>
      </c>
      <c r="L766" s="46"/>
      <c r="M766" s="46">
        <v>0</v>
      </c>
      <c r="N766" s="47" t="s">
        <v>2729</v>
      </c>
      <c r="O766" s="48">
        <v>0</v>
      </c>
      <c r="P766" s="49"/>
    </row>
    <row r="767" spans="1:18" s="50" customFormat="1" outlineLevel="2">
      <c r="A767" s="44" t="s">
        <v>2641</v>
      </c>
      <c r="B767" s="45" t="s">
        <v>38</v>
      </c>
      <c r="C767" s="45" t="s">
        <v>1595</v>
      </c>
      <c r="D767" s="45" t="s">
        <v>1607</v>
      </c>
      <c r="E767" s="45" t="s">
        <v>1608</v>
      </c>
      <c r="F767" s="46">
        <v>0</v>
      </c>
      <c r="G767" s="46"/>
      <c r="H767" s="46">
        <v>0</v>
      </c>
      <c r="I767" s="46">
        <v>0</v>
      </c>
      <c r="J767" s="46">
        <v>0</v>
      </c>
      <c r="K767" s="46">
        <v>0</v>
      </c>
      <c r="L767" s="46"/>
      <c r="M767" s="46">
        <v>0</v>
      </c>
      <c r="N767" s="47" t="s">
        <v>2729</v>
      </c>
      <c r="O767" s="48">
        <v>0</v>
      </c>
      <c r="P767" s="49"/>
    </row>
    <row r="768" spans="1:18" s="50" customFormat="1" outlineLevel="2">
      <c r="A768" s="44" t="s">
        <v>2642</v>
      </c>
      <c r="B768" s="45" t="s">
        <v>38</v>
      </c>
      <c r="C768" s="45" t="s">
        <v>1595</v>
      </c>
      <c r="D768" s="45" t="s">
        <v>1609</v>
      </c>
      <c r="E768" s="45" t="s">
        <v>1610</v>
      </c>
      <c r="F768" s="46">
        <v>0</v>
      </c>
      <c r="G768" s="46"/>
      <c r="H768" s="46">
        <v>0</v>
      </c>
      <c r="I768" s="46">
        <v>0</v>
      </c>
      <c r="J768" s="46">
        <v>0</v>
      </c>
      <c r="K768" s="46">
        <v>0</v>
      </c>
      <c r="L768" s="46"/>
      <c r="M768" s="46">
        <v>0</v>
      </c>
      <c r="N768" s="47" t="s">
        <v>2729</v>
      </c>
      <c r="O768" s="48">
        <v>0</v>
      </c>
      <c r="P768" s="49"/>
    </row>
    <row r="769" spans="1:16" outlineLevel="2">
      <c r="A769" s="15" t="s">
        <v>2643</v>
      </c>
      <c r="B769" s="18" t="s">
        <v>38</v>
      </c>
      <c r="C769" s="19" t="s">
        <v>1595</v>
      </c>
      <c r="D769" s="19" t="s">
        <v>1611</v>
      </c>
      <c r="E769" s="18" t="s">
        <v>1612</v>
      </c>
      <c r="F769" s="52">
        <v>4134</v>
      </c>
      <c r="H769" s="20">
        <v>0</v>
      </c>
      <c r="I769" s="52">
        <v>4134</v>
      </c>
      <c r="J769" s="20">
        <v>0</v>
      </c>
      <c r="K769" s="32">
        <v>4134</v>
      </c>
      <c r="M769" s="20">
        <v>3174</v>
      </c>
      <c r="N769" s="27">
        <v>0.30199999999999999</v>
      </c>
      <c r="O769" s="28">
        <v>960</v>
      </c>
    </row>
    <row r="770" spans="1:16" s="50" customFormat="1" outlineLevel="2">
      <c r="A770" s="44" t="s">
        <v>2644</v>
      </c>
      <c r="B770" s="45" t="s">
        <v>38</v>
      </c>
      <c r="C770" s="45" t="s">
        <v>1595</v>
      </c>
      <c r="D770" s="45" t="s">
        <v>1613</v>
      </c>
      <c r="E770" s="45" t="s">
        <v>1614</v>
      </c>
      <c r="F770" s="46">
        <v>0</v>
      </c>
      <c r="G770" s="46"/>
      <c r="H770" s="46">
        <v>0</v>
      </c>
      <c r="I770" s="46">
        <v>0</v>
      </c>
      <c r="J770" s="46">
        <v>0</v>
      </c>
      <c r="K770" s="46">
        <v>0</v>
      </c>
      <c r="L770" s="46"/>
      <c r="M770" s="46">
        <v>0</v>
      </c>
      <c r="N770" s="47" t="s">
        <v>2729</v>
      </c>
      <c r="O770" s="48">
        <v>0</v>
      </c>
      <c r="P770" s="49"/>
    </row>
    <row r="771" spans="1:16" s="50" customFormat="1" outlineLevel="2">
      <c r="A771" s="44" t="s">
        <v>2877</v>
      </c>
      <c r="B771" s="45" t="s">
        <v>38</v>
      </c>
      <c r="C771" s="45" t="s">
        <v>1595</v>
      </c>
      <c r="D771" s="45" t="s">
        <v>1661</v>
      </c>
      <c r="E771" s="45" t="s">
        <v>1662</v>
      </c>
      <c r="F771" s="46">
        <v>0</v>
      </c>
      <c r="G771" s="46"/>
      <c r="H771" s="46">
        <v>0</v>
      </c>
      <c r="I771" s="46">
        <v>0</v>
      </c>
      <c r="J771" s="46">
        <v>0</v>
      </c>
      <c r="K771" s="46">
        <v>0</v>
      </c>
      <c r="L771" s="46"/>
      <c r="M771" s="46">
        <v>0</v>
      </c>
      <c r="N771" s="47" t="s">
        <v>2729</v>
      </c>
      <c r="O771" s="48">
        <v>0</v>
      </c>
      <c r="P771" s="49"/>
    </row>
    <row r="772" spans="1:16" s="50" customFormat="1" outlineLevel="2">
      <c r="A772" s="44" t="s">
        <v>2878</v>
      </c>
      <c r="B772" s="45" t="s">
        <v>38</v>
      </c>
      <c r="C772" s="45" t="s">
        <v>1595</v>
      </c>
      <c r="D772" s="45" t="s">
        <v>1663</v>
      </c>
      <c r="E772" s="45" t="s">
        <v>1664</v>
      </c>
      <c r="F772" s="46">
        <v>0</v>
      </c>
      <c r="G772" s="46"/>
      <c r="H772" s="46">
        <v>0</v>
      </c>
      <c r="I772" s="46">
        <v>0</v>
      </c>
      <c r="J772" s="46">
        <v>0</v>
      </c>
      <c r="K772" s="46">
        <v>0</v>
      </c>
      <c r="L772" s="46"/>
      <c r="M772" s="46">
        <v>0</v>
      </c>
      <c r="N772" s="47" t="s">
        <v>2729</v>
      </c>
      <c r="O772" s="48">
        <v>0</v>
      </c>
      <c r="P772" s="49"/>
    </row>
    <row r="773" spans="1:16" s="50" customFormat="1" outlineLevel="2">
      <c r="A773" s="44" t="s">
        <v>2645</v>
      </c>
      <c r="B773" s="45" t="s">
        <v>38</v>
      </c>
      <c r="C773" s="45" t="s">
        <v>1595</v>
      </c>
      <c r="D773" s="45" t="s">
        <v>1615</v>
      </c>
      <c r="E773" s="45" t="s">
        <v>1616</v>
      </c>
      <c r="F773" s="46">
        <v>0</v>
      </c>
      <c r="G773" s="46"/>
      <c r="H773" s="46">
        <v>0</v>
      </c>
      <c r="I773" s="46">
        <v>0</v>
      </c>
      <c r="J773" s="46">
        <v>0</v>
      </c>
      <c r="K773" s="46">
        <v>0</v>
      </c>
      <c r="L773" s="46"/>
      <c r="M773" s="46">
        <v>0</v>
      </c>
      <c r="N773" s="47" t="s">
        <v>2729</v>
      </c>
      <c r="O773" s="48">
        <v>0</v>
      </c>
      <c r="P773" s="49"/>
    </row>
    <row r="774" spans="1:16" s="50" customFormat="1" outlineLevel="2">
      <c r="A774" s="44" t="s">
        <v>2646</v>
      </c>
      <c r="B774" s="45" t="s">
        <v>38</v>
      </c>
      <c r="C774" s="45" t="s">
        <v>1595</v>
      </c>
      <c r="D774" s="45" t="s">
        <v>1617</v>
      </c>
      <c r="E774" s="45" t="s">
        <v>1618</v>
      </c>
      <c r="F774" s="46">
        <v>0</v>
      </c>
      <c r="G774" s="46"/>
      <c r="H774" s="46">
        <v>0</v>
      </c>
      <c r="I774" s="46">
        <v>0</v>
      </c>
      <c r="J774" s="46">
        <v>0</v>
      </c>
      <c r="K774" s="46">
        <v>0</v>
      </c>
      <c r="L774" s="46"/>
      <c r="M774" s="46">
        <v>0</v>
      </c>
      <c r="N774" s="47" t="s">
        <v>2729</v>
      </c>
      <c r="O774" s="48">
        <v>0</v>
      </c>
      <c r="P774" s="49"/>
    </row>
    <row r="775" spans="1:16" outlineLevel="2">
      <c r="A775" s="15" t="s">
        <v>2647</v>
      </c>
      <c r="B775" s="18" t="s">
        <v>38</v>
      </c>
      <c r="C775" s="19" t="s">
        <v>1595</v>
      </c>
      <c r="D775" s="19" t="s">
        <v>1619</v>
      </c>
      <c r="E775" s="18" t="s">
        <v>1620</v>
      </c>
      <c r="F775" s="52">
        <v>1000</v>
      </c>
      <c r="H775" s="20">
        <v>0</v>
      </c>
      <c r="I775" s="52">
        <v>1000</v>
      </c>
      <c r="J775" s="20">
        <v>0</v>
      </c>
      <c r="K775" s="32">
        <v>1000</v>
      </c>
      <c r="M775" s="20">
        <v>3000</v>
      </c>
      <c r="N775" s="27">
        <v>-0.66700000000000004</v>
      </c>
      <c r="O775" s="28">
        <v>-2000</v>
      </c>
    </row>
    <row r="776" spans="1:16" ht="13.8" outlineLevel="1" thickBot="1">
      <c r="A776" s="15" t="s">
        <v>2648</v>
      </c>
      <c r="C776" s="19" t="s">
        <v>1595</v>
      </c>
      <c r="E776" s="21" t="s">
        <v>1809</v>
      </c>
      <c r="F776" s="42">
        <v>18630</v>
      </c>
      <c r="G776" s="22"/>
      <c r="H776" s="22">
        <v>0</v>
      </c>
      <c r="I776" s="42">
        <v>18630</v>
      </c>
      <c r="J776" s="22">
        <v>0</v>
      </c>
      <c r="K776" s="74">
        <v>18630</v>
      </c>
      <c r="L776" s="22"/>
      <c r="M776" s="22">
        <v>11840</v>
      </c>
      <c r="N776" s="27">
        <v>0.57299999999999995</v>
      </c>
      <c r="O776" s="28">
        <v>6790</v>
      </c>
    </row>
    <row r="777" spans="1:16" ht="13.8" outlineLevel="2" thickTop="1">
      <c r="A777" s="15" t="s">
        <v>38</v>
      </c>
      <c r="C777" s="19" t="s">
        <v>1621</v>
      </c>
      <c r="N777" s="27" t="s">
        <v>2729</v>
      </c>
      <c r="O777" s="28" t="s">
        <v>2729</v>
      </c>
    </row>
    <row r="778" spans="1:16" outlineLevel="2">
      <c r="A778" s="15" t="s">
        <v>2649</v>
      </c>
      <c r="B778" s="18" t="s">
        <v>38</v>
      </c>
      <c r="C778" s="19" t="s">
        <v>1621</v>
      </c>
      <c r="D778" s="19" t="s">
        <v>1622</v>
      </c>
      <c r="E778" s="18" t="s">
        <v>1623</v>
      </c>
      <c r="F778" s="20">
        <v>0</v>
      </c>
      <c r="H778" s="20">
        <v>0</v>
      </c>
      <c r="I778" s="20">
        <v>0</v>
      </c>
      <c r="J778" s="20">
        <v>0</v>
      </c>
      <c r="K778" s="75">
        <v>0</v>
      </c>
      <c r="M778" s="20">
        <v>0</v>
      </c>
      <c r="N778" s="27" t="s">
        <v>2729</v>
      </c>
      <c r="O778" s="28">
        <v>0</v>
      </c>
    </row>
    <row r="779" spans="1:16" outlineLevel="2">
      <c r="A779" s="15" t="s">
        <v>2650</v>
      </c>
      <c r="B779" s="18" t="s">
        <v>38</v>
      </c>
      <c r="C779" s="19" t="s">
        <v>1621</v>
      </c>
      <c r="D779" s="19" t="s">
        <v>1624</v>
      </c>
      <c r="E779" s="18" t="s">
        <v>1625</v>
      </c>
      <c r="F779" s="20">
        <v>0</v>
      </c>
      <c r="H779" s="20">
        <v>0</v>
      </c>
      <c r="I779" s="20">
        <v>0</v>
      </c>
      <c r="J779" s="20">
        <v>0</v>
      </c>
      <c r="K779" s="75">
        <v>0</v>
      </c>
      <c r="M779" s="20">
        <v>0</v>
      </c>
      <c r="N779" s="27" t="s">
        <v>2729</v>
      </c>
      <c r="O779" s="28">
        <v>0</v>
      </c>
    </row>
    <row r="780" spans="1:16" outlineLevel="2">
      <c r="A780" s="15" t="s">
        <v>2651</v>
      </c>
      <c r="B780" s="18" t="s">
        <v>38</v>
      </c>
      <c r="C780" s="19" t="s">
        <v>1621</v>
      </c>
      <c r="D780" s="19" t="s">
        <v>1626</v>
      </c>
      <c r="E780" s="18" t="s">
        <v>1627</v>
      </c>
      <c r="F780" s="20">
        <v>0</v>
      </c>
      <c r="H780" s="20">
        <v>0</v>
      </c>
      <c r="I780" s="20">
        <v>0</v>
      </c>
      <c r="J780" s="20">
        <v>0</v>
      </c>
      <c r="K780" s="75">
        <v>0</v>
      </c>
      <c r="M780" s="20">
        <v>5499</v>
      </c>
      <c r="N780" s="27">
        <v>-1</v>
      </c>
      <c r="O780" s="28">
        <v>-5499</v>
      </c>
    </row>
    <row r="781" spans="1:16" outlineLevel="2">
      <c r="A781" s="15" t="s">
        <v>2652</v>
      </c>
      <c r="B781" s="18" t="s">
        <v>38</v>
      </c>
      <c r="C781" s="19" t="s">
        <v>1621</v>
      </c>
      <c r="D781" s="19" t="s">
        <v>1628</v>
      </c>
      <c r="E781" s="18" t="s">
        <v>1629</v>
      </c>
      <c r="F781" s="52">
        <v>20834</v>
      </c>
      <c r="H781" s="20">
        <v>0</v>
      </c>
      <c r="I781" s="52">
        <v>20834</v>
      </c>
      <c r="J781" s="20">
        <v>0</v>
      </c>
      <c r="K781" s="75">
        <v>20834</v>
      </c>
      <c r="M781" s="20">
        <v>0</v>
      </c>
      <c r="N781" s="27" t="s">
        <v>2729</v>
      </c>
      <c r="O781" s="28">
        <v>20834</v>
      </c>
    </row>
    <row r="782" spans="1:16" s="50" customFormat="1" outlineLevel="2">
      <c r="A782" s="44" t="s">
        <v>2653</v>
      </c>
      <c r="B782" s="45" t="s">
        <v>38</v>
      </c>
      <c r="C782" s="45" t="s">
        <v>1621</v>
      </c>
      <c r="D782" s="45" t="s">
        <v>1630</v>
      </c>
      <c r="E782" s="45" t="s">
        <v>1631</v>
      </c>
      <c r="F782" s="46">
        <v>2267</v>
      </c>
      <c r="G782" s="46"/>
      <c r="H782" s="46">
        <v>0</v>
      </c>
      <c r="I782" s="46">
        <v>2267</v>
      </c>
      <c r="J782" s="46">
        <v>0</v>
      </c>
      <c r="K782" s="82">
        <v>2267</v>
      </c>
      <c r="L782" s="46"/>
      <c r="M782" s="46">
        <v>0</v>
      </c>
      <c r="N782" s="47" t="s">
        <v>2729</v>
      </c>
      <c r="O782" s="48">
        <v>2267</v>
      </c>
      <c r="P782" s="49"/>
    </row>
    <row r="783" spans="1:16" outlineLevel="2">
      <c r="A783" s="15" t="s">
        <v>2656</v>
      </c>
      <c r="B783" s="18" t="s">
        <v>38</v>
      </c>
      <c r="C783" s="19" t="s">
        <v>1621</v>
      </c>
      <c r="D783" s="19" t="s">
        <v>1636</v>
      </c>
      <c r="E783" s="18" t="s">
        <v>1637</v>
      </c>
      <c r="F783" s="20">
        <v>0</v>
      </c>
      <c r="H783" s="20">
        <v>0</v>
      </c>
      <c r="I783" s="20">
        <v>0</v>
      </c>
      <c r="J783" s="20">
        <v>0</v>
      </c>
      <c r="K783" s="75">
        <v>0</v>
      </c>
      <c r="M783" s="20">
        <v>880</v>
      </c>
      <c r="N783" s="27">
        <v>-1</v>
      </c>
      <c r="O783" s="28">
        <v>-880</v>
      </c>
    </row>
    <row r="784" spans="1:16" outlineLevel="2">
      <c r="A784" s="15" t="s">
        <v>2657</v>
      </c>
      <c r="B784" s="18" t="s">
        <v>38</v>
      </c>
      <c r="C784" s="19" t="s">
        <v>1621</v>
      </c>
      <c r="D784" s="19" t="s">
        <v>1638</v>
      </c>
      <c r="E784" s="18" t="s">
        <v>1639</v>
      </c>
      <c r="F784" s="52">
        <v>3397</v>
      </c>
      <c r="H784" s="20">
        <v>0</v>
      </c>
      <c r="I784" s="52">
        <v>3397</v>
      </c>
      <c r="J784" s="20">
        <v>0</v>
      </c>
      <c r="K784" s="75">
        <v>3397</v>
      </c>
      <c r="M784" s="20">
        <v>0</v>
      </c>
      <c r="N784" s="27" t="s">
        <v>2729</v>
      </c>
      <c r="O784" s="28">
        <v>3397</v>
      </c>
    </row>
    <row r="785" spans="1:16" s="50" customFormat="1" outlineLevel="2">
      <c r="A785" s="44" t="s">
        <v>2658</v>
      </c>
      <c r="B785" s="45" t="s">
        <v>38</v>
      </c>
      <c r="C785" s="45" t="s">
        <v>1621</v>
      </c>
      <c r="D785" s="45" t="s">
        <v>1640</v>
      </c>
      <c r="E785" s="45" t="s">
        <v>1641</v>
      </c>
      <c r="F785" s="46">
        <v>363</v>
      </c>
      <c r="G785" s="46"/>
      <c r="H785" s="46">
        <v>0</v>
      </c>
      <c r="I785" s="46">
        <v>363</v>
      </c>
      <c r="J785" s="46">
        <v>0</v>
      </c>
      <c r="K785" s="82">
        <v>363</v>
      </c>
      <c r="L785" s="46"/>
      <c r="M785" s="46">
        <v>0</v>
      </c>
      <c r="N785" s="47" t="s">
        <v>2729</v>
      </c>
      <c r="O785" s="48">
        <v>363</v>
      </c>
      <c r="P785" s="49"/>
    </row>
    <row r="786" spans="1:16" outlineLevel="2">
      <c r="A786" s="15" t="s">
        <v>2662</v>
      </c>
      <c r="B786" s="18" t="s">
        <v>38</v>
      </c>
      <c r="C786" s="19" t="s">
        <v>1621</v>
      </c>
      <c r="D786" s="19" t="s">
        <v>1648</v>
      </c>
      <c r="E786" s="18" t="s">
        <v>1649</v>
      </c>
      <c r="F786" s="52">
        <v>1500</v>
      </c>
      <c r="H786" s="20">
        <v>0</v>
      </c>
      <c r="I786" s="52">
        <v>1500</v>
      </c>
      <c r="J786" s="20">
        <v>0</v>
      </c>
      <c r="K786" s="75">
        <v>1500</v>
      </c>
      <c r="M786" s="20">
        <v>0</v>
      </c>
      <c r="N786" s="27" t="s">
        <v>2729</v>
      </c>
      <c r="O786" s="28">
        <v>1500</v>
      </c>
    </row>
    <row r="787" spans="1:16" outlineLevel="2">
      <c r="A787" s="15" t="s">
        <v>2879</v>
      </c>
      <c r="B787" s="18" t="s">
        <v>38</v>
      </c>
      <c r="C787" s="19" t="s">
        <v>1621</v>
      </c>
      <c r="D787" s="19" t="s">
        <v>1507</v>
      </c>
      <c r="E787" s="18" t="s">
        <v>1508</v>
      </c>
      <c r="F787" s="20">
        <v>0</v>
      </c>
      <c r="H787" s="20">
        <v>0</v>
      </c>
      <c r="I787" s="20">
        <v>0</v>
      </c>
      <c r="J787" s="20">
        <v>0</v>
      </c>
      <c r="K787" s="75">
        <v>0</v>
      </c>
      <c r="M787" s="20">
        <v>0</v>
      </c>
      <c r="N787" s="27" t="s">
        <v>2729</v>
      </c>
      <c r="O787" s="28">
        <v>0</v>
      </c>
    </row>
    <row r="788" spans="1:16" outlineLevel="2">
      <c r="A788" s="15" t="s">
        <v>2880</v>
      </c>
      <c r="B788" s="18" t="s">
        <v>38</v>
      </c>
      <c r="C788" s="19" t="s">
        <v>1621</v>
      </c>
      <c r="D788" s="19" t="s">
        <v>1509</v>
      </c>
      <c r="E788" s="18" t="s">
        <v>1510</v>
      </c>
      <c r="F788" s="20">
        <v>0</v>
      </c>
      <c r="H788" s="20">
        <v>0</v>
      </c>
      <c r="I788" s="20">
        <v>0</v>
      </c>
      <c r="J788" s="20">
        <v>0</v>
      </c>
      <c r="K788" s="75">
        <v>0</v>
      </c>
      <c r="M788" s="20">
        <v>0</v>
      </c>
      <c r="N788" s="27" t="s">
        <v>2729</v>
      </c>
      <c r="O788" s="28">
        <v>0</v>
      </c>
    </row>
    <row r="789" spans="1:16" outlineLevel="2">
      <c r="A789" s="15" t="s">
        <v>2881</v>
      </c>
      <c r="B789" s="18" t="s">
        <v>38</v>
      </c>
      <c r="C789" s="19" t="s">
        <v>1621</v>
      </c>
      <c r="D789" s="19" t="s">
        <v>1511</v>
      </c>
      <c r="E789" s="18" t="s">
        <v>1512</v>
      </c>
      <c r="F789" s="20">
        <v>0</v>
      </c>
      <c r="H789" s="20">
        <v>0</v>
      </c>
      <c r="I789" s="20">
        <v>0</v>
      </c>
      <c r="J789" s="20">
        <v>0</v>
      </c>
      <c r="K789" s="75">
        <v>0</v>
      </c>
      <c r="M789" s="20">
        <v>0</v>
      </c>
      <c r="N789" s="27" t="s">
        <v>2729</v>
      </c>
      <c r="O789" s="28">
        <v>0</v>
      </c>
    </row>
    <row r="790" spans="1:16" outlineLevel="2">
      <c r="A790" s="15" t="s">
        <v>2663</v>
      </c>
      <c r="B790" s="18" t="s">
        <v>38</v>
      </c>
      <c r="C790" s="19" t="s">
        <v>1621</v>
      </c>
      <c r="D790" s="19" t="s">
        <v>1650</v>
      </c>
      <c r="E790" s="18" t="s">
        <v>1651</v>
      </c>
      <c r="F790" s="52">
        <v>1500</v>
      </c>
      <c r="H790" s="20">
        <v>0</v>
      </c>
      <c r="I790" s="52">
        <v>1500</v>
      </c>
      <c r="J790" s="20">
        <v>0</v>
      </c>
      <c r="K790" s="75">
        <v>1500</v>
      </c>
      <c r="M790" s="20">
        <v>0</v>
      </c>
      <c r="N790" s="27" t="s">
        <v>2729</v>
      </c>
      <c r="O790" s="28">
        <v>1500</v>
      </c>
    </row>
    <row r="791" spans="1:16" ht="13.8" outlineLevel="1" thickBot="1">
      <c r="A791" s="15" t="s">
        <v>2664</v>
      </c>
      <c r="C791" s="19" t="s">
        <v>1621</v>
      </c>
      <c r="E791" s="21" t="s">
        <v>1810</v>
      </c>
      <c r="F791" s="42">
        <v>29861</v>
      </c>
      <c r="G791" s="22"/>
      <c r="H791" s="22">
        <v>0</v>
      </c>
      <c r="I791" s="42">
        <v>29861</v>
      </c>
      <c r="J791" s="22">
        <v>0</v>
      </c>
      <c r="K791" s="42">
        <v>29861</v>
      </c>
      <c r="L791" s="22"/>
      <c r="M791" s="22">
        <v>6379</v>
      </c>
      <c r="N791" s="27">
        <v>3.681</v>
      </c>
      <c r="O791" s="28">
        <v>23482</v>
      </c>
    </row>
    <row r="792" spans="1:16" ht="13.8" outlineLevel="2" thickTop="1">
      <c r="A792" s="15" t="s">
        <v>38</v>
      </c>
      <c r="C792" s="19" t="s">
        <v>1652</v>
      </c>
      <c r="N792" s="27" t="s">
        <v>2729</v>
      </c>
      <c r="O792" s="28" t="s">
        <v>2729</v>
      </c>
    </row>
    <row r="793" spans="1:16" outlineLevel="2">
      <c r="A793" s="15" t="s">
        <v>2882</v>
      </c>
      <c r="B793" s="18" t="s">
        <v>38</v>
      </c>
      <c r="C793" s="19" t="s">
        <v>1652</v>
      </c>
      <c r="D793" s="19" t="s">
        <v>1666</v>
      </c>
      <c r="E793" s="18" t="s">
        <v>1667</v>
      </c>
      <c r="F793" s="20">
        <v>0</v>
      </c>
      <c r="H793" s="20">
        <v>0</v>
      </c>
      <c r="I793" s="20">
        <v>0</v>
      </c>
      <c r="J793" s="20">
        <v>0</v>
      </c>
      <c r="K793" s="32">
        <v>0</v>
      </c>
      <c r="M793" s="20">
        <v>366</v>
      </c>
      <c r="N793" s="27">
        <v>-1</v>
      </c>
      <c r="O793" s="28">
        <v>-366</v>
      </c>
    </row>
    <row r="794" spans="1:16" ht="13.8" outlineLevel="1" thickBot="1">
      <c r="A794" s="15" t="s">
        <v>2671</v>
      </c>
      <c r="C794" s="19" t="s">
        <v>1652</v>
      </c>
      <c r="E794" s="21" t="s">
        <v>1812</v>
      </c>
      <c r="F794" s="22">
        <v>0</v>
      </c>
      <c r="G794" s="22"/>
      <c r="H794" s="22">
        <v>0</v>
      </c>
      <c r="I794" s="22">
        <v>0</v>
      </c>
      <c r="J794" s="22">
        <v>0</v>
      </c>
      <c r="K794" s="74">
        <v>0</v>
      </c>
      <c r="L794" s="22"/>
      <c r="M794" s="22">
        <v>366</v>
      </c>
      <c r="N794" s="27">
        <v>-1</v>
      </c>
      <c r="O794" s="28">
        <v>-366</v>
      </c>
    </row>
    <row r="795" spans="1:16" ht="13.8" outlineLevel="2" thickTop="1">
      <c r="A795" s="15" t="s">
        <v>38</v>
      </c>
      <c r="C795" s="19" t="s">
        <v>1665</v>
      </c>
      <c r="N795" s="27" t="s">
        <v>2729</v>
      </c>
      <c r="O795" s="28" t="s">
        <v>2729</v>
      </c>
    </row>
    <row r="796" spans="1:16" outlineLevel="2">
      <c r="A796" s="15" t="s">
        <v>2883</v>
      </c>
      <c r="B796" s="18" t="s">
        <v>38</v>
      </c>
      <c r="C796" s="19" t="s">
        <v>1665</v>
      </c>
      <c r="D796" s="19" t="s">
        <v>1682</v>
      </c>
      <c r="E796" s="18" t="s">
        <v>1683</v>
      </c>
      <c r="F796" s="52">
        <v>288</v>
      </c>
      <c r="H796" s="20">
        <v>0</v>
      </c>
      <c r="I796" s="52">
        <v>288</v>
      </c>
      <c r="J796" s="20">
        <v>0</v>
      </c>
      <c r="K796" s="75">
        <v>288</v>
      </c>
      <c r="M796" s="20">
        <v>0</v>
      </c>
      <c r="N796" s="27" t="s">
        <v>2729</v>
      </c>
      <c r="O796" s="28">
        <v>288</v>
      </c>
    </row>
    <row r="797" spans="1:16" outlineLevel="2">
      <c r="A797" s="15" t="s">
        <v>2884</v>
      </c>
      <c r="B797" s="18" t="s">
        <v>38</v>
      </c>
      <c r="C797" s="19" t="s">
        <v>1665</v>
      </c>
      <c r="D797" s="19" t="s">
        <v>1684</v>
      </c>
      <c r="E797" s="18" t="s">
        <v>1685</v>
      </c>
      <c r="F797" s="20">
        <v>0</v>
      </c>
      <c r="H797" s="20">
        <v>0</v>
      </c>
      <c r="I797" s="20">
        <v>0</v>
      </c>
      <c r="J797" s="20">
        <v>0</v>
      </c>
      <c r="K797" s="75">
        <v>0</v>
      </c>
      <c r="M797" s="20">
        <v>26</v>
      </c>
      <c r="N797" s="27">
        <v>-1</v>
      </c>
      <c r="O797" s="28">
        <v>-26</v>
      </c>
    </row>
    <row r="798" spans="1:16" outlineLevel="2">
      <c r="A798" s="15" t="s">
        <v>2885</v>
      </c>
      <c r="B798" s="18" t="s">
        <v>38</v>
      </c>
      <c r="C798" s="19" t="s">
        <v>1665</v>
      </c>
      <c r="D798" s="19" t="s">
        <v>1686</v>
      </c>
      <c r="E798" s="18" t="s">
        <v>1687</v>
      </c>
      <c r="F798" s="20">
        <v>0</v>
      </c>
      <c r="H798" s="20">
        <v>0</v>
      </c>
      <c r="I798" s="20">
        <v>0</v>
      </c>
      <c r="J798" s="20">
        <v>0</v>
      </c>
      <c r="K798" s="75">
        <v>0</v>
      </c>
      <c r="M798" s="20">
        <v>291</v>
      </c>
      <c r="N798" s="27">
        <v>-1</v>
      </c>
      <c r="O798" s="28">
        <v>-291</v>
      </c>
    </row>
    <row r="799" spans="1:16" outlineLevel="2">
      <c r="A799" s="15" t="s">
        <v>2886</v>
      </c>
      <c r="B799" s="18" t="s">
        <v>38</v>
      </c>
      <c r="C799" s="19" t="s">
        <v>1665</v>
      </c>
      <c r="D799" s="19" t="s">
        <v>1688</v>
      </c>
      <c r="E799" s="18" t="s">
        <v>1689</v>
      </c>
      <c r="F799" s="52">
        <v>1411</v>
      </c>
      <c r="H799" s="20">
        <v>0</v>
      </c>
      <c r="I799" s="52">
        <v>1411</v>
      </c>
      <c r="J799" s="20">
        <v>0</v>
      </c>
      <c r="K799" s="75">
        <v>1411</v>
      </c>
      <c r="M799" s="20">
        <v>0</v>
      </c>
      <c r="N799" s="27" t="s">
        <v>2729</v>
      </c>
      <c r="O799" s="28">
        <v>1411</v>
      </c>
    </row>
    <row r="800" spans="1:16" outlineLevel="2">
      <c r="A800" s="15" t="s">
        <v>2887</v>
      </c>
      <c r="B800" s="18" t="s">
        <v>38</v>
      </c>
      <c r="C800" s="19" t="s">
        <v>1665</v>
      </c>
      <c r="D800" s="19" t="s">
        <v>1690</v>
      </c>
      <c r="E800" s="18" t="s">
        <v>1691</v>
      </c>
      <c r="F800" s="20">
        <v>0</v>
      </c>
      <c r="H800" s="20">
        <v>0</v>
      </c>
      <c r="I800" s="20">
        <v>0</v>
      </c>
      <c r="J800" s="20">
        <v>0</v>
      </c>
      <c r="K800" s="75">
        <v>0</v>
      </c>
      <c r="M800" s="20">
        <v>0</v>
      </c>
      <c r="N800" s="27" t="s">
        <v>2729</v>
      </c>
      <c r="O800" s="28">
        <v>0</v>
      </c>
    </row>
    <row r="801" spans="1:16" outlineLevel="2">
      <c r="A801" s="15" t="s">
        <v>2888</v>
      </c>
      <c r="B801" s="18" t="s">
        <v>38</v>
      </c>
      <c r="C801" s="19" t="s">
        <v>1665</v>
      </c>
      <c r="D801" s="19" t="s">
        <v>1692</v>
      </c>
      <c r="E801" s="18" t="s">
        <v>1693</v>
      </c>
      <c r="F801" s="20">
        <v>0</v>
      </c>
      <c r="H801" s="20">
        <v>0</v>
      </c>
      <c r="I801" s="20">
        <v>0</v>
      </c>
      <c r="J801" s="20">
        <v>0</v>
      </c>
      <c r="K801" s="75">
        <v>0</v>
      </c>
      <c r="M801" s="20">
        <v>0</v>
      </c>
      <c r="N801" s="27" t="s">
        <v>2729</v>
      </c>
      <c r="O801" s="28">
        <v>0</v>
      </c>
    </row>
    <row r="802" spans="1:16" s="50" customFormat="1" outlineLevel="2">
      <c r="A802" s="44" t="s">
        <v>2889</v>
      </c>
      <c r="B802" s="45" t="s">
        <v>38</v>
      </c>
      <c r="C802" s="45" t="s">
        <v>1665</v>
      </c>
      <c r="D802" s="45" t="s">
        <v>1694</v>
      </c>
      <c r="E802" s="45" t="s">
        <v>1695</v>
      </c>
      <c r="F802" s="46">
        <v>204</v>
      </c>
      <c r="G802" s="46"/>
      <c r="H802" s="46">
        <v>0</v>
      </c>
      <c r="I802" s="46">
        <v>204</v>
      </c>
      <c r="J802" s="46">
        <v>0</v>
      </c>
      <c r="K802" s="82">
        <v>204</v>
      </c>
      <c r="L802" s="46"/>
      <c r="M802" s="46">
        <v>0</v>
      </c>
      <c r="N802" s="47" t="s">
        <v>2729</v>
      </c>
      <c r="O802" s="48">
        <v>204</v>
      </c>
      <c r="P802" s="49"/>
    </row>
    <row r="803" spans="1:16" outlineLevel="2">
      <c r="A803" s="15" t="s">
        <v>2890</v>
      </c>
      <c r="B803" s="18" t="s">
        <v>38</v>
      </c>
      <c r="C803" s="19" t="s">
        <v>1665</v>
      </c>
      <c r="D803" s="19" t="s">
        <v>1696</v>
      </c>
      <c r="E803" s="18" t="s">
        <v>1697</v>
      </c>
      <c r="F803" s="52">
        <v>290</v>
      </c>
      <c r="H803" s="20">
        <v>0</v>
      </c>
      <c r="I803" s="52">
        <v>290</v>
      </c>
      <c r="J803" s="20">
        <v>0</v>
      </c>
      <c r="K803" s="41">
        <v>290</v>
      </c>
      <c r="M803" s="20">
        <v>0</v>
      </c>
      <c r="N803" s="27" t="s">
        <v>2729</v>
      </c>
      <c r="O803" s="28">
        <v>290</v>
      </c>
    </row>
    <row r="804" spans="1:16" outlineLevel="2">
      <c r="A804" s="15" t="s">
        <v>2891</v>
      </c>
      <c r="B804" s="18" t="s">
        <v>38</v>
      </c>
      <c r="C804" s="19" t="s">
        <v>1665</v>
      </c>
      <c r="D804" s="19" t="s">
        <v>1698</v>
      </c>
      <c r="E804" s="18" t="s">
        <v>1699</v>
      </c>
      <c r="F804" s="20">
        <v>0</v>
      </c>
      <c r="H804" s="20">
        <v>0</v>
      </c>
      <c r="I804" s="20">
        <v>0</v>
      </c>
      <c r="J804" s="20">
        <v>0</v>
      </c>
      <c r="K804" s="41">
        <v>0</v>
      </c>
      <c r="M804" s="20">
        <v>0</v>
      </c>
      <c r="N804" s="27" t="s">
        <v>2729</v>
      </c>
      <c r="O804" s="28">
        <v>0</v>
      </c>
    </row>
    <row r="805" spans="1:16" outlineLevel="2">
      <c r="A805" s="15" t="s">
        <v>2892</v>
      </c>
      <c r="B805" s="18" t="s">
        <v>38</v>
      </c>
      <c r="C805" s="19" t="s">
        <v>1665</v>
      </c>
      <c r="D805" s="19" t="s">
        <v>1700</v>
      </c>
      <c r="E805" s="18" t="s">
        <v>1701</v>
      </c>
      <c r="F805" s="20">
        <v>0</v>
      </c>
      <c r="H805" s="20">
        <v>0</v>
      </c>
      <c r="I805" s="20">
        <v>0</v>
      </c>
      <c r="J805" s="20">
        <v>0</v>
      </c>
      <c r="K805" s="41">
        <v>0</v>
      </c>
      <c r="M805" s="20">
        <v>2041</v>
      </c>
      <c r="N805" s="27">
        <v>-1</v>
      </c>
      <c r="O805" s="28">
        <v>-2041</v>
      </c>
    </row>
    <row r="806" spans="1:16" outlineLevel="2">
      <c r="A806" s="15" t="s">
        <v>2893</v>
      </c>
      <c r="B806" s="18" t="s">
        <v>38</v>
      </c>
      <c r="C806" s="19" t="s">
        <v>1665</v>
      </c>
      <c r="D806" s="19" t="s">
        <v>1702</v>
      </c>
      <c r="E806" s="18" t="s">
        <v>1703</v>
      </c>
      <c r="F806" s="20">
        <v>0</v>
      </c>
      <c r="H806" s="20">
        <v>0</v>
      </c>
      <c r="I806" s="20">
        <v>0</v>
      </c>
      <c r="J806" s="20">
        <v>0</v>
      </c>
      <c r="K806" s="41">
        <v>0</v>
      </c>
      <c r="M806" s="20">
        <v>0</v>
      </c>
      <c r="N806" s="27" t="s">
        <v>2729</v>
      </c>
      <c r="O806" s="28">
        <v>0</v>
      </c>
    </row>
    <row r="807" spans="1:16" outlineLevel="2">
      <c r="A807" s="15" t="s">
        <v>2894</v>
      </c>
      <c r="B807" s="18" t="s">
        <v>38</v>
      </c>
      <c r="C807" s="19" t="s">
        <v>1665</v>
      </c>
      <c r="D807" s="19" t="s">
        <v>1704</v>
      </c>
      <c r="E807" s="18" t="s">
        <v>1705</v>
      </c>
      <c r="F807" s="20">
        <v>0</v>
      </c>
      <c r="H807" s="20">
        <v>0</v>
      </c>
      <c r="I807" s="20">
        <v>0</v>
      </c>
      <c r="J807" s="20">
        <v>0</v>
      </c>
      <c r="K807" s="41">
        <v>0</v>
      </c>
      <c r="M807" s="20">
        <v>0</v>
      </c>
      <c r="N807" s="27" t="s">
        <v>2729</v>
      </c>
      <c r="O807" s="28">
        <v>0</v>
      </c>
    </row>
    <row r="808" spans="1:16" outlineLevel="2">
      <c r="A808" s="15" t="s">
        <v>2895</v>
      </c>
      <c r="B808" s="18" t="s">
        <v>38</v>
      </c>
      <c r="C808" s="19" t="s">
        <v>1665</v>
      </c>
      <c r="D808" s="19" t="s">
        <v>1706</v>
      </c>
      <c r="E808" s="18" t="s">
        <v>1707</v>
      </c>
      <c r="F808" s="52">
        <v>754</v>
      </c>
      <c r="H808" s="20">
        <v>0</v>
      </c>
      <c r="I808" s="52">
        <v>754</v>
      </c>
      <c r="J808" s="20">
        <v>0</v>
      </c>
      <c r="K808" s="41">
        <v>754</v>
      </c>
      <c r="M808" s="20">
        <v>232</v>
      </c>
      <c r="N808" s="27">
        <v>2.25</v>
      </c>
      <c r="O808" s="28">
        <v>522</v>
      </c>
    </row>
    <row r="809" spans="1:16" outlineLevel="2">
      <c r="A809" s="15" t="s">
        <v>2896</v>
      </c>
      <c r="B809" s="18" t="s">
        <v>38</v>
      </c>
      <c r="C809" s="19" t="s">
        <v>1665</v>
      </c>
      <c r="D809" s="19" t="s">
        <v>1708</v>
      </c>
      <c r="E809" s="18" t="s">
        <v>1709</v>
      </c>
      <c r="F809" s="52">
        <v>174</v>
      </c>
      <c r="H809" s="20">
        <v>0</v>
      </c>
      <c r="I809" s="52">
        <v>174</v>
      </c>
      <c r="J809" s="20">
        <v>0</v>
      </c>
      <c r="K809" s="41">
        <v>174</v>
      </c>
      <c r="M809" s="20">
        <v>1044</v>
      </c>
      <c r="N809" s="27">
        <v>-0.83299999999999996</v>
      </c>
      <c r="O809" s="28">
        <v>-870</v>
      </c>
    </row>
    <row r="810" spans="1:16" s="50" customFormat="1" outlineLevel="2">
      <c r="A810" s="44" t="s">
        <v>2897</v>
      </c>
      <c r="B810" s="45" t="s">
        <v>38</v>
      </c>
      <c r="C810" s="45" t="s">
        <v>1665</v>
      </c>
      <c r="D810" s="45" t="s">
        <v>1710</v>
      </c>
      <c r="E810" s="45" t="s">
        <v>1711</v>
      </c>
      <c r="F810" s="46">
        <v>727</v>
      </c>
      <c r="G810" s="46"/>
      <c r="H810" s="46">
        <v>0</v>
      </c>
      <c r="I810" s="46">
        <v>727</v>
      </c>
      <c r="J810" s="46">
        <v>0</v>
      </c>
      <c r="K810" s="46">
        <v>727</v>
      </c>
      <c r="L810" s="46"/>
      <c r="M810" s="46">
        <v>0</v>
      </c>
      <c r="N810" s="47" t="s">
        <v>2729</v>
      </c>
      <c r="O810" s="48">
        <v>727</v>
      </c>
      <c r="P810" s="49"/>
    </row>
    <row r="811" spans="1:16" outlineLevel="2">
      <c r="A811" s="15" t="s">
        <v>2898</v>
      </c>
      <c r="B811" s="18" t="s">
        <v>38</v>
      </c>
      <c r="C811" s="19" t="s">
        <v>1665</v>
      </c>
      <c r="D811" s="19" t="s">
        <v>1712</v>
      </c>
      <c r="E811" s="18" t="s">
        <v>1713</v>
      </c>
      <c r="F811" s="52">
        <v>190</v>
      </c>
      <c r="H811" s="20">
        <v>0</v>
      </c>
      <c r="I811" s="52">
        <v>190</v>
      </c>
      <c r="J811" s="20">
        <v>0</v>
      </c>
      <c r="K811" s="75">
        <v>190</v>
      </c>
      <c r="M811" s="20">
        <v>0</v>
      </c>
      <c r="N811" s="27" t="s">
        <v>2729</v>
      </c>
      <c r="O811" s="28">
        <v>190</v>
      </c>
    </row>
    <row r="812" spans="1:16" outlineLevel="2">
      <c r="A812" s="15" t="s">
        <v>2899</v>
      </c>
      <c r="B812" s="18" t="s">
        <v>38</v>
      </c>
      <c r="C812" s="19" t="s">
        <v>1665</v>
      </c>
      <c r="D812" s="19" t="s">
        <v>1714</v>
      </c>
      <c r="E812" s="18" t="s">
        <v>1715</v>
      </c>
      <c r="F812" s="20">
        <v>0</v>
      </c>
      <c r="H812" s="20">
        <v>0</v>
      </c>
      <c r="I812" s="20">
        <v>0</v>
      </c>
      <c r="J812" s="20">
        <v>0</v>
      </c>
      <c r="K812" s="75">
        <v>0</v>
      </c>
      <c r="M812" s="20">
        <v>0</v>
      </c>
      <c r="N812" s="27" t="s">
        <v>2729</v>
      </c>
      <c r="O812" s="28">
        <v>0</v>
      </c>
    </row>
    <row r="813" spans="1:16" outlineLevel="2">
      <c r="A813" s="15" t="s">
        <v>2900</v>
      </c>
      <c r="B813" s="18" t="s">
        <v>38</v>
      </c>
      <c r="C813" s="19" t="s">
        <v>1665</v>
      </c>
      <c r="D813" s="19" t="s">
        <v>1716</v>
      </c>
      <c r="E813" s="18" t="s">
        <v>1717</v>
      </c>
      <c r="F813" s="20">
        <v>0</v>
      </c>
      <c r="H813" s="20">
        <v>0</v>
      </c>
      <c r="I813" s="20">
        <v>0</v>
      </c>
      <c r="J813" s="20">
        <v>0</v>
      </c>
      <c r="K813" s="75">
        <v>0</v>
      </c>
      <c r="M813" s="20">
        <v>291</v>
      </c>
      <c r="N813" s="27">
        <v>-1</v>
      </c>
      <c r="O813" s="28">
        <v>-291</v>
      </c>
    </row>
    <row r="814" spans="1:16" outlineLevel="2">
      <c r="A814" s="15" t="s">
        <v>2901</v>
      </c>
      <c r="B814" s="18" t="s">
        <v>38</v>
      </c>
      <c r="C814" s="19" t="s">
        <v>1665</v>
      </c>
      <c r="D814" s="19" t="s">
        <v>1718</v>
      </c>
      <c r="E814" s="18" t="s">
        <v>1719</v>
      </c>
      <c r="F814" s="20">
        <v>0</v>
      </c>
      <c r="H814" s="20">
        <v>0</v>
      </c>
      <c r="I814" s="20">
        <v>0</v>
      </c>
      <c r="J814" s="20">
        <v>0</v>
      </c>
      <c r="K814" s="75">
        <v>0</v>
      </c>
      <c r="M814" s="20">
        <v>0</v>
      </c>
      <c r="N814" s="27" t="s">
        <v>2729</v>
      </c>
      <c r="O814" s="28">
        <v>0</v>
      </c>
    </row>
    <row r="815" spans="1:16" outlineLevel="2">
      <c r="A815" s="15" t="s">
        <v>2902</v>
      </c>
      <c r="B815" s="18" t="s">
        <v>38</v>
      </c>
      <c r="C815" s="19" t="s">
        <v>1665</v>
      </c>
      <c r="D815" s="19" t="s">
        <v>1720</v>
      </c>
      <c r="E815" s="18" t="s">
        <v>1721</v>
      </c>
      <c r="F815" s="20">
        <v>0</v>
      </c>
      <c r="H815" s="20">
        <v>0</v>
      </c>
      <c r="I815" s="20">
        <v>0</v>
      </c>
      <c r="J815" s="20">
        <v>0</v>
      </c>
      <c r="K815" s="75">
        <v>0</v>
      </c>
      <c r="M815" s="20">
        <v>0</v>
      </c>
      <c r="N815" s="27" t="s">
        <v>2729</v>
      </c>
      <c r="O815" s="28">
        <v>0</v>
      </c>
    </row>
    <row r="816" spans="1:16" outlineLevel="2">
      <c r="A816" s="15" t="s">
        <v>2903</v>
      </c>
      <c r="B816" s="18" t="s">
        <v>38</v>
      </c>
      <c r="C816" s="19" t="s">
        <v>1665</v>
      </c>
      <c r="D816" s="19" t="s">
        <v>1722</v>
      </c>
      <c r="E816" s="18" t="s">
        <v>1723</v>
      </c>
      <c r="F816" s="20">
        <v>0</v>
      </c>
      <c r="H816" s="20">
        <v>0</v>
      </c>
      <c r="I816" s="20">
        <v>0</v>
      </c>
      <c r="J816" s="20">
        <v>0</v>
      </c>
      <c r="K816" s="75">
        <v>0</v>
      </c>
      <c r="M816" s="20">
        <v>0</v>
      </c>
      <c r="N816" s="27" t="s">
        <v>2729</v>
      </c>
      <c r="O816" s="28">
        <v>0</v>
      </c>
    </row>
    <row r="817" spans="1:16" outlineLevel="2">
      <c r="A817" s="15" t="s">
        <v>2904</v>
      </c>
      <c r="B817" s="18" t="s">
        <v>38</v>
      </c>
      <c r="C817" s="19" t="s">
        <v>1665</v>
      </c>
      <c r="D817" s="19" t="s">
        <v>1724</v>
      </c>
      <c r="E817" s="18" t="s">
        <v>1725</v>
      </c>
      <c r="F817" s="52">
        <v>81</v>
      </c>
      <c r="H817" s="20">
        <v>0</v>
      </c>
      <c r="I817" s="52">
        <v>81</v>
      </c>
      <c r="J817" s="20">
        <v>0</v>
      </c>
      <c r="K817" s="75">
        <v>81</v>
      </c>
      <c r="M817" s="20">
        <v>26</v>
      </c>
      <c r="N817" s="27">
        <v>2.1150000000000002</v>
      </c>
      <c r="O817" s="28">
        <v>55</v>
      </c>
    </row>
    <row r="818" spans="1:16" outlineLevel="2">
      <c r="A818" s="15" t="s">
        <v>2905</v>
      </c>
      <c r="B818" s="18" t="s">
        <v>38</v>
      </c>
      <c r="C818" s="19" t="s">
        <v>1665</v>
      </c>
      <c r="D818" s="19" t="s">
        <v>1726</v>
      </c>
      <c r="E818" s="18" t="s">
        <v>1727</v>
      </c>
      <c r="F818" s="20">
        <v>0</v>
      </c>
      <c r="H818" s="20">
        <v>0</v>
      </c>
      <c r="I818" s="20">
        <v>0</v>
      </c>
      <c r="J818" s="20">
        <v>0</v>
      </c>
      <c r="K818" s="75">
        <v>0</v>
      </c>
      <c r="M818" s="20">
        <v>170</v>
      </c>
      <c r="N818" s="27">
        <v>-1</v>
      </c>
      <c r="O818" s="28">
        <v>-170</v>
      </c>
    </row>
    <row r="819" spans="1:16" outlineLevel="2">
      <c r="A819" s="15" t="s">
        <v>2906</v>
      </c>
      <c r="B819" s="18" t="s">
        <v>38</v>
      </c>
      <c r="C819" s="19" t="s">
        <v>1665</v>
      </c>
      <c r="D819" s="19" t="s">
        <v>1728</v>
      </c>
      <c r="E819" s="18" t="s">
        <v>1729</v>
      </c>
      <c r="F819" s="20">
        <v>0</v>
      </c>
      <c r="H819" s="20">
        <v>0</v>
      </c>
      <c r="I819" s="20">
        <v>0</v>
      </c>
      <c r="J819" s="20">
        <v>0</v>
      </c>
      <c r="K819" s="75">
        <v>0</v>
      </c>
      <c r="M819" s="20">
        <v>0</v>
      </c>
      <c r="N819" s="27" t="s">
        <v>2729</v>
      </c>
      <c r="O819" s="28">
        <v>0</v>
      </c>
    </row>
    <row r="820" spans="1:16" s="50" customFormat="1" outlineLevel="2">
      <c r="A820" s="44" t="s">
        <v>2907</v>
      </c>
      <c r="B820" s="45" t="s">
        <v>38</v>
      </c>
      <c r="C820" s="45" t="s">
        <v>1665</v>
      </c>
      <c r="D820" s="45" t="s">
        <v>1730</v>
      </c>
      <c r="E820" s="45" t="s">
        <v>1731</v>
      </c>
      <c r="F820" s="46">
        <v>1044</v>
      </c>
      <c r="G820" s="46"/>
      <c r="H820" s="46">
        <v>0</v>
      </c>
      <c r="I820" s="46">
        <v>1044</v>
      </c>
      <c r="J820" s="46">
        <v>0</v>
      </c>
      <c r="K820" s="82">
        <v>1044</v>
      </c>
      <c r="L820" s="46"/>
      <c r="M820" s="46">
        <v>0</v>
      </c>
      <c r="N820" s="47" t="s">
        <v>2729</v>
      </c>
      <c r="O820" s="48">
        <v>1044</v>
      </c>
      <c r="P820" s="49"/>
    </row>
    <row r="821" spans="1:16" s="50" customFormat="1" outlineLevel="2">
      <c r="A821" s="44" t="s">
        <v>2908</v>
      </c>
      <c r="B821" s="45" t="s">
        <v>38</v>
      </c>
      <c r="C821" s="45" t="s">
        <v>1665</v>
      </c>
      <c r="D821" s="45" t="s">
        <v>1732</v>
      </c>
      <c r="E821" s="45" t="s">
        <v>1733</v>
      </c>
      <c r="F821" s="46">
        <v>2940</v>
      </c>
      <c r="G821" s="46"/>
      <c r="H821" s="46">
        <v>0</v>
      </c>
      <c r="I821" s="46">
        <v>2940</v>
      </c>
      <c r="J821" s="46">
        <v>0</v>
      </c>
      <c r="K821" s="82">
        <v>2940</v>
      </c>
      <c r="L821" s="46"/>
      <c r="M821" s="46">
        <v>0</v>
      </c>
      <c r="N821" s="47" t="s">
        <v>2729</v>
      </c>
      <c r="O821" s="48">
        <v>2940</v>
      </c>
      <c r="P821" s="49"/>
    </row>
    <row r="822" spans="1:16" ht="13.8" outlineLevel="1" thickBot="1">
      <c r="A822" s="15" t="s">
        <v>2673</v>
      </c>
      <c r="C822" s="19" t="s">
        <v>1665</v>
      </c>
      <c r="E822" s="21" t="s">
        <v>1814</v>
      </c>
      <c r="F822" s="42">
        <v>8103</v>
      </c>
      <c r="G822" s="22"/>
      <c r="H822" s="22">
        <v>0</v>
      </c>
      <c r="I822" s="42">
        <v>8103</v>
      </c>
      <c r="J822" s="22">
        <v>0</v>
      </c>
      <c r="K822" s="42">
        <v>8103</v>
      </c>
      <c r="L822" s="22"/>
      <c r="M822" s="22">
        <v>4121</v>
      </c>
      <c r="N822" s="27">
        <v>0.96599999999999997</v>
      </c>
      <c r="O822" s="28">
        <v>3982</v>
      </c>
    </row>
    <row r="823" spans="1:16" ht="13.8" outlineLevel="2" thickTop="1">
      <c r="A823" s="15" t="s">
        <v>38</v>
      </c>
      <c r="C823" s="19" t="s">
        <v>1668</v>
      </c>
      <c r="N823" s="27" t="s">
        <v>2729</v>
      </c>
      <c r="O823" s="28" t="s">
        <v>2729</v>
      </c>
    </row>
    <row r="824" spans="1:16" outlineLevel="2">
      <c r="A824" s="15" t="s">
        <v>2909</v>
      </c>
      <c r="B824" s="18" t="s">
        <v>38</v>
      </c>
      <c r="C824" s="19" t="s">
        <v>1668</v>
      </c>
      <c r="D824" s="19" t="s">
        <v>1737</v>
      </c>
      <c r="E824" s="18" t="s">
        <v>1738</v>
      </c>
      <c r="F824" s="20">
        <v>0</v>
      </c>
      <c r="H824" s="20">
        <v>0</v>
      </c>
      <c r="I824" s="20">
        <v>0</v>
      </c>
      <c r="J824" s="20">
        <v>0</v>
      </c>
      <c r="K824" s="32">
        <v>0</v>
      </c>
      <c r="M824" s="20">
        <v>10129</v>
      </c>
      <c r="N824" s="27">
        <v>-1</v>
      </c>
      <c r="O824" s="28">
        <v>-10129</v>
      </c>
    </row>
    <row r="825" spans="1:16" outlineLevel="2">
      <c r="A825" s="15" t="s">
        <v>2910</v>
      </c>
      <c r="B825" s="18" t="s">
        <v>38</v>
      </c>
      <c r="C825" s="19" t="s">
        <v>1668</v>
      </c>
      <c r="D825" s="19" t="s">
        <v>1739</v>
      </c>
      <c r="E825" s="18" t="s">
        <v>1740</v>
      </c>
      <c r="F825" s="20">
        <v>0</v>
      </c>
      <c r="H825" s="20">
        <v>0</v>
      </c>
      <c r="I825" s="20">
        <v>0</v>
      </c>
      <c r="J825" s="20">
        <v>0</v>
      </c>
      <c r="K825" s="32">
        <v>0</v>
      </c>
      <c r="M825" s="20">
        <v>10129</v>
      </c>
      <c r="N825" s="27">
        <v>-1</v>
      </c>
      <c r="O825" s="28">
        <v>-10129</v>
      </c>
    </row>
    <row r="826" spans="1:16" outlineLevel="2">
      <c r="A826" s="15" t="s">
        <v>2911</v>
      </c>
      <c r="B826" s="18" t="s">
        <v>38</v>
      </c>
      <c r="C826" s="19" t="s">
        <v>1668</v>
      </c>
      <c r="D826" s="19" t="s">
        <v>1741</v>
      </c>
      <c r="E826" s="18" t="s">
        <v>1742</v>
      </c>
      <c r="F826" s="20">
        <v>0</v>
      </c>
      <c r="H826" s="20">
        <v>0</v>
      </c>
      <c r="I826" s="20">
        <v>0</v>
      </c>
      <c r="J826" s="20">
        <v>0</v>
      </c>
      <c r="K826" s="32">
        <v>0</v>
      </c>
      <c r="M826" s="20">
        <v>10129</v>
      </c>
      <c r="N826" s="27">
        <v>-1</v>
      </c>
      <c r="O826" s="28">
        <v>-10129</v>
      </c>
    </row>
    <row r="827" spans="1:16" ht="13.8" outlineLevel="1" thickBot="1">
      <c r="A827" s="15" t="s">
        <v>2680</v>
      </c>
      <c r="C827" s="19" t="s">
        <v>1668</v>
      </c>
      <c r="E827" s="21" t="s">
        <v>1815</v>
      </c>
      <c r="F827" s="22">
        <v>0</v>
      </c>
      <c r="G827" s="22"/>
      <c r="H827" s="22">
        <v>0</v>
      </c>
      <c r="I827" s="22">
        <v>0</v>
      </c>
      <c r="J827" s="22">
        <v>0</v>
      </c>
      <c r="K827" s="74">
        <v>0</v>
      </c>
      <c r="L827" s="22"/>
      <c r="M827" s="22">
        <v>30387</v>
      </c>
      <c r="N827" s="27">
        <v>-1</v>
      </c>
      <c r="O827" s="28">
        <v>-30387</v>
      </c>
    </row>
    <row r="828" spans="1:16" ht="13.8" outlineLevel="2" thickTop="1">
      <c r="A828" s="15" t="s">
        <v>38</v>
      </c>
      <c r="C828" s="19" t="s">
        <v>1681</v>
      </c>
      <c r="K828" s="32"/>
      <c r="N828" s="27" t="s">
        <v>2729</v>
      </c>
      <c r="O828" s="28" t="s">
        <v>2729</v>
      </c>
    </row>
    <row r="829" spans="1:16" outlineLevel="2">
      <c r="A829" s="15" t="s">
        <v>2912</v>
      </c>
      <c r="B829" s="18" t="s">
        <v>38</v>
      </c>
      <c r="C829" s="19" t="s">
        <v>1681</v>
      </c>
      <c r="D829" s="19" t="s">
        <v>1655</v>
      </c>
      <c r="E829" s="18" t="s">
        <v>1656</v>
      </c>
      <c r="F829" s="20">
        <v>0</v>
      </c>
      <c r="H829" s="20">
        <v>0</v>
      </c>
      <c r="I829" s="20">
        <v>0</v>
      </c>
      <c r="J829" s="20">
        <v>0</v>
      </c>
      <c r="K829" s="75">
        <v>0</v>
      </c>
      <c r="M829" s="20">
        <v>0</v>
      </c>
      <c r="N829" s="27" t="s">
        <v>2729</v>
      </c>
      <c r="O829" s="28">
        <v>0</v>
      </c>
    </row>
    <row r="830" spans="1:16" outlineLevel="2">
      <c r="A830" s="15" t="s">
        <v>2913</v>
      </c>
      <c r="B830" s="18" t="s">
        <v>38</v>
      </c>
      <c r="C830" s="19" t="s">
        <v>1681</v>
      </c>
      <c r="D830" s="19" t="s">
        <v>1669</v>
      </c>
      <c r="E830" s="18" t="s">
        <v>1670</v>
      </c>
      <c r="F830" s="52">
        <v>11064</v>
      </c>
      <c r="H830" s="20">
        <v>0</v>
      </c>
      <c r="I830" s="52">
        <v>11064</v>
      </c>
      <c r="J830" s="20">
        <v>0</v>
      </c>
      <c r="K830" s="75">
        <v>11064</v>
      </c>
      <c r="M830" s="20">
        <v>31807</v>
      </c>
      <c r="N830" s="27">
        <v>-0.65200000000000002</v>
      </c>
      <c r="O830" s="28">
        <v>-20743</v>
      </c>
    </row>
    <row r="831" spans="1:16" outlineLevel="2">
      <c r="A831" s="15" t="s">
        <v>2914</v>
      </c>
      <c r="B831" s="18" t="s">
        <v>38</v>
      </c>
      <c r="C831" s="19" t="s">
        <v>1681</v>
      </c>
      <c r="D831" s="19" t="s">
        <v>1671</v>
      </c>
      <c r="E831" s="18" t="s">
        <v>1672</v>
      </c>
      <c r="F831" s="20">
        <v>0</v>
      </c>
      <c r="H831" s="20">
        <v>0</v>
      </c>
      <c r="I831" s="20">
        <v>0</v>
      </c>
      <c r="J831" s="20">
        <v>0</v>
      </c>
      <c r="K831" s="75">
        <v>0</v>
      </c>
      <c r="M831" s="20">
        <v>0</v>
      </c>
      <c r="N831" s="27" t="s">
        <v>2729</v>
      </c>
      <c r="O831" s="28">
        <v>0</v>
      </c>
    </row>
    <row r="832" spans="1:16" s="50" customFormat="1" outlineLevel="2">
      <c r="A832" s="44" t="s">
        <v>2915</v>
      </c>
      <c r="B832" s="45" t="s">
        <v>38</v>
      </c>
      <c r="C832" s="45" t="s">
        <v>1681</v>
      </c>
      <c r="D832" s="45" t="s">
        <v>1744</v>
      </c>
      <c r="E832" s="45" t="s">
        <v>1745</v>
      </c>
      <c r="F832" s="46">
        <v>0</v>
      </c>
      <c r="G832" s="46"/>
      <c r="H832" s="46">
        <v>0</v>
      </c>
      <c r="I832" s="46">
        <v>0</v>
      </c>
      <c r="J832" s="46">
        <v>0</v>
      </c>
      <c r="K832" s="46">
        <v>0</v>
      </c>
      <c r="L832" s="46"/>
      <c r="M832" s="46">
        <v>0</v>
      </c>
      <c r="N832" s="47" t="s">
        <v>2729</v>
      </c>
      <c r="O832" s="48">
        <v>0</v>
      </c>
      <c r="P832" s="49"/>
    </row>
    <row r="833" spans="1:16" outlineLevel="2">
      <c r="A833" s="15" t="s">
        <v>2916</v>
      </c>
      <c r="B833" s="18" t="s">
        <v>38</v>
      </c>
      <c r="C833" s="19" t="s">
        <v>1681</v>
      </c>
      <c r="D833" s="19" t="s">
        <v>1659</v>
      </c>
      <c r="E833" s="18" t="s">
        <v>1660</v>
      </c>
      <c r="F833" s="20">
        <v>0</v>
      </c>
      <c r="H833" s="20">
        <v>0</v>
      </c>
      <c r="I833" s="20">
        <v>0</v>
      </c>
      <c r="J833" s="20">
        <v>0</v>
      </c>
      <c r="K833" s="32">
        <v>0</v>
      </c>
      <c r="M833" s="20">
        <v>0</v>
      </c>
      <c r="N833" s="27" t="s">
        <v>2729</v>
      </c>
      <c r="O833" s="28">
        <v>0</v>
      </c>
    </row>
    <row r="834" spans="1:16" outlineLevel="2">
      <c r="A834" s="15" t="s">
        <v>2917</v>
      </c>
      <c r="B834" s="18" t="s">
        <v>38</v>
      </c>
      <c r="C834" s="19" t="s">
        <v>1681</v>
      </c>
      <c r="D834" s="19" t="s">
        <v>1673</v>
      </c>
      <c r="E834" s="18" t="s">
        <v>1674</v>
      </c>
      <c r="F834" s="52">
        <v>13192</v>
      </c>
      <c r="H834" s="20">
        <v>0</v>
      </c>
      <c r="I834" s="52">
        <v>13192</v>
      </c>
      <c r="J834" s="20">
        <v>0</v>
      </c>
      <c r="K834" s="52">
        <v>13192</v>
      </c>
      <c r="M834" s="20">
        <v>39217</v>
      </c>
      <c r="N834" s="27">
        <v>-0.66400000000000003</v>
      </c>
      <c r="O834" s="28">
        <v>-26025</v>
      </c>
    </row>
    <row r="835" spans="1:16" outlineLevel="2">
      <c r="A835" s="15" t="s">
        <v>2918</v>
      </c>
      <c r="B835" s="18" t="s">
        <v>38</v>
      </c>
      <c r="C835" s="19" t="s">
        <v>1681</v>
      </c>
      <c r="D835" s="19" t="s">
        <v>1675</v>
      </c>
      <c r="E835" s="18" t="s">
        <v>1676</v>
      </c>
      <c r="F835" s="20">
        <v>0</v>
      </c>
      <c r="H835" s="20">
        <v>0</v>
      </c>
      <c r="I835" s="20">
        <v>0</v>
      </c>
      <c r="J835" s="20">
        <v>0</v>
      </c>
      <c r="K835" s="32">
        <v>0</v>
      </c>
      <c r="M835" s="20">
        <v>0</v>
      </c>
      <c r="N835" s="27" t="s">
        <v>2729</v>
      </c>
      <c r="O835" s="28">
        <v>0</v>
      </c>
    </row>
    <row r="836" spans="1:16" outlineLevel="2">
      <c r="A836" s="15" t="s">
        <v>2919</v>
      </c>
      <c r="B836" s="18" t="s">
        <v>38</v>
      </c>
      <c r="C836" s="19" t="s">
        <v>1681</v>
      </c>
      <c r="D836" s="19" t="s">
        <v>1580</v>
      </c>
      <c r="E836" s="18" t="s">
        <v>1581</v>
      </c>
      <c r="F836" s="20">
        <v>0</v>
      </c>
      <c r="H836" s="20">
        <v>0</v>
      </c>
      <c r="I836" s="20">
        <v>0</v>
      </c>
      <c r="J836" s="20">
        <v>0</v>
      </c>
      <c r="K836" s="32">
        <v>0</v>
      </c>
      <c r="M836" s="20">
        <v>0</v>
      </c>
      <c r="N836" s="27" t="s">
        <v>2729</v>
      </c>
      <c r="O836" s="28">
        <v>0</v>
      </c>
    </row>
    <row r="837" spans="1:16" s="50" customFormat="1" outlineLevel="2">
      <c r="A837" s="44" t="s">
        <v>2920</v>
      </c>
      <c r="B837" s="45" t="s">
        <v>38</v>
      </c>
      <c r="C837" s="45" t="s">
        <v>1681</v>
      </c>
      <c r="D837" s="45" t="s">
        <v>1746</v>
      </c>
      <c r="E837" s="45" t="s">
        <v>1747</v>
      </c>
      <c r="F837" s="46">
        <v>0</v>
      </c>
      <c r="G837" s="46"/>
      <c r="H837" s="46">
        <v>0</v>
      </c>
      <c r="I837" s="46">
        <v>0</v>
      </c>
      <c r="J837" s="46">
        <v>0</v>
      </c>
      <c r="K837" s="46">
        <v>0</v>
      </c>
      <c r="L837" s="46"/>
      <c r="M837" s="46">
        <v>0</v>
      </c>
      <c r="N837" s="47" t="s">
        <v>2729</v>
      </c>
      <c r="O837" s="48">
        <v>0</v>
      </c>
      <c r="P837" s="49"/>
    </row>
    <row r="838" spans="1:16" outlineLevel="2">
      <c r="A838" s="15" t="s">
        <v>2921</v>
      </c>
      <c r="B838" s="18" t="s">
        <v>38</v>
      </c>
      <c r="C838" s="19" t="s">
        <v>1681</v>
      </c>
      <c r="D838" s="19" t="s">
        <v>1677</v>
      </c>
      <c r="E838" s="18" t="s">
        <v>1678</v>
      </c>
      <c r="F838" s="52">
        <v>10935</v>
      </c>
      <c r="H838" s="20">
        <v>0</v>
      </c>
      <c r="I838" s="52">
        <v>10935</v>
      </c>
      <c r="J838" s="20">
        <v>0</v>
      </c>
      <c r="K838" s="75">
        <v>10935</v>
      </c>
      <c r="M838" s="20">
        <v>34267</v>
      </c>
      <c r="N838" s="27">
        <v>-0.68100000000000005</v>
      </c>
      <c r="O838" s="28">
        <v>-23332</v>
      </c>
    </row>
    <row r="839" spans="1:16" outlineLevel="2">
      <c r="A839" s="15" t="s">
        <v>2922</v>
      </c>
      <c r="B839" s="18" t="s">
        <v>38</v>
      </c>
      <c r="C839" s="19" t="s">
        <v>1681</v>
      </c>
      <c r="D839" s="19" t="s">
        <v>1679</v>
      </c>
      <c r="E839" s="18" t="s">
        <v>1680</v>
      </c>
      <c r="F839" s="20">
        <v>0</v>
      </c>
      <c r="H839" s="20">
        <v>0</v>
      </c>
      <c r="I839" s="20">
        <v>0</v>
      </c>
      <c r="J839" s="20">
        <v>0</v>
      </c>
      <c r="K839" s="75">
        <v>0</v>
      </c>
      <c r="M839" s="20">
        <v>0</v>
      </c>
      <c r="N839" s="27" t="s">
        <v>2729</v>
      </c>
      <c r="O839" s="28">
        <v>0</v>
      </c>
    </row>
    <row r="840" spans="1:16" s="50" customFormat="1" outlineLevel="2">
      <c r="A840" s="44" t="s">
        <v>2923</v>
      </c>
      <c r="B840" s="45" t="s">
        <v>38</v>
      </c>
      <c r="C840" s="45" t="s">
        <v>1681</v>
      </c>
      <c r="D840" s="45" t="s">
        <v>1748</v>
      </c>
      <c r="E840" s="45" t="s">
        <v>1749</v>
      </c>
      <c r="F840" s="46">
        <v>0</v>
      </c>
      <c r="G840" s="46"/>
      <c r="H840" s="46">
        <v>0</v>
      </c>
      <c r="I840" s="46">
        <v>0</v>
      </c>
      <c r="J840" s="46">
        <v>0</v>
      </c>
      <c r="K840" s="46">
        <v>0</v>
      </c>
      <c r="L840" s="46"/>
      <c r="M840" s="46">
        <v>0</v>
      </c>
      <c r="N840" s="47" t="s">
        <v>2729</v>
      </c>
      <c r="O840" s="48">
        <v>0</v>
      </c>
      <c r="P840" s="49"/>
    </row>
    <row r="841" spans="1:16" ht="13.8" outlineLevel="1" thickBot="1">
      <c r="A841" s="15" t="s">
        <v>2708</v>
      </c>
      <c r="C841" s="19" t="s">
        <v>1681</v>
      </c>
      <c r="E841" s="21" t="s">
        <v>1813</v>
      </c>
      <c r="F841" s="42">
        <v>35191</v>
      </c>
      <c r="G841" s="22"/>
      <c r="H841" s="22">
        <v>0</v>
      </c>
      <c r="I841" s="42">
        <v>35191</v>
      </c>
      <c r="J841" s="22">
        <v>0</v>
      </c>
      <c r="K841" s="42">
        <v>35191</v>
      </c>
      <c r="L841" s="22"/>
      <c r="M841" s="22">
        <v>105291</v>
      </c>
      <c r="N841" s="27">
        <v>-0.66600000000000004</v>
      </c>
      <c r="O841" s="28">
        <v>-70100</v>
      </c>
    </row>
    <row r="842" spans="1:16" ht="13.8" outlineLevel="2" thickTop="1">
      <c r="A842" s="15" t="s">
        <v>38</v>
      </c>
      <c r="C842" s="19" t="s">
        <v>1736</v>
      </c>
      <c r="N842" s="27" t="s">
        <v>2729</v>
      </c>
      <c r="O842" s="28" t="s">
        <v>2729</v>
      </c>
    </row>
    <row r="843" spans="1:16" outlineLevel="2">
      <c r="A843" s="15" t="s">
        <v>2924</v>
      </c>
      <c r="B843" s="18" t="s">
        <v>38</v>
      </c>
      <c r="C843" s="19" t="s">
        <v>1736</v>
      </c>
      <c r="D843" s="19" t="s">
        <v>1751</v>
      </c>
      <c r="E843" s="18" t="s">
        <v>1752</v>
      </c>
      <c r="F843" s="20">
        <v>0</v>
      </c>
      <c r="H843" s="20">
        <v>0</v>
      </c>
      <c r="I843" s="20">
        <v>0</v>
      </c>
      <c r="J843" s="20">
        <v>0</v>
      </c>
      <c r="K843" s="32">
        <v>0</v>
      </c>
      <c r="M843" s="20">
        <v>196</v>
      </c>
      <c r="N843" s="27">
        <v>-1</v>
      </c>
      <c r="O843" s="28">
        <v>-196</v>
      </c>
    </row>
    <row r="844" spans="1:16" outlineLevel="2">
      <c r="A844" s="15" t="s">
        <v>2925</v>
      </c>
      <c r="B844" s="18" t="s">
        <v>38</v>
      </c>
      <c r="C844" s="19" t="s">
        <v>1736</v>
      </c>
      <c r="D844" s="19" t="s">
        <v>1753</v>
      </c>
      <c r="E844" s="18" t="s">
        <v>1754</v>
      </c>
      <c r="F844" s="20">
        <v>0</v>
      </c>
      <c r="H844" s="20">
        <v>0</v>
      </c>
      <c r="I844" s="20">
        <v>0</v>
      </c>
      <c r="J844" s="20">
        <v>0</v>
      </c>
      <c r="K844" s="32">
        <v>0</v>
      </c>
      <c r="M844" s="20">
        <v>24765</v>
      </c>
      <c r="N844" s="27">
        <v>-1</v>
      </c>
      <c r="O844" s="28">
        <v>-24765</v>
      </c>
    </row>
    <row r="845" spans="1:16" outlineLevel="2">
      <c r="A845" s="15" t="s">
        <v>2926</v>
      </c>
      <c r="B845" s="18" t="s">
        <v>38</v>
      </c>
      <c r="C845" s="19" t="s">
        <v>1736</v>
      </c>
      <c r="D845" s="19" t="s">
        <v>1755</v>
      </c>
      <c r="E845" s="18" t="s">
        <v>1756</v>
      </c>
      <c r="F845" s="20">
        <v>0</v>
      </c>
      <c r="H845" s="20">
        <v>0</v>
      </c>
      <c r="I845" s="20">
        <v>0</v>
      </c>
      <c r="J845" s="20">
        <v>0</v>
      </c>
      <c r="K845" s="32">
        <v>0</v>
      </c>
      <c r="M845" s="20">
        <v>15987</v>
      </c>
      <c r="N845" s="27">
        <v>-1</v>
      </c>
      <c r="O845" s="28">
        <v>-15987</v>
      </c>
    </row>
    <row r="846" spans="1:16" ht="13.8" outlineLevel="1" thickBot="1">
      <c r="A846" s="15" t="s">
        <v>2712</v>
      </c>
      <c r="C846" s="19" t="s">
        <v>1736</v>
      </c>
      <c r="E846" s="21" t="s">
        <v>1817</v>
      </c>
      <c r="F846" s="42">
        <v>0</v>
      </c>
      <c r="G846" s="22"/>
      <c r="H846" s="22">
        <v>0</v>
      </c>
      <c r="I846" s="42">
        <v>0</v>
      </c>
      <c r="J846" s="22">
        <v>0</v>
      </c>
      <c r="K846" s="42">
        <v>0</v>
      </c>
      <c r="L846" s="22"/>
      <c r="M846" s="22">
        <v>40948</v>
      </c>
      <c r="N846" s="27">
        <v>-1</v>
      </c>
      <c r="O846" s="28">
        <v>-40948</v>
      </c>
    </row>
    <row r="847" spans="1:16" ht="13.8" outlineLevel="2" thickTop="1">
      <c r="A847" s="15" t="s">
        <v>38</v>
      </c>
      <c r="C847" s="19" t="s">
        <v>1743</v>
      </c>
      <c r="N847" s="27" t="s">
        <v>2729</v>
      </c>
      <c r="O847" s="28" t="s">
        <v>2729</v>
      </c>
    </row>
    <row r="848" spans="1:16" ht="13.8" outlineLevel="1" thickBot="1">
      <c r="A848" s="15" t="s">
        <v>2716</v>
      </c>
      <c r="C848" s="19" t="s">
        <v>1743</v>
      </c>
      <c r="E848" s="21" t="s">
        <v>1817</v>
      </c>
      <c r="F848" s="22">
        <v>0</v>
      </c>
      <c r="G848" s="22"/>
      <c r="H848" s="22">
        <v>0</v>
      </c>
      <c r="I848" s="22">
        <v>0</v>
      </c>
      <c r="J848" s="22">
        <v>0</v>
      </c>
      <c r="K848" s="22">
        <v>0</v>
      </c>
      <c r="L848" s="22"/>
      <c r="M848" s="22">
        <v>0</v>
      </c>
      <c r="N848" s="27" t="s">
        <v>2729</v>
      </c>
      <c r="O848" s="28">
        <v>0</v>
      </c>
    </row>
    <row r="849" spans="1:15" ht="14.4" thickTop="1" thickBot="1">
      <c r="A849" s="15" t="s">
        <v>1820</v>
      </c>
      <c r="C849" s="23" t="s">
        <v>1763</v>
      </c>
      <c r="F849" s="22">
        <v>0</v>
      </c>
      <c r="G849" s="22"/>
      <c r="H849" s="22">
        <v>0</v>
      </c>
      <c r="I849" s="22">
        <v>0</v>
      </c>
      <c r="J849" s="22">
        <v>0</v>
      </c>
      <c r="K849" s="22">
        <v>0</v>
      </c>
      <c r="L849" s="22"/>
      <c r="M849" s="42">
        <v>5968481</v>
      </c>
      <c r="N849" s="27">
        <v>-1</v>
      </c>
      <c r="O849" s="28">
        <v>-5968481</v>
      </c>
    </row>
    <row r="850" spans="1:15" ht="13.8" thickTop="1"/>
  </sheetData>
  <conditionalFormatting sqref="F2">
    <cfRule type="expression" dxfId="15" priority="1" stopIfTrue="1">
      <formula>SUM(L_CY_Beg)&lt;&gt;SUM(S_CY_Beg_Data)</formula>
    </cfRule>
  </conditionalFormatting>
  <conditionalFormatting sqref="H2">
    <cfRule type="expression" dxfId="14" priority="2" stopIfTrue="1">
      <formula>SUM(L_AJE_Tot)&lt;&gt;SUM(S_AJE_Tot_Data)</formula>
    </cfRule>
  </conditionalFormatting>
  <conditionalFormatting sqref="I2">
    <cfRule type="expression" dxfId="13" priority="3" stopIfTrue="1">
      <formula>SUM(L_Adjust)&lt;&gt;SUM(S_Adjust_Data)</formula>
    </cfRule>
  </conditionalFormatting>
  <conditionalFormatting sqref="J2">
    <cfRule type="expression" dxfId="12" priority="4" stopIfTrue="1">
      <formula>SUM(L_RJE_Tot)&lt;&gt;SUM(S_RJE_Tot_Data)</formula>
    </cfRule>
  </conditionalFormatting>
  <conditionalFormatting sqref="K2">
    <cfRule type="expression" dxfId="11" priority="5" stopIfTrue="1">
      <formula>SUM(L_CY_End)&lt;&gt;SUM(S_CY_End_Data)</formula>
    </cfRule>
  </conditionalFormatting>
  <conditionalFormatting sqref="M2">
    <cfRule type="expression" dxfId="10" priority="6" stopIfTrue="1">
      <formula>SUM(L_PY_End)&lt;&gt;SUM(S_PY_End_Data)</formula>
    </cfRule>
  </conditionalFormatting>
  <printOptions gridLines="1"/>
  <pageMargins left="0.78740157480314965" right="0.78740157480314965" top="1.1811023622047245" bottom="0.78740157480314965" header="0.3" footer="0.3"/>
  <pageSetup paperSize="9" scale="71" fitToHeight="0" pageOrder="overThenDown" orientation="landscape"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AL60"/>
  <sheetViews>
    <sheetView view="pageBreakPreview" topLeftCell="A4" zoomScaleSheetLayoutView="100" workbookViewId="0">
      <selection activeCell="M34" sqref="M34"/>
    </sheetView>
  </sheetViews>
  <sheetFormatPr defaultColWidth="9.109375" defaultRowHeight="13.8"/>
  <cols>
    <col min="1" max="1" width="2.6640625" style="1319" customWidth="1"/>
    <col min="2" max="2" width="10.88671875" style="1319" customWidth="1"/>
    <col min="3" max="3" width="19.44140625" style="1319" customWidth="1"/>
    <col min="4" max="4" width="12.6640625" style="1319" customWidth="1"/>
    <col min="5" max="5" width="13.6640625" style="1319" customWidth="1"/>
    <col min="6" max="6" width="0.88671875" style="1319" customWidth="1"/>
    <col min="7" max="7" width="13.6640625" style="1319" customWidth="1"/>
    <col min="8" max="8" width="0.88671875" style="1319" customWidth="1"/>
    <col min="9" max="9" width="13.5546875" style="1319" customWidth="1"/>
    <col min="10" max="10" width="0.88671875" style="1319" customWidth="1"/>
    <col min="11" max="11" width="14.6640625" style="1319" customWidth="1"/>
    <col min="12" max="12" width="0.88671875" style="1319" customWidth="1"/>
    <col min="13" max="13" width="16" style="1827" bestFit="1" customWidth="1"/>
    <col min="14" max="15" width="13.44140625" style="1324" hidden="1" customWidth="1"/>
    <col min="16" max="16" width="15.88671875" style="1319" hidden="1" customWidth="1"/>
    <col min="17" max="17" width="46.5546875" style="1319" hidden="1" customWidth="1"/>
    <col min="18" max="18" width="17" style="1295" hidden="1" customWidth="1"/>
    <col min="19" max="19" width="15.88671875" style="1304" bestFit="1" customWidth="1"/>
    <col min="20" max="20" width="17.109375" style="1304" bestFit="1" customWidth="1"/>
    <col min="21" max="21" width="16.88671875" style="1320" bestFit="1" customWidth="1"/>
    <col min="22" max="22" width="16.44140625" style="1319" bestFit="1" customWidth="1"/>
    <col min="23" max="23" width="18.5546875" style="1295" customWidth="1"/>
    <col min="24" max="24" width="14.88671875" style="1295" bestFit="1" customWidth="1"/>
    <col min="25" max="25" width="11.6640625" style="1319" customWidth="1"/>
    <col min="26" max="26" width="16.33203125" style="1295" customWidth="1"/>
    <col min="27" max="27" width="13.5546875" style="1295" bestFit="1" customWidth="1"/>
    <col min="28" max="28" width="16.6640625" style="1319" customWidth="1"/>
    <col min="29" max="29" width="12.88671875" style="1319" bestFit="1" customWidth="1"/>
    <col min="30" max="16384" width="9.109375" style="1319"/>
  </cols>
  <sheetData>
    <row r="1" spans="1:29" ht="17.399999999999999">
      <c r="A1" s="2476" t="s">
        <v>3819</v>
      </c>
      <c r="B1" s="2476"/>
      <c r="C1" s="2476"/>
      <c r="D1" s="2476"/>
      <c r="E1" s="2476"/>
      <c r="F1" s="2476"/>
      <c r="G1" s="2476"/>
      <c r="H1" s="2476"/>
      <c r="I1" s="2476"/>
      <c r="J1" s="2476"/>
      <c r="K1" s="2476"/>
      <c r="L1" s="2476"/>
      <c r="M1" s="2476"/>
    </row>
    <row r="2" spans="1:29" ht="17.399999999999999">
      <c r="A2" s="2476" t="s">
        <v>2965</v>
      </c>
      <c r="B2" s="2476"/>
      <c r="C2" s="2476"/>
      <c r="D2" s="2476"/>
      <c r="E2" s="2476"/>
      <c r="F2" s="2476"/>
      <c r="G2" s="2476"/>
      <c r="H2" s="2476"/>
      <c r="I2" s="2476"/>
      <c r="J2" s="2476"/>
      <c r="K2" s="2476"/>
      <c r="L2" s="2476"/>
      <c r="M2" s="2476"/>
      <c r="N2" s="1858"/>
      <c r="O2" s="1858"/>
    </row>
    <row r="3" spans="1:29" ht="17.399999999999999">
      <c r="A3" s="2476" t="str">
        <f>+IS!A3</f>
        <v>FOR THE QUARTER ENDED SEPTEMBER 30, 2021</v>
      </c>
      <c r="B3" s="2476"/>
      <c r="C3" s="2476"/>
      <c r="D3" s="2476"/>
      <c r="E3" s="2476"/>
      <c r="F3" s="2476"/>
      <c r="G3" s="2476"/>
      <c r="H3" s="2476"/>
      <c r="I3" s="2476"/>
      <c r="J3" s="2476"/>
      <c r="K3" s="2476"/>
      <c r="L3" s="2476"/>
      <c r="M3" s="2476"/>
      <c r="N3" s="2476"/>
      <c r="O3" s="2476"/>
    </row>
    <row r="4" spans="1:29" s="1382" customFormat="1">
      <c r="A4" s="130"/>
      <c r="B4" s="130"/>
      <c r="C4" s="130"/>
      <c r="D4" s="130"/>
      <c r="E4" s="130"/>
      <c r="F4" s="130"/>
      <c r="G4" s="130"/>
      <c r="H4" s="130"/>
      <c r="I4" s="130"/>
      <c r="J4" s="130"/>
      <c r="K4" s="130"/>
      <c r="M4" s="1861"/>
      <c r="N4" s="1861"/>
      <c r="O4" s="1861"/>
      <c r="R4" s="1803"/>
      <c r="S4" s="1859"/>
      <c r="T4" s="1859"/>
      <c r="U4" s="1860"/>
      <c r="W4" s="1803"/>
      <c r="X4" s="1803"/>
      <c r="Z4" s="1803"/>
      <c r="AA4" s="1803"/>
    </row>
    <row r="5" spans="1:29" s="1382" customFormat="1" ht="15" customHeight="1">
      <c r="A5" s="1312"/>
      <c r="B5" s="1312"/>
      <c r="C5" s="1312"/>
      <c r="D5" s="1312"/>
      <c r="E5" s="2484" t="str">
        <f>+CF!F5</f>
        <v>For the Quarter ended September 30, 2021</v>
      </c>
      <c r="F5" s="2484"/>
      <c r="G5" s="2484"/>
      <c r="H5" s="2484"/>
      <c r="I5" s="2484"/>
      <c r="J5" s="2484"/>
      <c r="K5" s="2484"/>
      <c r="L5" s="2484"/>
      <c r="M5" s="2048" t="s">
        <v>4422</v>
      </c>
      <c r="N5" s="1448"/>
      <c r="O5" s="1448"/>
      <c r="R5" s="1803"/>
      <c r="S5" s="1859"/>
      <c r="T5" s="1859"/>
      <c r="U5" s="1860"/>
      <c r="W5" s="1803"/>
      <c r="X5" s="1803"/>
      <c r="Z5" s="1803"/>
      <c r="AA5" s="1803"/>
    </row>
    <row r="6" spans="1:29" s="1473" customFormat="1">
      <c r="A6" s="1862"/>
      <c r="B6" s="1862"/>
      <c r="C6" s="1862"/>
      <c r="D6" s="1862"/>
      <c r="E6" s="2077"/>
      <c r="F6" s="2047"/>
      <c r="G6" s="2078"/>
      <c r="H6" s="2047"/>
      <c r="I6" s="2079" t="s">
        <v>4170</v>
      </c>
      <c r="J6" s="2047"/>
      <c r="K6" s="2080"/>
      <c r="L6" s="1309"/>
      <c r="M6" s="2350" t="s">
        <v>4376</v>
      </c>
      <c r="N6" s="1452"/>
      <c r="O6" s="1452"/>
      <c r="R6" s="1459"/>
      <c r="S6" s="1863"/>
      <c r="T6" s="1863"/>
      <c r="U6" s="1796"/>
      <c r="W6" s="1459"/>
      <c r="X6" s="1459"/>
      <c r="Z6" s="1459"/>
      <c r="AA6" s="1459"/>
    </row>
    <row r="7" spans="1:29" s="1473" customFormat="1">
      <c r="A7" s="1862"/>
      <c r="B7" s="1862"/>
      <c r="C7" s="1862"/>
      <c r="D7" s="1862"/>
      <c r="E7" s="2046" t="s">
        <v>4168</v>
      </c>
      <c r="F7" s="2047"/>
      <c r="G7" s="2046" t="s">
        <v>3781</v>
      </c>
      <c r="H7" s="2047"/>
      <c r="I7" s="2048" t="s">
        <v>4171</v>
      </c>
      <c r="J7" s="2047"/>
      <c r="K7" s="2081"/>
      <c r="L7" s="1309"/>
      <c r="M7" s="2048" t="s">
        <v>4355</v>
      </c>
      <c r="N7" s="1452"/>
      <c r="O7" s="1452"/>
      <c r="R7" s="1459"/>
      <c r="S7" s="1863"/>
      <c r="T7" s="1863"/>
      <c r="U7" s="1796"/>
      <c r="W7" s="1459"/>
      <c r="X7" s="1459"/>
      <c r="Z7" s="1459"/>
      <c r="AA7" s="1459"/>
    </row>
    <row r="8" spans="1:29" s="1473" customFormat="1">
      <c r="A8" s="1862"/>
      <c r="B8" s="1862"/>
      <c r="C8" s="1862"/>
      <c r="D8" s="1862"/>
      <c r="E8" s="2082" t="s">
        <v>4169</v>
      </c>
      <c r="F8" s="2083"/>
      <c r="G8" s="2082" t="s">
        <v>4169</v>
      </c>
      <c r="H8" s="2083"/>
      <c r="I8" s="2082" t="s">
        <v>4169</v>
      </c>
      <c r="J8" s="2083"/>
      <c r="K8" s="2046" t="s">
        <v>2928</v>
      </c>
      <c r="L8" s="1309"/>
      <c r="M8" s="2048" t="s">
        <v>4482</v>
      </c>
      <c r="N8" s="1452"/>
      <c r="O8" s="1452"/>
      <c r="R8" s="1459"/>
      <c r="S8" s="1863"/>
      <c r="T8" s="1863"/>
      <c r="U8" s="1796"/>
      <c r="V8" s="1459">
        <f>W16</f>
        <v>42244196</v>
      </c>
      <c r="W8" s="1459">
        <f>ROUND(V8,0)</f>
        <v>42244196</v>
      </c>
      <c r="X8" s="2386">
        <f>W8/1000</f>
        <v>42244</v>
      </c>
      <c r="Y8" s="1459">
        <f>X16</f>
        <v>65432</v>
      </c>
      <c r="Z8" s="2384">
        <v>639.22</v>
      </c>
      <c r="AA8" s="1459">
        <f>Y8*Z8</f>
        <v>41825443</v>
      </c>
      <c r="AB8" s="1459">
        <f>W8-AA8</f>
        <v>418753</v>
      </c>
      <c r="AC8" s="2385">
        <f>AB8/1000</f>
        <v>419</v>
      </c>
    </row>
    <row r="9" spans="1:29" s="1382" customFormat="1">
      <c r="A9" s="1312"/>
      <c r="B9" s="1312"/>
      <c r="C9" s="1312"/>
      <c r="D9" s="1312"/>
      <c r="E9" s="2503" t="s">
        <v>3173</v>
      </c>
      <c r="F9" s="2504"/>
      <c r="G9" s="2504"/>
      <c r="H9" s="2504"/>
      <c r="I9" s="2504"/>
      <c r="J9" s="2504"/>
      <c r="K9" s="2504"/>
      <c r="L9" s="2504"/>
      <c r="M9" s="2504"/>
      <c r="N9" s="1864"/>
      <c r="O9" s="1864"/>
      <c r="R9" s="1803"/>
      <c r="S9" s="1859"/>
      <c r="T9" s="1859"/>
      <c r="U9" s="1860"/>
      <c r="V9" s="1803">
        <v>-40727068</v>
      </c>
      <c r="W9" s="1459">
        <f>ROUND(V9,0)</f>
        <v>-40727068</v>
      </c>
      <c r="X9" s="2386">
        <f>W9/1000</f>
        <v>-40727</v>
      </c>
      <c r="Y9" s="1803">
        <f>X21</f>
        <v>-63144</v>
      </c>
      <c r="Z9" s="2384">
        <v>639.22</v>
      </c>
      <c r="AA9" s="1459">
        <f>Y9*Z9</f>
        <v>-40362908</v>
      </c>
      <c r="AB9" s="1459">
        <f>W9-AA9</f>
        <v>-364160</v>
      </c>
      <c r="AC9" s="2385">
        <f>AB9/1000</f>
        <v>-364</v>
      </c>
    </row>
    <row r="10" spans="1:29">
      <c r="E10" s="2012"/>
      <c r="F10" s="1313"/>
      <c r="G10" s="1313"/>
      <c r="H10" s="1313"/>
      <c r="I10" s="1313"/>
      <c r="J10" s="1313"/>
      <c r="K10" s="1313"/>
      <c r="L10" s="1324"/>
      <c r="M10" s="130"/>
      <c r="N10" s="1865"/>
      <c r="O10" s="130"/>
      <c r="AC10" s="1881">
        <f>SUM(AC8:AC9)</f>
        <v>55</v>
      </c>
    </row>
    <row r="11" spans="1:29">
      <c r="A11" s="1353" t="s">
        <v>3560</v>
      </c>
      <c r="B11" s="1311"/>
      <c r="C11" s="1311"/>
      <c r="D11" s="1311"/>
      <c r="E11" s="1758">
        <v>721872</v>
      </c>
      <c r="F11" s="1865"/>
      <c r="G11" s="1758">
        <v>348890</v>
      </c>
      <c r="H11" s="1865"/>
      <c r="I11" s="1758">
        <v>283374</v>
      </c>
      <c r="J11" s="1865"/>
      <c r="K11" s="1758">
        <f>+E11+G11+I11</f>
        <v>1354136</v>
      </c>
      <c r="L11" s="1865"/>
      <c r="M11" s="1459">
        <v>1057773</v>
      </c>
      <c r="N11" s="1459"/>
      <c r="O11" s="1459"/>
      <c r="P11" s="1295"/>
      <c r="S11" s="1323">
        <f>M11/1000</f>
        <v>1058</v>
      </c>
      <c r="U11" s="2383"/>
    </row>
    <row r="12" spans="1:29">
      <c r="A12" s="1311"/>
      <c r="B12" s="1311"/>
      <c r="C12" s="1311"/>
      <c r="D12" s="1311"/>
      <c r="E12" s="1233"/>
      <c r="F12" s="1233"/>
      <c r="G12" s="1233"/>
      <c r="H12" s="1233"/>
      <c r="I12" s="1233"/>
      <c r="J12" s="1233"/>
      <c r="K12" s="1233"/>
      <c r="L12" s="1295"/>
      <c r="M12" s="1295"/>
      <c r="N12" s="1295"/>
      <c r="O12" s="1319"/>
      <c r="P12" s="1319" t="s">
        <v>3899</v>
      </c>
      <c r="U12" s="2383"/>
      <c r="W12" s="1295">
        <v>6068813</v>
      </c>
      <c r="X12" s="1295">
        <v>9352</v>
      </c>
    </row>
    <row r="13" spans="1:29">
      <c r="A13" s="1311" t="s">
        <v>2967</v>
      </c>
      <c r="B13" s="1311"/>
      <c r="C13" s="1311"/>
      <c r="D13" s="1311"/>
      <c r="E13" s="1867">
        <v>42390</v>
      </c>
      <c r="F13" s="1758"/>
      <c r="G13" s="1867">
        <v>30248</v>
      </c>
      <c r="H13" s="1758"/>
      <c r="I13" s="1867">
        <f>'money market tb'!D42+'money market tb'!D44</f>
        <v>24816</v>
      </c>
      <c r="J13" s="1865"/>
      <c r="K13" s="1867">
        <f>+E13+G13+I13</f>
        <v>97454</v>
      </c>
      <c r="L13" s="1295"/>
      <c r="M13" s="2088">
        <v>147320</v>
      </c>
      <c r="N13" s="1868"/>
      <c r="O13" s="1868"/>
      <c r="S13" s="1323">
        <f>M13/1000</f>
        <v>147</v>
      </c>
      <c r="U13" s="2383"/>
      <c r="W13" s="1295">
        <v>12581694</v>
      </c>
      <c r="X13" s="1295">
        <v>19594</v>
      </c>
    </row>
    <row r="14" spans="1:29">
      <c r="A14" s="1311"/>
      <c r="B14" s="1311"/>
      <c r="C14" s="1311"/>
      <c r="D14" s="1311"/>
      <c r="E14" s="1869"/>
      <c r="F14" s="1758"/>
      <c r="G14" s="1869"/>
      <c r="H14" s="1758"/>
      <c r="I14" s="1869"/>
      <c r="J14" s="1865"/>
      <c r="K14" s="1869"/>
      <c r="L14" s="1295"/>
      <c r="M14" s="2089"/>
      <c r="N14" s="1868"/>
      <c r="O14" s="1868"/>
      <c r="S14" s="1323"/>
      <c r="U14" s="2383"/>
      <c r="V14" s="1295"/>
      <c r="W14" s="1295">
        <v>19049645</v>
      </c>
      <c r="X14" s="1295">
        <v>29369</v>
      </c>
    </row>
    <row r="15" spans="1:29">
      <c r="A15" s="1311" t="s">
        <v>2968</v>
      </c>
      <c r="B15" s="1311"/>
      <c r="C15" s="1311"/>
      <c r="D15" s="1311"/>
      <c r="E15" s="1870">
        <f>-41610</f>
        <v>-41610</v>
      </c>
      <c r="F15" s="1869"/>
      <c r="G15" s="1870">
        <f>-22788+1</f>
        <v>-22787</v>
      </c>
      <c r="H15" s="1869"/>
      <c r="I15" s="1870">
        <f>-'money market tb'!C43-'money market tb'!C45-1</f>
        <v>-21484</v>
      </c>
      <c r="J15" s="1869"/>
      <c r="K15" s="1870">
        <f>+E15+G15+I15</f>
        <v>-85881</v>
      </c>
      <c r="L15" s="1836"/>
      <c r="M15" s="2084">
        <v>-135627</v>
      </c>
      <c r="N15" s="1868"/>
      <c r="O15" s="1868"/>
      <c r="P15" s="1871"/>
      <c r="R15" s="1872"/>
      <c r="S15" s="1323">
        <f>M15/1000</f>
        <v>-136</v>
      </c>
      <c r="T15" s="1873"/>
      <c r="U15" s="2383"/>
      <c r="W15" s="1295">
        <v>4544044</v>
      </c>
      <c r="X15" s="1295">
        <v>7117</v>
      </c>
    </row>
    <row r="16" spans="1:29">
      <c r="A16" s="1311"/>
      <c r="B16" s="1311"/>
      <c r="C16" s="1311"/>
      <c r="D16" s="1311"/>
      <c r="E16" s="1865">
        <f>SUM(E13:E15)</f>
        <v>780</v>
      </c>
      <c r="F16" s="1865"/>
      <c r="G16" s="1865">
        <f>SUM(G13:G15)</f>
        <v>7461</v>
      </c>
      <c r="H16" s="1865"/>
      <c r="I16" s="1865">
        <f>SUM(I13:I15)</f>
        <v>3332</v>
      </c>
      <c r="J16" s="1865"/>
      <c r="K16" s="1865">
        <f>SUM(K13:K15)</f>
        <v>11573</v>
      </c>
      <c r="L16" s="1295"/>
      <c r="M16" s="1803">
        <f>SUM(M13:M15)</f>
        <v>11693</v>
      </c>
      <c r="N16" s="1874"/>
      <c r="O16" s="1874"/>
      <c r="P16" s="1871"/>
      <c r="R16" s="1872"/>
      <c r="S16" s="1873"/>
      <c r="T16" s="1873"/>
      <c r="U16" s="2383"/>
      <c r="V16" s="1295"/>
      <c r="W16" s="1295">
        <f>SUM(W12:W15)</f>
        <v>42244196</v>
      </c>
      <c r="X16" s="1295">
        <f>SUM(X12:X15)</f>
        <v>65432</v>
      </c>
    </row>
    <row r="17" spans="1:24">
      <c r="A17" s="1311"/>
      <c r="B17" s="1311"/>
      <c r="C17" s="1311"/>
      <c r="D17" s="1311"/>
      <c r="E17" s="1865"/>
      <c r="F17" s="1865"/>
      <c r="G17" s="1865"/>
      <c r="H17" s="1865"/>
      <c r="I17" s="1865"/>
      <c r="J17" s="1865"/>
      <c r="K17" s="1865"/>
      <c r="L17" s="1295"/>
      <c r="M17" s="1803"/>
      <c r="N17" s="1874"/>
      <c r="O17" s="1874"/>
      <c r="U17" s="2383"/>
    </row>
    <row r="18" spans="1:24">
      <c r="A18" s="2050" t="s">
        <v>4210</v>
      </c>
      <c r="B18" s="1875"/>
      <c r="C18" s="1311"/>
      <c r="D18" s="1311"/>
      <c r="E18" s="1889"/>
      <c r="F18" s="1865"/>
      <c r="G18" s="1889"/>
      <c r="H18" s="1865"/>
      <c r="I18" s="1889"/>
      <c r="J18" s="1865"/>
      <c r="K18" s="1889"/>
      <c r="L18" s="1295"/>
      <c r="M18" s="2316"/>
      <c r="N18" s="1874"/>
      <c r="O18" s="1874"/>
    </row>
    <row r="19" spans="1:24">
      <c r="A19" s="2090" t="s">
        <v>4221</v>
      </c>
      <c r="B19" s="1876"/>
      <c r="C19" s="1311"/>
      <c r="D19" s="1311"/>
      <c r="E19" s="1869"/>
      <c r="F19" s="1865"/>
      <c r="G19" s="1869"/>
      <c r="H19" s="1865"/>
      <c r="I19" s="1869"/>
      <c r="J19" s="1865"/>
      <c r="K19" s="1869"/>
      <c r="L19" s="1295"/>
      <c r="M19" s="2089"/>
      <c r="N19" s="1874"/>
      <c r="O19" s="1874"/>
      <c r="P19" s="1871"/>
      <c r="S19" s="1320"/>
      <c r="T19" s="1320"/>
      <c r="W19" s="1295">
        <v>-19428966</v>
      </c>
      <c r="X19" s="1295">
        <v>-29731</v>
      </c>
    </row>
    <row r="20" spans="1:24">
      <c r="A20" s="2090" t="s">
        <v>4220</v>
      </c>
      <c r="B20" s="1876"/>
      <c r="C20" s="1311"/>
      <c r="D20" s="1311"/>
      <c r="E20" s="1869">
        <f>-eqity!C39</f>
        <v>-1789</v>
      </c>
      <c r="F20" s="1865"/>
      <c r="G20" s="1869">
        <f>-'debt tb'!C54</f>
        <v>-217</v>
      </c>
      <c r="H20" s="1865"/>
      <c r="I20" s="1869">
        <f>+'money market tb'!D46</f>
        <v>36</v>
      </c>
      <c r="J20" s="1865"/>
      <c r="K20" s="1869">
        <f>E20+G20+I20</f>
        <v>-1970</v>
      </c>
      <c r="L20" s="1295"/>
      <c r="M20" s="2089">
        <v>2903</v>
      </c>
      <c r="N20" s="1874"/>
      <c r="O20" s="1874"/>
      <c r="P20" s="1871"/>
      <c r="S20" s="1323">
        <f>M20/1000</f>
        <v>3</v>
      </c>
      <c r="T20" s="1320"/>
      <c r="W20" s="1295">
        <v>-21298102</v>
      </c>
      <c r="X20" s="1295">
        <v>-33413</v>
      </c>
    </row>
    <row r="21" spans="1:24">
      <c r="A21" s="1311"/>
      <c r="B21" s="1311"/>
      <c r="C21" s="1311"/>
      <c r="D21" s="1311"/>
      <c r="E21" s="1870"/>
      <c r="F21" s="1865"/>
      <c r="G21" s="1870"/>
      <c r="H21" s="1865"/>
      <c r="I21" s="1870"/>
      <c r="J21" s="1865"/>
      <c r="K21" s="1870"/>
      <c r="L21" s="1295"/>
      <c r="M21" s="2084"/>
      <c r="N21" s="1874"/>
      <c r="O21" s="1874"/>
      <c r="W21" s="1295">
        <f>SUM(W19:W20)</f>
        <v>-40727068</v>
      </c>
      <c r="X21" s="1295">
        <f>SUM(X19:X20)</f>
        <v>-63144</v>
      </c>
    </row>
    <row r="22" spans="1:24">
      <c r="A22" s="2091"/>
      <c r="B22" s="2091"/>
      <c r="C22" s="1311"/>
      <c r="D22" s="1311"/>
      <c r="E22" s="1233">
        <f>SUM(E18:E21)</f>
        <v>-1789</v>
      </c>
      <c r="F22" s="1865"/>
      <c r="G22" s="1233">
        <f>SUM(G18:G21)</f>
        <v>-217</v>
      </c>
      <c r="H22" s="1865"/>
      <c r="I22" s="1233">
        <f>SUM(I18:I21)</f>
        <v>36</v>
      </c>
      <c r="J22" s="1865"/>
      <c r="K22" s="1233">
        <f>SUM(K18:K21)</f>
        <v>-1970</v>
      </c>
      <c r="L22" s="1295"/>
      <c r="M22" s="1295">
        <f>SUM(M18:M21)</f>
        <v>2903</v>
      </c>
      <c r="N22" s="1868"/>
      <c r="O22" s="1868"/>
      <c r="S22" s="1320"/>
    </row>
    <row r="23" spans="1:24" hidden="1">
      <c r="A23" s="2091" t="s">
        <v>4311</v>
      </c>
      <c r="B23" s="2091"/>
      <c r="C23" s="1311"/>
      <c r="D23" s="1311"/>
      <c r="E23" s="1233"/>
      <c r="F23" s="1865"/>
      <c r="G23" s="1233"/>
      <c r="H23" s="1865"/>
      <c r="I23" s="1233"/>
      <c r="J23" s="1865"/>
      <c r="K23" s="1758"/>
      <c r="L23" s="1295"/>
      <c r="M23" s="1295"/>
      <c r="N23" s="1868"/>
      <c r="O23" s="1868"/>
      <c r="S23" s="1320"/>
    </row>
    <row r="24" spans="1:24" hidden="1">
      <c r="A24" s="2091" t="s">
        <v>4312</v>
      </c>
      <c r="B24" s="2091"/>
      <c r="C24" s="1311"/>
      <c r="D24" s="1311"/>
      <c r="E24" s="1233"/>
      <c r="F24" s="1865"/>
      <c r="G24" s="1233"/>
      <c r="H24" s="1865"/>
      <c r="I24" s="1233"/>
      <c r="J24" s="1865"/>
      <c r="K24" s="1758"/>
      <c r="L24" s="1295"/>
      <c r="M24" s="1295"/>
      <c r="N24" s="1868"/>
      <c r="O24" s="1868"/>
      <c r="S24" s="1320"/>
    </row>
    <row r="25" spans="1:24" hidden="1">
      <c r="A25" s="2091" t="s">
        <v>4313</v>
      </c>
      <c r="B25" s="2091"/>
      <c r="C25" s="1311"/>
      <c r="D25" s="1311"/>
      <c r="E25" s="1233"/>
      <c r="F25" s="1865"/>
      <c r="G25" s="1233"/>
      <c r="H25" s="1865"/>
      <c r="I25" s="1233"/>
      <c r="J25" s="1865"/>
      <c r="K25" s="1758"/>
      <c r="L25" s="1295"/>
      <c r="M25" s="1295">
        <v>0</v>
      </c>
      <c r="N25" s="1868"/>
      <c r="O25" s="1868"/>
      <c r="S25" s="1320"/>
    </row>
    <row r="26" spans="1:24" hidden="1">
      <c r="A26" s="2091"/>
      <c r="B26" s="2091"/>
      <c r="C26" s="1311"/>
      <c r="D26" s="1311"/>
      <c r="E26" s="1233"/>
      <c r="F26" s="1865"/>
      <c r="G26" s="1233"/>
      <c r="H26" s="1865"/>
      <c r="I26" s="1233"/>
      <c r="J26" s="1865"/>
      <c r="K26" s="1758"/>
      <c r="L26" s="1295"/>
      <c r="M26" s="1295"/>
      <c r="N26" s="1868"/>
      <c r="O26" s="1868"/>
      <c r="S26" s="1320"/>
    </row>
    <row r="27" spans="1:24" hidden="1">
      <c r="A27" s="2091" t="s">
        <v>4314</v>
      </c>
      <c r="B27" s="2091"/>
      <c r="C27" s="1311"/>
      <c r="D27" s="1311"/>
      <c r="E27" s="1233"/>
      <c r="F27" s="1865"/>
      <c r="G27" s="1233"/>
      <c r="H27" s="1865"/>
      <c r="I27" s="1233"/>
      <c r="J27" s="1865"/>
      <c r="K27" s="1758"/>
      <c r="L27" s="1295"/>
      <c r="M27" s="1295"/>
      <c r="N27" s="1868"/>
      <c r="O27" s="1868"/>
      <c r="S27" s="1320"/>
    </row>
    <row r="28" spans="1:24" hidden="1">
      <c r="A28" s="2091" t="s">
        <v>4315</v>
      </c>
      <c r="B28" s="2091"/>
      <c r="C28" s="1311"/>
      <c r="D28" s="1311"/>
      <c r="E28" s="1233"/>
      <c r="F28" s="1865"/>
      <c r="G28" s="1233"/>
      <c r="H28" s="1865"/>
      <c r="I28" s="1233"/>
      <c r="J28" s="1865"/>
      <c r="K28" s="1758"/>
      <c r="L28" s="1295"/>
      <c r="M28" s="1295"/>
      <c r="N28" s="1868"/>
      <c r="O28" s="1868"/>
      <c r="S28" s="1320"/>
    </row>
    <row r="29" spans="1:24" hidden="1">
      <c r="A29" s="2091" t="s">
        <v>4316</v>
      </c>
      <c r="B29" s="2091"/>
      <c r="C29" s="1311"/>
      <c r="D29" s="1311"/>
      <c r="E29" s="1233"/>
      <c r="F29" s="1865"/>
      <c r="G29" s="1233"/>
      <c r="H29" s="1865"/>
      <c r="I29" s="1233"/>
      <c r="J29" s="1865"/>
      <c r="K29" s="1758"/>
      <c r="L29" s="1295"/>
      <c r="M29" s="1295"/>
      <c r="N29" s="1868"/>
      <c r="O29" s="1868"/>
      <c r="S29" s="1320"/>
    </row>
    <row r="30" spans="1:24" hidden="1">
      <c r="A30" s="2091" t="s">
        <v>4317</v>
      </c>
      <c r="B30" s="2091"/>
      <c r="C30" s="1311"/>
      <c r="D30" s="1311"/>
      <c r="E30" s="1233"/>
      <c r="F30" s="1865"/>
      <c r="G30" s="1233"/>
      <c r="H30" s="1865"/>
      <c r="I30" s="1233"/>
      <c r="J30" s="1865"/>
      <c r="K30" s="1758"/>
      <c r="L30" s="1295"/>
      <c r="M30" s="1295">
        <v>0</v>
      </c>
      <c r="N30" s="1868"/>
      <c r="O30" s="1868"/>
      <c r="S30" s="1320"/>
    </row>
    <row r="31" spans="1:24" hidden="1">
      <c r="A31" s="2091"/>
      <c r="B31" s="2091"/>
      <c r="C31" s="1311"/>
      <c r="D31" s="1311"/>
      <c r="E31" s="1233"/>
      <c r="F31" s="1865"/>
      <c r="G31" s="1233"/>
      <c r="H31" s="1865"/>
      <c r="I31" s="1233"/>
      <c r="J31" s="1865"/>
      <c r="K31" s="1758"/>
      <c r="L31" s="1295"/>
      <c r="M31" s="1295"/>
      <c r="N31" s="1868"/>
      <c r="O31" s="1868"/>
      <c r="S31" s="1320"/>
    </row>
    <row r="32" spans="1:24" hidden="1">
      <c r="A32" s="2091"/>
      <c r="B32" s="2091"/>
      <c r="C32" s="1311"/>
      <c r="D32" s="1311"/>
      <c r="E32" s="1233"/>
      <c r="F32" s="1865"/>
      <c r="G32" s="1233"/>
      <c r="H32" s="1865"/>
      <c r="I32" s="1233"/>
      <c r="J32" s="1865"/>
      <c r="K32" s="1758"/>
      <c r="L32" s="1295"/>
      <c r="M32" s="1295"/>
      <c r="N32" s="1868"/>
      <c r="O32" s="1868"/>
      <c r="S32" s="1320"/>
    </row>
    <row r="33" spans="1:38">
      <c r="A33" s="1311"/>
      <c r="B33" s="1311"/>
      <c r="C33" s="1311"/>
      <c r="D33" s="1311"/>
      <c r="E33" s="1865"/>
      <c r="F33" s="1865"/>
      <c r="G33" s="1865"/>
      <c r="H33" s="1865"/>
      <c r="I33" s="1865"/>
      <c r="J33" s="1865"/>
      <c r="K33" s="1758"/>
      <c r="L33" s="1295"/>
      <c r="M33" s="1803"/>
      <c r="N33" s="1874"/>
      <c r="O33" s="1874"/>
    </row>
    <row r="34" spans="1:38">
      <c r="A34" s="2092" t="s">
        <v>4429</v>
      </c>
      <c r="B34" s="1311"/>
      <c r="C34" s="1311"/>
      <c r="D34" s="1311"/>
      <c r="E34" s="1758">
        <f>IS!E49</f>
        <v>-40622</v>
      </c>
      <c r="F34" s="1758"/>
      <c r="G34" s="1758">
        <f>IS!G49</f>
        <v>7375</v>
      </c>
      <c r="H34" s="1758"/>
      <c r="I34" s="1758">
        <f>IS!I49</f>
        <v>4783</v>
      </c>
      <c r="J34" s="1758"/>
      <c r="K34" s="1758">
        <f>ROUND(+E34+G34+I34,0)</f>
        <v>-28464</v>
      </c>
      <c r="L34" s="1295"/>
      <c r="M34" s="1459">
        <v>105705</v>
      </c>
      <c r="N34" s="1868"/>
      <c r="O34" s="1868">
        <v>389050749</v>
      </c>
      <c r="S34" s="1323">
        <f>M34/1000</f>
        <v>106</v>
      </c>
    </row>
    <row r="35" spans="1:38">
      <c r="A35" s="1311"/>
      <c r="B35" s="1311"/>
      <c r="C35" s="1311"/>
      <c r="D35" s="1311"/>
      <c r="E35" s="1758"/>
      <c r="F35" s="1758"/>
      <c r="G35" s="1758"/>
      <c r="H35" s="1758"/>
      <c r="I35" s="1758"/>
      <c r="J35" s="1758"/>
      <c r="K35" s="1758"/>
      <c r="L35" s="1295"/>
      <c r="M35" s="1459"/>
      <c r="N35" s="1868"/>
      <c r="O35" s="1868">
        <f>O34-E36</f>
        <v>388370508</v>
      </c>
    </row>
    <row r="36" spans="1:38" s="1377" customFormat="1" ht="14.4" thickBot="1">
      <c r="A36" s="1372" t="s">
        <v>3559</v>
      </c>
      <c r="B36" s="1372"/>
      <c r="C36" s="1537"/>
      <c r="D36" s="1537"/>
      <c r="E36" s="1374">
        <f>E11+E16+E22+E34</f>
        <v>680241</v>
      </c>
      <c r="F36" s="1375"/>
      <c r="G36" s="1374">
        <f>G11+G16+G22+G34</f>
        <v>363509</v>
      </c>
      <c r="H36" s="1375"/>
      <c r="I36" s="1374">
        <f>I11+I16+I22+I34</f>
        <v>291525</v>
      </c>
      <c r="J36" s="1375"/>
      <c r="K36" s="1374">
        <f>K11+K16+K22+K34</f>
        <v>1335275</v>
      </c>
      <c r="L36" s="1306"/>
      <c r="M36" s="1376">
        <f>M11+M16+M22+M34</f>
        <v>1178074</v>
      </c>
      <c r="N36" s="1878"/>
      <c r="O36" s="1878"/>
      <c r="R36" s="1306"/>
      <c r="S36" s="1439"/>
      <c r="T36" s="1439"/>
      <c r="U36" s="1379"/>
      <c r="W36" s="1306"/>
      <c r="X36" s="1306"/>
      <c r="Z36" s="1306"/>
      <c r="AA36" s="1306"/>
    </row>
    <row r="37" spans="1:38" ht="14.4" thickTop="1">
      <c r="A37" s="1311"/>
      <c r="B37" s="1311"/>
      <c r="C37" s="1311"/>
      <c r="D37" s="1311"/>
      <c r="E37" s="1295"/>
      <c r="F37" s="1295"/>
      <c r="G37" s="1295"/>
      <c r="H37" s="1295"/>
      <c r="I37" s="1295"/>
      <c r="J37" s="1879"/>
      <c r="K37" s="1877"/>
      <c r="M37" s="1323"/>
      <c r="N37" s="1868">
        <f>E11-E36</f>
        <v>41631</v>
      </c>
      <c r="O37" s="1868"/>
      <c r="S37" s="1304">
        <f>+BS!E29</f>
        <v>680241</v>
      </c>
      <c r="T37" s="1320">
        <f>+BS!G29</f>
        <v>363509</v>
      </c>
      <c r="U37" s="1294">
        <f>+BS!I29</f>
        <v>291525</v>
      </c>
      <c r="W37" s="1295">
        <v>96559140</v>
      </c>
    </row>
    <row r="38" spans="1:38">
      <c r="A38" s="1311"/>
      <c r="B38" s="1311"/>
      <c r="C38" s="1311"/>
      <c r="D38" s="1311"/>
      <c r="E38" s="1295"/>
      <c r="F38" s="1295"/>
      <c r="G38" s="1295"/>
      <c r="H38" s="1295"/>
      <c r="I38" s="1295"/>
      <c r="J38" s="1879"/>
      <c r="K38" s="1877"/>
      <c r="M38" s="1814"/>
      <c r="N38" s="1868"/>
      <c r="O38" s="1868"/>
      <c r="S38" s="1323">
        <f>E36-S37</f>
        <v>0</v>
      </c>
      <c r="T38" s="1323">
        <f>G36-T37</f>
        <v>0</v>
      </c>
      <c r="U38" s="1880">
        <f>I36-U37</f>
        <v>0</v>
      </c>
    </row>
    <row r="39" spans="1:38">
      <c r="A39" s="1311" t="str">
        <f>+'CF - QTR'!A66</f>
        <v>The annexed notes from 1 to 19 form an integral part of these interim financial statements.</v>
      </c>
      <c r="B39" s="1311"/>
      <c r="C39" s="1311"/>
      <c r="D39" s="1311"/>
      <c r="E39" s="1311"/>
      <c r="F39" s="1311"/>
      <c r="G39" s="1311"/>
      <c r="H39" s="1311"/>
      <c r="I39" s="1311"/>
      <c r="J39" s="1311"/>
      <c r="K39" s="1311"/>
      <c r="L39" s="1311"/>
      <c r="M39" s="1309"/>
      <c r="N39" s="1868"/>
      <c r="O39" s="1868"/>
    </row>
    <row r="40" spans="1:38">
      <c r="A40" s="1334"/>
      <c r="B40" s="1334"/>
      <c r="C40" s="1311"/>
      <c r="D40" s="1311"/>
      <c r="E40" s="1311"/>
      <c r="F40" s="1311"/>
      <c r="G40" s="1311"/>
      <c r="H40" s="1311"/>
      <c r="I40" s="1311"/>
      <c r="J40" s="1311"/>
      <c r="K40" s="1311"/>
      <c r="L40" s="1311"/>
      <c r="M40" s="1309"/>
      <c r="N40" s="1868"/>
      <c r="O40" s="1868"/>
    </row>
    <row r="41" spans="1:38">
      <c r="A41" s="1334"/>
      <c r="B41" s="1334"/>
      <c r="C41" s="1311"/>
      <c r="D41" s="1311"/>
      <c r="E41" s="1311"/>
      <c r="F41" s="1311"/>
      <c r="G41" s="1311"/>
      <c r="H41" s="1311"/>
      <c r="I41" s="1311"/>
      <c r="J41" s="1311"/>
      <c r="K41" s="1311"/>
      <c r="L41" s="1311"/>
      <c r="M41" s="1309"/>
      <c r="N41" s="1868"/>
      <c r="O41" s="1868"/>
    </row>
    <row r="42" spans="1:38">
      <c r="A42" s="2481" t="s">
        <v>3624</v>
      </c>
      <c r="B42" s="2481"/>
      <c r="C42" s="2481"/>
      <c r="D42" s="2481"/>
      <c r="E42" s="2481"/>
      <c r="F42" s="2481"/>
      <c r="G42" s="2481"/>
      <c r="H42" s="2481"/>
      <c r="I42" s="2481"/>
      <c r="J42" s="2481"/>
      <c r="K42" s="2481"/>
      <c r="L42" s="2481"/>
      <c r="M42" s="2481"/>
      <c r="N42" s="1323"/>
      <c r="O42" s="1323"/>
    </row>
    <row r="43" spans="1:38">
      <c r="A43" s="2481" t="s">
        <v>2942</v>
      </c>
      <c r="B43" s="2481"/>
      <c r="C43" s="2481"/>
      <c r="D43" s="2481"/>
      <c r="E43" s="2481"/>
      <c r="F43" s="2481"/>
      <c r="G43" s="2481"/>
      <c r="H43" s="2481"/>
      <c r="I43" s="2481"/>
      <c r="J43" s="2481"/>
      <c r="K43" s="2481"/>
      <c r="L43" s="2481"/>
      <c r="M43" s="2481"/>
      <c r="N43" s="1814"/>
      <c r="O43" s="1814"/>
      <c r="P43" s="1877"/>
      <c r="Q43" s="1879"/>
      <c r="R43" s="1881"/>
      <c r="S43" s="1882"/>
      <c r="T43" s="1882"/>
    </row>
    <row r="44" spans="1:38">
      <c r="A44" s="1311"/>
      <c r="B44" s="1311"/>
      <c r="C44" s="1311"/>
      <c r="D44" s="1311"/>
      <c r="E44" s="1311"/>
      <c r="F44" s="1311"/>
      <c r="G44" s="1311"/>
      <c r="H44" s="1311"/>
      <c r="I44" s="1311"/>
      <c r="J44" s="1311"/>
      <c r="K44" s="1311"/>
      <c r="L44" s="1311"/>
      <c r="M44" s="1309"/>
      <c r="P44" s="1877"/>
      <c r="Q44" s="1879"/>
      <c r="R44" s="1881"/>
      <c r="S44" s="1882"/>
      <c r="T44" s="1882"/>
    </row>
    <row r="45" spans="1:38">
      <c r="A45" s="1311"/>
      <c r="B45" s="1311"/>
      <c r="C45" s="1311"/>
      <c r="D45" s="1311"/>
      <c r="E45" s="1311"/>
      <c r="F45" s="1311"/>
      <c r="G45" s="1311"/>
      <c r="H45" s="1311"/>
      <c r="I45" s="1311"/>
      <c r="J45" s="1311"/>
      <c r="K45" s="1311"/>
      <c r="L45" s="1311"/>
      <c r="M45" s="1309"/>
      <c r="P45" s="1877"/>
      <c r="Q45" s="1879"/>
      <c r="R45" s="1881"/>
      <c r="S45" s="1882"/>
      <c r="T45" s="1882"/>
    </row>
    <row r="46" spans="1:38" s="1399" customFormat="1">
      <c r="A46" s="1311"/>
      <c r="B46" s="1311"/>
      <c r="C46" s="1311"/>
      <c r="D46" s="1311"/>
      <c r="E46" s="1311"/>
      <c r="F46" s="1311"/>
      <c r="G46" s="1311"/>
      <c r="H46" s="1311"/>
      <c r="I46" s="1311"/>
      <c r="J46" s="1311"/>
      <c r="K46" s="1311"/>
      <c r="L46" s="1311"/>
      <c r="M46" s="1311"/>
      <c r="N46" s="1628"/>
      <c r="O46" s="1628"/>
      <c r="P46" s="1319"/>
      <c r="Q46" s="1319"/>
      <c r="R46" s="1295"/>
      <c r="S46" s="1304"/>
      <c r="T46" s="1304"/>
      <c r="U46" s="1402"/>
      <c r="W46" s="1400"/>
      <c r="X46" s="1400"/>
      <c r="Z46" s="1400"/>
      <c r="AA46" s="1400"/>
    </row>
    <row r="47" spans="1:38" s="1399" customFormat="1">
      <c r="A47" s="1311"/>
      <c r="B47" s="1311"/>
      <c r="C47" s="1311"/>
      <c r="D47" s="1311"/>
      <c r="E47" s="1311"/>
      <c r="F47" s="1311"/>
      <c r="G47" s="1311"/>
      <c r="H47" s="1311"/>
      <c r="I47" s="1311"/>
      <c r="J47" s="1311"/>
      <c r="K47" s="1311"/>
      <c r="L47" s="1311"/>
      <c r="M47" s="1311"/>
      <c r="N47" s="1628"/>
      <c r="O47" s="1628"/>
      <c r="R47" s="1400"/>
      <c r="S47" s="1401"/>
      <c r="T47" s="1401"/>
      <c r="U47" s="1402"/>
      <c r="W47" s="1400"/>
      <c r="X47" s="1400"/>
      <c r="Z47" s="1400"/>
      <c r="AA47" s="1400"/>
    </row>
    <row r="48" spans="1:38">
      <c r="B48" s="2023"/>
      <c r="C48" s="2030" t="s">
        <v>4177</v>
      </c>
      <c r="D48" s="2023"/>
      <c r="E48" s="2093"/>
      <c r="F48" s="2023"/>
      <c r="G48" s="2023"/>
      <c r="H48" s="2023"/>
      <c r="I48" s="2023"/>
      <c r="J48" s="2023"/>
      <c r="K48" s="2023"/>
      <c r="L48" s="2072" t="s">
        <v>4178</v>
      </c>
      <c r="N48" s="1295"/>
      <c r="O48" s="1295"/>
      <c r="P48" s="1295"/>
      <c r="Q48" s="1295"/>
      <c r="S48" s="1320"/>
      <c r="T48" s="1320"/>
      <c r="AB48" s="1295"/>
      <c r="AC48" s="1295"/>
      <c r="AD48" s="1295"/>
      <c r="AE48" s="1295"/>
      <c r="AF48" s="1295"/>
      <c r="AG48" s="1295"/>
      <c r="AJ48" s="1295"/>
      <c r="AK48" s="1295"/>
      <c r="AL48" s="1295"/>
    </row>
    <row r="49" spans="1:38">
      <c r="B49" s="2023"/>
      <c r="C49" s="2032" t="s">
        <v>4166</v>
      </c>
      <c r="D49" s="2023"/>
      <c r="E49" s="2094"/>
      <c r="F49" s="2023"/>
      <c r="G49" s="2023"/>
      <c r="H49" s="2023"/>
      <c r="I49" s="2023"/>
      <c r="J49" s="2023"/>
      <c r="K49" s="2023"/>
      <c r="L49" s="2032" t="s">
        <v>3030</v>
      </c>
      <c r="N49" s="1295"/>
      <c r="O49" s="1295"/>
      <c r="P49" s="1295"/>
      <c r="Q49" s="1295"/>
      <c r="S49" s="1320"/>
      <c r="T49" s="1320"/>
      <c r="AB49" s="1295"/>
      <c r="AC49" s="1295"/>
      <c r="AD49" s="1295"/>
      <c r="AE49" s="1295"/>
      <c r="AF49" s="1295"/>
      <c r="AG49" s="1295"/>
      <c r="AJ49" s="1295"/>
      <c r="AK49" s="1295"/>
      <c r="AL49" s="1295"/>
    </row>
    <row r="50" spans="1:38" s="1377" customFormat="1">
      <c r="D50" s="1569"/>
      <c r="M50" s="1579"/>
      <c r="S50" s="1439"/>
      <c r="T50" s="1439"/>
      <c r="U50" s="1439"/>
      <c r="W50" s="1306"/>
      <c r="X50" s="1306"/>
      <c r="Z50" s="1306"/>
      <c r="AA50" s="1306"/>
    </row>
    <row r="51" spans="1:38">
      <c r="E51" s="1868">
        <f>BS!E29</f>
        <v>680241</v>
      </c>
      <c r="F51" s="1319">
        <f>BS!F29</f>
        <v>0</v>
      </c>
      <c r="G51" s="1868">
        <f>BS!G29</f>
        <v>363509</v>
      </c>
      <c r="H51" s="1319">
        <f>BS!H29</f>
        <v>0</v>
      </c>
      <c r="I51" s="1868">
        <f>BS!I29</f>
        <v>291525</v>
      </c>
      <c r="L51" s="1842"/>
      <c r="M51" s="1392"/>
      <c r="N51" s="1319"/>
      <c r="O51" s="1319"/>
    </row>
    <row r="52" spans="1:38">
      <c r="M52" s="1392"/>
      <c r="N52" s="1319"/>
      <c r="O52" s="1319"/>
    </row>
    <row r="53" spans="1:38" s="1399" customFormat="1">
      <c r="A53" s="1319"/>
      <c r="B53" s="1319"/>
      <c r="C53" s="1319"/>
      <c r="D53" s="1319"/>
      <c r="E53" s="1323">
        <f>+E36-E51</f>
        <v>0</v>
      </c>
      <c r="F53" s="1319"/>
      <c r="G53" s="1323">
        <f>+G36-G51</f>
        <v>0</v>
      </c>
      <c r="H53" s="1319"/>
      <c r="I53" s="1323">
        <f>+I36-I51</f>
        <v>0</v>
      </c>
      <c r="J53" s="1319"/>
      <c r="K53" s="1323"/>
      <c r="L53" s="1319"/>
      <c r="M53" s="1392"/>
      <c r="P53" s="1319"/>
      <c r="Q53" s="1319"/>
      <c r="R53" s="1295"/>
      <c r="S53" s="1304"/>
      <c r="T53" s="1304"/>
      <c r="U53" s="1402"/>
      <c r="W53" s="1400"/>
      <c r="X53" s="1400"/>
      <c r="Z53" s="1400"/>
      <c r="AA53" s="1400"/>
    </row>
    <row r="54" spans="1:38">
      <c r="M54" s="1392"/>
      <c r="N54" s="1319"/>
      <c r="O54" s="1319"/>
      <c r="P54" s="1399"/>
      <c r="Q54" s="1399"/>
      <c r="R54" s="1400"/>
      <c r="S54" s="1401"/>
      <c r="T54" s="1401"/>
    </row>
    <row r="55" spans="1:38">
      <c r="E55" s="1295"/>
      <c r="F55" s="1295"/>
      <c r="G55" s="1295"/>
      <c r="H55" s="1295"/>
      <c r="I55" s="1295"/>
      <c r="K55" s="1323"/>
      <c r="M55" s="1392"/>
      <c r="N55" s="1319"/>
      <c r="O55" s="1319"/>
    </row>
    <row r="56" spans="1:38">
      <c r="L56" s="1851"/>
      <c r="M56" s="1392"/>
      <c r="N56" s="1319"/>
      <c r="O56" s="1319"/>
    </row>
    <row r="57" spans="1:38">
      <c r="N57" s="1319"/>
      <c r="O57" s="1319"/>
    </row>
    <row r="58" spans="1:38">
      <c r="N58" s="1319"/>
      <c r="O58" s="1319"/>
    </row>
    <row r="59" spans="1:38">
      <c r="N59" s="1319"/>
      <c r="O59" s="1319"/>
    </row>
    <row r="60" spans="1:38">
      <c r="N60" s="1319"/>
      <c r="O60" s="1319"/>
    </row>
  </sheetData>
  <mergeCells count="7">
    <mergeCell ref="A1:M1"/>
    <mergeCell ref="A2:M2"/>
    <mergeCell ref="A42:M42"/>
    <mergeCell ref="A43:M43"/>
    <mergeCell ref="E9:M9"/>
    <mergeCell ref="A3:O3"/>
    <mergeCell ref="E5:L5"/>
  </mergeCells>
  <pageMargins left="0.6" right="0.25" top="0.53" bottom="0" header="0.25" footer="0"/>
  <pageSetup scale="82" firstPageNumber="7" orientation="portrait" useFirstPageNumber="1" r:id="rId1"/>
  <headerFooter>
    <oddHeader>&amp;C&amp;"Arial Black,Regular"&amp;11&amp;P</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sheetPr>
  <dimension ref="A1:AL63"/>
  <sheetViews>
    <sheetView showGridLines="0" view="pageBreakPreview" zoomScale="80" zoomScaleNormal="85" zoomScaleSheetLayoutView="80" workbookViewId="0">
      <selection sqref="A1:M1"/>
    </sheetView>
  </sheetViews>
  <sheetFormatPr defaultColWidth="9.109375" defaultRowHeight="13.8"/>
  <cols>
    <col min="1" max="1" width="2.6640625" style="618" customWidth="1"/>
    <col min="2" max="2" width="13.6640625" style="618" customWidth="1"/>
    <col min="3" max="3" width="24.6640625" style="618" customWidth="1"/>
    <col min="4" max="4" width="1.33203125" style="618" customWidth="1"/>
    <col min="5" max="5" width="13.6640625" style="618" customWidth="1"/>
    <col min="6" max="6" width="0.88671875" style="618" customWidth="1"/>
    <col min="7" max="7" width="13.6640625" style="618" customWidth="1"/>
    <col min="8" max="8" width="0.88671875" style="618" customWidth="1"/>
    <col min="9" max="9" width="13.6640625" style="618" customWidth="1"/>
    <col min="10" max="10" width="0.88671875" style="618" customWidth="1"/>
    <col min="11" max="11" width="13.6640625" style="618" customWidth="1"/>
    <col min="12" max="12" width="0.88671875" style="618" customWidth="1"/>
    <col min="13" max="13" width="13.6640625" style="942" customWidth="1"/>
    <col min="14" max="16" width="15.6640625" style="633" customWidth="1"/>
    <col min="17" max="18" width="12.5546875" style="633" bestFit="1" customWidth="1"/>
    <col min="19" max="19" width="13.6640625" style="633" bestFit="1" customWidth="1"/>
    <col min="20" max="20" width="15.109375" style="618" bestFit="1" customWidth="1"/>
    <col min="21" max="21" width="12" style="618" bestFit="1" customWidth="1"/>
    <col min="22" max="16384" width="9.109375" style="618"/>
  </cols>
  <sheetData>
    <row r="1" spans="1:20">
      <c r="A1" s="2487" t="s">
        <v>3819</v>
      </c>
      <c r="B1" s="2487"/>
      <c r="C1" s="2487"/>
      <c r="D1" s="2487"/>
      <c r="E1" s="2487"/>
      <c r="F1" s="2487"/>
      <c r="G1" s="2487"/>
      <c r="H1" s="2487"/>
      <c r="I1" s="2487"/>
      <c r="J1" s="2487"/>
      <c r="K1" s="2487"/>
      <c r="L1" s="2487"/>
      <c r="M1" s="2487"/>
    </row>
    <row r="2" spans="1:20">
      <c r="A2" s="2487" t="s">
        <v>2965</v>
      </c>
      <c r="B2" s="2487"/>
      <c r="C2" s="2487"/>
      <c r="D2" s="2487"/>
      <c r="E2" s="2487"/>
      <c r="F2" s="2487"/>
      <c r="G2" s="2487"/>
      <c r="H2" s="2487"/>
      <c r="I2" s="2487"/>
      <c r="J2" s="2487"/>
      <c r="K2" s="2487"/>
      <c r="L2" s="2487"/>
      <c r="M2" s="2487"/>
    </row>
    <row r="3" spans="1:20">
      <c r="A3" s="2512" t="s">
        <v>3827</v>
      </c>
      <c r="B3" s="2512"/>
      <c r="C3" s="2512"/>
      <c r="D3" s="2512"/>
      <c r="E3" s="2512"/>
      <c r="F3" s="2512"/>
      <c r="G3" s="2512"/>
      <c r="H3" s="2512"/>
      <c r="I3" s="2512"/>
      <c r="J3" s="2512"/>
      <c r="K3" s="2512"/>
      <c r="L3" s="2512"/>
      <c r="M3" s="2512"/>
    </row>
    <row r="4" spans="1:20">
      <c r="A4" s="975"/>
      <c r="B4" s="975"/>
      <c r="C4" s="975"/>
      <c r="D4" s="975"/>
      <c r="E4" s="936"/>
      <c r="F4" s="936"/>
      <c r="G4" s="936"/>
      <c r="H4" s="936"/>
      <c r="I4" s="936"/>
      <c r="J4" s="936"/>
      <c r="K4" s="936"/>
      <c r="L4" s="936"/>
      <c r="M4" s="936"/>
    </row>
    <row r="5" spans="1:20">
      <c r="A5" s="975"/>
      <c r="B5" s="975"/>
      <c r="C5" s="975"/>
      <c r="D5" s="975"/>
      <c r="E5" s="936"/>
      <c r="F5" s="936"/>
      <c r="G5" s="936"/>
      <c r="H5" s="936"/>
      <c r="I5" s="936"/>
      <c r="J5" s="936"/>
      <c r="K5" s="936"/>
      <c r="L5" s="936"/>
      <c r="M5" s="976"/>
    </row>
    <row r="6" spans="1:20" s="639" customFormat="1">
      <c r="A6" s="975"/>
      <c r="B6" s="975"/>
      <c r="C6" s="975"/>
      <c r="D6" s="975"/>
      <c r="E6" s="2507" t="s">
        <v>3828</v>
      </c>
      <c r="F6" s="2507"/>
      <c r="G6" s="2507"/>
      <c r="H6" s="2507"/>
      <c r="I6" s="2507"/>
      <c r="J6" s="2507"/>
      <c r="K6" s="2507"/>
      <c r="L6" s="977"/>
      <c r="M6" s="2495" t="s">
        <v>3626</v>
      </c>
      <c r="N6" s="735"/>
      <c r="O6" s="735"/>
      <c r="P6" s="735"/>
      <c r="Q6" s="735"/>
      <c r="R6" s="735"/>
      <c r="S6" s="735"/>
    </row>
    <row r="7" spans="1:20" s="639" customFormat="1">
      <c r="A7" s="952"/>
      <c r="B7" s="952"/>
      <c r="C7" s="952"/>
      <c r="D7" s="952"/>
      <c r="E7" s="2513" t="s">
        <v>3178</v>
      </c>
      <c r="F7" s="978"/>
      <c r="G7" s="2513" t="s">
        <v>3179</v>
      </c>
      <c r="H7" s="978"/>
      <c r="I7" s="2514" t="s">
        <v>3182</v>
      </c>
      <c r="J7" s="971"/>
      <c r="K7" s="2513" t="s">
        <v>2928</v>
      </c>
      <c r="L7" s="971"/>
      <c r="M7" s="2495"/>
      <c r="N7" s="735"/>
      <c r="O7" s="735"/>
      <c r="P7" s="735"/>
      <c r="Q7" s="735"/>
      <c r="R7" s="735"/>
      <c r="S7" s="735"/>
    </row>
    <row r="8" spans="1:20" s="734" customFormat="1">
      <c r="A8" s="979"/>
      <c r="B8" s="979"/>
      <c r="C8" s="979"/>
      <c r="D8" s="979"/>
      <c r="E8" s="2495"/>
      <c r="F8" s="978"/>
      <c r="G8" s="2495"/>
      <c r="H8" s="978"/>
      <c r="I8" s="2515"/>
      <c r="J8" s="971"/>
      <c r="K8" s="2495"/>
      <c r="L8" s="971"/>
      <c r="M8" s="2495"/>
      <c r="N8" s="637"/>
      <c r="O8" s="637"/>
      <c r="P8" s="637"/>
      <c r="Q8" s="637"/>
      <c r="R8" s="637"/>
      <c r="S8" s="637"/>
    </row>
    <row r="9" spans="1:20" s="734" customFormat="1" ht="14.4" thickBot="1">
      <c r="A9" s="979"/>
      <c r="B9" s="979"/>
      <c r="C9" s="979"/>
      <c r="D9" s="979"/>
      <c r="E9" s="2495"/>
      <c r="F9" s="978"/>
      <c r="G9" s="2495"/>
      <c r="H9" s="978"/>
      <c r="I9" s="2515"/>
      <c r="J9" s="971"/>
      <c r="K9" s="2495"/>
      <c r="L9" s="971"/>
      <c r="M9" s="2495"/>
      <c r="N9" s="637"/>
      <c r="O9" s="637"/>
      <c r="P9" s="637"/>
      <c r="Q9" s="637"/>
      <c r="R9" s="637"/>
      <c r="S9" s="637"/>
    </row>
    <row r="10" spans="1:20" ht="14.4" thickBot="1">
      <c r="A10" s="936"/>
      <c r="B10" s="936"/>
      <c r="C10" s="936"/>
      <c r="D10" s="936"/>
      <c r="E10" s="2511" t="s">
        <v>3173</v>
      </c>
      <c r="F10" s="2511"/>
      <c r="G10" s="2511"/>
      <c r="H10" s="2511"/>
      <c r="I10" s="2511"/>
      <c r="J10" s="2511"/>
      <c r="K10" s="2511"/>
      <c r="L10" s="2511"/>
      <c r="M10" s="2511"/>
      <c r="N10" s="2508" t="s">
        <v>3487</v>
      </c>
      <c r="O10" s="2509"/>
      <c r="P10" s="2510"/>
    </row>
    <row r="11" spans="1:20">
      <c r="A11" s="942"/>
      <c r="B11" s="942"/>
      <c r="C11" s="942"/>
      <c r="D11" s="942"/>
      <c r="E11" s="980"/>
      <c r="F11" s="981"/>
      <c r="G11" s="981"/>
      <c r="H11" s="981"/>
      <c r="I11" s="981"/>
      <c r="J11" s="981"/>
      <c r="K11" s="981"/>
      <c r="L11" s="942"/>
      <c r="N11" s="648" t="s">
        <v>3141</v>
      </c>
      <c r="O11" s="648" t="s">
        <v>3486</v>
      </c>
      <c r="P11" s="648" t="s">
        <v>3091</v>
      </c>
    </row>
    <row r="12" spans="1:20">
      <c r="A12" s="936" t="s">
        <v>2966</v>
      </c>
      <c r="B12" s="936"/>
      <c r="C12" s="936"/>
      <c r="D12" s="936"/>
      <c r="E12" s="960">
        <v>401214412</v>
      </c>
      <c r="F12" s="961"/>
      <c r="G12" s="960">
        <v>206861306</v>
      </c>
      <c r="H12" s="961"/>
      <c r="I12" s="960">
        <v>73640781</v>
      </c>
      <c r="J12" s="961"/>
      <c r="K12" s="960">
        <f>+E12+G12+I12</f>
        <v>681716499</v>
      </c>
      <c r="L12" s="932"/>
      <c r="M12" s="964">
        <v>552755163</v>
      </c>
      <c r="N12" s="633">
        <v>276955137</v>
      </c>
      <c r="O12" s="633">
        <v>165389848</v>
      </c>
      <c r="P12" s="633">
        <v>70299210</v>
      </c>
    </row>
    <row r="13" spans="1:20">
      <c r="A13" s="982"/>
      <c r="B13" s="982"/>
      <c r="C13" s="983"/>
      <c r="D13" s="983"/>
      <c r="E13" s="945"/>
      <c r="F13" s="945"/>
      <c r="G13" s="945"/>
      <c r="H13" s="945"/>
      <c r="I13" s="945"/>
      <c r="J13" s="945"/>
      <c r="K13" s="945"/>
      <c r="L13" s="932"/>
      <c r="M13" s="932"/>
      <c r="R13" s="633">
        <f>E14-R14</f>
        <v>66774940</v>
      </c>
    </row>
    <row r="14" spans="1:20">
      <c r="A14" s="954" t="s">
        <v>2967</v>
      </c>
      <c r="B14" s="954"/>
      <c r="C14" s="936"/>
      <c r="D14" s="936"/>
      <c r="E14" s="962">
        <f>'FORM 8 Q'!D15</f>
        <v>43287601</v>
      </c>
      <c r="F14" s="960"/>
      <c r="G14" s="962">
        <f>'FORM 8 Q'!F15</f>
        <v>37501425</v>
      </c>
      <c r="H14" s="960"/>
      <c r="I14" s="962">
        <f>'FORM 8 Q'!H15</f>
        <v>18808196</v>
      </c>
      <c r="J14" s="961"/>
      <c r="K14" s="962">
        <f>+E14+G14+I14</f>
        <v>99597222</v>
      </c>
      <c r="L14" s="932"/>
      <c r="M14" s="967">
        <v>17868531</v>
      </c>
      <c r="N14" s="654">
        <v>23529729</v>
      </c>
      <c r="O14" s="654">
        <v>9288683</v>
      </c>
      <c r="P14" s="654">
        <v>1319971</v>
      </c>
      <c r="R14" s="633">
        <f>SMPF!E13-'MOVE - QTR'!N14</f>
        <v>-23487339</v>
      </c>
      <c r="S14" s="633">
        <f>SMPF!G13-'MOVE - QTR'!O14</f>
        <v>-9258435</v>
      </c>
      <c r="T14" s="646">
        <f>SMPF!I13-'MOVE - QTR'!P14</f>
        <v>-1295155</v>
      </c>
    </row>
    <row r="15" spans="1:20">
      <c r="A15" s="954" t="s">
        <v>2968</v>
      </c>
      <c r="B15" s="954"/>
      <c r="C15" s="936"/>
      <c r="D15" s="936"/>
      <c r="E15" s="959">
        <f>'FORM 8 Q'!D17</f>
        <v>-12293017</v>
      </c>
      <c r="F15" s="960"/>
      <c r="G15" s="959">
        <f>'FORM 8 Q'!F17</f>
        <v>-24834495</v>
      </c>
      <c r="H15" s="960"/>
      <c r="I15" s="959">
        <f>'FORM 8 Q'!H17</f>
        <v>-15085473</v>
      </c>
      <c r="J15" s="961"/>
      <c r="K15" s="959">
        <f>+E15+G15+I15</f>
        <v>-52212985</v>
      </c>
      <c r="L15" s="932"/>
      <c r="M15" s="968">
        <v>-16599446</v>
      </c>
      <c r="N15" s="655">
        <v>-12523059</v>
      </c>
      <c r="O15" s="655">
        <v>-6094989</v>
      </c>
      <c r="P15" s="655">
        <v>-871206</v>
      </c>
      <c r="R15" s="633">
        <f>SMPF!E15-'MOVE - QTR'!N15</f>
        <v>12481449</v>
      </c>
      <c r="S15" s="633">
        <f>SMPF!G15-'MOVE - QTR'!O15</f>
        <v>6072202</v>
      </c>
      <c r="T15" s="646">
        <f>SMPF!I15-'MOVE - QTR'!P15</f>
        <v>849722</v>
      </c>
    </row>
    <row r="16" spans="1:20">
      <c r="A16" s="954"/>
      <c r="B16" s="954"/>
      <c r="C16" s="936"/>
      <c r="D16" s="936"/>
      <c r="E16" s="961">
        <f>SUM(E14:E15)</f>
        <v>30994584</v>
      </c>
      <c r="F16" s="961"/>
      <c r="G16" s="961">
        <f>SUM(G14:G15)</f>
        <v>12666930</v>
      </c>
      <c r="H16" s="961"/>
      <c r="I16" s="961">
        <f>SUM(I14:I15)</f>
        <v>3722723</v>
      </c>
      <c r="J16" s="961"/>
      <c r="K16" s="984">
        <f>SUM(K14:K15)</f>
        <v>47384237</v>
      </c>
      <c r="L16" s="932"/>
      <c r="M16" s="963">
        <f>SUM(M14:M15)</f>
        <v>1269085</v>
      </c>
      <c r="N16" s="872">
        <f>SUM(N14:N15)</f>
        <v>11006670</v>
      </c>
      <c r="O16" s="872">
        <f>SUM(O14:O15)</f>
        <v>3193694</v>
      </c>
      <c r="P16" s="872">
        <f>SUM(P14:P15)</f>
        <v>448765</v>
      </c>
      <c r="R16" s="647">
        <f>SUM(R13:R15)</f>
        <v>55769050</v>
      </c>
      <c r="S16" s="647">
        <f>SUM(S13:S15)</f>
        <v>-3186233</v>
      </c>
      <c r="T16" s="647">
        <f>SUM(T13:T15)</f>
        <v>-445433</v>
      </c>
    </row>
    <row r="17" spans="1:21">
      <c r="A17" s="954"/>
      <c r="B17" s="954"/>
      <c r="C17" s="936"/>
      <c r="D17" s="936"/>
      <c r="E17" s="961"/>
      <c r="F17" s="961"/>
      <c r="G17" s="961"/>
      <c r="H17" s="961"/>
      <c r="I17" s="961"/>
      <c r="J17" s="961"/>
      <c r="K17" s="961"/>
      <c r="L17" s="932"/>
      <c r="M17" s="963"/>
    </row>
    <row r="18" spans="1:21">
      <c r="A18" s="985" t="s">
        <v>3183</v>
      </c>
      <c r="B18" s="985"/>
      <c r="C18" s="936"/>
      <c r="D18" s="936"/>
      <c r="E18" s="961"/>
      <c r="F18" s="961"/>
      <c r="G18" s="961"/>
      <c r="H18" s="961"/>
      <c r="I18" s="961"/>
      <c r="J18" s="961"/>
      <c r="K18" s="960"/>
      <c r="L18" s="932"/>
      <c r="M18" s="964"/>
    </row>
    <row r="19" spans="1:21">
      <c r="A19" s="986" t="s">
        <v>3184</v>
      </c>
      <c r="B19" s="986"/>
      <c r="C19" s="936"/>
      <c r="D19" s="936"/>
      <c r="E19" s="961"/>
      <c r="F19" s="961"/>
      <c r="G19" s="961"/>
      <c r="H19" s="961"/>
      <c r="I19" s="961"/>
      <c r="J19" s="961"/>
      <c r="K19" s="960"/>
      <c r="L19" s="932"/>
      <c r="M19" s="964"/>
    </row>
    <row r="20" spans="1:21">
      <c r="A20" s="986" t="s">
        <v>3185</v>
      </c>
      <c r="B20" s="986"/>
      <c r="C20" s="936"/>
      <c r="D20" s="936"/>
      <c r="E20" s="960"/>
      <c r="F20" s="961"/>
      <c r="G20" s="960"/>
      <c r="H20" s="960"/>
      <c r="I20" s="960"/>
      <c r="J20" s="960"/>
      <c r="K20" s="960"/>
      <c r="L20" s="932"/>
      <c r="M20" s="964"/>
    </row>
    <row r="21" spans="1:21">
      <c r="A21" s="954"/>
      <c r="B21" s="954"/>
      <c r="C21" s="936"/>
      <c r="D21" s="936"/>
      <c r="E21" s="961"/>
      <c r="F21" s="961"/>
      <c r="G21" s="961"/>
      <c r="H21" s="961"/>
      <c r="I21" s="961"/>
      <c r="J21" s="961"/>
      <c r="K21" s="960"/>
      <c r="L21" s="932"/>
      <c r="M21" s="964"/>
    </row>
    <row r="22" spans="1:21">
      <c r="A22" s="954" t="s">
        <v>3186</v>
      </c>
      <c r="B22" s="954"/>
      <c r="C22" s="936"/>
      <c r="D22" s="936"/>
      <c r="E22" s="949"/>
      <c r="F22" s="945"/>
      <c r="G22" s="949"/>
      <c r="H22" s="945"/>
      <c r="I22" s="949"/>
      <c r="J22" s="945"/>
      <c r="K22" s="949"/>
      <c r="L22" s="932"/>
      <c r="M22" s="946"/>
      <c r="N22" s="705"/>
      <c r="O22" s="705"/>
      <c r="P22" s="705"/>
    </row>
    <row r="23" spans="1:21">
      <c r="A23" s="955" t="s">
        <v>3596</v>
      </c>
      <c r="B23" s="955"/>
      <c r="C23" s="955"/>
      <c r="D23" s="955"/>
      <c r="E23" s="958"/>
      <c r="F23" s="961"/>
      <c r="G23" s="958"/>
      <c r="H23" s="961"/>
      <c r="I23" s="958"/>
      <c r="J23" s="961"/>
      <c r="K23" s="958"/>
      <c r="L23" s="932"/>
      <c r="M23" s="969"/>
      <c r="N23" s="867"/>
      <c r="O23" s="656"/>
      <c r="P23" s="656"/>
    </row>
    <row r="24" spans="1:21">
      <c r="A24" s="987" t="s">
        <v>3615</v>
      </c>
      <c r="B24" s="954"/>
      <c r="C24" s="955"/>
      <c r="D24" s="955"/>
      <c r="E24" s="958" t="e">
        <f>SMPF!#REF!-'MOVE - QTR'!N24</f>
        <v>#REF!</v>
      </c>
      <c r="F24" s="961"/>
      <c r="G24" s="958" t="e">
        <f>SMPF!#REF!-'MOVE - QTR'!O24</f>
        <v>#REF!</v>
      </c>
      <c r="H24" s="961"/>
      <c r="I24" s="958" t="e">
        <f>SMPF!#REF!-'MOVE - QTR'!P24</f>
        <v>#REF!</v>
      </c>
      <c r="J24" s="961"/>
      <c r="K24" s="958" t="e">
        <f>E24+G24+I24</f>
        <v>#REF!</v>
      </c>
      <c r="L24" s="932"/>
      <c r="M24" s="969">
        <v>144434</v>
      </c>
      <c r="N24" s="867">
        <v>-23726</v>
      </c>
      <c r="O24" s="656">
        <v>21443</v>
      </c>
      <c r="P24" s="656">
        <v>3839</v>
      </c>
    </row>
    <row r="25" spans="1:21">
      <c r="A25" s="987" t="s">
        <v>3616</v>
      </c>
      <c r="B25" s="936"/>
      <c r="C25" s="955"/>
      <c r="D25" s="955"/>
      <c r="E25" s="958" t="e">
        <f>SMPF!#REF!-'MOVE - QTR'!N25</f>
        <v>#REF!</v>
      </c>
      <c r="F25" s="961"/>
      <c r="G25" s="958" t="e">
        <f>SMPF!#REF!-'MOVE - QTR'!O25</f>
        <v>#REF!</v>
      </c>
      <c r="H25" s="961"/>
      <c r="I25" s="958" t="e">
        <f>SMPF!#REF!-'MOVE - QTR'!P25</f>
        <v>#REF!</v>
      </c>
      <c r="J25" s="961"/>
      <c r="K25" s="958" t="e">
        <f>E25+G25+I25</f>
        <v>#REF!</v>
      </c>
      <c r="L25" s="932"/>
      <c r="M25" s="969">
        <v>-244499</v>
      </c>
      <c r="N25" s="656">
        <v>-671723</v>
      </c>
      <c r="O25" s="656">
        <v>-147079</v>
      </c>
      <c r="P25" s="656">
        <v>-15073</v>
      </c>
    </row>
    <row r="26" spans="1:21">
      <c r="A26" s="936"/>
      <c r="B26" s="936"/>
      <c r="C26" s="955"/>
      <c r="D26" s="955"/>
      <c r="E26" s="958"/>
      <c r="F26" s="961"/>
      <c r="G26" s="958"/>
      <c r="H26" s="961"/>
      <c r="I26" s="958"/>
      <c r="J26" s="961"/>
      <c r="K26" s="958"/>
      <c r="L26" s="932"/>
      <c r="M26" s="969"/>
      <c r="N26" s="656"/>
      <c r="O26" s="656"/>
      <c r="P26" s="656"/>
    </row>
    <row r="27" spans="1:21">
      <c r="A27" s="954" t="s">
        <v>3590</v>
      </c>
      <c r="B27" s="954"/>
      <c r="C27" s="936"/>
      <c r="D27" s="936"/>
      <c r="E27" s="958"/>
      <c r="F27" s="961"/>
      <c r="G27" s="958"/>
      <c r="H27" s="961"/>
      <c r="I27" s="958"/>
      <c r="J27" s="961"/>
      <c r="K27" s="958"/>
      <c r="L27" s="932"/>
      <c r="M27" s="969"/>
      <c r="N27" s="656"/>
      <c r="O27" s="656"/>
      <c r="P27" s="656"/>
    </row>
    <row r="28" spans="1:21">
      <c r="A28" s="955" t="s">
        <v>3591</v>
      </c>
      <c r="B28" s="955"/>
      <c r="C28" s="955"/>
      <c r="D28" s="955"/>
      <c r="E28" s="959" t="e">
        <f>-SMPF!#REF!-'MOVE - QTR'!N28</f>
        <v>#REF!</v>
      </c>
      <c r="F28" s="961"/>
      <c r="G28" s="959" t="e">
        <f>SMPF!#REF!-'MOVE - QTR'!O28</f>
        <v>#REF!</v>
      </c>
      <c r="H28" s="961"/>
      <c r="I28" s="959" t="e">
        <f>SMPF!#REF!-'MOVE - QTR'!P28</f>
        <v>#REF!</v>
      </c>
      <c r="J28" s="961"/>
      <c r="K28" s="959" t="e">
        <f>+E28+G28+I28</f>
        <v>#REF!</v>
      </c>
      <c r="L28" s="932"/>
      <c r="M28" s="968">
        <v>21277917</v>
      </c>
      <c r="N28" s="658">
        <v>8412150</v>
      </c>
      <c r="O28" s="658">
        <v>1415482</v>
      </c>
      <c r="P28" s="658">
        <v>179236</v>
      </c>
    </row>
    <row r="29" spans="1:21">
      <c r="A29" s="954"/>
      <c r="B29" s="954"/>
      <c r="C29" s="936"/>
      <c r="D29" s="936"/>
      <c r="E29" s="961" t="e">
        <f>SUM(E23:E28)</f>
        <v>#REF!</v>
      </c>
      <c r="F29" s="961"/>
      <c r="G29" s="961" t="e">
        <f>SUM(G23:G28)</f>
        <v>#REF!</v>
      </c>
      <c r="H29" s="961"/>
      <c r="I29" s="961" t="e">
        <f>SUM(I23:I28)</f>
        <v>#REF!</v>
      </c>
      <c r="J29" s="961"/>
      <c r="K29" s="961" t="e">
        <f>SUM(K23:K28)</f>
        <v>#REF!</v>
      </c>
      <c r="L29" s="932"/>
      <c r="M29" s="963">
        <f>SUM(M23:M28)</f>
        <v>21177852</v>
      </c>
      <c r="N29" s="632">
        <f>SUM(N23:N28)</f>
        <v>7716701</v>
      </c>
      <c r="O29" s="632">
        <f>SUM(O23:O28)</f>
        <v>1289846</v>
      </c>
      <c r="P29" s="632">
        <f>SUM(P23:P28)</f>
        <v>168002</v>
      </c>
    </row>
    <row r="30" spans="1:21">
      <c r="A30" s="954" t="s">
        <v>3568</v>
      </c>
      <c r="B30" s="954"/>
      <c r="C30" s="936"/>
      <c r="D30" s="936"/>
      <c r="E30" s="961"/>
      <c r="F30" s="961"/>
      <c r="G30" s="961"/>
      <c r="H30" s="961"/>
      <c r="I30" s="961"/>
      <c r="J30" s="961"/>
      <c r="K30" s="960"/>
      <c r="L30" s="932"/>
      <c r="M30" s="964"/>
      <c r="N30" s="632"/>
      <c r="O30" s="632"/>
      <c r="P30" s="632"/>
    </row>
    <row r="31" spans="1:21">
      <c r="A31" s="955" t="s">
        <v>3569</v>
      </c>
      <c r="B31" s="955"/>
      <c r="C31" s="936"/>
      <c r="D31" s="936"/>
      <c r="E31" s="945"/>
      <c r="F31" s="961"/>
      <c r="G31" s="945"/>
      <c r="H31" s="961"/>
      <c r="I31" s="945"/>
      <c r="J31" s="961"/>
      <c r="K31" s="960"/>
      <c r="L31" s="932"/>
      <c r="M31" s="964"/>
    </row>
    <row r="32" spans="1:21">
      <c r="A32" s="955" t="s">
        <v>3567</v>
      </c>
      <c r="B32" s="955"/>
      <c r="C32" s="936"/>
      <c r="D32" s="936"/>
      <c r="E32" s="945" t="e">
        <f>SMPF!#REF!-'MOVE - QTR'!N32</f>
        <v>#REF!</v>
      </c>
      <c r="F32" s="961"/>
      <c r="G32" s="945" t="e">
        <f>SMPF!#REF!-'MOVE - QTR'!P32</f>
        <v>#REF!</v>
      </c>
      <c r="H32" s="961"/>
      <c r="I32" s="945" t="e">
        <f>SMPF!#REF!-'MOVE - QTR'!R32</f>
        <v>#REF!</v>
      </c>
      <c r="J32" s="961"/>
      <c r="K32" s="960" t="e">
        <f>+E32+G32+I32</f>
        <v>#REF!</v>
      </c>
      <c r="L32" s="932"/>
      <c r="M32" s="964">
        <v>23264068</v>
      </c>
      <c r="N32" s="706">
        <v>-20308950</v>
      </c>
      <c r="O32" s="633">
        <v>0</v>
      </c>
      <c r="P32" s="633">
        <v>0</v>
      </c>
      <c r="T32" s="633"/>
      <c r="U32" s="633"/>
    </row>
    <row r="33" spans="1:19">
      <c r="A33" s="954"/>
      <c r="B33" s="954"/>
      <c r="C33" s="936"/>
      <c r="D33" s="936"/>
      <c r="E33" s="961"/>
      <c r="F33" s="961"/>
      <c r="G33" s="961"/>
      <c r="H33" s="961"/>
      <c r="I33" s="961"/>
      <c r="J33" s="961"/>
      <c r="K33" s="960"/>
      <c r="L33" s="932"/>
      <c r="M33" s="964"/>
    </row>
    <row r="34" spans="1:19">
      <c r="A34" s="936" t="s">
        <v>3592</v>
      </c>
      <c r="B34" s="936"/>
      <c r="C34" s="936"/>
      <c r="D34" s="936"/>
      <c r="E34" s="930"/>
      <c r="F34" s="930"/>
      <c r="G34" s="930"/>
      <c r="H34" s="930"/>
      <c r="I34" s="930"/>
      <c r="J34" s="930"/>
      <c r="K34" s="930"/>
      <c r="L34" s="932"/>
      <c r="M34" s="933"/>
    </row>
    <row r="35" spans="1:19">
      <c r="A35" s="955" t="s">
        <v>3556</v>
      </c>
      <c r="B35" s="955"/>
      <c r="C35" s="936"/>
      <c r="D35" s="936"/>
      <c r="E35" s="930"/>
      <c r="F35" s="930"/>
      <c r="G35" s="930"/>
      <c r="H35" s="930"/>
      <c r="I35" s="930"/>
      <c r="J35" s="930"/>
      <c r="K35" s="930"/>
      <c r="L35" s="932"/>
      <c r="M35" s="933"/>
    </row>
    <row r="36" spans="1:19">
      <c r="A36" s="955" t="s">
        <v>3494</v>
      </c>
      <c r="B36" s="955"/>
      <c r="C36" s="936"/>
      <c r="D36" s="936"/>
      <c r="E36" s="930"/>
      <c r="F36" s="930"/>
      <c r="G36" s="930"/>
      <c r="H36" s="930"/>
      <c r="I36" s="930"/>
      <c r="J36" s="930"/>
      <c r="K36" s="930"/>
      <c r="L36" s="932"/>
      <c r="M36" s="933"/>
    </row>
    <row r="37" spans="1:19">
      <c r="A37" s="955" t="s">
        <v>3593</v>
      </c>
      <c r="B37" s="955"/>
      <c r="C37" s="936"/>
      <c r="D37" s="936"/>
      <c r="E37" s="960" t="e">
        <f>-E28</f>
        <v>#REF!</v>
      </c>
      <c r="F37" s="960"/>
      <c r="G37" s="960" t="e">
        <f>-G28</f>
        <v>#REF!</v>
      </c>
      <c r="H37" s="960"/>
      <c r="I37" s="960" t="e">
        <f>-I28</f>
        <v>#REF!</v>
      </c>
      <c r="J37" s="960"/>
      <c r="K37" s="960" t="e">
        <f>+E37+G37+I37</f>
        <v>#REF!</v>
      </c>
      <c r="L37" s="932"/>
      <c r="M37" s="964">
        <v>-21277917</v>
      </c>
      <c r="N37" s="633">
        <f>-N28</f>
        <v>-8412150</v>
      </c>
      <c r="O37" s="633">
        <f>-O28</f>
        <v>-1415482</v>
      </c>
      <c r="P37" s="633">
        <f>-P28</f>
        <v>-179236</v>
      </c>
    </row>
    <row r="38" spans="1:19">
      <c r="A38" s="803"/>
      <c r="B38" s="803"/>
      <c r="C38" s="821"/>
      <c r="D38" s="821"/>
      <c r="E38" s="650"/>
      <c r="F38" s="650"/>
      <c r="G38" s="650"/>
      <c r="H38" s="650"/>
      <c r="I38" s="650"/>
      <c r="J38" s="650"/>
      <c r="K38" s="650"/>
      <c r="L38" s="633"/>
      <c r="M38" s="964"/>
    </row>
    <row r="39" spans="1:19">
      <c r="A39" s="821" t="s">
        <v>2970</v>
      </c>
      <c r="B39" s="821"/>
      <c r="C39" s="821"/>
      <c r="D39" s="821"/>
      <c r="E39" s="972" t="e">
        <f>+#REF!</f>
        <v>#REF!</v>
      </c>
      <c r="F39" s="972"/>
      <c r="G39" s="972" t="e">
        <f>+#REF!</f>
        <v>#REF!</v>
      </c>
      <c r="H39" s="972"/>
      <c r="I39" s="972" t="e">
        <f>+#REF!</f>
        <v>#REF!</v>
      </c>
      <c r="J39" s="650"/>
      <c r="K39" s="650" t="e">
        <f>+E39+G39+I39</f>
        <v>#REF!</v>
      </c>
      <c r="L39" s="633"/>
      <c r="M39" s="964">
        <v>43554465</v>
      </c>
      <c r="N39" s="633">
        <v>4844573</v>
      </c>
      <c r="O39" s="633">
        <v>629394</v>
      </c>
      <c r="P39" s="633">
        <v>380884</v>
      </c>
    </row>
    <row r="40" spans="1:19">
      <c r="A40" s="821"/>
      <c r="B40" s="821"/>
      <c r="C40" s="821"/>
      <c r="D40" s="821"/>
      <c r="E40" s="972"/>
      <c r="F40" s="972"/>
      <c r="G40" s="972"/>
      <c r="H40" s="972"/>
      <c r="I40" s="972"/>
      <c r="J40" s="650"/>
      <c r="K40" s="650"/>
      <c r="L40" s="633"/>
      <c r="M40" s="964"/>
    </row>
    <row r="41" spans="1:19" s="598" customFormat="1" ht="21" customHeight="1" thickBot="1">
      <c r="A41" s="816" t="s">
        <v>2971</v>
      </c>
      <c r="B41" s="816"/>
      <c r="C41" s="815"/>
      <c r="D41" s="815"/>
      <c r="E41" s="973" t="e">
        <f>+E12+E16+E29+E39+E37+E32</f>
        <v>#REF!</v>
      </c>
      <c r="F41" s="974"/>
      <c r="G41" s="973" t="e">
        <f>+G12+G16+G29+G39+G37+G32</f>
        <v>#REF!</v>
      </c>
      <c r="H41" s="974"/>
      <c r="I41" s="973" t="e">
        <f>+I12+I16+I29+I39+I37+I32</f>
        <v>#REF!</v>
      </c>
      <c r="J41" s="649"/>
      <c r="K41" s="666" t="e">
        <f>+K12+K16+K29+K39+K37+K32</f>
        <v>#REF!</v>
      </c>
      <c r="L41" s="617"/>
      <c r="M41" s="940">
        <f>+M12+M16+M29+M39+M37+M32</f>
        <v>620742716</v>
      </c>
      <c r="N41" s="725">
        <f>SUM(N39+N37+N32+N29+N16+N12)</f>
        <v>271801981</v>
      </c>
      <c r="O41" s="725">
        <f>SUM(O39+O37+O32+O29+O16+O12)</f>
        <v>169087300</v>
      </c>
      <c r="P41" s="725">
        <f>SUM(P39+P37+P32+P29+P16+P12)</f>
        <v>71117625</v>
      </c>
      <c r="Q41" s="617"/>
      <c r="R41" s="617"/>
      <c r="S41" s="617"/>
    </row>
    <row r="42" spans="1:19" ht="14.4" thickTop="1">
      <c r="A42" s="803"/>
      <c r="B42" s="803"/>
      <c r="C42" s="821"/>
      <c r="D42" s="821"/>
      <c r="E42" s="821"/>
      <c r="F42" s="821">
        <v>0</v>
      </c>
      <c r="G42" s="802"/>
      <c r="H42" s="821">
        <v>0</v>
      </c>
      <c r="I42" s="821"/>
      <c r="J42" s="821"/>
      <c r="K42" s="821"/>
      <c r="L42" s="821"/>
      <c r="M42" s="936"/>
    </row>
    <row r="43" spans="1:19">
      <c r="A43" s="803"/>
      <c r="B43" s="803"/>
      <c r="C43" s="821"/>
      <c r="D43" s="821"/>
      <c r="E43" s="821"/>
      <c r="F43" s="821"/>
      <c r="G43" s="802"/>
      <c r="H43" s="821"/>
      <c r="I43" s="821"/>
      <c r="J43" s="821"/>
      <c r="K43" s="821"/>
      <c r="L43" s="821"/>
      <c r="M43" s="936"/>
    </row>
    <row r="44" spans="1:19">
      <c r="A44" s="803" t="str">
        <f>+BS!A45</f>
        <v>The annexed notes from 1 to 19 form an integral part of these interim financial statements.</v>
      </c>
      <c r="B44" s="803"/>
      <c r="C44" s="821"/>
      <c r="D44" s="821"/>
      <c r="E44" s="821"/>
      <c r="F44" s="821"/>
      <c r="G44" s="821"/>
      <c r="H44" s="821"/>
      <c r="I44" s="821"/>
      <c r="J44" s="821"/>
      <c r="K44" s="821"/>
      <c r="L44" s="821"/>
      <c r="M44" s="936"/>
    </row>
    <row r="45" spans="1:19">
      <c r="A45" s="786"/>
      <c r="B45" s="786"/>
      <c r="C45" s="821"/>
      <c r="D45" s="821"/>
      <c r="E45" s="821"/>
      <c r="F45" s="821"/>
      <c r="G45" s="821"/>
      <c r="H45" s="821"/>
      <c r="I45" s="821"/>
      <c r="J45" s="821"/>
      <c r="K45" s="821"/>
      <c r="L45" s="821"/>
      <c r="M45" s="936"/>
    </row>
    <row r="46" spans="1:19">
      <c r="A46" s="821"/>
      <c r="B46" s="821"/>
      <c r="C46" s="821"/>
      <c r="D46" s="821"/>
      <c r="E46" s="821"/>
      <c r="F46" s="821"/>
      <c r="G46" s="821"/>
      <c r="H46" s="821"/>
      <c r="I46" s="821"/>
      <c r="J46" s="821"/>
      <c r="K46" s="821"/>
      <c r="L46" s="821"/>
      <c r="M46" s="936"/>
    </row>
    <row r="47" spans="1:19">
      <c r="A47" s="2487" t="str">
        <f>SMPF!A42</f>
        <v>MCB-Arif Habib Savings and Investments Limited</v>
      </c>
      <c r="B47" s="2487"/>
      <c r="C47" s="2487"/>
      <c r="D47" s="2487"/>
      <c r="E47" s="2487"/>
      <c r="F47" s="2487"/>
      <c r="G47" s="2487"/>
      <c r="H47" s="2487"/>
      <c r="I47" s="2487"/>
      <c r="J47" s="2487"/>
      <c r="K47" s="2487"/>
      <c r="L47" s="2487"/>
      <c r="M47" s="2487"/>
    </row>
    <row r="48" spans="1:19" s="625" customFormat="1">
      <c r="A48" s="2487" t="str">
        <f>SMPF!A43</f>
        <v>(Pension Fund Manager)</v>
      </c>
      <c r="B48" s="2487"/>
      <c r="C48" s="2487"/>
      <c r="D48" s="2487"/>
      <c r="E48" s="2487"/>
      <c r="F48" s="2487"/>
      <c r="G48" s="2487"/>
      <c r="H48" s="2487"/>
      <c r="I48" s="2487"/>
      <c r="J48" s="2487"/>
      <c r="K48" s="2487"/>
      <c r="L48" s="2487"/>
      <c r="M48" s="2487"/>
      <c r="N48" s="634"/>
      <c r="O48" s="634"/>
      <c r="P48" s="634"/>
      <c r="Q48" s="634"/>
      <c r="R48" s="634"/>
      <c r="S48" s="634"/>
    </row>
    <row r="49" spans="1:38" s="625" customFormat="1">
      <c r="A49" s="801"/>
      <c r="B49" s="801"/>
      <c r="C49" s="801"/>
      <c r="D49" s="801"/>
      <c r="E49" s="800"/>
      <c r="F49" s="800"/>
      <c r="G49" s="800"/>
      <c r="H49" s="800"/>
      <c r="I49" s="800"/>
      <c r="J49" s="800"/>
      <c r="K49" s="800"/>
      <c r="L49" s="800"/>
      <c r="M49" s="948"/>
      <c r="N49" s="634"/>
      <c r="O49" s="634"/>
      <c r="P49" s="634"/>
      <c r="Q49" s="634"/>
      <c r="R49" s="634"/>
      <c r="S49" s="634"/>
    </row>
    <row r="50" spans="1:38">
      <c r="A50" s="821"/>
      <c r="B50" s="821"/>
      <c r="C50" s="821"/>
      <c r="D50" s="821"/>
      <c r="E50" s="821"/>
      <c r="F50" s="821"/>
      <c r="G50" s="821"/>
      <c r="H50" s="821"/>
      <c r="I50" s="821"/>
      <c r="J50" s="821"/>
      <c r="K50" s="821"/>
      <c r="L50" s="821"/>
      <c r="M50" s="936"/>
    </row>
    <row r="51" spans="1:38">
      <c r="A51" s="821"/>
      <c r="B51" s="821"/>
      <c r="C51" s="821"/>
      <c r="D51" s="821"/>
      <c r="E51" s="821"/>
      <c r="F51" s="821"/>
      <c r="G51" s="821"/>
      <c r="H51" s="821"/>
      <c r="I51" s="821"/>
      <c r="J51" s="821"/>
      <c r="K51" s="821"/>
      <c r="L51" s="821"/>
      <c r="M51" s="936"/>
    </row>
    <row r="52" spans="1:38">
      <c r="A52" s="821"/>
      <c r="B52" s="821"/>
      <c r="C52" s="821"/>
      <c r="D52" s="821"/>
      <c r="E52" s="821"/>
      <c r="F52" s="821"/>
      <c r="G52" s="821"/>
      <c r="H52" s="821"/>
      <c r="I52" s="821"/>
      <c r="J52" s="821"/>
      <c r="K52" s="821"/>
      <c r="L52" s="821"/>
      <c r="M52" s="936"/>
    </row>
    <row r="53" spans="1:38">
      <c r="A53" s="821"/>
      <c r="B53" s="2500"/>
      <c r="C53" s="2500"/>
      <c r="D53" s="811"/>
      <c r="E53" s="810"/>
      <c r="F53" s="810"/>
      <c r="G53" s="810"/>
      <c r="H53" s="810"/>
      <c r="I53" s="810"/>
      <c r="J53" s="810"/>
      <c r="K53" s="821"/>
      <c r="L53" s="809"/>
      <c r="M53" s="936"/>
      <c r="T53" s="633"/>
      <c r="U53" s="633"/>
      <c r="X53" s="633"/>
      <c r="AB53" s="633"/>
      <c r="AC53" s="633"/>
      <c r="AD53" s="633"/>
      <c r="AE53" s="633"/>
      <c r="AF53" s="633"/>
      <c r="AG53" s="633"/>
      <c r="AJ53" s="633"/>
      <c r="AK53" s="633"/>
      <c r="AL53" s="633"/>
    </row>
    <row r="54" spans="1:38">
      <c r="A54" s="808"/>
      <c r="B54" s="2502" t="s">
        <v>3625</v>
      </c>
      <c r="C54" s="2502"/>
      <c r="D54" s="2502"/>
      <c r="E54" s="807"/>
      <c r="F54" s="807"/>
      <c r="G54" s="807"/>
      <c r="H54" s="807"/>
      <c r="I54" s="807"/>
      <c r="J54" s="807"/>
      <c r="K54" s="2502" t="s">
        <v>3030</v>
      </c>
      <c r="L54" s="2502"/>
      <c r="M54" s="2502"/>
      <c r="T54" s="633"/>
      <c r="U54" s="633"/>
      <c r="X54" s="633"/>
      <c r="AB54" s="633"/>
      <c r="AC54" s="633"/>
      <c r="AD54" s="633"/>
      <c r="AE54" s="633"/>
      <c r="AF54" s="633"/>
      <c r="AG54" s="633"/>
      <c r="AJ54" s="633"/>
      <c r="AK54" s="633"/>
      <c r="AL54" s="633"/>
    </row>
    <row r="55" spans="1:38" s="598" customFormat="1">
      <c r="A55" s="815"/>
      <c r="B55" s="815"/>
      <c r="C55" s="815"/>
      <c r="D55" s="832"/>
      <c r="E55" s="815"/>
      <c r="F55" s="815"/>
      <c r="G55" s="815"/>
      <c r="H55" s="815"/>
      <c r="I55" s="815"/>
      <c r="J55" s="815"/>
      <c r="K55" s="815"/>
      <c r="L55" s="815"/>
      <c r="M55" s="950"/>
    </row>
    <row r="56" spans="1:38">
      <c r="A56" s="798"/>
      <c r="B56" s="2505"/>
      <c r="C56" s="2506"/>
      <c r="D56" s="2506"/>
      <c r="E56" s="2506"/>
      <c r="F56" s="2506"/>
      <c r="G56" s="2506"/>
      <c r="H56" s="2506"/>
      <c r="I56" s="2506"/>
      <c r="J56" s="2506"/>
      <c r="K56" s="2506"/>
      <c r="L56" s="2506"/>
      <c r="M56" s="2506"/>
    </row>
    <row r="57" spans="1:38">
      <c r="A57" s="857"/>
      <c r="B57" s="2506"/>
      <c r="C57" s="2506"/>
      <c r="D57" s="2506"/>
      <c r="E57" s="2506"/>
      <c r="F57" s="2506"/>
      <c r="G57" s="2506"/>
      <c r="H57" s="2506"/>
      <c r="I57" s="2506"/>
      <c r="J57" s="2506"/>
      <c r="K57" s="2506"/>
      <c r="L57" s="2506"/>
      <c r="M57" s="2506"/>
    </row>
    <row r="58" spans="1:38">
      <c r="C58" s="738"/>
      <c r="D58" s="677"/>
      <c r="K58" s="738"/>
    </row>
    <row r="60" spans="1:38">
      <c r="E60" s="646">
        <f>BS!E29</f>
        <v>680241</v>
      </c>
      <c r="G60" s="646">
        <f>BS!G29</f>
        <v>363509</v>
      </c>
      <c r="I60" s="646">
        <f>BS!I29</f>
        <v>291525</v>
      </c>
    </row>
    <row r="61" spans="1:38">
      <c r="E61" s="646" t="e">
        <f>E41-E60</f>
        <v>#REF!</v>
      </c>
      <c r="G61" s="646" t="e">
        <f>G41-G60</f>
        <v>#REF!</v>
      </c>
      <c r="I61" s="646" t="e">
        <f>I41-I60</f>
        <v>#REF!</v>
      </c>
    </row>
    <row r="63" spans="1:38">
      <c r="E63" s="646"/>
      <c r="G63" s="646"/>
      <c r="I63" s="646"/>
    </row>
  </sheetData>
  <mergeCells count="17">
    <mergeCell ref="A1:M1"/>
    <mergeCell ref="A2:M2"/>
    <mergeCell ref="A3:M3"/>
    <mergeCell ref="M6:M9"/>
    <mergeCell ref="E7:E9"/>
    <mergeCell ref="G7:G9"/>
    <mergeCell ref="I7:I9"/>
    <mergeCell ref="K7:K9"/>
    <mergeCell ref="B56:M57"/>
    <mergeCell ref="A47:M47"/>
    <mergeCell ref="A48:M48"/>
    <mergeCell ref="E6:K6"/>
    <mergeCell ref="N10:P10"/>
    <mergeCell ref="E10:M10"/>
    <mergeCell ref="B53:C53"/>
    <mergeCell ref="B54:D54"/>
    <mergeCell ref="K54:M54"/>
  </mergeCells>
  <pageMargins left="0.6" right="0.25" top="0.56000000000000005" bottom="0" header="0.25" footer="0"/>
  <pageSetup scale="85" firstPageNumber="9" fitToHeight="0" orientation="portrait" useFirstPageNumber="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sheetPr>
  <dimension ref="A1:N106"/>
  <sheetViews>
    <sheetView showGridLines="0" view="pageBreakPreview" topLeftCell="A62" zoomScale="90" zoomScaleNormal="70" zoomScaleSheetLayoutView="90" workbookViewId="0">
      <selection activeCell="I80" sqref="I80"/>
    </sheetView>
  </sheetViews>
  <sheetFormatPr defaultColWidth="9.109375" defaultRowHeight="14.4"/>
  <cols>
    <col min="1" max="1" width="39.5546875" style="405" customWidth="1"/>
    <col min="2" max="2" width="12.5546875" style="405" customWidth="1"/>
    <col min="3" max="3" width="12.44140625" style="405" customWidth="1"/>
    <col min="4" max="4" width="14.109375" style="405" customWidth="1"/>
    <col min="5" max="5" width="11.6640625" style="405" customWidth="1"/>
    <col min="6" max="6" width="12.5546875" style="405" customWidth="1"/>
    <col min="7" max="7" width="21.44140625" style="401" customWidth="1"/>
    <col min="8" max="8" width="16" style="402" customWidth="1"/>
    <col min="9" max="9" width="19.6640625" style="405" customWidth="1"/>
    <col min="10" max="10" width="15.44140625" style="405" customWidth="1"/>
    <col min="11" max="11" width="10.5546875" style="405" customWidth="1"/>
    <col min="12" max="12" width="17" style="397" customWidth="1"/>
    <col min="13" max="13" width="21.109375" style="397" bestFit="1" customWidth="1"/>
    <col min="14" max="14" width="3.88671875" style="397" bestFit="1" customWidth="1"/>
    <col min="15" max="16384" width="9.109375" style="397"/>
  </cols>
  <sheetData>
    <row r="1" spans="1:13">
      <c r="A1" s="393" t="s">
        <v>2946</v>
      </c>
      <c r="B1" s="394"/>
      <c r="C1" s="394"/>
      <c r="D1" s="394"/>
      <c r="E1" s="394"/>
      <c r="F1" s="394"/>
      <c r="G1" s="395"/>
      <c r="H1" s="396"/>
      <c r="I1" s="394"/>
      <c r="J1" s="394"/>
      <c r="K1" s="394"/>
    </row>
    <row r="2" spans="1:13">
      <c r="A2" s="492" t="s">
        <v>2972</v>
      </c>
      <c r="B2" s="394"/>
      <c r="C2" s="394"/>
      <c r="D2" s="394"/>
      <c r="E2" s="394"/>
      <c r="F2" s="394"/>
      <c r="G2" s="395"/>
      <c r="H2" s="396"/>
      <c r="I2" s="394"/>
      <c r="J2" s="394"/>
      <c r="K2" s="394"/>
      <c r="L2" s="398"/>
    </row>
    <row r="3" spans="1:13">
      <c r="A3" s="492" t="s">
        <v>3107</v>
      </c>
      <c r="B3" s="399"/>
      <c r="C3" s="399"/>
      <c r="D3" s="399"/>
      <c r="E3" s="399"/>
      <c r="F3" s="399"/>
      <c r="G3" s="395"/>
      <c r="H3" s="396"/>
      <c r="I3" s="399"/>
      <c r="J3" s="399"/>
      <c r="K3" s="399"/>
      <c r="L3" s="398"/>
    </row>
    <row r="4" spans="1:13">
      <c r="A4" s="400"/>
      <c r="B4" s="400"/>
      <c r="C4" s="400"/>
      <c r="D4" s="400"/>
      <c r="E4" s="400"/>
      <c r="F4" s="400"/>
      <c r="I4" s="400"/>
      <c r="J4" s="400"/>
      <c r="K4" s="400"/>
      <c r="L4" s="403"/>
    </row>
    <row r="5" spans="1:13">
      <c r="A5" s="488" t="s">
        <v>3130</v>
      </c>
      <c r="B5" s="400"/>
      <c r="C5" s="400"/>
      <c r="D5" s="400"/>
      <c r="E5" s="400"/>
      <c r="F5" s="400"/>
      <c r="I5" s="400"/>
      <c r="J5" s="400"/>
      <c r="K5" s="400"/>
      <c r="L5" s="403"/>
    </row>
    <row r="6" spans="1:13">
      <c r="A6" s="394" t="s">
        <v>2974</v>
      </c>
      <c r="B6" s="400"/>
      <c r="C6" s="400"/>
      <c r="D6" s="400"/>
      <c r="E6" s="400"/>
      <c r="F6" s="400"/>
      <c r="I6" s="400"/>
      <c r="J6" s="400"/>
      <c r="K6" s="400"/>
      <c r="L6" s="404"/>
    </row>
    <row r="7" spans="1:13">
      <c r="A7" s="492" t="s">
        <v>2975</v>
      </c>
      <c r="B7" s="400"/>
      <c r="C7" s="400"/>
      <c r="D7" s="400"/>
      <c r="E7" s="400"/>
      <c r="F7" s="400"/>
      <c r="I7" s="400"/>
      <c r="J7" s="400"/>
      <c r="K7" s="400"/>
    </row>
    <row r="8" spans="1:13">
      <c r="B8" s="400"/>
      <c r="C8" s="400"/>
      <c r="D8" s="400"/>
      <c r="E8" s="400"/>
      <c r="F8" s="400"/>
      <c r="I8" s="400"/>
      <c r="J8" s="400"/>
      <c r="K8" s="400"/>
    </row>
    <row r="9" spans="1:13">
      <c r="A9" s="2523" t="s">
        <v>2976</v>
      </c>
      <c r="B9" s="2534"/>
      <c r="C9" s="2535"/>
      <c r="D9" s="2535"/>
      <c r="E9" s="2535"/>
      <c r="F9" s="2535"/>
      <c r="G9" s="2536" t="s">
        <v>3084</v>
      </c>
      <c r="H9" s="2537" t="s">
        <v>2977</v>
      </c>
      <c r="I9" s="2538"/>
      <c r="J9" s="2523" t="s">
        <v>2978</v>
      </c>
      <c r="K9" s="2523" t="s">
        <v>2979</v>
      </c>
    </row>
    <row r="10" spans="1:13">
      <c r="A10" s="2524"/>
      <c r="B10" s="2528" t="s">
        <v>3085</v>
      </c>
      <c r="C10" s="2523" t="s">
        <v>2980</v>
      </c>
      <c r="D10" s="2523" t="s">
        <v>2981</v>
      </c>
      <c r="E10" s="2523" t="s">
        <v>2982</v>
      </c>
      <c r="F10" s="2528" t="s">
        <v>3129</v>
      </c>
      <c r="G10" s="2539"/>
      <c r="H10" s="2540"/>
      <c r="I10" s="2541"/>
      <c r="J10" s="2524"/>
      <c r="K10" s="2524"/>
    </row>
    <row r="11" spans="1:13" ht="12.75" customHeight="1">
      <c r="A11" s="2524"/>
      <c r="B11" s="2529"/>
      <c r="C11" s="2524"/>
      <c r="D11" s="2524"/>
      <c r="E11" s="2524"/>
      <c r="F11" s="2529"/>
      <c r="G11" s="2517" t="s">
        <v>2983</v>
      </c>
      <c r="H11" s="2520" t="s">
        <v>2984</v>
      </c>
      <c r="I11" s="2523" t="s">
        <v>2985</v>
      </c>
      <c r="J11" s="2524"/>
      <c r="K11" s="2524"/>
    </row>
    <row r="12" spans="1:13">
      <c r="A12" s="2524"/>
      <c r="B12" s="2529"/>
      <c r="C12" s="2524"/>
      <c r="D12" s="2524"/>
      <c r="E12" s="2524"/>
      <c r="F12" s="2529"/>
      <c r="G12" s="2518"/>
      <c r="H12" s="2521"/>
      <c r="I12" s="2524"/>
      <c r="J12" s="2524"/>
      <c r="K12" s="2524"/>
    </row>
    <row r="13" spans="1:13">
      <c r="A13" s="2524"/>
      <c r="B13" s="2529"/>
      <c r="C13" s="2524"/>
      <c r="D13" s="2524"/>
      <c r="E13" s="2524"/>
      <c r="F13" s="2529"/>
      <c r="G13" s="2518"/>
      <c r="H13" s="2521"/>
      <c r="I13" s="2524"/>
      <c r="J13" s="2524"/>
      <c r="K13" s="2524"/>
    </row>
    <row r="14" spans="1:13" ht="28.8">
      <c r="A14" s="2525"/>
      <c r="B14" s="2530"/>
      <c r="C14" s="2525"/>
      <c r="D14" s="2525"/>
      <c r="E14" s="2525"/>
      <c r="F14" s="2530"/>
      <c r="G14" s="2519"/>
      <c r="H14" s="2522"/>
      <c r="I14" s="2525"/>
      <c r="J14" s="2525"/>
      <c r="K14" s="2525"/>
      <c r="L14" s="406" t="s">
        <v>3108</v>
      </c>
      <c r="M14" s="406" t="s">
        <v>3109</v>
      </c>
    </row>
    <row r="15" spans="1:13" ht="12.75" customHeight="1">
      <c r="A15" s="407"/>
      <c r="B15" s="2526" t="s">
        <v>2986</v>
      </c>
      <c r="C15" s="2526"/>
      <c r="D15" s="2526"/>
      <c r="E15" s="2527"/>
      <c r="F15" s="2527"/>
      <c r="G15" s="2542" t="s">
        <v>2987</v>
      </c>
      <c r="H15" s="2542" t="s">
        <v>2987</v>
      </c>
      <c r="I15" s="2542"/>
      <c r="J15" s="408" t="s">
        <v>2988</v>
      </c>
      <c r="K15" s="408" t="s">
        <v>2988</v>
      </c>
    </row>
    <row r="16" spans="1:13">
      <c r="A16" s="409" t="s">
        <v>2989</v>
      </c>
      <c r="B16" s="408"/>
      <c r="C16" s="408"/>
      <c r="D16" s="408"/>
      <c r="E16" s="408"/>
      <c r="F16" s="408"/>
      <c r="G16" s="410"/>
      <c r="H16" s="411"/>
      <c r="I16" s="408"/>
      <c r="J16" s="408"/>
      <c r="K16" s="408"/>
    </row>
    <row r="17" spans="1:14">
      <c r="A17" s="412" t="s">
        <v>2990</v>
      </c>
      <c r="B17" s="413">
        <v>6504</v>
      </c>
      <c r="C17" s="413">
        <v>8500</v>
      </c>
      <c r="D17" s="413">
        <v>2300</v>
      </c>
      <c r="E17" s="413">
        <v>0</v>
      </c>
      <c r="F17" s="413">
        <f t="shared" ref="F17:F22" si="0">B17+C17-E17+D17</f>
        <v>17304</v>
      </c>
      <c r="G17" s="415">
        <v>3778121</v>
      </c>
      <c r="H17" s="415">
        <v>4018162</v>
      </c>
      <c r="I17" s="413">
        <f>+H17-G17</f>
        <v>240041</v>
      </c>
      <c r="J17" s="416">
        <f>+H17/BS!$E$29*100</f>
        <v>590.70000000000005</v>
      </c>
      <c r="K17" s="417">
        <f t="shared" ref="K17:K22" si="1">F17*N17/M17*100</f>
        <v>8.3999999999999995E-3</v>
      </c>
      <c r="L17" s="418">
        <v>2058.23</v>
      </c>
      <c r="M17" s="419">
        <f t="shared" ref="M17:M22" si="2">L17*1000000</f>
        <v>2058230000</v>
      </c>
      <c r="N17" s="420">
        <v>10</v>
      </c>
    </row>
    <row r="18" spans="1:14">
      <c r="A18" s="421" t="s">
        <v>2991</v>
      </c>
      <c r="B18" s="413">
        <v>8870</v>
      </c>
      <c r="C18" s="413">
        <v>0</v>
      </c>
      <c r="D18" s="413">
        <v>0</v>
      </c>
      <c r="E18" s="413">
        <v>1500</v>
      </c>
      <c r="F18" s="413">
        <f t="shared" si="0"/>
        <v>7370</v>
      </c>
      <c r="G18" s="415">
        <v>2743567</v>
      </c>
      <c r="H18" s="415">
        <v>3224670</v>
      </c>
      <c r="I18" s="413">
        <f>+H18-G18</f>
        <v>481103</v>
      </c>
      <c r="J18" s="416">
        <f>+H18/BS!$E$29*100</f>
        <v>474.05</v>
      </c>
      <c r="K18" s="417">
        <f t="shared" si="1"/>
        <v>3.0999999999999999E-3</v>
      </c>
      <c r="L18" s="418">
        <v>2365.46</v>
      </c>
      <c r="M18" s="419">
        <f t="shared" si="2"/>
        <v>2365460000</v>
      </c>
      <c r="N18" s="420">
        <v>10</v>
      </c>
    </row>
    <row r="19" spans="1:14">
      <c r="A19" s="421" t="s">
        <v>2992</v>
      </c>
      <c r="B19" s="413">
        <v>11000</v>
      </c>
      <c r="C19" s="413">
        <v>32700</v>
      </c>
      <c r="D19" s="413">
        <v>0</v>
      </c>
      <c r="E19" s="413">
        <v>20000</v>
      </c>
      <c r="F19" s="413">
        <f t="shared" si="0"/>
        <v>23700</v>
      </c>
      <c r="G19" s="415">
        <v>2401000</v>
      </c>
      <c r="H19" s="415">
        <v>4564857</v>
      </c>
      <c r="I19" s="413">
        <f>+H19-G19</f>
        <v>2163857</v>
      </c>
      <c r="J19" s="416">
        <f>+H19/BS!$E$29*100</f>
        <v>671.06</v>
      </c>
      <c r="K19" s="417">
        <f t="shared" si="1"/>
        <v>5.9999999999999995E-4</v>
      </c>
      <c r="L19" s="418">
        <v>43009.279999999999</v>
      </c>
      <c r="M19" s="419">
        <f t="shared" si="2"/>
        <v>43009280000</v>
      </c>
      <c r="N19" s="420">
        <v>10</v>
      </c>
    </row>
    <row r="20" spans="1:14">
      <c r="A20" s="421" t="s">
        <v>2993</v>
      </c>
      <c r="B20" s="413">
        <v>0</v>
      </c>
      <c r="C20" s="413">
        <v>7500</v>
      </c>
      <c r="D20" s="413">
        <v>0</v>
      </c>
      <c r="E20" s="413">
        <v>2600</v>
      </c>
      <c r="F20" s="413">
        <f t="shared" si="0"/>
        <v>4900</v>
      </c>
      <c r="G20" s="415">
        <v>2401000</v>
      </c>
      <c r="H20" s="415">
        <v>2508751</v>
      </c>
      <c r="I20" s="413">
        <f>+H20-G20</f>
        <v>107751</v>
      </c>
      <c r="J20" s="416">
        <f>+H20/BS!$E$29*100</f>
        <v>368.8</v>
      </c>
      <c r="K20" s="417">
        <f t="shared" si="1"/>
        <v>7.1000000000000004E-3</v>
      </c>
      <c r="L20" s="418">
        <v>691.2</v>
      </c>
      <c r="M20" s="419">
        <f t="shared" si="2"/>
        <v>691200000</v>
      </c>
      <c r="N20" s="420">
        <v>10</v>
      </c>
    </row>
    <row r="21" spans="1:14">
      <c r="A21" s="412" t="s">
        <v>2994</v>
      </c>
      <c r="B21" s="413">
        <v>1750</v>
      </c>
      <c r="C21" s="413">
        <v>2500</v>
      </c>
      <c r="D21" s="413">
        <v>1062</v>
      </c>
      <c r="E21" s="413">
        <v>0</v>
      </c>
      <c r="F21" s="413">
        <f t="shared" si="0"/>
        <v>5312</v>
      </c>
      <c r="G21" s="415">
        <v>805128</v>
      </c>
      <c r="H21" s="415">
        <v>939108</v>
      </c>
      <c r="I21" s="413">
        <f>+H21-G21</f>
        <v>133980</v>
      </c>
      <c r="J21" s="416">
        <f>+H21/BS!$E$29*100</f>
        <v>138.06</v>
      </c>
      <c r="K21" s="417">
        <f t="shared" si="1"/>
        <v>2.9999999999999997E-4</v>
      </c>
      <c r="L21" s="418">
        <v>16430.95</v>
      </c>
      <c r="M21" s="419">
        <f t="shared" si="2"/>
        <v>16430950000</v>
      </c>
      <c r="N21" s="420">
        <v>10</v>
      </c>
    </row>
    <row r="22" spans="1:14">
      <c r="A22" s="412" t="s">
        <v>3110</v>
      </c>
      <c r="B22" s="413">
        <v>0</v>
      </c>
      <c r="C22" s="413">
        <v>5000</v>
      </c>
      <c r="D22" s="413">
        <v>0</v>
      </c>
      <c r="E22" s="413">
        <v>5000</v>
      </c>
      <c r="F22" s="413">
        <f t="shared" si="0"/>
        <v>0</v>
      </c>
      <c r="G22" s="414"/>
      <c r="H22" s="415"/>
      <c r="I22" s="413"/>
      <c r="J22" s="416">
        <f>+H22/BS!$E$29*100</f>
        <v>0</v>
      </c>
      <c r="K22" s="417">
        <f t="shared" si="1"/>
        <v>0</v>
      </c>
      <c r="L22" s="422">
        <v>800</v>
      </c>
      <c r="M22" s="422">
        <f t="shared" si="2"/>
        <v>800000000</v>
      </c>
      <c r="N22" s="420">
        <v>10</v>
      </c>
    </row>
    <row r="23" spans="1:14">
      <c r="A23" s="412"/>
      <c r="B23" s="413"/>
      <c r="C23" s="413"/>
      <c r="D23" s="413"/>
      <c r="E23" s="413"/>
      <c r="F23" s="423"/>
      <c r="G23" s="424">
        <f>SUM(G17:G22)</f>
        <v>12128816</v>
      </c>
      <c r="H23" s="424">
        <f>SUM(H17:H22)</f>
        <v>15255548</v>
      </c>
      <c r="I23" s="425">
        <f>SUM(I17:I22)</f>
        <v>3126732</v>
      </c>
      <c r="J23" s="426">
        <f>SUM(J17:J22)</f>
        <v>2242.67</v>
      </c>
      <c r="K23" s="427"/>
      <c r="L23" s="428"/>
    </row>
    <row r="24" spans="1:14">
      <c r="A24" s="429" t="s">
        <v>2995</v>
      </c>
      <c r="B24" s="413"/>
      <c r="C24" s="413"/>
      <c r="D24" s="413"/>
      <c r="E24" s="413"/>
      <c r="F24" s="413"/>
      <c r="G24" s="414"/>
      <c r="H24" s="415"/>
      <c r="I24" s="413"/>
      <c r="J24" s="416"/>
      <c r="K24" s="417"/>
      <c r="L24" s="422"/>
    </row>
    <row r="25" spans="1:14">
      <c r="A25" s="412" t="s">
        <v>2997</v>
      </c>
      <c r="B25" s="413">
        <v>34000</v>
      </c>
      <c r="C25" s="413">
        <v>72200</v>
      </c>
      <c r="D25" s="413">
        <v>0</v>
      </c>
      <c r="E25" s="413">
        <v>59000</v>
      </c>
      <c r="F25" s="413">
        <f>B25+C25-E25+D25</f>
        <v>47200</v>
      </c>
      <c r="G25" s="415">
        <v>5376112</v>
      </c>
      <c r="H25" s="415">
        <v>5529008</v>
      </c>
      <c r="I25" s="413">
        <f>+H25-G25</f>
        <v>152896</v>
      </c>
      <c r="J25" s="416">
        <f>+H25/BS!$E$29*100</f>
        <v>812.8</v>
      </c>
      <c r="K25" s="417">
        <f>F25*N25/M25*100</f>
        <v>3.7000000000000002E-3</v>
      </c>
      <c r="L25" s="418">
        <v>12722.38</v>
      </c>
      <c r="M25" s="419">
        <f>L25*1000000</f>
        <v>12722380000</v>
      </c>
      <c r="N25" s="420">
        <v>10</v>
      </c>
    </row>
    <row r="26" spans="1:14">
      <c r="A26" s="412" t="s">
        <v>3111</v>
      </c>
      <c r="B26" s="413">
        <v>0</v>
      </c>
      <c r="C26" s="413">
        <v>14300</v>
      </c>
      <c r="D26" s="413">
        <v>0</v>
      </c>
      <c r="E26" s="413">
        <v>14300</v>
      </c>
      <c r="F26" s="413">
        <f>B26+C26-E26+D26</f>
        <v>0</v>
      </c>
      <c r="G26" s="415">
        <v>0</v>
      </c>
      <c r="H26" s="414">
        <v>0</v>
      </c>
      <c r="I26" s="414">
        <v>0</v>
      </c>
      <c r="J26" s="414">
        <v>0</v>
      </c>
      <c r="K26" s="414">
        <v>0</v>
      </c>
      <c r="L26" s="422"/>
    </row>
    <row r="27" spans="1:14">
      <c r="A27" s="412" t="s">
        <v>2996</v>
      </c>
      <c r="B27" s="413">
        <v>0</v>
      </c>
      <c r="C27" s="413">
        <v>105000</v>
      </c>
      <c r="D27" s="413">
        <v>0</v>
      </c>
      <c r="E27" s="413">
        <v>105000</v>
      </c>
      <c r="F27" s="413">
        <f>B27+C27-E27+D27</f>
        <v>0</v>
      </c>
      <c r="G27" s="415">
        <v>0</v>
      </c>
      <c r="H27" s="414">
        <v>0</v>
      </c>
      <c r="I27" s="414">
        <v>0</v>
      </c>
      <c r="J27" s="414">
        <v>0</v>
      </c>
      <c r="K27" s="414">
        <v>0</v>
      </c>
      <c r="L27" s="422"/>
    </row>
    <row r="28" spans="1:14">
      <c r="A28" s="412" t="s">
        <v>3112</v>
      </c>
      <c r="B28" s="413">
        <v>0</v>
      </c>
      <c r="C28" s="413">
        <v>8700</v>
      </c>
      <c r="D28" s="413">
        <v>0</v>
      </c>
      <c r="E28" s="413">
        <v>0</v>
      </c>
      <c r="F28" s="413">
        <f>B28+C28-E28+D28</f>
        <v>8700</v>
      </c>
      <c r="G28" s="415">
        <v>2200950</v>
      </c>
      <c r="H28" s="415">
        <v>2246340</v>
      </c>
      <c r="I28" s="413">
        <f>+H28-G28</f>
        <v>45390</v>
      </c>
      <c r="J28" s="416">
        <f>+H28/BS!$E$29*100</f>
        <v>330.23</v>
      </c>
      <c r="K28" s="417">
        <f>F28*N28/M28*100</f>
        <v>2.5499999999999998E-2</v>
      </c>
      <c r="L28" s="430">
        <v>341</v>
      </c>
      <c r="M28" s="419">
        <f>L28*1000000</f>
        <v>341000000</v>
      </c>
      <c r="N28" s="420">
        <v>10</v>
      </c>
    </row>
    <row r="29" spans="1:14">
      <c r="A29" s="412"/>
      <c r="B29" s="413"/>
      <c r="C29" s="413"/>
      <c r="D29" s="413"/>
      <c r="E29" s="413"/>
      <c r="F29" s="423"/>
      <c r="G29" s="431">
        <f>SUM(G25:G28)</f>
        <v>7577062</v>
      </c>
      <c r="H29" s="431">
        <f>SUM(H25:H28)</f>
        <v>7775348</v>
      </c>
      <c r="I29" s="425">
        <f>SUM(I25:I28)</f>
        <v>198286</v>
      </c>
      <c r="J29" s="426">
        <f>SUM(J25:J28)</f>
        <v>1143.03</v>
      </c>
      <c r="K29" s="427"/>
      <c r="L29" s="422"/>
    </row>
    <row r="30" spans="1:14">
      <c r="A30" s="429" t="s">
        <v>2999</v>
      </c>
      <c r="B30" s="413"/>
      <c r="C30" s="413"/>
      <c r="D30" s="413"/>
      <c r="E30" s="413"/>
      <c r="F30" s="423"/>
      <c r="G30" s="432"/>
      <c r="H30" s="433"/>
      <c r="I30" s="423"/>
      <c r="J30" s="434"/>
      <c r="K30" s="427"/>
      <c r="L30" s="422"/>
    </row>
    <row r="31" spans="1:14">
      <c r="A31" s="412" t="s">
        <v>3113</v>
      </c>
      <c r="B31" s="413">
        <v>25417</v>
      </c>
      <c r="C31" s="413">
        <v>0</v>
      </c>
      <c r="D31" s="413">
        <v>5083</v>
      </c>
      <c r="E31" s="413">
        <v>0</v>
      </c>
      <c r="F31" s="413">
        <f>B31+C31-E31+D31</f>
        <v>30500</v>
      </c>
      <c r="G31" s="415">
        <v>915853</v>
      </c>
      <c r="H31" s="415">
        <v>1220000</v>
      </c>
      <c r="I31" s="413">
        <f>+H31-G31</f>
        <v>304147</v>
      </c>
      <c r="J31" s="416">
        <f>+H31/BS!$E$29*100</f>
        <v>179.35</v>
      </c>
      <c r="K31" s="417">
        <f>F31*N31/M31*100</f>
        <v>0.50829999999999997</v>
      </c>
      <c r="L31" s="418">
        <v>60</v>
      </c>
      <c r="M31" s="419">
        <f>L31*1000000</f>
        <v>60000000</v>
      </c>
      <c r="N31" s="420">
        <v>10</v>
      </c>
    </row>
    <row r="32" spans="1:14">
      <c r="A32" s="412"/>
      <c r="B32" s="413"/>
      <c r="C32" s="413"/>
      <c r="D32" s="413"/>
      <c r="E32" s="413"/>
      <c r="F32" s="423"/>
      <c r="G32" s="424">
        <f>SUM(G31)</f>
        <v>915853</v>
      </c>
      <c r="H32" s="431">
        <f>SUM(H31)</f>
        <v>1220000</v>
      </c>
      <c r="I32" s="425">
        <f>SUM(I31)</f>
        <v>304147</v>
      </c>
      <c r="J32" s="426">
        <f>SUM(J31)</f>
        <v>179.35</v>
      </c>
      <c r="K32" s="427"/>
      <c r="L32" s="422"/>
    </row>
    <row r="33" spans="1:14">
      <c r="A33" s="429" t="s">
        <v>3001</v>
      </c>
      <c r="B33" s="413"/>
      <c r="C33" s="413"/>
      <c r="D33" s="413"/>
      <c r="E33" s="413"/>
      <c r="F33" s="413"/>
      <c r="G33" s="414"/>
      <c r="H33" s="415"/>
      <c r="I33" s="413"/>
      <c r="J33" s="416"/>
      <c r="K33" s="427"/>
      <c r="L33" s="422"/>
    </row>
    <row r="34" spans="1:14">
      <c r="A34" s="412" t="s">
        <v>3114</v>
      </c>
      <c r="B34" s="413">
        <v>32000</v>
      </c>
      <c r="C34" s="413">
        <v>0</v>
      </c>
      <c r="D34" s="413">
        <v>3750</v>
      </c>
      <c r="E34" s="413">
        <v>32000</v>
      </c>
      <c r="F34" s="413">
        <f>B34+C34-E34+D34</f>
        <v>3750</v>
      </c>
      <c r="G34" s="415">
        <v>261849</v>
      </c>
      <c r="H34" s="415">
        <v>374288</v>
      </c>
      <c r="I34" s="413">
        <f>+H34-G34</f>
        <v>112439</v>
      </c>
      <c r="J34" s="416">
        <f>+H34/BS!$E$29*100</f>
        <v>55.02</v>
      </c>
      <c r="K34" s="417">
        <f>F34*N34/M34*100</f>
        <v>3.8E-3</v>
      </c>
      <c r="L34" s="418">
        <v>995.85</v>
      </c>
      <c r="M34" s="419">
        <f>L34*1000000</f>
        <v>995850000</v>
      </c>
      <c r="N34" s="420">
        <v>10</v>
      </c>
    </row>
    <row r="35" spans="1:14">
      <c r="A35" s="412" t="s">
        <v>3131</v>
      </c>
      <c r="B35" s="413">
        <v>0</v>
      </c>
      <c r="C35" s="413">
        <v>5000</v>
      </c>
      <c r="D35" s="413">
        <v>0</v>
      </c>
      <c r="E35" s="413">
        <v>0</v>
      </c>
      <c r="F35" s="413">
        <f>B35+C35-E35+D35</f>
        <v>5000</v>
      </c>
      <c r="G35" s="415">
        <v>648030</v>
      </c>
      <c r="H35" s="415">
        <v>757700</v>
      </c>
      <c r="I35" s="413">
        <f>+H35-G35</f>
        <v>109670</v>
      </c>
      <c r="J35" s="416">
        <f>+H35/BS!$E$29*100</f>
        <v>111.39</v>
      </c>
      <c r="K35" s="417">
        <f>F35*N35/M35*100</f>
        <v>1.5E-3</v>
      </c>
      <c r="L35" s="418">
        <v>3233.75</v>
      </c>
      <c r="M35" s="419">
        <f>L35*1000000</f>
        <v>3233750000</v>
      </c>
      <c r="N35" s="420">
        <v>10</v>
      </c>
    </row>
    <row r="36" spans="1:14">
      <c r="A36" s="412" t="s">
        <v>3115</v>
      </c>
      <c r="B36" s="413">
        <v>0</v>
      </c>
      <c r="C36" s="413">
        <v>56000</v>
      </c>
      <c r="D36" s="413">
        <v>0</v>
      </c>
      <c r="E36" s="413">
        <v>36000</v>
      </c>
      <c r="F36" s="413">
        <f>B36+C36-E36+D36</f>
        <v>20000</v>
      </c>
      <c r="G36" s="415">
        <v>1152393</v>
      </c>
      <c r="H36" s="415">
        <v>1412600</v>
      </c>
      <c r="I36" s="413">
        <f>+H36-G36</f>
        <v>260207</v>
      </c>
      <c r="J36" s="416">
        <f>+H36/BS!$E$29*100</f>
        <v>207.66</v>
      </c>
      <c r="K36" s="417">
        <f>F36*N36/M36*100</f>
        <v>1.55E-2</v>
      </c>
      <c r="L36" s="418">
        <v>1287.57</v>
      </c>
      <c r="M36" s="419">
        <f>L36*1000000</f>
        <v>1287570000</v>
      </c>
      <c r="N36" s="420">
        <v>10</v>
      </c>
    </row>
    <row r="37" spans="1:14">
      <c r="A37" s="412" t="s">
        <v>3116</v>
      </c>
      <c r="B37" s="413">
        <v>0</v>
      </c>
      <c r="C37" s="413">
        <v>30500</v>
      </c>
      <c r="D37" s="413">
        <v>0</v>
      </c>
      <c r="E37" s="413">
        <v>30500</v>
      </c>
      <c r="F37" s="413">
        <f>B37+C37-E37+D37</f>
        <v>0</v>
      </c>
      <c r="G37" s="415">
        <v>0</v>
      </c>
      <c r="H37" s="414">
        <v>0</v>
      </c>
      <c r="I37" s="414">
        <v>0</v>
      </c>
      <c r="J37" s="416">
        <f>+H37/BS!$E$29*100</f>
        <v>0</v>
      </c>
      <c r="K37" s="417">
        <v>0</v>
      </c>
      <c r="L37" s="422"/>
    </row>
    <row r="38" spans="1:14">
      <c r="A38" s="412" t="s">
        <v>3117</v>
      </c>
      <c r="B38" s="413">
        <v>0</v>
      </c>
      <c r="C38" s="413">
        <v>8000</v>
      </c>
      <c r="D38" s="413">
        <v>0</v>
      </c>
      <c r="E38" s="413">
        <v>8000</v>
      </c>
      <c r="F38" s="413">
        <f>B38+C38-E38+D38</f>
        <v>0</v>
      </c>
      <c r="G38" s="415">
        <v>0</v>
      </c>
      <c r="H38" s="414">
        <v>0</v>
      </c>
      <c r="I38" s="414">
        <v>0</v>
      </c>
      <c r="J38" s="416">
        <f>+H38/BS!$E$29*100</f>
        <v>0</v>
      </c>
      <c r="K38" s="417">
        <v>0</v>
      </c>
      <c r="L38" s="422"/>
    </row>
    <row r="39" spans="1:14">
      <c r="A39" s="412"/>
      <c r="B39" s="413"/>
      <c r="C39" s="413"/>
      <c r="D39" s="413"/>
      <c r="E39" s="413"/>
      <c r="F39" s="413"/>
      <c r="G39" s="435">
        <f>SUM(G34:G38)</f>
        <v>2062272</v>
      </c>
      <c r="H39" s="436">
        <f>SUM(H34:H38)</f>
        <v>2544588</v>
      </c>
      <c r="I39" s="437">
        <f>SUM(I34:I38)</f>
        <v>482316</v>
      </c>
      <c r="J39" s="438">
        <f>SUM(J34:J38)</f>
        <v>374.07</v>
      </c>
      <c r="K39" s="417"/>
      <c r="L39" s="422"/>
    </row>
    <row r="40" spans="1:14">
      <c r="A40" s="439" t="s">
        <v>3003</v>
      </c>
      <c r="B40" s="413"/>
      <c r="C40" s="413"/>
      <c r="D40" s="413"/>
      <c r="E40" s="413"/>
      <c r="F40" s="413"/>
      <c r="G40" s="414"/>
      <c r="H40" s="415"/>
      <c r="I40" s="413"/>
      <c r="J40" s="416"/>
      <c r="K40" s="417"/>
      <c r="L40" s="422"/>
    </row>
    <row r="41" spans="1:14">
      <c r="A41" s="412" t="s">
        <v>3118</v>
      </c>
      <c r="B41" s="413">
        <v>0</v>
      </c>
      <c r="C41" s="413">
        <v>1500</v>
      </c>
      <c r="D41" s="413">
        <v>150</v>
      </c>
      <c r="E41" s="413">
        <v>1650</v>
      </c>
      <c r="F41" s="413">
        <f>B41+C41-E41+D41</f>
        <v>0</v>
      </c>
      <c r="G41" s="414"/>
      <c r="H41" s="415"/>
      <c r="I41" s="413">
        <f>+H41-G41</f>
        <v>0</v>
      </c>
      <c r="J41" s="416">
        <f>+H41/BS!$E$29*100</f>
        <v>0</v>
      </c>
      <c r="K41" s="417">
        <f>F41*N41/M41*100</f>
        <v>0</v>
      </c>
      <c r="L41" s="418">
        <v>1173.51</v>
      </c>
      <c r="M41" s="419">
        <f>L41*1000000</f>
        <v>1173510000</v>
      </c>
      <c r="N41" s="420">
        <v>10</v>
      </c>
    </row>
    <row r="42" spans="1:14">
      <c r="A42" s="412" t="s">
        <v>3006</v>
      </c>
      <c r="B42" s="413">
        <v>27000</v>
      </c>
      <c r="C42" s="413">
        <v>0</v>
      </c>
      <c r="D42" s="413">
        <v>2700</v>
      </c>
      <c r="E42" s="413">
        <v>0</v>
      </c>
      <c r="F42" s="413">
        <f>B42+C42-E42+D42</f>
        <v>29700</v>
      </c>
      <c r="G42" s="415">
        <v>2676172</v>
      </c>
      <c r="H42" s="415">
        <v>3174039</v>
      </c>
      <c r="I42" s="413">
        <f>+H42-G42</f>
        <v>497867</v>
      </c>
      <c r="J42" s="416">
        <f>+H42/BS!$E$29*100</f>
        <v>466.61</v>
      </c>
      <c r="K42" s="417">
        <f>F42*N42/M42*100</f>
        <v>3.6700000000000003E-2</v>
      </c>
      <c r="L42" s="418">
        <v>405.15</v>
      </c>
      <c r="M42" s="419">
        <f>L42*1000000</f>
        <v>405150000</v>
      </c>
      <c r="N42" s="420">
        <v>5</v>
      </c>
    </row>
    <row r="43" spans="1:14">
      <c r="A43" s="412" t="s">
        <v>3005</v>
      </c>
      <c r="B43" s="413">
        <v>0</v>
      </c>
      <c r="C43" s="413">
        <v>7000</v>
      </c>
      <c r="D43" s="413">
        <v>0</v>
      </c>
      <c r="E43" s="413">
        <v>7000</v>
      </c>
      <c r="F43" s="413">
        <f>B43+C43-E43+D43</f>
        <v>0</v>
      </c>
      <c r="G43" s="414"/>
      <c r="H43" s="415"/>
      <c r="I43" s="413"/>
      <c r="J43" s="416"/>
      <c r="K43" s="417">
        <f>F43*N43/M43*100</f>
        <v>0</v>
      </c>
      <c r="L43" s="418">
        <v>843.8</v>
      </c>
      <c r="M43" s="419">
        <f>L43*1000000</f>
        <v>843800000</v>
      </c>
      <c r="N43" s="420">
        <v>10</v>
      </c>
    </row>
    <row r="44" spans="1:14">
      <c r="A44" s="412"/>
      <c r="B44" s="413"/>
      <c r="C44" s="413"/>
      <c r="D44" s="413"/>
      <c r="E44" s="413"/>
      <c r="F44" s="413"/>
      <c r="G44" s="424">
        <f>SUM(G41:G42)</f>
        <v>2676172</v>
      </c>
      <c r="H44" s="424">
        <f>SUM(H41:H42)</f>
        <v>3174039</v>
      </c>
      <c r="I44" s="425">
        <f>SUM(I41:I42)</f>
        <v>497867</v>
      </c>
      <c r="J44" s="426">
        <f>SUM(J41:J42)</f>
        <v>466.61</v>
      </c>
      <c r="K44" s="417"/>
      <c r="L44" s="422"/>
    </row>
    <row r="45" spans="1:14" s="405" customFormat="1" ht="12.75" hidden="1" customHeight="1">
      <c r="A45" s="439" t="s">
        <v>3007</v>
      </c>
      <c r="B45" s="413"/>
      <c r="C45" s="413"/>
      <c r="D45" s="413"/>
      <c r="E45" s="413"/>
      <c r="F45" s="413"/>
      <c r="G45" s="414"/>
      <c r="H45" s="415"/>
      <c r="I45" s="413"/>
      <c r="J45" s="416"/>
      <c r="K45" s="427"/>
      <c r="L45" s="422"/>
    </row>
    <row r="46" spans="1:14" ht="12.75" hidden="1" customHeight="1">
      <c r="A46" s="412" t="s">
        <v>3008</v>
      </c>
      <c r="B46" s="413">
        <v>0</v>
      </c>
      <c r="C46" s="413"/>
      <c r="D46" s="413"/>
      <c r="E46" s="413"/>
      <c r="F46" s="413">
        <f>B46+C46-E46+D46</f>
        <v>0</v>
      </c>
      <c r="G46" s="414">
        <v>0</v>
      </c>
      <c r="H46" s="415">
        <v>0</v>
      </c>
      <c r="I46" s="413">
        <f>+H46-G46</f>
        <v>0</v>
      </c>
      <c r="J46" s="416">
        <v>0</v>
      </c>
      <c r="K46" s="417">
        <f>IF(F46=0,0,F46*10/#REF!*100)</f>
        <v>0</v>
      </c>
      <c r="L46" s="422"/>
    </row>
    <row r="47" spans="1:14" s="405" customFormat="1">
      <c r="A47" s="439" t="s">
        <v>3007</v>
      </c>
      <c r="B47" s="413"/>
      <c r="C47" s="413"/>
      <c r="D47" s="413"/>
      <c r="E47" s="413"/>
      <c r="F47" s="413"/>
      <c r="G47" s="414"/>
      <c r="H47" s="415"/>
      <c r="I47" s="413"/>
      <c r="J47" s="416"/>
      <c r="K47" s="417"/>
      <c r="L47" s="422"/>
    </row>
    <row r="48" spans="1:14">
      <c r="A48" s="412" t="s">
        <v>3119</v>
      </c>
      <c r="B48" s="413">
        <v>7050</v>
      </c>
      <c r="C48" s="413">
        <v>0</v>
      </c>
      <c r="D48" s="413">
        <v>0</v>
      </c>
      <c r="E48" s="413">
        <v>300</v>
      </c>
      <c r="F48" s="413">
        <f>B48+C48-E48+D48</f>
        <v>6750</v>
      </c>
      <c r="G48" s="415">
        <v>3312735</v>
      </c>
      <c r="H48" s="415">
        <v>3810780</v>
      </c>
      <c r="I48" s="413">
        <f>+H48-G48</f>
        <v>498045</v>
      </c>
      <c r="J48" s="416">
        <f>+H48/BS!$E$29*100</f>
        <v>560.21</v>
      </c>
      <c r="K48" s="417">
        <f>F48*N48/M48*100</f>
        <v>1.84E-2</v>
      </c>
      <c r="L48" s="418">
        <v>366.05</v>
      </c>
      <c r="M48" s="419">
        <f>L48*1000000</f>
        <v>366050000</v>
      </c>
      <c r="N48" s="420">
        <v>10</v>
      </c>
    </row>
    <row r="49" spans="1:14">
      <c r="A49" s="412" t="s">
        <v>3120</v>
      </c>
      <c r="B49" s="413">
        <v>0</v>
      </c>
      <c r="C49" s="413">
        <v>7100</v>
      </c>
      <c r="D49" s="413">
        <v>0</v>
      </c>
      <c r="E49" s="413">
        <v>0</v>
      </c>
      <c r="F49" s="413">
        <f>B49+C49-E49+D49</f>
        <v>7100</v>
      </c>
      <c r="G49" s="415">
        <v>1600175</v>
      </c>
      <c r="H49" s="415">
        <v>1692498</v>
      </c>
      <c r="I49" s="413">
        <f>+H49-G49</f>
        <v>92323</v>
      </c>
      <c r="J49" s="416">
        <f>+H49/BS!$E$29*100</f>
        <v>248.81</v>
      </c>
      <c r="K49" s="417">
        <f>F49*N49/M49*100</f>
        <v>1.6500000000000001E-2</v>
      </c>
      <c r="L49" s="418">
        <v>214.68</v>
      </c>
      <c r="M49" s="419">
        <f>L49*1000000</f>
        <v>214680000</v>
      </c>
      <c r="N49" s="420">
        <v>5</v>
      </c>
    </row>
    <row r="50" spans="1:14">
      <c r="A50" s="412"/>
      <c r="B50" s="413"/>
      <c r="C50" s="413"/>
      <c r="D50" s="413"/>
      <c r="E50" s="423"/>
      <c r="F50" s="423"/>
      <c r="G50" s="424">
        <f>SUM(G48:G49)</f>
        <v>4912910</v>
      </c>
      <c r="H50" s="431">
        <f>SUM(H48:H49)</f>
        <v>5503278</v>
      </c>
      <c r="I50" s="425">
        <f>SUM(I48:I49)</f>
        <v>590368</v>
      </c>
      <c r="J50" s="426">
        <f>SUM(J48:J49)</f>
        <v>809.02</v>
      </c>
      <c r="K50" s="427"/>
      <c r="L50" s="422"/>
    </row>
    <row r="51" spans="1:14">
      <c r="A51" s="394" t="s">
        <v>3014</v>
      </c>
      <c r="B51" s="413"/>
      <c r="C51" s="413"/>
      <c r="D51" s="413"/>
      <c r="E51" s="423"/>
      <c r="F51" s="423"/>
      <c r="G51" s="414"/>
      <c r="H51" s="415"/>
      <c r="I51" s="413"/>
      <c r="J51" s="416"/>
      <c r="K51" s="427"/>
      <c r="L51" s="422"/>
    </row>
    <row r="52" spans="1:14">
      <c r="A52" s="440" t="s">
        <v>3121</v>
      </c>
      <c r="B52" s="441">
        <v>33000</v>
      </c>
      <c r="C52" s="413">
        <v>2221</v>
      </c>
      <c r="D52" s="413">
        <v>0</v>
      </c>
      <c r="E52" s="413">
        <v>35221</v>
      </c>
      <c r="F52" s="413">
        <f>B52+C52-E52+D52</f>
        <v>0</v>
      </c>
      <c r="G52" s="414">
        <v>0</v>
      </c>
      <c r="H52" s="414">
        <v>0</v>
      </c>
      <c r="I52" s="414">
        <v>0</v>
      </c>
      <c r="J52" s="416">
        <f>+H52/BS!$E$29*100</f>
        <v>0</v>
      </c>
      <c r="K52" s="417">
        <f>F52*N52/M52*100</f>
        <v>0</v>
      </c>
      <c r="L52" s="418">
        <v>2631.96</v>
      </c>
      <c r="M52" s="419">
        <f>L52*1000000</f>
        <v>2631960000</v>
      </c>
      <c r="N52" s="420">
        <v>10</v>
      </c>
    </row>
    <row r="53" spans="1:14">
      <c r="A53" s="440" t="s">
        <v>3122</v>
      </c>
      <c r="B53" s="441">
        <v>21500</v>
      </c>
      <c r="C53" s="413">
        <v>0</v>
      </c>
      <c r="D53" s="413">
        <v>0</v>
      </c>
      <c r="E53" s="413">
        <v>21500</v>
      </c>
      <c r="F53" s="413">
        <f>B53+C53-E53+D53</f>
        <v>0</v>
      </c>
      <c r="G53" s="414">
        <v>0</v>
      </c>
      <c r="H53" s="414">
        <v>0</v>
      </c>
      <c r="I53" s="414">
        <v>0</v>
      </c>
      <c r="J53" s="416">
        <f>+H53/BS!$E$29*100</f>
        <v>0</v>
      </c>
      <c r="K53" s="417">
        <f>F53*N53/M53*100</f>
        <v>0</v>
      </c>
      <c r="L53" s="418">
        <v>979</v>
      </c>
      <c r="M53" s="419">
        <f>L53*1000000</f>
        <v>979000000</v>
      </c>
      <c r="N53" s="420">
        <v>10</v>
      </c>
    </row>
    <row r="54" spans="1:14">
      <c r="A54" s="412" t="s">
        <v>3123</v>
      </c>
      <c r="B54" s="441">
        <v>0</v>
      </c>
      <c r="C54" s="441">
        <v>18500</v>
      </c>
      <c r="D54" s="413">
        <v>200</v>
      </c>
      <c r="E54" s="413">
        <v>14500</v>
      </c>
      <c r="F54" s="413">
        <f>B54+C54-E54+D54</f>
        <v>4200</v>
      </c>
      <c r="G54" s="415">
        <v>372038</v>
      </c>
      <c r="H54" s="415">
        <v>336462</v>
      </c>
      <c r="I54" s="413">
        <f>+H54-G54</f>
        <v>-35576</v>
      </c>
      <c r="J54" s="416">
        <f>+H54/BS!$E$29*100</f>
        <v>49.46</v>
      </c>
      <c r="K54" s="417">
        <f>F54*N54/M54*100</f>
        <v>1.3899999999999999E-2</v>
      </c>
      <c r="L54" s="418">
        <v>301.87</v>
      </c>
      <c r="M54" s="419">
        <f>L54*1000000</f>
        <v>301870000</v>
      </c>
      <c r="N54" s="420">
        <v>10</v>
      </c>
    </row>
    <row r="55" spans="1:14">
      <c r="A55" s="412"/>
      <c r="B55" s="441"/>
      <c r="C55" s="441"/>
      <c r="D55" s="413"/>
      <c r="E55" s="423"/>
      <c r="F55" s="423"/>
      <c r="G55" s="424">
        <f>SUM(G52:G54)</f>
        <v>372038</v>
      </c>
      <c r="H55" s="431">
        <f>SUM(H52:H54)</f>
        <v>336462</v>
      </c>
      <c r="I55" s="425">
        <f>SUM(I52:I54)</f>
        <v>-35576</v>
      </c>
      <c r="J55" s="426">
        <f>SUM(J52:J54)</f>
        <v>49.46</v>
      </c>
      <c r="K55" s="442"/>
      <c r="L55" s="422"/>
    </row>
    <row r="56" spans="1:14">
      <c r="A56" s="429" t="s">
        <v>3016</v>
      </c>
      <c r="B56" s="441"/>
      <c r="C56" s="441"/>
      <c r="D56" s="413"/>
      <c r="E56" s="423"/>
      <c r="F56" s="423"/>
      <c r="G56" s="432"/>
      <c r="H56" s="433"/>
      <c r="I56" s="423"/>
      <c r="J56" s="434"/>
      <c r="K56" s="442"/>
      <c r="L56" s="422"/>
    </row>
    <row r="57" spans="1:14">
      <c r="A57" s="412" t="s">
        <v>3017</v>
      </c>
      <c r="B57" s="441"/>
      <c r="C57" s="413"/>
      <c r="D57" s="413"/>
      <c r="E57" s="413"/>
      <c r="F57" s="423"/>
      <c r="G57" s="432"/>
      <c r="H57" s="433"/>
      <c r="I57" s="423"/>
      <c r="J57" s="434"/>
      <c r="K57" s="442"/>
      <c r="L57" s="422"/>
    </row>
    <row r="58" spans="1:14">
      <c r="A58" s="412" t="s">
        <v>3018</v>
      </c>
      <c r="B58" s="413">
        <v>0</v>
      </c>
      <c r="C58" s="413">
        <v>100000</v>
      </c>
      <c r="D58" s="413">
        <v>0</v>
      </c>
      <c r="E58" s="413">
        <v>100000</v>
      </c>
      <c r="F58" s="413">
        <f>B58+C58-E58+D58</f>
        <v>0</v>
      </c>
      <c r="G58" s="414">
        <v>0</v>
      </c>
      <c r="H58" s="414">
        <v>0</v>
      </c>
      <c r="I58" s="414">
        <v>0</v>
      </c>
      <c r="J58" s="414">
        <v>0</v>
      </c>
      <c r="K58" s="417">
        <f>F58*N58/M58*100</f>
        <v>0</v>
      </c>
      <c r="L58" s="418">
        <v>37740</v>
      </c>
      <c r="M58" s="419">
        <f>L58*1000000</f>
        <v>37740000000</v>
      </c>
      <c r="N58" s="420">
        <v>10</v>
      </c>
    </row>
    <row r="59" spans="1:14">
      <c r="A59" s="412"/>
      <c r="B59" s="413"/>
      <c r="C59" s="413"/>
      <c r="D59" s="413"/>
      <c r="E59" s="413"/>
      <c r="F59" s="413"/>
      <c r="G59" s="424">
        <f>SUM(G58)</f>
        <v>0</v>
      </c>
      <c r="H59" s="431">
        <f>SUM(H58)</f>
        <v>0</v>
      </c>
      <c r="I59" s="425">
        <f>SUM(I58)</f>
        <v>0</v>
      </c>
      <c r="J59" s="426">
        <f>SUM(J58)</f>
        <v>0</v>
      </c>
      <c r="K59" s="417"/>
      <c r="L59" s="422"/>
    </row>
    <row r="60" spans="1:14">
      <c r="A60" s="429" t="s">
        <v>3019</v>
      </c>
      <c r="B60" s="441"/>
      <c r="C60" s="441"/>
      <c r="D60" s="413"/>
      <c r="E60" s="423"/>
      <c r="F60" s="423"/>
      <c r="G60" s="432"/>
      <c r="H60" s="433"/>
      <c r="I60" s="423"/>
      <c r="J60" s="434"/>
      <c r="K60" s="442"/>
      <c r="L60" s="422"/>
    </row>
    <row r="61" spans="1:14">
      <c r="A61" s="440" t="s">
        <v>3020</v>
      </c>
      <c r="B61" s="441">
        <v>90780</v>
      </c>
      <c r="C61" s="441">
        <v>10800</v>
      </c>
      <c r="D61" s="413">
        <v>0</v>
      </c>
      <c r="E61" s="413">
        <v>0</v>
      </c>
      <c r="F61" s="413">
        <f>B61+C61-E61+D61</f>
        <v>101580</v>
      </c>
      <c r="G61" s="415">
        <v>3786205</v>
      </c>
      <c r="H61" s="415">
        <v>4595479</v>
      </c>
      <c r="I61" s="413">
        <f>+H61-G61</f>
        <v>809274</v>
      </c>
      <c r="J61" s="416">
        <f>+H61/BS!$E$29*100</f>
        <v>675.57</v>
      </c>
      <c r="K61" s="417">
        <f>F61*N61/M61*100</f>
        <v>8.8000000000000005E-3</v>
      </c>
      <c r="L61" s="418">
        <v>11571.54</v>
      </c>
      <c r="M61" s="419">
        <f>L61*1000000</f>
        <v>11571540000</v>
      </c>
      <c r="N61" s="420">
        <v>10</v>
      </c>
    </row>
    <row r="62" spans="1:14">
      <c r="A62" s="412"/>
      <c r="B62" s="441"/>
      <c r="C62" s="441"/>
      <c r="D62" s="413"/>
      <c r="E62" s="423"/>
      <c r="F62" s="423"/>
      <c r="G62" s="424">
        <f>SUM(G61)</f>
        <v>3786205</v>
      </c>
      <c r="H62" s="431">
        <f>SUM(H61)</f>
        <v>4595479</v>
      </c>
      <c r="I62" s="425">
        <f>SUM(I61)</f>
        <v>809274</v>
      </c>
      <c r="J62" s="426">
        <f>SUM(J61)</f>
        <v>675.57</v>
      </c>
      <c r="K62" s="423"/>
      <c r="L62" s="422"/>
    </row>
    <row r="63" spans="1:14">
      <c r="A63" s="429" t="s">
        <v>3124</v>
      </c>
      <c r="B63" s="413"/>
      <c r="C63" s="413"/>
      <c r="D63" s="413"/>
      <c r="E63" s="413"/>
      <c r="F63" s="413"/>
      <c r="G63" s="414"/>
      <c r="H63" s="415"/>
      <c r="I63" s="413"/>
      <c r="J63" s="416"/>
      <c r="K63" s="443"/>
      <c r="L63" s="422"/>
    </row>
    <row r="64" spans="1:14">
      <c r="A64" s="400" t="s">
        <v>3125</v>
      </c>
      <c r="B64" s="441">
        <v>2020</v>
      </c>
      <c r="C64" s="441">
        <v>2200</v>
      </c>
      <c r="D64" s="441">
        <v>0</v>
      </c>
      <c r="E64" s="441">
        <v>500</v>
      </c>
      <c r="F64" s="413">
        <f>B64+C64-E64+D64</f>
        <v>3720</v>
      </c>
      <c r="G64" s="415">
        <v>722617</v>
      </c>
      <c r="H64" s="402">
        <v>1074857</v>
      </c>
      <c r="I64" s="413">
        <f>+H64-G64</f>
        <v>352240</v>
      </c>
      <c r="J64" s="416">
        <f>+H64/BS!$E$29*100</f>
        <v>158.01</v>
      </c>
      <c r="K64" s="417">
        <f>F64*N64/M64*100</f>
        <v>8.9999999999999993E-3</v>
      </c>
      <c r="L64" s="444">
        <v>414.43</v>
      </c>
      <c r="M64" s="419">
        <f>L64*1000000</f>
        <v>414430000</v>
      </c>
      <c r="N64" s="420">
        <v>10</v>
      </c>
    </row>
    <row r="65" spans="1:14">
      <c r="A65" s="405" t="s">
        <v>3126</v>
      </c>
      <c r="B65" s="441">
        <v>0</v>
      </c>
      <c r="C65" s="441">
        <v>425</v>
      </c>
      <c r="D65" s="441">
        <v>0</v>
      </c>
      <c r="E65" s="441">
        <v>420</v>
      </c>
      <c r="F65" s="441">
        <f>B65+C65-E65+D65</f>
        <v>5</v>
      </c>
      <c r="G65" s="415">
        <v>49604</v>
      </c>
      <c r="H65" s="415">
        <v>50500</v>
      </c>
      <c r="I65" s="413">
        <f>+H65-G65</f>
        <v>896</v>
      </c>
      <c r="J65" s="416">
        <f>+H65/BS!$E$29*100</f>
        <v>7.42</v>
      </c>
      <c r="K65" s="445">
        <f>F65*N65/M65*100</f>
        <v>0</v>
      </c>
      <c r="L65" s="444">
        <v>664.69</v>
      </c>
      <c r="M65" s="419">
        <f>L65*1000000</f>
        <v>664690000</v>
      </c>
      <c r="N65" s="420">
        <v>50</v>
      </c>
    </row>
    <row r="66" spans="1:14">
      <c r="A66" s="405" t="s">
        <v>3127</v>
      </c>
      <c r="B66" s="441">
        <v>0</v>
      </c>
      <c r="C66" s="441">
        <v>10000</v>
      </c>
      <c r="D66" s="441">
        <v>0</v>
      </c>
      <c r="E66" s="441">
        <v>10000</v>
      </c>
      <c r="F66" s="441">
        <f>B66+C66-E66+D66</f>
        <v>0</v>
      </c>
      <c r="G66" s="415">
        <v>0</v>
      </c>
      <c r="H66" s="414">
        <v>0</v>
      </c>
      <c r="I66" s="414">
        <v>0</v>
      </c>
      <c r="J66" s="416">
        <f>+H66/BS!$E$29*100</f>
        <v>0</v>
      </c>
      <c r="K66" s="445">
        <f>F66*N66/M66*100</f>
        <v>0</v>
      </c>
      <c r="L66" s="446">
        <v>7612</v>
      </c>
      <c r="M66" s="419">
        <f>L66*1000000</f>
        <v>7612000000</v>
      </c>
      <c r="N66" s="420">
        <v>10</v>
      </c>
    </row>
    <row r="67" spans="1:14">
      <c r="B67" s="441"/>
      <c r="C67" s="441"/>
      <c r="D67" s="441"/>
      <c r="E67" s="441"/>
      <c r="F67" s="441"/>
      <c r="G67" s="435">
        <f>SUM(G64:G66)</f>
        <v>772221</v>
      </c>
      <c r="H67" s="436">
        <f>SUM(H64:H66)</f>
        <v>1125357</v>
      </c>
      <c r="I67" s="437">
        <f>SUM(I64:I66)</f>
        <v>353136</v>
      </c>
      <c r="J67" s="438">
        <f>SUM(J64:J66)</f>
        <v>165.43</v>
      </c>
      <c r="K67" s="445"/>
      <c r="L67" s="422"/>
    </row>
    <row r="68" spans="1:14">
      <c r="A68" s="447" t="s">
        <v>3021</v>
      </c>
      <c r="B68" s="441"/>
      <c r="C68" s="441"/>
      <c r="D68" s="441"/>
      <c r="E68" s="441"/>
      <c r="F68" s="441"/>
      <c r="G68" s="414"/>
      <c r="H68" s="415"/>
      <c r="I68" s="413"/>
      <c r="J68" s="416"/>
      <c r="K68" s="445"/>
      <c r="L68" s="422"/>
    </row>
    <row r="69" spans="1:14">
      <c r="A69" s="405" t="s">
        <v>3128</v>
      </c>
      <c r="B69" s="441">
        <v>0</v>
      </c>
      <c r="C69" s="441">
        <v>356500</v>
      </c>
      <c r="D69" s="441">
        <v>0</v>
      </c>
      <c r="E69" s="441">
        <v>0</v>
      </c>
      <c r="F69" s="441">
        <f>B69+C69-E69+D69</f>
        <v>356500</v>
      </c>
      <c r="G69" s="415">
        <v>3215735</v>
      </c>
      <c r="H69" s="415">
        <v>3283365</v>
      </c>
      <c r="I69" s="413">
        <f>+H69-G69</f>
        <v>67630</v>
      </c>
      <c r="J69" s="416">
        <f>+H69/BS!$E$29*100</f>
        <v>482.68</v>
      </c>
      <c r="K69" s="445">
        <f>F69*N69/M69*100</f>
        <v>7.0000000000000007E-2</v>
      </c>
      <c r="L69" s="418">
        <v>5279.68</v>
      </c>
      <c r="M69" s="419">
        <f>L69*1000000</f>
        <v>5279680000</v>
      </c>
      <c r="N69" s="420">
        <v>10</v>
      </c>
    </row>
    <row r="70" spans="1:14">
      <c r="A70" s="405" t="s">
        <v>3022</v>
      </c>
      <c r="B70" s="441">
        <v>0</v>
      </c>
      <c r="C70" s="441">
        <v>119500</v>
      </c>
      <c r="D70" s="441">
        <v>0</v>
      </c>
      <c r="E70" s="441">
        <v>0</v>
      </c>
      <c r="F70" s="441">
        <f>B70+C70-E70+D70</f>
        <v>119500</v>
      </c>
      <c r="G70" s="415">
        <v>3516950</v>
      </c>
      <c r="H70" s="415">
        <v>3590975</v>
      </c>
      <c r="I70" s="413">
        <f>+H70-G70</f>
        <v>74025</v>
      </c>
      <c r="J70" s="416">
        <f>+H70/BS!$E$29*100</f>
        <v>527.9</v>
      </c>
      <c r="K70" s="445">
        <f>F70*N70/M70*100</f>
        <v>0.01</v>
      </c>
      <c r="L70" s="418">
        <v>9033.67</v>
      </c>
      <c r="M70" s="419">
        <f>L70*1000000</f>
        <v>9033670000</v>
      </c>
      <c r="N70" s="420">
        <v>10</v>
      </c>
    </row>
    <row r="71" spans="1:14">
      <c r="B71" s="441"/>
      <c r="C71" s="441"/>
      <c r="D71" s="441"/>
      <c r="E71" s="441"/>
      <c r="F71" s="441"/>
      <c r="G71" s="435">
        <f>SUM(G69:G70)</f>
        <v>6732685</v>
      </c>
      <c r="H71" s="436">
        <f>SUM(H69:H70)</f>
        <v>6874340</v>
      </c>
      <c r="I71" s="437">
        <f>SUM(I69:I70)</f>
        <v>141655</v>
      </c>
      <c r="J71" s="438">
        <f>SUM(J69:J70)</f>
        <v>1010.58</v>
      </c>
      <c r="K71" s="445"/>
      <c r="L71" s="422"/>
    </row>
    <row r="72" spans="1:14">
      <c r="B72" s="441"/>
      <c r="C72" s="441"/>
      <c r="D72" s="441"/>
      <c r="E72" s="441"/>
      <c r="F72" s="441"/>
      <c r="G72" s="414"/>
      <c r="H72" s="415"/>
      <c r="I72" s="413"/>
      <c r="J72" s="416"/>
      <c r="K72" s="445"/>
      <c r="L72" s="422"/>
    </row>
    <row r="73" spans="1:14">
      <c r="B73" s="441"/>
      <c r="C73" s="448"/>
      <c r="D73" s="448"/>
      <c r="E73" s="448"/>
      <c r="F73" s="448"/>
      <c r="G73" s="432"/>
      <c r="H73" s="433"/>
      <c r="I73" s="423"/>
      <c r="J73" s="449"/>
      <c r="K73" s="450"/>
    </row>
    <row r="74" spans="1:14" ht="15" thickBot="1">
      <c r="A74" s="394" t="s">
        <v>3023</v>
      </c>
      <c r="B74" s="423"/>
      <c r="C74" s="423"/>
      <c r="D74" s="423"/>
      <c r="E74" s="423"/>
      <c r="F74" s="423"/>
      <c r="G74" s="451">
        <f>+G67+G62+G59+G55+G50+G44+G39+G32+G29+G23+G71</f>
        <v>41936234</v>
      </c>
      <c r="H74" s="451">
        <f>+H67+H62+H59+H55+H50+H44+H39+H32+H29+H23+H71</f>
        <v>48404439</v>
      </c>
      <c r="I74" s="451">
        <f>+I67+I62+I59+I55+I50+I44+I39+I32+I29+I23+I71</f>
        <v>6468205</v>
      </c>
      <c r="J74" s="452">
        <f>+J67+J62+J59+J55+J50+J44+J39+J32+J29+J23+J71</f>
        <v>7115.79</v>
      </c>
      <c r="K74" s="442"/>
    </row>
    <row r="75" spans="1:14" ht="15" thickTop="1">
      <c r="B75" s="441"/>
      <c r="C75" s="448"/>
      <c r="D75" s="448"/>
      <c r="E75" s="448"/>
      <c r="F75" s="448"/>
      <c r="G75" s="395"/>
      <c r="H75" s="396"/>
      <c r="I75" s="448"/>
      <c r="J75" s="450"/>
      <c r="K75" s="450"/>
    </row>
    <row r="76" spans="1:14">
      <c r="A76" s="453"/>
      <c r="B76" s="454"/>
      <c r="C76" s="454"/>
      <c r="D76" s="454"/>
      <c r="E76" s="454"/>
      <c r="F76" s="486"/>
      <c r="G76" s="455"/>
      <c r="H76" s="455"/>
      <c r="I76" s="2531" t="s">
        <v>3024</v>
      </c>
      <c r="J76" s="2532"/>
      <c r="K76" s="400"/>
      <c r="L76" s="405"/>
    </row>
    <row r="77" spans="1:14" ht="28.8">
      <c r="A77" s="453"/>
      <c r="B77" s="454"/>
      <c r="C77" s="454"/>
      <c r="D77" s="454"/>
      <c r="E77" s="454"/>
      <c r="F77" s="487"/>
      <c r="G77" s="454"/>
      <c r="H77" s="401"/>
      <c r="I77" s="456" t="s">
        <v>3088</v>
      </c>
      <c r="J77" s="457" t="s">
        <v>3087</v>
      </c>
      <c r="K77" s="400"/>
      <c r="L77" s="405"/>
    </row>
    <row r="78" spans="1:14">
      <c r="A78" s="453"/>
      <c r="B78" s="454"/>
      <c r="C78" s="454"/>
      <c r="D78" s="454"/>
      <c r="E78" s="454"/>
      <c r="F78" s="454"/>
      <c r="G78" s="454"/>
      <c r="H78" s="401"/>
      <c r="I78" s="458" t="s">
        <v>3027</v>
      </c>
      <c r="J78" s="492"/>
      <c r="K78" s="400"/>
      <c r="L78" s="405"/>
    </row>
    <row r="79" spans="1:14">
      <c r="A79" s="453"/>
      <c r="B79" s="454"/>
      <c r="C79" s="454"/>
      <c r="D79" s="454"/>
      <c r="E79" s="454"/>
      <c r="F79" s="454"/>
      <c r="G79" s="454"/>
      <c r="H79" s="401"/>
      <c r="I79" s="459"/>
      <c r="J79" s="460"/>
      <c r="K79" s="400"/>
      <c r="L79" s="405"/>
    </row>
    <row r="80" spans="1:14" ht="15" thickBot="1">
      <c r="A80" s="453" t="s">
        <v>3028</v>
      </c>
      <c r="B80" s="454"/>
      <c r="C80" s="454"/>
      <c r="D80" s="454"/>
      <c r="E80" s="454"/>
      <c r="F80" s="454"/>
      <c r="G80" s="454"/>
      <c r="H80" s="401"/>
      <c r="I80" s="461">
        <f>+H74</f>
        <v>48404439</v>
      </c>
      <c r="J80" s="461">
        <v>29249490</v>
      </c>
      <c r="K80" s="400"/>
      <c r="L80" s="405"/>
    </row>
    <row r="81" spans="1:11" ht="15" thickTop="1">
      <c r="A81" s="400"/>
      <c r="B81" s="441"/>
      <c r="C81" s="448"/>
      <c r="D81" s="448"/>
      <c r="E81" s="448"/>
      <c r="F81" s="448"/>
      <c r="G81" s="395"/>
      <c r="H81" s="396"/>
      <c r="I81" s="448"/>
      <c r="J81" s="450"/>
      <c r="K81" s="450"/>
    </row>
    <row r="82" spans="1:11">
      <c r="A82" s="400"/>
      <c r="B82" s="441"/>
      <c r="C82" s="448"/>
      <c r="D82" s="448"/>
      <c r="E82" s="448"/>
      <c r="F82" s="448"/>
      <c r="G82" s="395"/>
      <c r="H82" s="396"/>
      <c r="I82" s="448"/>
      <c r="J82" s="450"/>
      <c r="K82" s="450"/>
    </row>
    <row r="83" spans="1:11">
      <c r="A83" s="462" t="s">
        <v>3634</v>
      </c>
      <c r="B83" s="441"/>
      <c r="C83" s="448"/>
      <c r="D83" s="448"/>
      <c r="E83" s="448"/>
      <c r="F83" s="448"/>
      <c r="G83" s="395"/>
      <c r="H83" s="396"/>
      <c r="I83" s="448"/>
      <c r="J83" s="450"/>
      <c r="K83" s="450"/>
    </row>
    <row r="84" spans="1:11" ht="12.75" hidden="1" customHeight="1">
      <c r="A84" s="400"/>
      <c r="B84" s="441"/>
      <c r="C84" s="448"/>
      <c r="D84" s="448"/>
      <c r="E84" s="448"/>
      <c r="F84" s="448"/>
      <c r="G84" s="395"/>
      <c r="H84" s="396"/>
      <c r="I84" s="448"/>
      <c r="J84" s="450"/>
      <c r="K84" s="450"/>
    </row>
    <row r="85" spans="1:11" ht="12.75" hidden="1" customHeight="1">
      <c r="A85" s="400"/>
      <c r="B85" s="441"/>
      <c r="C85" s="448"/>
      <c r="D85" s="448"/>
      <c r="E85" s="448"/>
      <c r="F85" s="448"/>
      <c r="G85" s="395"/>
      <c r="H85" s="396"/>
      <c r="I85" s="448"/>
      <c r="J85" s="450"/>
      <c r="K85" s="450"/>
    </row>
    <row r="86" spans="1:11" ht="12.75" hidden="1" customHeight="1">
      <c r="A86" s="400"/>
      <c r="B86" s="441"/>
      <c r="C86" s="448"/>
      <c r="D86" s="448"/>
      <c r="E86" s="448"/>
      <c r="F86" s="448"/>
      <c r="G86" s="395"/>
      <c r="H86" s="396"/>
      <c r="I86" s="448"/>
      <c r="J86" s="450"/>
      <c r="K86" s="450"/>
    </row>
    <row r="87" spans="1:11" ht="12.75" hidden="1" customHeight="1">
      <c r="A87" s="400"/>
      <c r="B87" s="441"/>
      <c r="C87" s="448"/>
      <c r="D87" s="448"/>
      <c r="E87" s="448"/>
      <c r="F87" s="448"/>
      <c r="G87" s="395"/>
      <c r="H87" s="396"/>
      <c r="I87" s="448"/>
      <c r="J87" s="450"/>
      <c r="K87" s="450"/>
    </row>
    <row r="88" spans="1:11" ht="12.75" hidden="1" customHeight="1">
      <c r="A88" s="400"/>
      <c r="B88" s="441"/>
      <c r="C88" s="448"/>
      <c r="D88" s="448"/>
      <c r="E88" s="448"/>
      <c r="F88" s="448"/>
      <c r="G88" s="395"/>
      <c r="H88" s="396"/>
      <c r="I88" s="448"/>
      <c r="J88" s="450"/>
      <c r="K88" s="450"/>
    </row>
    <row r="89" spans="1:11" ht="12.75" hidden="1" customHeight="1">
      <c r="A89" s="2533" t="s">
        <v>2941</v>
      </c>
      <c r="B89" s="2533"/>
      <c r="C89" s="2533"/>
      <c r="D89" s="2533"/>
      <c r="E89" s="2533"/>
      <c r="F89" s="2533"/>
      <c r="G89" s="2533"/>
      <c r="H89" s="2533"/>
      <c r="I89" s="2533"/>
      <c r="J89" s="2533"/>
      <c r="K89" s="2533"/>
    </row>
    <row r="90" spans="1:11" ht="12.75" hidden="1" customHeight="1">
      <c r="A90" s="2533" t="s">
        <v>3029</v>
      </c>
      <c r="B90" s="2533"/>
      <c r="C90" s="2533"/>
      <c r="D90" s="2533"/>
      <c r="E90" s="2533"/>
      <c r="F90" s="2533"/>
      <c r="G90" s="2533"/>
      <c r="H90" s="2533"/>
      <c r="I90" s="2533"/>
      <c r="J90" s="2533"/>
      <c r="K90" s="2533"/>
    </row>
    <row r="91" spans="1:11" ht="12.75" hidden="1" customHeight="1">
      <c r="A91" s="2533" t="s">
        <v>2942</v>
      </c>
      <c r="B91" s="2533"/>
      <c r="C91" s="2533"/>
      <c r="D91" s="2533"/>
      <c r="E91" s="2533"/>
      <c r="F91" s="2533"/>
      <c r="G91" s="2533"/>
      <c r="H91" s="2533"/>
      <c r="I91" s="2533"/>
      <c r="J91" s="2533"/>
      <c r="K91" s="2533"/>
    </row>
    <row r="92" spans="1:11" ht="12.75" hidden="1" customHeight="1">
      <c r="A92" s="491"/>
      <c r="B92" s="491"/>
      <c r="C92" s="491"/>
      <c r="D92" s="491"/>
      <c r="E92" s="491"/>
      <c r="F92" s="491"/>
      <c r="G92" s="463"/>
      <c r="H92" s="464"/>
      <c r="I92" s="491"/>
      <c r="J92" s="491"/>
      <c r="K92" s="491"/>
    </row>
    <row r="93" spans="1:11" ht="12.75" hidden="1" customHeight="1">
      <c r="A93" s="394"/>
      <c r="B93" s="441"/>
      <c r="C93" s="441"/>
      <c r="D93" s="441"/>
      <c r="E93" s="413"/>
      <c r="F93" s="441"/>
      <c r="G93" s="432"/>
      <c r="H93" s="415"/>
      <c r="I93" s="413"/>
      <c r="J93" s="465"/>
      <c r="K93" s="400"/>
    </row>
    <row r="94" spans="1:11" ht="12.75" hidden="1" customHeight="1">
      <c r="A94" s="466"/>
      <c r="B94" s="441"/>
      <c r="C94" s="441"/>
      <c r="D94" s="441"/>
      <c r="E94" s="413"/>
      <c r="F94" s="413"/>
      <c r="G94" s="414"/>
      <c r="H94" s="415"/>
      <c r="I94" s="413"/>
      <c r="J94" s="465"/>
      <c r="K94" s="400"/>
    </row>
    <row r="95" spans="1:11" ht="12.75" hidden="1" customHeight="1">
      <c r="A95" s="400"/>
      <c r="B95" s="441"/>
      <c r="C95" s="441"/>
      <c r="D95" s="441"/>
      <c r="E95" s="441"/>
      <c r="F95" s="413"/>
      <c r="G95" s="414"/>
      <c r="H95" s="415"/>
      <c r="I95" s="413"/>
      <c r="J95" s="465" t="s">
        <v>3030</v>
      </c>
      <c r="K95" s="400"/>
    </row>
    <row r="96" spans="1:11" ht="12.75" hidden="1" customHeight="1">
      <c r="A96" s="466"/>
      <c r="B96" s="441"/>
      <c r="C96" s="441"/>
      <c r="D96" s="441"/>
      <c r="E96" s="413"/>
      <c r="F96" s="441"/>
      <c r="G96" s="432"/>
      <c r="H96" s="433"/>
      <c r="I96" s="423"/>
      <c r="J96" s="465"/>
      <c r="K96" s="400"/>
    </row>
    <row r="97" spans="1:11">
      <c r="A97" s="394"/>
      <c r="B97" s="400"/>
      <c r="C97" s="400"/>
      <c r="D97" s="400"/>
      <c r="E97" s="441"/>
      <c r="F97" s="441"/>
      <c r="G97" s="414"/>
      <c r="H97" s="415"/>
      <c r="I97" s="413"/>
      <c r="J97" s="441"/>
      <c r="K97" s="400"/>
    </row>
    <row r="98" spans="1:11">
      <c r="A98" s="467"/>
      <c r="B98" s="468"/>
      <c r="C98" s="468"/>
      <c r="D98" s="468"/>
      <c r="E98" s="468"/>
      <c r="F98" s="469"/>
      <c r="G98" s="470"/>
      <c r="H98" s="471"/>
      <c r="I98" s="469"/>
      <c r="J98" s="472"/>
      <c r="K98" s="473"/>
    </row>
    <row r="99" spans="1:11" s="474" customFormat="1">
      <c r="A99" s="2516" t="s">
        <v>2941</v>
      </c>
      <c r="B99" s="2516"/>
      <c r="C99" s="2516"/>
      <c r="D99" s="2516"/>
      <c r="E99" s="2516"/>
      <c r="F99" s="2516"/>
      <c r="G99" s="2516"/>
      <c r="H99" s="2516"/>
      <c r="I99" s="2516"/>
      <c r="J99" s="2516"/>
      <c r="K99" s="2516"/>
    </row>
    <row r="100" spans="1:11" s="474" customFormat="1">
      <c r="A100" s="2516" t="s">
        <v>2942</v>
      </c>
      <c r="B100" s="2516"/>
      <c r="C100" s="2516"/>
      <c r="D100" s="2516"/>
      <c r="E100" s="2516"/>
      <c r="F100" s="2516"/>
      <c r="G100" s="2516"/>
      <c r="H100" s="2516"/>
      <c r="I100" s="2516"/>
      <c r="J100" s="2516"/>
      <c r="K100" s="2516"/>
    </row>
    <row r="101" spans="1:11" s="478" customFormat="1">
      <c r="A101" s="462"/>
      <c r="B101" s="462"/>
      <c r="C101" s="462"/>
      <c r="D101" s="462"/>
      <c r="E101" s="462"/>
      <c r="F101" s="462"/>
      <c r="G101" s="475"/>
      <c r="H101" s="476"/>
      <c r="I101" s="462"/>
      <c r="J101" s="462"/>
      <c r="K101" s="477"/>
    </row>
    <row r="102" spans="1:11" s="478" customFormat="1">
      <c r="A102" s="462"/>
      <c r="B102" s="462"/>
      <c r="C102" s="462"/>
      <c r="D102" s="462"/>
      <c r="E102" s="462"/>
      <c r="F102" s="462"/>
      <c r="G102" s="475"/>
      <c r="H102" s="476"/>
      <c r="I102" s="462"/>
      <c r="J102" s="462"/>
      <c r="K102" s="477"/>
    </row>
    <row r="103" spans="1:11" s="478" customFormat="1">
      <c r="A103" s="462"/>
      <c r="B103" s="462"/>
      <c r="C103" s="462"/>
      <c r="D103" s="462"/>
      <c r="E103" s="462"/>
      <c r="F103" s="462"/>
      <c r="G103" s="475"/>
      <c r="H103" s="476"/>
      <c r="I103" s="462"/>
      <c r="J103" s="462"/>
      <c r="K103" s="462"/>
    </row>
    <row r="104" spans="1:11" s="478" customFormat="1">
      <c r="A104" s="462"/>
      <c r="B104" s="462"/>
      <c r="C104" s="462"/>
      <c r="D104" s="462"/>
      <c r="E104" s="462"/>
      <c r="F104" s="462"/>
      <c r="G104" s="475"/>
      <c r="H104" s="476"/>
      <c r="I104" s="462"/>
      <c r="J104" s="462"/>
      <c r="K104" s="462"/>
    </row>
    <row r="105" spans="1:11" s="474" customFormat="1">
      <c r="A105" s="479" t="s">
        <v>3031</v>
      </c>
      <c r="B105" s="480"/>
      <c r="C105" s="480"/>
      <c r="D105" s="480"/>
      <c r="E105" s="480"/>
      <c r="F105" s="480"/>
      <c r="G105" s="481"/>
      <c r="H105" s="482"/>
      <c r="I105" s="483" t="s">
        <v>3032</v>
      </c>
      <c r="J105" s="484"/>
      <c r="K105" s="485"/>
    </row>
    <row r="106" spans="1:11" s="478" customFormat="1">
      <c r="A106" s="462"/>
      <c r="B106" s="462"/>
      <c r="C106" s="462"/>
      <c r="D106" s="462"/>
      <c r="E106" s="462"/>
      <c r="F106" s="462"/>
      <c r="G106" s="475"/>
      <c r="H106" s="476"/>
      <c r="I106" s="462"/>
      <c r="J106" s="462"/>
      <c r="K106" s="462"/>
    </row>
  </sheetData>
  <mergeCells count="21">
    <mergeCell ref="A89:K89"/>
    <mergeCell ref="K9:K14"/>
    <mergeCell ref="G15:I15"/>
    <mergeCell ref="B10:B14"/>
    <mergeCell ref="C10:C14"/>
    <mergeCell ref="A100:K100"/>
    <mergeCell ref="G11:G14"/>
    <mergeCell ref="H11:H14"/>
    <mergeCell ref="I11:I14"/>
    <mergeCell ref="B15:F15"/>
    <mergeCell ref="F10:F14"/>
    <mergeCell ref="E10:E14"/>
    <mergeCell ref="A9:A14"/>
    <mergeCell ref="J9:J14"/>
    <mergeCell ref="I76:J76"/>
    <mergeCell ref="A91:K91"/>
    <mergeCell ref="B9:F9"/>
    <mergeCell ref="D10:D14"/>
    <mergeCell ref="A90:K90"/>
    <mergeCell ref="G9:I10"/>
    <mergeCell ref="A99:K99"/>
  </mergeCells>
  <pageMargins left="0.56999999999999995" right="0.26" top="0.5" bottom="0.25" header="0.3" footer="0.3"/>
  <pageSetup scale="5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pageSetUpPr fitToPage="1"/>
  </sheetPr>
  <dimension ref="A1:AL68"/>
  <sheetViews>
    <sheetView showGridLines="0" view="pageBreakPreview" zoomScaleSheetLayoutView="100" workbookViewId="0">
      <selection activeCell="B143" sqref="B143:L144"/>
    </sheetView>
  </sheetViews>
  <sheetFormatPr defaultColWidth="9.109375" defaultRowHeight="13.8"/>
  <cols>
    <col min="1" max="1" width="2.6640625" style="1827" customWidth="1"/>
    <col min="2" max="2" width="20.33203125" style="1827" customWidth="1"/>
    <col min="3" max="3" width="13.109375" style="1827" customWidth="1"/>
    <col min="4" max="4" width="14.109375" style="1827" bestFit="1" customWidth="1"/>
    <col min="5" max="5" width="13.109375" style="1827" customWidth="1"/>
    <col min="6" max="6" width="14.109375" style="1827" bestFit="1" customWidth="1"/>
    <col min="7" max="8" width="13.109375" style="1827" customWidth="1"/>
    <col min="9" max="9" width="14" style="1827" customWidth="1"/>
    <col min="10" max="10" width="13.109375" style="1827" customWidth="1"/>
    <col min="11" max="11" width="10.88671875" style="1324" bestFit="1" customWidth="1"/>
    <col min="12" max="12" width="19.109375" style="1324" bestFit="1" customWidth="1"/>
    <col min="13" max="13" width="48" style="1324" bestFit="1" customWidth="1"/>
    <col min="14" max="15" width="15.88671875" style="1326" bestFit="1" customWidth="1"/>
    <col min="16" max="16" width="14.88671875" style="1326" bestFit="1" customWidth="1"/>
    <col min="17" max="17" width="13.88671875" style="1326" bestFit="1" customWidth="1"/>
    <col min="18" max="19" width="7.5546875" style="1324" customWidth="1"/>
    <col min="20" max="20" width="9.6640625" style="1324" bestFit="1" customWidth="1"/>
    <col min="21" max="21" width="11.44140625" style="1324" bestFit="1" customWidth="1"/>
    <col min="22" max="22" width="11.33203125" style="1324" bestFit="1" customWidth="1"/>
    <col min="23" max="23" width="12.109375" style="1324" bestFit="1" customWidth="1"/>
    <col min="24" max="24" width="9.109375" style="1324"/>
    <col min="25" max="25" width="12.109375" style="1324" bestFit="1" customWidth="1"/>
    <col min="26" max="16384" width="9.109375" style="1324"/>
  </cols>
  <sheetData>
    <row r="1" spans="1:25">
      <c r="A1" s="2543" t="s">
        <v>3819</v>
      </c>
      <c r="B1" s="2543"/>
      <c r="C1" s="2543"/>
      <c r="D1" s="2543"/>
      <c r="E1" s="2543"/>
      <c r="F1" s="2543"/>
      <c r="G1" s="2543"/>
      <c r="H1" s="2543"/>
      <c r="I1" s="2543"/>
      <c r="J1" s="2543"/>
    </row>
    <row r="2" spans="1:25">
      <c r="A2" s="2544" t="s">
        <v>3065</v>
      </c>
      <c r="B2" s="2544"/>
      <c r="C2" s="2544"/>
      <c r="D2" s="2544"/>
      <c r="E2" s="2544"/>
      <c r="F2" s="2544"/>
      <c r="G2" s="2544"/>
      <c r="H2" s="2544"/>
      <c r="I2" s="2544"/>
      <c r="J2" s="2544"/>
    </row>
    <row r="3" spans="1:25">
      <c r="A3" s="2544" t="s">
        <v>3934</v>
      </c>
      <c r="B3" s="2544"/>
      <c r="C3" s="2544"/>
      <c r="D3" s="2544"/>
      <c r="E3" s="2544"/>
      <c r="F3" s="2544"/>
      <c r="G3" s="2544"/>
      <c r="H3" s="2544"/>
      <c r="I3" s="2544"/>
      <c r="J3" s="2544"/>
    </row>
    <row r="4" spans="1:25">
      <c r="A4" s="1821"/>
      <c r="B4" s="1821"/>
      <c r="C4" s="1821"/>
      <c r="D4" s="1821"/>
      <c r="E4" s="1821"/>
      <c r="F4" s="1821"/>
      <c r="G4" s="1821"/>
      <c r="H4" s="1821"/>
      <c r="I4" s="1821"/>
      <c r="J4" s="1822"/>
    </row>
    <row r="5" spans="1:25">
      <c r="A5" s="1821"/>
      <c r="B5" s="1821"/>
      <c r="C5" s="1821"/>
      <c r="D5" s="1821"/>
      <c r="E5" s="1821"/>
      <c r="F5" s="1821"/>
      <c r="G5" s="1821"/>
      <c r="H5" s="1821"/>
      <c r="I5" s="1821"/>
      <c r="J5" s="1822"/>
    </row>
    <row r="6" spans="1:25">
      <c r="A6" s="2549" t="s">
        <v>3622</v>
      </c>
      <c r="B6" s="2550"/>
      <c r="C6" s="2555" t="s">
        <v>3935</v>
      </c>
      <c r="D6" s="2556"/>
      <c r="E6" s="2556"/>
      <c r="F6" s="2556"/>
      <c r="G6" s="2556"/>
      <c r="H6" s="2556"/>
      <c r="I6" s="2557"/>
      <c r="J6" s="2546" t="s">
        <v>3826</v>
      </c>
    </row>
    <row r="7" spans="1:25">
      <c r="A7" s="2551"/>
      <c r="B7" s="2552"/>
      <c r="C7" s="2558" t="s">
        <v>3193</v>
      </c>
      <c r="D7" s="2559"/>
      <c r="E7" s="2558" t="s">
        <v>3194</v>
      </c>
      <c r="F7" s="2559"/>
      <c r="G7" s="2549" t="s">
        <v>3172</v>
      </c>
      <c r="H7" s="2550"/>
      <c r="I7" s="2546" t="s">
        <v>3066</v>
      </c>
      <c r="J7" s="2547"/>
    </row>
    <row r="8" spans="1:25">
      <c r="A8" s="2551"/>
      <c r="B8" s="2552"/>
      <c r="C8" s="2560"/>
      <c r="D8" s="2561"/>
      <c r="E8" s="2560"/>
      <c r="F8" s="2561"/>
      <c r="G8" s="2553"/>
      <c r="H8" s="2554"/>
      <c r="I8" s="2547"/>
      <c r="J8" s="2547"/>
    </row>
    <row r="9" spans="1:25">
      <c r="A9" s="2553"/>
      <c r="B9" s="2554"/>
      <c r="C9" s="1823" t="s">
        <v>3067</v>
      </c>
      <c r="D9" s="1823" t="s">
        <v>3068</v>
      </c>
      <c r="E9" s="1823" t="s">
        <v>3067</v>
      </c>
      <c r="F9" s="1823" t="s">
        <v>3068</v>
      </c>
      <c r="G9" s="1823" t="s">
        <v>3067</v>
      </c>
      <c r="H9" s="1823" t="s">
        <v>3068</v>
      </c>
      <c r="I9" s="2548"/>
      <c r="J9" s="2548"/>
    </row>
    <row r="10" spans="1:25">
      <c r="A10" s="1821"/>
      <c r="B10" s="1821"/>
      <c r="C10" s="1824"/>
      <c r="D10" s="1824"/>
      <c r="E10" s="1824"/>
      <c r="F10" s="1824"/>
      <c r="G10" s="1824"/>
      <c r="H10" s="1824"/>
      <c r="I10" s="2545" t="s">
        <v>3191</v>
      </c>
      <c r="J10" s="2545"/>
    </row>
    <row r="11" spans="1:25">
      <c r="A11" s="1825"/>
      <c r="B11" s="1825"/>
      <c r="C11" s="1826"/>
      <c r="D11" s="1826"/>
      <c r="E11" s="1826"/>
      <c r="F11" s="1826"/>
      <c r="G11" s="1826"/>
      <c r="H11" s="1826"/>
      <c r="I11" s="1826"/>
    </row>
    <row r="12" spans="1:25">
      <c r="A12" s="1824" t="s">
        <v>3195</v>
      </c>
      <c r="B12" s="1824"/>
      <c r="C12" s="1336">
        <v>886195</v>
      </c>
      <c r="D12" s="1336">
        <v>255683509</v>
      </c>
      <c r="E12" s="1336">
        <v>1147018</v>
      </c>
      <c r="F12" s="1336">
        <v>175622160</v>
      </c>
      <c r="G12" s="1336">
        <v>499903</v>
      </c>
      <c r="H12" s="1336">
        <v>61137339</v>
      </c>
      <c r="I12" s="1336">
        <f>+H12+F12+D12</f>
        <v>492443008</v>
      </c>
      <c r="J12" s="1326">
        <v>398055319</v>
      </c>
    </row>
    <row r="13" spans="1:25">
      <c r="A13" s="1821"/>
      <c r="B13" s="1821"/>
      <c r="C13" s="1828"/>
      <c r="D13" s="1828"/>
      <c r="E13" s="1828"/>
      <c r="F13" s="1828"/>
      <c r="G13" s="1828"/>
      <c r="H13" s="1828"/>
      <c r="I13" s="1828"/>
      <c r="J13" s="1326"/>
      <c r="K13" s="1454"/>
      <c r="L13" s="1454"/>
      <c r="M13" s="1454"/>
      <c r="N13" s="1456"/>
      <c r="O13" s="1456"/>
      <c r="P13" s="1456"/>
      <c r="Q13" s="1456"/>
      <c r="R13" s="1454"/>
      <c r="U13" s="1324" t="s">
        <v>3780</v>
      </c>
      <c r="W13" s="1324" t="s">
        <v>3781</v>
      </c>
    </row>
    <row r="14" spans="1:25">
      <c r="A14" s="1829" t="s">
        <v>3782</v>
      </c>
      <c r="B14" s="1829"/>
      <c r="C14" s="1828"/>
      <c r="D14" s="1828"/>
      <c r="E14" s="1828"/>
      <c r="F14" s="1828"/>
      <c r="G14" s="1828"/>
      <c r="H14" s="1828"/>
      <c r="I14" s="1828"/>
      <c r="J14" s="1326"/>
      <c r="K14" s="1454"/>
      <c r="L14" s="1454"/>
      <c r="M14" s="1454"/>
      <c r="N14" s="1456"/>
      <c r="O14" s="1456"/>
      <c r="P14" s="1456"/>
      <c r="Q14" s="1456"/>
      <c r="R14" s="1454"/>
      <c r="U14" s="1326">
        <v>7045</v>
      </c>
      <c r="W14" s="1324">
        <v>15395.719499999999</v>
      </c>
      <c r="Y14" s="1326">
        <v>4176</v>
      </c>
    </row>
    <row r="15" spans="1:25">
      <c r="A15" s="1830" t="s">
        <v>3667</v>
      </c>
      <c r="B15" s="1831"/>
      <c r="C15" s="1832">
        <v>130314</v>
      </c>
      <c r="D15" s="1832">
        <f>66817344-16</f>
        <v>66817328</v>
      </c>
      <c r="E15" s="1832">
        <v>232652</v>
      </c>
      <c r="F15" s="1832">
        <f>46790109-1</f>
        <v>46790108</v>
      </c>
      <c r="G15" s="1832">
        <v>110748</v>
      </c>
      <c r="H15" s="1832">
        <f>20128166+1</f>
        <v>20128167</v>
      </c>
      <c r="I15" s="1833">
        <f>+H15+F15+D15</f>
        <v>133735603</v>
      </c>
      <c r="J15" s="1834">
        <v>69190222</v>
      </c>
      <c r="K15" s="1326" t="s">
        <v>3370</v>
      </c>
      <c r="L15" s="1326"/>
      <c r="N15" s="1326">
        <v>-14965489</v>
      </c>
      <c r="O15" s="1326">
        <v>-8061702</v>
      </c>
      <c r="P15" s="1326">
        <v>-1212386</v>
      </c>
      <c r="T15" s="1814"/>
      <c r="U15" s="1326">
        <v>475</v>
      </c>
      <c r="V15" s="1814"/>
      <c r="W15" s="1324">
        <v>809.30290000000002</v>
      </c>
      <c r="Y15" s="1326">
        <v>165</v>
      </c>
    </row>
    <row r="16" spans="1:25">
      <c r="A16" s="1829"/>
      <c r="B16" s="1829"/>
      <c r="C16" s="1310"/>
      <c r="D16" s="1310"/>
      <c r="E16" s="1310"/>
      <c r="F16" s="1310"/>
      <c r="G16" s="1310"/>
      <c r="H16" s="1310"/>
      <c r="I16" s="1835"/>
      <c r="J16" s="1836"/>
      <c r="K16" s="1326" t="s">
        <v>3374</v>
      </c>
      <c r="L16" s="1326"/>
      <c r="N16" s="1326">
        <v>-13068441</v>
      </c>
      <c r="O16" s="1326">
        <v>-10908622</v>
      </c>
      <c r="P16" s="1326">
        <v>-2302689</v>
      </c>
      <c r="T16" s="1814"/>
      <c r="U16" s="1326">
        <v>27553</v>
      </c>
      <c r="V16" s="1814"/>
      <c r="W16" s="1324">
        <v>58416.790500000003</v>
      </c>
      <c r="Y16" s="1326">
        <v>13279</v>
      </c>
    </row>
    <row r="17" spans="1:25">
      <c r="A17" s="1830" t="s">
        <v>3668</v>
      </c>
      <c r="B17" s="1829"/>
      <c r="C17" s="1351">
        <v>-50080</v>
      </c>
      <c r="D17" s="1351">
        <v>-24816076</v>
      </c>
      <c r="E17" s="1351">
        <v>-153785</v>
      </c>
      <c r="F17" s="1351">
        <v>-30929485</v>
      </c>
      <c r="G17" s="1351">
        <v>-88059</v>
      </c>
      <c r="H17" s="1351">
        <v>-15956679</v>
      </c>
      <c r="I17" s="1837">
        <f>D17+F17+H17</f>
        <v>-71702240</v>
      </c>
      <c r="J17" s="1838">
        <v>-42156146</v>
      </c>
      <c r="N17" s="1326">
        <f>SUM(N15:N16)</f>
        <v>-28033930</v>
      </c>
      <c r="O17" s="1326">
        <f>SUM(O15:O16)</f>
        <v>-18970324</v>
      </c>
      <c r="P17" s="1326">
        <f>SUM(P15:P16)</f>
        <v>-3515075</v>
      </c>
      <c r="T17" s="1814"/>
      <c r="U17" s="1326">
        <v>-14302</v>
      </c>
      <c r="V17" s="1814"/>
      <c r="W17" s="1324">
        <v>-83914.3698</v>
      </c>
      <c r="Y17" s="1326">
        <v>-22278</v>
      </c>
    </row>
    <row r="18" spans="1:25">
      <c r="A18" s="1829"/>
      <c r="B18" s="1829"/>
      <c r="C18" s="1336">
        <f t="shared" ref="C18:J18" si="0">SUM(C15:C17)</f>
        <v>80234</v>
      </c>
      <c r="D18" s="1336">
        <f t="shared" si="0"/>
        <v>42001252</v>
      </c>
      <c r="E18" s="1336">
        <f t="shared" si="0"/>
        <v>78867</v>
      </c>
      <c r="F18" s="1336">
        <f t="shared" si="0"/>
        <v>15860623</v>
      </c>
      <c r="G18" s="1336">
        <f t="shared" si="0"/>
        <v>22689</v>
      </c>
      <c r="H18" s="1336">
        <f t="shared" si="0"/>
        <v>4171488</v>
      </c>
      <c r="I18" s="1336">
        <f t="shared" si="0"/>
        <v>62033363</v>
      </c>
      <c r="J18" s="1352">
        <f t="shared" si="0"/>
        <v>27034076</v>
      </c>
      <c r="K18" s="1326" t="s">
        <v>3372</v>
      </c>
      <c r="L18" s="1326"/>
      <c r="N18" s="1326">
        <v>6070176</v>
      </c>
      <c r="O18" s="1326">
        <v>4636928</v>
      </c>
      <c r="P18" s="1326">
        <v>1904249</v>
      </c>
      <c r="T18" s="1814"/>
      <c r="U18" s="1326">
        <v>-11608</v>
      </c>
      <c r="V18" s="1814"/>
      <c r="W18" s="1324">
        <v>-24564.595799999999</v>
      </c>
      <c r="Y18" s="1326">
        <v>-562</v>
      </c>
    </row>
    <row r="19" spans="1:25">
      <c r="A19" s="1829"/>
      <c r="B19" s="1829"/>
      <c r="C19" s="1336"/>
      <c r="D19" s="1336"/>
      <c r="E19" s="1336"/>
      <c r="F19" s="1336"/>
      <c r="G19" s="1336"/>
      <c r="H19" s="1336"/>
      <c r="I19" s="1336"/>
      <c r="J19" s="1352"/>
      <c r="K19" s="1326" t="s">
        <v>3376</v>
      </c>
      <c r="L19" s="1326"/>
      <c r="N19" s="1326">
        <v>6784387</v>
      </c>
      <c r="O19" s="1326">
        <v>15735793</v>
      </c>
      <c r="P19" s="1326">
        <v>3759572</v>
      </c>
      <c r="T19" s="1814"/>
      <c r="U19" s="1326">
        <v>23856</v>
      </c>
      <c r="V19" s="1814"/>
      <c r="W19" s="1324">
        <v>26823.370800000001</v>
      </c>
      <c r="Y19" s="1326">
        <v>-10662</v>
      </c>
    </row>
    <row r="20" spans="1:25" ht="21" customHeight="1" thickBot="1">
      <c r="A20" s="1839" t="s">
        <v>3070</v>
      </c>
      <c r="B20" s="1839"/>
      <c r="C20" s="1580">
        <f t="shared" ref="C20:J20" si="1">+C18+C12</f>
        <v>966429</v>
      </c>
      <c r="D20" s="1580">
        <f t="shared" si="1"/>
        <v>297684761</v>
      </c>
      <c r="E20" s="1580">
        <f t="shared" si="1"/>
        <v>1225885</v>
      </c>
      <c r="F20" s="1580">
        <f t="shared" si="1"/>
        <v>191482783</v>
      </c>
      <c r="G20" s="1580">
        <f t="shared" si="1"/>
        <v>522592</v>
      </c>
      <c r="H20" s="1580">
        <f t="shared" si="1"/>
        <v>65308827</v>
      </c>
      <c r="I20" s="1580">
        <f t="shared" si="1"/>
        <v>554476371</v>
      </c>
      <c r="J20" s="1581">
        <f t="shared" si="1"/>
        <v>425089395</v>
      </c>
      <c r="N20" s="1326">
        <f>SUM(N18:N19)</f>
        <v>12854563</v>
      </c>
      <c r="O20" s="1326">
        <f>SUM(O18:O19)</f>
        <v>20372721</v>
      </c>
      <c r="P20" s="1326">
        <f>SUM(P18:P19)</f>
        <v>5663821</v>
      </c>
      <c r="T20" s="1814"/>
      <c r="Y20" s="1326">
        <v>2825</v>
      </c>
    </row>
    <row r="21" spans="1:25" ht="14.4" thickTop="1">
      <c r="A21" s="1829"/>
      <c r="B21" s="1829"/>
      <c r="C21" s="1840"/>
      <c r="D21" s="1840"/>
      <c r="E21" s="1840"/>
      <c r="F21" s="1840"/>
      <c r="G21" s="1840"/>
      <c r="H21" s="1840"/>
      <c r="I21" s="1840"/>
      <c r="T21" s="1814"/>
    </row>
    <row r="22" spans="1:25" s="1539" customFormat="1" ht="21" customHeight="1">
      <c r="A22" s="1829"/>
      <c r="B22" s="1829"/>
      <c r="C22" s="1840"/>
      <c r="D22" s="1840"/>
      <c r="E22" s="1840"/>
      <c r="F22" s="1840"/>
      <c r="G22" s="1840"/>
      <c r="H22" s="1840"/>
      <c r="I22" s="1840"/>
      <c r="J22" s="1827"/>
      <c r="K22" s="1326"/>
      <c r="L22" s="1326"/>
      <c r="M22" s="1324"/>
      <c r="N22" s="1326"/>
      <c r="O22" s="1326"/>
      <c r="P22" s="1326"/>
      <c r="Q22" s="1530"/>
    </row>
    <row r="23" spans="1:25">
      <c r="A23" s="1829" t="str">
        <f>BS!A45</f>
        <v>The annexed notes from 1 to 19 form an integral part of these interim financial statements.</v>
      </c>
      <c r="B23" s="1829"/>
      <c r="C23" s="1829"/>
      <c r="D23" s="1829"/>
      <c r="E23" s="1829"/>
      <c r="F23" s="1829"/>
      <c r="G23" s="1829"/>
      <c r="H23" s="1829"/>
      <c r="I23" s="1829"/>
      <c r="J23" s="1829"/>
      <c r="K23" s="1326"/>
      <c r="L23" s="1326"/>
      <c r="T23" s="1814"/>
    </row>
    <row r="24" spans="1:25">
      <c r="A24" s="1829"/>
      <c r="B24" s="1829"/>
      <c r="C24" s="1829"/>
      <c r="D24" s="1829"/>
      <c r="E24" s="1829"/>
      <c r="F24" s="1829"/>
      <c r="G24" s="1829"/>
      <c r="H24" s="1829"/>
      <c r="I24" s="1829"/>
      <c r="J24" s="1829"/>
      <c r="T24" s="1814"/>
    </row>
    <row r="25" spans="1:25">
      <c r="A25" s="1829"/>
      <c r="B25" s="1829"/>
      <c r="C25" s="1829"/>
      <c r="D25" s="1829"/>
      <c r="E25" s="1829"/>
      <c r="F25" s="1829"/>
      <c r="G25" s="1829"/>
      <c r="H25" s="1829"/>
      <c r="I25" s="1829"/>
      <c r="J25" s="1829"/>
      <c r="T25" s="1814"/>
    </row>
    <row r="26" spans="1:25">
      <c r="A26" s="2481" t="s">
        <v>3624</v>
      </c>
      <c r="B26" s="2481"/>
      <c r="C26" s="2481"/>
      <c r="D26" s="2481"/>
      <c r="E26" s="2481"/>
      <c r="F26" s="2481"/>
      <c r="G26" s="2481"/>
      <c r="H26" s="2481"/>
      <c r="I26" s="2481"/>
      <c r="J26" s="2481"/>
      <c r="K26" s="1588"/>
      <c r="L26" s="1588"/>
      <c r="M26" s="1588"/>
      <c r="T26" s="1814"/>
    </row>
    <row r="27" spans="1:25">
      <c r="A27" s="2481" t="s">
        <v>2942</v>
      </c>
      <c r="B27" s="2481"/>
      <c r="C27" s="2481"/>
      <c r="D27" s="2481"/>
      <c r="E27" s="2481"/>
      <c r="F27" s="2481"/>
      <c r="G27" s="2481"/>
      <c r="H27" s="2481"/>
      <c r="I27" s="2481"/>
      <c r="J27" s="2481"/>
      <c r="K27" s="1588"/>
      <c r="L27" s="1588"/>
      <c r="M27" s="1588"/>
    </row>
    <row r="28" spans="1:25" s="1399" customFormat="1">
      <c r="A28" s="1311"/>
      <c r="B28" s="1311"/>
      <c r="C28" s="1311"/>
      <c r="D28" s="1311"/>
      <c r="E28" s="1311"/>
      <c r="F28" s="1311"/>
      <c r="G28" s="1311"/>
      <c r="H28" s="1311"/>
      <c r="I28" s="1311"/>
      <c r="J28" s="1311"/>
      <c r="K28" s="1311"/>
      <c r="L28" s="1311"/>
      <c r="M28" s="1829"/>
      <c r="N28" s="1326"/>
      <c r="O28" s="1326"/>
      <c r="P28" s="1326"/>
      <c r="Q28" s="1841"/>
      <c r="R28" s="1842"/>
      <c r="S28" s="1842"/>
    </row>
    <row r="29" spans="1:25" s="1399" customFormat="1">
      <c r="A29" s="1311"/>
      <c r="B29" s="1311"/>
      <c r="C29" s="1311"/>
      <c r="D29" s="1311"/>
      <c r="E29" s="1311"/>
      <c r="F29" s="1311"/>
      <c r="G29" s="1311"/>
      <c r="H29" s="1311"/>
      <c r="I29" s="1311"/>
      <c r="J29" s="1311"/>
      <c r="K29" s="1311"/>
      <c r="L29" s="1311"/>
      <c r="M29" s="1829"/>
      <c r="N29" s="1841"/>
      <c r="O29" s="1841"/>
      <c r="P29" s="1841"/>
      <c r="Q29" s="1841"/>
      <c r="R29" s="1842"/>
      <c r="S29" s="1842"/>
    </row>
    <row r="30" spans="1:25" s="1319" customFormat="1">
      <c r="A30" s="1311"/>
      <c r="B30" s="1311"/>
      <c r="C30" s="1311"/>
      <c r="D30" s="1311"/>
      <c r="E30" s="1311"/>
      <c r="F30" s="1311"/>
      <c r="G30" s="1311"/>
      <c r="H30" s="1311"/>
      <c r="I30" s="1311"/>
      <c r="J30" s="1311"/>
      <c r="K30" s="1311"/>
      <c r="L30" s="1311"/>
      <c r="M30" s="1843"/>
      <c r="N30" s="1841"/>
      <c r="O30" s="1841"/>
      <c r="P30" s="1841"/>
      <c r="Q30" s="1295"/>
    </row>
    <row r="31" spans="1:25" s="1319" customFormat="1">
      <c r="A31" s="1311"/>
      <c r="B31" s="1311"/>
      <c r="C31" s="1311"/>
      <c r="D31" s="1311"/>
      <c r="E31" s="1311"/>
      <c r="F31" s="1311"/>
      <c r="G31" s="1311"/>
      <c r="H31" s="1311"/>
      <c r="I31" s="1311"/>
      <c r="J31" s="1311"/>
      <c r="K31" s="1311"/>
      <c r="L31" s="1311"/>
      <c r="M31" s="1843"/>
      <c r="N31" s="1295"/>
      <c r="O31" s="1295"/>
      <c r="P31" s="1295"/>
      <c r="Q31" s="1295"/>
    </row>
    <row r="32" spans="1:25" s="1319" customFormat="1">
      <c r="A32" s="1311"/>
      <c r="B32" s="2563"/>
      <c r="C32" s="2563"/>
      <c r="D32" s="1844"/>
      <c r="E32" s="1845"/>
      <c r="F32" s="1845"/>
      <c r="G32" s="1845"/>
      <c r="H32" s="1845"/>
      <c r="I32" s="1845"/>
      <c r="J32" s="1845"/>
      <c r="K32" s="1311"/>
      <c r="L32" s="1817"/>
      <c r="M32" s="1843"/>
      <c r="N32" s="1295"/>
      <c r="O32" s="1295"/>
      <c r="P32" s="1295"/>
      <c r="Q32" s="1295"/>
    </row>
    <row r="33" spans="1:38" s="1319" customFormat="1">
      <c r="A33" s="1575"/>
      <c r="B33" s="2562" t="s">
        <v>3625</v>
      </c>
      <c r="C33" s="2562"/>
      <c r="D33" s="2562"/>
      <c r="E33" s="1438"/>
      <c r="F33" s="1819"/>
      <c r="G33" s="1819"/>
      <c r="H33" s="1819"/>
      <c r="I33" s="1846" t="s">
        <v>3030</v>
      </c>
      <c r="J33" s="1819"/>
      <c r="L33" s="1846"/>
      <c r="M33" s="1846"/>
      <c r="N33" s="1295"/>
      <c r="O33" s="1295"/>
      <c r="P33" s="1295"/>
      <c r="Q33" s="1295"/>
      <c r="R33" s="1295"/>
      <c r="S33" s="1295"/>
      <c r="T33" s="1295"/>
      <c r="U33" s="1295"/>
      <c r="X33" s="1295"/>
      <c r="AB33" s="1295"/>
      <c r="AC33" s="1295"/>
      <c r="AD33" s="1295"/>
      <c r="AE33" s="1295"/>
      <c r="AF33" s="1295"/>
      <c r="AG33" s="1295"/>
      <c r="AJ33" s="1295"/>
      <c r="AK33" s="1295"/>
      <c r="AL33" s="1295"/>
    </row>
    <row r="34" spans="1:38" s="1319" customFormat="1">
      <c r="A34" s="1847"/>
      <c r="B34" s="2564"/>
      <c r="C34" s="2564"/>
      <c r="D34" s="2564"/>
      <c r="E34" s="2564"/>
      <c r="F34" s="2564"/>
      <c r="G34" s="2564"/>
      <c r="H34" s="2564"/>
      <c r="I34" s="2564"/>
      <c r="J34" s="2564"/>
      <c r="N34" s="1295"/>
      <c r="O34" s="1295"/>
      <c r="P34" s="1295"/>
      <c r="Q34" s="1295"/>
      <c r="R34" s="1295"/>
      <c r="S34" s="1295"/>
      <c r="T34" s="1295"/>
      <c r="U34" s="1295"/>
      <c r="X34" s="1295"/>
      <c r="AB34" s="1295"/>
      <c r="AC34" s="1295"/>
      <c r="AD34" s="1295"/>
      <c r="AE34" s="1295"/>
      <c r="AF34" s="1295"/>
      <c r="AG34" s="1295"/>
      <c r="AJ34" s="1295"/>
      <c r="AK34" s="1295"/>
      <c r="AL34" s="1295"/>
    </row>
    <row r="35" spans="1:38" s="1377" customFormat="1">
      <c r="A35" s="1847"/>
      <c r="B35" s="1847"/>
      <c r="C35" s="1848"/>
      <c r="D35" s="1829"/>
      <c r="E35" s="1829"/>
      <c r="F35" s="1829"/>
      <c r="G35" s="1829"/>
      <c r="H35" s="1829"/>
      <c r="I35" s="1848"/>
      <c r="J35" s="1847"/>
      <c r="N35" s="1306"/>
      <c r="O35" s="1306"/>
      <c r="P35" s="1306"/>
    </row>
    <row r="36" spans="1:38" s="1399" customFormat="1">
      <c r="A36" s="1849"/>
      <c r="B36" s="1849"/>
      <c r="C36" s="1850"/>
      <c r="D36" s="1827"/>
      <c r="E36" s="1827"/>
      <c r="F36" s="1827"/>
      <c r="G36" s="1827"/>
      <c r="H36" s="1827"/>
      <c r="I36" s="1850"/>
      <c r="J36" s="1849"/>
      <c r="K36" s="1851"/>
      <c r="L36" s="1851"/>
      <c r="M36" s="1851"/>
      <c r="N36" s="1852"/>
      <c r="O36" s="1853"/>
      <c r="P36" s="1853"/>
      <c r="Q36" s="1853"/>
      <c r="R36" s="1851"/>
      <c r="S36" s="1851"/>
    </row>
    <row r="37" spans="1:38" s="1399" customFormat="1">
      <c r="A37" s="1827"/>
      <c r="B37" s="1827"/>
      <c r="C37" s="1827"/>
      <c r="D37" s="1827"/>
      <c r="E37" s="1827"/>
      <c r="F37" s="1827"/>
      <c r="G37" s="1827"/>
      <c r="H37" s="1827"/>
      <c r="I37" s="1827"/>
      <c r="J37" s="1827"/>
      <c r="K37" s="1851"/>
      <c r="L37" s="1851"/>
      <c r="M37" s="1851"/>
      <c r="N37" s="1853"/>
      <c r="O37" s="1853"/>
      <c r="P37" s="1853"/>
      <c r="Q37" s="1853"/>
      <c r="R37" s="1851"/>
      <c r="S37" s="1851"/>
    </row>
    <row r="38" spans="1:38" s="1399" customFormat="1">
      <c r="A38" s="1827"/>
      <c r="B38" s="1827"/>
      <c r="C38" s="1854">
        <f>BS!E37</f>
        <v>1130360</v>
      </c>
      <c r="D38" s="1854"/>
      <c r="E38" s="1352">
        <f>BS!G37</f>
        <v>1468869</v>
      </c>
      <c r="F38" s="1827"/>
      <c r="G38" s="1352">
        <f>BS!I37</f>
        <v>1312967</v>
      </c>
      <c r="H38" s="1827"/>
      <c r="I38" s="1827"/>
      <c r="J38" s="1827"/>
      <c r="K38" s="1851"/>
      <c r="L38" s="1851"/>
      <c r="M38" s="1851"/>
      <c r="N38" s="1853"/>
      <c r="O38" s="1853"/>
      <c r="P38" s="1853"/>
      <c r="Q38" s="1853"/>
      <c r="R38" s="1851"/>
      <c r="S38" s="1851"/>
    </row>
    <row r="39" spans="1:38">
      <c r="D39" s="1855"/>
      <c r="F39" s="1855"/>
      <c r="H39" s="1855"/>
      <c r="I39" s="1855"/>
      <c r="N39" s="1853"/>
      <c r="O39" s="1853"/>
      <c r="P39" s="1853"/>
    </row>
    <row r="40" spans="1:38">
      <c r="C40" s="1855">
        <f>C38-C20</f>
        <v>163931</v>
      </c>
      <c r="D40" s="1855"/>
      <c r="E40" s="1855">
        <f>E38-E20</f>
        <v>242984</v>
      </c>
      <c r="F40" s="1855"/>
      <c r="G40" s="1855">
        <f>G38-G20</f>
        <v>790375</v>
      </c>
      <c r="H40" s="1855"/>
      <c r="I40" s="1855"/>
    </row>
    <row r="45" spans="1:38">
      <c r="C45" s="1856">
        <v>664358</v>
      </c>
      <c r="D45" s="1856"/>
      <c r="E45" s="1856">
        <v>886853</v>
      </c>
      <c r="F45" s="1856"/>
      <c r="G45" s="1856">
        <v>406182</v>
      </c>
      <c r="H45" s="1856"/>
      <c r="I45" s="1856">
        <v>1957393</v>
      </c>
      <c r="J45" s="1857"/>
    </row>
    <row r="46" spans="1:38">
      <c r="C46" s="1856">
        <v>664323</v>
      </c>
      <c r="D46" s="1856"/>
      <c r="E46" s="1856">
        <v>884742</v>
      </c>
      <c r="F46" s="1856"/>
      <c r="G46" s="1856">
        <v>405843</v>
      </c>
      <c r="H46" s="1856"/>
      <c r="I46" s="1856"/>
      <c r="J46" s="1857"/>
    </row>
    <row r="47" spans="1:38">
      <c r="C47" s="1352">
        <f>C45-C46</f>
        <v>35</v>
      </c>
      <c r="E47" s="1352">
        <f>E45-E46</f>
        <v>2111</v>
      </c>
      <c r="G47" s="1352">
        <f>G45-G46</f>
        <v>339</v>
      </c>
    </row>
    <row r="48" spans="1:38">
      <c r="C48" s="1352">
        <f>C20-C45</f>
        <v>302071</v>
      </c>
      <c r="E48" s="1352">
        <f>E20-E45</f>
        <v>339032</v>
      </c>
      <c r="G48" s="1352">
        <f>G20-G45</f>
        <v>116410</v>
      </c>
    </row>
    <row r="52" spans="3:7">
      <c r="C52" s="1352">
        <v>664323</v>
      </c>
      <c r="D52" s="1352"/>
      <c r="E52" s="1352">
        <v>884742</v>
      </c>
      <c r="F52" s="1352"/>
      <c r="G52" s="1352">
        <v>405843</v>
      </c>
    </row>
    <row r="54" spans="3:7">
      <c r="C54" s="1352">
        <f>C38-C46</f>
        <v>466037</v>
      </c>
      <c r="E54" s="1352">
        <f>E38-E46</f>
        <v>584127</v>
      </c>
      <c r="G54" s="1352">
        <f>G38-G46</f>
        <v>907124</v>
      </c>
    </row>
    <row r="55" spans="3:7">
      <c r="C55" s="1352"/>
      <c r="D55" s="1352"/>
      <c r="E55" s="1352"/>
      <c r="F55" s="1352"/>
      <c r="G55" s="1352"/>
    </row>
    <row r="64" spans="3:7">
      <c r="C64" s="1352">
        <v>31376</v>
      </c>
    </row>
    <row r="65" spans="3:3">
      <c r="C65" s="1352"/>
    </row>
    <row r="66" spans="3:3">
      <c r="C66" s="1352">
        <v>-11607</v>
      </c>
    </row>
    <row r="67" spans="3:3">
      <c r="C67" s="1352"/>
    </row>
    <row r="68" spans="3:3">
      <c r="C68" s="1352">
        <v>13542</v>
      </c>
    </row>
  </sheetData>
  <mergeCells count="16">
    <mergeCell ref="B33:D33"/>
    <mergeCell ref="A26:J26"/>
    <mergeCell ref="B32:C32"/>
    <mergeCell ref="B34:J34"/>
    <mergeCell ref="A27:J27"/>
    <mergeCell ref="A1:J1"/>
    <mergeCell ref="A2:J2"/>
    <mergeCell ref="A3:J3"/>
    <mergeCell ref="I10:J10"/>
    <mergeCell ref="J6:J9"/>
    <mergeCell ref="I7:I9"/>
    <mergeCell ref="A6:B9"/>
    <mergeCell ref="C6:I6"/>
    <mergeCell ref="C7:D8"/>
    <mergeCell ref="E7:F8"/>
    <mergeCell ref="G7:H8"/>
  </mergeCells>
  <pageMargins left="0.6" right="0.25" top="0.53" bottom="0" header="0.25" footer="0"/>
  <pageSetup scale="76" orientation="portrait" useFirstPageNumber="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pageSetUpPr fitToPage="1"/>
  </sheetPr>
  <dimension ref="A1:AL44"/>
  <sheetViews>
    <sheetView showGridLines="0" view="pageBreakPreview" zoomScaleSheetLayoutView="100" workbookViewId="0">
      <selection activeCell="B143" sqref="B143:L144"/>
    </sheetView>
  </sheetViews>
  <sheetFormatPr defaultColWidth="9.109375" defaultRowHeight="13.8"/>
  <cols>
    <col min="1" max="1" width="2.6640625" style="1324" customWidth="1"/>
    <col min="2" max="2" width="22" style="1324" customWidth="1"/>
    <col min="3" max="3" width="10" style="1324" customWidth="1"/>
    <col min="4" max="4" width="4.88671875" style="1324" customWidth="1"/>
    <col min="5" max="5" width="2.44140625" style="1324" customWidth="1"/>
    <col min="6" max="6" width="13.33203125" style="1324" customWidth="1"/>
    <col min="7" max="7" width="0.88671875" style="1324" customWidth="1"/>
    <col min="8" max="8" width="13.33203125" style="1324" customWidth="1"/>
    <col min="9" max="9" width="0.88671875" style="1324" customWidth="1"/>
    <col min="10" max="10" width="13.33203125" style="1324" customWidth="1"/>
    <col min="11" max="11" width="0.88671875" style="1324" customWidth="1"/>
    <col min="12" max="12" width="13.33203125" style="1324" customWidth="1"/>
    <col min="13" max="13" width="0.88671875" style="1324" customWidth="1"/>
    <col min="14" max="14" width="13.33203125" style="1324" customWidth="1"/>
    <col min="15" max="15" width="16.33203125" style="1324" bestFit="1" customWidth="1"/>
    <col min="16" max="16" width="13.6640625" style="1324" bestFit="1" customWidth="1"/>
    <col min="17" max="17" width="15.109375" style="1324" bestFit="1" customWidth="1"/>
    <col min="18" max="18" width="12.44140625" style="1324" bestFit="1" customWidth="1"/>
    <col min="19" max="19" width="12.6640625" style="1324" bestFit="1" customWidth="1"/>
    <col min="20" max="20" width="11.44140625" style="1324" bestFit="1" customWidth="1"/>
    <col min="21" max="21" width="12" style="1324" bestFit="1" customWidth="1"/>
    <col min="22" max="16384" width="9.109375" style="1324"/>
  </cols>
  <sheetData>
    <row r="1" spans="1:22">
      <c r="A1" s="2566" t="s">
        <v>3819</v>
      </c>
      <c r="B1" s="2566"/>
      <c r="C1" s="2566"/>
      <c r="D1" s="2566"/>
      <c r="E1" s="2566"/>
      <c r="F1" s="2566"/>
      <c r="G1" s="2566"/>
      <c r="H1" s="2566"/>
      <c r="I1" s="2566"/>
      <c r="J1" s="2566"/>
      <c r="K1" s="2566"/>
      <c r="L1" s="2566"/>
      <c r="M1" s="2566"/>
      <c r="N1" s="2566"/>
    </row>
    <row r="2" spans="1:22">
      <c r="A2" s="2504" t="s">
        <v>3071</v>
      </c>
      <c r="B2" s="2504"/>
      <c r="C2" s="2504"/>
      <c r="D2" s="2504"/>
      <c r="E2" s="2504"/>
      <c r="F2" s="2504"/>
      <c r="G2" s="2504"/>
      <c r="H2" s="2504"/>
      <c r="I2" s="2504"/>
      <c r="J2" s="2504"/>
      <c r="K2" s="2504"/>
      <c r="L2" s="2504"/>
      <c r="M2" s="2504"/>
      <c r="N2" s="2504"/>
    </row>
    <row r="3" spans="1:22">
      <c r="A3" s="2504" t="s">
        <v>3934</v>
      </c>
      <c r="B3" s="2504"/>
      <c r="C3" s="2504"/>
      <c r="D3" s="2504"/>
      <c r="E3" s="2504"/>
      <c r="F3" s="2504"/>
      <c r="G3" s="2504"/>
      <c r="H3" s="2504"/>
      <c r="I3" s="2504"/>
      <c r="J3" s="2504"/>
      <c r="K3" s="2504"/>
      <c r="L3" s="2504"/>
      <c r="M3" s="2504"/>
      <c r="N3" s="2504"/>
    </row>
    <row r="4" spans="1:22">
      <c r="A4" s="1443"/>
      <c r="B4" s="1443"/>
      <c r="C4" s="1443"/>
      <c r="D4" s="1443"/>
      <c r="E4" s="1443"/>
      <c r="F4" s="1443"/>
      <c r="G4" s="1443"/>
      <c r="H4" s="1443"/>
      <c r="I4" s="1443"/>
      <c r="J4" s="1805"/>
      <c r="K4" s="1805"/>
      <c r="L4" s="1805"/>
      <c r="M4" s="1805"/>
      <c r="N4" s="1309"/>
    </row>
    <row r="5" spans="1:22">
      <c r="A5" s="1309"/>
      <c r="B5" s="1309"/>
      <c r="C5" s="1309"/>
      <c r="D5" s="1309"/>
      <c r="E5" s="1309"/>
      <c r="F5" s="1309"/>
      <c r="G5" s="1309"/>
      <c r="H5" s="1309"/>
      <c r="I5" s="1309"/>
      <c r="J5" s="1309"/>
      <c r="K5" s="1309"/>
      <c r="L5" s="1309"/>
      <c r="M5" s="1309"/>
      <c r="N5" s="1309"/>
    </row>
    <row r="6" spans="1:22">
      <c r="A6" s="1309"/>
      <c r="B6" s="1309"/>
      <c r="C6" s="1309"/>
      <c r="D6" s="1309"/>
      <c r="E6" s="1309"/>
      <c r="F6" s="2570" t="s">
        <v>3935</v>
      </c>
      <c r="G6" s="2570"/>
      <c r="H6" s="2570"/>
      <c r="I6" s="2570"/>
      <c r="J6" s="2570"/>
      <c r="K6" s="2570"/>
      <c r="L6" s="2570"/>
      <c r="M6" s="1806"/>
      <c r="N6" s="1309"/>
    </row>
    <row r="7" spans="1:22">
      <c r="A7" s="1309"/>
      <c r="B7" s="1309"/>
      <c r="C7" s="1309"/>
      <c r="D7" s="1309"/>
      <c r="E7" s="1309"/>
      <c r="F7" s="2567" t="s">
        <v>3198</v>
      </c>
      <c r="G7" s="1325"/>
      <c r="H7" s="2567" t="s">
        <v>3171</v>
      </c>
      <c r="I7" s="1325"/>
      <c r="J7" s="2567" t="s">
        <v>3172</v>
      </c>
      <c r="K7" s="1807"/>
      <c r="L7" s="2569" t="s">
        <v>2928</v>
      </c>
      <c r="M7" s="1807"/>
      <c r="N7" s="2567" t="s">
        <v>3826</v>
      </c>
    </row>
    <row r="8" spans="1:22">
      <c r="A8" s="1309"/>
      <c r="B8" s="1309"/>
      <c r="C8" s="1309"/>
      <c r="D8" s="1309"/>
      <c r="E8" s="1309"/>
      <c r="F8" s="2568"/>
      <c r="G8" s="1325"/>
      <c r="H8" s="2568"/>
      <c r="I8" s="1325"/>
      <c r="J8" s="2568"/>
      <c r="K8" s="1808"/>
      <c r="L8" s="2567"/>
      <c r="M8" s="1807"/>
      <c r="N8" s="2567"/>
    </row>
    <row r="9" spans="1:22">
      <c r="A9" s="1309"/>
      <c r="B9" s="1309"/>
      <c r="C9" s="1309"/>
      <c r="D9" s="1309"/>
      <c r="E9" s="1309"/>
      <c r="F9" s="2568"/>
      <c r="G9" s="1325"/>
      <c r="H9" s="2568"/>
      <c r="I9" s="1325"/>
      <c r="J9" s="2568"/>
      <c r="K9" s="1808"/>
      <c r="L9" s="2567"/>
      <c r="M9" s="1807"/>
      <c r="N9" s="2567"/>
    </row>
    <row r="10" spans="1:22">
      <c r="A10" s="1309"/>
      <c r="B10" s="1309"/>
      <c r="C10" s="1309"/>
      <c r="D10" s="1309"/>
      <c r="E10" s="1309"/>
      <c r="F10" s="2568"/>
      <c r="G10" s="1708"/>
      <c r="H10" s="2568"/>
      <c r="I10" s="1708"/>
      <c r="J10" s="2568"/>
      <c r="K10" s="1808"/>
      <c r="L10" s="2567"/>
      <c r="M10" s="1807"/>
      <c r="N10" s="2567"/>
    </row>
    <row r="11" spans="1:22">
      <c r="A11" s="1309"/>
      <c r="B11" s="1309"/>
      <c r="C11" s="1309"/>
      <c r="D11" s="1309"/>
      <c r="E11" s="1309"/>
      <c r="F11" s="2571" t="s">
        <v>3496</v>
      </c>
      <c r="G11" s="2571"/>
      <c r="H11" s="2571"/>
      <c r="I11" s="2571"/>
      <c r="J11" s="2571"/>
      <c r="K11" s="2571"/>
      <c r="L11" s="2571"/>
      <c r="M11" s="2571"/>
      <c r="N11" s="2571"/>
    </row>
    <row r="12" spans="1:22">
      <c r="A12" s="1309"/>
      <c r="B12" s="1309"/>
      <c r="C12" s="1309"/>
      <c r="D12" s="1309"/>
      <c r="E12" s="1309"/>
      <c r="F12" s="1309"/>
      <c r="G12" s="1309"/>
      <c r="H12" s="1309"/>
      <c r="I12" s="1309"/>
      <c r="J12" s="1309"/>
      <c r="K12" s="1309"/>
      <c r="L12" s="1309"/>
      <c r="M12" s="1309"/>
      <c r="N12" s="1309"/>
      <c r="P12" s="1326"/>
      <c r="Q12" s="1326"/>
      <c r="R12" s="1326"/>
      <c r="S12" s="1326"/>
      <c r="T12" s="1326"/>
      <c r="U12" s="1326"/>
      <c r="V12" s="1326"/>
    </row>
    <row r="13" spans="1:22">
      <c r="A13" s="1309" t="s">
        <v>3497</v>
      </c>
      <c r="B13" s="1309"/>
      <c r="C13" s="1309"/>
      <c r="D13" s="1309"/>
      <c r="E13" s="1309"/>
      <c r="F13" s="1309"/>
      <c r="G13" s="1309"/>
      <c r="H13" s="1309"/>
      <c r="I13" s="1309"/>
      <c r="J13" s="1309"/>
      <c r="K13" s="1309"/>
      <c r="L13" s="1309"/>
      <c r="M13" s="1309"/>
      <c r="N13" s="1309"/>
      <c r="P13" s="1326"/>
      <c r="Q13" s="1326"/>
      <c r="R13" s="1326"/>
      <c r="S13" s="1326"/>
      <c r="T13" s="1326"/>
      <c r="U13" s="1326"/>
      <c r="V13" s="1326"/>
    </row>
    <row r="14" spans="1:22">
      <c r="A14" s="1809" t="s">
        <v>3498</v>
      </c>
      <c r="B14" s="1309"/>
      <c r="C14" s="1309"/>
      <c r="D14" s="1309"/>
      <c r="F14" s="1355">
        <f>'[197]IPF - Equity fund'!$C$19</f>
        <v>886195</v>
      </c>
      <c r="G14" s="1355"/>
      <c r="H14" s="1355">
        <f>'[197]IPF - Debt fund'!$C$19</f>
        <v>1147018</v>
      </c>
      <c r="I14" s="1355"/>
      <c r="J14" s="1355">
        <f>'[197]IPF - MM'!$C$17</f>
        <v>499903</v>
      </c>
      <c r="K14" s="1355"/>
      <c r="L14" s="1355">
        <f>SUM(F14:J14)</f>
        <v>2533116</v>
      </c>
      <c r="M14" s="1326"/>
      <c r="N14" s="1326">
        <v>2240992</v>
      </c>
      <c r="P14" s="1326"/>
      <c r="Q14" s="1326"/>
      <c r="R14" s="1326"/>
      <c r="S14" s="1326"/>
      <c r="T14" s="1326"/>
      <c r="U14" s="1326"/>
      <c r="V14" s="1326"/>
    </row>
    <row r="15" spans="1:22">
      <c r="A15" s="1309"/>
      <c r="B15" s="1309"/>
      <c r="C15" s="1309"/>
      <c r="D15" s="1309"/>
      <c r="F15" s="1355"/>
      <c r="G15" s="1355"/>
      <c r="H15" s="1355"/>
      <c r="I15" s="1355"/>
      <c r="J15" s="1355"/>
      <c r="K15" s="1355"/>
      <c r="L15" s="1355"/>
      <c r="M15" s="1326"/>
      <c r="N15" s="1326"/>
      <c r="P15" s="1326"/>
      <c r="Q15" s="1326"/>
      <c r="R15" s="1326"/>
      <c r="S15" s="1326"/>
      <c r="T15" s="1326"/>
      <c r="U15" s="1326"/>
      <c r="V15" s="1326"/>
    </row>
    <row r="16" spans="1:22">
      <c r="A16" s="1309" t="s">
        <v>3073</v>
      </c>
      <c r="B16" s="1309"/>
      <c r="C16" s="1309"/>
      <c r="D16" s="1309"/>
      <c r="F16" s="1355">
        <f>'[197]IPF - Equity fund'!$C$20</f>
        <v>130314</v>
      </c>
      <c r="G16" s="1355"/>
      <c r="H16" s="1355">
        <f>'[197]IPF - Debt fund'!$C$20</f>
        <v>232652</v>
      </c>
      <c r="I16" s="1355"/>
      <c r="J16" s="1355">
        <f>'[197]IPF - MM'!$C$18</f>
        <v>110748</v>
      </c>
      <c r="K16" s="1355"/>
      <c r="L16" s="1355">
        <f>SUM(F16:J16)</f>
        <v>473714</v>
      </c>
      <c r="M16" s="1326"/>
      <c r="N16" s="1326">
        <v>245209</v>
      </c>
      <c r="P16" s="1326"/>
      <c r="Q16" s="1326"/>
      <c r="R16" s="1326"/>
      <c r="S16" s="1326"/>
      <c r="T16" s="1326"/>
      <c r="U16" s="1326"/>
      <c r="V16" s="1326"/>
    </row>
    <row r="17" spans="1:38">
      <c r="A17" s="1309"/>
      <c r="B17" s="1309"/>
      <c r="C17" s="1309"/>
      <c r="D17" s="1309"/>
      <c r="F17" s="1355"/>
      <c r="G17" s="1355"/>
      <c r="H17" s="1355"/>
      <c r="I17" s="1355"/>
      <c r="J17" s="1355"/>
      <c r="K17" s="1355"/>
      <c r="L17" s="1810"/>
      <c r="M17" s="1811"/>
      <c r="N17" s="1811"/>
      <c r="P17" s="1326"/>
      <c r="Q17" s="1326"/>
      <c r="R17" s="1326"/>
      <c r="S17" s="1326"/>
      <c r="T17" s="1326"/>
      <c r="U17" s="1326"/>
      <c r="V17" s="1326"/>
    </row>
    <row r="18" spans="1:38">
      <c r="A18" s="1309" t="s">
        <v>3074</v>
      </c>
      <c r="B18" s="1309"/>
      <c r="C18" s="1309"/>
      <c r="D18" s="1309"/>
      <c r="F18" s="1355">
        <f>'[197]IPF - Equity fund'!$C$21</f>
        <v>-50080</v>
      </c>
      <c r="G18" s="1355"/>
      <c r="H18" s="1355">
        <f>'[197]IPF - Debt fund'!$C$21</f>
        <v>-153785</v>
      </c>
      <c r="I18" s="1355"/>
      <c r="J18" s="1355">
        <f>'[197]IPF - MM'!$C$19</f>
        <v>-88059</v>
      </c>
      <c r="K18" s="1355"/>
      <c r="L18" s="1355">
        <f>SUM(F18:J18)</f>
        <v>-291924</v>
      </c>
      <c r="M18" s="1326"/>
      <c r="N18" s="1326">
        <v>-148018</v>
      </c>
      <c r="P18" s="1326"/>
      <c r="Q18" s="1326"/>
      <c r="R18" s="1326"/>
      <c r="S18" s="1326"/>
      <c r="T18" s="1326"/>
      <c r="U18" s="1326"/>
      <c r="V18" s="1326"/>
    </row>
    <row r="19" spans="1:38">
      <c r="A19" s="1309"/>
      <c r="B19" s="1309"/>
      <c r="C19" s="1309"/>
      <c r="D19" s="1309"/>
      <c r="F19" s="1355"/>
      <c r="G19" s="1355"/>
      <c r="H19" s="1355"/>
      <c r="I19" s="1355"/>
      <c r="J19" s="1355"/>
      <c r="K19" s="1355"/>
      <c r="L19" s="1355"/>
      <c r="M19" s="1326"/>
      <c r="N19" s="1326"/>
      <c r="P19" s="1326"/>
      <c r="Q19" s="1326"/>
      <c r="R19" s="1326"/>
      <c r="S19" s="1326"/>
      <c r="T19" s="1326"/>
      <c r="U19" s="1326"/>
      <c r="V19" s="1326"/>
    </row>
    <row r="20" spans="1:38" s="1539" customFormat="1" ht="21" customHeight="1" thickBot="1">
      <c r="A20" s="1812" t="s">
        <v>3075</v>
      </c>
      <c r="B20" s="1812"/>
      <c r="C20" s="1812"/>
      <c r="D20" s="1812"/>
      <c r="F20" s="1374">
        <f>SUM(F14:F19)</f>
        <v>966429</v>
      </c>
      <c r="G20" s="1375"/>
      <c r="H20" s="1374">
        <f>SUM(H14:H19)</f>
        <v>1225885</v>
      </c>
      <c r="I20" s="1375"/>
      <c r="J20" s="1374">
        <f>SUM(J14:J19)</f>
        <v>522592</v>
      </c>
      <c r="K20" s="1530"/>
      <c r="L20" s="1374">
        <f>SUM(L14:L19)</f>
        <v>2714906</v>
      </c>
      <c r="M20" s="1530"/>
      <c r="N20" s="1376">
        <f>SUM(N14:N19)</f>
        <v>2338183</v>
      </c>
      <c r="O20" s="1535"/>
      <c r="P20" s="1530"/>
      <c r="Q20" s="1530"/>
      <c r="R20" s="1530"/>
      <c r="S20" s="1530"/>
      <c r="T20" s="1530"/>
      <c r="U20" s="1530"/>
    </row>
    <row r="21" spans="1:38" ht="14.4" thickTop="1">
      <c r="A21" s="1813"/>
      <c r="B21" s="1309"/>
      <c r="C21" s="1309"/>
      <c r="D21" s="1309"/>
      <c r="E21" s="1309"/>
      <c r="F21" s="1309"/>
      <c r="G21" s="1309"/>
      <c r="H21" s="1309"/>
      <c r="I21" s="1309"/>
      <c r="J21" s="1309"/>
      <c r="K21" s="1309"/>
      <c r="L21" s="1309"/>
      <c r="M21" s="1309"/>
      <c r="N21" s="1309"/>
      <c r="O21" s="1814"/>
      <c r="P21" s="1326"/>
      <c r="Q21" s="1326"/>
      <c r="R21" s="1326"/>
      <c r="S21" s="1326"/>
      <c r="T21" s="1326"/>
      <c r="U21" s="1326"/>
    </row>
    <row r="22" spans="1:38">
      <c r="A22" s="1813"/>
      <c r="B22" s="1309"/>
      <c r="C22" s="1309"/>
      <c r="D22" s="1309"/>
      <c r="E22" s="1309"/>
      <c r="F22" s="1309"/>
      <c r="G22" s="1309"/>
      <c r="H22" s="1309"/>
      <c r="I22" s="1309"/>
      <c r="J22" s="1309"/>
      <c r="K22" s="1309"/>
      <c r="L22" s="1309"/>
      <c r="M22" s="1309"/>
      <c r="N22" s="1309"/>
      <c r="P22" s="1326"/>
      <c r="Q22" s="1326"/>
      <c r="R22" s="1326"/>
      <c r="S22" s="1326"/>
      <c r="T22" s="1326"/>
    </row>
    <row r="23" spans="1:38">
      <c r="A23" s="1309" t="str">
        <f>BS!A45</f>
        <v>The annexed notes from 1 to 19 form an integral part of these interim financial statements.</v>
      </c>
      <c r="B23" s="1309"/>
      <c r="C23" s="1309"/>
      <c r="D23" s="1309"/>
      <c r="E23" s="1309"/>
      <c r="F23" s="1309"/>
      <c r="G23" s="1309"/>
      <c r="H23" s="1309"/>
      <c r="I23" s="1309"/>
      <c r="J23" s="1309"/>
      <c r="K23" s="1309"/>
      <c r="L23" s="1309"/>
      <c r="M23" s="1309"/>
      <c r="N23" s="1309"/>
    </row>
    <row r="24" spans="1:38">
      <c r="A24" s="1309"/>
      <c r="B24" s="1309"/>
      <c r="C24" s="1309"/>
      <c r="D24" s="1309"/>
      <c r="E24" s="1309"/>
      <c r="F24" s="1309"/>
      <c r="G24" s="1309"/>
      <c r="H24" s="1309"/>
      <c r="I24" s="1309"/>
      <c r="J24" s="1309"/>
      <c r="K24" s="1309"/>
      <c r="L24" s="1309"/>
      <c r="M24" s="1309"/>
      <c r="N24" s="1309"/>
      <c r="P24" s="1326"/>
      <c r="R24" s="1326"/>
      <c r="T24" s="1326"/>
    </row>
    <row r="25" spans="1:38">
      <c r="A25" s="1309"/>
      <c r="B25" s="1309"/>
      <c r="C25" s="1309"/>
      <c r="D25" s="1309"/>
      <c r="E25" s="1309"/>
      <c r="F25" s="1309"/>
      <c r="G25" s="1309"/>
      <c r="H25" s="1309"/>
      <c r="I25" s="1309"/>
      <c r="J25" s="1309"/>
      <c r="K25" s="1309"/>
      <c r="L25" s="1309"/>
      <c r="M25" s="1309"/>
      <c r="N25" s="1309"/>
      <c r="P25" s="1326"/>
      <c r="R25" s="1326"/>
      <c r="T25" s="1326"/>
    </row>
    <row r="26" spans="1:38">
      <c r="A26" s="2481" t="s">
        <v>3181</v>
      </c>
      <c r="B26" s="2481"/>
      <c r="C26" s="2481"/>
      <c r="D26" s="2481"/>
      <c r="E26" s="2481"/>
      <c r="F26" s="2481"/>
      <c r="G26" s="2481"/>
      <c r="H26" s="2481"/>
      <c r="I26" s="2481"/>
      <c r="J26" s="2481"/>
      <c r="K26" s="2481"/>
      <c r="L26" s="2481"/>
      <c r="M26" s="2481"/>
      <c r="N26" s="2481"/>
    </row>
    <row r="27" spans="1:38" s="1399" customFormat="1">
      <c r="A27" s="2481" t="s">
        <v>2942</v>
      </c>
      <c r="B27" s="2481"/>
      <c r="C27" s="2481"/>
      <c r="D27" s="2481"/>
      <c r="E27" s="2481"/>
      <c r="F27" s="2481"/>
      <c r="G27" s="2481"/>
      <c r="H27" s="2481"/>
      <c r="I27" s="2481"/>
      <c r="J27" s="2481"/>
      <c r="K27" s="2481"/>
      <c r="L27" s="2481"/>
      <c r="M27" s="2481"/>
      <c r="N27" s="2481"/>
    </row>
    <row r="28" spans="1:38" s="1319" customFormat="1">
      <c r="A28" s="1311"/>
      <c r="B28" s="1311"/>
      <c r="C28" s="1311"/>
      <c r="D28" s="1311"/>
      <c r="E28" s="1311"/>
      <c r="F28" s="1311"/>
      <c r="G28" s="1311"/>
      <c r="H28" s="1311"/>
      <c r="I28" s="1311"/>
      <c r="J28" s="1311"/>
      <c r="K28" s="1311"/>
      <c r="L28" s="1311"/>
      <c r="M28" s="1311"/>
      <c r="N28" s="1311"/>
    </row>
    <row r="29" spans="1:38" s="1319" customFormat="1">
      <c r="A29" s="1311"/>
      <c r="B29" s="1311"/>
      <c r="C29" s="1311"/>
      <c r="D29" s="1311"/>
      <c r="E29" s="1311"/>
      <c r="F29" s="1311"/>
      <c r="G29" s="1311"/>
      <c r="H29" s="1311"/>
      <c r="I29" s="1311"/>
      <c r="J29" s="1311"/>
      <c r="K29" s="1311"/>
      <c r="L29" s="1311"/>
      <c r="M29" s="1311"/>
      <c r="N29" s="1311"/>
    </row>
    <row r="30" spans="1:38" s="1319" customFormat="1">
      <c r="A30" s="1311"/>
      <c r="B30" s="1311"/>
      <c r="C30" s="1311"/>
      <c r="D30" s="1311"/>
      <c r="E30" s="1311"/>
      <c r="F30" s="1311"/>
      <c r="G30" s="1311"/>
      <c r="H30" s="1311"/>
      <c r="I30" s="1311"/>
      <c r="J30" s="1311"/>
      <c r="K30" s="1311"/>
      <c r="L30" s="1311"/>
      <c r="M30" s="1311"/>
      <c r="N30" s="1311"/>
    </row>
    <row r="31" spans="1:38" s="1319" customFormat="1">
      <c r="A31" s="1311"/>
      <c r="B31" s="1311"/>
      <c r="C31" s="1311"/>
      <c r="D31" s="1311"/>
      <c r="E31" s="1311"/>
      <c r="F31" s="1311"/>
      <c r="G31" s="1311"/>
      <c r="H31" s="1311"/>
      <c r="I31" s="1311"/>
      <c r="J31" s="1311"/>
      <c r="K31" s="1311"/>
      <c r="L31" s="1311"/>
      <c r="M31" s="1311"/>
      <c r="N31" s="1311"/>
    </row>
    <row r="32" spans="1:38" s="1319" customFormat="1">
      <c r="A32" s="1311"/>
      <c r="B32" s="2563"/>
      <c r="C32" s="2563"/>
      <c r="D32" s="1815"/>
      <c r="E32" s="1816"/>
      <c r="F32" s="1816"/>
      <c r="G32" s="1816"/>
      <c r="H32" s="1816"/>
      <c r="I32" s="1816"/>
      <c r="J32" s="1816"/>
      <c r="K32" s="1311"/>
      <c r="L32" s="1817"/>
      <c r="M32" s="1311"/>
      <c r="N32" s="1818"/>
      <c r="O32" s="1295"/>
      <c r="P32" s="1295"/>
      <c r="Q32" s="1295"/>
      <c r="R32" s="1295"/>
      <c r="S32" s="1295"/>
      <c r="T32" s="1295"/>
      <c r="U32" s="1295"/>
      <c r="X32" s="1295"/>
      <c r="AB32" s="1295"/>
      <c r="AC32" s="1295"/>
      <c r="AD32" s="1295"/>
      <c r="AE32" s="1295"/>
      <c r="AF32" s="1295"/>
      <c r="AG32" s="1295"/>
      <c r="AJ32" s="1295"/>
      <c r="AK32" s="1295"/>
      <c r="AL32" s="1295"/>
    </row>
    <row r="33" spans="1:38" s="1319" customFormat="1">
      <c r="A33" s="1575"/>
      <c r="B33" s="2565" t="s">
        <v>3625</v>
      </c>
      <c r="C33" s="2565"/>
      <c r="D33" s="1311"/>
      <c r="E33" s="1819"/>
      <c r="F33" s="1438"/>
      <c r="G33" s="1819"/>
      <c r="H33" s="1819"/>
      <c r="I33" s="1819"/>
      <c r="J33" s="1819"/>
      <c r="K33" s="1311"/>
      <c r="M33" s="1576" t="s">
        <v>3030</v>
      </c>
      <c r="N33" s="1818"/>
      <c r="O33" s="1295"/>
      <c r="P33" s="1295"/>
      <c r="Q33" s="1295"/>
      <c r="R33" s="1295"/>
      <c r="S33" s="1295"/>
      <c r="T33" s="1295"/>
      <c r="U33" s="1295"/>
      <c r="X33" s="1295"/>
      <c r="AB33" s="1295"/>
      <c r="AC33" s="1295"/>
      <c r="AD33" s="1295"/>
      <c r="AE33" s="1295"/>
      <c r="AF33" s="1295"/>
      <c r="AG33" s="1295"/>
      <c r="AJ33" s="1295"/>
      <c r="AK33" s="1295"/>
      <c r="AL33" s="1295"/>
    </row>
    <row r="34" spans="1:38" s="1377" customFormat="1">
      <c r="A34" s="1537"/>
      <c r="B34" s="1537"/>
      <c r="C34" s="1537"/>
      <c r="D34" s="1820"/>
      <c r="E34" s="1537"/>
      <c r="F34" s="1537"/>
      <c r="G34" s="1537"/>
      <c r="H34" s="1537"/>
      <c r="I34" s="1537"/>
      <c r="J34" s="1537"/>
      <c r="K34" s="1537"/>
      <c r="L34" s="1537"/>
      <c r="M34" s="1537"/>
      <c r="N34" s="1537"/>
    </row>
    <row r="36" spans="1:38">
      <c r="F36" s="1326">
        <v>664323</v>
      </c>
      <c r="G36" s="1326"/>
      <c r="H36" s="1326">
        <v>884742</v>
      </c>
      <c r="I36" s="1326"/>
      <c r="J36" s="1326">
        <v>405843</v>
      </c>
      <c r="K36" s="1326"/>
      <c r="L36" s="1326"/>
      <c r="M36" s="1326"/>
      <c r="N36" s="1326"/>
      <c r="O36" s="1326"/>
      <c r="P36" s="1326"/>
      <c r="Q36" s="1326"/>
    </row>
    <row r="37" spans="1:38">
      <c r="F37" s="1326">
        <f>F20-F36</f>
        <v>302106</v>
      </c>
      <c r="H37" s="1326">
        <f>H20-H36</f>
        <v>341143</v>
      </c>
      <c r="J37" s="1326">
        <f>J20-J36</f>
        <v>116749</v>
      </c>
      <c r="L37" s="1326"/>
      <c r="M37" s="1326"/>
      <c r="N37" s="1326"/>
      <c r="O37" s="1326"/>
      <c r="P37" s="1326"/>
    </row>
    <row r="39" spans="1:38">
      <c r="F39" s="1326"/>
      <c r="G39" s="1326"/>
      <c r="H39" s="1326"/>
      <c r="I39" s="1326"/>
      <c r="J39" s="1326"/>
    </row>
    <row r="40" spans="1:38">
      <c r="F40" s="1326"/>
      <c r="H40" s="1326"/>
      <c r="J40" s="1326"/>
    </row>
    <row r="44" spans="1:38">
      <c r="F44" s="1326"/>
      <c r="J44" s="1326"/>
    </row>
  </sheetData>
  <mergeCells count="14">
    <mergeCell ref="B32:C32"/>
    <mergeCell ref="B33:C33"/>
    <mergeCell ref="A1:N1"/>
    <mergeCell ref="A2:N2"/>
    <mergeCell ref="A3:N3"/>
    <mergeCell ref="F7:F10"/>
    <mergeCell ref="H7:H10"/>
    <mergeCell ref="J7:J10"/>
    <mergeCell ref="A27:N27"/>
    <mergeCell ref="N7:N10"/>
    <mergeCell ref="L7:L10"/>
    <mergeCell ref="F6:L6"/>
    <mergeCell ref="F11:N11"/>
    <mergeCell ref="A26:N26"/>
  </mergeCells>
  <pageMargins left="0.6" right="0.25" top="0.53" bottom="0" header="0.25" footer="0"/>
  <pageSetup scale="88" orientation="portrait"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AL82"/>
  <sheetViews>
    <sheetView view="pageBreakPreview" topLeftCell="A31" zoomScaleNormal="85" zoomScaleSheetLayoutView="100" workbookViewId="0">
      <selection activeCell="D28" sqref="D28"/>
    </sheetView>
  </sheetViews>
  <sheetFormatPr defaultColWidth="9.109375" defaultRowHeight="13.8"/>
  <cols>
    <col min="1" max="1" width="2.6640625" style="1319" customWidth="1"/>
    <col min="2" max="2" width="7.109375" style="1319" customWidth="1"/>
    <col min="3" max="3" width="17.88671875" style="1319" customWidth="1"/>
    <col min="4" max="4" width="23.109375" style="1319" customWidth="1"/>
    <col min="5" max="5" width="6.6640625" style="1319" customWidth="1"/>
    <col min="6" max="6" width="14.109375" style="1319" customWidth="1"/>
    <col min="7" max="7" width="0.88671875" style="1319" customWidth="1"/>
    <col min="8" max="8" width="14.109375" style="1319" customWidth="1"/>
    <col min="9" max="9" width="0.88671875" style="1319" customWidth="1"/>
    <col min="10" max="10" width="14.5546875" style="1319" customWidth="1"/>
    <col min="11" max="11" width="0.88671875" style="1319" customWidth="1"/>
    <col min="12" max="12" width="14.44140625" style="1319" customWidth="1"/>
    <col min="13" max="13" width="10.33203125" style="1319" hidden="1" customWidth="1"/>
    <col min="14" max="14" width="0.88671875" style="1319" customWidth="1"/>
    <col min="15" max="15" width="16.5546875" style="1392" customWidth="1"/>
    <col min="16" max="16" width="13" style="1883" customWidth="1"/>
    <col min="17" max="17" width="17.88671875" style="1883" customWidth="1"/>
    <col min="18" max="18" width="16.6640625" style="1883" customWidth="1"/>
    <col min="19" max="19" width="16.88671875" style="1883" customWidth="1"/>
    <col min="20" max="20" width="12.5546875" style="1883" customWidth="1"/>
    <col min="21" max="21" width="10.88671875" style="1319" customWidth="1"/>
    <col min="22" max="22" width="8.5546875" style="1319" customWidth="1"/>
    <col min="23" max="23" width="8.109375" style="1319" customWidth="1"/>
    <col min="24" max="24" width="9" style="1304" bestFit="1" customWidth="1"/>
    <col min="25" max="25" width="13.44140625" style="1304" bestFit="1" customWidth="1"/>
    <col min="26" max="26" width="9" style="1304" customWidth="1"/>
    <col min="27" max="27" width="12.5546875" style="1304" bestFit="1" customWidth="1"/>
    <col min="28" max="28" width="16.88671875" style="1304" customWidth="1"/>
    <col min="29" max="29" width="18" style="1304" customWidth="1"/>
    <col min="30" max="16384" width="9.109375" style="1319"/>
  </cols>
  <sheetData>
    <row r="1" spans="1:24" ht="17.399999999999999">
      <c r="A1" s="2476" t="s">
        <v>3819</v>
      </c>
      <c r="B1" s="2476"/>
      <c r="C1" s="2476"/>
      <c r="D1" s="2476"/>
      <c r="E1" s="2476"/>
      <c r="F1" s="2476"/>
      <c r="G1" s="2476"/>
      <c r="H1" s="2476"/>
      <c r="I1" s="2476"/>
      <c r="J1" s="2476"/>
      <c r="K1" s="2476"/>
      <c r="L1" s="2476"/>
      <c r="M1" s="2476"/>
      <c r="N1" s="2476"/>
      <c r="O1" s="2476"/>
    </row>
    <row r="2" spans="1:24" ht="17.399999999999999">
      <c r="A2" s="2476" t="s">
        <v>2958</v>
      </c>
      <c r="B2" s="2476"/>
      <c r="C2" s="2476"/>
      <c r="D2" s="2476"/>
      <c r="E2" s="2476"/>
      <c r="F2" s="2476"/>
      <c r="G2" s="2476"/>
      <c r="H2" s="2476"/>
      <c r="I2" s="2476"/>
      <c r="J2" s="2476"/>
      <c r="K2" s="2476"/>
      <c r="L2" s="2476"/>
      <c r="M2" s="2476"/>
      <c r="N2" s="2476"/>
      <c r="O2" s="2476"/>
    </row>
    <row r="3" spans="1:24" ht="17.399999999999999">
      <c r="A3" s="2476" t="str">
        <f>+IS!A3</f>
        <v>FOR THE QUARTER ENDED SEPTEMBER 30, 2021</v>
      </c>
      <c r="B3" s="2476"/>
      <c r="C3" s="2476"/>
      <c r="D3" s="2476"/>
      <c r="E3" s="2476"/>
      <c r="F3" s="2476"/>
      <c r="G3" s="2476"/>
      <c r="H3" s="2476"/>
      <c r="I3" s="2476"/>
      <c r="J3" s="2476"/>
      <c r="K3" s="2476"/>
      <c r="L3" s="2476"/>
      <c r="M3" s="2476"/>
      <c r="N3" s="2476"/>
      <c r="O3" s="2476"/>
      <c r="T3" s="1884"/>
    </row>
    <row r="4" spans="1:24">
      <c r="A4" s="130"/>
      <c r="B4" s="130"/>
      <c r="C4" s="130"/>
      <c r="D4" s="130"/>
      <c r="E4" s="130"/>
      <c r="F4" s="130"/>
      <c r="G4" s="130"/>
      <c r="H4" s="130"/>
      <c r="I4" s="130"/>
      <c r="J4" s="130"/>
      <c r="K4" s="130"/>
      <c r="L4" s="130"/>
      <c r="M4" s="130"/>
      <c r="N4" s="1885"/>
      <c r="O4"/>
      <c r="T4" s="1884"/>
      <c r="U4" s="1295"/>
    </row>
    <row r="5" spans="1:24" ht="15" customHeight="1">
      <c r="A5" s="1588"/>
      <c r="B5" s="1588"/>
      <c r="C5" s="1588"/>
      <c r="D5" s="1588"/>
      <c r="E5" s="1588"/>
      <c r="F5" s="2484" t="str">
        <f>+OCI!D5</f>
        <v>For the Quarter ended September 30, 2021</v>
      </c>
      <c r="G5" s="2484"/>
      <c r="H5" s="2484"/>
      <c r="I5" s="2484"/>
      <c r="J5" s="2484"/>
      <c r="K5" s="2484"/>
      <c r="L5" s="2484"/>
      <c r="M5" s="2484"/>
      <c r="N5" s="1311"/>
      <c r="O5" s="2048" t="s">
        <v>4375</v>
      </c>
    </row>
    <row r="6" spans="1:24" ht="17.25" customHeight="1">
      <c r="A6" s="1588"/>
      <c r="B6" s="1588"/>
      <c r="C6" s="1588"/>
      <c r="D6" s="1588"/>
      <c r="E6" s="1588"/>
      <c r="F6" s="2077"/>
      <c r="G6" s="2047"/>
      <c r="H6" s="2078"/>
      <c r="I6" s="2047"/>
      <c r="J6" s="2079" t="s">
        <v>4170</v>
      </c>
      <c r="K6" s="2047"/>
      <c r="L6" s="2080"/>
      <c r="M6" s="1812"/>
      <c r="N6" s="1311"/>
      <c r="O6" s="2162" t="s">
        <v>4376</v>
      </c>
      <c r="P6" s="1886"/>
      <c r="Q6" s="1886"/>
      <c r="R6" s="1886"/>
    </row>
    <row r="7" spans="1:24">
      <c r="A7" s="1588"/>
      <c r="B7" s="1588"/>
      <c r="C7" s="1588"/>
      <c r="D7" s="1588"/>
      <c r="E7" s="1588"/>
      <c r="F7" s="2046" t="s">
        <v>4168</v>
      </c>
      <c r="G7" s="2047"/>
      <c r="H7" s="2046" t="s">
        <v>3781</v>
      </c>
      <c r="I7" s="2047"/>
      <c r="J7" s="2048" t="s">
        <v>4171</v>
      </c>
      <c r="K7" s="2047"/>
      <c r="L7" s="2081"/>
      <c r="M7" s="1812"/>
      <c r="N7" s="1311"/>
      <c r="O7" s="2048" t="s">
        <v>4355</v>
      </c>
      <c r="P7" s="2572"/>
      <c r="Q7" s="2572"/>
      <c r="R7" s="2572"/>
    </row>
    <row r="8" spans="1:24">
      <c r="A8" s="1588"/>
      <c r="B8" s="1588"/>
      <c r="C8" s="1588"/>
      <c r="D8" s="1588"/>
      <c r="E8" s="1588"/>
      <c r="F8" s="2082" t="s">
        <v>4169</v>
      </c>
      <c r="G8" s="2083"/>
      <c r="H8" s="2082" t="s">
        <v>4169</v>
      </c>
      <c r="I8" s="2083"/>
      <c r="J8" s="2082" t="s">
        <v>4169</v>
      </c>
      <c r="K8" s="2083"/>
      <c r="L8" s="2046" t="s">
        <v>2928</v>
      </c>
      <c r="M8" s="1812"/>
      <c r="N8" s="1311"/>
      <c r="O8" s="2048" t="s">
        <v>4437</v>
      </c>
      <c r="P8" s="1887"/>
      <c r="Q8" s="1887"/>
      <c r="R8" s="1887"/>
    </row>
    <row r="9" spans="1:24">
      <c r="A9" s="1588"/>
      <c r="B9" s="1588"/>
      <c r="C9" s="1588"/>
      <c r="D9" s="1588"/>
      <c r="E9" s="1592"/>
      <c r="F9" s="2503" t="s">
        <v>3163</v>
      </c>
      <c r="G9" s="2504"/>
      <c r="H9" s="2504"/>
      <c r="I9" s="2504"/>
      <c r="J9" s="2504"/>
      <c r="K9" s="2504"/>
      <c r="L9" s="2504"/>
      <c r="M9" s="2504"/>
      <c r="N9" s="2504"/>
      <c r="O9" s="2573"/>
      <c r="P9" s="1886"/>
      <c r="Q9" s="1886"/>
      <c r="R9" s="1886"/>
    </row>
    <row r="10" spans="1:24">
      <c r="A10" s="1888" t="s">
        <v>3180</v>
      </c>
      <c r="B10" s="1888"/>
      <c r="C10" s="1588"/>
      <c r="D10" s="1588"/>
      <c r="E10" s="1588"/>
      <c r="F10" s="1473"/>
      <c r="H10" s="1473"/>
      <c r="J10" s="1473"/>
      <c r="K10" s="1382"/>
      <c r="L10" s="1324"/>
      <c r="O10" s="1319"/>
    </row>
    <row r="11" spans="1:24">
      <c r="A11" s="1312" t="s">
        <v>4428</v>
      </c>
      <c r="B11" s="1312"/>
      <c r="C11" s="1312"/>
      <c r="D11" s="1312"/>
      <c r="E11" s="1312"/>
      <c r="F11" s="1758">
        <f>IS!E49</f>
        <v>-40622</v>
      </c>
      <c r="G11" s="1233"/>
      <c r="H11" s="1758">
        <f>IS!G49</f>
        <v>7375</v>
      </c>
      <c r="I11" s="1233"/>
      <c r="J11" s="1758">
        <f>IS!I49</f>
        <v>4783</v>
      </c>
      <c r="K11" s="1865"/>
      <c r="L11" s="1355">
        <f>J11+H11+F11</f>
        <v>-28464</v>
      </c>
      <c r="M11" s="1295"/>
      <c r="N11" s="1295"/>
      <c r="O11" s="1326">
        <v>105705</v>
      </c>
      <c r="V11" s="1295"/>
      <c r="W11" s="1295"/>
      <c r="X11" s="1304">
        <v>2831799</v>
      </c>
    </row>
    <row r="12" spans="1:24">
      <c r="A12" s="1312"/>
      <c r="B12" s="1312"/>
      <c r="C12" s="1312"/>
      <c r="D12" s="1312"/>
      <c r="E12" s="1312"/>
      <c r="F12" s="1758"/>
      <c r="G12" s="1233"/>
      <c r="H12" s="1758"/>
      <c r="I12" s="1233"/>
      <c r="J12" s="1758"/>
      <c r="K12" s="1865"/>
      <c r="L12" s="1355"/>
      <c r="M12" s="1295"/>
      <c r="N12" s="1295"/>
      <c r="O12" s="1326"/>
      <c r="V12" s="1295"/>
      <c r="W12" s="1295"/>
    </row>
    <row r="13" spans="1:24">
      <c r="A13" s="1372" t="s">
        <v>2959</v>
      </c>
      <c r="B13" s="1372"/>
      <c r="C13" s="1372"/>
      <c r="D13" s="1372"/>
      <c r="E13" s="1372"/>
      <c r="F13" s="1758"/>
      <c r="G13" s="1233"/>
      <c r="H13" s="1758"/>
      <c r="I13" s="1233"/>
      <c r="J13" s="1758"/>
      <c r="K13" s="1865"/>
      <c r="L13" s="1355"/>
      <c r="M13" s="1295"/>
      <c r="N13" s="1295"/>
      <c r="O13" s="1326"/>
      <c r="V13" s="1295"/>
      <c r="W13" s="1295"/>
    </row>
    <row r="14" spans="1:24">
      <c r="A14" s="2073" t="s">
        <v>4213</v>
      </c>
      <c r="B14" s="1891"/>
      <c r="C14" s="1312"/>
      <c r="D14" s="1312"/>
      <c r="E14" s="1312"/>
      <c r="F14" s="2076"/>
      <c r="H14" s="2076"/>
      <c r="J14" s="2076"/>
      <c r="K14" s="1865"/>
      <c r="L14" s="2076"/>
      <c r="M14" s="1295"/>
      <c r="N14" s="1295"/>
      <c r="O14" s="2076"/>
      <c r="P14" s="1879" t="s">
        <v>3846</v>
      </c>
      <c r="V14" s="1295"/>
      <c r="W14" s="1295"/>
    </row>
    <row r="15" spans="1:24">
      <c r="A15" s="2054" t="s">
        <v>4179</v>
      </c>
      <c r="B15" s="1312"/>
      <c r="C15" s="1312"/>
      <c r="D15" s="1312"/>
      <c r="E15" s="1312"/>
      <c r="F15" s="1684">
        <f>-IS!E12</f>
        <v>-1406</v>
      </c>
      <c r="G15" s="1866"/>
      <c r="H15" s="1869">
        <f>-IS!G12</f>
        <v>4</v>
      </c>
      <c r="I15" s="1866"/>
      <c r="J15" s="1869">
        <f>-IS!I12</f>
        <v>-107</v>
      </c>
      <c r="K15" s="1865"/>
      <c r="L15" s="1892">
        <f>J15+H15+F15</f>
        <v>-1509</v>
      </c>
      <c r="M15" s="1295"/>
      <c r="N15" s="1295"/>
      <c r="O15" s="1836">
        <v>-29332</v>
      </c>
      <c r="V15" s="1295"/>
      <c r="W15" s="1295"/>
    </row>
    <row r="16" spans="1:24">
      <c r="A16" s="1737" t="s">
        <v>4180</v>
      </c>
      <c r="B16" s="1342"/>
      <c r="C16" s="1312"/>
      <c r="D16" s="1312"/>
      <c r="E16" s="1312"/>
      <c r="F16" s="1684"/>
      <c r="G16" s="1866"/>
      <c r="H16" s="1869"/>
      <c r="I16" s="1866"/>
      <c r="J16" s="1869"/>
      <c r="K16" s="1865"/>
      <c r="L16" s="1892"/>
      <c r="M16" s="1295"/>
      <c r="N16" s="1295"/>
      <c r="O16" s="1836"/>
      <c r="V16" s="1295"/>
      <c r="W16" s="1295"/>
    </row>
    <row r="17" spans="1:23">
      <c r="A17" s="2054" t="s">
        <v>4181</v>
      </c>
      <c r="B17" s="1604"/>
      <c r="C17" s="1312"/>
      <c r="D17" s="1312"/>
      <c r="E17" s="1312"/>
      <c r="F17" s="1684">
        <f>-IS!E19</f>
        <v>53602</v>
      </c>
      <c r="G17" s="1866"/>
      <c r="H17" s="1869">
        <f>-IS!G19</f>
        <v>-795</v>
      </c>
      <c r="I17" s="1866"/>
      <c r="J17" s="1869">
        <f>-IS!I19</f>
        <v>-349</v>
      </c>
      <c r="K17" s="1865"/>
      <c r="L17" s="1892">
        <f>J17+H17+F17</f>
        <v>52458</v>
      </c>
      <c r="M17" s="1295"/>
      <c r="N17" s="1295"/>
      <c r="O17" s="1836">
        <v>-74191</v>
      </c>
      <c r="P17" s="1879" t="s">
        <v>3846</v>
      </c>
      <c r="R17" s="1893" t="s">
        <v>3803</v>
      </c>
      <c r="V17" s="1295"/>
      <c r="W17" s="1295"/>
    </row>
    <row r="18" spans="1:23">
      <c r="A18" s="2074" t="s">
        <v>4310</v>
      </c>
      <c r="B18" s="1891"/>
      <c r="C18" s="1312"/>
      <c r="D18" s="1312"/>
      <c r="E18" s="1312"/>
      <c r="F18" s="1903"/>
      <c r="H18" s="1903"/>
      <c r="J18" s="1903"/>
      <c r="K18" s="1865"/>
      <c r="L18" s="1903"/>
      <c r="M18" s="1295"/>
      <c r="N18" s="1295"/>
      <c r="O18" s="1903"/>
      <c r="P18" s="1879" t="s">
        <v>3846</v>
      </c>
      <c r="R18" s="1894">
        <v>10000000</v>
      </c>
      <c r="S18" s="1894">
        <v>14000000</v>
      </c>
      <c r="V18" s="1295"/>
      <c r="W18" s="1295"/>
    </row>
    <row r="19" spans="1:23">
      <c r="A19" s="2075" t="s">
        <v>4214</v>
      </c>
      <c r="B19" s="1342"/>
      <c r="C19" s="1312"/>
      <c r="D19" s="1312"/>
      <c r="E19" s="1312"/>
      <c r="F19" s="1687">
        <f>-IS!E43</f>
        <v>-1789</v>
      </c>
      <c r="H19" s="1870">
        <f>-IS!G43</f>
        <v>-217</v>
      </c>
      <c r="J19" s="1870">
        <f>-IS!I43</f>
        <v>36</v>
      </c>
      <c r="L19" s="1896">
        <f>J19+H19+F19</f>
        <v>-1970</v>
      </c>
      <c r="O19" s="2084">
        <v>2903</v>
      </c>
      <c r="V19" s="1295"/>
      <c r="W19" s="1295"/>
    </row>
    <row r="20" spans="1:23">
      <c r="A20" s="1312"/>
      <c r="B20" s="1312"/>
      <c r="C20" s="1312"/>
      <c r="D20" s="1312"/>
      <c r="E20" s="1312"/>
      <c r="F20" s="1865">
        <f>+SUM(F15:F19)</f>
        <v>50407</v>
      </c>
      <c r="G20" s="1233"/>
      <c r="H20" s="1865">
        <f>+SUM(H15:H19)</f>
        <v>-1008</v>
      </c>
      <c r="I20" s="1233"/>
      <c r="J20" s="1865">
        <f>+SUM(J15:J19)</f>
        <v>-420</v>
      </c>
      <c r="K20" s="1865"/>
      <c r="L20" s="1865">
        <f>+SUM(L15:L19)</f>
        <v>48979</v>
      </c>
      <c r="M20" s="1295"/>
      <c r="N20" s="1295"/>
      <c r="O20" s="1803">
        <f>SUM(O15:O19)</f>
        <v>-100620</v>
      </c>
      <c r="P20" s="1897"/>
      <c r="R20" s="1898"/>
      <c r="V20" s="1295"/>
      <c r="W20" s="1295"/>
    </row>
    <row r="21" spans="1:23" ht="14.4" thickBot="1">
      <c r="A21" s="1312"/>
      <c r="B21" s="1312"/>
      <c r="C21" s="1312"/>
      <c r="D21" s="1312"/>
      <c r="E21" s="1312"/>
      <c r="F21" s="1865"/>
      <c r="G21" s="1233"/>
      <c r="H21" s="1865"/>
      <c r="I21" s="1233"/>
      <c r="J21" s="1865"/>
      <c r="K21" s="1865"/>
      <c r="L21" s="1233"/>
      <c r="M21" s="1295"/>
      <c r="N21" s="1295"/>
      <c r="O21" s="1295"/>
      <c r="Q21" s="1899" t="s">
        <v>3159</v>
      </c>
      <c r="V21" s="1295"/>
      <c r="W21" s="1295"/>
    </row>
    <row r="22" spans="1:23" ht="14.4" thickBot="1">
      <c r="A22" s="1588" t="s">
        <v>3566</v>
      </c>
      <c r="B22" s="1588"/>
      <c r="C22" s="1588"/>
      <c r="D22" s="1588"/>
      <c r="E22" s="1588"/>
      <c r="F22" s="1865"/>
      <c r="G22" s="1233"/>
      <c r="H22" s="1865"/>
      <c r="I22" s="1233"/>
      <c r="J22" s="1865"/>
      <c r="K22" s="1865"/>
      <c r="L22" s="1233"/>
      <c r="M22" s="1295"/>
      <c r="N22" s="1295"/>
      <c r="O22" s="1295"/>
      <c r="Q22" s="1900" t="s">
        <v>2960</v>
      </c>
      <c r="R22" s="1900" t="s">
        <v>3141</v>
      </c>
      <c r="S22" s="1900" t="s">
        <v>3140</v>
      </c>
      <c r="T22" s="1900" t="s">
        <v>3091</v>
      </c>
      <c r="V22" s="1295"/>
      <c r="W22" s="1295"/>
    </row>
    <row r="23" spans="1:23">
      <c r="A23" s="1312" t="s">
        <v>2960</v>
      </c>
      <c r="B23" s="1312"/>
      <c r="C23" s="1312"/>
      <c r="D23" s="1312"/>
      <c r="E23" s="1312"/>
      <c r="F23" s="1867">
        <f>R30</f>
        <v>-24676</v>
      </c>
      <c r="G23" s="1233"/>
      <c r="H23" s="1867">
        <f>S30</f>
        <v>20389</v>
      </c>
      <c r="I23" s="1233"/>
      <c r="J23" s="1867">
        <f>T30</f>
        <v>12523</v>
      </c>
      <c r="K23" s="1865"/>
      <c r="L23" s="1890">
        <f>F23+H23+J23</f>
        <v>8236</v>
      </c>
      <c r="M23" s="1895"/>
      <c r="N23" s="1295"/>
      <c r="O23" s="1945">
        <v>-66825</v>
      </c>
      <c r="Q23" s="1883" t="s">
        <v>3488</v>
      </c>
      <c r="R23" s="1884">
        <f>BS!$AI$12</f>
        <v>27520</v>
      </c>
      <c r="S23" s="1884">
        <f>BS!$AJ$12</f>
        <v>19598</v>
      </c>
      <c r="T23" s="1884">
        <f>BS!$AK$12</f>
        <v>12067</v>
      </c>
      <c r="V23" s="1295"/>
      <c r="W23" s="1295"/>
    </row>
    <row r="24" spans="1:23">
      <c r="A24" s="1312" t="s">
        <v>2948</v>
      </c>
      <c r="B24" s="1312"/>
      <c r="C24" s="1312"/>
      <c r="D24" s="1312"/>
      <c r="E24" s="1312"/>
      <c r="F24" s="1869">
        <f>BS!$AI$13</f>
        <v>-4019</v>
      </c>
      <c r="G24" s="1233"/>
      <c r="H24" s="1869">
        <v>0</v>
      </c>
      <c r="I24" s="1233"/>
      <c r="J24" s="1869">
        <v>0</v>
      </c>
      <c r="K24" s="1865"/>
      <c r="L24" s="1892">
        <f>F24+H24+J24</f>
        <v>-4019</v>
      </c>
      <c r="M24" s="1895"/>
      <c r="N24" s="1295"/>
      <c r="O24" s="1836">
        <v>-2965</v>
      </c>
      <c r="Q24" s="1883" t="s">
        <v>3891</v>
      </c>
      <c r="R24" s="1884">
        <f>IS!E12</f>
        <v>1406</v>
      </c>
      <c r="S24" s="1884">
        <f>IS!G12</f>
        <v>-4</v>
      </c>
      <c r="T24" s="1884">
        <f>IS!I12</f>
        <v>107</v>
      </c>
      <c r="V24" s="1295"/>
      <c r="W24" s="1295"/>
    </row>
    <row r="25" spans="1:23">
      <c r="A25" s="1356" t="s">
        <v>4514</v>
      </c>
      <c r="B25" s="1356"/>
      <c r="C25" s="1312"/>
      <c r="D25" s="1312"/>
      <c r="E25" s="1312"/>
      <c r="F25" s="1869">
        <f>BS!$AI$14</f>
        <v>-15</v>
      </c>
      <c r="G25" s="1233"/>
      <c r="H25" s="1869">
        <f>BS!$AJ$14</f>
        <v>-3641</v>
      </c>
      <c r="I25" s="1233"/>
      <c r="J25" s="1869">
        <f>BS!$AK$14</f>
        <v>-2592</v>
      </c>
      <c r="K25" s="1865"/>
      <c r="L25" s="1892">
        <f>F25+H25+J25</f>
        <v>-6248</v>
      </c>
      <c r="M25" s="1895"/>
      <c r="N25" s="1295"/>
      <c r="O25" s="1836">
        <v>2495</v>
      </c>
      <c r="Q25" s="1883" t="s">
        <v>3161</v>
      </c>
      <c r="R25" s="1884">
        <f>IS!E19</f>
        <v>-53602</v>
      </c>
      <c r="S25" s="1884">
        <f>IS!G19</f>
        <v>795</v>
      </c>
      <c r="T25" s="1884">
        <f>IS!I19</f>
        <v>349</v>
      </c>
      <c r="V25" s="1295"/>
      <c r="W25" s="1295"/>
    </row>
    <row r="26" spans="1:23">
      <c r="A26" s="1356" t="s">
        <v>4325</v>
      </c>
      <c r="B26" s="1356"/>
      <c r="C26" s="1312"/>
      <c r="D26" s="1312"/>
      <c r="E26" s="1312"/>
      <c r="F26" s="1869">
        <f>BS!AI15</f>
        <v>16435</v>
      </c>
      <c r="G26" s="1233"/>
      <c r="H26" s="1869">
        <f>BS!AJ15</f>
        <v>0</v>
      </c>
      <c r="I26" s="1233"/>
      <c r="J26" s="1869">
        <f>BS!AK15</f>
        <v>0</v>
      </c>
      <c r="K26" s="1865"/>
      <c r="L26" s="1892">
        <f>F26+H26+J26</f>
        <v>16435</v>
      </c>
      <c r="M26" s="1326"/>
      <c r="N26" s="1295"/>
      <c r="O26" s="1836">
        <v>-9296</v>
      </c>
      <c r="R26" s="1884"/>
      <c r="S26" s="1884"/>
      <c r="T26" s="1884"/>
      <c r="V26" s="1295"/>
      <c r="W26" s="1295"/>
    </row>
    <row r="27" spans="1:23">
      <c r="A27" s="1312" t="s">
        <v>3882</v>
      </c>
      <c r="B27" s="1312"/>
      <c r="C27" s="1312"/>
      <c r="D27" s="1312"/>
      <c r="E27" s="1312"/>
      <c r="F27" s="1870">
        <f>BS!$AI$16</f>
        <v>-1433</v>
      </c>
      <c r="G27" s="1233"/>
      <c r="H27" s="1870">
        <f>BS!$AJ$16</f>
        <v>-33</v>
      </c>
      <c r="I27" s="1233"/>
      <c r="J27" s="1870">
        <f>BS!$AK$16</f>
        <v>1</v>
      </c>
      <c r="K27" s="1865"/>
      <c r="L27" s="1896">
        <f>F27+H27+J27</f>
        <v>-1465</v>
      </c>
      <c r="M27" s="1326"/>
      <c r="N27" s="1295"/>
      <c r="O27" s="1838">
        <v>339</v>
      </c>
      <c r="R27" s="1884"/>
      <c r="V27" s="1295"/>
      <c r="W27" s="1295"/>
    </row>
    <row r="28" spans="1:23">
      <c r="A28" s="1312"/>
      <c r="B28" s="1312"/>
      <c r="C28" s="1312"/>
      <c r="D28" s="1312"/>
      <c r="E28" s="1312"/>
      <c r="F28" s="1865">
        <f>SUM(F23:F27)</f>
        <v>-13708</v>
      </c>
      <c r="G28" s="1233"/>
      <c r="H28" s="1865">
        <f>SUM(H23:H27)</f>
        <v>16715</v>
      </c>
      <c r="I28" s="1233"/>
      <c r="J28" s="1865">
        <f>SUM(J23:J27)</f>
        <v>9932</v>
      </c>
      <c r="K28" s="1865"/>
      <c r="L28" s="1865">
        <f>SUM(L23:L27)</f>
        <v>12939</v>
      </c>
      <c r="M28" s="1295"/>
      <c r="N28" s="1295"/>
      <c r="O28" s="1803">
        <f>SUM(O23:O27)</f>
        <v>-76252</v>
      </c>
      <c r="S28" s="1884"/>
      <c r="T28" s="1884"/>
      <c r="V28" s="1295"/>
      <c r="W28" s="1295"/>
    </row>
    <row r="29" spans="1:23">
      <c r="A29" s="1312"/>
      <c r="B29" s="1312"/>
      <c r="C29" s="1312"/>
      <c r="D29" s="1312"/>
      <c r="E29" s="1312"/>
      <c r="F29" s="1865"/>
      <c r="G29" s="1233"/>
      <c r="H29" s="1865"/>
      <c r="I29" s="1233"/>
      <c r="J29" s="1865"/>
      <c r="K29" s="1865"/>
      <c r="L29" s="1865"/>
      <c r="M29" s="1295"/>
      <c r="N29" s="1295"/>
      <c r="O29" s="1803"/>
      <c r="V29" s="1295"/>
      <c r="W29" s="1295"/>
    </row>
    <row r="30" spans="1:23" ht="14.4" thickBot="1">
      <c r="A30" s="1588" t="s">
        <v>4343</v>
      </c>
      <c r="B30" s="1588"/>
      <c r="C30" s="1588"/>
      <c r="D30" s="1588"/>
      <c r="E30" s="1588"/>
      <c r="F30" s="1865"/>
      <c r="G30" s="1233"/>
      <c r="H30" s="1865"/>
      <c r="I30" s="1233"/>
      <c r="J30" s="1865"/>
      <c r="K30" s="1865"/>
      <c r="L30" s="1233"/>
      <c r="M30" s="1295"/>
      <c r="N30" s="1295"/>
      <c r="O30" s="1295"/>
      <c r="R30" s="1901">
        <f>SUM(R23:R28)</f>
        <v>-24676</v>
      </c>
      <c r="S30" s="1901">
        <f>SUM(S23:S28)</f>
        <v>20389</v>
      </c>
      <c r="T30" s="1901">
        <f>SUM(T23:T25)</f>
        <v>12523</v>
      </c>
      <c r="V30" s="1295"/>
      <c r="W30" s="1295"/>
    </row>
    <row r="31" spans="1:23" ht="14.4" thickTop="1">
      <c r="A31" s="1356" t="s">
        <v>3652</v>
      </c>
      <c r="B31" s="1312"/>
      <c r="C31" s="1312"/>
      <c r="D31" s="1312"/>
      <c r="E31" s="1312"/>
      <c r="F31" s="1889">
        <f>-BS!AI20</f>
        <v>1</v>
      </c>
      <c r="G31" s="1355"/>
      <c r="H31" s="1889">
        <f>-BS!AJ20</f>
        <v>15</v>
      </c>
      <c r="I31" s="1355"/>
      <c r="J31" s="1889">
        <f>-BS!AK20</f>
        <v>7</v>
      </c>
      <c r="K31" s="1758"/>
      <c r="L31" s="1890">
        <f>+J31+H31+F31</f>
        <v>23</v>
      </c>
      <c r="M31" s="1902"/>
      <c r="N31" s="1326"/>
      <c r="O31" s="1945">
        <v>260</v>
      </c>
      <c r="Q31" s="1884"/>
      <c r="V31" s="1295"/>
      <c r="W31" s="1295"/>
    </row>
    <row r="32" spans="1:23">
      <c r="A32" s="1363" t="s">
        <v>3601</v>
      </c>
      <c r="B32" s="1312"/>
      <c r="C32" s="1312"/>
      <c r="D32" s="1312"/>
      <c r="E32" s="1312"/>
      <c r="F32" s="1903"/>
      <c r="H32" s="1903"/>
      <c r="J32" s="1903"/>
      <c r="L32" s="1903"/>
      <c r="O32" s="1903"/>
      <c r="Q32" s="1884"/>
      <c r="R32" s="1884"/>
      <c r="S32" s="1884"/>
      <c r="T32" s="1884"/>
      <c r="V32" s="1295"/>
      <c r="W32" s="1295"/>
    </row>
    <row r="33" spans="1:23">
      <c r="A33" s="1365" t="s">
        <v>3617</v>
      </c>
      <c r="B33" s="1312"/>
      <c r="C33" s="1312"/>
      <c r="D33" s="1312"/>
      <c r="E33" s="1312"/>
      <c r="F33" s="1869">
        <f>-BS!AI22</f>
        <v>0</v>
      </c>
      <c r="G33" s="1233"/>
      <c r="H33" s="1869">
        <f>-BS!AJ22</f>
        <v>1</v>
      </c>
      <c r="I33" s="1233"/>
      <c r="J33" s="1869">
        <f>-BS!AK22</f>
        <v>1</v>
      </c>
      <c r="K33" s="1865"/>
      <c r="L33" s="1892">
        <f>+J33+H33+F33</f>
        <v>2</v>
      </c>
      <c r="M33" s="1895"/>
      <c r="N33" s="1295"/>
      <c r="O33" s="1836">
        <v>27</v>
      </c>
      <c r="Q33" s="1884"/>
      <c r="R33" s="1884"/>
      <c r="S33" s="1884"/>
      <c r="T33" s="1884"/>
      <c r="V33" s="1295"/>
      <c r="W33" s="1295"/>
    </row>
    <row r="34" spans="1:23">
      <c r="A34" s="1356" t="s">
        <v>4215</v>
      </c>
      <c r="B34" s="1312"/>
      <c r="C34" s="1312"/>
      <c r="D34" s="1312"/>
      <c r="E34" s="1312"/>
      <c r="F34" s="1903"/>
      <c r="H34" s="1903"/>
      <c r="J34" s="1903"/>
      <c r="L34" s="1903"/>
      <c r="O34" s="1903"/>
      <c r="Q34" s="1884"/>
      <c r="V34" s="1295"/>
      <c r="W34" s="1295"/>
    </row>
    <row r="35" spans="1:23">
      <c r="A35" s="1341" t="s">
        <v>4216</v>
      </c>
      <c r="B35" s="1312"/>
      <c r="C35" s="1312"/>
      <c r="D35" s="1312"/>
      <c r="E35" s="1312"/>
      <c r="F35" s="1892">
        <f>-BS!AI24</f>
        <v>-106</v>
      </c>
      <c r="G35" s="1233"/>
      <c r="H35" s="1869">
        <f>-BS!AJ24</f>
        <v>-51</v>
      </c>
      <c r="I35" s="1233"/>
      <c r="J35" s="1869">
        <f>-BS!AK24</f>
        <v>-41</v>
      </c>
      <c r="K35" s="1865"/>
      <c r="L35" s="1892">
        <f>+J35+H35+F35</f>
        <v>-198</v>
      </c>
      <c r="M35" s="1895"/>
      <c r="N35" s="1295"/>
      <c r="O35" s="1836">
        <v>-191</v>
      </c>
      <c r="Q35" s="1884"/>
      <c r="W35" s="1295"/>
    </row>
    <row r="36" spans="1:23">
      <c r="A36" s="1356" t="s">
        <v>3647</v>
      </c>
      <c r="B36" s="1312"/>
      <c r="C36" s="1312"/>
      <c r="D36" s="1312"/>
      <c r="E36" s="1312"/>
      <c r="F36" s="1892">
        <f>BS!AI25</f>
        <v>-4205</v>
      </c>
      <c r="G36" s="1233"/>
      <c r="H36" s="1869">
        <f>BS!AJ25</f>
        <v>0</v>
      </c>
      <c r="I36" s="1233"/>
      <c r="J36" s="1869">
        <f>BS!AK25</f>
        <v>0</v>
      </c>
      <c r="K36" s="1865"/>
      <c r="L36" s="1892">
        <f>+J36+H36+F36</f>
        <v>-4205</v>
      </c>
      <c r="M36" s="1344"/>
      <c r="N36" s="1295"/>
      <c r="O36" s="1836">
        <v>-70760</v>
      </c>
      <c r="Q36" s="1884"/>
      <c r="W36" s="1295"/>
    </row>
    <row r="37" spans="1:23">
      <c r="A37" s="1312" t="s">
        <v>3158</v>
      </c>
      <c r="B37" s="1312"/>
      <c r="C37" s="1312"/>
      <c r="D37" s="1312"/>
      <c r="E37" s="1312"/>
      <c r="F37" s="1870">
        <f>-BS!AI26</f>
        <v>-6171</v>
      </c>
      <c r="G37" s="1233"/>
      <c r="H37" s="1870">
        <f>-BS!AJ26</f>
        <v>-3598</v>
      </c>
      <c r="I37" s="1233"/>
      <c r="J37" s="1870">
        <f>-BS!AK26</f>
        <v>-10908</v>
      </c>
      <c r="K37" s="1865"/>
      <c r="L37" s="1896">
        <f>+J37+H37+F37</f>
        <v>-20677</v>
      </c>
      <c r="M37" s="1895"/>
      <c r="N37" s="1295"/>
      <c r="O37" s="1838">
        <v>3137</v>
      </c>
      <c r="P37" s="1340">
        <v>28262615</v>
      </c>
      <c r="Q37" s="1884" t="s">
        <v>3907</v>
      </c>
      <c r="V37" s="1295"/>
      <c r="W37" s="1295"/>
    </row>
    <row r="38" spans="1:23">
      <c r="A38" s="1312"/>
      <c r="B38" s="1312"/>
      <c r="C38" s="1312"/>
      <c r="D38" s="1312"/>
      <c r="E38" s="1312"/>
      <c r="F38" s="1865">
        <f>SUM(F31:F37)</f>
        <v>-10481</v>
      </c>
      <c r="G38" s="1233"/>
      <c r="H38" s="1865">
        <f>SUM(H31:H37)</f>
        <v>-3633</v>
      </c>
      <c r="I38" s="1233"/>
      <c r="J38" s="1865">
        <f>SUM(J31:J37)</f>
        <v>-10941</v>
      </c>
      <c r="K38" s="1865"/>
      <c r="L38" s="1865">
        <f>SUM(L31:L37)</f>
        <v>-25055</v>
      </c>
      <c r="M38" s="1295"/>
      <c r="N38" s="1295"/>
      <c r="O38" s="1803">
        <f>SUM(O31:O37)</f>
        <v>-67527</v>
      </c>
      <c r="P38" s="1904"/>
      <c r="Q38" s="1884"/>
      <c r="R38" s="1898"/>
      <c r="W38" s="1295"/>
    </row>
    <row r="39" spans="1:23" ht="14.4" thickBot="1">
      <c r="A39" s="2061" t="s">
        <v>4290</v>
      </c>
      <c r="B39" s="1372"/>
      <c r="C39" s="1312"/>
      <c r="D39" s="1312"/>
      <c r="E39" s="1312"/>
      <c r="F39" s="1905"/>
      <c r="G39" s="1233"/>
      <c r="H39" s="1905"/>
      <c r="I39" s="1233"/>
      <c r="J39" s="1905"/>
      <c r="K39" s="1865"/>
      <c r="L39" s="1906"/>
      <c r="M39" s="1295"/>
      <c r="N39" s="1295"/>
      <c r="O39" s="2085"/>
      <c r="Q39" s="1884"/>
      <c r="R39" s="1907"/>
      <c r="V39" s="1295"/>
      <c r="W39" s="1295"/>
    </row>
    <row r="40" spans="1:23" ht="14.4" thickBot="1">
      <c r="A40" s="2283" t="s">
        <v>4291</v>
      </c>
      <c r="B40" s="1908"/>
      <c r="C40" s="1372"/>
      <c r="D40" s="1372"/>
      <c r="E40" s="1372"/>
      <c r="F40" s="1758">
        <f>F11+F20+F28+F38</f>
        <v>-14404</v>
      </c>
      <c r="G40" s="1233"/>
      <c r="H40" s="1758">
        <f>H11+H20+H28+H38</f>
        <v>19449</v>
      </c>
      <c r="I40" s="1233"/>
      <c r="J40" s="1758">
        <f>J11+J20+J28+J38</f>
        <v>3354</v>
      </c>
      <c r="K40" s="1865"/>
      <c r="L40" s="1758">
        <f>L11+L20+L28+L38</f>
        <v>8399</v>
      </c>
      <c r="M40" s="1909"/>
      <c r="N40" s="1295"/>
      <c r="O40" s="1459">
        <f>O11+O20+O28+O38</f>
        <v>-138694</v>
      </c>
      <c r="P40" s="1910"/>
      <c r="V40" s="1295"/>
      <c r="W40" s="1295"/>
    </row>
    <row r="41" spans="1:23">
      <c r="A41" s="1312"/>
      <c r="B41" s="1312"/>
      <c r="C41" s="1312"/>
      <c r="D41" s="1312"/>
      <c r="E41" s="1312"/>
      <c r="F41" s="1758"/>
      <c r="G41" s="1233"/>
      <c r="H41" s="1758"/>
      <c r="I41" s="1233"/>
      <c r="J41" s="1758"/>
      <c r="K41" s="1865"/>
      <c r="L41" s="1758"/>
      <c r="M41" s="1326"/>
      <c r="N41" s="1295"/>
      <c r="O41" s="1459"/>
      <c r="P41" s="1910"/>
      <c r="V41" s="1295"/>
      <c r="W41" s="1295"/>
    </row>
    <row r="42" spans="1:23">
      <c r="A42" s="1588" t="s">
        <v>4217</v>
      </c>
      <c r="B42" s="1588"/>
      <c r="C42" s="1588"/>
      <c r="D42" s="1588"/>
      <c r="E42" s="1588"/>
      <c r="F42" s="1865"/>
      <c r="G42" s="1233"/>
      <c r="H42" s="1865"/>
      <c r="I42" s="1233"/>
      <c r="J42" s="1865"/>
      <c r="K42" s="1865"/>
      <c r="L42" s="1233"/>
      <c r="M42" s="1295"/>
      <c r="N42" s="1295"/>
      <c r="O42" s="1295"/>
      <c r="V42" s="1295"/>
      <c r="W42" s="1295"/>
    </row>
    <row r="43" spans="1:23">
      <c r="A43" s="1312" t="s">
        <v>4218</v>
      </c>
      <c r="B43" s="1312"/>
      <c r="C43" s="1312"/>
      <c r="D43" s="1312"/>
      <c r="E43" s="1312"/>
      <c r="F43" s="1867">
        <f>SMPF!E13</f>
        <v>42390</v>
      </c>
      <c r="G43" s="1233"/>
      <c r="H43" s="1867">
        <f>SMPF!G13</f>
        <v>30248</v>
      </c>
      <c r="I43" s="1233"/>
      <c r="J43" s="1867">
        <f>SMPF!I13</f>
        <v>24816</v>
      </c>
      <c r="K43" s="1865"/>
      <c r="L43" s="2431">
        <f>J43+H43+F43</f>
        <v>97454</v>
      </c>
      <c r="M43" s="1895"/>
      <c r="N43" s="1295"/>
      <c r="O43" s="1834">
        <v>147320</v>
      </c>
      <c r="V43" s="1295"/>
      <c r="W43" s="1295"/>
    </row>
    <row r="44" spans="1:23">
      <c r="A44" s="1537" t="s">
        <v>4219</v>
      </c>
      <c r="B44" s="1537"/>
      <c r="C44" s="1537"/>
      <c r="D44" s="1537"/>
      <c r="E44" s="1537"/>
      <c r="F44" s="1870">
        <f>SMPF!E15</f>
        <v>-41610</v>
      </c>
      <c r="G44" s="1233"/>
      <c r="H44" s="1870">
        <f>SMPF!G15</f>
        <v>-22787</v>
      </c>
      <c r="I44" s="1233"/>
      <c r="J44" s="1870">
        <f>SMPF!I15</f>
        <v>-21484</v>
      </c>
      <c r="K44" s="1865"/>
      <c r="L44" s="1896">
        <f>J44+H44+F44</f>
        <v>-85881</v>
      </c>
      <c r="M44" s="1326"/>
      <c r="N44" s="1295"/>
      <c r="O44" s="1838">
        <v>-135627</v>
      </c>
      <c r="R44" s="1907"/>
      <c r="V44" s="1295"/>
      <c r="W44" s="1295"/>
    </row>
    <row r="45" spans="1:23">
      <c r="A45" s="1520" t="s">
        <v>4423</v>
      </c>
      <c r="B45" s="1911"/>
      <c r="C45" s="1588"/>
      <c r="D45" s="1588"/>
      <c r="E45" s="1588"/>
      <c r="F45" s="1758">
        <f>SUM(F43:F44)</f>
        <v>780</v>
      </c>
      <c r="G45" s="1355"/>
      <c r="H45" s="1758">
        <f>SUM(H43:H44)</f>
        <v>7461</v>
      </c>
      <c r="I45" s="1355"/>
      <c r="J45" s="1758">
        <f>SUM(J43:J44)</f>
        <v>3332</v>
      </c>
      <c r="K45" s="1758"/>
      <c r="L45" s="1355">
        <f>F45+H45+J45</f>
        <v>11573</v>
      </c>
      <c r="M45" s="1326"/>
      <c r="N45" s="1326" t="e">
        <v>#REF!</v>
      </c>
      <c r="O45" s="1326">
        <f>SUM(O43:O44)</f>
        <v>11693</v>
      </c>
      <c r="P45" s="1910"/>
      <c r="V45" s="1295"/>
      <c r="W45" s="1295"/>
    </row>
    <row r="46" spans="1:23">
      <c r="A46" s="1588"/>
      <c r="B46" s="1588"/>
      <c r="C46" s="1537"/>
      <c r="D46" s="1537"/>
      <c r="E46" s="1537"/>
      <c r="F46" s="1865"/>
      <c r="G46" s="1233"/>
      <c r="H46" s="1865"/>
      <c r="I46" s="1233"/>
      <c r="J46" s="1865"/>
      <c r="K46" s="1865"/>
      <c r="L46" s="1233"/>
      <c r="M46" s="1295"/>
      <c r="N46" s="1295"/>
      <c r="O46" s="1295"/>
    </row>
    <row r="47" spans="1:23" ht="14.4" thickBot="1">
      <c r="A47" s="1520" t="s">
        <v>4292</v>
      </c>
      <c r="B47" s="1588"/>
      <c r="C47" s="1537"/>
      <c r="D47" s="1537"/>
      <c r="E47" s="1537"/>
      <c r="F47" s="1865"/>
      <c r="G47" s="1233"/>
      <c r="H47" s="1865"/>
      <c r="I47" s="1233"/>
      <c r="J47" s="1865"/>
      <c r="K47" s="1865"/>
      <c r="L47" s="1233"/>
      <c r="M47" s="1295"/>
      <c r="N47" s="1295"/>
      <c r="O47" s="1295"/>
    </row>
    <row r="48" spans="1:23" ht="14.4" thickBot="1">
      <c r="A48" s="2284" t="s">
        <v>4293</v>
      </c>
      <c r="B48" s="1911"/>
      <c r="C48" s="1537"/>
      <c r="D48" s="1537"/>
      <c r="E48" s="1537"/>
      <c r="F48" s="1912">
        <f>F40+F45</f>
        <v>-13624</v>
      </c>
      <c r="G48" s="1233"/>
      <c r="H48" s="1912">
        <f>H40+H45</f>
        <v>26910</v>
      </c>
      <c r="I48" s="1865"/>
      <c r="J48" s="1912">
        <f>J40+J45</f>
        <v>6686</v>
      </c>
      <c r="K48" s="1865"/>
      <c r="L48" s="1912">
        <f>L40+L45</f>
        <v>19972</v>
      </c>
      <c r="M48" s="1295"/>
      <c r="N48" s="1295">
        <f>30879568-81950</f>
        <v>30797618</v>
      </c>
      <c r="O48" s="2086">
        <f>O40+O45</f>
        <v>-127001</v>
      </c>
      <c r="P48" s="2574" t="s">
        <v>3489</v>
      </c>
      <c r="Q48" s="2575"/>
      <c r="R48" s="2576"/>
      <c r="V48" s="1295"/>
      <c r="W48" s="1295"/>
    </row>
    <row r="49" spans="1:29">
      <c r="A49" s="1588"/>
      <c r="B49" s="1588"/>
      <c r="C49" s="1588"/>
      <c r="D49" s="1588"/>
      <c r="E49" s="1588"/>
      <c r="F49" s="1865"/>
      <c r="G49" s="1233"/>
      <c r="H49" s="1865"/>
      <c r="I49" s="1865"/>
      <c r="J49" s="1865"/>
      <c r="K49" s="1865"/>
      <c r="L49" s="1865"/>
      <c r="M49" s="1295"/>
      <c r="N49" s="1295"/>
      <c r="O49" s="1803"/>
      <c r="V49" s="1295"/>
      <c r="W49" s="1295"/>
    </row>
    <row r="50" spans="1:29" ht="14.4" thickBot="1">
      <c r="A50" s="1913" t="s">
        <v>3332</v>
      </c>
      <c r="B50" s="1913"/>
      <c r="C50" s="1537"/>
      <c r="D50" s="1537"/>
      <c r="E50" s="1537"/>
      <c r="F50" s="1865">
        <v>32829</v>
      </c>
      <c r="G50" s="1233"/>
      <c r="H50" s="1865">
        <v>101490</v>
      </c>
      <c r="I50" s="1233"/>
      <c r="J50" s="1865">
        <v>203948</v>
      </c>
      <c r="K50" s="1865"/>
      <c r="L50" s="1865">
        <f>+F50+H50+J50</f>
        <v>338267</v>
      </c>
      <c r="M50" s="1295"/>
      <c r="N50" s="1295"/>
      <c r="O50" s="1803">
        <v>372039</v>
      </c>
      <c r="P50" s="1884">
        <f>BS!E11</f>
        <v>19205</v>
      </c>
      <c r="Q50" s="1884">
        <f>BS!G11</f>
        <v>128400</v>
      </c>
      <c r="R50" s="1884">
        <f>BS!I11</f>
        <v>210634</v>
      </c>
      <c r="S50" s="1884"/>
    </row>
    <row r="51" spans="1:29" ht="14.4" thickBot="1">
      <c r="A51" s="1914" t="s">
        <v>3333</v>
      </c>
      <c r="B51" s="1914"/>
      <c r="C51" s="1537"/>
      <c r="D51" s="1537"/>
      <c r="E51" s="2166"/>
      <c r="F51" s="1374">
        <f>+F48+F50</f>
        <v>19205</v>
      </c>
      <c r="G51" s="1643"/>
      <c r="H51" s="1374">
        <f>+H48+H50</f>
        <v>128400</v>
      </c>
      <c r="I51" s="1643"/>
      <c r="J51" s="1374">
        <f>+J48+J50</f>
        <v>210634</v>
      </c>
      <c r="K51" s="1643"/>
      <c r="L51" s="1374">
        <f>+L48+L50</f>
        <v>358239</v>
      </c>
      <c r="M51" s="1915"/>
      <c r="N51" s="1530"/>
      <c r="O51" s="1376">
        <f>+O48+O50</f>
        <v>245038</v>
      </c>
      <c r="P51" s="1916">
        <f>P50-F51</f>
        <v>0</v>
      </c>
      <c r="Q51" s="1916">
        <f>Q50-H51</f>
        <v>0</v>
      </c>
      <c r="R51" s="1916">
        <f>R50-J51</f>
        <v>0</v>
      </c>
      <c r="S51" s="1917">
        <f>R51+Q51+P51</f>
        <v>0</v>
      </c>
      <c r="T51" s="1918">
        <f>S51*2</f>
        <v>0</v>
      </c>
      <c r="U51" s="1380">
        <f>S51/2</f>
        <v>0</v>
      </c>
      <c r="V51" s="1295"/>
      <c r="W51" s="1295"/>
    </row>
    <row r="52" spans="1:29" ht="14.4" thickTop="1">
      <c r="A52" s="1588"/>
      <c r="B52" s="1588"/>
      <c r="C52" s="1588"/>
      <c r="D52" s="1588"/>
      <c r="E52" s="1588"/>
      <c r="M52" s="1324"/>
      <c r="O52" s="1319"/>
      <c r="P52" s="1910"/>
      <c r="Q52" s="1897"/>
      <c r="R52" s="1910"/>
      <c r="S52" s="1897"/>
      <c r="T52" s="1919"/>
      <c r="U52" s="1920"/>
      <c r="V52" s="1295"/>
      <c r="W52" s="1295"/>
    </row>
    <row r="53" spans="1:29">
      <c r="A53" s="1588"/>
      <c r="B53" s="1588"/>
      <c r="C53" s="1588"/>
      <c r="D53" s="1588"/>
      <c r="E53" s="1588"/>
      <c r="M53" s="1324"/>
      <c r="O53" s="1319"/>
      <c r="P53" s="1910"/>
      <c r="Q53" s="1897"/>
      <c r="R53" s="1910"/>
      <c r="S53" s="1897"/>
      <c r="T53" s="1919"/>
      <c r="U53" s="1920"/>
      <c r="V53" s="1295"/>
      <c r="W53" s="1295"/>
    </row>
    <row r="54" spans="1:29">
      <c r="A54" s="1312" t="str">
        <f>BS!$A$45</f>
        <v>The annexed notes from 1 to 19 form an integral part of these interim financial statements.</v>
      </c>
      <c r="B54" s="1312"/>
      <c r="C54" s="1312"/>
      <c r="D54" s="1312"/>
      <c r="E54" s="1312"/>
      <c r="O54"/>
      <c r="P54" s="1898"/>
      <c r="Q54" s="1921">
        <v>30857246</v>
      </c>
      <c r="R54" s="1921">
        <v>118782950</v>
      </c>
      <c r="S54" s="1294">
        <v>90880080</v>
      </c>
      <c r="T54" s="1898"/>
      <c r="U54" s="1319">
        <v>90880080</v>
      </c>
      <c r="V54" s="1295"/>
      <c r="W54" s="1295"/>
    </row>
    <row r="55" spans="1:29" s="1377" customFormat="1">
      <c r="A55" s="1382"/>
      <c r="B55" s="1382"/>
      <c r="C55" s="1382"/>
      <c r="D55" s="1382"/>
      <c r="E55" s="1382"/>
      <c r="F55" s="1319"/>
      <c r="G55" s="1319"/>
      <c r="H55" s="1319"/>
      <c r="I55" s="1319"/>
      <c r="J55" s="1319"/>
      <c r="K55" s="1319"/>
      <c r="L55" s="1319"/>
      <c r="M55" s="1319"/>
      <c r="N55" s="1319"/>
      <c r="O55"/>
      <c r="P55" s="1883"/>
      <c r="Q55" s="1921">
        <f>F51-Q54</f>
        <v>-30838041</v>
      </c>
      <c r="R55" s="1921">
        <f>H51-R54</f>
        <v>-118654550</v>
      </c>
      <c r="S55" s="1921">
        <f>J51-S54</f>
        <v>-90669446</v>
      </c>
      <c r="T55" s="1883"/>
      <c r="U55" s="1319"/>
      <c r="V55" s="1306"/>
      <c r="W55" s="1295"/>
      <c r="X55" s="1439"/>
      <c r="Y55" s="1439">
        <v>40959734</v>
      </c>
      <c r="Z55" s="1439"/>
      <c r="AA55" s="1439">
        <v>87626054</v>
      </c>
      <c r="AB55" s="1439"/>
      <c r="AC55" s="1439">
        <v>56190226</v>
      </c>
    </row>
    <row r="56" spans="1:29" s="1377" customFormat="1">
      <c r="A56" s="1382"/>
      <c r="B56" s="1382"/>
      <c r="C56" s="1382"/>
      <c r="D56" s="1382"/>
      <c r="E56" s="1382"/>
      <c r="F56" s="1319"/>
      <c r="G56" s="1319"/>
      <c r="H56" s="1319"/>
      <c r="I56" s="1319"/>
      <c r="J56" s="1319"/>
      <c r="K56" s="1319"/>
      <c r="L56" s="1319"/>
      <c r="M56" s="1319"/>
      <c r="N56" s="1319"/>
      <c r="O56"/>
      <c r="P56" s="1883"/>
      <c r="Q56" s="1921"/>
      <c r="R56" s="1921"/>
      <c r="S56" s="1921"/>
      <c r="T56" s="1883"/>
      <c r="U56" s="1319"/>
      <c r="V56" s="1306"/>
      <c r="W56" s="1295"/>
      <c r="X56" s="1439"/>
      <c r="Y56" s="1439"/>
      <c r="Z56" s="1439"/>
      <c r="AA56" s="1439"/>
      <c r="AB56" s="1439"/>
      <c r="AC56" s="1439"/>
    </row>
    <row r="57" spans="1:29">
      <c r="A57" s="2481" t="s">
        <v>3624</v>
      </c>
      <c r="B57" s="2481"/>
      <c r="C57" s="2481"/>
      <c r="D57" s="2481"/>
      <c r="E57" s="2481"/>
      <c r="F57" s="2481"/>
      <c r="G57" s="2481"/>
      <c r="H57" s="2481"/>
      <c r="I57" s="2481"/>
      <c r="J57" s="2481"/>
      <c r="K57" s="2481"/>
      <c r="L57" s="2481"/>
      <c r="M57" s="2481"/>
      <c r="N57" s="2481"/>
      <c r="O57" s="2481"/>
      <c r="W57" s="1295"/>
    </row>
    <row r="58" spans="1:29">
      <c r="A58" s="2481" t="s">
        <v>2942</v>
      </c>
      <c r="B58" s="2481"/>
      <c r="C58" s="2481"/>
      <c r="D58" s="2481"/>
      <c r="E58" s="2481"/>
      <c r="F58" s="2481"/>
      <c r="G58" s="2481"/>
      <c r="H58" s="2481"/>
      <c r="I58" s="2481"/>
      <c r="J58" s="2481"/>
      <c r="K58" s="2481"/>
      <c r="L58" s="2481"/>
      <c r="M58" s="2481"/>
      <c r="N58" s="2481"/>
      <c r="O58" s="2481"/>
      <c r="Q58" s="1898"/>
      <c r="W58" s="1295"/>
      <c r="Y58" s="1383">
        <f>F51-Y55</f>
        <v>-40940529</v>
      </c>
      <c r="Z58" s="1348"/>
      <c r="AA58" s="1383">
        <f>H51-AA55</f>
        <v>-87497654</v>
      </c>
      <c r="AB58" s="1348"/>
      <c r="AC58" s="1383">
        <f>J51-AC55</f>
        <v>-55979592</v>
      </c>
    </row>
    <row r="59" spans="1:29">
      <c r="A59" s="1311"/>
      <c r="B59" s="1311"/>
      <c r="C59" s="1311"/>
      <c r="D59" s="1311"/>
      <c r="E59" s="1311"/>
      <c r="F59" s="1311"/>
      <c r="G59" s="1311"/>
      <c r="H59" s="1311"/>
      <c r="I59" s="1311"/>
      <c r="J59" s="1311"/>
      <c r="K59" s="1311"/>
      <c r="L59" s="1311"/>
      <c r="M59" s="1311"/>
      <c r="N59" s="1311"/>
      <c r="O59"/>
      <c r="W59" s="1295"/>
    </row>
    <row r="60" spans="1:29">
      <c r="A60" s="1311"/>
      <c r="B60" s="1311"/>
      <c r="C60" s="1311"/>
      <c r="D60" s="1311"/>
      <c r="E60" s="1311"/>
      <c r="F60" s="1311"/>
      <c r="G60" s="1311"/>
      <c r="H60" s="1311"/>
      <c r="I60" s="1311"/>
      <c r="J60" s="1311"/>
      <c r="K60" s="1311"/>
      <c r="L60" s="1311"/>
      <c r="M60" s="1311"/>
      <c r="N60" s="1311"/>
      <c r="O60"/>
      <c r="W60" s="1295"/>
    </row>
    <row r="61" spans="1:29">
      <c r="A61" s="1311"/>
      <c r="B61" s="1311"/>
      <c r="C61" s="1311"/>
      <c r="D61" s="1311"/>
      <c r="E61" s="1311"/>
      <c r="F61" s="1311"/>
      <c r="G61" s="1311"/>
      <c r="H61" s="1311"/>
      <c r="I61" s="1311"/>
      <c r="J61" s="1311"/>
      <c r="K61" s="1311"/>
      <c r="L61" s="1311"/>
      <c r="M61" s="1311"/>
      <c r="N61" s="1311"/>
      <c r="O61"/>
      <c r="W61" s="1295"/>
    </row>
    <row r="62" spans="1:29">
      <c r="A62" s="1311"/>
      <c r="B62" s="1311"/>
      <c r="C62" s="1311"/>
      <c r="D62" s="1311"/>
      <c r="E62" s="1311"/>
      <c r="F62" s="1311"/>
      <c r="G62" s="1311"/>
      <c r="H62" s="1311"/>
      <c r="I62" s="1311"/>
      <c r="J62" s="1311"/>
      <c r="K62" s="1311"/>
      <c r="L62" s="1311"/>
      <c r="M62" s="1311"/>
      <c r="N62" s="1311"/>
      <c r="O62"/>
      <c r="W62" s="1295"/>
    </row>
    <row r="63" spans="1:29">
      <c r="C63" s="2030" t="s">
        <v>4177</v>
      </c>
      <c r="D63" s="1561"/>
      <c r="E63" s="2070"/>
      <c r="F63" s="2030"/>
      <c r="H63" s="1561"/>
      <c r="I63" s="1561"/>
      <c r="J63" s="1561"/>
      <c r="K63" s="1561"/>
      <c r="L63" s="1561"/>
      <c r="M63" s="1561"/>
      <c r="N63" s="2072" t="s">
        <v>4178</v>
      </c>
      <c r="P63" s="1295"/>
      <c r="Q63" s="1295"/>
      <c r="R63" s="1295"/>
      <c r="S63" s="1295"/>
      <c r="T63" s="1295"/>
      <c r="U63" s="1295"/>
      <c r="W63" s="1295"/>
    </row>
    <row r="64" spans="1:29">
      <c r="C64" s="2032" t="s">
        <v>4166</v>
      </c>
      <c r="D64" s="1409"/>
      <c r="E64" s="2071"/>
      <c r="F64" s="2032"/>
      <c r="H64" s="1501"/>
      <c r="I64" s="1501"/>
      <c r="J64" s="1501"/>
      <c r="K64" s="1501"/>
      <c r="L64" s="1409"/>
      <c r="M64" s="1501"/>
      <c r="N64" s="2032" t="s">
        <v>3030</v>
      </c>
      <c r="P64" s="1295"/>
      <c r="Q64" s="1295"/>
      <c r="R64" s="1295"/>
      <c r="S64" s="1295"/>
      <c r="T64" s="1295"/>
      <c r="U64" s="1295"/>
      <c r="W64" s="1295"/>
    </row>
    <row r="65" spans="1:38">
      <c r="A65" s="1377"/>
      <c r="B65" s="1377"/>
      <c r="C65" s="1377"/>
      <c r="D65" s="1569"/>
      <c r="E65" s="1377"/>
      <c r="F65" s="1377"/>
      <c r="G65" s="1377"/>
      <c r="H65" s="1377"/>
      <c r="I65" s="1377"/>
      <c r="J65" s="1377"/>
      <c r="K65" s="1377"/>
      <c r="L65" s="1377"/>
      <c r="M65" s="1377"/>
      <c r="N65" s="1377"/>
      <c r="O65" s="1579"/>
      <c r="P65" s="1377"/>
      <c r="Q65" s="1377"/>
      <c r="R65" s="1377"/>
      <c r="S65" s="1377"/>
      <c r="T65" s="1377"/>
      <c r="U65" s="1377"/>
      <c r="W65" s="1295"/>
    </row>
    <row r="66" spans="1:38">
      <c r="A66" s="1922"/>
      <c r="B66" s="1922"/>
      <c r="C66" s="1409"/>
      <c r="D66" s="1923"/>
      <c r="E66" s="1923"/>
      <c r="F66" s="2351">
        <f>BS!E11</f>
        <v>19205</v>
      </c>
      <c r="G66" s="2351"/>
      <c r="H66" s="2351">
        <f>BS!G11</f>
        <v>128400</v>
      </c>
      <c r="I66" s="2351"/>
      <c r="J66" s="2351">
        <f>BS!I11</f>
        <v>210634</v>
      </c>
      <c r="K66" s="2351"/>
      <c r="L66" s="2351">
        <f>BS!K11</f>
        <v>358239</v>
      </c>
      <c r="M66" s="1924"/>
      <c r="N66" s="1851"/>
      <c r="P66" s="1884">
        <f>P51*2</f>
        <v>0</v>
      </c>
      <c r="X66" s="1320"/>
      <c r="AB66" s="1320"/>
      <c r="AC66" s="1320"/>
      <c r="AD66" s="1295"/>
      <c r="AE66" s="1295"/>
      <c r="AF66" s="1295"/>
      <c r="AG66" s="1295"/>
      <c r="AJ66" s="1295"/>
      <c r="AK66" s="1295"/>
      <c r="AL66" s="1295"/>
    </row>
    <row r="67" spans="1:38">
      <c r="A67" s="1324"/>
      <c r="B67" s="1324"/>
      <c r="C67" s="1324"/>
      <c r="D67" s="1324"/>
      <c r="E67" s="1324"/>
      <c r="F67" s="1326">
        <f>F51-F66</f>
        <v>0</v>
      </c>
      <c r="G67" s="1326"/>
      <c r="H67" s="1326">
        <f>H51-H66</f>
        <v>0</v>
      </c>
      <c r="I67" s="1326"/>
      <c r="J67" s="1326">
        <f>J51-J66</f>
        <v>0</v>
      </c>
      <c r="K67" s="1326"/>
      <c r="L67" s="1326">
        <f>L51-L66</f>
        <v>0</v>
      </c>
      <c r="P67" s="1884">
        <f>P51/2</f>
        <v>0</v>
      </c>
      <c r="X67" s="1320"/>
      <c r="AB67" s="1320"/>
      <c r="AC67" s="1320"/>
      <c r="AD67" s="1295"/>
      <c r="AE67" s="1295"/>
      <c r="AF67" s="1295"/>
      <c r="AG67" s="1295"/>
      <c r="AJ67" s="1295"/>
      <c r="AK67" s="1295"/>
      <c r="AL67" s="1295"/>
    </row>
    <row r="68" spans="1:38" s="1377" customFormat="1">
      <c r="A68" s="1324"/>
      <c r="B68" s="1324"/>
      <c r="C68" s="1324"/>
      <c r="D68" s="1324"/>
      <c r="E68" s="1324"/>
      <c r="F68" s="1925"/>
      <c r="G68" s="1329"/>
      <c r="H68" s="1925"/>
      <c r="I68" s="1329"/>
      <c r="J68" s="1925"/>
      <c r="K68" s="1473"/>
      <c r="L68" s="1323"/>
      <c r="M68" s="1319"/>
      <c r="N68" s="1319"/>
      <c r="O68" s="1392"/>
      <c r="P68" s="1883"/>
      <c r="Q68" s="1883"/>
      <c r="R68" s="1883"/>
      <c r="S68" s="1883"/>
      <c r="T68" s="1883"/>
      <c r="U68" s="1319"/>
      <c r="X68" s="1439"/>
      <c r="Y68" s="1439"/>
      <c r="Z68" s="1439"/>
      <c r="AA68" s="1439"/>
      <c r="AB68" s="1439"/>
      <c r="AC68" s="1439"/>
    </row>
    <row r="69" spans="1:38" ht="17.399999999999999">
      <c r="A69" s="1324"/>
      <c r="B69" s="1324"/>
      <c r="C69" s="1324"/>
      <c r="D69" s="1324"/>
      <c r="E69" s="1324"/>
      <c r="F69" s="1926"/>
      <c r="G69" s="1927"/>
      <c r="H69" s="1926"/>
      <c r="I69" s="1927"/>
      <c r="J69" s="1926"/>
      <c r="K69" s="1324"/>
    </row>
    <row r="70" spans="1:38">
      <c r="A70" s="1324"/>
      <c r="B70" s="1324"/>
      <c r="C70" s="1324"/>
      <c r="D70" s="1324"/>
      <c r="E70" s="1324"/>
      <c r="F70" s="1355"/>
      <c r="G70" s="1355"/>
      <c r="H70" s="1355"/>
      <c r="I70" s="1355"/>
      <c r="J70" s="1355"/>
      <c r="K70" s="1324"/>
      <c r="R70" s="1884"/>
      <c r="S70" s="1884"/>
      <c r="T70" s="1884"/>
      <c r="U70" s="1295"/>
    </row>
    <row r="71" spans="1:38">
      <c r="F71" s="1323"/>
      <c r="Q71" s="1884"/>
      <c r="R71" s="1884"/>
      <c r="S71" s="1884"/>
      <c r="T71" s="1884"/>
      <c r="U71" s="1295"/>
    </row>
    <row r="72" spans="1:38">
      <c r="F72" s="1295"/>
      <c r="H72" s="1295"/>
      <c r="J72" s="1295"/>
      <c r="R72" s="1884"/>
      <c r="S72" s="1884"/>
      <c r="T72" s="1884"/>
      <c r="U72" s="1295"/>
    </row>
    <row r="73" spans="1:38">
      <c r="R73" s="1884"/>
      <c r="S73" s="1884"/>
      <c r="T73" s="1884"/>
      <c r="U73" s="1295"/>
      <c r="V73" s="1295"/>
    </row>
    <row r="74" spans="1:38">
      <c r="R74" s="1884"/>
      <c r="S74" s="1884"/>
      <c r="T74" s="1884"/>
      <c r="U74" s="1295"/>
      <c r="V74" s="1295"/>
    </row>
    <row r="75" spans="1:38">
      <c r="R75" s="1884"/>
      <c r="S75" s="1884"/>
      <c r="T75" s="1884"/>
      <c r="U75" s="1295"/>
      <c r="V75" s="1295"/>
    </row>
    <row r="76" spans="1:38">
      <c r="R76" s="1884"/>
      <c r="S76" s="1884"/>
      <c r="T76" s="1884"/>
      <c r="U76" s="1295"/>
      <c r="V76" s="1295"/>
    </row>
    <row r="77" spans="1:38">
      <c r="R77" s="1884"/>
      <c r="S77" s="1884"/>
      <c r="T77" s="1884"/>
      <c r="U77" s="1295"/>
      <c r="V77" s="1295"/>
    </row>
    <row r="78" spans="1:38">
      <c r="R78" s="1884"/>
      <c r="S78" s="1884"/>
      <c r="T78" s="1884"/>
      <c r="U78" s="1295"/>
      <c r="V78" s="1295"/>
    </row>
    <row r="79" spans="1:38">
      <c r="R79" s="1884"/>
      <c r="S79" s="1884"/>
      <c r="T79" s="1884"/>
      <c r="U79" s="1295"/>
      <c r="V79" s="1295"/>
    </row>
    <row r="80" spans="1:38">
      <c r="V80" s="1295"/>
    </row>
    <row r="81" spans="22:22">
      <c r="V81" s="1295"/>
    </row>
    <row r="82" spans="22:22">
      <c r="V82" s="1295"/>
    </row>
  </sheetData>
  <mergeCells count="9">
    <mergeCell ref="A57:O57"/>
    <mergeCell ref="A58:O58"/>
    <mergeCell ref="P7:R7"/>
    <mergeCell ref="A1:O1"/>
    <mergeCell ref="A2:O2"/>
    <mergeCell ref="A3:O3"/>
    <mergeCell ref="F9:O9"/>
    <mergeCell ref="P48:R48"/>
    <mergeCell ref="F5:M5"/>
  </mergeCells>
  <pageMargins left="0.6" right="0.25" top="0.53" bottom="0" header="0.25" footer="0"/>
  <pageSetup paperSize="9" scale="71" firstPageNumber="6" orientation="portrait" useFirstPageNumber="1" r:id="rId1"/>
  <headerFooter>
    <oddHeader>&amp;C&amp;"Arial Black,Regular"&amp;11&amp;P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Q166"/>
  <sheetViews>
    <sheetView view="pageBreakPreview" zoomScaleSheetLayoutView="100" workbookViewId="0">
      <selection activeCell="C168" sqref="C168"/>
    </sheetView>
  </sheetViews>
  <sheetFormatPr defaultColWidth="9.109375" defaultRowHeight="13.8"/>
  <cols>
    <col min="1" max="1" width="3.33203125" style="1244" customWidth="1"/>
    <col min="2" max="2" width="5.5546875" style="1475" customWidth="1"/>
    <col min="3" max="3" width="7" style="1707" customWidth="1"/>
    <col min="4" max="4" width="5.6640625" style="1364" customWidth="1"/>
    <col min="5" max="5" width="5.33203125" style="1425" customWidth="1"/>
    <col min="6" max="6" width="5.88671875" style="1364" customWidth="1"/>
    <col min="7" max="7" width="8" style="1360" customWidth="1"/>
    <col min="8" max="8" width="13.88671875" style="1360" customWidth="1"/>
    <col min="9" max="9" width="12" style="1360" customWidth="1"/>
    <col min="10" max="10" width="11.6640625" style="1360" customWidth="1"/>
    <col min="11" max="11" width="15.6640625" style="1360" customWidth="1"/>
    <col min="12" max="12" width="14.33203125" style="1360" customWidth="1"/>
    <col min="13" max="13" width="8.88671875" style="1364" customWidth="1"/>
    <col min="14" max="14" width="3.6640625" style="1804" bestFit="1" customWidth="1"/>
    <col min="15" max="15" width="15.88671875" style="1244" bestFit="1" customWidth="1"/>
    <col min="16" max="17" width="14.88671875" style="1244" customWidth="1"/>
    <col min="18" max="19" width="11.6640625" style="1244" bestFit="1" customWidth="1"/>
    <col min="20" max="20" width="12.109375" style="1244" customWidth="1"/>
    <col min="21" max="21" width="12.5546875" style="1244" customWidth="1"/>
    <col min="22" max="22" width="1" style="1244" customWidth="1"/>
    <col min="23" max="24" width="11.109375" style="1244" customWidth="1"/>
    <col min="25" max="28" width="9.33203125" style="1244" customWidth="1"/>
    <col min="29" max="29" width="9.33203125" style="1244" bestFit="1" customWidth="1"/>
    <col min="30" max="30" width="9.6640625" style="1244" customWidth="1"/>
    <col min="31" max="31" width="10.33203125" style="1244" bestFit="1" customWidth="1"/>
    <col min="32" max="16384" width="9.109375" style="1244"/>
  </cols>
  <sheetData>
    <row r="1" spans="1:15" s="1786" customFormat="1" ht="17.399999999999999">
      <c r="A1" s="2579" t="s">
        <v>3820</v>
      </c>
      <c r="B1" s="2579"/>
      <c r="C1" s="2579"/>
      <c r="D1" s="2579"/>
      <c r="E1" s="2579"/>
      <c r="F1" s="2579"/>
      <c r="G1" s="2579"/>
      <c r="H1" s="2579"/>
      <c r="I1" s="2579"/>
      <c r="J1" s="2579"/>
      <c r="K1" s="2579"/>
      <c r="L1" s="2579"/>
      <c r="M1" s="1988"/>
      <c r="N1" s="1785"/>
    </row>
    <row r="2" spans="1:15" s="1786" customFormat="1" ht="17.399999999999999">
      <c r="A2" s="2578" t="s">
        <v>4152</v>
      </c>
      <c r="B2" s="2578"/>
      <c r="C2" s="2578"/>
      <c r="D2" s="2578"/>
      <c r="E2" s="2578"/>
      <c r="F2" s="2578"/>
      <c r="G2" s="2578"/>
      <c r="H2" s="2578"/>
      <c r="I2" s="2578"/>
      <c r="J2" s="2578"/>
      <c r="K2" s="2578"/>
      <c r="L2" s="2578"/>
      <c r="M2" s="2124"/>
      <c r="N2" s="1988"/>
      <c r="O2" s="1988"/>
    </row>
    <row r="3" spans="1:15" s="1786" customFormat="1" ht="17.399999999999999">
      <c r="A3" s="2577" t="str">
        <f>SMPF!A3</f>
        <v>FOR THE QUARTER ENDED SEPTEMBER 30, 2021</v>
      </c>
      <c r="B3" s="2578"/>
      <c r="C3" s="2578"/>
      <c r="D3" s="2578"/>
      <c r="E3" s="2578"/>
      <c r="F3" s="2578"/>
      <c r="G3" s="2578"/>
      <c r="H3" s="2578"/>
      <c r="I3" s="2578"/>
      <c r="J3" s="2578"/>
      <c r="K3" s="2578"/>
      <c r="L3" s="2578"/>
      <c r="M3" s="2167"/>
      <c r="N3" s="1785"/>
    </row>
    <row r="4" spans="1:15" s="1786" customFormat="1">
      <c r="B4" s="1747"/>
      <c r="C4" s="1723"/>
      <c r="D4" s="1747"/>
      <c r="E4" s="1787"/>
      <c r="F4" s="1418"/>
      <c r="G4" s="1420"/>
      <c r="H4" s="1420"/>
      <c r="I4" s="1420"/>
      <c r="J4" s="1420"/>
      <c r="K4" s="1420"/>
      <c r="L4" s="1420"/>
      <c r="M4" s="1418"/>
      <c r="N4" s="1785"/>
    </row>
    <row r="5" spans="1:15" s="1786" customFormat="1">
      <c r="A5" s="1424" t="s">
        <v>3764</v>
      </c>
      <c r="B5" s="1723" t="s">
        <v>2927</v>
      </c>
      <c r="C5" s="1747"/>
      <c r="D5" s="1788"/>
      <c r="E5" s="1418"/>
      <c r="F5" s="1420"/>
      <c r="G5" s="1420"/>
      <c r="I5" s="1420"/>
      <c r="J5" s="1420"/>
      <c r="K5" s="1420"/>
      <c r="L5" s="1420"/>
      <c r="M5" s="1418"/>
      <c r="N5" s="1785"/>
    </row>
    <row r="6" spans="1:15" s="1786" customFormat="1" ht="12" customHeight="1">
      <c r="B6" s="1583"/>
      <c r="C6" s="1707"/>
      <c r="D6" s="1418"/>
      <c r="E6" s="1416"/>
      <c r="F6" s="1418"/>
      <c r="G6" s="1420"/>
      <c r="H6" s="1420"/>
      <c r="I6" s="1420"/>
      <c r="J6" s="1420"/>
      <c r="K6" s="1420"/>
      <c r="L6" s="1420"/>
      <c r="M6" s="1418"/>
      <c r="N6" s="1785"/>
    </row>
    <row r="7" spans="1:15" s="1786" customFormat="1">
      <c r="B7" s="1645">
        <f>A5+0.1</f>
        <v>1.1000000000000001</v>
      </c>
      <c r="C7" s="2580" t="s">
        <v>4338</v>
      </c>
      <c r="D7" s="2580"/>
      <c r="E7" s="2580"/>
      <c r="F7" s="2580"/>
      <c r="G7" s="2580"/>
      <c r="H7" s="2580"/>
      <c r="I7" s="2580"/>
      <c r="J7" s="2580"/>
      <c r="K7" s="2580"/>
      <c r="L7" s="2580"/>
      <c r="M7" s="1646"/>
    </row>
    <row r="8" spans="1:15" s="1786" customFormat="1">
      <c r="B8" s="1583"/>
      <c r="C8" s="2580"/>
      <c r="D8" s="2580"/>
      <c r="E8" s="2580"/>
      <c r="F8" s="2580"/>
      <c r="G8" s="2580"/>
      <c r="H8" s="2580"/>
      <c r="I8" s="2580"/>
      <c r="J8" s="2580"/>
      <c r="K8" s="2580"/>
      <c r="L8" s="2580"/>
      <c r="M8" s="1646"/>
    </row>
    <row r="9" spans="1:15" s="1786" customFormat="1">
      <c r="B9" s="1583"/>
      <c r="C9" s="2580"/>
      <c r="D9" s="2580"/>
      <c r="E9" s="2580"/>
      <c r="F9" s="2580"/>
      <c r="G9" s="2580"/>
      <c r="H9" s="2580"/>
      <c r="I9" s="2580"/>
      <c r="J9" s="2580"/>
      <c r="K9" s="2580"/>
      <c r="L9" s="2580"/>
      <c r="M9" s="1646"/>
    </row>
    <row r="10" spans="1:15" s="1786" customFormat="1">
      <c r="B10" s="1583"/>
      <c r="C10" s="2580"/>
      <c r="D10" s="2580"/>
      <c r="E10" s="2580"/>
      <c r="F10" s="2580"/>
      <c r="G10" s="2580"/>
      <c r="H10" s="2580"/>
      <c r="I10" s="2580"/>
      <c r="J10" s="2580"/>
      <c r="K10" s="2580"/>
      <c r="L10" s="2580"/>
      <c r="M10" s="1646"/>
    </row>
    <row r="11" spans="1:15" s="1786" customFormat="1">
      <c r="B11" s="1583"/>
      <c r="C11" s="2580"/>
      <c r="D11" s="2580"/>
      <c r="E11" s="2580"/>
      <c r="F11" s="2580"/>
      <c r="G11" s="2580"/>
      <c r="H11" s="2580"/>
      <c r="I11" s="2580"/>
      <c r="J11" s="2580"/>
      <c r="K11" s="2580"/>
      <c r="L11" s="2580"/>
      <c r="M11" s="1646"/>
    </row>
    <row r="12" spans="1:15" s="1786" customFormat="1">
      <c r="B12" s="1583"/>
      <c r="C12" s="2580"/>
      <c r="D12" s="2580"/>
      <c r="E12" s="2580"/>
      <c r="F12" s="2580"/>
      <c r="G12" s="2580"/>
      <c r="H12" s="2580"/>
      <c r="I12" s="2580"/>
      <c r="J12" s="2580"/>
      <c r="K12" s="2580"/>
      <c r="L12" s="2580"/>
      <c r="M12" s="1646"/>
    </row>
    <row r="13" spans="1:15" s="1786" customFormat="1">
      <c r="B13" s="1583"/>
      <c r="C13" s="2580"/>
      <c r="D13" s="2580"/>
      <c r="E13" s="2580"/>
      <c r="F13" s="2580"/>
      <c r="G13" s="2580"/>
      <c r="H13" s="2580"/>
      <c r="I13" s="2580"/>
      <c r="J13" s="2580"/>
      <c r="K13" s="2580"/>
      <c r="L13" s="2580"/>
      <c r="M13" s="1646"/>
    </row>
    <row r="14" spans="1:15" s="1786" customFormat="1">
      <c r="B14" s="1583"/>
      <c r="C14" s="2580"/>
      <c r="D14" s="2580"/>
      <c r="E14" s="2580"/>
      <c r="F14" s="2580"/>
      <c r="G14" s="2580"/>
      <c r="H14" s="2580"/>
      <c r="I14" s="2580"/>
      <c r="J14" s="2580"/>
      <c r="K14" s="2580"/>
      <c r="L14" s="2580"/>
      <c r="M14" s="1646"/>
    </row>
    <row r="15" spans="1:15" s="1786" customFormat="1" ht="19.95" customHeight="1">
      <c r="B15" s="1583"/>
      <c r="C15" s="2580"/>
      <c r="D15" s="2580"/>
      <c r="E15" s="2580"/>
      <c r="F15" s="2580"/>
      <c r="G15" s="2580"/>
      <c r="H15" s="2580"/>
      <c r="I15" s="2580"/>
      <c r="J15" s="2580"/>
      <c r="K15" s="2580"/>
      <c r="L15" s="2580"/>
      <c r="M15" s="2019"/>
    </row>
    <row r="16" spans="1:15" s="1786" customFormat="1" ht="12" customHeight="1">
      <c r="B16" s="1583"/>
      <c r="C16" s="2142"/>
      <c r="D16" s="2142"/>
      <c r="E16" s="2142"/>
      <c r="F16" s="2142"/>
      <c r="G16" s="2142"/>
      <c r="H16" s="2142"/>
      <c r="I16" s="2142"/>
      <c r="J16" s="2142"/>
      <c r="K16" s="2142"/>
      <c r="L16" s="2142"/>
    </row>
    <row r="17" spans="2:14" s="1786" customFormat="1">
      <c r="B17" s="1645">
        <f>B7+0.1</f>
        <v>1.2</v>
      </c>
      <c r="C17" s="2580" t="s">
        <v>4222</v>
      </c>
      <c r="D17" s="2580"/>
      <c r="E17" s="2580"/>
      <c r="F17" s="2580"/>
      <c r="G17" s="2580"/>
      <c r="H17" s="2580"/>
      <c r="I17" s="2580"/>
      <c r="J17" s="2580"/>
      <c r="K17" s="2580"/>
      <c r="L17" s="2580"/>
      <c r="M17" s="1646"/>
    </row>
    <row r="18" spans="2:14" s="1786" customFormat="1">
      <c r="B18" s="1645"/>
      <c r="C18" s="2580"/>
      <c r="D18" s="2580"/>
      <c r="E18" s="2580"/>
      <c r="F18" s="2580"/>
      <c r="G18" s="2580"/>
      <c r="H18" s="2580"/>
      <c r="I18" s="2580"/>
      <c r="J18" s="2580"/>
      <c r="K18" s="2580"/>
      <c r="L18" s="2580"/>
      <c r="M18" s="1646"/>
    </row>
    <row r="19" spans="2:14" s="1786" customFormat="1">
      <c r="B19" s="1583"/>
      <c r="C19" s="2580"/>
      <c r="D19" s="2580"/>
      <c r="E19" s="2580"/>
      <c r="F19" s="2580"/>
      <c r="G19" s="2580"/>
      <c r="H19" s="2580"/>
      <c r="I19" s="2580"/>
      <c r="J19" s="2580"/>
      <c r="K19" s="2580"/>
      <c r="L19" s="2580"/>
      <c r="M19" s="1646"/>
    </row>
    <row r="20" spans="2:14" s="1786" customFormat="1">
      <c r="B20" s="1583"/>
      <c r="C20" s="2580"/>
      <c r="D20" s="2580"/>
      <c r="E20" s="2580"/>
      <c r="F20" s="2580"/>
      <c r="G20" s="2580"/>
      <c r="H20" s="2580"/>
      <c r="I20" s="2580"/>
      <c r="J20" s="2580"/>
      <c r="K20" s="2580"/>
      <c r="L20" s="2580"/>
      <c r="M20" s="1646"/>
    </row>
    <row r="21" spans="2:14" s="1786" customFormat="1" ht="12" customHeight="1">
      <c r="B21" s="1583"/>
      <c r="C21" s="2123"/>
      <c r="D21" s="2123"/>
      <c r="E21" s="2123"/>
      <c r="F21" s="2123"/>
      <c r="G21" s="2123"/>
      <c r="H21" s="2123"/>
      <c r="I21" s="2123"/>
      <c r="J21" s="2123"/>
      <c r="K21" s="2123"/>
      <c r="L21" s="2123"/>
    </row>
    <row r="22" spans="2:14" s="1786" customFormat="1">
      <c r="B22" s="1789">
        <f>B17+0.1</f>
        <v>1.3</v>
      </c>
      <c r="C22" s="2580" t="s">
        <v>4378</v>
      </c>
      <c r="D22" s="2580"/>
      <c r="E22" s="2580"/>
      <c r="F22" s="2580"/>
      <c r="G22" s="2580"/>
      <c r="H22" s="2580"/>
      <c r="I22" s="2580"/>
      <c r="J22" s="2580"/>
      <c r="K22" s="2580"/>
      <c r="L22" s="2580"/>
      <c r="M22" s="1646"/>
    </row>
    <row r="23" spans="2:14" s="1786" customFormat="1">
      <c r="B23" s="1583"/>
      <c r="C23" s="2580"/>
      <c r="D23" s="2580"/>
      <c r="E23" s="2580"/>
      <c r="F23" s="2580"/>
      <c r="G23" s="2580"/>
      <c r="H23" s="2580"/>
      <c r="I23" s="2580"/>
      <c r="J23" s="2580"/>
      <c r="K23" s="2580"/>
      <c r="L23" s="2580"/>
      <c r="M23" s="1646"/>
    </row>
    <row r="24" spans="2:14" s="1786" customFormat="1">
      <c r="B24" s="1583"/>
      <c r="C24" s="2580"/>
      <c r="D24" s="2580"/>
      <c r="E24" s="2580"/>
      <c r="F24" s="2580"/>
      <c r="G24" s="2580"/>
      <c r="H24" s="2580"/>
      <c r="I24" s="2580"/>
      <c r="J24" s="2580"/>
      <c r="K24" s="2580"/>
      <c r="L24" s="2580"/>
      <c r="M24" s="1646"/>
    </row>
    <row r="25" spans="2:14" s="1786" customFormat="1">
      <c r="B25" s="1583"/>
      <c r="C25" s="2580"/>
      <c r="D25" s="2580"/>
      <c r="E25" s="2580"/>
      <c r="F25" s="2580"/>
      <c r="G25" s="2580"/>
      <c r="H25" s="2580"/>
      <c r="I25" s="2580"/>
      <c r="J25" s="2580"/>
      <c r="K25" s="2580"/>
      <c r="L25" s="2580"/>
      <c r="M25" s="1646"/>
    </row>
    <row r="26" spans="2:14" s="1786" customFormat="1" ht="12" customHeight="1">
      <c r="B26" s="1583"/>
      <c r="C26" s="2123"/>
      <c r="D26" s="2123"/>
      <c r="E26" s="2123"/>
      <c r="F26" s="2123"/>
      <c r="G26" s="2123"/>
      <c r="H26" s="2123"/>
      <c r="I26" s="2123"/>
      <c r="J26" s="2123"/>
      <c r="K26" s="2123"/>
      <c r="L26" s="2123"/>
    </row>
    <row r="27" spans="2:14" s="1786" customFormat="1">
      <c r="B27" s="1789">
        <f>B22+0.1</f>
        <v>1.4</v>
      </c>
      <c r="C27" s="2580" t="s">
        <v>4417</v>
      </c>
      <c r="D27" s="2580"/>
      <c r="E27" s="2580"/>
      <c r="F27" s="2580"/>
      <c r="G27" s="2580"/>
      <c r="H27" s="2580"/>
      <c r="I27" s="2580"/>
      <c r="J27" s="2580"/>
      <c r="K27" s="2580"/>
      <c r="L27" s="2580"/>
      <c r="M27" s="1646"/>
    </row>
    <row r="28" spans="2:14" s="1786" customFormat="1">
      <c r="B28" s="1583"/>
      <c r="C28" s="2580"/>
      <c r="D28" s="2580"/>
      <c r="E28" s="2580"/>
      <c r="F28" s="2580"/>
      <c r="G28" s="2580"/>
      <c r="H28" s="2580"/>
      <c r="I28" s="2580"/>
      <c r="J28" s="2580"/>
      <c r="K28" s="2580"/>
      <c r="L28" s="2580"/>
      <c r="M28" s="1646"/>
    </row>
    <row r="29" spans="2:14" s="1786" customFormat="1" ht="12" customHeight="1">
      <c r="B29" s="1583"/>
      <c r="C29" s="2123"/>
      <c r="D29" s="2123"/>
      <c r="E29" s="2123"/>
      <c r="F29" s="2123"/>
      <c r="G29" s="2123"/>
      <c r="H29" s="2123"/>
      <c r="I29" s="2123"/>
      <c r="J29" s="2123"/>
      <c r="K29" s="2123"/>
      <c r="L29" s="2123"/>
      <c r="M29" s="1646"/>
    </row>
    <row r="30" spans="2:14" s="1786" customFormat="1">
      <c r="B30" s="1789">
        <f>B27+0.1</f>
        <v>1.5</v>
      </c>
      <c r="C30" s="2580" t="s">
        <v>4223</v>
      </c>
      <c r="D30" s="2580"/>
      <c r="E30" s="2580"/>
      <c r="F30" s="2580"/>
      <c r="G30" s="2580"/>
      <c r="H30" s="2580"/>
      <c r="I30" s="2580"/>
      <c r="J30" s="2580"/>
      <c r="K30" s="2580"/>
      <c r="L30" s="2580"/>
      <c r="M30" s="1646"/>
    </row>
    <row r="31" spans="2:14" s="1786" customFormat="1">
      <c r="B31" s="1583"/>
      <c r="C31" s="2580"/>
      <c r="D31" s="2580"/>
      <c r="E31" s="2580"/>
      <c r="F31" s="2580"/>
      <c r="G31" s="2580"/>
      <c r="H31" s="2580"/>
      <c r="I31" s="2580"/>
      <c r="J31" s="2580"/>
      <c r="K31" s="2580"/>
      <c r="L31" s="2580"/>
      <c r="M31" s="1646"/>
    </row>
    <row r="32" spans="2:14" s="1786" customFormat="1">
      <c r="B32" s="1583"/>
      <c r="C32" s="1707"/>
      <c r="D32" s="1790"/>
      <c r="E32" s="1790"/>
      <c r="F32" s="1790"/>
      <c r="G32" s="1790"/>
      <c r="H32" s="1790"/>
      <c r="I32" s="1790"/>
      <c r="J32" s="1790"/>
      <c r="K32" s="1790"/>
      <c r="L32" s="1790"/>
      <c r="M32" s="1790"/>
      <c r="N32" s="1785"/>
    </row>
    <row r="33" spans="1:14" s="1786" customFormat="1">
      <c r="A33" s="1424" t="s">
        <v>3765</v>
      </c>
      <c r="B33" s="1989" t="s">
        <v>4153</v>
      </c>
      <c r="C33" s="1418"/>
      <c r="D33" s="1416"/>
      <c r="E33" s="1418"/>
      <c r="F33" s="1420"/>
      <c r="H33" s="1420"/>
      <c r="I33" s="1420"/>
      <c r="J33" s="1420"/>
      <c r="K33" s="1420"/>
      <c r="L33" s="1420"/>
      <c r="M33" s="1418"/>
      <c r="N33" s="1785"/>
    </row>
    <row r="34" spans="1:14" s="1786" customFormat="1" ht="12" customHeight="1">
      <c r="A34" s="1424"/>
      <c r="B34" s="1989"/>
      <c r="C34" s="1418"/>
      <c r="D34" s="1416"/>
      <c r="E34" s="1418"/>
      <c r="F34" s="1420"/>
      <c r="H34" s="1420"/>
      <c r="I34" s="1420"/>
      <c r="J34" s="1420"/>
      <c r="K34" s="1420"/>
      <c r="L34" s="1420"/>
      <c r="M34" s="1418"/>
      <c r="N34" s="1785"/>
    </row>
    <row r="35" spans="1:14" s="1786" customFormat="1">
      <c r="B35" s="1583">
        <f>A33+0.1</f>
        <v>2.1</v>
      </c>
      <c r="C35" s="2095" t="s">
        <v>4193</v>
      </c>
      <c r="D35" s="1418"/>
      <c r="E35" s="1416"/>
      <c r="F35" s="1418"/>
      <c r="G35" s="1420"/>
      <c r="H35" s="1420"/>
      <c r="I35" s="1420"/>
      <c r="J35" s="1420"/>
      <c r="K35" s="1420"/>
      <c r="L35" s="1420"/>
      <c r="M35" s="1418"/>
      <c r="N35" s="1785"/>
    </row>
    <row r="36" spans="1:14" s="1786" customFormat="1" ht="12" customHeight="1">
      <c r="B36" s="1583"/>
      <c r="C36" s="2095"/>
      <c r="D36" s="1418"/>
      <c r="E36" s="1416"/>
      <c r="F36" s="1418"/>
      <c r="G36" s="1420"/>
      <c r="H36" s="1420"/>
      <c r="I36" s="1420"/>
      <c r="J36" s="1420"/>
      <c r="K36" s="1420"/>
      <c r="L36" s="1420"/>
      <c r="M36" s="1418"/>
      <c r="N36" s="1785"/>
    </row>
    <row r="37" spans="1:14" s="1786" customFormat="1">
      <c r="B37" s="2333"/>
      <c r="C37" s="2582" t="s">
        <v>4333</v>
      </c>
      <c r="D37" s="2582"/>
      <c r="E37" s="2582"/>
      <c r="F37" s="2582"/>
      <c r="G37" s="2582"/>
      <c r="H37" s="2582"/>
      <c r="I37" s="2582"/>
      <c r="J37" s="2582"/>
      <c r="K37" s="2582"/>
      <c r="L37" s="2582"/>
      <c r="M37" s="2097"/>
      <c r="N37" s="1785"/>
    </row>
    <row r="38" spans="1:14" s="1786" customFormat="1">
      <c r="B38" s="1583"/>
      <c r="C38" s="2582"/>
      <c r="D38" s="2582"/>
      <c r="E38" s="2582"/>
      <c r="F38" s="2582"/>
      <c r="G38" s="2582"/>
      <c r="H38" s="2582"/>
      <c r="I38" s="2582"/>
      <c r="J38" s="2582"/>
      <c r="K38" s="2582"/>
      <c r="L38" s="2582"/>
      <c r="M38" s="2097"/>
      <c r="N38" s="1785"/>
    </row>
    <row r="39" spans="1:14" s="1786" customFormat="1" ht="12" customHeight="1">
      <c r="B39" s="1583"/>
      <c r="C39" s="2098"/>
      <c r="D39" s="2098"/>
      <c r="E39" s="2098"/>
      <c r="F39" s="2098"/>
      <c r="G39" s="2098"/>
      <c r="H39" s="2098"/>
      <c r="I39" s="2098"/>
      <c r="J39" s="2098"/>
      <c r="K39" s="2098"/>
      <c r="L39" s="2098"/>
      <c r="M39" s="2098"/>
      <c r="N39" s="1785"/>
    </row>
    <row r="40" spans="1:14" s="1786" customFormat="1">
      <c r="B40" s="1583"/>
      <c r="C40" s="2311" t="s">
        <v>2969</v>
      </c>
      <c r="D40" s="2581" t="s">
        <v>4339</v>
      </c>
      <c r="E40" s="2581"/>
      <c r="F40" s="2581"/>
      <c r="G40" s="2581"/>
      <c r="H40" s="2581"/>
      <c r="I40" s="2581"/>
      <c r="J40" s="2581"/>
      <c r="K40" s="2581"/>
      <c r="L40" s="2581"/>
      <c r="M40" s="2097"/>
      <c r="N40" s="1785"/>
    </row>
    <row r="41" spans="1:14" s="1786" customFormat="1">
      <c r="B41" s="1583"/>
      <c r="C41" s="2096"/>
      <c r="D41" s="2581"/>
      <c r="E41" s="2581"/>
      <c r="F41" s="2581"/>
      <c r="G41" s="2581"/>
      <c r="H41" s="2581"/>
      <c r="I41" s="2581"/>
      <c r="J41" s="2581"/>
      <c r="K41" s="2581"/>
      <c r="L41" s="2581"/>
      <c r="M41" s="2097"/>
      <c r="N41" s="1785"/>
    </row>
    <row r="42" spans="1:14" s="1786" customFormat="1">
      <c r="B42" s="1583"/>
      <c r="C42" s="2330"/>
      <c r="D42" s="2330"/>
      <c r="E42" s="2330"/>
      <c r="F42" s="2330"/>
      <c r="G42" s="2330"/>
      <c r="H42" s="2330"/>
      <c r="I42" s="2330"/>
      <c r="J42" s="2330"/>
      <c r="K42" s="2330"/>
      <c r="L42" s="2330"/>
      <c r="M42" s="2097"/>
      <c r="N42" s="1785"/>
    </row>
    <row r="43" spans="1:14" s="1786" customFormat="1">
      <c r="B43" s="1583"/>
      <c r="C43" s="2311" t="s">
        <v>2969</v>
      </c>
      <c r="D43" s="2581" t="s">
        <v>4430</v>
      </c>
      <c r="E43" s="2581"/>
      <c r="F43" s="2581"/>
      <c r="G43" s="2581"/>
      <c r="H43" s="2581"/>
      <c r="I43" s="2581"/>
      <c r="J43" s="2581"/>
      <c r="K43" s="2581"/>
      <c r="L43" s="2581"/>
      <c r="M43" s="2097"/>
      <c r="N43" s="1785"/>
    </row>
    <row r="44" spans="1:14" s="1786" customFormat="1">
      <c r="B44" s="1583"/>
      <c r="C44" s="2372"/>
      <c r="D44" s="2581"/>
      <c r="E44" s="2581"/>
      <c r="F44" s="2581"/>
      <c r="G44" s="2581"/>
      <c r="H44" s="2581"/>
      <c r="I44" s="2581"/>
      <c r="J44" s="2581"/>
      <c r="K44" s="2581"/>
      <c r="L44" s="2581"/>
      <c r="M44" s="2097"/>
      <c r="N44" s="1785"/>
    </row>
    <row r="45" spans="1:14" s="1786" customFormat="1">
      <c r="B45" s="1583"/>
      <c r="C45" s="2372"/>
      <c r="D45" s="2372"/>
      <c r="E45" s="2372"/>
      <c r="F45" s="2372"/>
      <c r="G45" s="2372"/>
      <c r="H45" s="2372"/>
      <c r="I45" s="2372"/>
      <c r="J45" s="2372"/>
      <c r="K45" s="2372"/>
      <c r="L45" s="2372"/>
      <c r="M45" s="2097"/>
      <c r="N45" s="1785"/>
    </row>
    <row r="46" spans="1:14" s="1786" customFormat="1" ht="30" customHeight="1">
      <c r="B46" s="1583"/>
      <c r="C46" s="2311" t="s">
        <v>2969</v>
      </c>
      <c r="D46" s="2581" t="s">
        <v>4344</v>
      </c>
      <c r="E46" s="2581"/>
      <c r="F46" s="2581"/>
      <c r="G46" s="2581"/>
      <c r="H46" s="2581"/>
      <c r="I46" s="2581"/>
      <c r="J46" s="2581"/>
      <c r="K46" s="2581"/>
      <c r="L46" s="2581"/>
      <c r="M46" s="2097"/>
      <c r="N46" s="1785"/>
    </row>
    <row r="47" spans="1:14" s="1786" customFormat="1">
      <c r="B47" s="1583"/>
      <c r="C47" s="2582" t="s">
        <v>4431</v>
      </c>
      <c r="D47" s="2582"/>
      <c r="E47" s="2582"/>
      <c r="F47" s="2582"/>
      <c r="G47" s="2582"/>
      <c r="H47" s="2582"/>
      <c r="I47" s="2582"/>
      <c r="J47" s="2582"/>
      <c r="K47" s="2582"/>
      <c r="L47" s="2582"/>
      <c r="M47" s="2097"/>
      <c r="N47" s="1785"/>
    </row>
    <row r="48" spans="1:14" s="1786" customFormat="1">
      <c r="B48" s="1583"/>
      <c r="C48" s="2582"/>
      <c r="D48" s="2582"/>
      <c r="E48" s="2582"/>
      <c r="F48" s="2582"/>
      <c r="G48" s="2582"/>
      <c r="H48" s="2582"/>
      <c r="I48" s="2582"/>
      <c r="J48" s="2582"/>
      <c r="K48" s="2582"/>
      <c r="L48" s="2582"/>
      <c r="M48" s="2097"/>
      <c r="N48" s="1785"/>
    </row>
    <row r="49" spans="2:14" s="1786" customFormat="1" ht="19.5" customHeight="1">
      <c r="B49" s="1583"/>
      <c r="C49" s="2582"/>
      <c r="D49" s="2582"/>
      <c r="E49" s="2582"/>
      <c r="F49" s="2582"/>
      <c r="G49" s="2582"/>
      <c r="H49" s="2582"/>
      <c r="I49" s="2582"/>
      <c r="J49" s="2582"/>
      <c r="K49" s="2582"/>
      <c r="L49" s="2582"/>
      <c r="M49" s="2097"/>
      <c r="N49" s="1785"/>
    </row>
    <row r="50" spans="2:14" s="1786" customFormat="1" ht="12" customHeight="1">
      <c r="B50" s="1583"/>
      <c r="C50" s="2098"/>
      <c r="D50" s="2098"/>
      <c r="E50" s="2098"/>
      <c r="F50" s="2098"/>
      <c r="G50" s="2098"/>
      <c r="H50" s="2098"/>
      <c r="I50" s="2098"/>
      <c r="J50" s="2098"/>
      <c r="K50" s="2098"/>
      <c r="L50" s="2098"/>
      <c r="M50" s="2098"/>
      <c r="N50" s="1785"/>
    </row>
    <row r="51" spans="2:14" s="1786" customFormat="1">
      <c r="B51" s="1583">
        <v>2.2000000000000002</v>
      </c>
      <c r="C51" s="2580" t="s">
        <v>4568</v>
      </c>
      <c r="D51" s="2580"/>
      <c r="E51" s="2580"/>
      <c r="F51" s="2580"/>
      <c r="G51" s="2580"/>
      <c r="H51" s="2580"/>
      <c r="I51" s="2580"/>
      <c r="J51" s="2580"/>
      <c r="K51" s="2580"/>
      <c r="L51" s="2580"/>
      <c r="M51" s="1646"/>
    </row>
    <row r="52" spans="2:14" s="1786" customFormat="1">
      <c r="B52" s="1418"/>
      <c r="C52" s="2580"/>
      <c r="D52" s="2580"/>
      <c r="E52" s="2580"/>
      <c r="F52" s="2580"/>
      <c r="G52" s="2580"/>
      <c r="H52" s="2580"/>
      <c r="I52" s="2580"/>
      <c r="J52" s="2580"/>
      <c r="K52" s="2580"/>
      <c r="L52" s="2580"/>
      <c r="M52" s="1646"/>
    </row>
    <row r="53" spans="2:14" s="1786" customFormat="1">
      <c r="B53" s="1418"/>
      <c r="C53" s="2580"/>
      <c r="D53" s="2580"/>
      <c r="E53" s="2580"/>
      <c r="F53" s="2580"/>
      <c r="G53" s="2580"/>
      <c r="H53" s="2580"/>
      <c r="I53" s="2580"/>
      <c r="J53" s="2580"/>
      <c r="K53" s="2580"/>
      <c r="L53" s="2580"/>
      <c r="M53" s="1646"/>
    </row>
    <row r="54" spans="2:14" s="1786" customFormat="1" ht="12" customHeight="1">
      <c r="B54" s="1418"/>
      <c r="C54" s="1418"/>
      <c r="D54" s="1418"/>
      <c r="E54" s="1418"/>
      <c r="F54" s="1418"/>
      <c r="G54" s="1418"/>
      <c r="H54" s="1418"/>
      <c r="I54" s="1418"/>
      <c r="J54" s="1418"/>
      <c r="K54" s="1418"/>
    </row>
    <row r="55" spans="2:14" s="1786" customFormat="1" ht="12" customHeight="1">
      <c r="B55" s="1583">
        <v>2.2999999999999998</v>
      </c>
      <c r="C55" s="2580" t="s">
        <v>4567</v>
      </c>
      <c r="D55" s="2580"/>
      <c r="E55" s="2580"/>
      <c r="F55" s="2580"/>
      <c r="G55" s="2580"/>
      <c r="H55" s="2580"/>
      <c r="I55" s="2580"/>
      <c r="J55" s="2580"/>
      <c r="K55" s="2580"/>
      <c r="L55" s="2580"/>
    </row>
    <row r="56" spans="2:14" s="1786" customFormat="1" ht="12" customHeight="1">
      <c r="B56" s="1583"/>
      <c r="C56" s="2580"/>
      <c r="D56" s="2580"/>
      <c r="E56" s="2580"/>
      <c r="F56" s="2580"/>
      <c r="G56" s="2580"/>
      <c r="H56" s="2580"/>
      <c r="I56" s="2580"/>
      <c r="J56" s="2580"/>
      <c r="K56" s="2580"/>
      <c r="L56" s="2580"/>
    </row>
    <row r="57" spans="2:14" s="1786" customFormat="1" ht="12" customHeight="1">
      <c r="B57" s="1583"/>
      <c r="C57" s="2580"/>
      <c r="D57" s="2580"/>
      <c r="E57" s="2580"/>
      <c r="F57" s="2580"/>
      <c r="G57" s="2580"/>
      <c r="H57" s="2580"/>
      <c r="I57" s="2580"/>
      <c r="J57" s="2580"/>
      <c r="K57" s="2580"/>
      <c r="L57" s="2580"/>
    </row>
    <row r="58" spans="2:14" s="1786" customFormat="1" ht="12" customHeight="1">
      <c r="B58" s="1583"/>
      <c r="C58" s="2580"/>
      <c r="D58" s="2580"/>
      <c r="E58" s="2580"/>
      <c r="F58" s="2580"/>
      <c r="G58" s="2580"/>
      <c r="H58" s="2580"/>
      <c r="I58" s="2580"/>
      <c r="J58" s="2580"/>
      <c r="K58" s="2580"/>
      <c r="L58" s="2580"/>
    </row>
    <row r="59" spans="2:14" s="1786" customFormat="1" ht="12" customHeight="1">
      <c r="B59" s="1583"/>
      <c r="C59" s="2580"/>
      <c r="D59" s="2580"/>
      <c r="E59" s="2580"/>
      <c r="F59" s="2580"/>
      <c r="G59" s="2580"/>
      <c r="H59" s="2580"/>
      <c r="I59" s="2580"/>
      <c r="J59" s="2580"/>
      <c r="K59" s="2580"/>
      <c r="L59" s="2580"/>
    </row>
    <row r="60" spans="2:14" s="1786" customFormat="1" ht="12" customHeight="1">
      <c r="B60" s="1583"/>
      <c r="C60" s="2580"/>
      <c r="D60" s="2580"/>
      <c r="E60" s="2580"/>
      <c r="F60" s="2580"/>
      <c r="G60" s="2580"/>
      <c r="H60" s="2580"/>
      <c r="I60" s="2580"/>
      <c r="J60" s="2580"/>
      <c r="K60" s="2580"/>
      <c r="L60" s="2580"/>
    </row>
    <row r="61" spans="2:14" s="1786" customFormat="1" ht="12" customHeight="1">
      <c r="B61" s="1583"/>
      <c r="C61" s="2580"/>
      <c r="D61" s="2580"/>
      <c r="E61" s="2580"/>
      <c r="F61" s="2580"/>
      <c r="G61" s="2580"/>
      <c r="H61" s="2580"/>
      <c r="I61" s="2580"/>
      <c r="J61" s="2580"/>
      <c r="K61" s="2580"/>
      <c r="L61" s="2580"/>
    </row>
    <row r="62" spans="2:14" s="1786" customFormat="1" ht="12" customHeight="1">
      <c r="B62" s="1583"/>
      <c r="C62" s="2346"/>
      <c r="D62" s="2346"/>
      <c r="E62" s="2346"/>
      <c r="F62" s="2346"/>
      <c r="G62" s="2346"/>
      <c r="H62" s="2346"/>
      <c r="I62" s="2346"/>
      <c r="J62" s="2346"/>
      <c r="K62" s="2346"/>
      <c r="L62" s="2346"/>
    </row>
    <row r="63" spans="2:14" s="1786" customFormat="1" ht="15" customHeight="1">
      <c r="B63" s="1583">
        <v>2.4</v>
      </c>
      <c r="C63" s="2580" t="s">
        <v>4334</v>
      </c>
      <c r="D63" s="2580"/>
      <c r="E63" s="2580"/>
      <c r="F63" s="2580"/>
      <c r="G63" s="2580"/>
      <c r="H63" s="2580"/>
      <c r="I63" s="2580"/>
      <c r="J63" s="2580"/>
      <c r="K63" s="2580"/>
      <c r="L63" s="2580"/>
      <c r="M63" s="1646"/>
    </row>
    <row r="64" spans="2:14" s="1786" customFormat="1">
      <c r="B64" s="1791"/>
      <c r="C64" s="2580"/>
      <c r="D64" s="2580"/>
      <c r="E64" s="2580"/>
      <c r="F64" s="2580"/>
      <c r="G64" s="2580"/>
      <c r="H64" s="2580"/>
      <c r="I64" s="2580"/>
      <c r="J64" s="2580"/>
      <c r="K64" s="2580"/>
      <c r="L64" s="2580"/>
      <c r="M64" s="1646"/>
    </row>
    <row r="65" spans="2:17" s="1786" customFormat="1">
      <c r="B65" s="1791"/>
      <c r="C65" s="2580"/>
      <c r="D65" s="2580"/>
      <c r="E65" s="2580"/>
      <c r="F65" s="2580"/>
      <c r="G65" s="2580"/>
      <c r="H65" s="2580"/>
      <c r="I65" s="2580"/>
      <c r="J65" s="2580"/>
      <c r="K65" s="2580"/>
      <c r="L65" s="2580"/>
      <c r="M65" s="1646"/>
    </row>
    <row r="66" spans="2:17" s="1786" customFormat="1">
      <c r="B66" s="2099"/>
      <c r="C66" s="2099"/>
      <c r="D66" s="2099"/>
      <c r="E66" s="2099"/>
      <c r="F66" s="2099"/>
      <c r="G66" s="2099"/>
      <c r="H66" s="2099"/>
      <c r="I66" s="2099"/>
      <c r="J66" s="2099"/>
      <c r="K66" s="2099"/>
      <c r="L66" s="2099"/>
      <c r="M66" s="2099"/>
      <c r="N66" s="1646"/>
      <c r="O66" s="1646"/>
      <c r="P66" s="1646"/>
      <c r="Q66" s="1646"/>
    </row>
    <row r="67" spans="2:17" s="1786" customFormat="1" ht="16.5" customHeight="1">
      <c r="B67" s="1583">
        <v>2.5</v>
      </c>
      <c r="C67" s="2584" t="s">
        <v>4335</v>
      </c>
      <c r="D67" s="2584"/>
      <c r="E67" s="2584"/>
      <c r="F67" s="2584"/>
      <c r="G67" s="2584"/>
      <c r="H67" s="2584"/>
      <c r="I67" s="2584"/>
      <c r="J67" s="2584"/>
      <c r="K67" s="2584"/>
      <c r="L67" s="2584"/>
      <c r="M67" s="2099"/>
      <c r="N67" s="1646"/>
      <c r="O67" s="1646"/>
      <c r="P67" s="1646"/>
      <c r="Q67" s="1646"/>
    </row>
    <row r="68" spans="2:17" s="1786" customFormat="1" ht="27.75" customHeight="1">
      <c r="B68" s="2099"/>
      <c r="C68" s="2584"/>
      <c r="D68" s="2584"/>
      <c r="E68" s="2584"/>
      <c r="F68" s="2584"/>
      <c r="G68" s="2584"/>
      <c r="H68" s="2584"/>
      <c r="I68" s="2584"/>
      <c r="J68" s="2584"/>
      <c r="K68" s="2584"/>
      <c r="L68" s="2584"/>
      <c r="M68" s="2099"/>
      <c r="N68" s="1646"/>
      <c r="O68" s="1646"/>
      <c r="P68" s="1646"/>
      <c r="Q68" s="1646"/>
    </row>
    <row r="69" spans="2:17" s="1786" customFormat="1">
      <c r="B69" s="1775"/>
      <c r="C69" s="1794"/>
      <c r="D69" s="1327"/>
      <c r="E69" s="1795"/>
      <c r="F69" s="1798"/>
      <c r="G69" s="1650"/>
      <c r="H69" s="1650"/>
      <c r="I69" s="1650"/>
      <c r="J69" s="1650"/>
      <c r="K69" s="1650"/>
      <c r="L69" s="1650"/>
      <c r="M69" s="1797"/>
      <c r="N69" s="1792"/>
      <c r="O69" s="1793"/>
      <c r="P69" s="1793"/>
      <c r="Q69" s="1793"/>
    </row>
    <row r="70" spans="2:17" s="1786" customFormat="1">
      <c r="D70" s="2017"/>
      <c r="E70" s="2017"/>
      <c r="F70" s="2017"/>
      <c r="G70" s="2017"/>
      <c r="H70" s="2017"/>
      <c r="I70" s="2017"/>
      <c r="J70" s="2017"/>
      <c r="K70" s="2017"/>
      <c r="L70" s="1360"/>
      <c r="M70" s="1799"/>
      <c r="N70" s="1792"/>
      <c r="O70" s="1793"/>
      <c r="P70" s="1793"/>
      <c r="Q70" s="1793"/>
    </row>
    <row r="71" spans="2:17" s="1786" customFormat="1">
      <c r="B71" s="1978"/>
      <c r="C71" s="2017"/>
      <c r="D71" s="2017"/>
      <c r="E71" s="2017"/>
      <c r="F71" s="2017"/>
      <c r="G71" s="2017"/>
      <c r="H71" s="2017"/>
      <c r="I71" s="2017"/>
      <c r="J71" s="2017"/>
      <c r="K71" s="2017"/>
      <c r="L71" s="1360"/>
      <c r="M71" s="1799"/>
      <c r="N71" s="1792"/>
      <c r="O71" s="1793"/>
      <c r="P71" s="1793"/>
      <c r="Q71" s="1793"/>
    </row>
    <row r="72" spans="2:17" s="1786" customFormat="1">
      <c r="B72" s="1977"/>
      <c r="C72" s="2583" t="s">
        <v>4138</v>
      </c>
      <c r="D72" s="2583"/>
      <c r="E72" s="2583"/>
      <c r="F72" s="2583"/>
      <c r="G72" s="2583"/>
      <c r="H72" s="2583"/>
      <c r="I72" s="2583"/>
      <c r="J72" s="2583"/>
      <c r="K72" s="2583"/>
      <c r="L72" s="2583"/>
      <c r="M72" s="1979"/>
      <c r="N72" s="1792"/>
      <c r="O72" s="1793"/>
      <c r="P72" s="1793"/>
      <c r="Q72" s="1793"/>
    </row>
    <row r="73" spans="2:17" s="1786" customFormat="1">
      <c r="B73" s="1976"/>
      <c r="C73" s="2583"/>
      <c r="D73" s="2583"/>
      <c r="E73" s="2583"/>
      <c r="F73" s="2583"/>
      <c r="G73" s="2583"/>
      <c r="H73" s="2583"/>
      <c r="I73" s="2583"/>
      <c r="J73" s="2583"/>
      <c r="K73" s="2583"/>
      <c r="L73" s="2583"/>
      <c r="M73" s="1979"/>
      <c r="N73" s="1792"/>
      <c r="O73" s="1793"/>
      <c r="P73" s="1793"/>
      <c r="Q73" s="1793"/>
    </row>
    <row r="74" spans="2:17" s="1786" customFormat="1">
      <c r="B74" s="1976"/>
      <c r="C74" s="2583"/>
      <c r="D74" s="2583"/>
      <c r="E74" s="2583"/>
      <c r="F74" s="2583"/>
      <c r="G74" s="2583"/>
      <c r="H74" s="2583"/>
      <c r="I74" s="2583"/>
      <c r="J74" s="2583"/>
      <c r="K74" s="2583"/>
      <c r="L74" s="2583"/>
      <c r="M74" s="1979"/>
      <c r="N74" s="1792"/>
      <c r="O74" s="1793"/>
      <c r="P74" s="1793"/>
      <c r="Q74" s="1793"/>
    </row>
    <row r="75" spans="2:17" s="1786" customFormat="1">
      <c r="B75" s="1976"/>
      <c r="C75" s="2583"/>
      <c r="D75" s="2583"/>
      <c r="E75" s="2583"/>
      <c r="F75" s="2583"/>
      <c r="G75" s="2583"/>
      <c r="H75" s="2583"/>
      <c r="I75" s="2583"/>
      <c r="J75" s="2583"/>
      <c r="K75" s="2583"/>
      <c r="L75" s="2583"/>
      <c r="M75" s="2018"/>
      <c r="N75" s="1792"/>
      <c r="O75" s="1793"/>
      <c r="P75" s="1793"/>
      <c r="Q75" s="1793"/>
    </row>
    <row r="76" spans="2:17" s="1786" customFormat="1">
      <c r="B76" s="1757"/>
      <c r="C76" s="1765"/>
      <c r="D76" s="1798"/>
      <c r="E76" s="1417"/>
      <c r="F76" s="1798"/>
      <c r="G76" s="1419"/>
      <c r="H76" s="1419"/>
      <c r="I76" s="1419"/>
      <c r="J76" s="1419"/>
      <c r="K76" s="1419"/>
      <c r="L76" s="1419"/>
      <c r="M76" s="1798"/>
      <c r="N76" s="1792"/>
      <c r="O76" s="1793"/>
      <c r="P76" s="1793"/>
      <c r="Q76" s="1793"/>
    </row>
    <row r="77" spans="2:17" s="1786" customFormat="1">
      <c r="B77" s="1757"/>
      <c r="C77" s="2585" t="s">
        <v>4139</v>
      </c>
      <c r="D77" s="2586"/>
      <c r="E77" s="2586"/>
      <c r="F77" s="2586"/>
      <c r="G77" s="2586"/>
      <c r="H77" s="2586"/>
      <c r="I77" s="2586"/>
      <c r="J77" s="2586"/>
      <c r="K77" s="2586"/>
      <c r="L77" s="2586"/>
      <c r="M77" s="1798"/>
      <c r="N77" s="1792"/>
      <c r="O77" s="1793"/>
      <c r="P77" s="1793"/>
      <c r="Q77" s="1793"/>
    </row>
    <row r="78" spans="2:17" s="1786" customFormat="1">
      <c r="B78" s="1757"/>
      <c r="C78" s="2586"/>
      <c r="D78" s="2586"/>
      <c r="E78" s="2586"/>
      <c r="F78" s="2586"/>
      <c r="G78" s="2586"/>
      <c r="H78" s="2586"/>
      <c r="I78" s="2586"/>
      <c r="J78" s="2586"/>
      <c r="K78" s="2586"/>
      <c r="L78" s="2586"/>
      <c r="M78" s="1798"/>
      <c r="N78" s="1792"/>
      <c r="O78" s="1793"/>
      <c r="P78" s="1793"/>
      <c r="Q78" s="1793"/>
    </row>
    <row r="79" spans="2:17" s="1786" customFormat="1">
      <c r="B79" s="1775"/>
      <c r="C79" s="2586"/>
      <c r="D79" s="2586"/>
      <c r="E79" s="2586"/>
      <c r="F79" s="2586"/>
      <c r="G79" s="2586"/>
      <c r="H79" s="2586"/>
      <c r="I79" s="2586"/>
      <c r="J79" s="2586"/>
      <c r="K79" s="2586"/>
      <c r="L79" s="2586"/>
      <c r="M79" s="1800"/>
      <c r="N79" s="1792"/>
      <c r="O79" s="1793"/>
      <c r="P79" s="1793"/>
      <c r="Q79" s="1793"/>
    </row>
    <row r="80" spans="2:17">
      <c r="B80" s="1434"/>
      <c r="C80" s="2586"/>
      <c r="D80" s="2586"/>
      <c r="E80" s="2586"/>
      <c r="F80" s="2586"/>
      <c r="G80" s="2586"/>
      <c r="H80" s="2586"/>
      <c r="I80" s="2586"/>
      <c r="J80" s="2586"/>
      <c r="K80" s="2586"/>
      <c r="L80" s="2586"/>
      <c r="M80" s="1676"/>
      <c r="N80" s="1801"/>
      <c r="O80" s="1802"/>
      <c r="P80" s="1802"/>
      <c r="Q80" s="1802"/>
    </row>
    <row r="81" spans="2:17">
      <c r="B81" s="1442"/>
      <c r="C81" s="2586"/>
      <c r="D81" s="2586"/>
      <c r="E81" s="2586"/>
      <c r="F81" s="2586"/>
      <c r="G81" s="2586"/>
      <c r="H81" s="2586"/>
      <c r="I81" s="2586"/>
      <c r="J81" s="2586"/>
      <c r="K81" s="2586"/>
      <c r="L81" s="2586"/>
      <c r="M81" s="1676"/>
      <c r="N81" s="1801"/>
      <c r="O81" s="1802"/>
      <c r="P81" s="1802"/>
      <c r="Q81" s="1802"/>
    </row>
    <row r="82" spans="2:17">
      <c r="B82" s="1442"/>
      <c r="C82" s="2586"/>
      <c r="D82" s="2586"/>
      <c r="E82" s="2586"/>
      <c r="F82" s="2586"/>
      <c r="G82" s="2586"/>
      <c r="H82" s="2586"/>
      <c r="I82" s="2586"/>
      <c r="J82" s="2586"/>
      <c r="K82" s="2586"/>
      <c r="L82" s="2586"/>
      <c r="M82" s="1676"/>
      <c r="N82" s="1801"/>
      <c r="O82" s="1802"/>
      <c r="P82" s="1802"/>
      <c r="Q82" s="1802"/>
    </row>
    <row r="83" spans="2:17">
      <c r="B83" s="1442"/>
      <c r="C83" s="2586"/>
      <c r="D83" s="2586"/>
      <c r="E83" s="2586"/>
      <c r="F83" s="2586"/>
      <c r="G83" s="2586"/>
      <c r="H83" s="2586"/>
      <c r="I83" s="2586"/>
      <c r="J83" s="2586"/>
      <c r="K83" s="2586"/>
      <c r="L83" s="2586"/>
      <c r="M83" s="1676"/>
      <c r="N83" s="1801"/>
      <c r="O83" s="1802"/>
      <c r="P83" s="1802"/>
      <c r="Q83" s="1802"/>
    </row>
    <row r="84" spans="2:17">
      <c r="B84" s="1442"/>
      <c r="C84" s="2586"/>
      <c r="D84" s="2586"/>
      <c r="E84" s="2586"/>
      <c r="F84" s="2586"/>
      <c r="G84" s="2586"/>
      <c r="H84" s="2586"/>
      <c r="I84" s="2586"/>
      <c r="J84" s="2586"/>
      <c r="K84" s="2586"/>
      <c r="L84" s="2586"/>
      <c r="M84" s="1676"/>
      <c r="N84" s="1801"/>
      <c r="O84" s="1802"/>
      <c r="P84" s="1802"/>
      <c r="Q84" s="1802"/>
    </row>
    <row r="85" spans="2:17">
      <c r="B85" s="1434"/>
      <c r="C85" s="2586"/>
      <c r="D85" s="2586"/>
      <c r="E85" s="2586"/>
      <c r="F85" s="2586"/>
      <c r="G85" s="2586"/>
      <c r="H85" s="2586"/>
      <c r="I85" s="2586"/>
      <c r="J85" s="2586"/>
      <c r="K85" s="2586"/>
      <c r="L85" s="2586"/>
      <c r="M85" s="1536"/>
      <c r="N85" s="1801"/>
      <c r="O85" s="1802"/>
      <c r="P85" s="1802"/>
      <c r="Q85" s="1802"/>
    </row>
    <row r="86" spans="2:17">
      <c r="B86" s="1441"/>
      <c r="C86" s="1765"/>
      <c r="D86" s="1434"/>
      <c r="E86" s="1426"/>
      <c r="F86" s="1434"/>
      <c r="G86" s="1361"/>
      <c r="H86" s="1361"/>
      <c r="I86" s="1361"/>
      <c r="J86" s="1361"/>
      <c r="K86" s="1361"/>
      <c r="L86" s="1361"/>
      <c r="M86" s="1434"/>
      <c r="N86" s="1801"/>
      <c r="O86" s="1802"/>
      <c r="P86" s="1802"/>
      <c r="Q86" s="1802"/>
    </row>
    <row r="87" spans="2:17">
      <c r="B87" s="1441"/>
      <c r="C87" s="1244"/>
      <c r="D87" s="1244"/>
      <c r="E87" s="1244"/>
      <c r="F87" s="1244"/>
      <c r="G87" s="1244"/>
      <c r="H87" s="1244"/>
      <c r="I87" s="1244"/>
      <c r="J87" s="1244"/>
      <c r="K87" s="1244"/>
      <c r="L87" s="1244"/>
      <c r="M87" s="1434"/>
      <c r="N87" s="1801"/>
      <c r="O87" s="1802"/>
      <c r="P87" s="1802"/>
      <c r="Q87" s="1802"/>
    </row>
    <row r="88" spans="2:17">
      <c r="B88" s="1441"/>
      <c r="C88" s="1244"/>
      <c r="D88" s="1244"/>
      <c r="E88" s="1244"/>
      <c r="F88" s="1244"/>
      <c r="G88" s="1244"/>
      <c r="H88" s="1244"/>
      <c r="I88" s="1244"/>
      <c r="J88" s="1244"/>
      <c r="K88" s="1244"/>
      <c r="L88" s="1244"/>
      <c r="M88" s="1434"/>
      <c r="N88" s="1801"/>
      <c r="O88" s="1802"/>
      <c r="P88" s="1802"/>
      <c r="Q88" s="1802"/>
    </row>
    <row r="89" spans="2:17">
      <c r="B89" s="1441"/>
      <c r="C89" s="1244"/>
      <c r="D89" s="1244"/>
      <c r="E89" s="1244"/>
      <c r="F89" s="1244"/>
      <c r="G89" s="1244"/>
      <c r="H89" s="1244"/>
      <c r="I89" s="1244"/>
      <c r="J89" s="1244"/>
      <c r="K89" s="1244"/>
      <c r="L89" s="1244"/>
      <c r="M89" s="1434"/>
      <c r="N89" s="1801"/>
      <c r="O89" s="1802"/>
      <c r="P89" s="1802"/>
      <c r="Q89" s="1802"/>
    </row>
    <row r="90" spans="2:17">
      <c r="B90" s="1441"/>
      <c r="C90" s="1244"/>
      <c r="D90" s="1244"/>
      <c r="E90" s="1244"/>
      <c r="F90" s="1244"/>
      <c r="G90" s="1244"/>
      <c r="H90" s="1244"/>
      <c r="I90" s="1244"/>
      <c r="J90" s="1244"/>
      <c r="K90" s="1244"/>
      <c r="L90" s="1244"/>
      <c r="M90" s="1434"/>
      <c r="N90" s="1801"/>
      <c r="O90" s="1802"/>
      <c r="P90" s="1802"/>
      <c r="Q90" s="1802"/>
    </row>
    <row r="91" spans="2:17">
      <c r="B91" s="1441"/>
      <c r="C91" s="1244"/>
      <c r="D91" s="1244"/>
      <c r="E91" s="1244"/>
      <c r="F91" s="1244"/>
      <c r="G91" s="1244"/>
      <c r="H91" s="1244"/>
      <c r="I91" s="1244"/>
      <c r="J91" s="1244"/>
      <c r="K91" s="1244"/>
      <c r="L91" s="1244"/>
      <c r="M91" s="1434"/>
      <c r="N91" s="1801"/>
      <c r="O91" s="1802"/>
      <c r="P91" s="1802"/>
      <c r="Q91" s="1802"/>
    </row>
    <row r="92" spans="2:17">
      <c r="B92" s="1441"/>
      <c r="C92" s="1244"/>
      <c r="D92" s="1244"/>
      <c r="E92" s="1244"/>
      <c r="F92" s="1244"/>
      <c r="G92" s="1244"/>
      <c r="H92" s="1244"/>
      <c r="I92" s="1244"/>
      <c r="J92" s="1244"/>
      <c r="K92" s="1244"/>
      <c r="L92" s="1244"/>
      <c r="M92" s="1434"/>
      <c r="N92" s="1801"/>
      <c r="O92" s="1802"/>
      <c r="P92" s="1802"/>
      <c r="Q92" s="1802"/>
    </row>
    <row r="93" spans="2:17">
      <c r="B93" s="1441"/>
      <c r="C93" s="1244"/>
      <c r="D93" s="1244"/>
      <c r="E93" s="1244"/>
      <c r="F93" s="1244"/>
      <c r="G93" s="1244"/>
      <c r="H93" s="1244"/>
      <c r="I93" s="1244"/>
      <c r="J93" s="1244"/>
      <c r="K93" s="1244"/>
      <c r="L93" s="1244"/>
      <c r="M93" s="1434"/>
      <c r="N93" s="1801"/>
      <c r="O93" s="1802"/>
      <c r="P93" s="1802"/>
      <c r="Q93" s="1802"/>
    </row>
    <row r="94" spans="2:17">
      <c r="B94" s="1441"/>
      <c r="C94" s="1244"/>
      <c r="D94" s="1244"/>
      <c r="E94" s="1244"/>
      <c r="F94" s="1244"/>
      <c r="G94" s="1244"/>
      <c r="H94" s="1244"/>
      <c r="I94" s="1244"/>
      <c r="J94" s="1244"/>
      <c r="K94" s="1244"/>
      <c r="L94" s="1244"/>
      <c r="M94" s="1434"/>
      <c r="N94" s="1801"/>
      <c r="O94" s="1802"/>
      <c r="P94" s="1802"/>
      <c r="Q94" s="1802"/>
    </row>
    <row r="95" spans="2:17">
      <c r="B95" s="1441"/>
      <c r="C95" s="1244"/>
      <c r="D95" s="1244"/>
      <c r="E95" s="1244"/>
      <c r="F95" s="1244"/>
      <c r="G95" s="1244"/>
      <c r="H95" s="1244"/>
      <c r="I95" s="1244"/>
      <c r="J95" s="1244"/>
      <c r="K95" s="1244"/>
      <c r="L95" s="1244"/>
      <c r="M95" s="1434"/>
      <c r="N95" s="1801"/>
      <c r="O95" s="1802"/>
      <c r="P95" s="1802"/>
      <c r="Q95" s="1802"/>
    </row>
    <row r="96" spans="2:17">
      <c r="B96" s="1441"/>
      <c r="C96" s="1244"/>
      <c r="D96" s="1244"/>
      <c r="E96" s="1244"/>
      <c r="F96" s="1244"/>
      <c r="G96" s="1244"/>
      <c r="H96" s="1244"/>
      <c r="I96" s="1244"/>
      <c r="J96" s="1244"/>
      <c r="K96" s="1244"/>
      <c r="L96" s="1244"/>
      <c r="M96" s="1434"/>
      <c r="N96" s="1801"/>
      <c r="O96" s="1802"/>
      <c r="P96" s="1802"/>
      <c r="Q96" s="1802"/>
    </row>
    <row r="97" spans="2:17">
      <c r="C97" s="1244"/>
      <c r="D97" s="1244"/>
      <c r="E97" s="1244"/>
      <c r="F97" s="1244"/>
      <c r="G97" s="1244"/>
      <c r="H97" s="1244"/>
      <c r="I97" s="1244"/>
      <c r="J97" s="1244"/>
      <c r="K97" s="1244"/>
      <c r="L97" s="1244"/>
    </row>
    <row r="98" spans="2:17">
      <c r="C98" s="1244"/>
      <c r="D98" s="1244"/>
      <c r="E98" s="1244"/>
      <c r="F98" s="1244"/>
      <c r="G98" s="1244"/>
      <c r="H98" s="1244"/>
      <c r="I98" s="1244"/>
      <c r="J98" s="1244"/>
      <c r="K98" s="1244"/>
      <c r="L98" s="1244"/>
    </row>
    <row r="99" spans="2:17">
      <c r="C99" s="1244"/>
      <c r="D99" s="1244"/>
      <c r="E99" s="1244"/>
      <c r="F99" s="1244"/>
      <c r="G99" s="1244"/>
      <c r="H99" s="1244"/>
      <c r="I99" s="1244"/>
      <c r="J99" s="1244"/>
      <c r="K99" s="1244"/>
      <c r="L99" s="1244"/>
    </row>
    <row r="100" spans="2:17">
      <c r="C100" s="1244"/>
      <c r="D100" s="1244"/>
      <c r="E100" s="1244"/>
      <c r="F100" s="1244"/>
      <c r="G100" s="1244"/>
      <c r="H100" s="1244"/>
      <c r="I100" s="1244"/>
      <c r="J100" s="1244"/>
      <c r="K100" s="1244"/>
      <c r="L100" s="1244"/>
    </row>
    <row r="101" spans="2:17">
      <c r="C101" s="1244"/>
      <c r="D101" s="1244"/>
      <c r="E101" s="1244"/>
      <c r="F101" s="1244"/>
      <c r="G101" s="1244"/>
      <c r="H101" s="1244"/>
      <c r="I101" s="1244"/>
      <c r="J101" s="1244"/>
      <c r="K101" s="1244"/>
      <c r="L101" s="1244"/>
    </row>
    <row r="102" spans="2:17">
      <c r="C102" s="1244"/>
      <c r="D102" s="1244"/>
      <c r="E102" s="1244"/>
      <c r="F102" s="1244"/>
      <c r="G102" s="1244"/>
      <c r="H102" s="1244"/>
      <c r="I102" s="1244"/>
      <c r="J102" s="1244"/>
      <c r="K102" s="1244"/>
      <c r="L102" s="1244"/>
      <c r="N102" s="1803"/>
      <c r="O102" s="1582"/>
      <c r="P102" s="1582"/>
      <c r="Q102" s="1582"/>
    </row>
    <row r="103" spans="2:17">
      <c r="C103" s="1244"/>
      <c r="D103" s="1244"/>
      <c r="E103" s="1244"/>
      <c r="F103" s="1244"/>
      <c r="G103" s="1244"/>
      <c r="H103" s="1244"/>
      <c r="I103" s="1244"/>
      <c r="J103" s="1244"/>
      <c r="K103" s="1244"/>
      <c r="L103" s="1244"/>
      <c r="N103" s="1803"/>
      <c r="O103" s="1582"/>
      <c r="P103" s="1582"/>
      <c r="Q103" s="1582"/>
    </row>
    <row r="104" spans="2:17">
      <c r="C104" s="1244"/>
      <c r="D104" s="1244"/>
      <c r="E104" s="1244"/>
      <c r="F104" s="1244"/>
      <c r="G104" s="1244"/>
      <c r="H104" s="1244"/>
      <c r="I104" s="1244"/>
      <c r="J104" s="1244"/>
      <c r="K104" s="1244"/>
      <c r="L104" s="1244"/>
      <c r="N104" s="1803"/>
      <c r="O104" s="1582"/>
      <c r="P104" s="1582"/>
      <c r="Q104" s="1582"/>
    </row>
    <row r="105" spans="2:17">
      <c r="C105" s="1244"/>
      <c r="D105" s="1244"/>
      <c r="E105" s="1244"/>
      <c r="F105" s="1244"/>
      <c r="G105" s="1244"/>
      <c r="H105" s="1244"/>
      <c r="I105" s="1244"/>
      <c r="J105" s="1244"/>
      <c r="K105" s="1244"/>
      <c r="L105" s="1244"/>
      <c r="N105" s="1803"/>
      <c r="O105" s="1582"/>
      <c r="P105" s="1582"/>
      <c r="Q105" s="1582"/>
    </row>
    <row r="106" spans="2:17">
      <c r="N106" s="1803"/>
      <c r="O106" s="1582"/>
      <c r="P106" s="1582"/>
      <c r="Q106" s="1582"/>
    </row>
    <row r="107" spans="2:17">
      <c r="C107" s="2589" t="s">
        <v>4140</v>
      </c>
      <c r="D107" s="2589"/>
      <c r="E107" s="2589"/>
      <c r="F107" s="2589"/>
      <c r="G107" s="2589"/>
      <c r="H107" s="2589"/>
      <c r="I107" s="2589"/>
      <c r="J107" s="2589"/>
      <c r="K107" s="2589"/>
      <c r="L107" s="2589"/>
      <c r="N107" s="1803"/>
      <c r="O107" s="1582"/>
      <c r="P107" s="1582"/>
      <c r="Q107" s="1582"/>
    </row>
    <row r="108" spans="2:17">
      <c r="C108" s="2589"/>
      <c r="D108" s="2589"/>
      <c r="E108" s="2589"/>
      <c r="F108" s="2589"/>
      <c r="G108" s="2589"/>
      <c r="H108" s="2589"/>
      <c r="I108" s="2589"/>
      <c r="J108" s="2589"/>
      <c r="K108" s="2589"/>
      <c r="L108" s="2589"/>
      <c r="N108" s="1803"/>
      <c r="O108" s="1582"/>
      <c r="P108" s="1582"/>
      <c r="Q108" s="1582"/>
    </row>
    <row r="109" spans="2:17">
      <c r="C109" s="2589"/>
      <c r="D109" s="2589"/>
      <c r="E109" s="2589"/>
      <c r="F109" s="2589"/>
      <c r="G109" s="2589"/>
      <c r="H109" s="2589"/>
      <c r="I109" s="2589"/>
      <c r="J109" s="2589"/>
      <c r="K109" s="2589"/>
      <c r="L109" s="2589"/>
      <c r="N109" s="1803"/>
      <c r="O109" s="1582"/>
      <c r="P109" s="1582"/>
      <c r="Q109" s="1582"/>
    </row>
    <row r="110" spans="2:17">
      <c r="C110" s="2589"/>
      <c r="D110" s="2589"/>
      <c r="E110" s="2589"/>
      <c r="F110" s="2589"/>
      <c r="G110" s="2589"/>
      <c r="H110" s="2589"/>
      <c r="I110" s="2589"/>
      <c r="J110" s="2589"/>
      <c r="K110" s="2589"/>
      <c r="L110" s="2589"/>
    </row>
    <row r="112" spans="2:17">
      <c r="B112" s="1976" t="s">
        <v>4141</v>
      </c>
      <c r="C112" s="1981" t="s">
        <v>4142</v>
      </c>
      <c r="D112" s="1982"/>
      <c r="E112" s="1982"/>
      <c r="F112" s="1982"/>
      <c r="G112" s="2100"/>
      <c r="H112" s="2100"/>
      <c r="I112" s="2100"/>
      <c r="J112" s="2100"/>
      <c r="K112" s="2100"/>
      <c r="L112" s="2100"/>
      <c r="M112" s="2100"/>
      <c r="N112" s="2100"/>
      <c r="O112" s="2100"/>
      <c r="P112" s="2100"/>
    </row>
    <row r="113" spans="2:17">
      <c r="B113" s="2101"/>
      <c r="C113" s="2100"/>
      <c r="D113" s="2100"/>
      <c r="E113" s="2100"/>
      <c r="F113" s="2100"/>
      <c r="G113" s="2100"/>
      <c r="H113" s="2100"/>
      <c r="I113" s="2100"/>
      <c r="J113" s="2100"/>
      <c r="K113" s="2100"/>
      <c r="L113" s="2100"/>
      <c r="M113" s="2100"/>
      <c r="N113" s="2100"/>
      <c r="O113" s="2100"/>
      <c r="P113" s="2100"/>
    </row>
    <row r="114" spans="2:17">
      <c r="B114" s="2102"/>
      <c r="C114" s="2590" t="s">
        <v>4143</v>
      </c>
      <c r="D114" s="2590"/>
      <c r="E114" s="2590"/>
      <c r="F114" s="2590"/>
      <c r="G114" s="2590"/>
      <c r="H114" s="2590"/>
      <c r="I114" s="2590"/>
      <c r="J114" s="2590"/>
      <c r="K114" s="2590"/>
      <c r="L114" s="2590"/>
      <c r="M114" s="2103"/>
      <c r="N114" s="2103"/>
      <c r="O114" s="2103"/>
      <c r="P114" s="2103"/>
    </row>
    <row r="115" spans="2:17">
      <c r="B115" s="2103"/>
      <c r="C115" s="2590"/>
      <c r="D115" s="2590"/>
      <c r="E115" s="2590"/>
      <c r="F115" s="2590"/>
      <c r="G115" s="2590"/>
      <c r="H115" s="2590"/>
      <c r="I115" s="2590"/>
      <c r="J115" s="2590"/>
      <c r="K115" s="2590"/>
      <c r="L115" s="2590"/>
      <c r="M115" s="2103"/>
      <c r="N115" s="2103"/>
      <c r="O115" s="2103"/>
      <c r="P115" s="2103"/>
    </row>
    <row r="116" spans="2:17">
      <c r="B116" s="2101"/>
      <c r="C116" s="2100"/>
      <c r="D116" s="2100"/>
      <c r="E116" s="2100"/>
      <c r="F116" s="2100"/>
      <c r="G116" s="2100"/>
      <c r="H116" s="2100"/>
      <c r="I116" s="2100"/>
      <c r="J116" s="2100"/>
      <c r="K116" s="2100"/>
      <c r="L116" s="2100"/>
      <c r="M116" s="2100"/>
      <c r="N116" s="2100"/>
      <c r="O116" s="2100"/>
      <c r="P116" s="2100"/>
    </row>
    <row r="117" spans="2:17">
      <c r="B117" s="2102"/>
      <c r="C117" s="1983" t="s">
        <v>4144</v>
      </c>
      <c r="D117" s="2100"/>
      <c r="E117" s="2100"/>
      <c r="F117" s="2100"/>
      <c r="G117" s="2100"/>
      <c r="H117" s="2100"/>
      <c r="I117" s="2100"/>
      <c r="J117" s="2100"/>
      <c r="K117" s="2100"/>
      <c r="L117" s="2100"/>
      <c r="M117" s="2100"/>
      <c r="N117" s="2100"/>
      <c r="O117" s="2100"/>
      <c r="P117" s="2100"/>
      <c r="Q117" s="1582"/>
    </row>
    <row r="118" spans="2:17">
      <c r="B118" s="2101"/>
      <c r="C118" s="2100"/>
      <c r="D118" s="2100"/>
      <c r="E118" s="2100"/>
      <c r="F118" s="2100"/>
      <c r="G118" s="2100"/>
      <c r="H118" s="2100"/>
      <c r="I118" s="2100"/>
      <c r="J118" s="2100"/>
      <c r="K118" s="2100"/>
      <c r="L118" s="2100"/>
      <c r="M118" s="2100"/>
      <c r="N118" s="2100"/>
      <c r="O118" s="2100"/>
      <c r="P118" s="2100"/>
      <c r="Q118" s="1582"/>
    </row>
    <row r="119" spans="2:17">
      <c r="B119" s="2102"/>
      <c r="C119" s="1984" t="s">
        <v>4194</v>
      </c>
      <c r="D119" s="2100"/>
      <c r="E119" s="2100"/>
      <c r="F119" s="2100"/>
      <c r="G119" s="2100"/>
      <c r="H119" s="2100"/>
      <c r="I119" s="2100"/>
      <c r="J119" s="2100"/>
      <c r="K119" s="2100"/>
      <c r="L119" s="2100"/>
      <c r="M119" s="2100"/>
      <c r="N119" s="2100"/>
      <c r="O119" s="2100"/>
      <c r="P119" s="2100"/>
      <c r="Q119" s="1582"/>
    </row>
    <row r="120" spans="2:17">
      <c r="B120" s="2102"/>
      <c r="C120" s="1680" t="s">
        <v>4195</v>
      </c>
      <c r="D120" s="2100"/>
      <c r="E120" s="2100"/>
      <c r="F120" s="2100"/>
      <c r="G120" s="2100"/>
      <c r="H120" s="2100"/>
      <c r="I120" s="2100"/>
      <c r="J120" s="2100"/>
      <c r="K120" s="2100"/>
      <c r="L120" s="2100"/>
      <c r="M120" s="2100"/>
      <c r="N120" s="2100"/>
      <c r="O120" s="2100"/>
      <c r="P120" s="2100"/>
      <c r="Q120" s="1582"/>
    </row>
    <row r="121" spans="2:17">
      <c r="B121" s="1985"/>
      <c r="C121" s="2100"/>
      <c r="D121" s="2100"/>
      <c r="E121" s="2100"/>
      <c r="F121" s="2100"/>
      <c r="G121" s="2100"/>
      <c r="H121" s="2100"/>
      <c r="I121" s="2100"/>
      <c r="J121" s="2100"/>
      <c r="K121" s="2100"/>
      <c r="L121" s="2100"/>
      <c r="M121" s="2100"/>
      <c r="N121" s="2100"/>
      <c r="O121" s="2100"/>
      <c r="P121" s="2100"/>
      <c r="Q121" s="1582"/>
    </row>
    <row r="122" spans="2:17">
      <c r="B122" s="2102"/>
      <c r="C122" s="1427" t="s">
        <v>4196</v>
      </c>
      <c r="D122" s="2100"/>
      <c r="E122" s="2100"/>
      <c r="F122" s="2100"/>
      <c r="G122" s="2100"/>
      <c r="H122" s="2100"/>
      <c r="I122" s="2100"/>
      <c r="J122" s="2100"/>
      <c r="K122" s="2100"/>
      <c r="L122" s="2100"/>
      <c r="M122" s="2100"/>
      <c r="N122" s="2100"/>
      <c r="O122" s="2100"/>
      <c r="P122" s="2100"/>
      <c r="Q122" s="1582"/>
    </row>
    <row r="123" spans="2:17">
      <c r="B123" s="2102"/>
      <c r="C123" s="1986" t="s">
        <v>4195</v>
      </c>
      <c r="D123" s="2100"/>
      <c r="E123" s="2100"/>
      <c r="F123" s="2100"/>
      <c r="G123" s="2100"/>
      <c r="H123" s="2100"/>
      <c r="I123" s="2100"/>
      <c r="J123" s="2100"/>
      <c r="K123" s="2100"/>
      <c r="L123" s="2100"/>
      <c r="M123" s="2100"/>
      <c r="N123" s="2100"/>
      <c r="O123" s="2100"/>
      <c r="P123" s="2100"/>
    </row>
    <row r="124" spans="2:17">
      <c r="B124" s="1427"/>
      <c r="C124" s="2100"/>
      <c r="D124" s="2100"/>
      <c r="E124" s="2100"/>
      <c r="F124" s="2100"/>
      <c r="G124" s="2100"/>
      <c r="H124" s="2100"/>
      <c r="I124" s="2100"/>
      <c r="J124" s="2100"/>
      <c r="K124" s="2100"/>
      <c r="L124" s="2100"/>
      <c r="M124" s="2100"/>
      <c r="N124" s="2100"/>
      <c r="O124" s="2100"/>
      <c r="P124" s="2100"/>
    </row>
    <row r="125" spans="2:17">
      <c r="B125" s="2102"/>
      <c r="C125" s="1427" t="s">
        <v>4145</v>
      </c>
      <c r="D125" s="2100"/>
      <c r="E125" s="2100"/>
      <c r="F125" s="2100"/>
      <c r="G125" s="2100"/>
      <c r="H125" s="2100"/>
      <c r="I125" s="2100"/>
      <c r="J125" s="2100"/>
      <c r="K125" s="2100"/>
      <c r="L125" s="2100"/>
      <c r="M125" s="2100"/>
      <c r="N125" s="2100"/>
      <c r="O125" s="2100"/>
      <c r="P125" s="2100"/>
    </row>
    <row r="126" spans="2:17">
      <c r="B126" s="1427"/>
      <c r="C126" s="2100"/>
      <c r="D126" s="2100"/>
      <c r="E126" s="2100"/>
      <c r="F126" s="2100"/>
      <c r="G126" s="2100"/>
      <c r="H126" s="2100"/>
      <c r="I126" s="2100"/>
      <c r="J126" s="2100"/>
      <c r="K126" s="2100"/>
      <c r="L126" s="2100"/>
      <c r="M126" s="2100"/>
      <c r="N126" s="2100"/>
      <c r="O126" s="2100"/>
      <c r="P126" s="2100"/>
    </row>
    <row r="127" spans="2:17">
      <c r="B127" s="2102"/>
      <c r="C127" s="1427" t="s">
        <v>4146</v>
      </c>
      <c r="D127" s="2100"/>
      <c r="E127" s="2100"/>
      <c r="F127" s="2100"/>
      <c r="G127" s="2100"/>
      <c r="H127" s="2100"/>
      <c r="I127" s="2100"/>
      <c r="J127" s="2100"/>
      <c r="K127" s="2100"/>
      <c r="L127" s="2100"/>
      <c r="M127" s="2100"/>
      <c r="N127" s="2100"/>
      <c r="O127" s="2100"/>
      <c r="P127" s="2100"/>
    </row>
    <row r="128" spans="2:17">
      <c r="B128" s="1427"/>
      <c r="C128" s="2100"/>
      <c r="D128" s="2100"/>
      <c r="E128" s="2100"/>
      <c r="F128" s="2100"/>
      <c r="G128" s="2100"/>
      <c r="H128" s="2100"/>
      <c r="I128" s="2100"/>
      <c r="J128" s="2100"/>
      <c r="K128" s="2100"/>
      <c r="L128" s="2100"/>
      <c r="M128" s="2100"/>
      <c r="N128" s="2100"/>
      <c r="O128" s="2100"/>
      <c r="P128" s="2100"/>
    </row>
    <row r="129" spans="1:16">
      <c r="B129" s="2102"/>
      <c r="C129" s="1987" t="s">
        <v>4147</v>
      </c>
      <c r="D129" s="2100"/>
      <c r="E129" s="2100"/>
      <c r="F129" s="2100"/>
      <c r="G129" s="2100"/>
      <c r="H129" s="2100"/>
      <c r="I129" s="2100"/>
      <c r="J129" s="2100"/>
      <c r="K129" s="2100"/>
      <c r="L129" s="2100"/>
      <c r="M129" s="2100"/>
      <c r="N129" s="2100"/>
      <c r="O129" s="2100"/>
      <c r="P129" s="2100"/>
    </row>
    <row r="130" spans="1:16">
      <c r="B130" s="1987"/>
      <c r="C130" s="2100"/>
      <c r="D130" s="2100"/>
      <c r="E130" s="2100"/>
      <c r="F130" s="2100"/>
      <c r="G130" s="2100"/>
      <c r="H130" s="2100"/>
      <c r="I130" s="2100"/>
      <c r="J130" s="2100"/>
      <c r="K130" s="2100"/>
      <c r="L130" s="2100"/>
      <c r="M130" s="2100"/>
      <c r="N130" s="2100"/>
      <c r="O130" s="2100"/>
      <c r="P130" s="2100"/>
    </row>
    <row r="131" spans="1:16">
      <c r="B131" s="2102"/>
      <c r="C131" s="1427" t="s">
        <v>4148</v>
      </c>
      <c r="D131" s="2100"/>
      <c r="E131" s="2100"/>
      <c r="F131" s="2100"/>
      <c r="G131" s="2100"/>
      <c r="H131" s="2100"/>
      <c r="I131" s="2100"/>
      <c r="J131" s="2100"/>
      <c r="K131" s="2100"/>
      <c r="L131" s="2100"/>
      <c r="M131" s="2100"/>
      <c r="N131" s="2100"/>
      <c r="O131" s="2100"/>
      <c r="P131" s="2100"/>
    </row>
    <row r="132" spans="1:16">
      <c r="B132" s="2102"/>
      <c r="C132" s="1680" t="s">
        <v>4149</v>
      </c>
      <c r="D132" s="2100"/>
      <c r="E132" s="2100"/>
      <c r="F132" s="2100"/>
      <c r="G132" s="2100"/>
      <c r="H132" s="2100"/>
      <c r="I132" s="2100"/>
      <c r="J132" s="2100"/>
      <c r="K132" s="2100"/>
      <c r="L132" s="2100"/>
      <c r="M132" s="2100"/>
      <c r="N132" s="2100"/>
      <c r="O132" s="2100"/>
      <c r="P132" s="2100"/>
    </row>
    <row r="133" spans="1:16">
      <c r="B133" s="1987"/>
      <c r="C133" s="2100"/>
      <c r="D133" s="2100"/>
      <c r="E133" s="2100"/>
      <c r="F133" s="2100"/>
      <c r="G133" s="2100"/>
      <c r="H133" s="2100"/>
      <c r="I133" s="2100"/>
      <c r="J133" s="2100"/>
      <c r="K133" s="2100"/>
      <c r="L133" s="2100"/>
      <c r="M133" s="2100"/>
      <c r="N133" s="2100"/>
      <c r="O133" s="2100"/>
      <c r="P133" s="2100"/>
    </row>
    <row r="134" spans="1:16">
      <c r="B134" s="2102"/>
      <c r="C134" s="1427" t="s">
        <v>4197</v>
      </c>
      <c r="D134" s="2100"/>
      <c r="E134" s="2100"/>
      <c r="F134" s="2100"/>
      <c r="G134" s="2100"/>
      <c r="H134" s="2100"/>
      <c r="I134" s="2100"/>
      <c r="J134" s="2100"/>
      <c r="K134" s="2100"/>
      <c r="L134" s="2100"/>
      <c r="M134" s="2100"/>
      <c r="N134" s="2100"/>
      <c r="O134" s="2100"/>
      <c r="P134" s="2100"/>
    </row>
    <row r="135" spans="1:16">
      <c r="B135" s="2102"/>
      <c r="C135" s="1680" t="s">
        <v>4198</v>
      </c>
      <c r="D135" s="2100"/>
      <c r="E135" s="2100"/>
      <c r="F135" s="2100"/>
      <c r="G135" s="2100"/>
      <c r="H135" s="2100"/>
      <c r="I135" s="2100"/>
      <c r="J135" s="2100"/>
      <c r="K135" s="2100"/>
      <c r="L135" s="2100"/>
      <c r="M135" s="2100"/>
      <c r="N135" s="2100"/>
      <c r="O135" s="2100"/>
      <c r="P135" s="2100"/>
    </row>
    <row r="136" spans="1:16">
      <c r="B136" s="1987"/>
      <c r="C136" s="2100"/>
      <c r="D136" s="2100"/>
      <c r="E136" s="2100"/>
      <c r="F136" s="2100"/>
      <c r="G136" s="2100"/>
      <c r="H136" s="2100"/>
      <c r="I136" s="2100"/>
      <c r="J136" s="2100"/>
      <c r="K136" s="2100"/>
      <c r="L136" s="2100"/>
      <c r="M136" s="2100"/>
      <c r="N136" s="2100"/>
      <c r="O136" s="2100"/>
      <c r="P136" s="2100"/>
    </row>
    <row r="137" spans="1:16">
      <c r="B137" s="2102"/>
      <c r="C137" s="2591" t="s">
        <v>4150</v>
      </c>
      <c r="D137" s="2591"/>
      <c r="E137" s="2591"/>
      <c r="F137" s="2591"/>
      <c r="G137" s="2591"/>
      <c r="H137" s="2591"/>
      <c r="I137" s="2591"/>
      <c r="J137" s="2591"/>
      <c r="K137" s="2591"/>
      <c r="L137" s="2591"/>
      <c r="M137" s="2104"/>
      <c r="N137" s="2104"/>
      <c r="O137" s="2104"/>
      <c r="P137" s="2104"/>
    </row>
    <row r="138" spans="1:16">
      <c r="B138" s="2104"/>
      <c r="C138" s="2591"/>
      <c r="D138" s="2591"/>
      <c r="E138" s="2591"/>
      <c r="F138" s="2591"/>
      <c r="G138" s="2591"/>
      <c r="H138" s="2591"/>
      <c r="I138" s="2591"/>
      <c r="J138" s="2591"/>
      <c r="K138" s="2591"/>
      <c r="L138" s="2591"/>
      <c r="M138" s="2104"/>
      <c r="N138" s="2104"/>
      <c r="O138" s="2104"/>
      <c r="P138" s="2104"/>
    </row>
    <row r="139" spans="1:16">
      <c r="B139" s="2104"/>
      <c r="C139" s="2591"/>
      <c r="D139" s="2591"/>
      <c r="E139" s="2591"/>
      <c r="F139" s="2591"/>
      <c r="G139" s="2591"/>
      <c r="H139" s="2591"/>
      <c r="I139" s="2591"/>
      <c r="J139" s="2591"/>
      <c r="K139" s="2591"/>
      <c r="L139" s="2591"/>
      <c r="M139" s="2104"/>
      <c r="N139" s="2104"/>
      <c r="O139" s="2104"/>
      <c r="P139" s="2104"/>
    </row>
    <row r="140" spans="1:16">
      <c r="B140" s="2102"/>
      <c r="C140" s="2102"/>
      <c r="D140" s="2102"/>
      <c r="E140" s="2102"/>
      <c r="F140" s="2102"/>
      <c r="G140" s="2102"/>
      <c r="H140" s="2102"/>
      <c r="I140" s="2102"/>
      <c r="J140" s="2102"/>
      <c r="K140" s="2102"/>
      <c r="L140" s="2102"/>
      <c r="M140" s="2102"/>
      <c r="N140" s="2102"/>
      <c r="O140" s="2102"/>
      <c r="P140" s="2102"/>
    </row>
    <row r="141" spans="1:16">
      <c r="B141" s="2105" t="s">
        <v>4151</v>
      </c>
      <c r="C141" s="2591" t="s">
        <v>4199</v>
      </c>
      <c r="D141" s="2591"/>
      <c r="E141" s="2591"/>
      <c r="F141" s="2591"/>
      <c r="G141" s="2591"/>
      <c r="H141" s="2591"/>
      <c r="I141" s="2591"/>
      <c r="J141" s="2591"/>
      <c r="K141" s="2591"/>
      <c r="L141" s="2591"/>
      <c r="M141" s="2104"/>
      <c r="N141" s="2104"/>
      <c r="O141" s="2104"/>
      <c r="P141" s="2104"/>
    </row>
    <row r="142" spans="1:16">
      <c r="B142" s="2106"/>
      <c r="C142" s="2591"/>
      <c r="D142" s="2591"/>
      <c r="E142" s="2591"/>
      <c r="F142" s="2591"/>
      <c r="G142" s="2591"/>
      <c r="H142" s="2591"/>
      <c r="I142" s="2591"/>
      <c r="J142" s="2591"/>
      <c r="K142" s="2591"/>
      <c r="L142" s="2591"/>
      <c r="M142" s="2104"/>
      <c r="N142" s="2104"/>
      <c r="O142" s="2104"/>
      <c r="P142" s="2104"/>
    </row>
    <row r="144" spans="1:16">
      <c r="A144" s="2107" t="s">
        <v>4155</v>
      </c>
      <c r="B144" s="2108" t="s">
        <v>4200</v>
      </c>
    </row>
    <row r="146" spans="2:16">
      <c r="B146" s="2587" t="s">
        <v>4201</v>
      </c>
      <c r="C146" s="2587"/>
      <c r="D146" s="2587"/>
      <c r="E146" s="2587"/>
      <c r="F146" s="2587"/>
      <c r="G146" s="2587"/>
      <c r="H146" s="2587"/>
      <c r="I146" s="2587"/>
      <c r="J146" s="2587"/>
      <c r="K146" s="2587"/>
      <c r="L146" s="2587"/>
    </row>
    <row r="147" spans="2:16">
      <c r="B147" s="2587"/>
      <c r="C147" s="2587"/>
      <c r="D147" s="2587"/>
      <c r="E147" s="2587"/>
      <c r="F147" s="2587"/>
      <c r="G147" s="2587"/>
      <c r="H147" s="2587"/>
      <c r="I147" s="2587"/>
      <c r="J147" s="2587"/>
      <c r="K147" s="2587"/>
      <c r="L147" s="2587"/>
    </row>
    <row r="151" spans="2:16">
      <c r="H151" s="2477" t="s">
        <v>3933</v>
      </c>
      <c r="I151" s="2477"/>
      <c r="J151" s="2477"/>
      <c r="K151" s="2477"/>
      <c r="L151" s="1587"/>
      <c r="M151" s="1587"/>
      <c r="N151" s="1582"/>
    </row>
    <row r="152" spans="2:16">
      <c r="H152" s="2109"/>
      <c r="I152" s="2102"/>
      <c r="J152" s="2109" t="s">
        <v>4202</v>
      </c>
      <c r="K152" s="2102"/>
      <c r="M152" s="2109"/>
      <c r="N152" s="2109"/>
      <c r="O152" s="2102"/>
      <c r="P152" s="2087"/>
    </row>
    <row r="153" spans="2:16">
      <c r="H153" s="2109" t="s">
        <v>4168</v>
      </c>
      <c r="I153" s="2109" t="s">
        <v>3781</v>
      </c>
      <c r="J153" s="2109" t="s">
        <v>4171</v>
      </c>
      <c r="K153" s="2102"/>
      <c r="L153" s="2087" t="s">
        <v>4172</v>
      </c>
      <c r="M153" s="2110"/>
      <c r="N153" s="2109"/>
      <c r="O153" s="2102"/>
    </row>
    <row r="154" spans="2:16">
      <c r="H154" s="2109" t="s">
        <v>4169</v>
      </c>
      <c r="I154" s="2109" t="s">
        <v>4169</v>
      </c>
      <c r="J154" s="2109" t="s">
        <v>4169</v>
      </c>
      <c r="K154" s="2109" t="s">
        <v>2928</v>
      </c>
      <c r="L154" s="2111" t="s">
        <v>4203</v>
      </c>
      <c r="M154" s="2102"/>
      <c r="O154" s="2102"/>
    </row>
    <row r="155" spans="2:16">
      <c r="H155" s="2588" t="s">
        <v>4204</v>
      </c>
      <c r="I155" s="2588"/>
      <c r="J155" s="2588"/>
      <c r="K155" s="2588"/>
      <c r="L155" s="2588"/>
    </row>
    <row r="157" spans="2:16">
      <c r="B157" s="1353" t="s">
        <v>4154</v>
      </c>
    </row>
    <row r="158" spans="2:16">
      <c r="B158" s="1595" t="s">
        <v>3187</v>
      </c>
    </row>
    <row r="159" spans="2:16">
      <c r="B159" s="1595" t="s">
        <v>3188</v>
      </c>
    </row>
    <row r="160" spans="2:16">
      <c r="B160" s="1595" t="s">
        <v>3848</v>
      </c>
    </row>
    <row r="162" spans="2:12">
      <c r="B162" s="2112" t="s">
        <v>4118</v>
      </c>
    </row>
    <row r="163" spans="2:12">
      <c r="B163" s="2113" t="s">
        <v>3187</v>
      </c>
      <c r="H163" s="1602">
        <v>0</v>
      </c>
      <c r="I163" s="1603">
        <v>0</v>
      </c>
      <c r="J163" s="1603">
        <v>0</v>
      </c>
      <c r="L163" s="1603"/>
    </row>
    <row r="164" spans="2:12">
      <c r="B164" s="2114"/>
    </row>
    <row r="165" spans="2:12">
      <c r="B165" s="1353" t="s">
        <v>4100</v>
      </c>
    </row>
    <row r="166" spans="2:12">
      <c r="B166" s="1481" t="s">
        <v>3880</v>
      </c>
    </row>
  </sheetData>
  <mergeCells count="26">
    <mergeCell ref="B146:L147"/>
    <mergeCell ref="H151:K151"/>
    <mergeCell ref="H155:L155"/>
    <mergeCell ref="C107:L110"/>
    <mergeCell ref="C114:L115"/>
    <mergeCell ref="C137:L139"/>
    <mergeCell ref="C141:L142"/>
    <mergeCell ref="C51:L53"/>
    <mergeCell ref="C72:L75"/>
    <mergeCell ref="C63:L65"/>
    <mergeCell ref="C67:L68"/>
    <mergeCell ref="C77:L85"/>
    <mergeCell ref="C55:L61"/>
    <mergeCell ref="C47:L49"/>
    <mergeCell ref="C7:L15"/>
    <mergeCell ref="C17:L20"/>
    <mergeCell ref="C22:L25"/>
    <mergeCell ref="C27:L28"/>
    <mergeCell ref="C37:L38"/>
    <mergeCell ref="D46:L46"/>
    <mergeCell ref="D43:L44"/>
    <mergeCell ref="A3:L3"/>
    <mergeCell ref="A2:L2"/>
    <mergeCell ref="A1:L1"/>
    <mergeCell ref="C30:L31"/>
    <mergeCell ref="D40:L41"/>
  </mergeCells>
  <pageMargins left="0.6" right="0.25" top="0.53" bottom="0" header="0.25" footer="0"/>
  <pageSetup paperSize="9" scale="88" firstPageNumber="8" orientation="portrait" useFirstPageNumber="1" r:id="rId1"/>
  <headerFooter>
    <oddHeader>&amp;C&amp;"Arial Black,Regular"&amp;11&amp;P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AM515"/>
  <sheetViews>
    <sheetView view="pageBreakPreview" topLeftCell="A19" zoomScale="99" zoomScaleSheetLayoutView="99" workbookViewId="0">
      <selection activeCell="C52" sqref="C52"/>
    </sheetView>
  </sheetViews>
  <sheetFormatPr defaultColWidth="9.109375" defaultRowHeight="13.8"/>
  <cols>
    <col min="1" max="1" width="6.109375" style="1582" bestFit="1" customWidth="1"/>
    <col min="2" max="2" width="4.6640625" style="1593" customWidth="1"/>
    <col min="3" max="3" width="17" style="1591" customWidth="1"/>
    <col min="4" max="4" width="15.44140625" style="1364" customWidth="1"/>
    <col min="5" max="5" width="8.6640625" style="1425" customWidth="1"/>
    <col min="6" max="6" width="14.5546875" style="1425" customWidth="1"/>
    <col min="7" max="7" width="14" style="1364" customWidth="1"/>
    <col min="8" max="8" width="14" style="1360" customWidth="1"/>
    <col min="9" max="9" width="14.88671875" style="1360" customWidth="1"/>
    <col min="10" max="10" width="1.33203125" style="1360" customWidth="1"/>
    <col min="11" max="11" width="14.33203125" style="1360" customWidth="1"/>
    <col min="12" max="12" width="14.5546875" style="1360" customWidth="1"/>
    <col min="13" max="13" width="0.33203125" style="1360" customWidth="1"/>
    <col min="14" max="14" width="14" style="1364" customWidth="1"/>
    <col min="15" max="15" width="12.33203125" style="1295" customWidth="1"/>
    <col min="16" max="16" width="18.88671875" style="1326" customWidth="1"/>
    <col min="17" max="17" width="0.5546875" style="1295" customWidth="1"/>
    <col min="18" max="18" width="21.6640625" style="1582" customWidth="1"/>
    <col min="19" max="19" width="19.5546875" style="1582" bestFit="1" customWidth="1"/>
    <col min="20" max="20" width="15.5546875" style="1582" customWidth="1"/>
    <col min="21" max="21" width="14.88671875" style="1582" bestFit="1" customWidth="1"/>
    <col min="22" max="22" width="15.88671875" style="1582" bestFit="1" customWidth="1"/>
    <col min="23" max="24" width="13.5546875" style="1582" customWidth="1"/>
    <col min="25" max="25" width="1" style="1582" customWidth="1"/>
    <col min="26" max="27" width="12.33203125" style="1582" customWidth="1"/>
    <col min="28" max="30" width="9.33203125" style="1582" customWidth="1"/>
    <col min="31" max="31" width="12.33203125" style="1582" customWidth="1"/>
    <col min="32" max="32" width="12.33203125" style="1582" bestFit="1" customWidth="1"/>
    <col min="33" max="33" width="9.6640625" style="1582" customWidth="1"/>
    <col min="34" max="34" width="11.33203125" style="1582" bestFit="1" customWidth="1"/>
    <col min="35" max="35" width="12.33203125" style="1582" bestFit="1" customWidth="1"/>
    <col min="36" max="36" width="10.33203125" style="1582" bestFit="1" customWidth="1"/>
    <col min="37" max="16384" width="9.109375" style="1582"/>
  </cols>
  <sheetData>
    <row r="1" spans="1:12" ht="15" customHeight="1">
      <c r="A1" s="2359" t="s">
        <v>3770</v>
      </c>
      <c r="B1" s="2358" t="s">
        <v>4371</v>
      </c>
      <c r="C1" s="2353"/>
      <c r="D1" s="2353"/>
      <c r="E1" s="2353"/>
      <c r="F1" s="2353"/>
      <c r="G1" s="2353"/>
      <c r="H1" s="2353"/>
      <c r="I1" s="2353"/>
      <c r="J1" s="2353"/>
      <c r="K1" s="2353"/>
    </row>
    <row r="2" spans="1:12" ht="15" customHeight="1">
      <c r="A2" s="2359"/>
      <c r="B2" s="2358"/>
      <c r="C2" s="2353"/>
      <c r="D2" s="2353"/>
      <c r="E2" s="2353"/>
      <c r="F2" s="2353"/>
      <c r="G2" s="2353"/>
      <c r="H2" s="2353"/>
      <c r="I2" s="2353"/>
      <c r="J2" s="2353"/>
      <c r="K2" s="2353"/>
    </row>
    <row r="3" spans="1:12" ht="24" customHeight="1">
      <c r="A3" s="2360">
        <f>A1+0.1</f>
        <v>3.1</v>
      </c>
      <c r="B3" s="2618" t="s">
        <v>4565</v>
      </c>
      <c r="C3" s="2618"/>
      <c r="D3" s="2618"/>
      <c r="E3" s="2618"/>
      <c r="F3" s="2618"/>
      <c r="G3" s="2618"/>
      <c r="H3" s="2618"/>
      <c r="I3" s="2618"/>
      <c r="J3" s="2618"/>
      <c r="K3" s="2618"/>
    </row>
    <row r="4" spans="1:12" ht="18.75" customHeight="1">
      <c r="A4" s="2359"/>
      <c r="B4" s="2618"/>
      <c r="C4" s="2618"/>
      <c r="D4" s="2618"/>
      <c r="E4" s="2618"/>
      <c r="F4" s="2618"/>
      <c r="G4" s="2618"/>
      <c r="H4" s="2618"/>
      <c r="I4" s="2618"/>
      <c r="J4" s="2618"/>
      <c r="K4" s="2618"/>
    </row>
    <row r="5" spans="1:12" ht="15" customHeight="1">
      <c r="A5" s="2359"/>
      <c r="B5" s="2358"/>
      <c r="C5" s="2353"/>
      <c r="D5" s="2353"/>
      <c r="E5" s="2353"/>
      <c r="F5" s="2353"/>
      <c r="G5" s="2353"/>
      <c r="H5" s="2353"/>
      <c r="I5" s="2353"/>
      <c r="J5" s="2353"/>
      <c r="K5" s="2353"/>
    </row>
    <row r="6" spans="1:12" ht="22.5" customHeight="1">
      <c r="A6" s="2360">
        <f>A1+0.2</f>
        <v>3.2</v>
      </c>
      <c r="B6" s="2618" t="s">
        <v>4372</v>
      </c>
      <c r="C6" s="2618"/>
      <c r="D6" s="2618"/>
      <c r="E6" s="2618"/>
      <c r="F6" s="2618"/>
      <c r="G6" s="2618"/>
      <c r="H6" s="2618"/>
      <c r="I6" s="2618"/>
      <c r="J6" s="2618"/>
      <c r="K6" s="2618"/>
    </row>
    <row r="7" spans="1:12" ht="21" customHeight="1">
      <c r="A7" s="2359"/>
      <c r="B7" s="2618"/>
      <c r="C7" s="2618"/>
      <c r="D7" s="2618"/>
      <c r="E7" s="2618"/>
      <c r="F7" s="2618"/>
      <c r="G7" s="2618"/>
      <c r="H7" s="2618"/>
      <c r="I7" s="2618"/>
      <c r="J7" s="2618"/>
      <c r="K7" s="2618"/>
    </row>
    <row r="8" spans="1:12" ht="15" customHeight="1">
      <c r="A8" s="2359"/>
      <c r="B8" s="2358"/>
      <c r="C8" s="2353"/>
      <c r="D8" s="2353"/>
      <c r="E8" s="2353"/>
      <c r="F8" s="2353"/>
      <c r="G8" s="2353"/>
      <c r="H8" s="2353"/>
      <c r="I8" s="2353"/>
      <c r="J8" s="2353"/>
      <c r="K8" s="2353"/>
    </row>
    <row r="9" spans="1:12" ht="15" customHeight="1">
      <c r="A9" s="2359" t="s">
        <v>4155</v>
      </c>
      <c r="B9" s="2358" t="s">
        <v>4369</v>
      </c>
      <c r="C9" s="2361"/>
      <c r="D9" s="1989"/>
      <c r="E9" s="2334"/>
      <c r="F9" s="2334"/>
      <c r="G9" s="2334"/>
      <c r="H9" s="2334"/>
      <c r="I9" s="2334"/>
      <c r="J9" s="2334"/>
      <c r="K9" s="2334"/>
      <c r="L9" s="2334"/>
    </row>
    <row r="10" spans="1:12" ht="15" customHeight="1">
      <c r="B10" s="2358"/>
      <c r="C10" s="2172"/>
      <c r="D10" s="2172"/>
      <c r="E10" s="2172"/>
      <c r="F10" s="2172"/>
      <c r="G10" s="2172"/>
      <c r="H10" s="2172"/>
      <c r="I10" s="2172"/>
      <c r="J10" s="2172"/>
      <c r="K10" s="2172"/>
    </row>
    <row r="11" spans="1:12" ht="15" customHeight="1">
      <c r="B11" s="2624" t="s">
        <v>4566</v>
      </c>
      <c r="C11" s="2624"/>
      <c r="D11" s="2624"/>
      <c r="E11" s="2624"/>
      <c r="F11" s="2624"/>
      <c r="G11" s="2624"/>
      <c r="H11" s="2624"/>
      <c r="I11" s="2624"/>
      <c r="J11" s="2624"/>
      <c r="K11" s="2624"/>
    </row>
    <row r="12" spans="1:12" ht="15" customHeight="1">
      <c r="B12" s="2624"/>
      <c r="C12" s="2624"/>
      <c r="D12" s="2624"/>
      <c r="E12" s="2624"/>
      <c r="F12" s="2624"/>
      <c r="G12" s="2624"/>
      <c r="H12" s="2624"/>
      <c r="I12" s="2624"/>
      <c r="J12" s="2624"/>
      <c r="K12" s="2624"/>
    </row>
    <row r="13" spans="1:12" ht="15" customHeight="1">
      <c r="B13" s="2624"/>
      <c r="C13" s="2624"/>
      <c r="D13" s="2624"/>
      <c r="E13" s="2624"/>
      <c r="F13" s="2624"/>
      <c r="G13" s="2624"/>
      <c r="H13" s="2624"/>
      <c r="I13" s="2624"/>
      <c r="J13" s="2624"/>
      <c r="K13" s="2624"/>
    </row>
    <row r="14" spans="1:12" ht="15" customHeight="1">
      <c r="B14" s="2624"/>
      <c r="C14" s="2624"/>
      <c r="D14" s="2624"/>
      <c r="E14" s="2624"/>
      <c r="F14" s="2624"/>
      <c r="G14" s="2624"/>
      <c r="H14" s="2624"/>
      <c r="I14" s="2624"/>
      <c r="J14" s="2624"/>
      <c r="K14" s="2624"/>
    </row>
    <row r="15" spans="1:12" ht="15" customHeight="1">
      <c r="B15" s="2624"/>
      <c r="C15" s="2624"/>
      <c r="D15" s="2624"/>
      <c r="E15" s="2624"/>
      <c r="F15" s="2624"/>
      <c r="G15" s="2624"/>
      <c r="H15" s="2624"/>
      <c r="I15" s="2624"/>
      <c r="J15" s="2624"/>
      <c r="K15" s="2624"/>
    </row>
    <row r="16" spans="1:12" ht="15" customHeight="1"/>
    <row r="17" spans="1:16" ht="15" customHeight="1">
      <c r="A17" s="2359" t="s">
        <v>4156</v>
      </c>
      <c r="B17" s="2358" t="s">
        <v>4370</v>
      </c>
      <c r="C17" s="1582"/>
      <c r="D17" s="2357"/>
      <c r="E17" s="2357"/>
      <c r="F17" s="2357"/>
      <c r="G17" s="2357"/>
      <c r="H17" s="2357"/>
      <c r="I17" s="2357"/>
      <c r="J17" s="2357"/>
      <c r="K17" s="2357"/>
    </row>
    <row r="18" spans="1:16" ht="15" customHeight="1">
      <c r="C18" s="2357"/>
      <c r="D18" s="2357"/>
      <c r="E18" s="2357"/>
      <c r="F18" s="2357"/>
      <c r="G18" s="2357"/>
      <c r="H18" s="2357"/>
      <c r="I18" s="2357"/>
      <c r="J18" s="2357"/>
      <c r="K18" s="2357"/>
    </row>
    <row r="19" spans="1:16" ht="28.5" customHeight="1">
      <c r="B19" s="2625" t="s">
        <v>4416</v>
      </c>
      <c r="C19" s="2625"/>
      <c r="D19" s="2625"/>
      <c r="E19" s="2625"/>
      <c r="F19" s="2625"/>
      <c r="G19" s="2625"/>
      <c r="H19" s="2625"/>
      <c r="I19" s="2625"/>
      <c r="J19" s="2625"/>
      <c r="K19" s="2625"/>
    </row>
    <row r="20" spans="1:16" ht="15" customHeight="1">
      <c r="C20" s="2026"/>
      <c r="D20" s="2026"/>
      <c r="E20" s="2026"/>
      <c r="F20" s="2026"/>
      <c r="G20" s="2026"/>
      <c r="H20" s="2026"/>
      <c r="I20" s="2026"/>
      <c r="J20" s="2304"/>
      <c r="K20" s="2026"/>
      <c r="L20" s="1584"/>
      <c r="M20" s="1584"/>
      <c r="N20" s="1584"/>
    </row>
    <row r="21" spans="1:16" ht="15" customHeight="1">
      <c r="B21" s="1977"/>
      <c r="C21" s="2026"/>
      <c r="D21" s="2026"/>
      <c r="E21" s="2020"/>
      <c r="F21" s="2477" t="s">
        <v>4434</v>
      </c>
      <c r="G21" s="2477"/>
      <c r="H21" s="2477"/>
      <c r="I21" s="2477"/>
      <c r="J21" s="2303"/>
      <c r="K21" s="2034"/>
      <c r="L21" s="1584"/>
      <c r="M21" s="1584"/>
      <c r="N21" s="1584"/>
    </row>
    <row r="22" spans="1:16" ht="15" customHeight="1">
      <c r="B22" s="1977"/>
      <c r="C22" s="2125"/>
      <c r="D22" s="2125"/>
      <c r="E22" s="2020"/>
      <c r="F22" s="2150"/>
      <c r="G22" s="2150"/>
      <c r="H22" s="2150" t="s">
        <v>4202</v>
      </c>
      <c r="I22" s="2150"/>
      <c r="J22" s="2150"/>
      <c r="K22" s="2152" t="s">
        <v>4235</v>
      </c>
      <c r="L22" s="1584"/>
      <c r="M22" s="1584"/>
      <c r="N22" s="1584"/>
    </row>
    <row r="23" spans="1:16" ht="15" customHeight="1">
      <c r="B23" s="1977"/>
      <c r="C23" s="2125"/>
      <c r="D23" s="2125"/>
      <c r="E23" s="2027"/>
      <c r="F23" s="2150" t="s">
        <v>4168</v>
      </c>
      <c r="G23" s="2150" t="s">
        <v>3781</v>
      </c>
      <c r="H23" s="2150" t="s">
        <v>4171</v>
      </c>
      <c r="I23" s="2150"/>
      <c r="J23" s="2150"/>
      <c r="K23" s="2152" t="s">
        <v>4438</v>
      </c>
      <c r="L23" s="1584"/>
      <c r="M23" s="1584"/>
      <c r="N23" s="1584"/>
    </row>
    <row r="24" spans="1:16" ht="15" customHeight="1">
      <c r="B24" s="1977"/>
      <c r="C24" s="2125"/>
      <c r="D24" s="2125"/>
      <c r="E24" s="2018"/>
      <c r="F24" s="2150" t="s">
        <v>4169</v>
      </c>
      <c r="G24" s="2150" t="s">
        <v>4169</v>
      </c>
      <c r="H24" s="2150" t="s">
        <v>4169</v>
      </c>
      <c r="I24" s="2150" t="s">
        <v>2928</v>
      </c>
      <c r="J24" s="2150"/>
      <c r="K24" s="2151" t="s">
        <v>4172</v>
      </c>
      <c r="L24" s="1584"/>
      <c r="M24" s="1584"/>
      <c r="N24" s="1584"/>
    </row>
    <row r="25" spans="1:16" ht="15" customHeight="1">
      <c r="B25" s="1582"/>
      <c r="C25" s="2173"/>
      <c r="D25" s="2173"/>
      <c r="E25" s="2015"/>
      <c r="F25" s="2503" t="s">
        <v>3173</v>
      </c>
      <c r="G25" s="2503"/>
      <c r="H25" s="2503"/>
      <c r="I25" s="2503"/>
      <c r="J25" s="2503"/>
      <c r="K25" s="2503"/>
      <c r="L25" s="1584"/>
      <c r="M25" s="1584"/>
      <c r="N25" s="1584"/>
    </row>
    <row r="26" spans="1:16" ht="15" customHeight="1">
      <c r="A26" s="2147" t="s">
        <v>4205</v>
      </c>
      <c r="B26" s="2148" t="s">
        <v>4200</v>
      </c>
      <c r="C26" s="2173"/>
      <c r="D26" s="2173"/>
      <c r="E26" s="2153"/>
      <c r="F26" s="2154"/>
      <c r="G26" s="2154"/>
      <c r="H26" s="2154"/>
      <c r="I26" s="2154"/>
      <c r="J26" s="2303"/>
      <c r="K26" s="2154"/>
      <c r="L26" s="1584"/>
      <c r="M26" s="1584"/>
      <c r="N26" s="1584"/>
    </row>
    <row r="27" spans="1:16" ht="15" customHeight="1">
      <c r="B27" s="2173"/>
      <c r="C27" s="2173"/>
      <c r="D27" s="2173"/>
      <c r="E27" s="2173"/>
      <c r="F27" s="2173"/>
      <c r="G27" s="2173"/>
      <c r="H27" s="2173"/>
      <c r="I27" s="2173"/>
      <c r="J27" s="2173"/>
      <c r="K27" s="2173"/>
      <c r="L27" s="1584"/>
      <c r="M27" s="1584"/>
      <c r="N27" s="1584"/>
    </row>
    <row r="28" spans="1:16" ht="15" customHeight="1">
      <c r="B28" s="1977" t="s">
        <v>2929</v>
      </c>
      <c r="C28" s="2026"/>
      <c r="D28" s="2026"/>
      <c r="E28" s="2026"/>
      <c r="F28" s="2176">
        <f>eqity!J2</f>
        <v>3322</v>
      </c>
      <c r="G28" s="2176">
        <f>ROUND('debt tb'!M3,0)</f>
        <v>1938</v>
      </c>
      <c r="H28" s="2176">
        <f>ROUND('money market tb'!J2,0)</f>
        <v>2018</v>
      </c>
      <c r="I28" s="2176">
        <f>SUM(F28:H28)</f>
        <v>7278</v>
      </c>
      <c r="J28" s="2176"/>
      <c r="K28" s="2175">
        <v>1795</v>
      </c>
      <c r="L28" s="1584"/>
      <c r="M28" s="1584"/>
      <c r="N28" s="1584"/>
      <c r="P28" s="1328">
        <f>10000/1000000</f>
        <v>0.01</v>
      </c>
    </row>
    <row r="29" spans="1:16" ht="15" customHeight="1">
      <c r="B29" s="1977" t="s">
        <v>3914</v>
      </c>
      <c r="C29" s="2020"/>
      <c r="D29" s="2020"/>
      <c r="E29" s="2342">
        <f>A32</f>
        <v>6.1</v>
      </c>
      <c r="F29" s="2176">
        <f>eqity!J3</f>
        <v>15883</v>
      </c>
      <c r="G29" s="2176">
        <f>ROUND('debt tb'!M4,0)</f>
        <v>126462</v>
      </c>
      <c r="H29" s="2176">
        <f>ROUND('money market tb'!J3,0)</f>
        <v>208616</v>
      </c>
      <c r="I29" s="2176">
        <f>SUM(F29:H29)</f>
        <v>350961</v>
      </c>
      <c r="J29" s="2176"/>
      <c r="K29" s="2175">
        <v>336472</v>
      </c>
      <c r="L29" s="1584">
        <f>eqity!C13</f>
        <v>0</v>
      </c>
      <c r="M29" s="1584"/>
      <c r="N29" s="1584">
        <f>'debt tb'!C14</f>
        <v>10</v>
      </c>
    </row>
    <row r="30" spans="1:16" ht="15" customHeight="1" thickBot="1">
      <c r="B30" s="1977"/>
      <c r="C30" s="2127"/>
      <c r="D30" s="2127"/>
      <c r="E30" s="2174"/>
      <c r="F30" s="2177">
        <f>SUM(F28:F29)</f>
        <v>19205</v>
      </c>
      <c r="G30" s="2177">
        <f>SUM(G28:G29)</f>
        <v>128400</v>
      </c>
      <c r="H30" s="2177">
        <f>SUM(H28:H29)</f>
        <v>210634</v>
      </c>
      <c r="I30" s="2177">
        <f>SUM(I28:I29)</f>
        <v>358239</v>
      </c>
      <c r="J30" s="1582"/>
      <c r="K30" s="2178">
        <f>SUM(K28:K29)</f>
        <v>338267</v>
      </c>
      <c r="L30" s="1584">
        <f>BS!E11</f>
        <v>19205</v>
      </c>
      <c r="M30" s="1584"/>
      <c r="N30" s="1584">
        <f>BS!G11</f>
        <v>128400</v>
      </c>
      <c r="P30" s="1584">
        <f>BS!I11</f>
        <v>210634</v>
      </c>
    </row>
    <row r="31" spans="1:16" ht="15" customHeight="1" thickTop="1">
      <c r="B31" s="1977"/>
      <c r="C31" s="2339"/>
      <c r="D31" s="2339"/>
      <c r="E31" s="2174"/>
      <c r="F31" s="2340"/>
      <c r="G31" s="2340"/>
      <c r="H31" s="2340"/>
      <c r="I31" s="2340"/>
      <c r="J31" s="1582"/>
      <c r="K31" s="2341"/>
      <c r="L31" s="1326">
        <f>L30-F30</f>
        <v>0</v>
      </c>
      <c r="M31" s="1584"/>
      <c r="N31" s="1326">
        <f>N30-G30</f>
        <v>0</v>
      </c>
      <c r="P31" s="1326">
        <f>P30-H30</f>
        <v>0</v>
      </c>
    </row>
    <row r="32" spans="1:16" ht="15" customHeight="1">
      <c r="A32" s="2343">
        <f>A26+0.1</f>
        <v>6.1</v>
      </c>
      <c r="B32" s="2628" t="s">
        <v>4518</v>
      </c>
      <c r="C32" s="2628"/>
      <c r="D32" s="2628"/>
      <c r="E32" s="2628"/>
      <c r="F32" s="2628"/>
      <c r="G32" s="2628"/>
      <c r="H32" s="2628"/>
      <c r="I32" s="2628"/>
      <c r="J32" s="2628"/>
      <c r="K32" s="2628"/>
      <c r="L32" s="1584"/>
      <c r="M32" s="1584"/>
      <c r="N32" s="1584"/>
    </row>
    <row r="33" spans="1:17" ht="15" customHeight="1">
      <c r="B33" s="2628"/>
      <c r="C33" s="2628"/>
      <c r="D33" s="2628"/>
      <c r="E33" s="2628"/>
      <c r="F33" s="2628"/>
      <c r="G33" s="2628"/>
      <c r="H33" s="2628"/>
      <c r="I33" s="2628"/>
      <c r="J33" s="2628"/>
      <c r="K33" s="2628"/>
      <c r="L33" s="1584">
        <f>+eqity!C14/1000</f>
        <v>1.03E-2</v>
      </c>
      <c r="M33" s="1584"/>
      <c r="N33" s="1584"/>
    </row>
    <row r="34" spans="1:17">
      <c r="B34" s="2628"/>
      <c r="C34" s="2628"/>
      <c r="D34" s="2628"/>
      <c r="E34" s="2628"/>
      <c r="F34" s="2628"/>
      <c r="G34" s="2628"/>
      <c r="H34" s="2628"/>
      <c r="I34" s="2628"/>
      <c r="J34" s="2628"/>
      <c r="K34" s="2628"/>
      <c r="L34" s="1584"/>
      <c r="M34" s="1584"/>
      <c r="N34" s="1584"/>
    </row>
    <row r="35" spans="1:17" ht="15" customHeight="1">
      <c r="B35" s="2344"/>
      <c r="C35" s="2344"/>
      <c r="D35" s="2344"/>
      <c r="E35" s="2344"/>
      <c r="F35" s="2477" t="s">
        <v>4434</v>
      </c>
      <c r="G35" s="2477"/>
      <c r="H35" s="2477"/>
      <c r="I35" s="2477"/>
      <c r="J35" s="2392"/>
      <c r="K35" s="2034"/>
      <c r="L35" s="1584"/>
      <c r="M35" s="1584"/>
      <c r="N35" s="1584"/>
    </row>
    <row r="36" spans="1:17" ht="15" customHeight="1">
      <c r="B36" s="2344"/>
      <c r="C36" s="2344"/>
      <c r="D36" s="2344"/>
      <c r="E36" s="2344"/>
      <c r="F36" s="2150"/>
      <c r="G36" s="2150"/>
      <c r="H36" s="2150" t="s">
        <v>4202</v>
      </c>
      <c r="I36" s="2150"/>
      <c r="J36" s="2150"/>
      <c r="K36" s="2152" t="s">
        <v>4235</v>
      </c>
      <c r="L36" s="1584"/>
      <c r="M36" s="1584"/>
      <c r="N36" s="1584"/>
    </row>
    <row r="37" spans="1:17" ht="15" customHeight="1">
      <c r="B37" s="2344"/>
      <c r="C37" s="2344"/>
      <c r="D37" s="2344"/>
      <c r="E37" s="2344"/>
      <c r="F37" s="2150" t="s">
        <v>4168</v>
      </c>
      <c r="G37" s="2150" t="s">
        <v>3781</v>
      </c>
      <c r="H37" s="2150" t="s">
        <v>4171</v>
      </c>
      <c r="I37" s="2150"/>
      <c r="J37" s="2150"/>
      <c r="K37" s="2152" t="s">
        <v>4438</v>
      </c>
      <c r="L37" s="1584"/>
      <c r="M37" s="1584"/>
      <c r="N37" s="1584"/>
    </row>
    <row r="38" spans="1:17" ht="15" customHeight="1">
      <c r="A38" s="1588" t="s">
        <v>3767</v>
      </c>
      <c r="B38" s="1588" t="s">
        <v>3919</v>
      </c>
      <c r="E38" s="1589"/>
      <c r="F38" s="2150" t="s">
        <v>4169</v>
      </c>
      <c r="G38" s="2150" t="s">
        <v>4169</v>
      </c>
      <c r="H38" s="2150" t="s">
        <v>4169</v>
      </c>
      <c r="I38" s="2150" t="s">
        <v>2928</v>
      </c>
      <c r="J38" s="2150"/>
      <c r="K38" s="2151" t="s">
        <v>4172</v>
      </c>
      <c r="L38" s="1584"/>
      <c r="M38" s="1584"/>
      <c r="N38" s="1584"/>
    </row>
    <row r="39" spans="1:17" ht="15" customHeight="1">
      <c r="B39" s="1978"/>
      <c r="E39" s="1308"/>
      <c r="F39" s="2503" t="s">
        <v>3173</v>
      </c>
      <c r="G39" s="2503"/>
      <c r="H39" s="2503"/>
      <c r="I39" s="2503"/>
      <c r="J39" s="2503"/>
      <c r="K39" s="2503"/>
      <c r="L39" s="1584"/>
      <c r="M39" s="1584"/>
      <c r="N39" s="1584"/>
    </row>
    <row r="40" spans="1:17" ht="15" customHeight="1">
      <c r="B40" s="1353" t="s">
        <v>4164</v>
      </c>
      <c r="C40" s="1582"/>
      <c r="E40" s="1594"/>
      <c r="F40" s="1582"/>
      <c r="G40" s="1582"/>
      <c r="H40" s="1582"/>
      <c r="I40" s="1582"/>
      <c r="J40" s="1582"/>
      <c r="K40" s="1582"/>
      <c r="L40" s="1582"/>
      <c r="M40" s="1582"/>
      <c r="N40" s="1582"/>
    </row>
    <row r="41" spans="1:17" ht="15" customHeight="1">
      <c r="B41" s="1595" t="s">
        <v>3187</v>
      </c>
      <c r="C41" s="1980"/>
      <c r="E41" s="1596">
        <v>7.1</v>
      </c>
      <c r="F41" s="2168">
        <f>+'7.1'!J133</f>
        <v>657865</v>
      </c>
      <c r="G41" s="2168">
        <v>0</v>
      </c>
      <c r="H41" s="2168">
        <v>0</v>
      </c>
      <c r="I41" s="2168">
        <f>+'3-7'!F41+'3-7'!G41+H41</f>
        <v>657865</v>
      </c>
      <c r="J41" s="2312"/>
      <c r="K41" s="2354">
        <v>685385</v>
      </c>
      <c r="L41" s="1587"/>
      <c r="M41" s="1587"/>
      <c r="N41" s="1587"/>
    </row>
    <row r="42" spans="1:17" ht="15" customHeight="1">
      <c r="B42" s="1595" t="s">
        <v>4264</v>
      </c>
      <c r="C42" s="1980"/>
      <c r="E42" s="1596">
        <v>7.2</v>
      </c>
      <c r="F42" s="2169">
        <v>0</v>
      </c>
      <c r="G42" s="2169">
        <f>+'7.2'!J16</f>
        <v>90747</v>
      </c>
      <c r="H42" s="2169">
        <f>'7.2'!J31</f>
        <v>40332</v>
      </c>
      <c r="I42" s="2169">
        <f>+'3-7'!F42+'3-7'!G42+H42</f>
        <v>131079</v>
      </c>
      <c r="J42" s="2312"/>
      <c r="K42" s="2355">
        <v>130780</v>
      </c>
      <c r="L42" s="1587"/>
      <c r="M42" s="1587"/>
      <c r="N42" s="1587"/>
    </row>
    <row r="43" spans="1:17" ht="15" customHeight="1">
      <c r="B43" s="1595" t="s">
        <v>4239</v>
      </c>
      <c r="C43" s="2348"/>
      <c r="E43" s="1596">
        <v>7.3</v>
      </c>
      <c r="F43" s="2169">
        <v>0</v>
      </c>
      <c r="G43" s="2169">
        <f>+'7.3'!J20</f>
        <v>125817</v>
      </c>
      <c r="H43" s="2169">
        <f>'7.3'!J50</f>
        <v>25000</v>
      </c>
      <c r="I43" s="2169">
        <f>+'3-7'!F43+'3-7'!G43+H43</f>
        <v>150817</v>
      </c>
      <c r="J43" s="2312"/>
      <c r="K43" s="2355">
        <v>153483</v>
      </c>
      <c r="L43" s="1587"/>
      <c r="M43" s="1587"/>
      <c r="N43" s="1587"/>
    </row>
    <row r="44" spans="1:17" ht="15" customHeight="1">
      <c r="B44" s="1595" t="s">
        <v>4413</v>
      </c>
      <c r="C44" s="2348"/>
      <c r="E44" s="1596"/>
      <c r="F44" s="2169">
        <v>0</v>
      </c>
      <c r="G44" s="2169">
        <f>'debt tb'!C23+'debt tb'!C24</f>
        <v>14442</v>
      </c>
      <c r="H44" s="2169">
        <f>'money market tb'!C24-'money market tb'!D25</f>
        <v>12517</v>
      </c>
      <c r="I44" s="2169">
        <f>+'3-7'!F44+'3-7'!G44+H44</f>
        <v>26959</v>
      </c>
      <c r="J44" s="2312"/>
      <c r="K44" s="2355">
        <v>56258</v>
      </c>
      <c r="L44" s="1587"/>
      <c r="M44" s="1587"/>
      <c r="N44" s="1587"/>
    </row>
    <row r="45" spans="1:17" ht="15" customHeight="1">
      <c r="B45" s="1595" t="s">
        <v>4520</v>
      </c>
      <c r="C45" s="2368"/>
      <c r="E45" s="1596"/>
      <c r="F45" s="2170"/>
      <c r="G45" s="2170"/>
      <c r="H45" s="2170">
        <f>'money market tb'!C19</f>
        <v>0</v>
      </c>
      <c r="I45" s="2170">
        <f>+'3-7'!F45+'3-7'!G45+H45</f>
        <v>0</v>
      </c>
      <c r="J45" s="2312"/>
      <c r="K45" s="2356">
        <v>0</v>
      </c>
      <c r="L45" s="1587"/>
      <c r="M45" s="1587"/>
      <c r="N45" s="1587"/>
    </row>
    <row r="46" spans="1:17">
      <c r="A46" s="1590"/>
      <c r="B46" s="1353"/>
      <c r="C46" s="1586"/>
      <c r="E46" s="1372"/>
      <c r="F46" s="1601"/>
      <c r="G46" s="1600"/>
      <c r="H46" s="1600"/>
      <c r="I46" s="1600"/>
      <c r="J46" s="1600"/>
      <c r="K46" s="2146"/>
      <c r="L46" s="1582"/>
      <c r="M46" s="1582"/>
      <c r="N46" s="1582"/>
      <c r="O46" s="1582"/>
      <c r="P46" s="1582"/>
      <c r="Q46" s="1582"/>
    </row>
    <row r="47" spans="1:17" ht="15" customHeight="1" thickBot="1">
      <c r="B47" s="1582"/>
      <c r="E47" s="1359"/>
      <c r="F47" s="1607">
        <f>SUM(F41:F46)</f>
        <v>657865</v>
      </c>
      <c r="G47" s="1607">
        <f t="shared" ref="G47:K47" si="0">SUM(G41:G46)</f>
        <v>231006</v>
      </c>
      <c r="H47" s="1607">
        <f t="shared" si="0"/>
        <v>77849</v>
      </c>
      <c r="I47" s="1607">
        <f t="shared" si="0"/>
        <v>966720</v>
      </c>
      <c r="J47" s="1582"/>
      <c r="K47" s="1607">
        <f t="shared" si="0"/>
        <v>1025906</v>
      </c>
      <c r="L47" s="1295">
        <f>BS!E12</f>
        <v>657865</v>
      </c>
      <c r="M47" s="1295"/>
      <c r="N47" s="1295">
        <f>BS!G12</f>
        <v>231007</v>
      </c>
      <c r="O47" s="1435"/>
      <c r="P47" s="1295">
        <f>BS!I12</f>
        <v>77849</v>
      </c>
      <c r="Q47" s="1582"/>
    </row>
    <row r="48" spans="1:17" ht="15" customHeight="1" thickTop="1">
      <c r="B48" s="1582"/>
      <c r="E48" s="1359"/>
      <c r="F48" s="1582"/>
      <c r="G48" s="1582"/>
      <c r="H48" s="1582"/>
      <c r="I48" s="1582"/>
      <c r="J48" s="1582"/>
      <c r="K48" s="1582"/>
      <c r="L48" s="1295">
        <f>F47-L47</f>
        <v>0</v>
      </c>
      <c r="M48" s="1295"/>
      <c r="N48" s="1295">
        <f>N47-G47</f>
        <v>1</v>
      </c>
      <c r="O48" s="1435"/>
      <c r="P48" s="1295">
        <f>P47-H47</f>
        <v>0</v>
      </c>
      <c r="Q48" s="1582"/>
    </row>
    <row r="49" spans="1:29" ht="15" customHeight="1">
      <c r="B49" s="2265" t="s">
        <v>4519</v>
      </c>
      <c r="E49" s="1359"/>
      <c r="F49" s="1582"/>
      <c r="G49" s="1582"/>
      <c r="H49" s="1582"/>
      <c r="I49" s="1582"/>
      <c r="J49" s="1582"/>
      <c r="K49" s="1582"/>
      <c r="L49" s="1295"/>
      <c r="M49" s="1295"/>
      <c r="N49" s="1295"/>
      <c r="O49" s="1435"/>
      <c r="P49" s="1295"/>
      <c r="Q49" s="1582"/>
    </row>
    <row r="50" spans="1:29" ht="15" customHeight="1">
      <c r="B50" s="1582"/>
      <c r="E50" s="1359"/>
      <c r="F50" s="1582"/>
      <c r="G50" s="1582"/>
      <c r="H50" s="1582"/>
      <c r="I50" s="1582"/>
      <c r="J50" s="1582"/>
      <c r="K50" s="1582"/>
      <c r="L50" s="1295"/>
      <c r="M50" s="1295"/>
      <c r="N50" s="1295"/>
      <c r="O50" s="1435"/>
      <c r="P50" s="1295"/>
      <c r="Q50" s="1582"/>
    </row>
    <row r="51" spans="1:29" ht="15" customHeight="1">
      <c r="B51" s="1582"/>
      <c r="E51" s="1359"/>
      <c r="F51" s="1582"/>
      <c r="G51" s="1582"/>
      <c r="H51" s="1582"/>
      <c r="I51" s="1582"/>
      <c r="J51" s="1582"/>
      <c r="K51" s="1582"/>
      <c r="L51" s="1295"/>
      <c r="M51" s="1295"/>
      <c r="N51" s="1295"/>
      <c r="O51" s="1435"/>
      <c r="P51" s="1295"/>
      <c r="Q51" s="1582"/>
    </row>
    <row r="52" spans="1:29">
      <c r="E52" s="1600"/>
      <c r="F52" s="2619" t="s">
        <v>3936</v>
      </c>
      <c r="G52" s="2619"/>
      <c r="H52" s="2619"/>
      <c r="I52" s="2619"/>
      <c r="J52" s="1928"/>
      <c r="K52" s="2595" t="s">
        <v>4157</v>
      </c>
      <c r="L52" s="1582"/>
      <c r="M52" s="1582"/>
      <c r="N52" s="1582"/>
      <c r="O52" s="1587"/>
      <c r="P52" s="1582"/>
      <c r="Q52" s="1582"/>
    </row>
    <row r="53" spans="1:29" ht="14.1" customHeight="1">
      <c r="E53" s="1600"/>
      <c r="F53" s="2600" t="s">
        <v>3077</v>
      </c>
      <c r="G53" s="2629" t="s">
        <v>4159</v>
      </c>
      <c r="H53" s="2629" t="s">
        <v>3182</v>
      </c>
      <c r="I53" s="2600" t="s">
        <v>2928</v>
      </c>
      <c r="J53" s="2307"/>
      <c r="K53" s="2595"/>
      <c r="L53" s="1582"/>
      <c r="M53" s="1582"/>
      <c r="N53" s="1582"/>
      <c r="O53" s="1587"/>
      <c r="P53" s="1582"/>
      <c r="Q53" s="1582"/>
    </row>
    <row r="54" spans="1:29" ht="14.1" customHeight="1">
      <c r="E54" s="1602"/>
      <c r="F54" s="2601"/>
      <c r="G54" s="2567"/>
      <c r="H54" s="2567"/>
      <c r="I54" s="2601"/>
      <c r="J54" s="2307"/>
      <c r="K54" s="2595"/>
      <c r="L54" s="1582"/>
      <c r="M54" s="1582"/>
      <c r="N54" s="1582"/>
      <c r="O54" s="1587"/>
      <c r="P54" s="1582"/>
      <c r="Q54" s="1582"/>
    </row>
    <row r="55" spans="1:29">
      <c r="E55" s="1602"/>
      <c r="F55" s="2601"/>
      <c r="G55" s="2567"/>
      <c r="H55" s="2567"/>
      <c r="I55" s="2601"/>
      <c r="J55" s="2307"/>
      <c r="K55" s="2595"/>
      <c r="L55" s="1582"/>
      <c r="M55" s="1582"/>
      <c r="N55" s="1582"/>
      <c r="O55" s="1587"/>
      <c r="P55" s="1582"/>
      <c r="Q55" s="1582"/>
    </row>
    <row r="56" spans="1:29">
      <c r="E56" s="1730" t="s">
        <v>2945</v>
      </c>
      <c r="F56" s="2470" t="s">
        <v>3326</v>
      </c>
      <c r="G56" s="2470"/>
      <c r="H56" s="2470"/>
      <c r="I56" s="2470"/>
      <c r="J56" s="2470"/>
      <c r="K56" s="2470"/>
      <c r="L56" s="1582"/>
      <c r="M56" s="1582"/>
      <c r="N56" s="1582"/>
      <c r="O56" s="1605"/>
      <c r="P56" s="1582"/>
      <c r="Q56" s="1582"/>
    </row>
    <row r="57" spans="1:29">
      <c r="C57" s="1342"/>
      <c r="E57" s="1600"/>
      <c r="H57" s="1582"/>
      <c r="I57" s="1582"/>
      <c r="J57" s="1582"/>
      <c r="L57" s="1582"/>
      <c r="M57" s="1582"/>
      <c r="N57" s="1582"/>
      <c r="O57" s="1587"/>
      <c r="P57" s="1582"/>
      <c r="Q57" s="1582"/>
    </row>
    <row r="58" spans="1:29">
      <c r="A58" s="1342"/>
      <c r="B58" s="1342"/>
      <c r="C58" s="1342"/>
      <c r="E58" s="1600"/>
      <c r="H58" s="1582"/>
      <c r="I58" s="1582"/>
      <c r="J58" s="1582"/>
      <c r="L58" s="1582"/>
      <c r="M58" s="1582"/>
      <c r="N58" s="1582"/>
      <c r="O58" s="1587"/>
      <c r="P58" s="1582"/>
      <c r="Q58" s="1582"/>
    </row>
    <row r="59" spans="1:29" ht="21" customHeight="1">
      <c r="A59" s="1537"/>
      <c r="B59" s="1641" t="s">
        <v>3629</v>
      </c>
      <c r="C59" s="1377"/>
      <c r="H59" s="1582"/>
      <c r="I59" s="1582"/>
      <c r="J59" s="1582"/>
      <c r="L59" s="1582"/>
      <c r="M59" s="1582"/>
      <c r="N59" s="1582"/>
      <c r="O59" s="1587"/>
      <c r="P59" s="1582"/>
      <c r="Q59" s="1582"/>
    </row>
    <row r="60" spans="1:29">
      <c r="A60" s="1537"/>
      <c r="B60" s="1626" t="s">
        <v>3202</v>
      </c>
      <c r="C60" s="1377"/>
      <c r="E60" s="1377"/>
      <c r="K60" s="1587"/>
      <c r="L60" s="1608"/>
      <c r="M60" s="1587"/>
      <c r="N60" s="1609"/>
    </row>
    <row r="61" spans="1:29">
      <c r="B61" s="1626" t="s">
        <v>3630</v>
      </c>
      <c r="C61" s="1377"/>
      <c r="D61" s="1587"/>
      <c r="E61" s="1642">
        <f>B71</f>
        <v>8.1</v>
      </c>
      <c r="L61" s="1587"/>
      <c r="M61" s="1587"/>
      <c r="N61" s="1587"/>
    </row>
    <row r="62" spans="1:29">
      <c r="B62" s="1641" t="s">
        <v>3499</v>
      </c>
      <c r="C62" s="1377"/>
      <c r="E62" s="1377"/>
      <c r="N62" s="1424" t="s">
        <v>3767</v>
      </c>
      <c r="O62" s="1610" t="str">
        <f>UPPER(BS!A16)</f>
        <v>ADVANCES, DEPOSITS AND OTHER RECEIVABLES</v>
      </c>
      <c r="P62" s="1569"/>
      <c r="Q62" s="1611"/>
      <c r="R62" s="1587"/>
      <c r="S62" s="1587"/>
      <c r="T62" s="1587"/>
      <c r="U62" s="1587"/>
      <c r="V62" s="1587"/>
      <c r="W62" s="1587"/>
      <c r="X62" s="1587"/>
      <c r="Y62" s="1587"/>
      <c r="Z62" s="1587"/>
      <c r="AA62" s="1587"/>
      <c r="AB62" s="1587"/>
      <c r="AC62" s="1587"/>
    </row>
    <row r="63" spans="1:29">
      <c r="B63" s="1641" t="s">
        <v>3500</v>
      </c>
      <c r="C63" s="1377"/>
      <c r="E63" s="1377"/>
      <c r="N63" s="1585"/>
      <c r="O63" s="1586"/>
      <c r="P63" s="1587"/>
      <c r="Q63" s="1587"/>
      <c r="R63" s="1587"/>
      <c r="S63" s="1587"/>
      <c r="T63" s="1587"/>
      <c r="U63" s="1587"/>
      <c r="V63" s="1587"/>
      <c r="W63" s="1587"/>
      <c r="X63" s="1587"/>
      <c r="Y63" s="1587"/>
      <c r="Z63" s="1587"/>
      <c r="AA63" s="1587"/>
      <c r="AB63" s="1587"/>
      <c r="AC63" s="1587"/>
    </row>
    <row r="64" spans="1:29" ht="14.1" customHeight="1">
      <c r="B64" s="1641" t="s">
        <v>3501</v>
      </c>
      <c r="C64" s="1377"/>
      <c r="E64" s="1644"/>
      <c r="N64" s="1585"/>
      <c r="O64" s="1612"/>
      <c r="P64" s="1569"/>
      <c r="Q64" s="1611"/>
      <c r="R64" s="1611"/>
      <c r="S64" s="1611"/>
      <c r="T64" s="1569"/>
      <c r="U64" s="1990" t="s">
        <v>3936</v>
      </c>
      <c r="V64" s="1990"/>
      <c r="W64" s="1990"/>
      <c r="X64" s="1990"/>
      <c r="Y64" s="1990"/>
      <c r="Z64" s="1990"/>
      <c r="AA64" s="1990"/>
      <c r="AB64" s="1991"/>
      <c r="AC64" s="1448" t="s">
        <v>3829</v>
      </c>
    </row>
    <row r="65" spans="2:29" ht="14.1" customHeight="1">
      <c r="B65" s="1641" t="s">
        <v>3896</v>
      </c>
      <c r="C65" s="1377"/>
      <c r="F65" s="1643"/>
      <c r="G65" s="1643"/>
      <c r="H65" s="1643"/>
      <c r="I65" s="1457"/>
      <c r="J65" s="2308"/>
      <c r="K65" s="1306"/>
      <c r="N65" s="1585"/>
      <c r="O65" s="1614"/>
      <c r="P65" s="1569"/>
      <c r="Q65" s="1611"/>
      <c r="R65" s="1611"/>
      <c r="S65" s="1611"/>
      <c r="T65" s="1569"/>
      <c r="U65" s="1992" t="s">
        <v>3077</v>
      </c>
      <c r="V65" s="1332"/>
      <c r="W65" s="1992" t="s">
        <v>3171</v>
      </c>
      <c r="X65" s="1332"/>
      <c r="Y65" s="1992" t="s">
        <v>3172</v>
      </c>
      <c r="Z65" s="1448"/>
      <c r="AA65" s="1992" t="s">
        <v>2928</v>
      </c>
      <c r="AB65" s="1448"/>
      <c r="AC65" s="1448"/>
    </row>
    <row r="66" spans="2:29">
      <c r="B66" s="1626" t="s">
        <v>3631</v>
      </c>
      <c r="C66" s="1377"/>
      <c r="E66" s="1642">
        <v>6.2</v>
      </c>
      <c r="N66" s="1585"/>
      <c r="O66" s="1614"/>
      <c r="P66" s="1569"/>
      <c r="Q66" s="1611"/>
      <c r="R66" s="1611"/>
      <c r="S66" s="1611"/>
      <c r="T66" s="1569"/>
      <c r="U66" s="1993"/>
      <c r="V66" s="1332"/>
      <c r="W66" s="1993"/>
      <c r="X66" s="1332"/>
      <c r="Y66" s="1993"/>
      <c r="Z66" s="1448"/>
      <c r="AA66" s="1993"/>
      <c r="AB66" s="1448"/>
      <c r="AC66" s="1448"/>
    </row>
    <row r="67" spans="2:29">
      <c r="B67" s="1641" t="s">
        <v>3600</v>
      </c>
      <c r="C67" s="1377"/>
      <c r="N67" s="1585"/>
      <c r="O67" s="1612"/>
      <c r="P67" s="1569"/>
      <c r="Q67" s="1611"/>
      <c r="R67" s="1611"/>
      <c r="S67" s="1611"/>
      <c r="U67" s="1993"/>
      <c r="V67" s="1448"/>
      <c r="W67" s="1993"/>
      <c r="X67" s="1448"/>
      <c r="Y67" s="1993"/>
      <c r="Z67" s="1448"/>
      <c r="AA67" s="1993"/>
      <c r="AB67" s="1448"/>
      <c r="AC67" s="1448"/>
    </row>
    <row r="68" spans="2:29" ht="14.4" thickBot="1">
      <c r="I68" s="1634">
        <f>SUM(I65:I65)</f>
        <v>0</v>
      </c>
      <c r="J68" s="1634"/>
      <c r="K68" s="1637">
        <f>SUM(K65:K65)</f>
        <v>0</v>
      </c>
      <c r="N68" s="1585"/>
      <c r="O68" s="1612"/>
      <c r="P68" s="1569"/>
      <c r="Q68" s="1611"/>
      <c r="R68" s="1611"/>
      <c r="S68" s="1569"/>
      <c r="T68" s="1569"/>
      <c r="U68" s="1331" t="s">
        <v>3326</v>
      </c>
      <c r="V68" s="1331"/>
      <c r="W68" s="1331"/>
      <c r="X68" s="1331"/>
      <c r="Y68" s="1331"/>
      <c r="Z68" s="1331"/>
      <c r="AA68" s="1331"/>
      <c r="AB68" s="1331"/>
      <c r="AC68" s="1331"/>
    </row>
    <row r="69" spans="2:29" ht="14.4" thickTop="1">
      <c r="N69" s="1585"/>
      <c r="O69" s="1615" t="s">
        <v>3595</v>
      </c>
      <c r="P69" s="1377"/>
      <c r="Q69" s="1616"/>
      <c r="R69" s="1616"/>
      <c r="S69" s="1616"/>
      <c r="T69" s="1377"/>
      <c r="U69" s="1617">
        <f>eqity!$K$16+eqity!K13</f>
        <v>0</v>
      </c>
      <c r="V69" s="1617">
        <f>eqity!$L$12</f>
        <v>0</v>
      </c>
      <c r="W69" s="1617">
        <f>'debt tb'!N10</f>
        <v>0</v>
      </c>
      <c r="X69" s="1377"/>
      <c r="Y69" s="1617">
        <f>'money market tb'!$K$9</f>
        <v>0</v>
      </c>
      <c r="Z69" s="1377"/>
      <c r="AA69" s="1617">
        <f>SUM(U69+W69+Y69)</f>
        <v>0</v>
      </c>
      <c r="AB69" s="1618"/>
      <c r="AC69" s="1619">
        <v>3001000</v>
      </c>
    </row>
    <row r="70" spans="2:29">
      <c r="N70" s="1585"/>
      <c r="O70" s="1615" t="s">
        <v>3083</v>
      </c>
      <c r="P70" s="1377"/>
      <c r="Q70" s="1616"/>
      <c r="R70" s="1616"/>
      <c r="S70" s="1616"/>
      <c r="T70" s="1377"/>
      <c r="U70" s="1617">
        <f>eqity!$L$12</f>
        <v>0</v>
      </c>
      <c r="V70" s="1617"/>
      <c r="W70" s="1617">
        <f>'debt tb'!$N$9</f>
        <v>0</v>
      </c>
      <c r="X70" s="1617"/>
      <c r="Y70" s="1617">
        <f>'money market tb'!$K$8</f>
        <v>0</v>
      </c>
      <c r="Z70" s="1617"/>
      <c r="AA70" s="1617">
        <f>SUM(U70+W70+Y70)</f>
        <v>0</v>
      </c>
      <c r="AB70" s="1618"/>
      <c r="AC70" s="1619">
        <v>55702</v>
      </c>
    </row>
    <row r="71" spans="2:29">
      <c r="B71" s="1645">
        <f>'8-14'!A2+0.1</f>
        <v>8.1</v>
      </c>
      <c r="C71" s="1610" t="s">
        <v>3897</v>
      </c>
      <c r="N71" s="1585"/>
      <c r="O71" s="1615" t="s">
        <v>3778</v>
      </c>
      <c r="P71" s="1377"/>
      <c r="Q71" s="1616"/>
      <c r="R71" s="1616"/>
      <c r="S71" s="1616"/>
      <c r="T71" s="1377"/>
      <c r="U71" s="1617">
        <f>eqity!$L$16-171</f>
        <v>-171</v>
      </c>
      <c r="V71" s="1617"/>
      <c r="W71" s="1617">
        <f>'debt tb'!$N$11+10</f>
        <v>10</v>
      </c>
      <c r="X71" s="1617"/>
      <c r="Y71" s="1617">
        <f>'money market tb'!$K$10</f>
        <v>0</v>
      </c>
      <c r="Z71" s="1617"/>
      <c r="AA71" s="1617">
        <f>SUM(U71+W71+Y71)</f>
        <v>-161</v>
      </c>
      <c r="AB71" s="1618"/>
      <c r="AC71" s="1619">
        <v>107404</v>
      </c>
    </row>
    <row r="72" spans="2:29" s="1625" customFormat="1" ht="14.4" thickBot="1">
      <c r="N72" s="1585"/>
      <c r="O72" s="1620"/>
      <c r="P72" s="1377"/>
      <c r="Q72" s="1616"/>
      <c r="R72" s="1616"/>
      <c r="S72" s="1616"/>
      <c r="T72" s="1377"/>
      <c r="U72" s="1621">
        <f>+SUM(U69:U71)</f>
        <v>-171</v>
      </c>
      <c r="V72" s="1622"/>
      <c r="W72" s="1621">
        <f>+SUM(W69:W71)</f>
        <v>10</v>
      </c>
      <c r="X72" s="1622"/>
      <c r="Y72" s="1621">
        <f>+SUM(Y69:Y71)</f>
        <v>0</v>
      </c>
      <c r="Z72" s="1622"/>
      <c r="AA72" s="1621">
        <f>+SUM(AA69:AA71)</f>
        <v>-161</v>
      </c>
      <c r="AB72" s="1623"/>
      <c r="AC72" s="1624">
        <f>+SUM(AC69:AC71)</f>
        <v>3164106</v>
      </c>
    </row>
    <row r="73" spans="2:29" ht="14.4" thickTop="1">
      <c r="C73" s="2598" t="s">
        <v>4103</v>
      </c>
      <c r="D73" s="2598"/>
      <c r="E73" s="2598"/>
      <c r="F73" s="2598"/>
      <c r="G73" s="2598"/>
      <c r="H73" s="2598"/>
      <c r="I73" s="2598"/>
      <c r="J73" s="2598"/>
      <c r="K73" s="2598"/>
      <c r="L73" s="1418"/>
      <c r="N73" s="1585"/>
      <c r="O73" s="1626"/>
      <c r="P73" s="1377"/>
      <c r="Q73" s="1616"/>
      <c r="R73" s="1616"/>
      <c r="S73" s="1616"/>
      <c r="T73" s="1377"/>
      <c r="U73" s="1617"/>
      <c r="V73" s="1617"/>
      <c r="W73" s="1617"/>
      <c r="X73" s="1617"/>
      <c r="Y73" s="1617"/>
      <c r="Z73" s="1617"/>
      <c r="AA73" s="1617"/>
      <c r="AB73" s="1618"/>
      <c r="AC73" s="1618"/>
    </row>
    <row r="74" spans="2:29">
      <c r="C74" s="2598"/>
      <c r="D74" s="2598"/>
      <c r="E74" s="2598"/>
      <c r="F74" s="2598"/>
      <c r="G74" s="2598"/>
      <c r="H74" s="2598"/>
      <c r="I74" s="2598"/>
      <c r="J74" s="2598"/>
      <c r="K74" s="2598"/>
      <c r="L74" s="1418"/>
      <c r="N74" s="1424" t="s">
        <v>3769</v>
      </c>
      <c r="O74" s="1627" t="s">
        <v>3603</v>
      </c>
      <c r="P74" s="1377"/>
      <c r="Q74" s="1616"/>
      <c r="R74" s="1616"/>
      <c r="S74" s="1616"/>
      <c r="T74" s="1377"/>
      <c r="U74" s="1331"/>
      <c r="V74" s="1331"/>
      <c r="W74" s="1628"/>
      <c r="X74" s="1628"/>
      <c r="Y74" s="1628"/>
      <c r="Z74" s="1628"/>
      <c r="AA74" s="1313"/>
      <c r="AB74" s="1313"/>
      <c r="AC74" s="1313"/>
    </row>
    <row r="75" spans="2:29">
      <c r="C75" s="2598"/>
      <c r="D75" s="2598"/>
      <c r="E75" s="2598"/>
      <c r="F75" s="2598"/>
      <c r="G75" s="2598"/>
      <c r="H75" s="2598"/>
      <c r="I75" s="2598"/>
      <c r="J75" s="2598"/>
      <c r="K75" s="2598"/>
      <c r="L75" s="1418"/>
      <c r="N75" s="1629"/>
      <c r="O75" s="1630" t="s">
        <v>3604</v>
      </c>
      <c r="P75" s="1377"/>
      <c r="Q75" s="1616"/>
      <c r="R75" s="1616"/>
      <c r="S75" s="1616"/>
      <c r="T75" s="1377"/>
      <c r="U75" s="1331"/>
      <c r="V75" s="1331"/>
      <c r="W75" s="1628"/>
      <c r="X75" s="1628"/>
      <c r="Y75" s="1628"/>
      <c r="Z75" s="1628"/>
      <c r="AA75" s="1313"/>
      <c r="AB75" s="1313"/>
      <c r="AC75" s="1313"/>
    </row>
    <row r="76" spans="2:29">
      <c r="C76" s="2598"/>
      <c r="D76" s="2598"/>
      <c r="E76" s="2598"/>
      <c r="F76" s="2598"/>
      <c r="G76" s="2598"/>
      <c r="H76" s="2598"/>
      <c r="I76" s="2598"/>
      <c r="J76" s="2598"/>
      <c r="K76" s="2598"/>
      <c r="L76" s="1418"/>
      <c r="N76" s="1585"/>
      <c r="O76" s="1626"/>
      <c r="P76" s="1377"/>
      <c r="Q76" s="1616"/>
      <c r="R76" s="1616"/>
      <c r="S76" s="1616"/>
      <c r="T76" s="1377"/>
      <c r="U76" s="1331"/>
      <c r="V76" s="1331"/>
      <c r="W76" s="1628"/>
      <c r="X76" s="1628"/>
      <c r="Y76" s="1628"/>
      <c r="Z76" s="1628"/>
      <c r="AA76" s="1313"/>
      <c r="AB76" s="1313"/>
      <c r="AC76" s="1313"/>
    </row>
    <row r="77" spans="2:29">
      <c r="C77" s="2598"/>
      <c r="D77" s="2598"/>
      <c r="E77" s="2598"/>
      <c r="F77" s="2598"/>
      <c r="G77" s="2598"/>
      <c r="H77" s="2598"/>
      <c r="I77" s="2598"/>
      <c r="J77" s="2598"/>
      <c r="K77" s="2598"/>
      <c r="N77" s="1585"/>
      <c r="O77" s="1620" t="s">
        <v>2937</v>
      </c>
      <c r="P77" s="1377"/>
      <c r="Q77" s="1616"/>
      <c r="R77" s="1616"/>
      <c r="S77" s="1616"/>
      <c r="T77" s="1631"/>
      <c r="U77" s="1632">
        <f>eqity!$K$29</f>
        <v>0</v>
      </c>
      <c r="V77" s="1632"/>
      <c r="W77" s="1633">
        <f>'debt tb'!$N$26</f>
        <v>0</v>
      </c>
      <c r="X77" s="1633"/>
      <c r="Y77" s="1633">
        <f>'money market tb'!$K$27</f>
        <v>0</v>
      </c>
      <c r="Z77" s="1633"/>
      <c r="AA77" s="1633">
        <f>SUM(U77:Y77)</f>
        <v>0</v>
      </c>
      <c r="AB77" s="1313"/>
      <c r="AC77" s="1314">
        <v>946119</v>
      </c>
    </row>
    <row r="78" spans="2:29">
      <c r="C78" s="1418"/>
      <c r="D78" s="1418"/>
      <c r="E78" s="1418"/>
      <c r="F78" s="1418"/>
      <c r="G78" s="1418"/>
      <c r="H78" s="1418"/>
      <c r="I78" s="1418"/>
      <c r="J78" s="1418"/>
      <c r="K78" s="1418"/>
      <c r="N78" s="1585"/>
      <c r="O78" s="1620" t="s">
        <v>3923</v>
      </c>
      <c r="P78" s="1377"/>
      <c r="Q78" s="1616"/>
      <c r="R78" s="1616"/>
      <c r="S78" s="1616"/>
      <c r="T78" s="1377"/>
      <c r="U78" s="1360"/>
      <c r="V78" s="1360"/>
      <c r="W78" s="1360"/>
      <c r="X78" s="1360"/>
      <c r="Y78" s="1360"/>
      <c r="Z78" s="1360"/>
      <c r="AA78" s="1360"/>
      <c r="AB78" s="1360"/>
      <c r="AC78" s="1364"/>
    </row>
    <row r="79" spans="2:29" s="1625" customFormat="1">
      <c r="B79" s="1645">
        <f>B71+0.1</f>
        <v>8.1999999999999993</v>
      </c>
      <c r="C79" s="1610" t="s">
        <v>3895</v>
      </c>
      <c r="D79" s="1418"/>
      <c r="E79" s="1418"/>
      <c r="F79" s="1418"/>
      <c r="G79" s="1418"/>
      <c r="H79" s="1418"/>
      <c r="I79" s="1418"/>
      <c r="J79" s="1418"/>
      <c r="K79" s="1418"/>
      <c r="N79" s="1585"/>
      <c r="O79" s="1620" t="s">
        <v>3924</v>
      </c>
      <c r="P79" s="1377"/>
      <c r="Q79" s="1616"/>
      <c r="R79" s="1616"/>
      <c r="S79" s="1616"/>
      <c r="T79" s="1377"/>
      <c r="U79" s="1632">
        <f>eqity!$K$30</f>
        <v>0</v>
      </c>
      <c r="V79" s="1632"/>
      <c r="W79" s="1633">
        <f>'debt tb'!$O$31</f>
        <v>0</v>
      </c>
      <c r="X79" s="1633"/>
      <c r="Y79" s="1633">
        <f>'money market tb'!$K$28</f>
        <v>0</v>
      </c>
      <c r="Z79" s="1633"/>
      <c r="AA79" s="1633">
        <f>SUM(U79:Y79)</f>
        <v>0</v>
      </c>
      <c r="AB79" s="1313"/>
      <c r="AC79" s="1314">
        <v>122831</v>
      </c>
    </row>
    <row r="80" spans="2:29" ht="14.4" thickBot="1">
      <c r="C80" s="1418"/>
      <c r="D80" s="1418"/>
      <c r="E80" s="1418"/>
      <c r="F80" s="1418"/>
      <c r="G80" s="1418"/>
      <c r="H80" s="1418"/>
      <c r="I80" s="1418"/>
      <c r="J80" s="1418"/>
      <c r="K80" s="1418"/>
      <c r="N80" s="1585"/>
      <c r="O80" s="1626"/>
      <c r="P80" s="1377"/>
      <c r="Q80" s="1616"/>
      <c r="R80" s="1616"/>
      <c r="S80" s="1616"/>
      <c r="T80" s="1377"/>
      <c r="U80" s="1634">
        <f>SUM(U77:U79)</f>
        <v>0</v>
      </c>
      <c r="V80" s="1635"/>
      <c r="W80" s="1634">
        <f>SUM(W77:W79)</f>
        <v>0</v>
      </c>
      <c r="X80" s="1635"/>
      <c r="Y80" s="1634">
        <f>SUM(Y77:Y79)</f>
        <v>0</v>
      </c>
      <c r="Z80" s="1635"/>
      <c r="AA80" s="1634">
        <f>SUM(AA77:AA79)</f>
        <v>0</v>
      </c>
      <c r="AB80" s="1636"/>
      <c r="AC80" s="1637">
        <f>SUM(AC77:AC79)</f>
        <v>1068950</v>
      </c>
    </row>
    <row r="81" spans="1:17" ht="14.4" thickTop="1">
      <c r="B81" s="1585"/>
      <c r="C81" s="2599" t="s">
        <v>4102</v>
      </c>
      <c r="D81" s="2599"/>
      <c r="E81" s="2599"/>
      <c r="F81" s="2599"/>
      <c r="G81" s="2599"/>
      <c r="H81" s="2599"/>
      <c r="I81" s="2599"/>
      <c r="J81" s="2599"/>
      <c r="K81" s="2599"/>
      <c r="L81" s="1427"/>
      <c r="M81" s="1638"/>
      <c r="N81" s="1638"/>
    </row>
    <row r="82" spans="1:17">
      <c r="C82" s="2599"/>
      <c r="D82" s="2599"/>
      <c r="E82" s="2599"/>
      <c r="F82" s="2599"/>
      <c r="G82" s="2599"/>
      <c r="H82" s="2599"/>
      <c r="I82" s="2599"/>
      <c r="J82" s="2599"/>
      <c r="K82" s="2599"/>
      <c r="L82" s="1427"/>
      <c r="M82" s="1638"/>
      <c r="N82" s="1638"/>
    </row>
    <row r="83" spans="1:17">
      <c r="B83" s="1585"/>
      <c r="C83" s="2599"/>
      <c r="D83" s="2599"/>
      <c r="E83" s="2599"/>
      <c r="F83" s="2599"/>
      <c r="G83" s="2599"/>
      <c r="H83" s="2599"/>
      <c r="I83" s="2599"/>
      <c r="J83" s="2599"/>
      <c r="K83" s="2599"/>
      <c r="L83" s="1427"/>
      <c r="M83" s="1456"/>
      <c r="N83" s="1456"/>
    </row>
    <row r="84" spans="1:17">
      <c r="B84" s="1585"/>
      <c r="C84" s="2599"/>
      <c r="D84" s="2599"/>
      <c r="E84" s="2599"/>
      <c r="F84" s="2599"/>
      <c r="G84" s="2599"/>
      <c r="H84" s="2599"/>
      <c r="I84" s="2599"/>
      <c r="J84" s="2599"/>
      <c r="K84" s="2599"/>
      <c r="L84" s="1427"/>
      <c r="M84" s="1613"/>
    </row>
    <row r="85" spans="1:17" ht="15" customHeight="1">
      <c r="B85" s="1585"/>
      <c r="C85" s="2599"/>
      <c r="D85" s="2599"/>
      <c r="E85" s="2599"/>
      <c r="F85" s="2599"/>
      <c r="G85" s="2599"/>
      <c r="H85" s="2599"/>
      <c r="I85" s="2599"/>
      <c r="J85" s="2599"/>
      <c r="K85" s="2599"/>
      <c r="L85"/>
      <c r="M85" s="1448"/>
    </row>
    <row r="86" spans="1:17">
      <c r="B86" s="1585"/>
      <c r="C86" s="1626"/>
      <c r="D86" s="1377"/>
      <c r="E86" s="1616"/>
      <c r="F86" s="1616"/>
      <c r="G86" s="1569"/>
    </row>
    <row r="87" spans="1:17">
      <c r="A87" s="1639">
        <f>'8-14'!A2+1</f>
        <v>9</v>
      </c>
      <c r="B87" s="1520" t="s">
        <v>3554</v>
      </c>
      <c r="C87" s="1582"/>
      <c r="E87" s="1616"/>
      <c r="F87" s="1616"/>
      <c r="G87" s="1377"/>
      <c r="H87" s="1632"/>
      <c r="I87" s="1633"/>
      <c r="J87" s="1633"/>
      <c r="K87" s="1633"/>
      <c r="L87" s="1314"/>
      <c r="M87" s="1313"/>
      <c r="N87" s="1314"/>
    </row>
    <row r="88" spans="1:17">
      <c r="B88" s="1640"/>
      <c r="E88" s="1616"/>
      <c r="F88" s="1616"/>
      <c r="G88" s="1377"/>
      <c r="H88" s="1632"/>
      <c r="I88" s="1633"/>
      <c r="J88" s="1633"/>
      <c r="K88" s="1633"/>
      <c r="L88" s="1314"/>
      <c r="M88" s="1313"/>
      <c r="N88" s="1314"/>
    </row>
    <row r="89" spans="1:17">
      <c r="B89" s="2605" t="s">
        <v>4101</v>
      </c>
      <c r="C89" s="2605"/>
      <c r="D89" s="2605"/>
      <c r="E89" s="2605"/>
      <c r="F89" s="2605"/>
      <c r="G89" s="2605"/>
      <c r="H89" s="2605"/>
      <c r="I89" s="2605"/>
      <c r="J89" s="2605"/>
      <c r="K89" s="2605"/>
      <c r="M89" s="1314"/>
    </row>
    <row r="90" spans="1:17">
      <c r="B90" s="2605"/>
      <c r="C90" s="2605"/>
      <c r="D90" s="2605"/>
      <c r="E90" s="2605"/>
      <c r="F90" s="2605"/>
      <c r="G90" s="2605"/>
      <c r="H90" s="2605"/>
      <c r="I90" s="2605"/>
      <c r="J90" s="2605"/>
      <c r="K90" s="2605"/>
      <c r="M90" s="1456"/>
    </row>
    <row r="91" spans="1:17">
      <c r="B91" s="1640"/>
      <c r="E91" s="1616"/>
      <c r="F91" s="1616"/>
      <c r="H91" s="1457"/>
      <c r="I91" s="1457"/>
      <c r="J91" s="2308"/>
      <c r="K91" s="1457"/>
      <c r="M91" s="1456"/>
    </row>
    <row r="92" spans="1:17">
      <c r="A92" s="1639">
        <f>A87+1</f>
        <v>10</v>
      </c>
      <c r="B92" s="1666" t="s">
        <v>2934</v>
      </c>
      <c r="C92" s="1582"/>
      <c r="E92" s="1377"/>
      <c r="F92" s="1377"/>
      <c r="H92" s="1643"/>
      <c r="I92" s="1643"/>
      <c r="J92" s="1643"/>
      <c r="K92" s="1306"/>
      <c r="M92" s="1306"/>
    </row>
    <row r="93" spans="1:17">
      <c r="B93" s="1640"/>
      <c r="E93" s="1377"/>
      <c r="F93" s="1377"/>
      <c r="H93" s="1643"/>
      <c r="I93" s="1643"/>
      <c r="J93" s="1643"/>
      <c r="K93" s="1306"/>
      <c r="M93" s="1306"/>
    </row>
    <row r="94" spans="1:17">
      <c r="B94" s="2598" t="s">
        <v>4182</v>
      </c>
      <c r="C94" s="2598"/>
      <c r="D94" s="2598"/>
      <c r="E94" s="2598"/>
      <c r="F94" s="2598"/>
      <c r="G94" s="2598"/>
      <c r="H94" s="2598"/>
      <c r="I94" s="2598"/>
      <c r="J94" s="2598"/>
      <c r="K94" s="2598"/>
      <c r="M94" s="1306"/>
    </row>
    <row r="95" spans="1:17">
      <c r="B95" s="2598"/>
      <c r="C95" s="2598"/>
      <c r="D95" s="2598"/>
      <c r="E95" s="2598"/>
      <c r="F95" s="2598"/>
      <c r="G95" s="2598"/>
      <c r="H95" s="2598"/>
      <c r="I95" s="2598"/>
      <c r="J95" s="2598"/>
      <c r="K95" s="2598"/>
      <c r="M95" s="1306"/>
    </row>
    <row r="96" spans="1:17" s="1625" customFormat="1">
      <c r="B96" s="2598"/>
      <c r="C96" s="2598"/>
      <c r="D96" s="2598"/>
      <c r="E96" s="2598"/>
      <c r="F96" s="2598"/>
      <c r="G96" s="2598"/>
      <c r="H96" s="2598"/>
      <c r="I96" s="2598"/>
      <c r="J96" s="2598"/>
      <c r="K96" s="2598"/>
      <c r="M96" s="1636"/>
      <c r="O96" s="1306"/>
      <c r="P96" s="1530"/>
      <c r="Q96" s="1306"/>
    </row>
    <row r="97" spans="2:14" ht="17.25" customHeight="1">
      <c r="B97" s="1418"/>
      <c r="C97" s="1418"/>
      <c r="D97" s="1418"/>
      <c r="E97" s="1418"/>
      <c r="F97" s="1418"/>
      <c r="G97" s="1418"/>
      <c r="H97" s="1418"/>
      <c r="I97" s="1418"/>
      <c r="J97" s="1418"/>
      <c r="K97" s="1418"/>
      <c r="L97" s="1457"/>
      <c r="M97" s="1456"/>
      <c r="N97" s="1456"/>
    </row>
    <row r="98" spans="2:14" ht="17.25" customHeight="1">
      <c r="B98" s="1582"/>
      <c r="C98" s="1582"/>
      <c r="D98" s="1582"/>
      <c r="E98" s="1582"/>
      <c r="F98" s="1582"/>
      <c r="G98" s="1582"/>
      <c r="H98" s="1582"/>
      <c r="I98" s="1582"/>
      <c r="J98" s="1582"/>
      <c r="K98" s="1582"/>
      <c r="L98" s="1582"/>
      <c r="M98" s="2021"/>
      <c r="N98" s="2021"/>
    </row>
    <row r="99" spans="2:14" ht="17.25" customHeight="1">
      <c r="B99" s="1582"/>
      <c r="C99" s="1582"/>
      <c r="D99" s="1582"/>
      <c r="E99" s="1582"/>
      <c r="F99" s="1582"/>
      <c r="G99" s="1582"/>
      <c r="H99" s="1582"/>
      <c r="I99" s="1582"/>
      <c r="J99" s="1582"/>
      <c r="K99" s="1582"/>
      <c r="L99" s="1582"/>
      <c r="M99" s="2021"/>
      <c r="N99" s="2021"/>
    </row>
    <row r="100" spans="2:14" ht="17.25" customHeight="1">
      <c r="B100" s="1582"/>
      <c r="C100" s="1582"/>
      <c r="D100" s="1582"/>
      <c r="E100" s="1582"/>
      <c r="F100" s="1582"/>
      <c r="G100" s="1582"/>
      <c r="H100" s="1582"/>
      <c r="I100" s="1582"/>
      <c r="J100" s="1582"/>
      <c r="K100" s="1582"/>
      <c r="L100" s="1582"/>
      <c r="M100" s="2021"/>
      <c r="N100" s="2021"/>
    </row>
    <row r="101" spans="2:14" ht="17.25" customHeight="1">
      <c r="B101" s="1582"/>
      <c r="C101" s="1582"/>
      <c r="D101" s="1582"/>
      <c r="E101" s="1582"/>
      <c r="F101" s="1582"/>
      <c r="G101" s="1582"/>
      <c r="H101" s="1582"/>
      <c r="I101" s="1582"/>
      <c r="J101" s="1582"/>
      <c r="K101" s="1582"/>
      <c r="L101" s="1582"/>
      <c r="M101" s="2021"/>
      <c r="N101" s="2021"/>
    </row>
    <row r="102" spans="2:14" ht="17.25" customHeight="1">
      <c r="B102" s="1582"/>
      <c r="C102" s="1582"/>
      <c r="D102" s="1582"/>
      <c r="E102" s="1582"/>
      <c r="F102" s="1582"/>
      <c r="G102" s="1582"/>
      <c r="H102" s="1582"/>
      <c r="I102" s="1582"/>
      <c r="J102" s="1582"/>
      <c r="K102" s="1582"/>
      <c r="L102" s="1582"/>
      <c r="M102" s="2021"/>
      <c r="N102" s="2021"/>
    </row>
    <row r="103" spans="2:14" ht="17.25" customHeight="1">
      <c r="B103" s="1582"/>
      <c r="C103" s="1582"/>
      <c r="D103" s="1582"/>
      <c r="E103" s="1582"/>
      <c r="F103" s="1582"/>
      <c r="G103" s="1582"/>
      <c r="H103" s="1582"/>
      <c r="I103" s="1582"/>
      <c r="J103" s="1582"/>
      <c r="K103" s="1582"/>
      <c r="L103" s="1582"/>
      <c r="M103" s="2021"/>
      <c r="N103" s="2021"/>
    </row>
    <row r="104" spans="2:14" ht="17.25" customHeight="1">
      <c r="B104" s="1582"/>
      <c r="C104" s="1582"/>
      <c r="D104" s="1582"/>
      <c r="E104" s="1582"/>
      <c r="F104" s="1582"/>
      <c r="G104" s="1582"/>
      <c r="H104" s="1582"/>
      <c r="I104" s="1582"/>
      <c r="J104" s="1582"/>
      <c r="K104" s="1582"/>
      <c r="L104" s="1582"/>
      <c r="M104" s="2021"/>
      <c r="N104" s="2021"/>
    </row>
    <row r="105" spans="2:14" ht="17.25" customHeight="1">
      <c r="B105" s="1582"/>
      <c r="C105" s="1582"/>
      <c r="D105" s="1582"/>
      <c r="E105" s="1582"/>
      <c r="F105" s="1582"/>
      <c r="G105" s="1582"/>
      <c r="H105" s="1582"/>
      <c r="I105" s="1582"/>
      <c r="J105" s="1582"/>
      <c r="K105" s="1582"/>
      <c r="L105" s="1582"/>
      <c r="M105" s="2021"/>
      <c r="N105" s="2021"/>
    </row>
    <row r="106" spans="2:14" ht="17.25" customHeight="1">
      <c r="B106" s="1582"/>
      <c r="C106" s="1582"/>
      <c r="D106" s="1582"/>
      <c r="E106" s="1582"/>
      <c r="F106" s="1582"/>
      <c r="G106" s="1582"/>
      <c r="H106" s="1582"/>
      <c r="I106" s="1582"/>
      <c r="J106" s="1582"/>
      <c r="K106" s="1582"/>
      <c r="L106" s="1582"/>
      <c r="M106" s="2021"/>
      <c r="N106" s="2021"/>
    </row>
    <row r="107" spans="2:14" ht="17.25" customHeight="1">
      <c r="B107" s="1582"/>
      <c r="C107" s="1582"/>
      <c r="D107" s="1582"/>
      <c r="E107" s="1582"/>
      <c r="F107" s="1582"/>
      <c r="G107" s="1582"/>
      <c r="H107" s="1582"/>
      <c r="I107" s="1582"/>
      <c r="J107" s="1582"/>
      <c r="K107" s="1582"/>
      <c r="L107" s="1582"/>
      <c r="M107" s="2021"/>
      <c r="N107" s="2021"/>
    </row>
    <row r="108" spans="2:14" ht="17.25" customHeight="1">
      <c r="B108" s="1582"/>
      <c r="C108" s="1582"/>
      <c r="D108" s="1582"/>
      <c r="E108" s="1582"/>
      <c r="F108" s="1582"/>
      <c r="G108" s="1582"/>
      <c r="H108" s="1582"/>
      <c r="I108" s="1582"/>
      <c r="J108" s="1582"/>
      <c r="K108" s="1582"/>
      <c r="L108" s="1582"/>
      <c r="M108" s="2021"/>
      <c r="N108" s="2021"/>
    </row>
    <row r="109" spans="2:14" ht="17.25" customHeight="1">
      <c r="B109" s="1582"/>
      <c r="C109" s="1582"/>
      <c r="D109" s="1582"/>
      <c r="E109" s="1582"/>
      <c r="F109" s="1582"/>
      <c r="G109" s="1582"/>
      <c r="H109" s="1582"/>
      <c r="I109" s="1582"/>
      <c r="J109" s="1582"/>
      <c r="K109" s="1582"/>
      <c r="L109" s="1582"/>
      <c r="M109" s="2021"/>
      <c r="N109" s="2021"/>
    </row>
    <row r="110" spans="2:14" ht="17.25" customHeight="1">
      <c r="B110" s="1582"/>
      <c r="C110" s="1582"/>
      <c r="D110" s="1582"/>
      <c r="E110" s="1582"/>
      <c r="F110" s="1582"/>
      <c r="G110" s="1582"/>
      <c r="H110" s="1582"/>
      <c r="I110" s="1582"/>
      <c r="J110" s="1582"/>
      <c r="K110" s="1582"/>
      <c r="L110" s="1582"/>
      <c r="M110" s="2021"/>
      <c r="N110" s="2021"/>
    </row>
    <row r="111" spans="2:14" ht="17.25" customHeight="1">
      <c r="B111" s="1582"/>
      <c r="C111" s="1582"/>
      <c r="D111" s="1582"/>
      <c r="E111" s="1582"/>
      <c r="F111" s="1582"/>
      <c r="G111" s="1582"/>
      <c r="H111" s="1582"/>
      <c r="I111" s="1582"/>
      <c r="J111" s="1582"/>
      <c r="K111" s="1582"/>
      <c r="L111" s="1582"/>
      <c r="M111" s="2021"/>
      <c r="N111" s="2021"/>
    </row>
    <row r="112" spans="2:14" ht="17.25" customHeight="1">
      <c r="B112" s="1582"/>
      <c r="C112" s="1582"/>
      <c r="D112" s="1582"/>
      <c r="E112" s="1582"/>
      <c r="F112" s="1582"/>
      <c r="G112" s="1582"/>
      <c r="H112" s="1582"/>
      <c r="I112" s="1582"/>
      <c r="J112" s="1582"/>
      <c r="K112" s="1582"/>
      <c r="L112" s="1582"/>
      <c r="M112" s="2021"/>
      <c r="N112" s="2021"/>
    </row>
    <row r="113" spans="2:14" ht="17.25" customHeight="1">
      <c r="B113" s="1582"/>
      <c r="C113" s="1582"/>
      <c r="D113" s="1582"/>
      <c r="E113" s="1582"/>
      <c r="F113" s="1582"/>
      <c r="G113" s="1582"/>
      <c r="H113" s="1582"/>
      <c r="I113" s="1582"/>
      <c r="J113" s="1582"/>
      <c r="K113" s="1582"/>
      <c r="L113" s="1582"/>
      <c r="M113" s="2021"/>
      <c r="N113" s="2021"/>
    </row>
    <row r="114" spans="2:14">
      <c r="B114" s="1582"/>
      <c r="C114" s="1582"/>
      <c r="D114" s="1582"/>
      <c r="E114" s="1582"/>
      <c r="F114" s="1582"/>
      <c r="G114" s="1582"/>
      <c r="H114" s="1582"/>
      <c r="I114" s="1582"/>
      <c r="J114" s="1582"/>
      <c r="K114" s="1582"/>
      <c r="L114" s="1582"/>
      <c r="M114" s="2021"/>
      <c r="N114" s="2021"/>
    </row>
    <row r="115" spans="2:14" ht="17.25" customHeight="1">
      <c r="B115" s="1582"/>
      <c r="C115" s="1582"/>
      <c r="D115" s="1582"/>
      <c r="E115" s="1582"/>
      <c r="F115" s="1582"/>
      <c r="G115" s="1582"/>
      <c r="H115" s="1582"/>
      <c r="I115" s="1582"/>
      <c r="J115" s="1582"/>
      <c r="K115" s="1582"/>
      <c r="L115" s="1582"/>
      <c r="M115" s="2021"/>
      <c r="N115" s="2021"/>
    </row>
    <row r="116" spans="2:14">
      <c r="B116" s="1582"/>
      <c r="C116" s="1582"/>
      <c r="D116" s="1582"/>
      <c r="E116" s="1582"/>
      <c r="F116" s="1582"/>
      <c r="G116" s="1582"/>
      <c r="H116" s="1582"/>
      <c r="I116" s="1582"/>
      <c r="J116" s="1582"/>
      <c r="K116" s="1582"/>
      <c r="L116" s="1582"/>
      <c r="M116" s="2021"/>
      <c r="N116" s="2021"/>
    </row>
    <row r="117" spans="2:14">
      <c r="B117" s="1582"/>
      <c r="C117" s="1582"/>
      <c r="D117" s="1582"/>
      <c r="E117" s="1582"/>
      <c r="F117" s="1582"/>
      <c r="G117" s="1582"/>
      <c r="H117" s="1582"/>
      <c r="I117" s="1582"/>
      <c r="J117" s="1582"/>
      <c r="K117" s="1582"/>
      <c r="L117" s="1582"/>
      <c r="M117" s="2021"/>
      <c r="N117" s="2021"/>
    </row>
    <row r="118" spans="2:14">
      <c r="B118" s="1582"/>
      <c r="C118" s="1582"/>
      <c r="D118" s="1582"/>
      <c r="E118" s="1582"/>
      <c r="F118" s="1582"/>
      <c r="G118" s="1582"/>
      <c r="H118" s="1582"/>
      <c r="I118" s="1582"/>
      <c r="J118" s="1582"/>
      <c r="K118" s="1582"/>
      <c r="L118" s="1582"/>
      <c r="M118" s="2021"/>
      <c r="N118" s="2021"/>
    </row>
    <row r="119" spans="2:14" ht="17.25" customHeight="1">
      <c r="B119" s="1582"/>
      <c r="C119" s="1582"/>
      <c r="D119" s="1582"/>
      <c r="E119" s="1582"/>
      <c r="F119" s="1582"/>
      <c r="G119" s="1582"/>
      <c r="H119" s="1582"/>
      <c r="I119" s="1582"/>
      <c r="J119" s="1582"/>
      <c r="K119" s="1582"/>
      <c r="L119" s="1582"/>
      <c r="M119" s="2021"/>
      <c r="N119" s="2021"/>
    </row>
    <row r="120" spans="2:14">
      <c r="B120" s="1582"/>
      <c r="C120" s="1582"/>
      <c r="D120" s="1582"/>
      <c r="E120" s="1582"/>
      <c r="F120" s="1582"/>
      <c r="G120" s="1582"/>
      <c r="H120" s="1582"/>
      <c r="I120" s="1582"/>
      <c r="J120" s="1582"/>
      <c r="K120" s="1582"/>
      <c r="L120" s="1582"/>
      <c r="M120" s="2021"/>
      <c r="N120" s="2021"/>
    </row>
    <row r="121" spans="2:14">
      <c r="B121" s="1582"/>
      <c r="C121" s="1582"/>
      <c r="D121" s="1582"/>
      <c r="E121" s="1582"/>
      <c r="F121" s="1582"/>
      <c r="G121" s="1582"/>
      <c r="H121" s="1582"/>
      <c r="I121" s="1582"/>
      <c r="J121" s="1582"/>
      <c r="K121" s="1582"/>
      <c r="L121" s="1582"/>
      <c r="M121" s="2021"/>
      <c r="N121" s="2021"/>
    </row>
    <row r="122" spans="2:14">
      <c r="B122" s="1582"/>
      <c r="C122" s="1582"/>
      <c r="D122" s="1582"/>
      <c r="E122" s="1582"/>
      <c r="F122" s="1582"/>
      <c r="G122" s="1582"/>
      <c r="H122" s="1582"/>
      <c r="I122" s="1582"/>
      <c r="J122" s="1582"/>
      <c r="K122" s="1582"/>
      <c r="L122" s="1582"/>
      <c r="M122" s="2021"/>
      <c r="N122" s="2021"/>
    </row>
    <row r="123" spans="2:14">
      <c r="B123" s="1582"/>
      <c r="C123" s="1582"/>
      <c r="D123" s="1582"/>
      <c r="E123" s="1582"/>
      <c r="F123" s="1582"/>
      <c r="G123" s="1582"/>
      <c r="H123" s="1582"/>
      <c r="I123" s="1582"/>
      <c r="J123" s="1582"/>
      <c r="K123" s="1582"/>
      <c r="L123" s="1582"/>
      <c r="M123" s="2021"/>
      <c r="N123" s="2021"/>
    </row>
    <row r="124" spans="2:14" ht="14.1" customHeight="1">
      <c r="B124" s="1582"/>
      <c r="C124" s="1582"/>
      <c r="D124" s="1582"/>
      <c r="E124" s="1582"/>
      <c r="F124" s="1582"/>
      <c r="G124" s="1582"/>
      <c r="H124" s="1582"/>
      <c r="I124" s="1582"/>
      <c r="J124" s="1582"/>
      <c r="K124" s="1582"/>
      <c r="L124" s="1582"/>
      <c r="M124" s="2021"/>
      <c r="N124" s="2021"/>
    </row>
    <row r="125" spans="2:14">
      <c r="B125" s="1582"/>
      <c r="C125" s="1582"/>
      <c r="D125" s="1582"/>
      <c r="E125" s="1582"/>
      <c r="F125" s="1582"/>
      <c r="G125" s="1582"/>
      <c r="H125" s="1582"/>
      <c r="I125" s="1582"/>
      <c r="J125" s="1582"/>
      <c r="K125" s="1582"/>
      <c r="L125" s="2022"/>
      <c r="M125" s="2021"/>
      <c r="N125" s="2021"/>
    </row>
    <row r="126" spans="2:14">
      <c r="B126" s="1582"/>
      <c r="C126" s="1582"/>
      <c r="D126" s="1582"/>
      <c r="E126" s="1582"/>
      <c r="F126" s="1582"/>
      <c r="G126" s="1582"/>
      <c r="H126" s="1582"/>
      <c r="I126" s="1582"/>
      <c r="J126" s="1582"/>
      <c r="K126" s="1582"/>
      <c r="L126" s="2022"/>
      <c r="M126" s="2021"/>
      <c r="N126" s="2021"/>
    </row>
    <row r="127" spans="2:14">
      <c r="B127" s="1582"/>
      <c r="C127" s="1582"/>
      <c r="D127" s="1582"/>
      <c r="E127" s="1582"/>
      <c r="F127" s="1582"/>
      <c r="G127" s="1582"/>
      <c r="H127" s="1582"/>
      <c r="I127" s="1582"/>
      <c r="J127" s="1582"/>
      <c r="K127" s="1582"/>
      <c r="L127" s="2022"/>
      <c r="M127" s="2021"/>
      <c r="N127" s="2021"/>
    </row>
    <row r="128" spans="2:14">
      <c r="B128" s="1582"/>
      <c r="C128" s="1582"/>
      <c r="D128" s="1582"/>
      <c r="E128" s="1582"/>
      <c r="F128" s="1582"/>
      <c r="G128" s="1582"/>
      <c r="H128" s="1582"/>
      <c r="I128" s="1582"/>
      <c r="J128" s="1582"/>
      <c r="K128" s="1582"/>
      <c r="L128" s="2022"/>
      <c r="M128" s="2021"/>
      <c r="N128" s="2021"/>
    </row>
    <row r="129" spans="2:39">
      <c r="B129" s="1582"/>
      <c r="C129" s="1582"/>
      <c r="D129" s="1582"/>
      <c r="E129" s="1582"/>
      <c r="F129" s="1582"/>
      <c r="G129" s="1582"/>
      <c r="H129" s="1582"/>
      <c r="I129" s="1582"/>
      <c r="J129" s="1582"/>
      <c r="K129" s="1582"/>
      <c r="L129" s="2022"/>
      <c r="M129" s="2021"/>
      <c r="N129" s="2021"/>
    </row>
    <row r="130" spans="2:39">
      <c r="B130" s="1582"/>
      <c r="C130" s="1582"/>
      <c r="D130" s="1582"/>
      <c r="E130" s="1582"/>
      <c r="F130" s="1582"/>
      <c r="G130" s="1582"/>
      <c r="H130" s="1582"/>
      <c r="I130" s="1582"/>
      <c r="J130" s="1582"/>
      <c r="K130" s="1582"/>
      <c r="L130" s="2022"/>
      <c r="M130" s="2021"/>
      <c r="N130" s="2021"/>
    </row>
    <row r="131" spans="2:39">
      <c r="B131" s="1582"/>
      <c r="C131" s="1582"/>
      <c r="D131" s="1582"/>
      <c r="E131" s="1582"/>
      <c r="F131" s="1582"/>
      <c r="G131" s="1582"/>
      <c r="H131" s="1582"/>
      <c r="I131" s="1582"/>
      <c r="J131" s="1582"/>
      <c r="K131" s="1582"/>
      <c r="L131" s="2022"/>
      <c r="M131" s="2021"/>
      <c r="N131" s="2021"/>
    </row>
    <row r="132" spans="2:39">
      <c r="B132" s="1582"/>
      <c r="C132" s="1582"/>
      <c r="D132" s="1582"/>
      <c r="E132" s="1582"/>
      <c r="F132" s="1582"/>
      <c r="G132" s="1582"/>
      <c r="H132" s="1582"/>
      <c r="I132" s="1582"/>
      <c r="J132" s="1582"/>
      <c r="K132" s="1582"/>
      <c r="L132" s="2022"/>
      <c r="M132" s="2021"/>
      <c r="N132" s="2021"/>
    </row>
    <row r="133" spans="2:39">
      <c r="B133" s="1582"/>
      <c r="C133" s="1582"/>
      <c r="D133" s="1582"/>
      <c r="E133" s="1582"/>
      <c r="F133" s="1582"/>
      <c r="G133" s="1582"/>
      <c r="H133" s="1582"/>
      <c r="I133" s="1582"/>
      <c r="J133" s="1582"/>
      <c r="K133" s="1582"/>
      <c r="L133" s="2022"/>
      <c r="M133" s="2021"/>
      <c r="N133" s="2021"/>
    </row>
    <row r="134" spans="2:39" ht="17.25" customHeight="1">
      <c r="B134" s="1418"/>
      <c r="C134" s="1418"/>
      <c r="D134" s="1418"/>
      <c r="E134" s="1418"/>
      <c r="F134" s="1418"/>
      <c r="G134" s="1418"/>
      <c r="H134" s="1418"/>
      <c r="I134" s="1418"/>
      <c r="J134" s="1418"/>
      <c r="K134" s="1418"/>
      <c r="L134" s="2022"/>
      <c r="M134" s="2021"/>
      <c r="N134" s="2021"/>
    </row>
    <row r="135" spans="2:39" ht="17.25" customHeight="1">
      <c r="B135" s="1418"/>
      <c r="C135" s="1418"/>
      <c r="D135" s="1418"/>
      <c r="E135" s="1418"/>
      <c r="F135" s="1418"/>
      <c r="G135" s="1418"/>
      <c r="H135" s="1418"/>
      <c r="I135" s="1418"/>
      <c r="J135" s="1418"/>
      <c r="K135" s="1418"/>
      <c r="L135" s="2022"/>
      <c r="M135" s="2021"/>
      <c r="N135" s="2021"/>
    </row>
    <row r="136" spans="2:39" ht="17.25" customHeight="1">
      <c r="B136" s="1418"/>
      <c r="C136" s="1418"/>
      <c r="D136" s="1418"/>
      <c r="E136" s="1418"/>
      <c r="F136" s="1418"/>
      <c r="G136" s="1418"/>
      <c r="H136" s="1418"/>
      <c r="I136" s="1418"/>
      <c r="J136" s="1418"/>
      <c r="K136" s="1418"/>
      <c r="L136" s="2022"/>
      <c r="M136" s="2021"/>
      <c r="N136" s="2021"/>
    </row>
    <row r="137" spans="2:39" ht="17.25" customHeight="1">
      <c r="B137" s="1418"/>
      <c r="C137" s="1418"/>
      <c r="D137" s="1418"/>
      <c r="E137" s="1418"/>
      <c r="F137" s="1418"/>
      <c r="G137" s="1418"/>
      <c r="H137" s="1418"/>
      <c r="I137" s="1418"/>
      <c r="J137" s="1418"/>
      <c r="K137" s="1418"/>
      <c r="L137" s="2022"/>
      <c r="M137" s="2021"/>
      <c r="N137" s="2021"/>
    </row>
    <row r="138" spans="2:39" ht="15" customHeight="1">
      <c r="B138" s="1418"/>
      <c r="C138" s="1418"/>
      <c r="D138" s="1418"/>
      <c r="E138" s="1418"/>
      <c r="F138" s="1418"/>
      <c r="G138" s="1418"/>
      <c r="H138" s="1418"/>
      <c r="I138" s="1418"/>
      <c r="J138" s="1418"/>
      <c r="K138" s="1418"/>
      <c r="L138" s="1646"/>
      <c r="M138" s="1646"/>
      <c r="N138" s="1646"/>
      <c r="Y138" s="2580" t="s">
        <v>3875</v>
      </c>
      <c r="Z138" s="2580"/>
      <c r="AA138" s="2580"/>
      <c r="AB138" s="2580"/>
      <c r="AC138" s="2580"/>
      <c r="AD138" s="2580"/>
      <c r="AE138" s="2580"/>
      <c r="AF138" s="2580"/>
      <c r="AG138" s="2580"/>
      <c r="AH138" s="2580"/>
      <c r="AI138" s="2580"/>
      <c r="AJ138" s="2580"/>
      <c r="AK138" s="2580"/>
      <c r="AL138" s="2580"/>
      <c r="AM138" s="2580"/>
    </row>
    <row r="139" spans="2:39">
      <c r="L139" s="1646"/>
      <c r="M139" s="1646"/>
      <c r="N139" s="1646"/>
      <c r="Y139" s="2580"/>
      <c r="Z139" s="2580"/>
      <c r="AA139" s="2580"/>
      <c r="AB139" s="2580"/>
      <c r="AC139" s="2580"/>
      <c r="AD139" s="2580"/>
      <c r="AE139" s="2580"/>
      <c r="AF139" s="2580"/>
      <c r="AG139" s="2580"/>
      <c r="AH139" s="2580"/>
      <c r="AI139" s="2580"/>
      <c r="AJ139" s="2580"/>
      <c r="AK139" s="2580"/>
      <c r="AL139" s="2580"/>
      <c r="AM139" s="2580"/>
    </row>
    <row r="140" spans="2:39" ht="15" customHeight="1">
      <c r="L140" s="1648"/>
      <c r="M140" s="1648"/>
      <c r="N140" s="1648"/>
      <c r="Y140" s="2580"/>
      <c r="Z140" s="2580"/>
      <c r="AA140" s="2580"/>
      <c r="AB140" s="2580"/>
      <c r="AC140" s="2580"/>
      <c r="AD140" s="2580"/>
      <c r="AE140" s="2580"/>
      <c r="AF140" s="2580"/>
      <c r="AG140" s="2580"/>
      <c r="AH140" s="2580"/>
      <c r="AI140" s="2580"/>
      <c r="AJ140" s="2580"/>
      <c r="AK140" s="2580"/>
      <c r="AL140" s="2580"/>
      <c r="AM140" s="2580"/>
    </row>
    <row r="141" spans="2:39">
      <c r="L141" s="1648"/>
      <c r="M141" s="1648"/>
      <c r="N141" s="1648"/>
      <c r="Y141" s="1647"/>
      <c r="Z141" s="1647"/>
      <c r="AA141" s="1647"/>
      <c r="AB141" s="1647"/>
      <c r="AC141" s="1647"/>
      <c r="AD141" s="1647"/>
      <c r="AE141" s="1647"/>
      <c r="AF141" s="1647"/>
      <c r="AG141" s="1647"/>
      <c r="AH141" s="1647"/>
      <c r="AI141" s="1647"/>
      <c r="AJ141" s="1647"/>
      <c r="AK141" s="1647"/>
      <c r="AL141" s="1647"/>
      <c r="AM141" s="1418"/>
    </row>
    <row r="142" spans="2:39">
      <c r="L142" s="1648"/>
      <c r="M142" s="1648"/>
      <c r="N142" s="1648"/>
      <c r="Y142" s="2580" t="s">
        <v>3876</v>
      </c>
      <c r="Z142" s="2580"/>
      <c r="AA142" s="2580"/>
      <c r="AB142" s="2580"/>
      <c r="AC142" s="2580"/>
      <c r="AD142" s="2580"/>
      <c r="AE142" s="2580"/>
      <c r="AF142" s="2580"/>
      <c r="AG142" s="2580"/>
      <c r="AH142" s="2580"/>
      <c r="AI142" s="2580"/>
      <c r="AJ142" s="2580"/>
      <c r="AK142" s="2580"/>
      <c r="AL142" s="2580"/>
      <c r="AM142" s="2580"/>
    </row>
    <row r="143" spans="2:39">
      <c r="L143" s="1648"/>
      <c r="M143" s="1648"/>
      <c r="N143" s="1648"/>
      <c r="Y143" s="2580"/>
      <c r="Z143" s="2580"/>
      <c r="AA143" s="2580"/>
      <c r="AB143" s="2580"/>
      <c r="AC143" s="2580"/>
      <c r="AD143" s="2580"/>
      <c r="AE143" s="2580"/>
      <c r="AF143" s="2580"/>
      <c r="AG143" s="2580"/>
      <c r="AH143" s="2580"/>
      <c r="AI143" s="2580"/>
      <c r="AJ143" s="2580"/>
      <c r="AK143" s="2580"/>
      <c r="AL143" s="2580"/>
      <c r="AM143" s="2580"/>
    </row>
    <row r="144" spans="2:39">
      <c r="C144" s="1648"/>
      <c r="D144" s="1648"/>
      <c r="E144" s="1648"/>
      <c r="F144" s="1648"/>
      <c r="G144" s="1648"/>
      <c r="H144" s="1648"/>
      <c r="I144" s="1648"/>
      <c r="J144" s="1648"/>
      <c r="K144" s="1648"/>
      <c r="L144" s="1648"/>
      <c r="M144" s="1648"/>
      <c r="N144" s="1648"/>
      <c r="Y144" s="2580"/>
      <c r="Z144" s="2580"/>
      <c r="AA144" s="2580"/>
      <c r="AB144" s="2580"/>
      <c r="AC144" s="2580"/>
      <c r="AD144" s="2580"/>
      <c r="AE144" s="2580"/>
      <c r="AF144" s="2580"/>
      <c r="AG144" s="2580"/>
      <c r="AH144" s="2580"/>
      <c r="AI144" s="2580"/>
      <c r="AJ144" s="2580"/>
      <c r="AK144" s="2580"/>
      <c r="AL144" s="2580"/>
      <c r="AM144" s="2580"/>
    </row>
    <row r="145" spans="1:39" ht="14.1" customHeight="1">
      <c r="B145" s="1640"/>
      <c r="C145" s="1648"/>
      <c r="D145" s="1648"/>
      <c r="E145" s="1648"/>
      <c r="F145" s="2621" t="s">
        <v>3937</v>
      </c>
      <c r="G145" s="2621"/>
      <c r="H145" s="2621"/>
      <c r="I145" s="2621"/>
      <c r="J145" s="2302"/>
      <c r="K145" s="2597" t="s">
        <v>3938</v>
      </c>
      <c r="L145" s="1648"/>
      <c r="M145" s="1648"/>
      <c r="N145" s="1648"/>
      <c r="Y145" s="1649"/>
      <c r="Z145" s="1647"/>
      <c r="AA145" s="1647"/>
      <c r="AB145" s="1647"/>
      <c r="AC145" s="1647"/>
      <c r="AD145" s="1647"/>
      <c r="AE145" s="1647"/>
      <c r="AF145" s="1647"/>
      <c r="AG145" s="1647"/>
      <c r="AH145" s="1647"/>
      <c r="AI145" s="1647"/>
      <c r="AJ145" s="1647"/>
      <c r="AK145" s="1647"/>
      <c r="AL145" s="1647"/>
      <c r="AM145" s="1418"/>
    </row>
    <row r="146" spans="1:39" ht="15.75" customHeight="1">
      <c r="D146" s="1646"/>
      <c r="E146" s="1646"/>
      <c r="F146" s="2600" t="s">
        <v>3077</v>
      </c>
      <c r="G146" s="2600" t="s">
        <v>3171</v>
      </c>
      <c r="H146" s="2600" t="s">
        <v>3172</v>
      </c>
      <c r="I146" s="1582"/>
      <c r="J146" s="1582"/>
      <c r="K146" s="2597"/>
      <c r="L146" s="1582"/>
      <c r="M146" s="1582"/>
      <c r="N146" s="1582"/>
      <c r="Y146" s="2580" t="s">
        <v>3877</v>
      </c>
      <c r="Z146" s="2580"/>
      <c r="AA146" s="2580"/>
      <c r="AB146" s="2580"/>
      <c r="AC146" s="2580"/>
      <c r="AD146" s="2580"/>
      <c r="AE146" s="2580"/>
      <c r="AF146" s="2580"/>
      <c r="AG146" s="2580"/>
      <c r="AH146" s="2580"/>
      <c r="AI146" s="2580"/>
      <c r="AJ146" s="2580"/>
      <c r="AK146" s="2580"/>
      <c r="AL146" s="2580"/>
      <c r="AM146" s="2580"/>
    </row>
    <row r="147" spans="1:39">
      <c r="C147" s="1582"/>
      <c r="D147" s="1582"/>
      <c r="E147" s="1582"/>
      <c r="F147" s="2601"/>
      <c r="G147" s="2601"/>
      <c r="H147" s="2601"/>
      <c r="I147" s="2469" t="s">
        <v>2928</v>
      </c>
      <c r="J147" s="2301"/>
      <c r="K147" s="2597"/>
      <c r="L147" s="1582"/>
      <c r="M147" s="1582"/>
      <c r="N147" s="1582"/>
      <c r="Y147" s="2580"/>
      <c r="Z147" s="2580"/>
      <c r="AA147" s="2580"/>
      <c r="AB147" s="2580"/>
      <c r="AC147" s="2580"/>
      <c r="AD147" s="2580"/>
      <c r="AE147" s="2580"/>
      <c r="AF147" s="2580"/>
      <c r="AG147" s="2580"/>
      <c r="AH147" s="2580"/>
      <c r="AI147" s="2580"/>
      <c r="AJ147" s="2580"/>
      <c r="AK147" s="2580"/>
      <c r="AL147" s="2580"/>
      <c r="AM147" s="2580"/>
    </row>
    <row r="148" spans="1:39" ht="15" customHeight="1">
      <c r="B148" s="1640"/>
      <c r="D148" s="1564"/>
      <c r="E148" s="1564"/>
      <c r="F148" s="2601"/>
      <c r="G148" s="2601"/>
      <c r="H148" s="2601"/>
      <c r="I148" s="2469"/>
      <c r="J148" s="2301"/>
      <c r="K148" s="2597"/>
      <c r="L148" s="1564"/>
      <c r="M148" s="1564"/>
      <c r="N148" s="1564"/>
      <c r="Y148" s="2618"/>
      <c r="Z148" s="2618"/>
      <c r="AA148" s="2618"/>
      <c r="AB148" s="2618"/>
      <c r="AC148" s="2618"/>
      <c r="AD148" s="2618"/>
      <c r="AE148" s="2618"/>
      <c r="AF148" s="2618"/>
      <c r="AG148" s="2618"/>
      <c r="AH148" s="2618"/>
      <c r="AI148" s="2618"/>
      <c r="AJ148" s="2618"/>
      <c r="AK148" s="2618"/>
      <c r="AL148" s="2618"/>
      <c r="AM148" s="2618"/>
    </row>
    <row r="149" spans="1:39">
      <c r="B149" s="1640"/>
      <c r="C149" s="1564"/>
      <c r="D149" s="1564"/>
      <c r="E149" s="1564"/>
      <c r="F149" s="2606" t="s">
        <v>4158</v>
      </c>
      <c r="G149" s="2606"/>
      <c r="H149" s="2606"/>
      <c r="I149" s="2606"/>
      <c r="J149" s="2606"/>
      <c r="K149" s="2606"/>
      <c r="L149" s="1564"/>
      <c r="M149" s="1564"/>
      <c r="N149" s="1564"/>
      <c r="R149" s="1295"/>
      <c r="S149" s="1582" t="s">
        <v>3077</v>
      </c>
      <c r="T149" s="1582" t="s">
        <v>3171</v>
      </c>
      <c r="U149" s="1582" t="s">
        <v>3172</v>
      </c>
      <c r="Y149" s="2580" t="s">
        <v>3878</v>
      </c>
      <c r="Z149" s="2580"/>
      <c r="AA149" s="2580"/>
      <c r="AB149" s="2580"/>
      <c r="AC149" s="2580"/>
      <c r="AD149" s="2580"/>
      <c r="AE149" s="2580"/>
      <c r="AF149" s="2580"/>
      <c r="AG149" s="2580"/>
      <c r="AH149" s="2580"/>
      <c r="AI149" s="2580"/>
      <c r="AJ149" s="2580"/>
      <c r="AK149" s="2580"/>
      <c r="AL149" s="2580"/>
      <c r="AM149" s="2580"/>
    </row>
    <row r="150" spans="1:39">
      <c r="A150" s="1639">
        <f>'8-14'!A115+1</f>
        <v>15</v>
      </c>
      <c r="B150" s="1668" t="s">
        <v>3913</v>
      </c>
      <c r="C150" s="1564"/>
      <c r="D150" s="1564"/>
      <c r="E150" s="1564"/>
      <c r="F150" s="1564"/>
      <c r="G150" s="1564"/>
      <c r="H150" s="1564"/>
      <c r="I150" s="1564"/>
      <c r="J150" s="1564"/>
      <c r="K150" s="1564"/>
      <c r="L150" s="1564"/>
      <c r="M150" s="1564"/>
      <c r="N150" s="1564"/>
      <c r="R150" s="1295"/>
      <c r="Y150" s="2580"/>
      <c r="Z150" s="2580"/>
      <c r="AA150" s="2580"/>
      <c r="AB150" s="2580"/>
      <c r="AC150" s="2580"/>
      <c r="AD150" s="2580"/>
      <c r="AE150" s="2580"/>
      <c r="AF150" s="2580"/>
      <c r="AG150" s="2580"/>
      <c r="AH150" s="2580"/>
      <c r="AI150" s="2580"/>
      <c r="AJ150" s="2580"/>
      <c r="AK150" s="2580"/>
      <c r="AL150" s="2580"/>
      <c r="AM150" s="2580"/>
    </row>
    <row r="151" spans="1:39" ht="15" customHeight="1">
      <c r="B151" s="1640"/>
      <c r="C151" s="1564"/>
      <c r="D151" s="1564"/>
      <c r="E151" s="1564"/>
      <c r="F151" s="1564"/>
      <c r="G151" s="1564"/>
      <c r="H151" s="1564"/>
      <c r="I151" s="1564"/>
      <c r="J151" s="1564"/>
      <c r="K151" s="1564"/>
      <c r="L151" s="1564"/>
      <c r="M151" s="1564"/>
      <c r="N151" s="1564"/>
      <c r="R151" s="1571" t="s">
        <v>3783</v>
      </c>
      <c r="S151" s="1572">
        <f>'8-14'!H13</f>
        <v>0</v>
      </c>
      <c r="T151" s="1572">
        <f>'8-14'!I13</f>
        <v>0</v>
      </c>
      <c r="U151" s="1295">
        <f>'8-14'!J13</f>
        <v>0</v>
      </c>
    </row>
    <row r="152" spans="1:39">
      <c r="B152" s="1664" t="s">
        <v>2929</v>
      </c>
      <c r="C152" s="1582"/>
      <c r="D152" s="1582"/>
      <c r="E152" s="1582"/>
      <c r="F152" s="1673">
        <f>eqity!K2</f>
        <v>3322</v>
      </c>
      <c r="G152" s="1865">
        <f>'debt tb'!N3</f>
        <v>1938</v>
      </c>
      <c r="H152" s="1457">
        <f>'money market tb'!K2</f>
        <v>2018</v>
      </c>
      <c r="I152" s="1761">
        <f>SUM(F152:H152)</f>
        <v>7278</v>
      </c>
      <c r="J152" s="2308"/>
      <c r="K152" s="1770">
        <v>929863</v>
      </c>
      <c r="L152" s="1582"/>
      <c r="M152" s="1582"/>
      <c r="N152" s="1582"/>
      <c r="R152" s="1571"/>
      <c r="S152" s="1571"/>
      <c r="T152" s="1571"/>
      <c r="U152" s="1571"/>
      <c r="V152" s="1571"/>
    </row>
    <row r="153" spans="1:39" s="1658" customFormat="1">
      <c r="B153" s="1664" t="s">
        <v>3914</v>
      </c>
      <c r="C153" s="1652"/>
      <c r="D153" s="1652"/>
      <c r="E153" s="1652"/>
      <c r="F153" s="1673">
        <f>eqity!K3</f>
        <v>15883</v>
      </c>
      <c r="G153" s="1865">
        <f>'debt tb'!N4</f>
        <v>126462</v>
      </c>
      <c r="H153" s="1457">
        <f>'money market tb'!K3</f>
        <v>208616</v>
      </c>
      <c r="I153" s="1761">
        <f>SUM(F153:H153)</f>
        <v>350961</v>
      </c>
      <c r="J153" s="2308"/>
      <c r="K153" s="1770">
        <v>281379368</v>
      </c>
      <c r="L153" s="1654"/>
      <c r="M153" s="1654"/>
      <c r="N153" s="1655"/>
      <c r="O153" s="1656"/>
      <c r="P153" s="1657"/>
      <c r="Q153" s="1656"/>
    </row>
    <row r="154" spans="1:39" s="1658" customFormat="1" ht="14.4" thickBot="1">
      <c r="B154" s="1651"/>
      <c r="F154" s="1674">
        <f>F152+F153</f>
        <v>19205</v>
      </c>
      <c r="G154" s="1634">
        <f>G152+G153</f>
        <v>128400</v>
      </c>
      <c r="H154" s="1634">
        <f>H152+H153</f>
        <v>210634</v>
      </c>
      <c r="I154" s="1634">
        <f>I152+I153</f>
        <v>358239</v>
      </c>
      <c r="J154" s="1634"/>
      <c r="K154" s="1637">
        <f>SUM(K152:K153)</f>
        <v>282309231</v>
      </c>
      <c r="O154" s="1656"/>
      <c r="P154" s="2617" t="s">
        <v>3771</v>
      </c>
      <c r="Q154" s="2617"/>
      <c r="R154" s="2617"/>
      <c r="S154" s="2617"/>
      <c r="T154" s="2617"/>
      <c r="U154" s="2617"/>
      <c r="V154" s="2617"/>
      <c r="W154" s="2617"/>
      <c r="X154" s="2617"/>
      <c r="Y154" s="2617"/>
      <c r="Z154" s="2617"/>
      <c r="AA154" s="2617"/>
      <c r="AB154" s="2617"/>
      <c r="AC154" s="2617"/>
      <c r="AD154" s="2617"/>
    </row>
    <row r="155" spans="1:39" s="1658" customFormat="1" ht="14.4" thickTop="1">
      <c r="B155" s="1651"/>
      <c r="O155" s="1656"/>
      <c r="P155" s="2617"/>
      <c r="Q155" s="2617"/>
      <c r="R155" s="2617"/>
      <c r="S155" s="2617"/>
      <c r="T155" s="2617"/>
      <c r="U155" s="2617"/>
      <c r="V155" s="2617"/>
      <c r="W155" s="2617"/>
      <c r="X155" s="2617"/>
      <c r="Y155" s="2617"/>
      <c r="Z155" s="2617"/>
      <c r="AA155" s="2617"/>
      <c r="AB155" s="2617"/>
      <c r="AC155" s="2617"/>
      <c r="AD155" s="2617"/>
    </row>
    <row r="156" spans="1:39" s="1658" customFormat="1">
      <c r="B156" s="1651"/>
      <c r="O156" s="1656"/>
      <c r="P156" s="2617"/>
      <c r="Q156" s="2617"/>
      <c r="R156" s="2617"/>
      <c r="S156" s="2617"/>
      <c r="T156" s="2617"/>
      <c r="U156" s="2617"/>
      <c r="V156" s="2617"/>
      <c r="W156" s="2617"/>
      <c r="X156" s="2617"/>
      <c r="Y156" s="2617"/>
      <c r="Z156" s="2617"/>
      <c r="AA156" s="2617"/>
      <c r="AB156" s="2617"/>
      <c r="AC156" s="2617"/>
      <c r="AD156" s="2617"/>
    </row>
    <row r="157" spans="1:39" s="1658" customFormat="1">
      <c r="B157" s="1651"/>
      <c r="O157" s="1656"/>
      <c r="P157" s="1652"/>
      <c r="Q157" s="1652"/>
      <c r="R157" s="1652"/>
      <c r="S157" s="1652"/>
      <c r="T157" s="1652"/>
      <c r="U157" s="1653"/>
      <c r="V157" s="1653"/>
      <c r="W157" s="1653"/>
      <c r="X157" s="1653"/>
      <c r="Y157" s="1653"/>
      <c r="Z157" s="1653"/>
      <c r="AA157" s="1653"/>
      <c r="AB157" s="1654"/>
      <c r="AC157" s="1654"/>
      <c r="AD157" s="1655"/>
    </row>
    <row r="158" spans="1:39" s="1658" customFormat="1">
      <c r="B158" s="1651"/>
      <c r="O158" s="1656"/>
      <c r="P158" s="2617" t="s">
        <v>3772</v>
      </c>
      <c r="Q158" s="2617"/>
      <c r="R158" s="2617"/>
      <c r="S158" s="2617"/>
      <c r="T158" s="2617"/>
      <c r="U158" s="2617"/>
      <c r="V158" s="2617"/>
      <c r="W158" s="2617"/>
      <c r="X158" s="2617"/>
      <c r="Y158" s="2617"/>
      <c r="Z158" s="2617"/>
      <c r="AA158" s="2617"/>
      <c r="AB158" s="2617"/>
      <c r="AC158" s="2617"/>
      <c r="AD158" s="2617"/>
    </row>
    <row r="159" spans="1:39" s="1658" customFormat="1">
      <c r="B159" s="1651"/>
      <c r="O159" s="1656"/>
      <c r="P159" s="2617"/>
      <c r="Q159" s="2617"/>
      <c r="R159" s="2617"/>
      <c r="S159" s="2617"/>
      <c r="T159" s="2617"/>
      <c r="U159" s="2617"/>
      <c r="V159" s="2617"/>
      <c r="W159" s="2617"/>
      <c r="X159" s="2617"/>
      <c r="Y159" s="2617"/>
      <c r="Z159" s="2617"/>
      <c r="AA159" s="2617"/>
      <c r="AB159" s="2617"/>
      <c r="AC159" s="2617"/>
      <c r="AD159" s="2617"/>
    </row>
    <row r="160" spans="1:39" s="1658" customFormat="1">
      <c r="B160" s="1651"/>
      <c r="O160" s="1656"/>
      <c r="P160" s="2617"/>
      <c r="Q160" s="2617"/>
      <c r="R160" s="2617"/>
      <c r="S160" s="2617"/>
      <c r="T160" s="2617"/>
      <c r="U160" s="2617"/>
      <c r="V160" s="2617"/>
      <c r="W160" s="2617"/>
      <c r="X160" s="2617"/>
      <c r="Y160" s="2617"/>
      <c r="Z160" s="2617"/>
      <c r="AA160" s="2617"/>
      <c r="AB160" s="2617"/>
      <c r="AC160" s="2617"/>
      <c r="AD160" s="2617"/>
    </row>
    <row r="161" spans="2:32" s="1658" customFormat="1">
      <c r="B161" s="1651"/>
      <c r="O161" s="1656"/>
      <c r="P161" s="2617"/>
      <c r="Q161" s="2617"/>
      <c r="R161" s="2617"/>
      <c r="S161" s="2617"/>
      <c r="T161" s="2617"/>
      <c r="U161" s="2617"/>
      <c r="V161" s="2617"/>
      <c r="W161" s="2617"/>
      <c r="X161" s="2617"/>
      <c r="Y161" s="2617"/>
      <c r="Z161" s="2617"/>
      <c r="AA161" s="2617"/>
      <c r="AB161" s="2617"/>
      <c r="AC161" s="2617"/>
      <c r="AD161" s="2617"/>
    </row>
    <row r="162" spans="2:32" s="1658" customFormat="1">
      <c r="B162" s="1651"/>
      <c r="O162" s="1656"/>
      <c r="P162" s="2617"/>
      <c r="Q162" s="2617"/>
      <c r="R162" s="2617"/>
      <c r="S162" s="2617"/>
      <c r="T162" s="2617"/>
      <c r="U162" s="2617"/>
      <c r="V162" s="2617"/>
      <c r="W162" s="2617"/>
      <c r="X162" s="2617"/>
      <c r="Y162" s="2617"/>
      <c r="Z162" s="2617"/>
      <c r="AA162" s="2617"/>
      <c r="AB162" s="2617"/>
      <c r="AC162" s="2617"/>
      <c r="AD162" s="2617"/>
    </row>
    <row r="163" spans="2:32" s="1658" customFormat="1">
      <c r="B163" s="1651"/>
      <c r="O163" s="1656"/>
      <c r="P163" s="1652"/>
      <c r="Q163" s="1652"/>
      <c r="R163" s="1652"/>
      <c r="S163" s="1652"/>
      <c r="T163" s="1652"/>
      <c r="U163" s="1653"/>
      <c r="V163" s="1653"/>
      <c r="W163" s="1653"/>
      <c r="X163" s="1653"/>
      <c r="Y163" s="1653"/>
      <c r="Z163" s="1653"/>
      <c r="AA163" s="1653"/>
      <c r="AB163" s="1654"/>
      <c r="AC163" s="1654"/>
      <c r="AD163" s="1655"/>
    </row>
    <row r="164" spans="2:32" s="1658" customFormat="1">
      <c r="B164" s="1651"/>
      <c r="O164" s="1656"/>
      <c r="P164" s="2617" t="s">
        <v>3768</v>
      </c>
      <c r="Q164" s="2617"/>
      <c r="R164" s="2617"/>
      <c r="S164" s="2617"/>
      <c r="T164" s="2617"/>
      <c r="U164" s="2617"/>
      <c r="V164" s="2617"/>
      <c r="W164" s="2617"/>
      <c r="X164" s="2617"/>
      <c r="Y164" s="2617"/>
      <c r="Z164" s="2617"/>
      <c r="AA164" s="2617"/>
      <c r="AB164" s="2617"/>
      <c r="AC164" s="2617"/>
      <c r="AD164" s="2617"/>
    </row>
    <row r="165" spans="2:32" s="1658" customFormat="1">
      <c r="B165" s="1651"/>
      <c r="O165" s="1656"/>
      <c r="P165" s="2617"/>
      <c r="Q165" s="2617"/>
      <c r="R165" s="2617"/>
      <c r="S165" s="2617"/>
      <c r="T165" s="2617"/>
      <c r="U165" s="2617"/>
      <c r="V165" s="2617"/>
      <c r="W165" s="2617"/>
      <c r="X165" s="2617"/>
      <c r="Y165" s="2617"/>
      <c r="Z165" s="2617"/>
      <c r="AA165" s="2617"/>
      <c r="AB165" s="2617"/>
      <c r="AC165" s="2617"/>
      <c r="AD165" s="2617"/>
    </row>
    <row r="166" spans="2:32" s="1658" customFormat="1">
      <c r="B166" s="1651"/>
      <c r="O166" s="1656"/>
      <c r="P166" s="2617"/>
      <c r="Q166" s="2617"/>
      <c r="R166" s="2617"/>
      <c r="S166" s="2617"/>
      <c r="T166" s="2617"/>
      <c r="U166" s="2617"/>
      <c r="V166" s="2617"/>
      <c r="W166" s="2617"/>
      <c r="X166" s="2617"/>
      <c r="Y166" s="2617"/>
      <c r="Z166" s="2617"/>
      <c r="AA166" s="2617"/>
      <c r="AB166" s="2617"/>
      <c r="AC166" s="2617"/>
      <c r="AD166" s="2617"/>
    </row>
    <row r="167" spans="2:32" s="1658" customFormat="1">
      <c r="B167" s="1651"/>
      <c r="O167" s="1656"/>
      <c r="P167" s="2617"/>
      <c r="Q167" s="2617"/>
      <c r="R167" s="2617"/>
      <c r="S167" s="2617"/>
      <c r="T167" s="2617"/>
      <c r="U167" s="2617"/>
      <c r="V167" s="2617"/>
      <c r="W167" s="2617"/>
      <c r="X167" s="2617"/>
      <c r="Y167" s="2617"/>
      <c r="Z167" s="2617"/>
      <c r="AA167" s="2617"/>
      <c r="AB167" s="2617"/>
      <c r="AC167" s="2617"/>
      <c r="AD167" s="2617"/>
    </row>
    <row r="168" spans="2:32" s="1658" customFormat="1">
      <c r="B168" s="1651"/>
      <c r="O168" s="1656"/>
      <c r="P168" s="1659" t="s">
        <v>3554</v>
      </c>
      <c r="Q168" s="1660"/>
      <c r="R168" s="1660"/>
      <c r="S168" s="1660"/>
      <c r="T168" s="1660"/>
      <c r="U168" s="1660"/>
      <c r="V168" s="1660"/>
      <c r="W168" s="1660"/>
      <c r="X168" s="1660"/>
      <c r="Y168" s="1660"/>
      <c r="Z168" s="1660"/>
      <c r="AA168" s="1660"/>
      <c r="AB168" s="1660"/>
      <c r="AC168" s="1660"/>
      <c r="AD168" s="1660"/>
    </row>
    <row r="169" spans="2:32" s="1339" customFormat="1" ht="13.2">
      <c r="P169" s="1661"/>
    </row>
    <row r="170" spans="2:32" s="1339" customFormat="1" ht="13.2">
      <c r="P170" s="1661"/>
    </row>
    <row r="171" spans="2:32" ht="15" customHeight="1">
      <c r="C171" s="1582"/>
      <c r="D171" s="1994"/>
      <c r="E171" s="1994"/>
      <c r="F171" s="1994"/>
      <c r="G171" s="1994"/>
      <c r="H171" s="1994"/>
      <c r="I171" s="1994"/>
      <c r="J171" s="1994"/>
      <c r="K171" s="1994"/>
      <c r="L171" s="1994"/>
      <c r="M171" s="1994"/>
      <c r="N171" s="1994"/>
      <c r="Z171" s="1662"/>
      <c r="AA171" s="1662"/>
      <c r="AB171" s="1662"/>
      <c r="AC171" s="1662"/>
      <c r="AD171" s="1662"/>
      <c r="AE171" s="1662"/>
      <c r="AF171" s="1662"/>
    </row>
    <row r="172" spans="2:32">
      <c r="B172" s="1663"/>
      <c r="C172" s="1994"/>
      <c r="D172" s="1994"/>
      <c r="E172" s="1994"/>
      <c r="F172" s="1994"/>
      <c r="G172" s="1994"/>
      <c r="H172" s="1994"/>
      <c r="I172" s="1994"/>
      <c r="J172" s="1994"/>
      <c r="K172" s="1994"/>
      <c r="L172" s="1994"/>
      <c r="M172" s="1994"/>
      <c r="N172" s="1994"/>
      <c r="S172" s="1662"/>
      <c r="T172" s="1662"/>
      <c r="U172" s="1662"/>
      <c r="V172" s="1662"/>
      <c r="W172" s="1662"/>
      <c r="X172" s="1662"/>
      <c r="Y172" s="1662"/>
      <c r="Z172" s="1662"/>
      <c r="AA172" s="1662"/>
      <c r="AB172" s="1662"/>
      <c r="AC172" s="1662"/>
      <c r="AD172" s="1662"/>
      <c r="AE172" s="1662"/>
      <c r="AF172" s="1662"/>
    </row>
    <row r="173" spans="2:32" ht="15" customHeight="1">
      <c r="B173" s="1645"/>
      <c r="C173" s="1664"/>
      <c r="D173" s="1319"/>
      <c r="E173" s="1665"/>
      <c r="F173" s="1665"/>
      <c r="H173" s="1364"/>
      <c r="I173" s="1364"/>
      <c r="J173" s="1364"/>
      <c r="K173" s="1456"/>
      <c r="L173" s="1456"/>
      <c r="M173" s="1456"/>
      <c r="N173" s="1468"/>
    </row>
    <row r="174" spans="2:32">
      <c r="B174" s="1582"/>
      <c r="C174" s="1582"/>
      <c r="D174" s="1319"/>
    </row>
    <row r="175" spans="2:32" ht="12.75" customHeight="1">
      <c r="B175" s="1663"/>
      <c r="C175" s="1666"/>
      <c r="D175" s="1319"/>
    </row>
    <row r="176" spans="2:32" ht="15" customHeight="1">
      <c r="C176" s="1582"/>
      <c r="D176" s="1418"/>
      <c r="E176" s="1418"/>
      <c r="F176" s="1418"/>
      <c r="G176" s="1418"/>
      <c r="H176" s="1418"/>
      <c r="I176" s="1418"/>
      <c r="J176" s="1418"/>
      <c r="K176" s="1418"/>
      <c r="L176" s="1418"/>
      <c r="M176" s="1418"/>
      <c r="N176" s="1418"/>
    </row>
    <row r="177" spans="2:14">
      <c r="B177" s="1424"/>
      <c r="C177" s="1418"/>
      <c r="D177" s="1418"/>
      <c r="E177" s="1418"/>
      <c r="F177" s="1418"/>
      <c r="G177" s="1418"/>
      <c r="H177" s="1418"/>
      <c r="I177" s="1418"/>
      <c r="J177" s="1418"/>
      <c r="K177" s="1418"/>
      <c r="L177" s="1418"/>
      <c r="M177" s="1418"/>
      <c r="N177" s="1418"/>
    </row>
    <row r="178" spans="2:14">
      <c r="B178" s="1424"/>
      <c r="C178" s="1418"/>
      <c r="D178" s="1418"/>
      <c r="E178" s="1418"/>
      <c r="F178" s="1418"/>
      <c r="G178" s="1418"/>
      <c r="H178" s="1418"/>
      <c r="I178" s="1418"/>
      <c r="J178" s="1418"/>
      <c r="K178" s="1418"/>
      <c r="L178" s="1418"/>
      <c r="M178" s="1418"/>
      <c r="N178" s="1418"/>
    </row>
    <row r="179" spans="2:14">
      <c r="B179" s="1424"/>
      <c r="C179" s="1418"/>
      <c r="D179" s="1418"/>
      <c r="E179" s="1418"/>
      <c r="F179" s="1418"/>
      <c r="G179" s="1418"/>
      <c r="H179" s="1418"/>
      <c r="I179" s="1418"/>
      <c r="J179" s="1418"/>
      <c r="K179" s="1418"/>
      <c r="L179" s="1418"/>
      <c r="M179" s="1418"/>
      <c r="N179" s="1418"/>
    </row>
    <row r="180" spans="2:14">
      <c r="B180" s="1424"/>
      <c r="C180" s="1418"/>
      <c r="D180" s="1418"/>
      <c r="E180" s="1418"/>
      <c r="F180" s="1418"/>
      <c r="G180" s="1418"/>
      <c r="H180" s="1418"/>
      <c r="I180" s="1418"/>
      <c r="J180" s="1418"/>
      <c r="K180" s="1418"/>
      <c r="L180" s="1418"/>
      <c r="M180" s="1418"/>
      <c r="N180" s="1418"/>
    </row>
    <row r="181" spans="2:14">
      <c r="D181" s="1319"/>
    </row>
    <row r="182" spans="2:14">
      <c r="B182" s="1663"/>
      <c r="C182" s="1667"/>
      <c r="D182" s="1319"/>
    </row>
    <row r="183" spans="2:14" ht="15" customHeight="1">
      <c r="D183" s="1418"/>
      <c r="E183" s="1418"/>
      <c r="F183" s="1418"/>
      <c r="G183" s="1418"/>
      <c r="H183" s="1418"/>
      <c r="I183" s="1418"/>
      <c r="J183" s="1418"/>
      <c r="K183" s="1418"/>
      <c r="L183" s="1418"/>
      <c r="M183" s="1418"/>
      <c r="N183" s="1418"/>
    </row>
    <row r="184" spans="2:14">
      <c r="C184" s="1418"/>
      <c r="D184" s="1418"/>
      <c r="E184" s="1418"/>
      <c r="F184" s="1418"/>
      <c r="G184" s="1418"/>
      <c r="H184" s="1418"/>
      <c r="I184" s="1418"/>
      <c r="J184" s="1418"/>
      <c r="K184" s="1418"/>
      <c r="L184" s="1418"/>
      <c r="M184" s="1418"/>
      <c r="N184" s="1418"/>
    </row>
    <row r="185" spans="2:14" ht="12" customHeight="1">
      <c r="C185" s="1664"/>
      <c r="D185" s="1319"/>
      <c r="E185" s="1665"/>
      <c r="F185" s="1665"/>
      <c r="H185" s="1364"/>
      <c r="I185" s="1364"/>
      <c r="J185" s="1364"/>
      <c r="K185" s="1456"/>
      <c r="L185" s="1456"/>
      <c r="M185" s="1456"/>
      <c r="N185" s="1468"/>
    </row>
    <row r="186" spans="2:14">
      <c r="D186" s="1392"/>
      <c r="E186" s="1669"/>
      <c r="F186" s="1669"/>
      <c r="G186" s="1606"/>
      <c r="H186" s="1364"/>
      <c r="I186" s="1364"/>
      <c r="J186" s="1364"/>
      <c r="K186" s="1456"/>
      <c r="L186" s="1456"/>
      <c r="M186" s="1456"/>
      <c r="N186" s="1468"/>
    </row>
    <row r="187" spans="2:14" ht="21.75" customHeight="1">
      <c r="C187" s="1664"/>
      <c r="D187" s="1319"/>
      <c r="E187" s="1665"/>
      <c r="F187" s="1665"/>
      <c r="H187" s="1364"/>
      <c r="I187" s="1364"/>
      <c r="J187" s="1364"/>
      <c r="K187" s="1456"/>
      <c r="L187" s="1456"/>
      <c r="M187" s="1456"/>
    </row>
    <row r="188" spans="2:14">
      <c r="C188" s="1664"/>
      <c r="D188" s="1319"/>
      <c r="E188" s="1665"/>
      <c r="G188" s="130"/>
      <c r="M188" s="130"/>
    </row>
    <row r="189" spans="2:14">
      <c r="C189" s="1664"/>
      <c r="D189" s="1319"/>
      <c r="E189" s="1670"/>
      <c r="F189" s="1671"/>
      <c r="G189" s="1318"/>
      <c r="H189" s="1370"/>
      <c r="I189" s="1370"/>
      <c r="J189" s="1370"/>
      <c r="K189" s="1457"/>
      <c r="L189" s="1457"/>
      <c r="M189" s="1456"/>
      <c r="N189" s="1468"/>
    </row>
    <row r="190" spans="2:14" ht="15" customHeight="1">
      <c r="C190" s="1664"/>
      <c r="D190" s="1319"/>
      <c r="E190" s="1670"/>
      <c r="F190" s="1671"/>
      <c r="G190" s="1672" t="s">
        <v>3797</v>
      </c>
      <c r="M190" s="1456"/>
    </row>
    <row r="191" spans="2:14" ht="29.25" customHeight="1">
      <c r="C191" s="1664"/>
      <c r="D191" s="1319"/>
      <c r="E191" s="1670"/>
      <c r="F191" s="1671"/>
      <c r="G191" s="1672"/>
      <c r="M191" s="1456"/>
    </row>
    <row r="192" spans="2:14">
      <c r="C192" s="1664"/>
      <c r="D192" s="1319"/>
      <c r="E192" s="1670"/>
      <c r="F192" s="1582"/>
      <c r="H192" s="1370"/>
      <c r="I192" s="1370"/>
      <c r="J192" s="1370"/>
      <c r="K192" s="1457"/>
      <c r="L192" s="1457"/>
      <c r="M192" s="1456"/>
      <c r="N192" s="1468"/>
    </row>
    <row r="193" spans="2:17">
      <c r="C193" s="1664"/>
      <c r="D193" s="1319"/>
      <c r="E193" s="1665"/>
      <c r="F193" s="1319"/>
      <c r="H193" s="1364"/>
      <c r="I193" s="1364"/>
      <c r="J193" s="1364"/>
      <c r="K193" s="1456"/>
      <c r="L193" s="1456"/>
      <c r="M193" s="1456"/>
      <c r="N193" s="1468"/>
    </row>
    <row r="194" spans="2:17">
      <c r="D194" s="1319"/>
      <c r="E194" s="1665"/>
      <c r="F194" s="1582"/>
      <c r="G194" s="1582"/>
    </row>
    <row r="195" spans="2:17">
      <c r="D195" s="1319"/>
      <c r="E195" s="1665"/>
      <c r="F195" s="1582"/>
      <c r="G195" s="1582"/>
    </row>
    <row r="196" spans="2:17" s="1625" customFormat="1" ht="21" customHeight="1">
      <c r="B196" s="1640"/>
      <c r="C196" s="1620"/>
      <c r="D196" s="1377"/>
      <c r="E196" s="1616"/>
      <c r="F196" s="1616"/>
      <c r="G196" s="1579"/>
      <c r="O196" s="1306"/>
      <c r="P196" s="1530"/>
      <c r="Q196" s="1306"/>
    </row>
    <row r="197" spans="2:17">
      <c r="C197" s="1664"/>
      <c r="D197" s="1319"/>
      <c r="E197" s="1665"/>
      <c r="F197" s="1665"/>
      <c r="H197" s="1364"/>
      <c r="I197" s="1364"/>
      <c r="J197" s="1364"/>
      <c r="K197" s="1456"/>
      <c r="L197" s="1456"/>
      <c r="M197" s="1456"/>
      <c r="N197" s="1468"/>
    </row>
    <row r="198" spans="2:17" ht="20.25" customHeight="1">
      <c r="C198" s="1664"/>
      <c r="D198" s="1319"/>
      <c r="E198" s="1665"/>
      <c r="F198" s="1665"/>
      <c r="H198" s="1364"/>
      <c r="I198" s="1364"/>
      <c r="J198" s="1364"/>
      <c r="K198" s="1456"/>
      <c r="L198" s="1456"/>
      <c r="M198" s="1456"/>
      <c r="N198" s="1468"/>
    </row>
    <row r="199" spans="2:17" hidden="1">
      <c r="B199" s="1424" t="s">
        <v>3925</v>
      </c>
      <c r="C199" s="1610" t="s">
        <v>3200</v>
      </c>
      <c r="E199" s="1665"/>
      <c r="F199" s="1665"/>
      <c r="H199" s="1456"/>
      <c r="I199" s="1456"/>
      <c r="J199" s="2129"/>
      <c r="K199" s="1456"/>
      <c r="L199" s="1456"/>
      <c r="M199" s="1456"/>
    </row>
    <row r="200" spans="2:17" hidden="1">
      <c r="B200" s="1663"/>
      <c r="C200" s="1610" t="s">
        <v>3931</v>
      </c>
      <c r="D200" s="1319"/>
      <c r="E200" s="1665"/>
      <c r="F200" s="1665"/>
      <c r="H200" s="1456"/>
      <c r="I200" s="1456"/>
      <c r="J200" s="2129"/>
      <c r="K200" s="1456"/>
      <c r="L200" s="1456"/>
      <c r="M200" s="1456"/>
      <c r="N200" s="1468"/>
    </row>
    <row r="201" spans="2:17" hidden="1">
      <c r="C201" s="1675"/>
      <c r="D201" s="1319"/>
      <c r="E201" s="1665"/>
      <c r="F201" s="1665"/>
      <c r="H201" s="1456"/>
      <c r="I201" s="1456"/>
      <c r="J201" s="2129"/>
      <c r="K201" s="1456"/>
      <c r="L201" s="1456"/>
      <c r="M201" s="1456"/>
      <c r="N201" s="1468"/>
    </row>
    <row r="202" spans="2:17" ht="15" hidden="1" customHeight="1">
      <c r="B202" s="1663"/>
      <c r="C202" s="1666"/>
      <c r="D202" s="1319"/>
      <c r="E202" s="1665"/>
      <c r="F202" s="1665"/>
      <c r="H202" s="2619"/>
      <c r="I202" s="2619"/>
      <c r="J202" s="2619"/>
      <c r="K202" s="2619"/>
      <c r="L202" s="2619"/>
      <c r="M202" s="1613"/>
      <c r="N202" s="1676"/>
    </row>
    <row r="203" spans="2:17" ht="11.25" hidden="1" customHeight="1">
      <c r="B203" s="1663"/>
      <c r="C203" s="1666"/>
      <c r="D203" s="1319"/>
      <c r="E203" s="1665"/>
      <c r="F203" s="1665"/>
      <c r="H203" s="1332"/>
      <c r="I203" s="1332"/>
      <c r="J203" s="2302"/>
      <c r="K203" s="1448"/>
      <c r="L203" s="2600" t="s">
        <v>2928</v>
      </c>
      <c r="M203" s="1448"/>
      <c r="N203" s="2595" t="s">
        <v>3939</v>
      </c>
    </row>
    <row r="204" spans="2:17" ht="15" hidden="1" customHeight="1">
      <c r="B204" s="1663"/>
      <c r="C204" s="1666"/>
      <c r="D204" s="1319"/>
      <c r="E204" s="1665"/>
      <c r="F204" s="1665"/>
      <c r="H204" s="1332"/>
      <c r="I204" s="1332"/>
      <c r="J204" s="2302"/>
      <c r="K204" s="1448"/>
      <c r="L204" s="2601"/>
      <c r="M204" s="1448"/>
      <c r="N204" s="2595"/>
    </row>
    <row r="205" spans="2:17" ht="15" hidden="1" customHeight="1">
      <c r="B205" s="1663"/>
      <c r="C205" s="1666"/>
      <c r="D205" s="1319"/>
      <c r="E205" s="1665"/>
      <c r="F205" s="1665"/>
      <c r="H205" s="1448"/>
      <c r="I205" s="1448"/>
      <c r="J205" s="2305"/>
      <c r="K205" s="1448"/>
      <c r="L205" s="2601"/>
      <c r="M205" s="1448"/>
      <c r="N205" s="2595"/>
    </row>
    <row r="206" spans="2:17" ht="14.1" hidden="1" customHeight="1">
      <c r="B206" s="1663"/>
      <c r="C206" s="1666"/>
      <c r="D206" s="1319"/>
      <c r="E206" s="1665"/>
      <c r="F206" s="1665"/>
      <c r="G206" s="1600"/>
      <c r="H206" s="2470"/>
      <c r="I206" s="2470"/>
      <c r="J206" s="2470"/>
      <c r="K206" s="2470"/>
      <c r="L206" s="2470"/>
      <c r="M206" s="2470"/>
      <c r="N206" s="2470"/>
    </row>
    <row r="207" spans="2:17" hidden="1">
      <c r="B207" s="1663"/>
      <c r="C207" s="1666"/>
      <c r="D207" s="1319"/>
      <c r="E207" s="1665"/>
      <c r="F207" s="1665"/>
      <c r="H207" s="1632"/>
      <c r="I207" s="1628"/>
      <c r="J207" s="2301"/>
      <c r="K207" s="1628"/>
      <c r="L207" s="1313"/>
      <c r="M207" s="1313"/>
      <c r="N207" s="1313"/>
    </row>
    <row r="208" spans="2:17" hidden="1">
      <c r="B208" s="1663"/>
      <c r="C208" s="1615" t="s">
        <v>2984</v>
      </c>
      <c r="D208" s="1319"/>
      <c r="E208" s="1665"/>
      <c r="F208" s="1665"/>
      <c r="H208" s="1457"/>
      <c r="I208" s="1457"/>
      <c r="J208" s="2308"/>
      <c r="K208" s="1457"/>
      <c r="L208" s="1457" t="e">
        <f>+#REF!+#REF!+#REF!</f>
        <v>#REF!</v>
      </c>
      <c r="M208" s="1456"/>
      <c r="N208" s="1456">
        <v>117547194</v>
      </c>
    </row>
    <row r="209" spans="2:19" hidden="1">
      <c r="B209" s="1663"/>
      <c r="C209" s="1615" t="s">
        <v>3336</v>
      </c>
      <c r="D209" s="1319"/>
      <c r="E209" s="1665"/>
      <c r="F209" s="1665"/>
      <c r="H209" s="1457"/>
      <c r="I209" s="1457"/>
      <c r="J209" s="2308"/>
      <c r="K209" s="1457"/>
      <c r="L209" s="1677" t="e">
        <f>+#REF!+#REF!+#REF!</f>
        <v>#REF!</v>
      </c>
      <c r="M209" s="1456"/>
      <c r="N209" s="1678">
        <v>-99506527</v>
      </c>
    </row>
    <row r="210" spans="2:19" hidden="1">
      <c r="B210" s="1663"/>
      <c r="C210" s="1679"/>
      <c r="D210" s="1319"/>
      <c r="E210" s="1665"/>
      <c r="F210" s="1665"/>
      <c r="H210" s="1457"/>
      <c r="I210" s="1457"/>
      <c r="J210" s="2308"/>
      <c r="K210" s="1457"/>
      <c r="L210" s="1457" t="e">
        <f>SUM(L208:L209)</f>
        <v>#REF!</v>
      </c>
      <c r="M210" s="1456"/>
      <c r="N210" s="1456">
        <f>SUM(N208:N209)</f>
        <v>18040667</v>
      </c>
    </row>
    <row r="211" spans="2:19" hidden="1">
      <c r="B211" s="1663"/>
      <c r="C211" s="1591" t="s">
        <v>3663</v>
      </c>
      <c r="D211" s="1680"/>
      <c r="E211" s="1444"/>
      <c r="F211" s="1444"/>
      <c r="G211" s="1434"/>
      <c r="H211" s="1457"/>
      <c r="I211" s="1457"/>
      <c r="J211" s="2308"/>
      <c r="K211" s="1457"/>
      <c r="L211" s="1617"/>
      <c r="M211" s="1618"/>
      <c r="N211" s="1456"/>
    </row>
    <row r="212" spans="2:19" hidden="1">
      <c r="B212" s="1663"/>
      <c r="C212" s="1681" t="s">
        <v>3664</v>
      </c>
      <c r="D212" s="1680"/>
      <c r="E212" s="1444"/>
      <c r="F212" s="1444"/>
      <c r="G212" s="1434"/>
      <c r="H212" s="1457"/>
      <c r="I212" s="1457"/>
      <c r="J212" s="2308"/>
      <c r="K212" s="1457"/>
      <c r="L212" s="1682" t="e">
        <f>+#REF!+#REF!+#REF!</f>
        <v>#REF!</v>
      </c>
      <c r="M212" s="1618"/>
      <c r="N212" s="1683">
        <v>0</v>
      </c>
    </row>
    <row r="213" spans="2:19" hidden="1">
      <c r="B213" s="1663"/>
      <c r="C213" s="1681" t="s">
        <v>3665</v>
      </c>
      <c r="D213" s="1680"/>
      <c r="E213" s="1444"/>
      <c r="F213" s="1444"/>
      <c r="G213" s="1434"/>
      <c r="H213" s="1457"/>
      <c r="I213" s="1457"/>
      <c r="J213" s="2308"/>
      <c r="K213" s="1457"/>
      <c r="L213" s="1685" t="e">
        <f>+#REF!+#REF!+#REF!</f>
        <v>#REF!</v>
      </c>
      <c r="M213" s="1618"/>
      <c r="N213" s="1686">
        <v>2373525</v>
      </c>
    </row>
    <row r="214" spans="2:19" hidden="1">
      <c r="B214" s="1663"/>
      <c r="C214" s="1681" t="s">
        <v>3666</v>
      </c>
      <c r="D214" s="1680"/>
      <c r="E214" s="1444"/>
      <c r="F214" s="1444"/>
      <c r="G214" s="1434"/>
      <c r="H214" s="1457"/>
      <c r="I214" s="1457"/>
      <c r="J214" s="2308"/>
      <c r="K214" s="1457"/>
      <c r="L214" s="1687" t="e">
        <f>+#REF!+#REF!+#REF!</f>
        <v>#REF!</v>
      </c>
      <c r="M214" s="1618"/>
      <c r="N214" s="1688">
        <v>0</v>
      </c>
      <c r="S214" s="1295"/>
    </row>
    <row r="215" spans="2:19" hidden="1">
      <c r="B215" s="1663"/>
      <c r="C215" s="1689"/>
      <c r="D215" s="1680"/>
      <c r="E215" s="1665"/>
      <c r="F215" s="1665"/>
      <c r="H215" s="1457"/>
      <c r="I215" s="1457"/>
      <c r="J215" s="2308"/>
      <c r="K215" s="1457"/>
      <c r="L215" s="1617" t="e">
        <f>SUM(L212:L214)</f>
        <v>#REF!</v>
      </c>
      <c r="M215" s="1618"/>
      <c r="N215" s="1456">
        <f>SUM(N212:N214)</f>
        <v>2373525</v>
      </c>
      <c r="Q215" s="1233" t="s">
        <v>3854</v>
      </c>
      <c r="S215" s="1295"/>
    </row>
    <row r="216" spans="2:19" hidden="1">
      <c r="B216" s="1663"/>
      <c r="C216" s="1615" t="s">
        <v>3774</v>
      </c>
      <c r="D216" s="1680"/>
      <c r="E216" s="1665"/>
      <c r="F216" s="1665"/>
      <c r="H216" s="1582"/>
      <c r="I216" s="1582"/>
      <c r="J216" s="1582"/>
      <c r="K216" s="1582"/>
      <c r="L216" s="1582"/>
      <c r="M216" s="1582"/>
      <c r="N216" s="1582"/>
      <c r="R216" s="1295"/>
    </row>
    <row r="217" spans="2:19" hidden="1">
      <c r="B217" s="1663"/>
      <c r="C217" s="1615" t="s">
        <v>3775</v>
      </c>
      <c r="D217" s="1680"/>
      <c r="E217" s="1665"/>
      <c r="F217" s="1665"/>
      <c r="H217" s="1457"/>
      <c r="I217" s="1457"/>
      <c r="J217" s="2308"/>
      <c r="K217" s="1457"/>
      <c r="L217" s="1617" t="e">
        <f>+#REF!+#REF!+#REF!</f>
        <v>#REF!</v>
      </c>
      <c r="M217" s="1618"/>
      <c r="N217" s="1456">
        <v>0</v>
      </c>
      <c r="R217" s="1295"/>
    </row>
    <row r="218" spans="2:19" hidden="1">
      <c r="B218" s="1663"/>
      <c r="C218" s="1689"/>
      <c r="D218" s="1680"/>
      <c r="E218" s="1665"/>
      <c r="F218" s="1665"/>
      <c r="H218" s="1457"/>
      <c r="I218" s="1457"/>
      <c r="J218" s="2308"/>
      <c r="K218" s="1457"/>
      <c r="L218" s="1617"/>
      <c r="M218" s="1618"/>
      <c r="N218" s="1456"/>
      <c r="R218" s="1295"/>
    </row>
    <row r="219" spans="2:19" hidden="1">
      <c r="B219" s="1663"/>
      <c r="C219" s="1591" t="s">
        <v>3104</v>
      </c>
      <c r="D219" s="1319"/>
      <c r="E219" s="1665"/>
      <c r="F219" s="1665"/>
      <c r="H219" s="1457"/>
      <c r="I219" s="1457"/>
      <c r="J219" s="2308"/>
      <c r="K219" s="1457"/>
      <c r="L219" s="1359"/>
      <c r="N219" s="1456"/>
      <c r="R219" s="1295"/>
    </row>
    <row r="220" spans="2:19" hidden="1">
      <c r="B220" s="1663"/>
      <c r="C220" s="1690" t="s">
        <v>3611</v>
      </c>
      <c r="D220" s="1475"/>
      <c r="E220" s="1665"/>
      <c r="F220" s="1665"/>
      <c r="H220" s="1359"/>
      <c r="I220" s="1457"/>
      <c r="J220" s="2308"/>
      <c r="K220" s="1457"/>
      <c r="L220" s="1359"/>
      <c r="R220" s="1295"/>
    </row>
    <row r="221" spans="2:19" hidden="1">
      <c r="B221" s="1663"/>
      <c r="C221" s="1690" t="s">
        <v>3612</v>
      </c>
      <c r="D221" s="1475"/>
      <c r="E221" s="1665"/>
      <c r="F221" s="1665"/>
      <c r="H221" s="1457"/>
      <c r="I221" s="1457"/>
      <c r="J221" s="2308"/>
      <c r="K221" s="1457"/>
      <c r="L221" s="1359">
        <f>SUM(H221:I221)</f>
        <v>0</v>
      </c>
      <c r="N221" s="1456">
        <v>-44564439</v>
      </c>
      <c r="R221" s="1295"/>
    </row>
    <row r="222" spans="2:19" hidden="1">
      <c r="B222" s="1663"/>
      <c r="C222" s="1664" t="s">
        <v>3779</v>
      </c>
      <c r="D222" s="1319"/>
      <c r="E222" s="1665"/>
      <c r="F222" s="1665"/>
      <c r="H222" s="1457"/>
      <c r="I222" s="1457"/>
      <c r="J222" s="2308"/>
      <c r="K222" s="1457"/>
      <c r="L222" s="1359"/>
      <c r="N222" s="1456"/>
      <c r="R222" s="1295"/>
    </row>
    <row r="223" spans="2:19" s="1625" customFormat="1" ht="21" hidden="1" customHeight="1" thickBot="1">
      <c r="B223" s="1585"/>
      <c r="C223" s="1620" t="s">
        <v>3570</v>
      </c>
      <c r="D223" s="1377"/>
      <c r="E223" s="1616"/>
      <c r="F223" s="1616"/>
      <c r="G223" s="1377"/>
      <c r="H223" s="1306"/>
      <c r="I223" s="1306"/>
      <c r="J223" s="1306"/>
      <c r="K223" s="1306"/>
      <c r="L223" s="1634" t="e">
        <f>L210+L215+L217+L221</f>
        <v>#REF!</v>
      </c>
      <c r="M223" s="1636"/>
      <c r="N223" s="1637">
        <f>N210+N215+N217+N221</f>
        <v>-24150247</v>
      </c>
      <c r="O223" s="1306"/>
      <c r="P223" s="1530"/>
      <c r="Q223" s="1643" t="s">
        <v>3892</v>
      </c>
      <c r="R223" s="1306"/>
    </row>
    <row r="224" spans="2:19">
      <c r="B224" s="1663"/>
      <c r="C224" s="1691"/>
      <c r="D224" s="1319"/>
      <c r="E224" s="1665"/>
      <c r="F224" s="1665"/>
      <c r="L224" s="1457"/>
      <c r="M224" s="1456"/>
      <c r="N224" s="1456"/>
    </row>
    <row r="225" spans="2:19">
      <c r="B225" s="1424">
        <f>A150+1</f>
        <v>16</v>
      </c>
      <c r="C225" s="1692" t="s">
        <v>3338</v>
      </c>
      <c r="D225" s="1319"/>
      <c r="R225" s="1457">
        <v>-24277082</v>
      </c>
      <c r="S225" s="1582" t="s">
        <v>3642</v>
      </c>
    </row>
    <row r="226" spans="2:19">
      <c r="C226" s="1693"/>
      <c r="D226" s="1319"/>
    </row>
    <row r="227" spans="2:19" ht="14.1" customHeight="1">
      <c r="C227" s="2593" t="s">
        <v>4104</v>
      </c>
      <c r="D227" s="2593"/>
      <c r="E227" s="2593"/>
      <c r="F227" s="2593"/>
      <c r="G227" s="2593"/>
      <c r="H227" s="2593"/>
      <c r="I227" s="2593"/>
      <c r="J227" s="2593"/>
      <c r="K227" s="2593"/>
      <c r="L227" s="2593"/>
      <c r="M227" s="2593"/>
      <c r="N227" s="2593"/>
      <c r="O227" s="1695"/>
      <c r="P227" s="1695"/>
    </row>
    <row r="228" spans="2:19">
      <c r="C228" s="2593"/>
      <c r="D228" s="2593"/>
      <c r="E228" s="2593"/>
      <c r="F228" s="2593"/>
      <c r="G228" s="2593"/>
      <c r="H228" s="2593"/>
      <c r="I228" s="2593"/>
      <c r="J228" s="2593"/>
      <c r="K228" s="2593"/>
      <c r="L228" s="2593"/>
      <c r="M228" s="2593"/>
      <c r="N228" s="2593"/>
      <c r="O228" s="1695"/>
      <c r="P228" s="1695"/>
    </row>
    <row r="229" spans="2:19">
      <c r="C229" s="2593"/>
      <c r="D229" s="2593"/>
      <c r="E229" s="2593"/>
      <c r="F229" s="2593"/>
      <c r="G229" s="2593"/>
      <c r="H229" s="2593"/>
      <c r="I229" s="2593"/>
      <c r="J229" s="2593"/>
      <c r="K229" s="2593"/>
      <c r="L229" s="2593"/>
      <c r="M229" s="2593"/>
      <c r="N229" s="2593"/>
      <c r="O229" s="1695"/>
      <c r="P229" s="1695"/>
    </row>
    <row r="230" spans="2:19">
      <c r="C230" s="2593"/>
      <c r="D230" s="2593"/>
      <c r="E230" s="2593"/>
      <c r="F230" s="2593"/>
      <c r="G230" s="2593"/>
      <c r="H230" s="2593"/>
      <c r="I230" s="2593"/>
      <c r="J230" s="2593"/>
      <c r="K230" s="2593"/>
      <c r="L230" s="2593"/>
      <c r="M230" s="2593"/>
      <c r="N230" s="2593"/>
      <c r="O230" s="1695"/>
      <c r="P230" s="1695"/>
    </row>
    <row r="231" spans="2:19">
      <c r="C231" s="1695"/>
      <c r="D231" s="1695"/>
      <c r="E231" s="1695"/>
      <c r="F231" s="1695"/>
      <c r="G231" s="1695"/>
      <c r="H231" s="1695"/>
      <c r="I231" s="1695"/>
      <c r="J231" s="1695"/>
      <c r="K231" s="1695"/>
      <c r="L231" s="1695"/>
      <c r="M231" s="1695"/>
      <c r="N231" s="1695"/>
      <c r="O231" s="1695"/>
      <c r="P231" s="1695"/>
    </row>
    <row r="232" spans="2:19" ht="14.1" customHeight="1">
      <c r="C232" s="2593" t="s">
        <v>4105</v>
      </c>
      <c r="D232" s="2593"/>
      <c r="E232" s="2593"/>
      <c r="F232" s="2593"/>
      <c r="G232" s="2593"/>
      <c r="H232" s="2593"/>
      <c r="I232" s="2593"/>
      <c r="J232" s="2593"/>
      <c r="K232" s="2593"/>
      <c r="L232" s="2593"/>
      <c r="M232" s="2593"/>
      <c r="N232" s="2593"/>
      <c r="O232" s="1695"/>
    </row>
    <row r="233" spans="2:19">
      <c r="C233" s="2593"/>
      <c r="D233" s="2593"/>
      <c r="E233" s="2593"/>
      <c r="F233" s="2593"/>
      <c r="G233" s="2593"/>
      <c r="H233" s="2593"/>
      <c r="I233" s="2593"/>
      <c r="J233" s="2593"/>
      <c r="K233" s="2593"/>
      <c r="L233" s="2593"/>
      <c r="M233" s="2593"/>
      <c r="N233" s="2593"/>
      <c r="O233" s="1695"/>
    </row>
    <row r="234" spans="2:19">
      <c r="C234" s="2593"/>
      <c r="D234" s="2593"/>
      <c r="E234" s="2593"/>
      <c r="F234" s="2593"/>
      <c r="G234" s="2593"/>
      <c r="H234" s="2593"/>
      <c r="I234" s="2593"/>
      <c r="J234" s="2593"/>
      <c r="K234" s="2593"/>
      <c r="L234" s="2593"/>
      <c r="M234" s="2593"/>
      <c r="N234" s="2593"/>
      <c r="O234" s="1695"/>
    </row>
    <row r="235" spans="2:19">
      <c r="C235" s="1694"/>
    </row>
    <row r="236" spans="2:19" ht="14.1" customHeight="1">
      <c r="C236" s="2594" t="s">
        <v>4106</v>
      </c>
      <c r="D236" s="2594"/>
      <c r="E236" s="2594"/>
      <c r="F236" s="2594"/>
      <c r="G236" s="2594"/>
      <c r="H236" s="2594"/>
      <c r="I236" s="2594"/>
      <c r="J236" s="2594"/>
      <c r="K236" s="2594"/>
      <c r="L236" s="2594"/>
      <c r="M236" s="2594"/>
      <c r="N236" s="2594"/>
      <c r="O236" s="1975"/>
      <c r="P236" s="1975"/>
    </row>
    <row r="237" spans="2:19">
      <c r="C237" s="2594"/>
      <c r="D237" s="2594"/>
      <c r="E237" s="2594"/>
      <c r="F237" s="2594"/>
      <c r="G237" s="2594"/>
      <c r="H237" s="2594"/>
      <c r="I237" s="2594"/>
      <c r="J237" s="2594"/>
      <c r="K237" s="2594"/>
      <c r="L237" s="2594"/>
      <c r="M237" s="2594"/>
      <c r="N237" s="2594"/>
      <c r="O237" s="1975"/>
      <c r="P237" s="1975"/>
    </row>
    <row r="238" spans="2:19" s="1698" customFormat="1" ht="15" customHeight="1">
      <c r="B238" s="1696"/>
      <c r="C238" s="1697"/>
      <c r="D238" s="1697"/>
      <c r="E238" s="1697"/>
      <c r="F238" s="1697"/>
      <c r="G238" s="1697"/>
      <c r="H238" s="1697"/>
      <c r="I238" s="1697"/>
      <c r="J238" s="1697"/>
      <c r="K238" s="1697"/>
      <c r="L238" s="1697"/>
      <c r="M238" s="1697"/>
      <c r="N238" s="1697"/>
      <c r="O238" s="1337"/>
      <c r="P238" s="1352"/>
      <c r="Q238" s="1337"/>
    </row>
    <row r="239" spans="2:19" s="1698" customFormat="1" ht="15" customHeight="1">
      <c r="B239" s="1699"/>
      <c r="C239" s="2620" t="s">
        <v>4107</v>
      </c>
      <c r="D239" s="2620"/>
      <c r="E239" s="2620"/>
      <c r="F239" s="2620"/>
      <c r="G239" s="2620"/>
      <c r="H239" s="2620"/>
      <c r="I239" s="2620"/>
      <c r="J239" s="2620"/>
      <c r="K239" s="2620"/>
      <c r="L239" s="2620"/>
      <c r="M239" s="2620"/>
      <c r="N239" s="2620"/>
      <c r="O239" s="2620"/>
      <c r="P239" s="1701"/>
      <c r="Q239" s="1700"/>
      <c r="R239" s="1702"/>
    </row>
    <row r="240" spans="2:19" s="1698" customFormat="1" ht="15" customHeight="1">
      <c r="B240" s="1696"/>
      <c r="C240" s="2620"/>
      <c r="D240" s="2620"/>
      <c r="E240" s="2620"/>
      <c r="F240" s="2620"/>
      <c r="G240" s="2620"/>
      <c r="H240" s="2620"/>
      <c r="I240" s="2620"/>
      <c r="J240" s="2620"/>
      <c r="K240" s="2620"/>
      <c r="L240" s="2620"/>
      <c r="M240" s="2620"/>
      <c r="N240" s="2620"/>
      <c r="O240" s="2620"/>
      <c r="P240" s="1352"/>
      <c r="Q240" s="1337"/>
    </row>
    <row r="241" spans="2:14" ht="15" customHeight="1">
      <c r="B241" s="1703">
        <f>B225+0.1</f>
        <v>16.100000000000001</v>
      </c>
      <c r="C241" s="1704" t="s">
        <v>2935</v>
      </c>
      <c r="D241" s="1423"/>
      <c r="F241" s="1423"/>
      <c r="G241" s="1423"/>
      <c r="H241" s="1422"/>
      <c r="I241" s="1422"/>
      <c r="J241" s="1422"/>
      <c r="K241" s="1422"/>
      <c r="L241" s="1422"/>
      <c r="M241" s="1422"/>
      <c r="N241" s="1423"/>
    </row>
    <row r="242" spans="2:14" ht="8.25" customHeight="1">
      <c r="C242" s="1423"/>
      <c r="D242" s="1423"/>
      <c r="F242" s="1423"/>
      <c r="G242" s="1423"/>
      <c r="H242" s="1422"/>
      <c r="I242" s="1422"/>
      <c r="J242" s="1422"/>
      <c r="K242" s="1422"/>
      <c r="L242" s="1422"/>
      <c r="M242" s="1422"/>
      <c r="N242" s="1423"/>
    </row>
    <row r="243" spans="2:14" ht="15" customHeight="1">
      <c r="C243" s="1423"/>
      <c r="D243" s="1423"/>
      <c r="F243" s="1423"/>
      <c r="G243" s="1423"/>
      <c r="H243" s="2609"/>
      <c r="I243" s="2609"/>
      <c r="J243" s="2609"/>
      <c r="K243" s="2609"/>
      <c r="L243" s="2609"/>
      <c r="M243" s="1325"/>
      <c r="N243" s="2602" t="s">
        <v>3826</v>
      </c>
    </row>
    <row r="244" spans="2:14" ht="15" customHeight="1">
      <c r="B244" s="1705"/>
      <c r="C244" s="1364"/>
      <c r="D244" s="1425"/>
      <c r="H244" s="1332"/>
      <c r="I244" s="1332"/>
      <c r="J244" s="2302"/>
      <c r="K244" s="1325"/>
      <c r="L244" s="1325"/>
      <c r="M244" s="1325"/>
      <c r="N244" s="2602"/>
    </row>
    <row r="245" spans="2:14">
      <c r="B245" s="1706"/>
      <c r="C245" s="1364"/>
      <c r="D245" s="1425"/>
      <c r="H245" s="1332"/>
      <c r="I245" s="1332"/>
      <c r="J245" s="2302"/>
      <c r="K245" s="1325"/>
      <c r="L245" s="1325"/>
      <c r="M245" s="1325"/>
      <c r="N245" s="2602"/>
    </row>
    <row r="246" spans="2:14">
      <c r="B246" s="1707"/>
      <c r="C246" s="1364"/>
      <c r="D246" s="1425"/>
      <c r="H246" s="1448"/>
      <c r="I246" s="1448"/>
      <c r="J246" s="2305"/>
      <c r="K246" s="1708"/>
      <c r="L246" s="1448" t="s">
        <v>2928</v>
      </c>
      <c r="M246" s="1448"/>
      <c r="N246" s="2602"/>
    </row>
    <row r="247" spans="2:14" ht="15" customHeight="1">
      <c r="B247" s="1707"/>
      <c r="C247" s="1364"/>
      <c r="D247" s="1425"/>
      <c r="H247" s="2470"/>
      <c r="I247" s="2470"/>
      <c r="J247" s="2470"/>
      <c r="K247" s="2470"/>
      <c r="L247" s="2470"/>
      <c r="M247" s="2470"/>
      <c r="N247" s="2470"/>
    </row>
    <row r="248" spans="2:14" ht="13.5" customHeight="1">
      <c r="B248" s="1707"/>
      <c r="C248" s="1709" t="s">
        <v>3916</v>
      </c>
      <c r="D248" s="1425"/>
    </row>
    <row r="249" spans="2:14" ht="15" customHeight="1">
      <c r="B249" s="1707"/>
      <c r="C249" s="1709" t="s">
        <v>3917</v>
      </c>
      <c r="D249" s="1425"/>
      <c r="N249" s="1710"/>
    </row>
    <row r="250" spans="2:14" ht="15" customHeight="1">
      <c r="B250" s="1705"/>
      <c r="C250" s="1709" t="s">
        <v>3201</v>
      </c>
      <c r="D250" s="1425"/>
      <c r="N250" s="1710"/>
    </row>
    <row r="251" spans="2:14" ht="15" customHeight="1">
      <c r="B251" s="1707"/>
      <c r="C251" s="1709"/>
      <c r="D251" s="1425"/>
      <c r="N251" s="1710"/>
    </row>
    <row r="252" spans="2:14" ht="15" hidden="1" customHeight="1">
      <c r="B252" s="1707"/>
      <c r="C252" s="1711" t="s">
        <v>3329</v>
      </c>
      <c r="D252" s="1425"/>
    </row>
    <row r="253" spans="2:14">
      <c r="B253" s="1707"/>
      <c r="C253" s="1712" t="s">
        <v>3918</v>
      </c>
      <c r="D253" s="1425"/>
      <c r="H253" s="1359"/>
      <c r="I253" s="1359"/>
      <c r="J253" s="1359"/>
      <c r="K253" s="1359"/>
      <c r="L253" s="1359">
        <f>SUM(H253:I253)</f>
        <v>0</v>
      </c>
      <c r="N253" s="1710">
        <v>5908662</v>
      </c>
    </row>
    <row r="254" spans="2:14" ht="15" customHeight="1">
      <c r="B254" s="1707"/>
      <c r="C254" s="1711"/>
      <c r="D254" s="1425"/>
      <c r="H254" s="1359"/>
      <c r="I254" s="1359"/>
      <c r="J254" s="1359"/>
      <c r="K254" s="1359"/>
      <c r="L254" s="1359"/>
      <c r="N254" s="1710"/>
    </row>
    <row r="255" spans="2:14" ht="15" customHeight="1">
      <c r="B255" s="1707"/>
      <c r="C255" s="1704" t="s">
        <v>3795</v>
      </c>
      <c r="D255" s="1312"/>
      <c r="F255" s="1312"/>
      <c r="G255" s="1713"/>
      <c r="H255" s="1713"/>
      <c r="I255" s="1713"/>
      <c r="J255" s="1713"/>
      <c r="K255" s="1713"/>
      <c r="L255" s="1713"/>
    </row>
    <row r="256" spans="2:14">
      <c r="B256" s="1707"/>
      <c r="C256" s="1709" t="s">
        <v>3796</v>
      </c>
      <c r="D256" s="1312"/>
      <c r="F256" s="1312"/>
      <c r="G256" s="1713"/>
      <c r="H256" s="1713"/>
      <c r="I256" s="1713"/>
      <c r="J256" s="1713"/>
      <c r="K256" s="1713"/>
      <c r="L256" s="1713"/>
    </row>
    <row r="257" spans="2:14" ht="15" customHeight="1">
      <c r="B257" s="1707"/>
      <c r="C257" s="1712" t="s">
        <v>2936</v>
      </c>
      <c r="D257" s="1312"/>
      <c r="F257" s="1312"/>
      <c r="H257" s="1714"/>
      <c r="I257" s="1714"/>
      <c r="J257" s="1714"/>
      <c r="K257" s="1713"/>
      <c r="L257" s="1714">
        <f>SUM(H257:I257)</f>
        <v>0</v>
      </c>
      <c r="M257" s="1713"/>
      <c r="N257" s="1713">
        <v>590750</v>
      </c>
    </row>
    <row r="258" spans="2:14" ht="15" customHeight="1">
      <c r="B258" s="1707"/>
      <c r="C258" s="1711" t="s">
        <v>3595</v>
      </c>
      <c r="D258" s="1312"/>
      <c r="F258" s="1312"/>
      <c r="H258" s="1714"/>
      <c r="I258" s="1714"/>
      <c r="J258" s="1714"/>
      <c r="K258" s="1713"/>
      <c r="L258" s="1714">
        <f>SUM(H258:I258)</f>
        <v>0</v>
      </c>
      <c r="M258" s="1713"/>
      <c r="N258" s="1713">
        <v>501000</v>
      </c>
    </row>
    <row r="259" spans="2:14" ht="15" customHeight="1">
      <c r="B259" s="1707"/>
      <c r="C259" s="1711"/>
      <c r="D259" s="1312"/>
      <c r="F259" s="1312"/>
      <c r="H259" s="1714"/>
      <c r="I259" s="1714"/>
      <c r="J259" s="1714"/>
      <c r="K259" s="1713"/>
      <c r="L259" s="1714"/>
      <c r="M259" s="1713"/>
      <c r="N259" s="1713"/>
    </row>
    <row r="260" spans="2:14" ht="15" customHeight="1">
      <c r="B260" s="1707"/>
      <c r="C260" s="1704"/>
      <c r="D260" s="1312"/>
      <c r="F260" s="1312"/>
      <c r="H260" s="1714"/>
      <c r="I260" s="1714"/>
      <c r="J260" s="1714"/>
      <c r="K260" s="1713"/>
      <c r="L260" s="1714"/>
      <c r="M260" s="1713"/>
      <c r="N260" s="1713"/>
    </row>
    <row r="261" spans="2:14" ht="15" customHeight="1">
      <c r="B261" s="1707"/>
      <c r="C261" s="1715" t="s">
        <v>3606</v>
      </c>
      <c r="D261" s="1312"/>
      <c r="F261" s="1312"/>
      <c r="H261" s="1714"/>
      <c r="I261" s="1714"/>
      <c r="J261" s="1714"/>
      <c r="K261" s="1713"/>
      <c r="L261" s="1714"/>
      <c r="M261" s="1713"/>
      <c r="N261" s="1713"/>
    </row>
    <row r="262" spans="2:14" ht="15" customHeight="1">
      <c r="B262" s="1707"/>
      <c r="C262" s="1712" t="s">
        <v>3610</v>
      </c>
      <c r="D262" s="1312"/>
      <c r="F262" s="1312"/>
      <c r="H262" s="1714"/>
      <c r="I262" s="1714"/>
      <c r="J262" s="1714"/>
      <c r="K262" s="1713"/>
      <c r="L262" s="1714">
        <f>SUM(H262:I262)</f>
        <v>0</v>
      </c>
      <c r="M262" s="1713"/>
      <c r="N262" s="1713">
        <v>15435</v>
      </c>
    </row>
    <row r="263" spans="2:14" ht="15" customHeight="1">
      <c r="B263" s="1707"/>
      <c r="C263" s="1711"/>
      <c r="D263" s="1312"/>
      <c r="F263" s="1312"/>
      <c r="H263" s="1714"/>
      <c r="I263" s="1714"/>
      <c r="J263" s="1714"/>
      <c r="K263" s="1713"/>
      <c r="L263" s="1714"/>
      <c r="M263" s="1713"/>
      <c r="N263" s="1713"/>
    </row>
    <row r="264" spans="2:14" ht="15" customHeight="1">
      <c r="B264" s="1707"/>
      <c r="C264" s="1704" t="s">
        <v>3605</v>
      </c>
      <c r="D264" s="1312"/>
      <c r="F264" s="1312"/>
      <c r="H264" s="1714"/>
      <c r="I264" s="1714"/>
      <c r="J264" s="1714"/>
      <c r="K264" s="1713"/>
      <c r="L264" s="1714"/>
      <c r="M264" s="1713"/>
      <c r="N264" s="1713"/>
    </row>
    <row r="265" spans="2:14" ht="15" customHeight="1">
      <c r="B265" s="1707"/>
      <c r="C265" s="1716" t="s">
        <v>3610</v>
      </c>
      <c r="D265" s="1312"/>
      <c r="F265" s="1312"/>
      <c r="H265" s="1359"/>
      <c r="I265" s="1359"/>
      <c r="J265" s="1359"/>
      <c r="K265" s="1359"/>
      <c r="L265" s="1359">
        <f>SUM(H265:I265)</f>
        <v>0</v>
      </c>
      <c r="M265" s="1359"/>
      <c r="N265" s="1360">
        <v>47273</v>
      </c>
    </row>
    <row r="266" spans="2:14" ht="15" customHeight="1">
      <c r="B266" s="1707"/>
      <c r="C266" s="1717"/>
      <c r="D266" s="1312"/>
      <c r="F266" s="1312"/>
      <c r="H266" s="1714"/>
      <c r="I266" s="1714"/>
      <c r="J266" s="1714"/>
      <c r="K266" s="1713"/>
      <c r="L266" s="1714"/>
      <c r="M266" s="1713"/>
      <c r="N266" s="1713"/>
    </row>
    <row r="267" spans="2:14" ht="15" customHeight="1">
      <c r="B267" s="1707"/>
      <c r="C267" s="1718"/>
      <c r="D267" s="1312"/>
      <c r="F267" s="1312"/>
      <c r="H267" s="1714"/>
      <c r="I267" s="1714"/>
      <c r="J267" s="1714"/>
      <c r="K267" s="1713"/>
      <c r="L267" s="1714"/>
      <c r="M267" s="1713"/>
      <c r="N267" s="1713"/>
    </row>
    <row r="268" spans="2:14" ht="15" customHeight="1">
      <c r="B268" s="1719" t="s">
        <v>3608</v>
      </c>
      <c r="C268" s="2616" t="s">
        <v>3607</v>
      </c>
      <c r="D268" s="2616"/>
      <c r="E268" s="2616"/>
      <c r="F268" s="2616"/>
      <c r="G268" s="2616"/>
      <c r="H268" s="2616"/>
      <c r="I268" s="2616"/>
      <c r="J268" s="2616"/>
      <c r="K268" s="2616"/>
      <c r="L268" s="2616"/>
      <c r="M268" s="2616"/>
      <c r="N268" s="2616"/>
    </row>
    <row r="269" spans="2:14" ht="15" customHeight="1">
      <c r="B269" s="1707"/>
      <c r="C269" s="2616"/>
      <c r="D269" s="2616"/>
      <c r="E269" s="2616"/>
      <c r="F269" s="2616"/>
      <c r="G269" s="2616"/>
      <c r="H269" s="2616"/>
      <c r="I269" s="2616"/>
      <c r="J269" s="2616"/>
      <c r="K269" s="2616"/>
      <c r="L269" s="2616"/>
      <c r="M269" s="2616"/>
      <c r="N269" s="2616"/>
    </row>
    <row r="270" spans="2:14" ht="15" customHeight="1">
      <c r="B270" s="1707"/>
      <c r="C270" s="2616"/>
      <c r="D270" s="2616"/>
      <c r="E270" s="2616"/>
      <c r="F270" s="2616"/>
      <c r="G270" s="2616"/>
      <c r="H270" s="2616"/>
      <c r="I270" s="2616"/>
      <c r="J270" s="2616"/>
      <c r="K270" s="2616"/>
      <c r="L270" s="2616"/>
      <c r="M270" s="2616"/>
      <c r="N270" s="2616"/>
    </row>
    <row r="271" spans="2:14" ht="15" customHeight="1">
      <c r="B271" s="1707"/>
      <c r="C271" s="1720"/>
      <c r="D271" s="1720"/>
      <c r="E271" s="1720"/>
      <c r="F271" s="1720"/>
      <c r="G271" s="1720"/>
      <c r="H271" s="1720"/>
      <c r="I271" s="1720"/>
      <c r="J271" s="1720"/>
      <c r="K271" s="1720"/>
      <c r="L271" s="1720"/>
      <c r="M271" s="1720"/>
      <c r="N271" s="1720"/>
    </row>
    <row r="272" spans="2:14" ht="15" customHeight="1">
      <c r="B272" s="1707"/>
      <c r="C272" s="1721"/>
      <c r="D272" s="1722"/>
      <c r="E272" s="1722"/>
      <c r="H272" s="1359"/>
      <c r="I272" s="1359"/>
      <c r="J272" s="1359"/>
      <c r="K272" s="1359"/>
      <c r="L272" s="1359"/>
      <c r="N272" s="1710"/>
    </row>
    <row r="273" spans="2:14" ht="15" customHeight="1">
      <c r="B273" s="1723">
        <v>12.2</v>
      </c>
      <c r="C273" s="1709" t="s">
        <v>3773</v>
      </c>
      <c r="D273" s="1425"/>
      <c r="H273" s="1359"/>
      <c r="I273" s="1359"/>
      <c r="J273" s="1359"/>
      <c r="K273" s="1359"/>
      <c r="L273" s="1359"/>
      <c r="N273" s="1710"/>
    </row>
    <row r="274" spans="2:14" ht="15" customHeight="1">
      <c r="B274" s="1707"/>
      <c r="C274" s="1724"/>
      <c r="D274" s="1425"/>
      <c r="H274" s="2609"/>
      <c r="I274" s="2609"/>
      <c r="J274" s="2609"/>
      <c r="K274" s="2609"/>
      <c r="L274" s="2609"/>
      <c r="N274" s="2602" t="s">
        <v>4042</v>
      </c>
    </row>
    <row r="275" spans="2:14" ht="15" customHeight="1">
      <c r="B275" s="1707"/>
      <c r="C275" s="1711"/>
      <c r="D275" s="1425"/>
      <c r="H275" s="1332"/>
      <c r="I275" s="1332"/>
      <c r="J275" s="2302"/>
      <c r="K275" s="1325"/>
      <c r="L275" s="1325"/>
      <c r="N275" s="2602"/>
    </row>
    <row r="276" spans="2:14" ht="15" customHeight="1">
      <c r="B276" s="1707"/>
      <c r="C276" s="1711"/>
      <c r="D276" s="1425"/>
      <c r="H276" s="1332"/>
      <c r="I276" s="1332"/>
      <c r="J276" s="2302"/>
      <c r="K276" s="1325"/>
      <c r="L276" s="1325"/>
      <c r="N276" s="2602"/>
    </row>
    <row r="277" spans="2:14" ht="15" customHeight="1">
      <c r="B277" s="1707"/>
      <c r="C277" s="1724"/>
      <c r="D277" s="1425"/>
      <c r="H277" s="1448"/>
      <c r="I277" s="1448"/>
      <c r="J277" s="2305"/>
      <c r="K277" s="1708"/>
      <c r="L277" s="1448" t="s">
        <v>2928</v>
      </c>
      <c r="N277" s="2602"/>
    </row>
    <row r="278" spans="2:14" ht="15" customHeight="1">
      <c r="B278" s="1707"/>
      <c r="C278" s="1724"/>
      <c r="D278" s="1425"/>
      <c r="H278" s="1359"/>
      <c r="I278" s="1359"/>
      <c r="J278" s="1359"/>
      <c r="K278" s="1359"/>
      <c r="L278" s="1359"/>
    </row>
    <row r="279" spans="2:14" ht="15" customHeight="1">
      <c r="B279" s="1707"/>
      <c r="C279" s="1704" t="s">
        <v>3203</v>
      </c>
      <c r="D279" s="1425"/>
      <c r="H279" s="1359"/>
      <c r="I279" s="1359"/>
      <c r="J279" s="1359"/>
      <c r="K279" s="1359"/>
      <c r="L279" s="1359"/>
      <c r="N279" s="1710"/>
    </row>
    <row r="280" spans="2:14" ht="15" customHeight="1">
      <c r="B280" s="1707"/>
      <c r="C280" s="1704" t="s">
        <v>4044</v>
      </c>
      <c r="D280" s="1425"/>
      <c r="H280" s="1359"/>
      <c r="I280" s="1359"/>
      <c r="J280" s="1359"/>
      <c r="K280" s="1359"/>
      <c r="L280" s="1359"/>
      <c r="N280" s="1710"/>
    </row>
    <row r="281" spans="2:14" ht="15" customHeight="1">
      <c r="B281" s="1707"/>
      <c r="C281" s="1709" t="s">
        <v>3201</v>
      </c>
      <c r="D281" s="1425"/>
      <c r="H281" s="1359"/>
      <c r="I281" s="1359"/>
      <c r="J281" s="1359"/>
      <c r="K281" s="1359"/>
      <c r="L281" s="1359"/>
      <c r="N281" s="1710"/>
    </row>
    <row r="282" spans="2:14" ht="15" customHeight="1">
      <c r="B282" s="1707"/>
      <c r="C282" s="1724" t="s">
        <v>2937</v>
      </c>
      <c r="D282" s="1425"/>
      <c r="H282" s="1359"/>
      <c r="I282" s="1359"/>
      <c r="J282" s="1359"/>
      <c r="K282" s="1359"/>
      <c r="L282" s="1359" t="e">
        <f>#REF!+#REF!+#REF!</f>
        <v>#REF!</v>
      </c>
      <c r="N282" s="1710">
        <v>946119</v>
      </c>
    </row>
    <row r="283" spans="2:14" ht="15" customHeight="1">
      <c r="B283" s="1707"/>
      <c r="C283" s="1711" t="s">
        <v>3330</v>
      </c>
      <c r="D283" s="1425"/>
      <c r="H283" s="1359"/>
      <c r="I283" s="1359"/>
      <c r="J283" s="1359"/>
      <c r="K283" s="1359"/>
      <c r="L283" s="1359" t="e">
        <f>#REF!+#REF!+#REF!</f>
        <v>#REF!</v>
      </c>
      <c r="N283" s="1710">
        <v>122831</v>
      </c>
    </row>
    <row r="284" spans="2:14" ht="15" customHeight="1">
      <c r="B284" s="1707"/>
      <c r="C284" s="1711" t="s">
        <v>3327</v>
      </c>
      <c r="D284" s="1425"/>
      <c r="H284" s="1359"/>
      <c r="I284" s="1359"/>
      <c r="J284" s="1359"/>
      <c r="K284" s="1359"/>
      <c r="L284" s="1359"/>
      <c r="N284" s="1710"/>
    </row>
    <row r="285" spans="2:14" ht="15" customHeight="1">
      <c r="B285" s="1707"/>
      <c r="C285" s="1724" t="s">
        <v>3561</v>
      </c>
      <c r="D285" s="1425"/>
      <c r="H285" s="1359"/>
      <c r="I285" s="1359"/>
      <c r="J285" s="1359"/>
      <c r="K285" s="1359"/>
      <c r="L285" s="1359"/>
      <c r="N285" s="1710"/>
    </row>
    <row r="286" spans="2:14" ht="15" customHeight="1">
      <c r="B286" s="1707"/>
      <c r="C286" s="1724" t="s">
        <v>4039</v>
      </c>
      <c r="D286" s="1425"/>
      <c r="H286" s="1359"/>
      <c r="I286" s="1359"/>
      <c r="J286" s="1359"/>
      <c r="K286" s="1359"/>
      <c r="L286" s="1359">
        <v>176724259</v>
      </c>
      <c r="N286" s="1710">
        <v>156726073</v>
      </c>
    </row>
    <row r="287" spans="2:14" ht="15" customHeight="1">
      <c r="B287" s="1707"/>
      <c r="C287" s="1711"/>
      <c r="D287" s="1425"/>
      <c r="H287" s="1359"/>
      <c r="I287" s="1359"/>
      <c r="J287" s="1359"/>
      <c r="K287" s="1359"/>
      <c r="L287" s="1359"/>
      <c r="N287" s="1710"/>
    </row>
    <row r="288" spans="2:14" ht="15" customHeight="1">
      <c r="B288" s="1707"/>
      <c r="C288" s="1704" t="s">
        <v>3327</v>
      </c>
      <c r="D288" s="1425"/>
      <c r="H288" s="1359"/>
      <c r="I288" s="1359"/>
      <c r="J288" s="1359"/>
      <c r="K288" s="1359"/>
      <c r="L288" s="1359"/>
      <c r="N288" s="1710"/>
    </row>
    <row r="289" spans="2:14" ht="15" customHeight="1">
      <c r="B289" s="1707"/>
      <c r="C289" s="1724" t="s">
        <v>3587</v>
      </c>
      <c r="D289" s="1425"/>
      <c r="H289" s="1359"/>
      <c r="I289" s="1359"/>
      <c r="J289" s="1359"/>
      <c r="K289" s="1359"/>
      <c r="L289" s="1359"/>
      <c r="N289" s="1710"/>
    </row>
    <row r="290" spans="2:14" ht="15" customHeight="1">
      <c r="B290" s="1707"/>
      <c r="C290" s="1724" t="s">
        <v>4040</v>
      </c>
      <c r="D290" s="1425"/>
      <c r="H290" s="1359"/>
      <c r="I290" s="1725">
        <v>59163019</v>
      </c>
      <c r="J290" s="1725"/>
      <c r="K290" s="1359"/>
      <c r="L290" s="1359" t="e">
        <f>#REF!</f>
        <v>#REF!</v>
      </c>
      <c r="N290" s="1710">
        <v>57639660</v>
      </c>
    </row>
    <row r="291" spans="2:14" ht="15" customHeight="1">
      <c r="B291" s="1707"/>
      <c r="C291" s="1711"/>
      <c r="D291" s="1425"/>
      <c r="H291" s="1359"/>
      <c r="I291" s="1359"/>
      <c r="J291" s="1359"/>
      <c r="K291" s="1359"/>
      <c r="L291" s="1359"/>
      <c r="N291" s="1710"/>
    </row>
    <row r="292" spans="2:14" ht="15" customHeight="1">
      <c r="B292" s="1707"/>
      <c r="C292" s="1704" t="s">
        <v>3327</v>
      </c>
      <c r="D292" s="1425"/>
      <c r="H292" s="1359"/>
      <c r="I292" s="1359"/>
      <c r="J292" s="1359"/>
      <c r="K292" s="1359"/>
      <c r="L292" s="1359"/>
      <c r="N292" s="1710"/>
    </row>
    <row r="293" spans="2:14" ht="15" customHeight="1">
      <c r="B293" s="1707"/>
      <c r="C293" s="1724" t="s">
        <v>3573</v>
      </c>
      <c r="D293" s="1425"/>
      <c r="H293" s="1359"/>
      <c r="I293" s="1359"/>
      <c r="J293" s="1359"/>
      <c r="K293" s="1359"/>
      <c r="L293" s="1359"/>
      <c r="N293" s="1710"/>
    </row>
    <row r="294" spans="2:14" ht="15" customHeight="1">
      <c r="B294" s="1707"/>
      <c r="C294" s="1724" t="s">
        <v>4041</v>
      </c>
      <c r="D294" s="1425"/>
      <c r="H294" s="1726"/>
      <c r="I294" s="1359"/>
      <c r="J294" s="1359"/>
      <c r="K294" s="1359"/>
      <c r="L294" s="1359">
        <v>42623182</v>
      </c>
      <c r="N294" s="1727">
        <v>50700133</v>
      </c>
    </row>
    <row r="295" spans="2:14" ht="6.75" customHeight="1">
      <c r="B295" s="1707"/>
      <c r="C295" s="1724"/>
      <c r="D295" s="1425"/>
      <c r="H295" s="1359"/>
      <c r="I295" s="1359"/>
      <c r="J295" s="1359"/>
      <c r="K295" s="1359"/>
      <c r="L295" s="1359"/>
      <c r="N295" s="1710"/>
    </row>
    <row r="296" spans="2:14" ht="15" hidden="1" customHeight="1">
      <c r="B296" s="1707"/>
      <c r="C296" s="1728" t="s">
        <v>3795</v>
      </c>
      <c r="D296" s="1425"/>
      <c r="H296" s="1359"/>
      <c r="I296" s="1359"/>
      <c r="J296" s="1359"/>
      <c r="K296" s="1359"/>
      <c r="L296" s="1359"/>
      <c r="N296" s="1710"/>
    </row>
    <row r="297" spans="2:14" ht="15" hidden="1" customHeight="1">
      <c r="B297" s="1707"/>
      <c r="C297" s="1709" t="s">
        <v>3796</v>
      </c>
      <c r="D297" s="1425"/>
      <c r="H297" s="1359"/>
      <c r="I297" s="1359"/>
      <c r="J297" s="1359"/>
      <c r="K297" s="1359"/>
      <c r="L297" s="1359"/>
      <c r="N297" s="1710"/>
    </row>
    <row r="298" spans="2:14" ht="15" hidden="1" customHeight="1">
      <c r="B298" s="1707"/>
      <c r="C298" s="1709" t="s">
        <v>2937</v>
      </c>
      <c r="D298" s="1425"/>
      <c r="H298" s="1359"/>
      <c r="I298" s="1359"/>
      <c r="J298" s="1359"/>
      <c r="K298" s="1359"/>
      <c r="L298" s="1359"/>
      <c r="N298" s="1710"/>
    </row>
    <row r="299" spans="2:14" ht="15" hidden="1" customHeight="1">
      <c r="B299" s="1707"/>
      <c r="C299" s="1709" t="s">
        <v>3594</v>
      </c>
      <c r="D299" s="1425"/>
      <c r="H299" s="1359"/>
      <c r="I299" s="1359"/>
      <c r="J299" s="1359"/>
      <c r="K299" s="1359"/>
      <c r="L299" s="1359"/>
      <c r="N299" s="1710"/>
    </row>
    <row r="300" spans="2:14" ht="15" hidden="1" customHeight="1">
      <c r="B300" s="1707"/>
      <c r="C300" s="1724" t="s">
        <v>3595</v>
      </c>
      <c r="D300" s="1425"/>
      <c r="H300" s="1359"/>
      <c r="I300" s="1359"/>
      <c r="J300" s="1359"/>
      <c r="K300" s="1359"/>
      <c r="L300" s="1359"/>
      <c r="N300" s="1710"/>
    </row>
    <row r="301" spans="2:14" ht="13.5" hidden="1" customHeight="1">
      <c r="B301" s="1707"/>
      <c r="C301" s="1724"/>
      <c r="D301" s="1425"/>
      <c r="H301" s="1359"/>
      <c r="I301" s="1359"/>
      <c r="J301" s="1359"/>
      <c r="K301" s="1359"/>
      <c r="L301" s="1359"/>
      <c r="N301" s="1710"/>
    </row>
    <row r="302" spans="2:14" ht="15" hidden="1" customHeight="1">
      <c r="B302" s="1707"/>
      <c r="C302" s="1724"/>
      <c r="D302" s="1425"/>
      <c r="H302" s="1359"/>
      <c r="I302" s="1359"/>
      <c r="J302" s="1359"/>
      <c r="K302" s="1359"/>
      <c r="L302" s="1359"/>
      <c r="N302" s="1710"/>
    </row>
    <row r="303" spans="2:14" ht="15" hidden="1" customHeight="1">
      <c r="B303" s="1707"/>
      <c r="C303" s="1724"/>
      <c r="D303" s="1425"/>
      <c r="H303" s="1359"/>
      <c r="I303" s="1359"/>
      <c r="J303" s="1359"/>
      <c r="K303" s="1359"/>
      <c r="L303" s="1359"/>
      <c r="N303" s="1710"/>
    </row>
    <row r="304" spans="2:14" ht="8.25" hidden="1" customHeight="1">
      <c r="B304" s="1707"/>
      <c r="C304" s="1724"/>
      <c r="D304" s="1425"/>
      <c r="H304" s="1359"/>
      <c r="I304" s="1359"/>
      <c r="J304" s="1359"/>
      <c r="K304" s="1359"/>
      <c r="L304" s="1359"/>
      <c r="N304" s="1710"/>
    </row>
    <row r="305" spans="2:14" ht="15" hidden="1" customHeight="1">
      <c r="B305" s="1707"/>
      <c r="C305" s="1724"/>
      <c r="D305" s="1425"/>
      <c r="H305" s="1359"/>
      <c r="I305" s="1726"/>
      <c r="J305" s="1726"/>
      <c r="K305" s="1359"/>
      <c r="L305" s="1359"/>
      <c r="N305" s="1729"/>
    </row>
    <row r="306" spans="2:14" ht="15" hidden="1" customHeight="1">
      <c r="B306" s="1707"/>
      <c r="C306" s="1724"/>
      <c r="D306" s="1425"/>
      <c r="H306" s="1359"/>
      <c r="I306" s="1730"/>
      <c r="J306" s="1730"/>
      <c r="K306" s="1359"/>
      <c r="L306" s="1359"/>
      <c r="N306" s="1710"/>
    </row>
    <row r="307" spans="2:14" ht="15" hidden="1" customHeight="1">
      <c r="B307" s="1707"/>
      <c r="C307" s="1724"/>
      <c r="D307" s="1425"/>
      <c r="H307" s="1359"/>
      <c r="I307" s="1730"/>
      <c r="J307" s="1730"/>
      <c r="K307" s="1359"/>
      <c r="L307" s="1359"/>
      <c r="N307" s="1710"/>
    </row>
    <row r="308" spans="2:14" hidden="1">
      <c r="B308" s="1707"/>
      <c r="C308" s="1724"/>
      <c r="D308" s="1425"/>
      <c r="H308" s="1359"/>
      <c r="I308" s="1730"/>
      <c r="J308" s="1730"/>
      <c r="K308" s="1359"/>
      <c r="L308" s="1359"/>
      <c r="N308" s="1710"/>
    </row>
    <row r="309" spans="2:14" ht="15" hidden="1" customHeight="1">
      <c r="B309" s="1707"/>
      <c r="C309" s="1724"/>
      <c r="D309" s="1425"/>
      <c r="H309" s="1726"/>
      <c r="I309" s="1726"/>
      <c r="J309" s="1726"/>
      <c r="K309" s="1359"/>
      <c r="L309" s="1359"/>
      <c r="N309" s="1710"/>
    </row>
    <row r="310" spans="2:14" ht="15" hidden="1" customHeight="1">
      <c r="B310" s="1707"/>
      <c r="C310" s="1724"/>
      <c r="D310" s="1425"/>
      <c r="H310" s="2609"/>
      <c r="I310" s="2609"/>
      <c r="J310" s="2609"/>
      <c r="K310" s="2609"/>
      <c r="L310" s="2609"/>
      <c r="M310" s="1325"/>
      <c r="N310" s="2615"/>
    </row>
    <row r="311" spans="2:14" ht="15" hidden="1" customHeight="1">
      <c r="B311" s="1707"/>
      <c r="C311" s="1724"/>
      <c r="D311" s="1425"/>
      <c r="H311" s="1332"/>
      <c r="I311" s="1332"/>
      <c r="J311" s="2302"/>
      <c r="K311" s="1325"/>
      <c r="L311" s="1325"/>
      <c r="M311" s="1325"/>
      <c r="N311" s="2615"/>
    </row>
    <row r="312" spans="2:14" ht="15" hidden="1" customHeight="1">
      <c r="B312" s="1707"/>
      <c r="C312" s="1724"/>
      <c r="D312" s="1425"/>
      <c r="H312" s="1332"/>
      <c r="I312" s="1332"/>
      <c r="J312" s="2302"/>
      <c r="K312" s="1325"/>
      <c r="L312" s="1325"/>
      <c r="M312" s="1325"/>
      <c r="N312" s="2615"/>
    </row>
    <row r="313" spans="2:14" ht="15" hidden="1" customHeight="1">
      <c r="B313" s="1707"/>
      <c r="C313" s="1724"/>
      <c r="D313" s="1425"/>
      <c r="H313" s="1448"/>
      <c r="I313" s="1448"/>
      <c r="J313" s="2305"/>
      <c r="K313" s="1708"/>
      <c r="L313" s="1448"/>
      <c r="M313" s="1448"/>
      <c r="N313" s="2615"/>
    </row>
    <row r="314" spans="2:14" ht="15" hidden="1" customHeight="1">
      <c r="B314" s="1707"/>
      <c r="C314" s="1724"/>
      <c r="D314" s="1425"/>
      <c r="H314" s="2470"/>
      <c r="I314" s="2470"/>
      <c r="J314" s="2470"/>
      <c r="K314" s="2470"/>
      <c r="L314" s="2470"/>
      <c r="M314" s="2470"/>
      <c r="N314" s="2470"/>
    </row>
    <row r="315" spans="2:14" ht="15" hidden="1" customHeight="1">
      <c r="B315" s="1707"/>
      <c r="C315" s="1724"/>
      <c r="D315" s="1425"/>
      <c r="H315" s="1726"/>
      <c r="I315" s="1726"/>
      <c r="J315" s="1726"/>
      <c r="K315" s="1359"/>
      <c r="L315" s="1359"/>
      <c r="N315" s="1710"/>
    </row>
    <row r="316" spans="2:14" ht="15" hidden="1" customHeight="1">
      <c r="B316" s="1707"/>
      <c r="C316" s="1724"/>
      <c r="D316" s="1425"/>
      <c r="H316" s="1726"/>
      <c r="I316" s="1726"/>
      <c r="J316" s="1726"/>
      <c r="K316" s="1359"/>
      <c r="L316" s="1359"/>
      <c r="N316" s="1710"/>
    </row>
    <row r="317" spans="2:14" ht="15" hidden="1" customHeight="1">
      <c r="B317" s="1707"/>
      <c r="C317" s="1724"/>
      <c r="D317" s="1425"/>
      <c r="H317" s="1726"/>
      <c r="I317" s="1726"/>
      <c r="J317" s="1726"/>
      <c r="K317" s="1359"/>
      <c r="L317" s="1359"/>
      <c r="N317" s="1710"/>
    </row>
    <row r="318" spans="2:14" ht="15" hidden="1" customHeight="1">
      <c r="B318" s="1707"/>
      <c r="C318" s="1724"/>
      <c r="D318" s="1425"/>
      <c r="H318" s="1726"/>
      <c r="I318" s="1726"/>
      <c r="J318" s="1726"/>
      <c r="K318" s="1359"/>
      <c r="L318" s="1359"/>
      <c r="N318" s="1710"/>
    </row>
    <row r="319" spans="2:14" ht="15" hidden="1" customHeight="1">
      <c r="B319" s="1707"/>
      <c r="C319" s="1711"/>
      <c r="D319" s="1425"/>
      <c r="H319" s="1726"/>
      <c r="I319" s="1726"/>
      <c r="J319" s="1726"/>
      <c r="K319" s="1359"/>
      <c r="L319" s="1359"/>
      <c r="N319" s="1710"/>
    </row>
    <row r="320" spans="2:14" ht="15" hidden="1" customHeight="1">
      <c r="B320" s="1707"/>
      <c r="C320" s="1704"/>
      <c r="D320" s="1425"/>
      <c r="H320" s="1726"/>
      <c r="I320" s="1726"/>
      <c r="J320" s="1726"/>
      <c r="K320" s="1359"/>
      <c r="L320" s="1359"/>
      <c r="N320" s="1710"/>
    </row>
    <row r="321" spans="2:14" ht="15" hidden="1" customHeight="1">
      <c r="B321" s="1707"/>
      <c r="C321" s="1709"/>
      <c r="D321" s="1425"/>
      <c r="H321" s="1726"/>
      <c r="I321" s="1726"/>
      <c r="J321" s="1726"/>
      <c r="K321" s="1359"/>
      <c r="L321" s="1359"/>
      <c r="N321" s="1710"/>
    </row>
    <row r="322" spans="2:14" ht="15" hidden="1" customHeight="1">
      <c r="B322" s="1707"/>
      <c r="C322" s="1724"/>
      <c r="D322" s="1425"/>
      <c r="H322" s="1726"/>
      <c r="I322" s="1726"/>
      <c r="J322" s="1726"/>
      <c r="K322" s="1359"/>
      <c r="L322" s="1359"/>
      <c r="N322" s="1710"/>
    </row>
    <row r="323" spans="2:14" ht="15" hidden="1" customHeight="1">
      <c r="B323" s="1707"/>
      <c r="C323" s="1711"/>
      <c r="D323" s="1425"/>
      <c r="H323" s="1726"/>
      <c r="I323" s="1726"/>
      <c r="J323" s="1726"/>
      <c r="K323" s="1359"/>
      <c r="L323" s="1359"/>
      <c r="N323" s="1710"/>
    </row>
    <row r="324" spans="2:14" ht="15" hidden="1" customHeight="1">
      <c r="B324" s="1707"/>
      <c r="C324" s="1728"/>
      <c r="D324" s="1425"/>
      <c r="H324" s="1726"/>
      <c r="I324" s="1726"/>
      <c r="J324" s="1726"/>
      <c r="K324" s="1359"/>
      <c r="L324" s="1359"/>
      <c r="N324" s="1710"/>
    </row>
    <row r="325" spans="2:14" ht="15" hidden="1" customHeight="1">
      <c r="B325" s="1707"/>
      <c r="C325" s="1711"/>
      <c r="D325" s="1425"/>
      <c r="H325" s="1726"/>
      <c r="I325" s="1726"/>
      <c r="J325" s="1726"/>
      <c r="K325" s="1726"/>
      <c r="L325" s="1726"/>
      <c r="M325" s="1731"/>
      <c r="N325" s="1732"/>
    </row>
    <row r="326" spans="2:14" ht="15" hidden="1" customHeight="1">
      <c r="B326" s="1707"/>
      <c r="C326" s="1711"/>
      <c r="D326" s="1425"/>
      <c r="H326" s="1726"/>
      <c r="I326" s="1726"/>
      <c r="J326" s="1726"/>
      <c r="K326" s="1726"/>
      <c r="L326" s="1726"/>
      <c r="M326" s="1731"/>
      <c r="N326" s="1732"/>
    </row>
    <row r="327" spans="2:14" ht="15" hidden="1" customHeight="1">
      <c r="B327" s="1707"/>
      <c r="C327" s="1728"/>
      <c r="D327" s="1425"/>
      <c r="H327" s="1726"/>
      <c r="I327" s="1726"/>
      <c r="J327" s="1726"/>
      <c r="K327" s="1726"/>
      <c r="L327" s="1726"/>
      <c r="M327" s="1731"/>
      <c r="N327" s="1732"/>
    </row>
    <row r="328" spans="2:14" hidden="1">
      <c r="B328" s="1707"/>
      <c r="C328" s="1733"/>
      <c r="D328" s="1425"/>
      <c r="H328" s="1726"/>
      <c r="I328" s="1734"/>
      <c r="J328" s="1734"/>
      <c r="K328" s="1726"/>
      <c r="L328" s="1726"/>
      <c r="M328" s="1731"/>
      <c r="N328" s="1732"/>
    </row>
    <row r="329" spans="2:14" ht="15" hidden="1" customHeight="1">
      <c r="B329" s="1707"/>
      <c r="C329" s="1711"/>
      <c r="D329" s="1425"/>
      <c r="H329" s="1726"/>
      <c r="I329" s="1726"/>
      <c r="J329" s="1726"/>
      <c r="K329" s="1726"/>
      <c r="L329" s="1726"/>
      <c r="M329" s="1731"/>
      <c r="N329" s="1732"/>
    </row>
    <row r="330" spans="2:14" ht="15" hidden="1" customHeight="1">
      <c r="B330" s="1707"/>
      <c r="C330" s="1704"/>
      <c r="D330" s="1425"/>
      <c r="H330" s="1726"/>
      <c r="I330" s="1726"/>
      <c r="J330" s="1726"/>
      <c r="K330" s="1726"/>
      <c r="L330" s="1726"/>
      <c r="M330" s="1731"/>
      <c r="N330" s="1732"/>
    </row>
    <row r="331" spans="2:14" ht="15" hidden="1" customHeight="1">
      <c r="B331" s="1707"/>
      <c r="C331" s="1733"/>
      <c r="D331" s="1425"/>
      <c r="H331" s="1726"/>
      <c r="I331" s="1726"/>
      <c r="J331" s="1726"/>
      <c r="K331" s="1726"/>
      <c r="L331" s="1726"/>
      <c r="M331" s="1731"/>
      <c r="N331" s="1732"/>
    </row>
    <row r="332" spans="2:14" ht="11.25" hidden="1" customHeight="1">
      <c r="B332" s="1707"/>
      <c r="C332" s="1724"/>
      <c r="D332" s="1425"/>
      <c r="H332" s="1726"/>
      <c r="I332" s="1726"/>
      <c r="J332" s="1726"/>
      <c r="K332" s="1726"/>
      <c r="L332" s="1726"/>
      <c r="M332" s="1731"/>
      <c r="N332" s="1732"/>
    </row>
    <row r="333" spans="2:14" ht="15" hidden="1" customHeight="1">
      <c r="B333" s="1707"/>
      <c r="C333" s="1724"/>
      <c r="D333" s="1425"/>
      <c r="H333" s="1726"/>
      <c r="I333" s="1726"/>
      <c r="J333" s="1726"/>
      <c r="K333" s="1726"/>
      <c r="L333" s="1726"/>
      <c r="M333" s="1731"/>
      <c r="N333" s="1732"/>
    </row>
    <row r="334" spans="2:14" ht="15" hidden="1" customHeight="1">
      <c r="B334" s="1707"/>
      <c r="C334" s="1582"/>
      <c r="D334" s="1582"/>
      <c r="F334" s="1582"/>
      <c r="G334" s="1582"/>
      <c r="H334" s="1735"/>
      <c r="I334" s="1735"/>
      <c r="J334" s="1735"/>
      <c r="K334" s="1735"/>
      <c r="L334" s="1735"/>
      <c r="M334" s="1735"/>
      <c r="N334" s="1735"/>
    </row>
    <row r="335" spans="2:14" ht="15" hidden="1" customHeight="1">
      <c r="B335" s="1707"/>
      <c r="C335" s="1582"/>
      <c r="D335" s="1582"/>
      <c r="E335" s="1582"/>
      <c r="F335" s="1582"/>
      <c r="G335" s="1582"/>
      <c r="H335" s="1736"/>
      <c r="I335" s="1736"/>
      <c r="J335" s="1736"/>
      <c r="K335" s="1736"/>
      <c r="L335" s="1736"/>
      <c r="M335" s="1735"/>
      <c r="N335" s="1735"/>
    </row>
    <row r="336" spans="2:14" ht="15" hidden="1" customHeight="1">
      <c r="B336" s="1737"/>
      <c r="C336" s="1582"/>
      <c r="D336" s="1582"/>
      <c r="E336" s="1582"/>
      <c r="F336" s="1582"/>
      <c r="G336" s="1582"/>
      <c r="H336" s="1736"/>
      <c r="I336" s="1736"/>
      <c r="J336" s="1736"/>
      <c r="K336" s="1736"/>
      <c r="L336" s="1736"/>
      <c r="M336" s="1735"/>
      <c r="N336" s="1735"/>
    </row>
    <row r="337" spans="2:17" ht="15" hidden="1" customHeight="1">
      <c r="B337" s="1737"/>
      <c r="C337" s="1724"/>
      <c r="D337" s="1738"/>
      <c r="E337" s="1582"/>
      <c r="F337" s="1738"/>
      <c r="G337" s="1738"/>
      <c r="H337" s="1739"/>
      <c r="I337" s="1739"/>
      <c r="J337" s="1739"/>
      <c r="K337" s="1739"/>
      <c r="L337" s="1740"/>
      <c r="M337" s="1741"/>
      <c r="N337" s="1742"/>
      <c r="O337" s="1582"/>
      <c r="P337" s="1743"/>
      <c r="Q337" s="1582"/>
    </row>
    <row r="338" spans="2:17" ht="15" hidden="1" customHeight="1">
      <c r="B338" s="1737"/>
      <c r="C338" s="1724"/>
      <c r="D338" s="1738"/>
      <c r="F338" s="1738"/>
      <c r="G338" s="1738"/>
      <c r="H338" s="1739"/>
      <c r="I338" s="1739"/>
      <c r="J338" s="1739"/>
      <c r="K338" s="1739"/>
      <c r="L338" s="1739"/>
      <c r="M338" s="1741"/>
      <c r="N338" s="1741"/>
      <c r="O338" s="1582"/>
      <c r="P338" s="1743"/>
      <c r="Q338" s="1582"/>
    </row>
    <row r="339" spans="2:17" ht="15" hidden="1" customHeight="1">
      <c r="B339" s="1707"/>
      <c r="C339" s="1733"/>
      <c r="D339" s="1738"/>
      <c r="F339" s="1738"/>
      <c r="G339" s="1738"/>
      <c r="H339" s="1739"/>
      <c r="I339" s="1739"/>
      <c r="J339" s="1739"/>
      <c r="K339" s="1739"/>
      <c r="L339" s="1739"/>
      <c r="M339" s="1741"/>
      <c r="N339" s="1741"/>
      <c r="O339" s="1582"/>
      <c r="P339" s="1743"/>
      <c r="Q339" s="1582"/>
    </row>
    <row r="340" spans="2:17" ht="15" hidden="1" customHeight="1">
      <c r="B340" s="1707"/>
      <c r="C340" s="1724"/>
      <c r="D340" s="1738"/>
      <c r="F340" s="1738"/>
      <c r="G340" s="1738"/>
      <c r="H340" s="1739"/>
      <c r="I340" s="1739"/>
      <c r="J340" s="1739"/>
      <c r="K340" s="1739"/>
      <c r="L340" s="1739"/>
      <c r="M340" s="1741"/>
      <c r="N340" s="1741"/>
    </row>
    <row r="341" spans="2:17" ht="15" hidden="1" customHeight="1">
      <c r="B341" s="1707"/>
      <c r="C341" s="1724"/>
      <c r="D341" s="1738"/>
      <c r="F341" s="1738"/>
      <c r="G341" s="1738"/>
      <c r="H341" s="1739"/>
      <c r="I341" s="1739"/>
      <c r="J341" s="1739"/>
      <c r="K341" s="1739"/>
      <c r="L341" s="1740"/>
      <c r="M341" s="1741"/>
      <c r="N341" s="1742"/>
    </row>
    <row r="342" spans="2:17" ht="15" hidden="1" customHeight="1">
      <c r="B342" s="1707"/>
      <c r="C342" s="1724"/>
      <c r="D342" s="1738"/>
      <c r="F342" s="1738"/>
      <c r="G342" s="1738"/>
      <c r="H342" s="1739"/>
      <c r="I342" s="1739"/>
      <c r="J342" s="1739"/>
      <c r="K342" s="1739"/>
      <c r="L342" s="1739"/>
      <c r="M342" s="1741"/>
      <c r="N342" s="1741"/>
    </row>
    <row r="343" spans="2:17" ht="15" hidden="1" customHeight="1">
      <c r="B343" s="1707"/>
      <c r="C343" s="1733"/>
      <c r="D343" s="1738"/>
      <c r="F343" s="1738"/>
      <c r="G343" s="1738"/>
      <c r="H343" s="1739"/>
      <c r="I343" s="1739"/>
      <c r="J343" s="1739"/>
      <c r="K343" s="1739"/>
      <c r="L343" s="1739"/>
      <c r="M343" s="1741"/>
      <c r="N343" s="1741"/>
    </row>
    <row r="344" spans="2:17" ht="15" hidden="1" customHeight="1">
      <c r="B344" s="1707"/>
      <c r="C344" s="1724"/>
      <c r="D344" s="1738"/>
      <c r="F344" s="1738"/>
      <c r="G344" s="1738"/>
      <c r="H344" s="1739"/>
      <c r="I344" s="1739"/>
      <c r="J344" s="1739"/>
      <c r="K344" s="1739"/>
      <c r="L344" s="1739"/>
      <c r="M344" s="1741"/>
      <c r="N344" s="1744"/>
    </row>
    <row r="345" spans="2:17" ht="15" hidden="1" customHeight="1">
      <c r="B345" s="1707"/>
      <c r="C345" s="1724"/>
      <c r="D345" s="1738"/>
      <c r="F345" s="1738"/>
      <c r="G345" s="1738"/>
      <c r="H345" s="1739"/>
      <c r="I345" s="1739"/>
      <c r="J345" s="1739"/>
      <c r="K345" s="1739"/>
      <c r="L345" s="1740"/>
      <c r="M345" s="1741"/>
      <c r="N345" s="1745"/>
    </row>
    <row r="346" spans="2:17" ht="15" hidden="1" customHeight="1">
      <c r="B346" s="1707"/>
      <c r="C346" s="1724"/>
      <c r="D346" s="1738"/>
      <c r="F346" s="1738"/>
      <c r="G346" s="1738"/>
      <c r="H346" s="1739"/>
      <c r="I346" s="1739"/>
      <c r="J346" s="1739"/>
      <c r="K346" s="1739"/>
      <c r="L346" s="1739"/>
      <c r="M346" s="1741"/>
      <c r="N346" s="1745"/>
    </row>
    <row r="347" spans="2:17" ht="15" hidden="1" customHeight="1">
      <c r="B347" s="1707"/>
      <c r="C347" s="1724"/>
      <c r="D347" s="1738"/>
      <c r="F347" s="1738"/>
      <c r="G347" s="1738"/>
      <c r="H347" s="1739"/>
      <c r="I347" s="1739"/>
      <c r="J347" s="1739"/>
      <c r="K347" s="1739"/>
      <c r="L347" s="1739"/>
      <c r="M347" s="1741"/>
      <c r="N347" s="1745"/>
    </row>
    <row r="348" spans="2:17" ht="15" hidden="1" customHeight="1">
      <c r="B348" s="1707"/>
      <c r="C348" s="1724"/>
      <c r="D348" s="1738"/>
      <c r="F348" s="1738"/>
      <c r="G348" s="1738"/>
      <c r="H348" s="1739"/>
      <c r="I348" s="1739"/>
      <c r="J348" s="1739"/>
      <c r="K348" s="1739"/>
      <c r="L348" s="1739"/>
      <c r="M348" s="1741"/>
      <c r="N348" s="1745"/>
    </row>
    <row r="349" spans="2:17" ht="15" hidden="1" customHeight="1">
      <c r="B349" s="1707"/>
      <c r="C349" s="1724"/>
      <c r="D349" s="1738"/>
      <c r="F349" s="1738"/>
      <c r="G349" s="1738"/>
      <c r="H349" s="1739"/>
      <c r="I349" s="1739"/>
      <c r="J349" s="1739"/>
      <c r="K349" s="1739"/>
      <c r="L349" s="1740"/>
      <c r="M349" s="1741"/>
      <c r="N349" s="1745"/>
    </row>
    <row r="350" spans="2:17" ht="15" hidden="1" customHeight="1">
      <c r="B350" s="1707"/>
      <c r="C350" s="1724"/>
      <c r="D350" s="1738"/>
      <c r="F350" s="1738"/>
      <c r="G350" s="1738"/>
      <c r="H350" s="1739"/>
      <c r="I350" s="1739"/>
      <c r="J350" s="1739"/>
      <c r="K350" s="1739"/>
      <c r="L350" s="1739"/>
      <c r="M350" s="1741"/>
      <c r="N350" s="1744"/>
    </row>
    <row r="351" spans="2:17" ht="15" hidden="1" customHeight="1">
      <c r="B351" s="1707"/>
      <c r="C351" s="1724"/>
      <c r="D351" s="1738"/>
      <c r="F351" s="1738"/>
      <c r="G351" s="1738"/>
      <c r="H351" s="1739"/>
      <c r="I351" s="1739"/>
      <c r="J351" s="1739"/>
      <c r="K351" s="1739"/>
      <c r="L351" s="1739"/>
      <c r="M351" s="1741"/>
      <c r="N351" s="1744"/>
    </row>
    <row r="352" spans="2:17" ht="15" hidden="1" customHeight="1">
      <c r="B352" s="1707"/>
      <c r="C352" s="1724"/>
      <c r="D352" s="1738"/>
      <c r="F352" s="1738"/>
      <c r="G352" s="1738"/>
      <c r="H352" s="1739"/>
      <c r="I352" s="1739"/>
      <c r="J352" s="1739"/>
      <c r="K352" s="1739"/>
      <c r="L352" s="1739"/>
      <c r="M352" s="1741"/>
      <c r="N352" s="1744"/>
    </row>
    <row r="353" spans="2:17" ht="15" hidden="1" customHeight="1">
      <c r="B353" s="1707"/>
      <c r="C353" s="1724"/>
      <c r="D353" s="1738"/>
      <c r="F353" s="1738"/>
      <c r="G353" s="1738"/>
      <c r="H353" s="1739"/>
      <c r="I353" s="1739"/>
      <c r="J353" s="1739"/>
      <c r="K353" s="1739"/>
      <c r="L353" s="1746"/>
      <c r="M353" s="1741"/>
      <c r="N353" s="1744"/>
    </row>
    <row r="354" spans="2:17" ht="15" customHeight="1">
      <c r="B354" s="1719"/>
      <c r="C354" s="1646"/>
      <c r="D354" s="1646"/>
      <c r="E354" s="1646"/>
      <c r="F354" s="1646"/>
      <c r="G354" s="1646"/>
      <c r="H354" s="1646"/>
      <c r="I354" s="1646"/>
      <c r="J354" s="1646"/>
      <c r="K354" s="1646"/>
      <c r="L354" s="1646"/>
      <c r="M354" s="1646"/>
      <c r="N354" s="1646"/>
    </row>
    <row r="355" spans="2:17" ht="17.25" customHeight="1">
      <c r="C355" s="1747" t="s">
        <v>3795</v>
      </c>
      <c r="D355" s="1418"/>
      <c r="E355" s="1418"/>
      <c r="F355" s="1418"/>
      <c r="G355" s="1646"/>
      <c r="H355" s="1646"/>
      <c r="I355" s="1646"/>
      <c r="J355" s="1646"/>
      <c r="K355" s="1646"/>
      <c r="L355" s="1646"/>
      <c r="M355" s="1646"/>
      <c r="N355" s="1646"/>
    </row>
    <row r="356" spans="2:17" ht="15.75" customHeight="1">
      <c r="C356" s="1747" t="s">
        <v>4043</v>
      </c>
      <c r="D356" s="1418"/>
      <c r="E356" s="1418"/>
      <c r="F356" s="1418"/>
      <c r="G356" s="1646"/>
      <c r="H356" s="1646"/>
      <c r="I356" s="1646"/>
      <c r="J356" s="1646"/>
      <c r="K356" s="1646"/>
      <c r="L356" s="1646"/>
      <c r="M356" s="1646"/>
      <c r="N356" s="1646"/>
    </row>
    <row r="357" spans="2:17" ht="15" customHeight="1">
      <c r="C357" s="1591" t="s">
        <v>2937</v>
      </c>
      <c r="D357" s="1738"/>
      <c r="E357" s="1738"/>
      <c r="F357" s="1738"/>
      <c r="G357" s="1738"/>
      <c r="H357" s="1748"/>
      <c r="I357" s="1748"/>
      <c r="J357" s="1748"/>
      <c r="K357" s="1748"/>
      <c r="L357" s="1233" t="e">
        <f>SUM(#REF!+#REF!+#REF!)</f>
        <v>#REF!</v>
      </c>
      <c r="M357" s="1582"/>
      <c r="N357" s="1749">
        <v>94573</v>
      </c>
    </row>
    <row r="358" spans="2:17" ht="15" customHeight="1">
      <c r="C358" s="1591" t="s">
        <v>3594</v>
      </c>
      <c r="D358" s="1738"/>
      <c r="E358" s="1738"/>
      <c r="F358" s="1738"/>
      <c r="G358" s="1738"/>
      <c r="H358" s="1748"/>
      <c r="I358" s="1748"/>
      <c r="J358" s="1748"/>
      <c r="K358" s="1748"/>
      <c r="L358" s="1233" t="e">
        <f>SUM(#REF!+#REF!+#REF!)</f>
        <v>#REF!</v>
      </c>
      <c r="M358" s="1582"/>
      <c r="N358" s="1749">
        <v>12254</v>
      </c>
    </row>
    <row r="359" spans="2:17" ht="15" customHeight="1">
      <c r="C359" s="1591" t="s">
        <v>3595</v>
      </c>
      <c r="D359" s="1738"/>
      <c r="E359" s="1738"/>
      <c r="F359" s="1738"/>
      <c r="G359" s="1738"/>
      <c r="H359" s="1748"/>
      <c r="I359" s="1748"/>
      <c r="J359" s="1748"/>
      <c r="K359" s="1748"/>
      <c r="L359" s="1233" t="e">
        <f>SUM(#REF!+#REF!+#REF!)</f>
        <v>#REF!</v>
      </c>
      <c r="M359" s="1582"/>
      <c r="N359" s="1749">
        <v>3001000</v>
      </c>
    </row>
    <row r="360" spans="2:17" ht="15" customHeight="1">
      <c r="D360" s="1738"/>
      <c r="E360" s="1738"/>
      <c r="F360" s="1738"/>
      <c r="G360" s="1738"/>
      <c r="H360" s="1738"/>
      <c r="I360" s="1738"/>
      <c r="J360" s="1738"/>
      <c r="K360" s="1738"/>
      <c r="L360" s="1738"/>
      <c r="M360" s="1738"/>
      <c r="N360" s="1738"/>
    </row>
    <row r="361" spans="2:17" ht="15" customHeight="1">
      <c r="D361" s="1738"/>
      <c r="E361" s="1738"/>
      <c r="F361" s="1738"/>
      <c r="G361" s="1738"/>
      <c r="H361" s="1738"/>
      <c r="I361" s="1738"/>
      <c r="J361" s="1738"/>
      <c r="K361" s="1738"/>
      <c r="L361" s="1738"/>
      <c r="M361" s="1738"/>
      <c r="N361" s="1738"/>
    </row>
    <row r="362" spans="2:17" ht="15" customHeight="1">
      <c r="D362" s="1738"/>
      <c r="E362" s="1738"/>
      <c r="F362" s="1738"/>
      <c r="G362" s="1738"/>
      <c r="H362" s="1738"/>
      <c r="I362" s="1738"/>
      <c r="J362" s="1738"/>
      <c r="K362" s="1738"/>
      <c r="L362" s="1738"/>
      <c r="M362" s="1738"/>
      <c r="N362" s="1738"/>
    </row>
    <row r="363" spans="2:17" s="1743" customFormat="1" ht="15" customHeight="1">
      <c r="B363" s="1750"/>
      <c r="C363" s="1443"/>
      <c r="D363" s="1434"/>
      <c r="E363" s="1426"/>
      <c r="F363" s="1426"/>
      <c r="G363" s="1434"/>
      <c r="H363" s="1361"/>
      <c r="I363" s="1361"/>
      <c r="J363" s="1361"/>
      <c r="K363" s="1361"/>
      <c r="L363" s="1361"/>
      <c r="M363" s="1361"/>
      <c r="N363" s="1460"/>
      <c r="O363" s="1326"/>
      <c r="P363" s="1326"/>
      <c r="Q363" s="1326"/>
    </row>
    <row r="364" spans="2:17" s="1743" customFormat="1" ht="15" customHeight="1">
      <c r="B364" s="1751">
        <v>12.3</v>
      </c>
      <c r="C364" s="1752" t="s">
        <v>4056</v>
      </c>
      <c r="D364" s="1434"/>
      <c r="E364" s="1426"/>
      <c r="F364" s="1426"/>
      <c r="G364" s="1434"/>
      <c r="H364" s="1361"/>
      <c r="I364" s="1361"/>
      <c r="J364" s="1361"/>
      <c r="K364" s="1361"/>
      <c r="L364" s="1361"/>
      <c r="M364" s="1361"/>
      <c r="N364" s="1753"/>
      <c r="O364" s="1326"/>
      <c r="P364" s="1326"/>
      <c r="Q364" s="1326"/>
    </row>
    <row r="365" spans="2:17" s="1743" customFormat="1" ht="15" customHeight="1">
      <c r="C365" s="1754"/>
      <c r="D365" s="1434"/>
      <c r="E365" s="1426"/>
      <c r="F365" s="1426"/>
      <c r="G365" s="2592" t="s">
        <v>4045</v>
      </c>
      <c r="H365" s="2592"/>
      <c r="I365" s="2592"/>
      <c r="J365" s="2592"/>
      <c r="K365" s="2592"/>
      <c r="L365" s="2592"/>
      <c r="M365" s="2592"/>
      <c r="N365" s="2592"/>
      <c r="O365" s="2592"/>
      <c r="P365" s="2592"/>
      <c r="Q365" s="2592"/>
    </row>
    <row r="366" spans="2:17" s="1743" customFormat="1" ht="15" customHeight="1">
      <c r="B366" s="1755"/>
      <c r="C366" s="1756"/>
      <c r="D366" s="1434"/>
      <c r="E366" s="1426"/>
      <c r="F366" s="1426"/>
      <c r="G366" s="2612" t="s">
        <v>4046</v>
      </c>
      <c r="H366" s="1332"/>
      <c r="I366" s="1332"/>
      <c r="J366" s="2302"/>
      <c r="K366" s="1325"/>
      <c r="L366" s="2612" t="s">
        <v>4046</v>
      </c>
      <c r="M366" s="1325"/>
      <c r="N366" s="2607" t="s">
        <v>4049</v>
      </c>
      <c r="O366" s="2607" t="s">
        <v>4047</v>
      </c>
      <c r="P366" s="1154"/>
      <c r="Q366" s="2607" t="s">
        <v>4048</v>
      </c>
    </row>
    <row r="367" spans="2:17" s="1743" customFormat="1" ht="15" customHeight="1">
      <c r="B367" s="1755"/>
      <c r="C367" s="1756"/>
      <c r="D367" s="1434"/>
      <c r="E367" s="1426"/>
      <c r="F367" s="1426"/>
      <c r="G367" s="2612"/>
      <c r="H367" s="1332"/>
      <c r="I367" s="1332"/>
      <c r="J367" s="2302"/>
      <c r="K367" s="1325"/>
      <c r="L367" s="2612"/>
      <c r="M367" s="1325"/>
      <c r="N367" s="2607"/>
      <c r="O367" s="2607"/>
      <c r="P367" s="1154"/>
      <c r="Q367" s="2607"/>
    </row>
    <row r="368" spans="2:17" s="1743" customFormat="1" ht="15" customHeight="1">
      <c r="B368" s="1757"/>
      <c r="C368" s="1756"/>
      <c r="D368" s="1434"/>
      <c r="E368" s="1426"/>
      <c r="F368" s="1426"/>
      <c r="G368" s="2612"/>
      <c r="H368" s="1448"/>
      <c r="I368" s="1448"/>
      <c r="J368" s="2305"/>
      <c r="K368" s="1708"/>
      <c r="L368" s="2612"/>
      <c r="M368" s="1448"/>
      <c r="N368" s="2607"/>
      <c r="O368" s="2607"/>
      <c r="P368" s="1154"/>
      <c r="Q368" s="2607"/>
    </row>
    <row r="369" spans="2:17" s="1743" customFormat="1" ht="15" customHeight="1">
      <c r="B369" s="1757"/>
      <c r="C369" s="1754"/>
      <c r="D369" s="1434"/>
      <c r="E369" s="1426"/>
      <c r="F369" s="1426"/>
      <c r="G369" s="2612"/>
      <c r="H369" s="1536"/>
      <c r="I369" s="1536"/>
      <c r="J369" s="1536"/>
      <c r="K369" s="1536"/>
      <c r="L369" s="2612"/>
      <c r="M369" s="1536"/>
      <c r="N369" s="2607"/>
      <c r="O369" s="2607"/>
      <c r="P369" s="1154"/>
      <c r="Q369" s="2607"/>
    </row>
    <row r="370" spans="2:17" s="1743" customFormat="1" ht="14.25" customHeight="1">
      <c r="B370" s="1757"/>
      <c r="C370" s="1754"/>
      <c r="D370" s="1434"/>
      <c r="E370" s="1426"/>
      <c r="F370" s="1426"/>
      <c r="G370" s="2612"/>
      <c r="H370" s="1457"/>
      <c r="I370" s="1457"/>
      <c r="J370" s="2308"/>
      <c r="K370" s="1457"/>
      <c r="L370" s="2612"/>
      <c r="M370" s="1456"/>
      <c r="N370" s="2607"/>
      <c r="O370" s="2607"/>
      <c r="P370" s="1154"/>
      <c r="Q370" s="2607"/>
    </row>
    <row r="371" spans="2:17" s="1743" customFormat="1" ht="1.5" customHeight="1">
      <c r="B371" s="1757"/>
      <c r="C371" s="1449"/>
      <c r="D371" s="1434"/>
      <c r="E371" s="1426"/>
      <c r="F371" s="1426"/>
      <c r="G371" s="2612"/>
      <c r="H371" s="1457"/>
      <c r="I371" s="1457"/>
      <c r="J371" s="2308"/>
      <c r="K371" s="1457"/>
      <c r="L371" s="2612"/>
      <c r="M371" s="1456"/>
      <c r="N371" s="2607"/>
      <c r="O371" s="2607"/>
      <c r="P371" s="1154"/>
      <c r="Q371" s="2607"/>
    </row>
    <row r="372" spans="2:17" s="1743" customFormat="1" ht="15" customHeight="1">
      <c r="B372" s="1757"/>
      <c r="C372" s="1449"/>
      <c r="D372" s="1434"/>
      <c r="E372" s="1426"/>
      <c r="F372" s="1426"/>
      <c r="G372" s="2608" t="s">
        <v>4050</v>
      </c>
      <c r="H372" s="2608"/>
      <c r="I372" s="2608"/>
      <c r="J372" s="2309"/>
      <c r="K372" s="1457"/>
      <c r="L372" s="2608" t="s">
        <v>4051</v>
      </c>
      <c r="M372" s="2608"/>
      <c r="N372" s="2608"/>
      <c r="O372" s="2608"/>
      <c r="P372" s="2608"/>
      <c r="Q372" s="2608"/>
    </row>
    <row r="373" spans="2:17" s="1743" customFormat="1">
      <c r="B373" s="1757"/>
      <c r="C373" s="1449"/>
      <c r="D373" s="1434"/>
      <c r="E373" s="1426"/>
      <c r="F373" s="1426"/>
      <c r="G373" s="1434"/>
      <c r="H373" s="1457"/>
      <c r="I373" s="1457"/>
      <c r="J373" s="2308"/>
      <c r="K373" s="1457"/>
      <c r="L373" s="1456"/>
      <c r="M373" s="1456"/>
      <c r="N373" s="1454"/>
      <c r="O373" s="1326"/>
      <c r="P373" s="1326"/>
      <c r="Q373" s="1326"/>
    </row>
    <row r="374" spans="2:17" s="1743" customFormat="1" ht="33" customHeight="1">
      <c r="B374" s="1757"/>
      <c r="C374" s="2613" t="s">
        <v>4052</v>
      </c>
      <c r="D374" s="2613"/>
      <c r="E374" s="2613"/>
      <c r="F374" s="2613"/>
      <c r="G374" s="1434"/>
      <c r="H374" s="1617"/>
      <c r="I374" s="1617"/>
      <c r="J374" s="2131"/>
      <c r="K374" s="1617"/>
      <c r="L374" s="1617"/>
      <c r="M374" s="1618"/>
      <c r="N374" s="1618"/>
      <c r="O374" s="1326"/>
      <c r="P374" s="1326"/>
      <c r="Q374" s="1326"/>
    </row>
    <row r="375" spans="2:17" s="1743" customFormat="1" ht="30.75" customHeight="1">
      <c r="B375" s="1757"/>
      <c r="C375" s="2610" t="s">
        <v>4053</v>
      </c>
      <c r="D375" s="2610"/>
      <c r="E375" s="2610"/>
      <c r="F375" s="2610"/>
      <c r="G375" s="1617">
        <v>21070</v>
      </c>
      <c r="H375" s="1758">
        <v>-4415</v>
      </c>
      <c r="I375" s="1617"/>
      <c r="J375" s="2131"/>
      <c r="K375" s="1617"/>
      <c r="L375" s="1617">
        <v>10821191</v>
      </c>
      <c r="M375" s="1618">
        <v>7089716</v>
      </c>
      <c r="N375" s="1155">
        <v>7089716</v>
      </c>
      <c r="O375" s="1155">
        <v>-2095859</v>
      </c>
      <c r="P375" s="1759"/>
      <c r="Q375" s="1155">
        <v>17810256</v>
      </c>
    </row>
    <row r="376" spans="2:17" s="1743" customFormat="1">
      <c r="B376" s="1757"/>
      <c r="D376" s="1434"/>
      <c r="E376" s="1426"/>
      <c r="F376" s="1426"/>
      <c r="G376" s="1760"/>
      <c r="H376" s="1758">
        <v>-1488</v>
      </c>
      <c r="I376" s="1617"/>
      <c r="J376" s="2131"/>
      <c r="K376" s="1617"/>
      <c r="L376" s="1617"/>
      <c r="M376" s="1618"/>
      <c r="N376" s="1617"/>
      <c r="O376" s="1355"/>
      <c r="P376" s="1355"/>
      <c r="Q376" s="1355"/>
    </row>
    <row r="377" spans="2:17" s="1743" customFormat="1" ht="15" customHeight="1">
      <c r="B377" s="1757"/>
      <c r="C377" s="2610" t="s">
        <v>4054</v>
      </c>
      <c r="D377" s="2610"/>
      <c r="E377" s="2610"/>
      <c r="F377" s="2610"/>
      <c r="G377" s="2480">
        <v>10211</v>
      </c>
      <c r="H377" s="1758">
        <v>-9414</v>
      </c>
      <c r="I377" s="1617"/>
      <c r="J377" s="2131"/>
      <c r="K377" s="1617"/>
      <c r="L377" s="2604">
        <v>2036194</v>
      </c>
      <c r="M377" s="1618"/>
      <c r="N377" s="2604">
        <v>727511</v>
      </c>
      <c r="O377" s="2604">
        <v>-300247</v>
      </c>
      <c r="P377" s="1355"/>
      <c r="Q377" s="2604">
        <v>2151842</v>
      </c>
    </row>
    <row r="378" spans="2:17" s="1743" customFormat="1">
      <c r="B378" s="1757"/>
      <c r="C378" s="2610"/>
      <c r="D378" s="2610"/>
      <c r="E378" s="2610"/>
      <c r="F378" s="2610"/>
      <c r="G378" s="2480"/>
      <c r="H378" s="1758"/>
      <c r="I378" s="1617"/>
      <c r="J378" s="2131"/>
      <c r="K378" s="1617"/>
      <c r="L378" s="2604"/>
      <c r="M378" s="1618"/>
      <c r="N378" s="2604"/>
      <c r="O378" s="2604"/>
      <c r="P378" s="1355"/>
      <c r="Q378" s="2604"/>
    </row>
    <row r="379" spans="2:17" s="1743" customFormat="1">
      <c r="B379" s="1757"/>
      <c r="C379" s="1762"/>
      <c r="D379" s="1434"/>
      <c r="E379" s="1426"/>
      <c r="F379" s="1426"/>
      <c r="G379" s="1449"/>
      <c r="H379" s="1758"/>
      <c r="I379" s="1617"/>
      <c r="J379" s="2131"/>
      <c r="K379" s="1617"/>
      <c r="L379" s="1617"/>
      <c r="M379" s="1618"/>
      <c r="N379" s="1617"/>
      <c r="O379" s="1355"/>
      <c r="P379" s="1355"/>
      <c r="Q379" s="1355"/>
    </row>
    <row r="380" spans="2:17" s="1743" customFormat="1">
      <c r="B380" s="1757"/>
      <c r="C380" s="2610" t="s">
        <v>4055</v>
      </c>
      <c r="D380" s="2610"/>
      <c r="E380" s="2610"/>
      <c r="F380" s="2610"/>
      <c r="G380" s="2611">
        <v>725</v>
      </c>
      <c r="H380" s="1758"/>
      <c r="I380" s="1617"/>
      <c r="J380" s="2131"/>
      <c r="K380" s="1617"/>
      <c r="L380" s="2604">
        <v>130387</v>
      </c>
      <c r="M380" s="1618"/>
      <c r="N380" s="2614">
        <v>1678259</v>
      </c>
      <c r="O380" s="2604">
        <v>-1718284</v>
      </c>
      <c r="P380" s="1355"/>
      <c r="Q380" s="2604">
        <v>79375</v>
      </c>
    </row>
    <row r="381" spans="2:17" s="1743" customFormat="1">
      <c r="B381" s="1757"/>
      <c r="C381" s="2610"/>
      <c r="D381" s="2610"/>
      <c r="E381" s="2610"/>
      <c r="F381" s="2610"/>
      <c r="G381" s="2611"/>
      <c r="H381" s="1758"/>
      <c r="I381" s="1617"/>
      <c r="J381" s="2131"/>
      <c r="K381" s="1617"/>
      <c r="L381" s="2604"/>
      <c r="M381" s="1618"/>
      <c r="N381" s="2614"/>
      <c r="O381" s="2604"/>
      <c r="P381" s="1355"/>
      <c r="Q381" s="2604"/>
    </row>
    <row r="382" spans="2:17" s="1743" customFormat="1">
      <c r="B382" s="1757"/>
      <c r="C382" s="1762"/>
      <c r="D382" s="1434"/>
      <c r="E382" s="1426"/>
      <c r="F382" s="1426"/>
      <c r="G382" s="1434"/>
      <c r="H382" s="1617"/>
      <c r="I382" s="1617"/>
      <c r="J382" s="2131"/>
      <c r="K382" s="1617"/>
      <c r="L382" s="1617"/>
      <c r="M382" s="1618"/>
      <c r="N382" s="1618"/>
      <c r="O382" s="1326"/>
      <c r="P382" s="1326"/>
      <c r="Q382" s="1326"/>
    </row>
    <row r="383" spans="2:17" s="1743" customFormat="1">
      <c r="B383" s="1757"/>
      <c r="C383" s="1762"/>
      <c r="D383" s="1434"/>
      <c r="E383" s="1426"/>
      <c r="F383" s="1426"/>
      <c r="G383" s="1434"/>
      <c r="H383" s="1617"/>
      <c r="I383" s="1617"/>
      <c r="J383" s="2131"/>
      <c r="K383" s="1617"/>
      <c r="L383" s="1617"/>
      <c r="M383" s="1618"/>
      <c r="N383" s="1618"/>
      <c r="O383" s="1326"/>
      <c r="P383" s="1326"/>
      <c r="Q383" s="1326"/>
    </row>
    <row r="384" spans="2:17" s="1743" customFormat="1">
      <c r="B384" s="1757"/>
      <c r="C384" s="1434"/>
      <c r="D384" s="1434"/>
      <c r="E384" s="1426"/>
      <c r="F384" s="1426"/>
      <c r="G384" s="1434"/>
      <c r="H384" s="1617"/>
      <c r="I384" s="1617"/>
      <c r="J384" s="2131"/>
      <c r="K384" s="1617"/>
      <c r="L384" s="1617"/>
      <c r="M384" s="1618"/>
      <c r="N384" s="1618"/>
      <c r="O384" s="1326"/>
      <c r="P384" s="1326"/>
      <c r="Q384" s="1326"/>
    </row>
    <row r="385" spans="2:17" s="1743" customFormat="1">
      <c r="B385" s="1757"/>
      <c r="C385" s="1762"/>
      <c r="D385" s="1434"/>
      <c r="E385" s="1426"/>
      <c r="F385" s="1426"/>
      <c r="G385" s="2592">
        <v>43100</v>
      </c>
      <c r="H385" s="2592"/>
      <c r="I385" s="2592"/>
      <c r="J385" s="2592"/>
      <c r="K385" s="2592"/>
      <c r="L385" s="2592"/>
      <c r="M385" s="2592"/>
      <c r="N385" s="2592"/>
      <c r="O385" s="2592"/>
      <c r="P385" s="2592"/>
      <c r="Q385" s="2592"/>
    </row>
    <row r="386" spans="2:17" s="1743" customFormat="1" ht="15" customHeight="1">
      <c r="B386" s="1757"/>
      <c r="C386" s="1762"/>
      <c r="D386" s="1434"/>
      <c r="E386" s="1426"/>
      <c r="F386" s="1426"/>
      <c r="G386" s="2612" t="s">
        <v>4057</v>
      </c>
      <c r="H386" s="1332"/>
      <c r="I386" s="1332"/>
      <c r="J386" s="2302"/>
      <c r="K386" s="1617"/>
      <c r="L386" s="2612" t="s">
        <v>4057</v>
      </c>
      <c r="M386" s="1325"/>
      <c r="N386" s="2607" t="s">
        <v>4049</v>
      </c>
      <c r="O386" s="2607" t="s">
        <v>4047</v>
      </c>
      <c r="P386" s="1154"/>
      <c r="Q386" s="2607" t="s">
        <v>4058</v>
      </c>
    </row>
    <row r="387" spans="2:17" s="1743" customFormat="1">
      <c r="B387" s="1757"/>
      <c r="C387" s="1434"/>
      <c r="D387" s="1434"/>
      <c r="E387" s="1426"/>
      <c r="F387" s="1426"/>
      <c r="G387" s="2612"/>
      <c r="H387" s="1332"/>
      <c r="I387" s="1332"/>
      <c r="J387" s="2302"/>
      <c r="K387" s="1617"/>
      <c r="L387" s="2612"/>
      <c r="M387" s="1325"/>
      <c r="N387" s="2607"/>
      <c r="O387" s="2607"/>
      <c r="P387" s="1154"/>
      <c r="Q387" s="2607"/>
    </row>
    <row r="388" spans="2:17" s="1743" customFormat="1">
      <c r="B388" s="1757"/>
      <c r="C388" s="1763"/>
      <c r="D388" s="1434"/>
      <c r="E388" s="1426"/>
      <c r="F388" s="1426"/>
      <c r="G388" s="2612"/>
      <c r="H388" s="1448"/>
      <c r="I388" s="1448"/>
      <c r="J388" s="2305"/>
      <c r="K388" s="1617"/>
      <c r="L388" s="2612"/>
      <c r="M388" s="1448"/>
      <c r="N388" s="2607"/>
      <c r="O388" s="2607"/>
      <c r="P388" s="1154"/>
      <c r="Q388" s="2607"/>
    </row>
    <row r="389" spans="2:17" s="1743" customFormat="1">
      <c r="B389" s="1757"/>
      <c r="C389" s="1764"/>
      <c r="D389" s="1434"/>
      <c r="E389" s="1426"/>
      <c r="F389" s="1426"/>
      <c r="G389" s="2612"/>
      <c r="H389" s="1536"/>
      <c r="I389" s="1536"/>
      <c r="J389" s="1536"/>
      <c r="K389" s="1617"/>
      <c r="L389" s="2612"/>
      <c r="M389" s="1536"/>
      <c r="N389" s="2607"/>
      <c r="O389" s="2607"/>
      <c r="P389" s="1154"/>
      <c r="Q389" s="2607"/>
    </row>
    <row r="390" spans="2:17" s="1743" customFormat="1">
      <c r="B390" s="1757"/>
      <c r="C390" s="1434"/>
      <c r="D390" s="1434"/>
      <c r="E390" s="1426"/>
      <c r="F390" s="1426"/>
      <c r="G390" s="2612"/>
      <c r="H390" s="1457"/>
      <c r="I390" s="1457"/>
      <c r="J390" s="2308"/>
      <c r="K390" s="1617"/>
      <c r="L390" s="2612"/>
      <c r="M390" s="1456"/>
      <c r="N390" s="2607"/>
      <c r="O390" s="2607"/>
      <c r="P390" s="1154"/>
      <c r="Q390" s="2607"/>
    </row>
    <row r="391" spans="2:17" s="1743" customFormat="1">
      <c r="B391" s="1757"/>
      <c r="C391" s="1434"/>
      <c r="D391" s="1434"/>
      <c r="E391" s="1426"/>
      <c r="F391" s="1426"/>
      <c r="G391" s="2612"/>
      <c r="H391" s="1457"/>
      <c r="I391" s="1457"/>
      <c r="J391" s="2308"/>
      <c r="K391" s="1617"/>
      <c r="L391" s="2612"/>
      <c r="M391" s="1456"/>
      <c r="N391" s="2607"/>
      <c r="O391" s="2607"/>
      <c r="P391" s="1154"/>
      <c r="Q391" s="2607"/>
    </row>
    <row r="392" spans="2:17" s="1743" customFormat="1">
      <c r="B392" s="1757"/>
      <c r="C392" s="1434"/>
      <c r="D392" s="1434"/>
      <c r="E392" s="1426"/>
      <c r="F392" s="1426"/>
      <c r="G392" s="1434"/>
      <c r="H392" s="1617"/>
      <c r="I392" s="1617"/>
      <c r="J392" s="2131"/>
      <c r="K392" s="1617"/>
      <c r="L392" s="1617"/>
      <c r="M392" s="1618"/>
      <c r="N392" s="1618"/>
      <c r="O392" s="1326"/>
      <c r="P392" s="1326"/>
      <c r="Q392" s="1326"/>
    </row>
    <row r="393" spans="2:17" s="1743" customFormat="1" ht="15" customHeight="1">
      <c r="B393" s="1757"/>
      <c r="C393" s="2613" t="s">
        <v>4052</v>
      </c>
      <c r="D393" s="2613"/>
      <c r="E393" s="2613"/>
      <c r="F393" s="2613"/>
      <c r="G393" s="1434"/>
      <c r="H393" s="1617"/>
      <c r="I393" s="1617"/>
      <c r="J393" s="2131"/>
      <c r="K393" s="1617"/>
      <c r="L393" s="1617"/>
      <c r="M393" s="1618"/>
      <c r="N393" s="1618"/>
      <c r="O393" s="1326"/>
      <c r="P393" s="1326"/>
      <c r="Q393" s="1326"/>
    </row>
    <row r="394" spans="2:17" s="1743" customFormat="1">
      <c r="B394" s="1757"/>
      <c r="C394" s="2613"/>
      <c r="D394" s="2613"/>
      <c r="E394" s="2613"/>
      <c r="F394" s="2613"/>
      <c r="G394" s="1434"/>
      <c r="H394" s="1617"/>
      <c r="I394" s="1617"/>
      <c r="J394" s="2131"/>
      <c r="K394" s="1617"/>
      <c r="L394" s="1617"/>
      <c r="M394" s="1618"/>
      <c r="N394" s="1618"/>
      <c r="O394" s="1326"/>
      <c r="P394" s="1326"/>
      <c r="Q394" s="1326"/>
    </row>
    <row r="395" spans="2:17" s="1743" customFormat="1" ht="15" customHeight="1">
      <c r="B395" s="1765"/>
      <c r="C395" s="2610" t="s">
        <v>4053</v>
      </c>
      <c r="D395" s="2610"/>
      <c r="E395" s="2610"/>
      <c r="F395" s="2610"/>
      <c r="G395" s="2626">
        <v>14719</v>
      </c>
      <c r="H395" s="1602"/>
      <c r="I395" s="1602"/>
      <c r="J395" s="1602"/>
      <c r="K395" s="1766"/>
      <c r="L395" s="2623">
        <v>7602938</v>
      </c>
      <c r="M395" s="1767"/>
      <c r="N395" s="2623">
        <v>4390505</v>
      </c>
      <c r="O395" s="2623">
        <v>-3673492</v>
      </c>
      <c r="P395" s="1618"/>
      <c r="Q395" s="2622">
        <v>7983743</v>
      </c>
    </row>
    <row r="396" spans="2:17" s="1743" customFormat="1" ht="15" customHeight="1">
      <c r="B396" s="1765"/>
      <c r="C396" s="2610"/>
      <c r="D396" s="2610"/>
      <c r="E396" s="2610"/>
      <c r="F396" s="2610"/>
      <c r="G396" s="2626"/>
      <c r="I396" s="1602"/>
      <c r="J396" s="1602"/>
      <c r="K396" s="1766"/>
      <c r="L396" s="2623"/>
      <c r="M396" s="1768"/>
      <c r="N396" s="2623"/>
      <c r="O396" s="2623"/>
      <c r="P396" s="1618"/>
      <c r="Q396" s="2622"/>
    </row>
    <row r="397" spans="2:17" s="1743" customFormat="1" ht="15" customHeight="1">
      <c r="B397" s="1765"/>
      <c r="C397" s="1769"/>
      <c r="D397" s="1769"/>
      <c r="E397" s="1769"/>
      <c r="F397" s="1769"/>
      <c r="G397" s="1434"/>
      <c r="H397" s="1766"/>
      <c r="I397" s="1766"/>
      <c r="J397" s="1766"/>
      <c r="K397" s="1766"/>
      <c r="L397" s="1767"/>
      <c r="M397" s="1767"/>
      <c r="N397" s="1767"/>
      <c r="O397" s="1618"/>
      <c r="P397" s="1618"/>
      <c r="Q397" s="1768"/>
    </row>
    <row r="398" spans="2:17" s="1743" customFormat="1" ht="15" customHeight="1">
      <c r="B398" s="1765"/>
      <c r="C398" s="2610" t="s">
        <v>4054</v>
      </c>
      <c r="D398" s="2610"/>
      <c r="E398" s="2610"/>
      <c r="F398" s="2610"/>
      <c r="G398" s="2626">
        <v>27342</v>
      </c>
      <c r="H398" s="1766"/>
      <c r="I398" s="1766"/>
      <c r="J398" s="1766"/>
      <c r="K398" s="1766"/>
      <c r="L398" s="2622">
        <v>5366461</v>
      </c>
      <c r="M398" s="1767"/>
      <c r="N398" s="2622">
        <v>725859</v>
      </c>
      <c r="O398" s="2622">
        <v>-2076417</v>
      </c>
      <c r="P398" s="1618"/>
      <c r="Q398" s="2622">
        <v>3992402</v>
      </c>
    </row>
    <row r="399" spans="2:17" s="1743" customFormat="1">
      <c r="B399" s="1757"/>
      <c r="C399" s="2610"/>
      <c r="D399" s="2610"/>
      <c r="E399" s="2610"/>
      <c r="F399" s="2610"/>
      <c r="G399" s="2626"/>
      <c r="I399" s="1618"/>
      <c r="J399" s="2310"/>
      <c r="K399" s="1617"/>
      <c r="L399" s="2622"/>
      <c r="M399" s="1768"/>
      <c r="N399" s="2622"/>
      <c r="O399" s="2622"/>
      <c r="P399" s="1618"/>
      <c r="Q399" s="2622"/>
    </row>
    <row r="400" spans="2:17" s="1743" customFormat="1">
      <c r="B400" s="1757"/>
      <c r="C400" s="1762"/>
      <c r="D400" s="1434"/>
      <c r="E400" s="1426"/>
      <c r="F400" s="1426"/>
      <c r="G400" s="1434"/>
      <c r="H400" s="1618"/>
      <c r="I400" s="1618"/>
      <c r="J400" s="2310"/>
      <c r="K400" s="1617"/>
      <c r="L400" s="1618"/>
      <c r="M400" s="1618"/>
      <c r="N400" s="1618"/>
      <c r="O400" s="1618"/>
      <c r="P400" s="1618"/>
      <c r="Q400" s="1618"/>
    </row>
    <row r="401" spans="2:17" s="1743" customFormat="1">
      <c r="B401" s="1757"/>
      <c r="C401" s="2610" t="s">
        <v>4055</v>
      </c>
      <c r="D401" s="2610"/>
      <c r="E401" s="2610"/>
      <c r="F401" s="2610"/>
      <c r="G401" s="2627">
        <v>4308</v>
      </c>
      <c r="H401" s="1618"/>
      <c r="I401" s="1618"/>
      <c r="J401" s="2310"/>
      <c r="K401" s="1617"/>
      <c r="L401" s="2622">
        <v>762498</v>
      </c>
      <c r="M401" s="1618"/>
      <c r="N401" s="2622">
        <v>93818</v>
      </c>
      <c r="O401" s="2622">
        <v>-217322</v>
      </c>
      <c r="P401" s="1618"/>
      <c r="Q401" s="2622">
        <v>636528</v>
      </c>
    </row>
    <row r="402" spans="2:17" s="1743" customFormat="1">
      <c r="B402" s="1757"/>
      <c r="C402" s="2610"/>
      <c r="D402" s="2610"/>
      <c r="E402" s="2610"/>
      <c r="F402" s="2610"/>
      <c r="G402" s="2627"/>
      <c r="H402" s="1768"/>
      <c r="I402" s="1618"/>
      <c r="J402" s="2310"/>
      <c r="K402" s="1617"/>
      <c r="L402" s="2622"/>
      <c r="M402" s="1768"/>
      <c r="N402" s="2622"/>
      <c r="O402" s="2622"/>
      <c r="P402" s="1618"/>
      <c r="Q402" s="2622"/>
    </row>
    <row r="403" spans="2:17" s="1743" customFormat="1">
      <c r="B403" s="1757"/>
      <c r="C403" s="1449"/>
      <c r="D403" s="1434"/>
      <c r="E403" s="1426"/>
      <c r="F403" s="1426"/>
      <c r="G403" s="1434"/>
      <c r="H403" s="1617"/>
      <c r="I403" s="1617"/>
      <c r="J403" s="2131"/>
      <c r="K403" s="1617"/>
      <c r="L403" s="1617"/>
      <c r="M403" s="1618"/>
      <c r="N403" s="1618"/>
      <c r="O403" s="1326"/>
      <c r="P403" s="1326"/>
      <c r="Q403" s="1326"/>
    </row>
    <row r="404" spans="2:17" s="1743" customFormat="1">
      <c r="B404" s="1757"/>
      <c r="C404" s="1434"/>
      <c r="D404" s="1434"/>
      <c r="E404" s="1426"/>
      <c r="F404" s="1426"/>
      <c r="G404" s="1434"/>
      <c r="H404" s="1617"/>
      <c r="I404" s="1617"/>
      <c r="J404" s="2131"/>
      <c r="K404" s="1617"/>
      <c r="L404" s="1617"/>
      <c r="M404" s="1618"/>
      <c r="N404" s="1618"/>
      <c r="O404" s="1326"/>
      <c r="P404" s="1326"/>
      <c r="Q404" s="1326"/>
    </row>
    <row r="405" spans="2:17" s="1743" customFormat="1">
      <c r="B405" s="1757"/>
      <c r="C405" s="1434"/>
      <c r="D405" s="1434"/>
      <c r="E405" s="1426"/>
      <c r="F405" s="1426"/>
      <c r="G405" s="1434"/>
      <c r="H405" s="1617"/>
      <c r="I405" s="1617"/>
      <c r="J405" s="2131"/>
      <c r="K405" s="1617"/>
      <c r="L405" s="1617"/>
      <c r="M405" s="1618"/>
      <c r="N405" s="1618"/>
      <c r="O405" s="1326"/>
      <c r="P405" s="1326"/>
      <c r="Q405" s="1326"/>
    </row>
    <row r="406" spans="2:17" s="1743" customFormat="1">
      <c r="B406" s="1757"/>
      <c r="C406" s="1449"/>
      <c r="D406" s="1434"/>
      <c r="E406" s="1426"/>
      <c r="F406" s="1426"/>
      <c r="G406" s="1434"/>
      <c r="H406" s="1617"/>
      <c r="I406" s="1617"/>
      <c r="J406" s="2131"/>
      <c r="K406" s="1617"/>
      <c r="L406" s="1617"/>
      <c r="M406" s="1618"/>
      <c r="N406" s="1618"/>
      <c r="O406" s="1326"/>
      <c r="P406" s="1326"/>
      <c r="Q406" s="1326"/>
    </row>
    <row r="407" spans="2:17" s="1743" customFormat="1">
      <c r="B407" s="1757"/>
      <c r="C407" s="1434"/>
      <c r="D407" s="1434"/>
      <c r="E407" s="1426"/>
      <c r="F407" s="1426"/>
      <c r="G407" s="1434"/>
      <c r="H407" s="1617"/>
      <c r="I407" s="1617"/>
      <c r="J407" s="2131"/>
      <c r="K407" s="1617"/>
      <c r="L407" s="1617"/>
      <c r="M407" s="1618"/>
      <c r="N407" s="1618"/>
      <c r="O407" s="1326"/>
      <c r="P407" s="1326"/>
      <c r="Q407" s="1326"/>
    </row>
    <row r="408" spans="2:17" s="1743" customFormat="1">
      <c r="B408" s="1757"/>
      <c r="C408" s="1434"/>
      <c r="D408" s="1434"/>
      <c r="E408" s="1426"/>
      <c r="F408" s="1426"/>
      <c r="G408" s="1434"/>
      <c r="H408" s="1617"/>
      <c r="I408" s="1617"/>
      <c r="J408" s="2131"/>
      <c r="K408" s="1617"/>
      <c r="L408" s="1617"/>
      <c r="M408" s="1618"/>
      <c r="N408" s="1618"/>
      <c r="O408" s="1326"/>
      <c r="P408" s="1326"/>
      <c r="Q408" s="1326"/>
    </row>
    <row r="409" spans="2:17" s="1743" customFormat="1">
      <c r="B409" s="1757"/>
      <c r="C409" s="1762"/>
      <c r="D409" s="1434"/>
      <c r="E409" s="1426"/>
      <c r="F409" s="1426"/>
      <c r="G409" s="1434"/>
      <c r="H409" s="1617"/>
      <c r="I409" s="1617"/>
      <c r="J409" s="2131"/>
      <c r="K409" s="1617"/>
      <c r="L409" s="1617"/>
      <c r="M409" s="1618"/>
      <c r="N409" s="1618"/>
      <c r="O409" s="1326"/>
      <c r="P409" s="1326"/>
      <c r="Q409" s="1326"/>
    </row>
    <row r="410" spans="2:17" s="1743" customFormat="1">
      <c r="B410" s="1757"/>
      <c r="C410" s="1762"/>
      <c r="D410" s="1434"/>
      <c r="E410" s="1426"/>
      <c r="F410" s="1426"/>
      <c r="G410" s="1434"/>
      <c r="H410" s="1617"/>
      <c r="I410" s="1617"/>
      <c r="J410" s="2131"/>
      <c r="K410" s="1617"/>
      <c r="L410" s="1617"/>
      <c r="M410" s="1618"/>
      <c r="N410" s="1618"/>
      <c r="O410" s="1326"/>
      <c r="P410" s="1326"/>
      <c r="Q410" s="1326"/>
    </row>
    <row r="411" spans="2:17" s="1743" customFormat="1">
      <c r="B411" s="1757"/>
      <c r="C411" s="1762"/>
      <c r="D411" s="1434"/>
      <c r="E411" s="1426"/>
      <c r="F411" s="1426"/>
      <c r="G411" s="1434"/>
      <c r="H411" s="1617"/>
      <c r="I411" s="1617"/>
      <c r="J411" s="2131"/>
      <c r="K411" s="1617"/>
      <c r="L411" s="1617"/>
      <c r="M411" s="1618"/>
      <c r="N411" s="1618"/>
      <c r="O411" s="1326"/>
      <c r="P411" s="1326"/>
      <c r="Q411" s="1326"/>
    </row>
    <row r="412" spans="2:17" s="1743" customFormat="1">
      <c r="B412" s="1757"/>
      <c r="C412" s="1434"/>
      <c r="D412" s="1434"/>
      <c r="E412" s="1426"/>
      <c r="F412" s="1426"/>
      <c r="G412" s="1434"/>
      <c r="H412" s="1617"/>
      <c r="I412" s="1617"/>
      <c r="J412" s="2131"/>
      <c r="K412" s="1617"/>
      <c r="L412" s="1617"/>
      <c r="M412" s="1618"/>
      <c r="N412" s="1618"/>
      <c r="O412" s="1326"/>
      <c r="P412" s="1326"/>
      <c r="Q412" s="1326"/>
    </row>
    <row r="413" spans="2:17" s="1743" customFormat="1">
      <c r="B413" s="1757"/>
      <c r="C413" s="1762"/>
      <c r="D413" s="1434"/>
      <c r="E413" s="1426"/>
      <c r="F413" s="1426"/>
      <c r="G413" s="1434"/>
      <c r="H413" s="1617"/>
      <c r="I413" s="1617"/>
      <c r="J413" s="2131"/>
      <c r="K413" s="1617"/>
      <c r="L413" s="1617"/>
      <c r="M413" s="1618"/>
      <c r="N413" s="1618"/>
      <c r="O413" s="1326"/>
      <c r="P413" s="1326"/>
      <c r="Q413" s="1326"/>
    </row>
    <row r="414" spans="2:17" s="1743" customFormat="1">
      <c r="B414" s="1757"/>
      <c r="C414" s="1762"/>
      <c r="D414" s="1434"/>
      <c r="E414" s="1426"/>
      <c r="F414" s="1426"/>
      <c r="G414" s="1434"/>
      <c r="H414" s="1771"/>
      <c r="I414" s="1772"/>
      <c r="J414" s="1772"/>
      <c r="K414" s="1771"/>
      <c r="L414" s="1772"/>
      <c r="M414" s="1771"/>
      <c r="N414" s="1771"/>
      <c r="O414" s="1326"/>
      <c r="P414" s="1326"/>
      <c r="Q414" s="1326"/>
    </row>
    <row r="415" spans="2:17" s="1743" customFormat="1">
      <c r="B415" s="1757"/>
      <c r="C415" s="1762"/>
      <c r="D415" s="1434"/>
      <c r="E415" s="1426"/>
      <c r="F415" s="1426"/>
      <c r="G415" s="1434"/>
      <c r="H415" s="1771"/>
      <c r="I415" s="1772"/>
      <c r="J415" s="1772"/>
      <c r="K415" s="1771"/>
      <c r="L415" s="1772"/>
      <c r="M415" s="1771"/>
      <c r="N415" s="1771"/>
      <c r="O415" s="1326"/>
      <c r="P415" s="1326"/>
      <c r="Q415" s="1326"/>
    </row>
    <row r="416" spans="2:17" s="1743" customFormat="1">
      <c r="B416" s="1757"/>
      <c r="C416" s="1434"/>
      <c r="D416" s="1434"/>
      <c r="E416" s="1426"/>
      <c r="F416" s="1426"/>
      <c r="G416" s="1434"/>
      <c r="H416" s="1771"/>
      <c r="I416" s="1772"/>
      <c r="J416" s="1772"/>
      <c r="K416" s="1771"/>
      <c r="L416" s="1772"/>
      <c r="M416" s="1771"/>
      <c r="N416" s="1771"/>
      <c r="O416" s="1326"/>
      <c r="P416" s="1326"/>
      <c r="Q416" s="1326"/>
    </row>
    <row r="417" spans="2:18" s="1743" customFormat="1">
      <c r="B417" s="1757"/>
      <c r="C417" s="1762"/>
      <c r="D417" s="1434"/>
      <c r="E417" s="1426"/>
      <c r="F417" s="1426"/>
      <c r="G417" s="1434"/>
      <c r="H417" s="1771"/>
      <c r="I417" s="1772"/>
      <c r="J417" s="1772"/>
      <c r="K417" s="1771"/>
      <c r="L417" s="1772"/>
      <c r="M417" s="1771"/>
      <c r="N417" s="1771"/>
      <c r="O417" s="1326"/>
      <c r="P417" s="1326"/>
      <c r="Q417" s="1326"/>
    </row>
    <row r="418" spans="2:18" s="1743" customFormat="1">
      <c r="B418" s="1757"/>
      <c r="C418" s="1762"/>
      <c r="D418" s="1434"/>
      <c r="E418" s="1426"/>
      <c r="F418" s="1426"/>
      <c r="G418" s="1434"/>
      <c r="H418" s="1771"/>
      <c r="I418" s="1772"/>
      <c r="J418" s="1772"/>
      <c r="K418" s="1771"/>
      <c r="L418" s="1772"/>
      <c r="M418" s="1771"/>
      <c r="N418" s="1771"/>
      <c r="O418" s="1326"/>
      <c r="P418" s="1326"/>
      <c r="Q418" s="1326"/>
    </row>
    <row r="419" spans="2:18" s="1743" customFormat="1">
      <c r="B419" s="1757"/>
      <c r="C419" s="1756"/>
      <c r="D419" s="1434"/>
      <c r="E419" s="1426"/>
      <c r="F419" s="1426"/>
      <c r="G419" s="1434"/>
      <c r="H419" s="1771"/>
      <c r="I419" s="1771"/>
      <c r="J419" s="1771"/>
      <c r="K419" s="1771"/>
      <c r="L419" s="1772"/>
      <c r="M419" s="1771"/>
      <c r="N419" s="1771"/>
      <c r="O419" s="1326"/>
      <c r="P419" s="1326"/>
      <c r="Q419" s="1326"/>
    </row>
    <row r="420" spans="2:18" s="1743" customFormat="1">
      <c r="B420" s="1757"/>
      <c r="C420" s="1756"/>
      <c r="D420" s="1434"/>
      <c r="E420" s="1426"/>
      <c r="F420" s="1426"/>
      <c r="G420" s="1434"/>
      <c r="H420" s="1771"/>
      <c r="I420" s="1771"/>
      <c r="J420" s="1771"/>
      <c r="K420" s="1771"/>
      <c r="L420" s="1772"/>
      <c r="M420" s="1771"/>
      <c r="N420" s="1771"/>
      <c r="O420" s="1326"/>
      <c r="P420" s="1326"/>
      <c r="Q420" s="1326"/>
    </row>
    <row r="421" spans="2:18">
      <c r="H421" s="1731"/>
      <c r="I421" s="1731"/>
      <c r="J421" s="1731"/>
      <c r="K421" s="1731"/>
      <c r="L421" s="1726"/>
      <c r="M421" s="1731"/>
      <c r="N421" s="1773"/>
    </row>
    <row r="422" spans="2:18">
      <c r="H422" s="1731"/>
      <c r="I422" s="1731"/>
      <c r="J422" s="1731"/>
      <c r="K422" s="1731"/>
      <c r="L422" s="1726"/>
      <c r="M422" s="1731"/>
      <c r="N422" s="1773"/>
    </row>
    <row r="423" spans="2:18">
      <c r="H423" s="1731"/>
      <c r="I423" s="1731"/>
      <c r="J423" s="1731"/>
      <c r="K423" s="1731"/>
      <c r="L423" s="1731"/>
      <c r="M423" s="1731"/>
      <c r="N423" s="1773"/>
    </row>
    <row r="424" spans="2:18">
      <c r="H424" s="1731"/>
      <c r="I424" s="1731"/>
      <c r="J424" s="1731"/>
      <c r="K424" s="1731"/>
      <c r="L424" s="1731"/>
      <c r="M424" s="1731"/>
      <c r="N424" s="1773"/>
    </row>
    <row r="425" spans="2:18">
      <c r="H425" s="1731"/>
      <c r="I425" s="1731"/>
      <c r="J425" s="1731"/>
      <c r="K425" s="1731"/>
      <c r="L425" s="1731"/>
      <c r="M425" s="1731"/>
      <c r="N425" s="1773"/>
    </row>
    <row r="426" spans="2:18">
      <c r="H426" s="1731"/>
      <c r="I426" s="1731"/>
      <c r="J426" s="1731"/>
      <c r="K426" s="1731"/>
      <c r="L426" s="1731"/>
      <c r="M426" s="1731"/>
      <c r="N426" s="1773"/>
    </row>
    <row r="427" spans="2:18">
      <c r="C427" s="1752"/>
      <c r="D427" s="1324"/>
      <c r="E427" s="1444"/>
      <c r="F427" s="1444"/>
      <c r="G427" s="1434"/>
      <c r="H427" s="1445"/>
      <c r="I427" s="1446"/>
      <c r="J427" s="1446"/>
      <c r="K427" s="1446"/>
      <c r="L427" s="1446"/>
      <c r="M427" s="1446"/>
      <c r="N427" s="2595"/>
    </row>
    <row r="428" spans="2:18">
      <c r="C428" s="1774"/>
      <c r="D428" s="1324"/>
      <c r="E428" s="1444"/>
      <c r="F428" s="1444"/>
      <c r="G428" s="1434"/>
      <c r="H428" s="1445"/>
      <c r="I428" s="1446"/>
      <c r="J428" s="1446"/>
      <c r="K428" s="1446"/>
      <c r="L428" s="1446"/>
      <c r="M428" s="1446"/>
      <c r="N428" s="2596"/>
    </row>
    <row r="429" spans="2:18">
      <c r="B429" s="1775"/>
      <c r="C429" s="1776"/>
      <c r="D429" s="1434"/>
      <c r="E429" s="1426"/>
      <c r="F429" s="1426"/>
      <c r="G429" s="1434"/>
      <c r="H429" s="1447"/>
      <c r="I429" s="1447"/>
      <c r="J429" s="2306"/>
      <c r="K429" s="1447"/>
      <c r="L429" s="2597"/>
      <c r="M429" s="1447"/>
      <c r="N429" s="2596"/>
    </row>
    <row r="430" spans="2:18">
      <c r="B430" s="1755"/>
      <c r="C430" s="1777"/>
      <c r="D430" s="1454"/>
      <c r="E430" s="1455"/>
      <c r="F430" s="1455"/>
      <c r="G430" s="1332"/>
      <c r="H430" s="1447"/>
      <c r="I430" s="1447"/>
      <c r="J430" s="2306"/>
      <c r="K430" s="1447"/>
      <c r="L430" s="2597"/>
      <c r="M430" s="1447"/>
      <c r="N430" s="2596"/>
    </row>
    <row r="431" spans="2:18">
      <c r="B431" s="1755"/>
      <c r="C431" s="1756"/>
      <c r="D431" s="1324"/>
      <c r="E431" s="1444"/>
      <c r="F431" s="1444"/>
      <c r="G431" s="1434"/>
      <c r="H431" s="1447"/>
      <c r="I431" s="1447"/>
      <c r="J431" s="2306"/>
      <c r="K431" s="1447"/>
      <c r="L431" s="2597"/>
      <c r="M431" s="1447"/>
      <c r="N431" s="2596"/>
    </row>
    <row r="432" spans="2:18">
      <c r="B432" s="1775"/>
      <c r="C432" s="1778"/>
      <c r="D432" s="1324"/>
      <c r="E432" s="1444"/>
      <c r="F432" s="1444"/>
      <c r="G432" s="1434"/>
      <c r="H432" s="2470"/>
      <c r="I432" s="2470"/>
      <c r="J432" s="2470"/>
      <c r="K432" s="2470"/>
      <c r="L432" s="2470"/>
      <c r="M432" s="2470"/>
      <c r="N432" s="2470"/>
      <c r="O432" s="1326"/>
      <c r="Q432" s="1326"/>
      <c r="R432" s="1743"/>
    </row>
    <row r="433" spans="2:18">
      <c r="B433" s="1775"/>
      <c r="C433" s="1778"/>
      <c r="D433" s="1324"/>
      <c r="E433" s="1444"/>
      <c r="F433" s="1444"/>
      <c r="G433" s="1434"/>
      <c r="H433" s="1457"/>
      <c r="I433" s="1457"/>
      <c r="J433" s="2308"/>
      <c r="K433" s="1457"/>
      <c r="L433" s="1237"/>
      <c r="M433" s="1237"/>
      <c r="N433" s="1332"/>
      <c r="O433" s="1326"/>
      <c r="Q433" s="1326"/>
      <c r="R433" s="1743"/>
    </row>
    <row r="434" spans="2:18">
      <c r="B434" s="1775"/>
      <c r="C434" s="1779"/>
      <c r="D434" s="1324"/>
      <c r="E434" s="1444"/>
      <c r="F434" s="1444"/>
      <c r="G434" s="1324"/>
      <c r="H434" s="1326"/>
      <c r="I434" s="1459"/>
      <c r="J434" s="1459"/>
      <c r="K434" s="1361"/>
      <c r="L434" s="1456"/>
      <c r="M434" s="1456"/>
      <c r="N434" s="1460"/>
      <c r="O434" s="1326"/>
      <c r="Q434" s="1326"/>
      <c r="R434" s="1743"/>
    </row>
    <row r="435" spans="2:18">
      <c r="B435" s="1775"/>
      <c r="C435" s="1779"/>
      <c r="D435" s="1324"/>
      <c r="E435" s="1444"/>
      <c r="F435" s="1444"/>
      <c r="G435" s="1324"/>
      <c r="H435" s="1459"/>
      <c r="I435" s="1459"/>
      <c r="J435" s="1459"/>
      <c r="K435" s="1361"/>
      <c r="L435" s="1456"/>
      <c r="M435" s="1456"/>
      <c r="N435" s="1460"/>
      <c r="O435" s="1326"/>
      <c r="Q435" s="1326"/>
      <c r="R435" s="1743"/>
    </row>
    <row r="436" spans="2:18">
      <c r="B436" s="1775"/>
      <c r="C436" s="1779"/>
      <c r="D436" s="1324"/>
      <c r="E436" s="1444"/>
      <c r="F436" s="1444"/>
      <c r="G436" s="1324"/>
      <c r="H436" s="1459"/>
      <c r="I436" s="1459"/>
      <c r="J436" s="1459"/>
      <c r="K436" s="1361"/>
      <c r="L436" s="1456"/>
      <c r="M436" s="1456"/>
      <c r="N436" s="1460"/>
      <c r="O436" s="1326"/>
      <c r="Q436" s="1326"/>
      <c r="R436" s="1743"/>
    </row>
    <row r="437" spans="2:18">
      <c r="B437" s="1775"/>
      <c r="C437" s="1779"/>
      <c r="D437" s="1324"/>
      <c r="E437" s="1444"/>
      <c r="F437" s="1444"/>
      <c r="G437" s="1324"/>
      <c r="H437" s="1459"/>
      <c r="I437" s="1459"/>
      <c r="J437" s="1459"/>
      <c r="K437" s="1361"/>
      <c r="L437" s="1456"/>
      <c r="M437" s="1456"/>
      <c r="N437" s="1460"/>
      <c r="O437" s="1326"/>
      <c r="Q437" s="1326"/>
      <c r="R437" s="1743"/>
    </row>
    <row r="438" spans="2:18">
      <c r="B438" s="1775"/>
      <c r="C438" s="1778"/>
      <c r="D438" s="1324"/>
      <c r="E438" s="1444"/>
      <c r="F438" s="1444"/>
      <c r="G438" s="1324"/>
      <c r="H438" s="1459"/>
      <c r="I438" s="1459"/>
      <c r="J438" s="1459"/>
      <c r="K438" s="1459"/>
      <c r="L438" s="1459"/>
      <c r="M438" s="1459"/>
      <c r="N438" s="1461"/>
      <c r="O438" s="1326"/>
      <c r="Q438" s="1326"/>
      <c r="R438" s="1743"/>
    </row>
    <row r="439" spans="2:18">
      <c r="B439" s="1775"/>
      <c r="C439" s="1780"/>
      <c r="D439" s="1324"/>
      <c r="E439" s="1444"/>
      <c r="F439" s="1444"/>
      <c r="G439" s="1324"/>
      <c r="H439" s="1459"/>
      <c r="I439" s="1459"/>
      <c r="J439" s="1459"/>
      <c r="K439" s="1459"/>
      <c r="L439" s="1361"/>
      <c r="M439" s="1361"/>
      <c r="N439" s="1461"/>
      <c r="O439" s="1326"/>
      <c r="Q439" s="1326"/>
      <c r="R439" s="1743"/>
    </row>
    <row r="440" spans="2:18">
      <c r="B440" s="1775"/>
      <c r="C440" s="1778"/>
      <c r="D440" s="1324"/>
      <c r="E440" s="1444"/>
      <c r="F440" s="1444"/>
      <c r="G440" s="1324"/>
      <c r="H440" s="1459"/>
      <c r="I440" s="1459"/>
      <c r="J440" s="1459"/>
      <c r="K440" s="1459"/>
      <c r="L440" s="1361"/>
      <c r="M440" s="1361"/>
      <c r="N440" s="1461"/>
      <c r="O440" s="1326"/>
      <c r="Q440" s="1326"/>
      <c r="R440" s="1743"/>
    </row>
    <row r="441" spans="2:18">
      <c r="B441" s="1775"/>
      <c r="C441" s="1756"/>
      <c r="D441" s="1324"/>
      <c r="E441" s="1444"/>
      <c r="F441" s="1444"/>
      <c r="G441" s="1324"/>
      <c r="H441" s="1361"/>
      <c r="I441" s="1361"/>
      <c r="J441" s="1361"/>
      <c r="K441" s="1361"/>
      <c r="L441" s="1456"/>
      <c r="M441" s="1456"/>
      <c r="N441" s="1461"/>
      <c r="O441" s="1326"/>
      <c r="Q441" s="1326"/>
      <c r="R441" s="1743"/>
    </row>
    <row r="442" spans="2:18">
      <c r="B442" s="1775"/>
      <c r="C442" s="1756"/>
      <c r="D442" s="1324"/>
      <c r="E442" s="1444"/>
      <c r="F442" s="1444"/>
      <c r="G442" s="1324"/>
      <c r="H442" s="1361"/>
      <c r="I442" s="1361"/>
      <c r="J442" s="1361"/>
      <c r="K442" s="1361"/>
      <c r="L442" s="1456"/>
      <c r="M442" s="1456"/>
      <c r="N442" s="1461"/>
      <c r="O442" s="1326"/>
      <c r="Q442" s="1326"/>
      <c r="R442" s="1743"/>
    </row>
    <row r="443" spans="2:18">
      <c r="B443" s="1775"/>
      <c r="C443" s="1756"/>
      <c r="D443" s="1324"/>
      <c r="E443" s="1444"/>
      <c r="F443" s="1444"/>
      <c r="G443" s="1324"/>
      <c r="H443" s="1361"/>
      <c r="I443" s="1361"/>
      <c r="J443" s="1361"/>
      <c r="K443" s="1361"/>
      <c r="L443" s="1456"/>
      <c r="M443" s="1456"/>
      <c r="N443" s="1461"/>
      <c r="O443" s="1326"/>
      <c r="Q443" s="1326"/>
      <c r="R443" s="1743"/>
    </row>
    <row r="444" spans="2:18">
      <c r="B444" s="1775"/>
      <c r="C444" s="1756"/>
      <c r="D444" s="1324"/>
      <c r="E444" s="1444"/>
      <c r="F444" s="1444"/>
      <c r="G444" s="1324"/>
      <c r="H444" s="1361"/>
      <c r="I444" s="1361"/>
      <c r="J444" s="1361"/>
      <c r="K444" s="1361"/>
      <c r="L444" s="1456"/>
      <c r="M444" s="1456"/>
      <c r="N444" s="1461"/>
      <c r="O444" s="1326"/>
      <c r="Q444" s="1326"/>
      <c r="R444" s="1743"/>
    </row>
    <row r="445" spans="2:18">
      <c r="B445" s="1775"/>
      <c r="C445" s="1781"/>
      <c r="D445" s="1324"/>
      <c r="E445" s="1444"/>
      <c r="F445" s="1444"/>
      <c r="G445" s="1324"/>
      <c r="H445" s="1361"/>
      <c r="I445" s="1361"/>
      <c r="J445" s="1361"/>
      <c r="K445" s="1361"/>
      <c r="L445" s="1456"/>
      <c r="M445" s="1456"/>
      <c r="N445" s="1461"/>
      <c r="O445" s="1326"/>
      <c r="Q445" s="1326"/>
      <c r="R445" s="1743"/>
    </row>
    <row r="446" spans="2:18">
      <c r="B446" s="1775"/>
      <c r="C446" s="1781"/>
      <c r="D446" s="1324"/>
      <c r="E446" s="1444"/>
      <c r="F446" s="1444"/>
      <c r="G446" s="1324"/>
      <c r="H446" s="1361"/>
      <c r="I446" s="1361"/>
      <c r="J446" s="1361"/>
      <c r="K446" s="1361"/>
      <c r="L446" s="1456"/>
      <c r="M446" s="1456"/>
      <c r="N446" s="1461"/>
      <c r="O446" s="1326"/>
      <c r="Q446" s="1326"/>
      <c r="R446" s="1743"/>
    </row>
    <row r="447" spans="2:18">
      <c r="B447" s="1775"/>
      <c r="C447" s="1778"/>
      <c r="D447" s="1324"/>
      <c r="E447" s="1444"/>
      <c r="F447" s="1444"/>
      <c r="G447" s="1324"/>
      <c r="H447" s="1459"/>
      <c r="I447" s="1459"/>
      <c r="J447" s="1459"/>
      <c r="K447" s="1459"/>
      <c r="L447" s="1459"/>
      <c r="M447" s="1459"/>
      <c r="N447" s="1461"/>
      <c r="O447" s="1326"/>
      <c r="Q447" s="1326"/>
      <c r="R447" s="1743"/>
    </row>
    <row r="448" spans="2:18">
      <c r="B448" s="1775"/>
      <c r="C448" s="1778"/>
      <c r="D448" s="1324"/>
      <c r="E448" s="1444"/>
      <c r="F448" s="1444"/>
      <c r="G448" s="1324"/>
      <c r="H448" s="1459"/>
      <c r="I448" s="1459"/>
      <c r="J448" s="1459"/>
      <c r="K448" s="1459"/>
      <c r="L448" s="1361"/>
      <c r="M448" s="1361"/>
      <c r="N448" s="1461"/>
      <c r="O448" s="1326"/>
      <c r="Q448" s="1326"/>
      <c r="R448" s="1743"/>
    </row>
    <row r="449" spans="2:18">
      <c r="B449" s="1775"/>
      <c r="C449" s="1756"/>
      <c r="D449" s="1434"/>
      <c r="E449" s="1426"/>
      <c r="F449" s="1426"/>
      <c r="G449" s="1434"/>
      <c r="H449" s="1361"/>
      <c r="I449" s="1361"/>
      <c r="J449" s="1361"/>
      <c r="K449" s="1361"/>
      <c r="L449" s="1361"/>
      <c r="M449" s="1361"/>
      <c r="N449" s="1434"/>
      <c r="O449" s="1326"/>
      <c r="Q449" s="1326"/>
      <c r="R449" s="1743"/>
    </row>
    <row r="450" spans="2:18">
      <c r="B450" s="1775"/>
      <c r="C450" s="1756"/>
      <c r="D450" s="1434"/>
      <c r="E450" s="1426"/>
      <c r="F450" s="1426"/>
      <c r="G450" s="1434"/>
      <c r="H450" s="1361"/>
      <c r="I450" s="1361"/>
      <c r="J450" s="1361"/>
      <c r="K450" s="1361"/>
      <c r="L450" s="1361"/>
      <c r="M450" s="1361"/>
      <c r="N450" s="1434"/>
      <c r="O450" s="1326"/>
      <c r="Q450" s="1326"/>
      <c r="R450" s="1743"/>
    </row>
    <row r="451" spans="2:18">
      <c r="B451" s="1757"/>
      <c r="C451" s="1756"/>
      <c r="D451" s="1434"/>
      <c r="E451" s="1426"/>
      <c r="F451" s="1426"/>
      <c r="G451" s="1434"/>
      <c r="H451" s="1361"/>
      <c r="I451" s="1361"/>
      <c r="J451" s="1361"/>
      <c r="K451" s="1361"/>
      <c r="L451" s="1361"/>
      <c r="M451" s="1361"/>
      <c r="N451" s="1434"/>
      <c r="O451" s="1326"/>
      <c r="Q451" s="1326"/>
      <c r="R451" s="1743"/>
    </row>
    <row r="452" spans="2:18">
      <c r="B452" s="1757"/>
      <c r="C452" s="1756"/>
      <c r="D452" s="1434"/>
      <c r="E452" s="1426"/>
      <c r="F452" s="1426"/>
      <c r="G452" s="1434"/>
      <c r="H452" s="1361"/>
      <c r="I452" s="1361"/>
      <c r="J452" s="1361"/>
      <c r="K452" s="1361"/>
      <c r="L452" s="1361"/>
      <c r="M452" s="1361"/>
      <c r="N452" s="1434"/>
      <c r="O452" s="1326"/>
      <c r="Q452" s="1326"/>
      <c r="R452" s="1743"/>
    </row>
    <row r="453" spans="2:18">
      <c r="B453" s="1757"/>
      <c r="C453" s="1756"/>
      <c r="D453" s="1434"/>
      <c r="E453" s="1426"/>
      <c r="F453" s="1426"/>
      <c r="G453" s="1434"/>
      <c r="H453" s="1361"/>
      <c r="I453" s="1361"/>
      <c r="J453" s="1361"/>
      <c r="K453" s="1361"/>
      <c r="L453" s="1361"/>
      <c r="M453" s="1361"/>
      <c r="N453" s="1434"/>
      <c r="O453" s="1326"/>
      <c r="Q453" s="1326"/>
      <c r="R453" s="1743"/>
    </row>
    <row r="454" spans="2:18">
      <c r="B454" s="1757"/>
      <c r="C454" s="1756"/>
      <c r="D454" s="1434"/>
      <c r="E454" s="1426"/>
      <c r="F454" s="1426"/>
      <c r="G454" s="1434"/>
      <c r="H454" s="1361"/>
      <c r="I454" s="1361"/>
      <c r="J454" s="1361"/>
      <c r="K454" s="1361"/>
      <c r="L454" s="1361"/>
      <c r="M454" s="1361"/>
      <c r="N454" s="1434"/>
      <c r="O454" s="1326"/>
      <c r="Q454" s="1326"/>
      <c r="R454" s="1743"/>
    </row>
    <row r="455" spans="2:18">
      <c r="B455" s="1757"/>
      <c r="C455" s="1756"/>
      <c r="D455" s="1434"/>
      <c r="E455" s="1426"/>
      <c r="F455" s="1426"/>
      <c r="G455" s="1434"/>
      <c r="H455" s="1361"/>
      <c r="I455" s="1361"/>
      <c r="J455" s="1361"/>
      <c r="K455" s="1361"/>
      <c r="L455" s="1361"/>
      <c r="M455" s="1361"/>
      <c r="N455" s="1434"/>
      <c r="O455" s="1326"/>
      <c r="Q455" s="1326"/>
      <c r="R455" s="1743"/>
    </row>
    <row r="456" spans="2:18">
      <c r="B456" s="1757"/>
      <c r="C456" s="1756"/>
      <c r="D456" s="1434"/>
      <c r="E456" s="1426"/>
      <c r="F456" s="1426"/>
      <c r="G456" s="1434"/>
      <c r="H456" s="1361"/>
      <c r="I456" s="1361"/>
      <c r="J456" s="1361"/>
      <c r="K456" s="1361"/>
      <c r="L456" s="1361"/>
      <c r="M456" s="1361"/>
      <c r="N456" s="1434"/>
      <c r="O456" s="1326"/>
      <c r="Q456" s="1326"/>
      <c r="R456" s="1743"/>
    </row>
    <row r="457" spans="2:18">
      <c r="B457" s="1757"/>
      <c r="C457" s="1756"/>
      <c r="D457" s="1434"/>
      <c r="E457" s="1426"/>
      <c r="F457" s="1426"/>
      <c r="G457" s="1434"/>
      <c r="H457" s="1361"/>
      <c r="I457" s="1361"/>
      <c r="J457" s="1361"/>
      <c r="K457" s="1361"/>
      <c r="L457" s="1361"/>
      <c r="M457" s="1361"/>
      <c r="N457" s="1434"/>
      <c r="O457" s="1326"/>
      <c r="Q457" s="1326"/>
      <c r="R457" s="1743"/>
    </row>
    <row r="458" spans="2:18">
      <c r="B458" s="1757"/>
      <c r="C458" s="1778"/>
      <c r="D458" s="1434"/>
      <c r="E458" s="1426"/>
      <c r="F458" s="1426"/>
      <c r="G458" s="1434"/>
      <c r="H458" s="1445"/>
      <c r="I458" s="1446"/>
      <c r="J458" s="1446"/>
      <c r="K458" s="1446"/>
      <c r="L458" s="1446"/>
      <c r="M458" s="1446"/>
      <c r="N458" s="2595"/>
      <c r="O458" s="1326"/>
      <c r="Q458" s="1326"/>
      <c r="R458" s="1743"/>
    </row>
    <row r="459" spans="2:18">
      <c r="B459" s="1757"/>
      <c r="C459" s="1780"/>
      <c r="D459" s="1434"/>
      <c r="E459" s="1426"/>
      <c r="F459" s="1426"/>
      <c r="G459" s="1434"/>
      <c r="H459" s="1445"/>
      <c r="I459" s="1446"/>
      <c r="J459" s="1446"/>
      <c r="K459" s="1446"/>
      <c r="L459" s="1446"/>
      <c r="M459" s="1446"/>
      <c r="N459" s="2596"/>
      <c r="O459" s="1326"/>
      <c r="Q459" s="1326"/>
      <c r="R459" s="1743"/>
    </row>
    <row r="460" spans="2:18">
      <c r="B460" s="1775"/>
      <c r="C460" s="1776"/>
      <c r="D460" s="1434"/>
      <c r="E460" s="1426"/>
      <c r="F460" s="1426"/>
      <c r="G460" s="1434"/>
      <c r="H460" s="1447"/>
      <c r="I460" s="1447"/>
      <c r="J460" s="2306"/>
      <c r="K460" s="1447"/>
      <c r="L460" s="2597"/>
      <c r="M460" s="1447"/>
      <c r="N460" s="2596"/>
      <c r="O460" s="1326"/>
      <c r="Q460" s="1326"/>
      <c r="R460" s="1743"/>
    </row>
    <row r="461" spans="2:18">
      <c r="B461" s="1755"/>
      <c r="C461" s="1777"/>
      <c r="D461" s="1454"/>
      <c r="E461" s="1455"/>
      <c r="F461" s="1455"/>
      <c r="G461" s="1332"/>
      <c r="H461" s="1447"/>
      <c r="I461" s="1447"/>
      <c r="J461" s="2306"/>
      <c r="K461" s="1447"/>
      <c r="L461" s="2603"/>
      <c r="M461" s="1451"/>
      <c r="N461" s="2596"/>
      <c r="O461" s="1326"/>
      <c r="Q461" s="1326"/>
      <c r="R461" s="1743"/>
    </row>
    <row r="462" spans="2:18">
      <c r="B462" s="1755"/>
      <c r="C462" s="1756"/>
      <c r="D462" s="1324"/>
      <c r="E462" s="1444"/>
      <c r="F462" s="1444"/>
      <c r="G462" s="1434"/>
      <c r="H462" s="1447"/>
      <c r="I462" s="1447"/>
      <c r="J462" s="2306"/>
      <c r="K462" s="1447"/>
      <c r="L462" s="2603"/>
      <c r="M462" s="1451"/>
      <c r="N462" s="2596"/>
      <c r="O462" s="1326"/>
      <c r="Q462" s="1326"/>
      <c r="R462" s="1743"/>
    </row>
    <row r="463" spans="2:18">
      <c r="B463" s="1775"/>
      <c r="C463" s="1756"/>
      <c r="D463" s="1324"/>
      <c r="E463" s="1444"/>
      <c r="F463" s="1444"/>
      <c r="G463" s="1434"/>
      <c r="H463" s="1463"/>
      <c r="I463" s="1464"/>
      <c r="J463" s="1464"/>
      <c r="K463" s="1464"/>
      <c r="L463" s="1465"/>
      <c r="M463" s="1465"/>
      <c r="N463" s="1466"/>
      <c r="O463" s="1326"/>
      <c r="Q463" s="1326"/>
      <c r="R463" s="1743"/>
    </row>
    <row r="464" spans="2:18">
      <c r="B464" s="1757"/>
      <c r="C464" s="1781"/>
      <c r="D464" s="1324"/>
      <c r="E464" s="1444"/>
      <c r="F464" s="1444"/>
      <c r="G464" s="1324"/>
      <c r="H464" s="1326"/>
      <c r="I464" s="1459"/>
      <c r="J464" s="1459"/>
      <c r="K464" s="1361"/>
      <c r="L464" s="1361"/>
      <c r="M464" s="1361"/>
      <c r="N464" s="1434"/>
      <c r="O464" s="1326"/>
      <c r="Q464" s="1326"/>
      <c r="R464" s="1743"/>
    </row>
    <row r="465" spans="2:18">
      <c r="B465" s="1757"/>
      <c r="C465" s="1781"/>
      <c r="D465" s="1324"/>
      <c r="E465" s="1444"/>
      <c r="F465" s="1444"/>
      <c r="G465" s="1324"/>
      <c r="H465" s="1326"/>
      <c r="I465" s="1459"/>
      <c r="J465" s="1459"/>
      <c r="K465" s="1361"/>
      <c r="L465" s="1456"/>
      <c r="M465" s="1456"/>
      <c r="N465" s="1467"/>
      <c r="O465" s="1326"/>
      <c r="Q465" s="1326"/>
      <c r="R465" s="1743"/>
    </row>
    <row r="466" spans="2:18">
      <c r="B466" s="1775"/>
      <c r="C466" s="1781"/>
      <c r="D466" s="1324"/>
      <c r="E466" s="1444"/>
      <c r="F466" s="1444"/>
      <c r="G466" s="1434"/>
      <c r="H466" s="1456"/>
      <c r="I466" s="1456"/>
      <c r="J466" s="2129"/>
      <c r="K466" s="1456"/>
      <c r="L466" s="1456"/>
      <c r="M466" s="1456"/>
      <c r="N466" s="1467"/>
      <c r="O466" s="1326"/>
      <c r="Q466" s="1326"/>
      <c r="R466" s="1743"/>
    </row>
    <row r="467" spans="2:18">
      <c r="B467" s="1775"/>
      <c r="C467" s="1781"/>
      <c r="D467" s="1324"/>
      <c r="E467" s="1444"/>
      <c r="F467" s="1444"/>
      <c r="G467" s="1434"/>
      <c r="H467" s="1456"/>
      <c r="I467" s="1456"/>
      <c r="J467" s="2129"/>
      <c r="K467" s="1456"/>
      <c r="L467" s="1456"/>
      <c r="M467" s="1456"/>
      <c r="N467" s="1468"/>
      <c r="O467" s="1326"/>
      <c r="Q467" s="1326"/>
      <c r="R467" s="1743"/>
    </row>
    <row r="468" spans="2:18">
      <c r="B468" s="1775"/>
      <c r="C468" s="1781"/>
      <c r="D468" s="1324"/>
      <c r="E468" s="1444"/>
      <c r="F468" s="1444"/>
      <c r="G468" s="1434"/>
      <c r="H468" s="1456"/>
      <c r="I468" s="1456"/>
      <c r="J468" s="2129"/>
      <c r="K468" s="1456"/>
      <c r="L468" s="1456"/>
      <c r="M468" s="1456"/>
      <c r="N468" s="1468"/>
      <c r="O468" s="1326"/>
      <c r="Q468" s="1326"/>
      <c r="R468" s="1743"/>
    </row>
    <row r="469" spans="2:18">
      <c r="B469" s="1775"/>
      <c r="C469" s="1782"/>
      <c r="D469" s="1324"/>
      <c r="E469" s="1444"/>
      <c r="F469" s="1444"/>
      <c r="G469" s="1434"/>
      <c r="H469" s="1456"/>
      <c r="I469" s="1456"/>
      <c r="J469" s="2129"/>
      <c r="K469" s="1456"/>
      <c r="L469" s="1456"/>
      <c r="M469" s="1456"/>
      <c r="N469" s="1468"/>
      <c r="O469" s="1326"/>
      <c r="Q469" s="1326"/>
      <c r="R469" s="1743"/>
    </row>
    <row r="470" spans="2:18">
      <c r="B470" s="1775"/>
      <c r="C470" s="1756"/>
      <c r="D470" s="1434"/>
      <c r="E470" s="1426"/>
      <c r="F470" s="1426"/>
      <c r="G470" s="1434"/>
      <c r="H470" s="1361"/>
      <c r="I470" s="1361"/>
      <c r="J470" s="1361"/>
      <c r="K470" s="1361"/>
      <c r="L470" s="1361"/>
      <c r="M470" s="1361"/>
      <c r="N470" s="1434"/>
      <c r="O470" s="1326"/>
      <c r="Q470" s="1326"/>
      <c r="R470" s="1743"/>
    </row>
    <row r="471" spans="2:18">
      <c r="B471" s="1775"/>
      <c r="C471" s="1756"/>
      <c r="D471" s="1434"/>
      <c r="E471" s="1426"/>
      <c r="F471" s="1426"/>
      <c r="G471" s="1434"/>
      <c r="H471" s="1361"/>
      <c r="I471" s="1361"/>
      <c r="J471" s="1361"/>
      <c r="K471" s="1361"/>
      <c r="L471" s="1361"/>
      <c r="M471" s="1361"/>
      <c r="N471" s="1434"/>
      <c r="O471" s="1326"/>
      <c r="Q471" s="1326"/>
      <c r="R471" s="1743"/>
    </row>
    <row r="472" spans="2:18">
      <c r="B472" s="1757"/>
      <c r="C472" s="1756"/>
      <c r="D472" s="1434"/>
      <c r="E472" s="1426"/>
      <c r="F472" s="1426"/>
      <c r="G472" s="1434"/>
      <c r="H472" s="1361"/>
      <c r="I472" s="1361"/>
      <c r="J472" s="1361"/>
      <c r="K472" s="1361"/>
      <c r="L472" s="1361"/>
      <c r="M472" s="1361"/>
      <c r="N472" s="1434"/>
      <c r="O472" s="1326"/>
      <c r="Q472" s="1326"/>
      <c r="R472" s="1743"/>
    </row>
    <row r="473" spans="2:18">
      <c r="B473" s="1757"/>
      <c r="C473" s="1756"/>
      <c r="D473" s="1434"/>
      <c r="E473" s="1426"/>
      <c r="F473" s="1426"/>
      <c r="G473" s="1434"/>
      <c r="H473" s="1361"/>
      <c r="I473" s="1361"/>
      <c r="J473" s="1361"/>
      <c r="K473" s="1361"/>
      <c r="L473" s="1361"/>
      <c r="M473" s="1361"/>
      <c r="N473" s="1434"/>
      <c r="O473" s="1326"/>
      <c r="Q473" s="1326"/>
      <c r="R473" s="1743"/>
    </row>
    <row r="474" spans="2:18">
      <c r="B474" s="1757"/>
      <c r="C474" s="1756"/>
      <c r="D474" s="1434"/>
      <c r="E474" s="1426"/>
      <c r="F474" s="1426"/>
      <c r="G474" s="1434"/>
      <c r="H474" s="1361"/>
      <c r="I474" s="1361"/>
      <c r="J474" s="1361"/>
      <c r="K474" s="1361"/>
      <c r="L474" s="1361"/>
      <c r="M474" s="1361"/>
      <c r="N474" s="1434"/>
      <c r="O474" s="1326"/>
      <c r="Q474" s="1326"/>
      <c r="R474" s="1743"/>
    </row>
    <row r="475" spans="2:18">
      <c r="B475" s="1757"/>
      <c r="C475" s="1756"/>
      <c r="D475" s="1434"/>
      <c r="E475" s="1426"/>
      <c r="F475" s="1426"/>
      <c r="G475" s="1434"/>
      <c r="H475" s="1361"/>
      <c r="I475" s="1361"/>
      <c r="J475" s="1361"/>
      <c r="K475" s="1361"/>
      <c r="L475" s="1361"/>
      <c r="M475" s="1361"/>
      <c r="N475" s="1434"/>
      <c r="O475" s="1326"/>
      <c r="Q475" s="1326"/>
      <c r="R475" s="1743"/>
    </row>
    <row r="476" spans="2:18">
      <c r="B476" s="1757"/>
      <c r="C476" s="1783"/>
      <c r="D476" s="1470"/>
      <c r="E476" s="1470"/>
      <c r="F476" s="1470"/>
      <c r="G476" s="1470"/>
      <c r="H476" s="1471"/>
      <c r="I476" s="1471"/>
      <c r="J476" s="1471"/>
      <c r="K476" s="1471"/>
      <c r="L476" s="1471"/>
      <c r="M476" s="1471"/>
      <c r="N476" s="1470"/>
      <c r="O476" s="1326"/>
      <c r="Q476" s="1326"/>
      <c r="R476" s="1743"/>
    </row>
    <row r="477" spans="2:18">
      <c r="B477" s="1757"/>
      <c r="C477" s="1756"/>
      <c r="D477" s="1324"/>
      <c r="E477" s="1444"/>
      <c r="F477" s="1444"/>
      <c r="G477" s="1434"/>
      <c r="H477" s="1445"/>
      <c r="I477" s="1446"/>
      <c r="J477" s="1446"/>
      <c r="K477" s="1446"/>
      <c r="L477" s="1446"/>
      <c r="M477" s="1446"/>
      <c r="N477" s="2595"/>
      <c r="O477" s="1326"/>
      <c r="Q477" s="1326"/>
      <c r="R477" s="1743"/>
    </row>
    <row r="478" spans="2:18">
      <c r="B478" s="1775"/>
      <c r="C478" s="1782"/>
      <c r="D478" s="1324"/>
      <c r="E478" s="1444"/>
      <c r="F478" s="1444"/>
      <c r="G478" s="1434"/>
      <c r="H478" s="1445"/>
      <c r="I478" s="1446"/>
      <c r="J478" s="1446"/>
      <c r="K478" s="1446"/>
      <c r="L478" s="1446"/>
      <c r="M478" s="1446"/>
      <c r="N478" s="2596"/>
      <c r="O478" s="1326"/>
      <c r="Q478" s="1326"/>
      <c r="R478" s="1743"/>
    </row>
    <row r="479" spans="2:18">
      <c r="B479" s="1757"/>
      <c r="C479" s="1782"/>
      <c r="D479" s="1324"/>
      <c r="E479" s="1444"/>
      <c r="F479" s="1444"/>
      <c r="G479" s="1472"/>
      <c r="H479" s="1447"/>
      <c r="I479" s="1447"/>
      <c r="J479" s="2306"/>
      <c r="K479" s="1447"/>
      <c r="L479" s="2597"/>
      <c r="M479" s="1447"/>
      <c r="N479" s="2596"/>
      <c r="O479" s="1326"/>
      <c r="Q479" s="1326"/>
      <c r="R479" s="1743"/>
    </row>
    <row r="480" spans="2:18">
      <c r="B480" s="1775"/>
      <c r="C480" s="1782"/>
      <c r="D480" s="1324"/>
      <c r="E480" s="1444"/>
      <c r="F480" s="1444"/>
      <c r="G480" s="1434"/>
      <c r="H480" s="1447"/>
      <c r="I480" s="1447"/>
      <c r="J480" s="2306"/>
      <c r="K480" s="1447"/>
      <c r="L480" s="2603"/>
      <c r="M480" s="1451"/>
      <c r="N480" s="2596"/>
      <c r="O480" s="1326"/>
      <c r="Q480" s="1326"/>
      <c r="R480" s="1743"/>
    </row>
    <row r="481" spans="2:18">
      <c r="B481" s="1775"/>
      <c r="C481" s="1782"/>
      <c r="D481" s="1324"/>
      <c r="E481" s="1444"/>
      <c r="F481" s="1444"/>
      <c r="G481" s="1434"/>
      <c r="H481" s="1447"/>
      <c r="I481" s="1447"/>
      <c r="J481" s="2306"/>
      <c r="K481" s="1447"/>
      <c r="L481" s="2603"/>
      <c r="M481" s="1451"/>
      <c r="N481" s="2596"/>
      <c r="O481" s="1326"/>
      <c r="Q481" s="1326"/>
      <c r="R481" s="1743"/>
    </row>
    <row r="482" spans="2:18">
      <c r="B482" s="1775"/>
      <c r="C482" s="1756"/>
      <c r="D482" s="1324"/>
      <c r="E482" s="1444"/>
      <c r="F482" s="1444"/>
      <c r="G482" s="1434"/>
      <c r="H482" s="2470"/>
      <c r="I482" s="2470"/>
      <c r="J482" s="2470"/>
      <c r="K482" s="2470"/>
      <c r="L482" s="2470"/>
      <c r="M482" s="2470"/>
      <c r="N482" s="2470"/>
      <c r="O482" s="1326"/>
      <c r="Q482" s="1326"/>
      <c r="R482" s="1743"/>
    </row>
    <row r="483" spans="2:18">
      <c r="B483" s="1775"/>
      <c r="C483" s="1782"/>
      <c r="D483" s="1324"/>
      <c r="E483" s="1444"/>
      <c r="F483" s="1444"/>
      <c r="G483" s="1434"/>
      <c r="H483" s="1456"/>
      <c r="I483" s="1456"/>
      <c r="J483" s="2129"/>
      <c r="K483" s="1456"/>
      <c r="L483" s="1456"/>
      <c r="M483" s="1456"/>
      <c r="N483" s="1468"/>
      <c r="O483" s="1326"/>
      <c r="Q483" s="1326"/>
      <c r="R483" s="1743"/>
    </row>
    <row r="484" spans="2:18">
      <c r="B484" s="1757"/>
      <c r="C484" s="1784"/>
      <c r="D484" s="1324"/>
      <c r="E484" s="1444"/>
      <c r="F484" s="1444"/>
      <c r="G484" s="1474"/>
      <c r="H484" s="1456"/>
      <c r="I484" s="1456"/>
      <c r="J484" s="2129"/>
      <c r="K484" s="1456"/>
      <c r="L484" s="1456"/>
      <c r="M484" s="1456"/>
      <c r="N484" s="1468"/>
      <c r="O484" s="1326"/>
      <c r="Q484" s="1326"/>
      <c r="R484" s="1743"/>
    </row>
    <row r="485" spans="2:18">
      <c r="B485" s="1775"/>
      <c r="C485" s="1756"/>
      <c r="D485" s="1434"/>
      <c r="E485" s="1426"/>
      <c r="F485" s="1426"/>
      <c r="G485" s="1434"/>
      <c r="H485" s="1361"/>
      <c r="I485" s="1361"/>
      <c r="J485" s="1361"/>
      <c r="K485" s="1361"/>
      <c r="L485" s="1361"/>
      <c r="M485" s="1361"/>
      <c r="N485" s="1434"/>
      <c r="O485" s="1326"/>
      <c r="Q485" s="1326"/>
      <c r="R485" s="1743"/>
    </row>
    <row r="486" spans="2:18">
      <c r="B486" s="1775"/>
      <c r="C486" s="1756"/>
      <c r="D486" s="1434"/>
      <c r="E486" s="1426"/>
      <c r="F486" s="1426"/>
      <c r="G486" s="1434"/>
      <c r="H486" s="1361"/>
      <c r="I486" s="1361"/>
      <c r="J486" s="1361"/>
      <c r="K486" s="1361"/>
      <c r="L486" s="1361"/>
      <c r="M486" s="1361"/>
      <c r="N486" s="1434"/>
      <c r="O486" s="1326"/>
      <c r="Q486" s="1326"/>
      <c r="R486" s="1743"/>
    </row>
    <row r="487" spans="2:18">
      <c r="B487" s="1757"/>
      <c r="C487" s="1756"/>
      <c r="D487" s="1434"/>
      <c r="E487" s="1426"/>
      <c r="F487" s="1426"/>
      <c r="G487" s="1434"/>
      <c r="H487" s="1361"/>
      <c r="I487" s="1361"/>
      <c r="J487" s="1361"/>
      <c r="K487" s="1361"/>
      <c r="L487" s="1361"/>
      <c r="M487" s="1361"/>
      <c r="N487" s="1434"/>
      <c r="O487" s="1326"/>
      <c r="Q487" s="1326"/>
      <c r="R487" s="1743"/>
    </row>
    <row r="488" spans="2:18">
      <c r="B488" s="1757"/>
      <c r="C488" s="1756"/>
      <c r="D488" s="1434"/>
      <c r="E488" s="1426"/>
      <c r="F488" s="1426"/>
      <c r="G488" s="1434"/>
      <c r="H488" s="1361"/>
      <c r="I488" s="1361"/>
      <c r="J488" s="1361"/>
      <c r="K488" s="1361"/>
      <c r="L488" s="1361"/>
      <c r="M488" s="1361"/>
      <c r="N488" s="1434"/>
      <c r="O488" s="1326"/>
      <c r="Q488" s="1326"/>
      <c r="R488" s="1743"/>
    </row>
    <row r="489" spans="2:18">
      <c r="B489" s="1757"/>
      <c r="C489" s="1756"/>
      <c r="D489" s="1434"/>
      <c r="E489" s="1426"/>
      <c r="F489" s="1426"/>
      <c r="G489" s="1434"/>
      <c r="H489" s="1361"/>
      <c r="I489" s="1361"/>
      <c r="J489" s="1361"/>
      <c r="K489" s="1361"/>
      <c r="L489" s="1361"/>
      <c r="M489" s="1361"/>
      <c r="N489" s="1434"/>
      <c r="O489" s="1326"/>
      <c r="Q489" s="1326"/>
      <c r="R489" s="1743"/>
    </row>
    <row r="490" spans="2:18">
      <c r="B490" s="1757"/>
      <c r="C490" s="1756"/>
      <c r="D490" s="1434"/>
      <c r="E490" s="1426"/>
      <c r="F490" s="1426"/>
      <c r="G490" s="1434"/>
      <c r="H490" s="1361"/>
      <c r="I490" s="1361"/>
      <c r="J490" s="1361"/>
      <c r="K490" s="1361"/>
      <c r="L490" s="1361"/>
      <c r="M490" s="1361"/>
      <c r="N490" s="1434"/>
      <c r="O490" s="1326"/>
      <c r="Q490" s="1326"/>
      <c r="R490" s="1743"/>
    </row>
    <row r="491" spans="2:18">
      <c r="B491" s="1757"/>
      <c r="C491" s="1756"/>
      <c r="D491" s="1434"/>
      <c r="E491" s="1426"/>
      <c r="F491" s="1426"/>
      <c r="G491" s="1434"/>
      <c r="H491" s="1361"/>
      <c r="I491" s="1361"/>
      <c r="J491" s="1361"/>
      <c r="K491" s="1361"/>
      <c r="L491" s="1361"/>
      <c r="M491" s="1361"/>
      <c r="N491" s="1434"/>
      <c r="O491" s="1326"/>
      <c r="Q491" s="1326"/>
      <c r="R491" s="1743"/>
    </row>
    <row r="492" spans="2:18">
      <c r="B492" s="1757"/>
      <c r="C492" s="1756"/>
      <c r="D492" s="1434"/>
      <c r="E492" s="1426"/>
      <c r="F492" s="1426"/>
      <c r="G492" s="1434"/>
      <c r="H492" s="1361"/>
      <c r="I492" s="1361"/>
      <c r="J492" s="1361"/>
      <c r="K492" s="1361"/>
      <c r="L492" s="1361"/>
      <c r="M492" s="1361"/>
      <c r="N492" s="1434"/>
      <c r="O492" s="1326"/>
      <c r="Q492" s="1326"/>
      <c r="R492" s="1743"/>
    </row>
    <row r="493" spans="2:18">
      <c r="B493" s="1757"/>
      <c r="C493" s="1756"/>
      <c r="D493" s="1434"/>
      <c r="E493" s="1426"/>
      <c r="F493" s="1426"/>
      <c r="G493" s="1434"/>
      <c r="H493" s="1361"/>
      <c r="I493" s="1361"/>
      <c r="J493" s="1361"/>
      <c r="K493" s="1361"/>
      <c r="L493" s="1361"/>
      <c r="M493" s="1361"/>
      <c r="N493" s="1434"/>
      <c r="O493" s="1326"/>
      <c r="Q493" s="1326"/>
      <c r="R493" s="1743"/>
    </row>
    <row r="494" spans="2:18">
      <c r="B494" s="1757"/>
      <c r="C494" s="1756"/>
      <c r="D494" s="1434"/>
      <c r="E494" s="1426"/>
      <c r="F494" s="1426"/>
      <c r="G494" s="1434"/>
      <c r="H494" s="1361"/>
      <c r="I494" s="1361"/>
      <c r="J494" s="1361"/>
      <c r="K494" s="1361"/>
      <c r="L494" s="1361"/>
      <c r="M494" s="1361"/>
      <c r="N494" s="1434"/>
      <c r="O494" s="1326"/>
      <c r="Q494" s="1326"/>
      <c r="R494" s="1743"/>
    </row>
    <row r="495" spans="2:18">
      <c r="B495" s="1757"/>
      <c r="C495" s="1756"/>
      <c r="D495" s="1434"/>
      <c r="E495" s="1426"/>
      <c r="F495" s="1426"/>
      <c r="G495" s="1434"/>
      <c r="H495" s="1361"/>
      <c r="I495" s="1361"/>
      <c r="J495" s="1361"/>
      <c r="K495" s="1361"/>
      <c r="L495" s="1361"/>
      <c r="M495" s="1361"/>
      <c r="N495" s="1434"/>
      <c r="O495" s="1326"/>
      <c r="Q495" s="1326"/>
      <c r="R495" s="1743"/>
    </row>
    <row r="496" spans="2:18">
      <c r="B496" s="1757"/>
      <c r="C496" s="1756"/>
      <c r="D496" s="1434"/>
      <c r="E496" s="1426"/>
      <c r="F496" s="1426"/>
      <c r="G496" s="1434"/>
      <c r="H496" s="1361"/>
      <c r="I496" s="1361"/>
      <c r="J496" s="1361"/>
      <c r="K496" s="1361"/>
      <c r="L496" s="1361"/>
      <c r="M496" s="1361"/>
      <c r="N496" s="1434"/>
      <c r="O496" s="1326"/>
      <c r="Q496" s="1326"/>
      <c r="R496" s="1743"/>
    </row>
    <row r="497" spans="2:18">
      <c r="B497" s="1757"/>
      <c r="C497" s="1756"/>
      <c r="D497" s="1434"/>
      <c r="E497" s="1426"/>
      <c r="F497" s="1426"/>
      <c r="G497" s="1434"/>
      <c r="H497" s="1361"/>
      <c r="I497" s="1361"/>
      <c r="J497" s="1361"/>
      <c r="K497" s="1361"/>
      <c r="L497" s="1361"/>
      <c r="M497" s="1361"/>
      <c r="N497" s="1434"/>
      <c r="O497" s="1326"/>
      <c r="Q497" s="1326"/>
      <c r="R497" s="1743"/>
    </row>
    <row r="498" spans="2:18">
      <c r="B498" s="1757"/>
      <c r="C498" s="1756"/>
      <c r="D498" s="1434"/>
      <c r="E498" s="1426"/>
      <c r="F498" s="1426"/>
      <c r="G498" s="1434"/>
      <c r="H498" s="1361"/>
      <c r="I498" s="1361"/>
      <c r="J498" s="1361"/>
      <c r="K498" s="1361"/>
      <c r="L498" s="1361"/>
      <c r="M498" s="1361"/>
      <c r="N498" s="1434"/>
      <c r="O498" s="1326"/>
      <c r="Q498" s="1326"/>
      <c r="R498" s="1743"/>
    </row>
    <row r="499" spans="2:18">
      <c r="B499" s="1757"/>
      <c r="C499" s="1756"/>
      <c r="D499" s="1434"/>
      <c r="E499" s="1426"/>
      <c r="F499" s="1426"/>
      <c r="G499" s="1434"/>
      <c r="H499" s="1361"/>
      <c r="I499" s="1361"/>
      <c r="J499" s="1361"/>
      <c r="K499" s="1361"/>
      <c r="L499" s="1361"/>
      <c r="M499" s="1361"/>
      <c r="N499" s="1434"/>
      <c r="O499" s="1326"/>
      <c r="Q499" s="1326"/>
      <c r="R499" s="1743"/>
    </row>
    <row r="500" spans="2:18">
      <c r="B500" s="1757"/>
      <c r="C500" s="1756"/>
      <c r="D500" s="1434"/>
      <c r="E500" s="1426"/>
      <c r="F500" s="1426"/>
      <c r="G500" s="1434"/>
      <c r="H500" s="1361"/>
      <c r="I500" s="1361"/>
      <c r="J500" s="1361"/>
      <c r="K500" s="1361"/>
      <c r="L500" s="1361"/>
      <c r="M500" s="1361"/>
      <c r="N500" s="1434"/>
      <c r="O500" s="1326"/>
      <c r="Q500" s="1326"/>
      <c r="R500" s="1743"/>
    </row>
    <row r="501" spans="2:18">
      <c r="B501" s="1757"/>
      <c r="C501" s="1756"/>
      <c r="D501" s="1434"/>
      <c r="E501" s="1426"/>
      <c r="F501" s="1426"/>
      <c r="G501" s="1434"/>
      <c r="H501" s="1361"/>
      <c r="I501" s="1361"/>
      <c r="J501" s="1361"/>
      <c r="K501" s="1361"/>
      <c r="L501" s="1361"/>
      <c r="M501" s="1361"/>
      <c r="N501" s="1434"/>
      <c r="O501" s="1326"/>
      <c r="Q501" s="1326"/>
      <c r="R501" s="1743"/>
    </row>
    <row r="502" spans="2:18">
      <c r="B502" s="1757"/>
      <c r="C502" s="1756"/>
      <c r="D502" s="1434"/>
      <c r="E502" s="1426"/>
      <c r="F502" s="1426"/>
      <c r="G502" s="1434"/>
      <c r="H502" s="1361"/>
      <c r="I502" s="1361"/>
      <c r="J502" s="1361"/>
      <c r="K502" s="1361"/>
      <c r="L502" s="1361"/>
      <c r="M502" s="1361"/>
      <c r="N502" s="1434"/>
      <c r="O502" s="1326"/>
      <c r="Q502" s="1326"/>
      <c r="R502" s="1743"/>
    </row>
    <row r="503" spans="2:18">
      <c r="B503" s="1757"/>
      <c r="C503" s="1756"/>
      <c r="D503" s="1434"/>
      <c r="E503" s="1426"/>
      <c r="F503" s="1426"/>
      <c r="G503" s="1434"/>
      <c r="H503" s="1361"/>
      <c r="I503" s="1361"/>
      <c r="J503" s="1361"/>
      <c r="K503" s="1361"/>
      <c r="L503" s="1361"/>
      <c r="M503" s="1361"/>
      <c r="N503" s="1434"/>
      <c r="O503" s="1326"/>
      <c r="Q503" s="1326"/>
      <c r="R503" s="1743"/>
    </row>
    <row r="504" spans="2:18">
      <c r="B504" s="1757"/>
      <c r="C504" s="1756"/>
      <c r="D504" s="1434"/>
      <c r="E504" s="1426"/>
      <c r="F504" s="1426"/>
      <c r="G504" s="1434"/>
      <c r="H504" s="1361"/>
      <c r="I504" s="1361"/>
      <c r="J504" s="1361"/>
      <c r="K504" s="1361"/>
      <c r="L504" s="1361"/>
      <c r="M504" s="1361"/>
      <c r="N504" s="1434"/>
      <c r="O504" s="1326"/>
      <c r="Q504" s="1326"/>
      <c r="R504" s="1743"/>
    </row>
    <row r="505" spans="2:18">
      <c r="B505" s="1757"/>
      <c r="C505" s="1756"/>
      <c r="D505" s="1434"/>
      <c r="E505" s="1426"/>
      <c r="F505" s="1426"/>
      <c r="G505" s="1434"/>
      <c r="H505" s="1361"/>
      <c r="I505" s="1361"/>
      <c r="J505" s="1361"/>
      <c r="K505" s="1361"/>
      <c r="L505" s="1361"/>
      <c r="M505" s="1361"/>
      <c r="N505" s="1434"/>
      <c r="O505" s="1326"/>
      <c r="Q505" s="1326"/>
      <c r="R505" s="1743"/>
    </row>
    <row r="506" spans="2:18">
      <c r="B506" s="1757"/>
      <c r="C506" s="1756"/>
      <c r="D506" s="1434"/>
      <c r="E506" s="1426"/>
      <c r="F506" s="1426"/>
      <c r="G506" s="1434"/>
      <c r="H506" s="1361"/>
      <c r="I506" s="1361"/>
      <c r="J506" s="1361"/>
      <c r="K506" s="1361"/>
      <c r="L506" s="1361"/>
      <c r="M506" s="1361"/>
      <c r="N506" s="1434"/>
      <c r="O506" s="1326"/>
      <c r="Q506" s="1326"/>
      <c r="R506" s="1743"/>
    </row>
    <row r="507" spans="2:18">
      <c r="B507" s="1757"/>
      <c r="C507" s="1756"/>
      <c r="D507" s="1434"/>
      <c r="E507" s="1426"/>
      <c r="F507" s="1426"/>
      <c r="G507" s="1434"/>
      <c r="H507" s="1361"/>
      <c r="I507" s="1361"/>
      <c r="J507" s="1361"/>
      <c r="K507" s="1361"/>
      <c r="L507" s="1361"/>
      <c r="M507" s="1361"/>
      <c r="N507" s="1434"/>
      <c r="O507" s="1326"/>
      <c r="Q507" s="1326"/>
      <c r="R507" s="1743"/>
    </row>
    <row r="508" spans="2:18">
      <c r="B508" s="1757"/>
      <c r="C508" s="1756"/>
      <c r="D508" s="1434"/>
      <c r="E508" s="1426"/>
      <c r="F508" s="1426"/>
      <c r="G508" s="1434"/>
      <c r="H508" s="1361"/>
      <c r="I508" s="1361"/>
      <c r="J508" s="1361"/>
      <c r="K508" s="1361"/>
      <c r="L508" s="1361"/>
      <c r="M508" s="1361"/>
      <c r="N508" s="1434"/>
      <c r="O508" s="1326"/>
      <c r="Q508" s="1326"/>
      <c r="R508" s="1743"/>
    </row>
    <row r="509" spans="2:18">
      <c r="B509" s="1757"/>
      <c r="C509" s="1756"/>
      <c r="D509" s="1434"/>
      <c r="E509" s="1426"/>
      <c r="F509" s="1426"/>
      <c r="G509" s="1434"/>
      <c r="H509" s="1361"/>
      <c r="I509" s="1361"/>
      <c r="J509" s="1361"/>
      <c r="K509" s="1361"/>
      <c r="L509" s="1361"/>
      <c r="M509" s="1361"/>
      <c r="N509" s="1434"/>
      <c r="O509" s="1326"/>
      <c r="Q509" s="1326"/>
      <c r="R509" s="1743"/>
    </row>
    <row r="510" spans="2:18">
      <c r="B510" s="1757"/>
      <c r="C510" s="1756"/>
      <c r="D510" s="1434"/>
      <c r="E510" s="1426"/>
      <c r="F510" s="1426"/>
      <c r="G510" s="1434"/>
      <c r="H510" s="1361"/>
      <c r="I510" s="1361"/>
      <c r="J510" s="1361"/>
      <c r="K510" s="1361"/>
      <c r="L510" s="1361"/>
      <c r="M510" s="1361"/>
      <c r="N510" s="1434"/>
      <c r="O510" s="1326"/>
      <c r="Q510" s="1326"/>
      <c r="R510" s="1743"/>
    </row>
    <row r="511" spans="2:18">
      <c r="B511" s="1757"/>
      <c r="O511" s="1326"/>
      <c r="Q511" s="1326"/>
      <c r="R511" s="1743"/>
    </row>
    <row r="512" spans="2:18">
      <c r="B512" s="1757"/>
      <c r="O512" s="1326"/>
      <c r="Q512" s="1326"/>
      <c r="R512" s="1743"/>
    </row>
    <row r="513" spans="15:18">
      <c r="O513" s="1326"/>
      <c r="Q513" s="1326"/>
      <c r="R513" s="1743"/>
    </row>
    <row r="514" spans="15:18">
      <c r="O514" s="1326"/>
      <c r="Q514" s="1326"/>
      <c r="R514" s="1743"/>
    </row>
    <row r="515" spans="15:18">
      <c r="O515" s="1326"/>
      <c r="Q515" s="1326"/>
      <c r="R515" s="1743"/>
    </row>
  </sheetData>
  <mergeCells count="107">
    <mergeCell ref="B3:K4"/>
    <mergeCell ref="B6:K7"/>
    <mergeCell ref="B11:K15"/>
    <mergeCell ref="B19:K19"/>
    <mergeCell ref="C401:F402"/>
    <mergeCell ref="C393:F394"/>
    <mergeCell ref="C395:F396"/>
    <mergeCell ref="G395:G396"/>
    <mergeCell ref="G398:G399"/>
    <mergeCell ref="G401:G402"/>
    <mergeCell ref="B94:K96"/>
    <mergeCell ref="F53:F55"/>
    <mergeCell ref="I53:I55"/>
    <mergeCell ref="F21:I21"/>
    <mergeCell ref="F25:K25"/>
    <mergeCell ref="F52:I52"/>
    <mergeCell ref="K52:K55"/>
    <mergeCell ref="B32:K34"/>
    <mergeCell ref="G53:G55"/>
    <mergeCell ref="H53:H55"/>
    <mergeCell ref="F56:K56"/>
    <mergeCell ref="F35:I35"/>
    <mergeCell ref="F39:K39"/>
    <mergeCell ref="O398:O399"/>
    <mergeCell ref="N398:N399"/>
    <mergeCell ref="G386:G391"/>
    <mergeCell ref="C398:F399"/>
    <mergeCell ref="L398:L399"/>
    <mergeCell ref="L401:L402"/>
    <mergeCell ref="N401:N402"/>
    <mergeCell ref="O401:O402"/>
    <mergeCell ref="Q401:Q402"/>
    <mergeCell ref="L395:L396"/>
    <mergeCell ref="N395:N396"/>
    <mergeCell ref="O395:O396"/>
    <mergeCell ref="Q395:Q396"/>
    <mergeCell ref="Q398:Q399"/>
    <mergeCell ref="L386:L391"/>
    <mergeCell ref="N386:N391"/>
    <mergeCell ref="O386:O391"/>
    <mergeCell ref="Q386:Q391"/>
    <mergeCell ref="Y142:AM144"/>
    <mergeCell ref="Y146:AM147"/>
    <mergeCell ref="H314:N314"/>
    <mergeCell ref="H310:L310"/>
    <mergeCell ref="N310:N313"/>
    <mergeCell ref="C268:N270"/>
    <mergeCell ref="P154:AD156"/>
    <mergeCell ref="P164:AD167"/>
    <mergeCell ref="Y138:AM140"/>
    <mergeCell ref="P158:AD162"/>
    <mergeCell ref="Y148:AM148"/>
    <mergeCell ref="Y149:AM150"/>
    <mergeCell ref="H206:N206"/>
    <mergeCell ref="H202:L202"/>
    <mergeCell ref="N243:N246"/>
    <mergeCell ref="C239:O240"/>
    <mergeCell ref="H247:N247"/>
    <mergeCell ref="H243:L243"/>
    <mergeCell ref="H146:H148"/>
    <mergeCell ref="G146:G148"/>
    <mergeCell ref="F145:I145"/>
    <mergeCell ref="Q366:Q371"/>
    <mergeCell ref="L372:Q372"/>
    <mergeCell ref="H274:L274"/>
    <mergeCell ref="C380:F381"/>
    <mergeCell ref="G377:G378"/>
    <mergeCell ref="G380:G381"/>
    <mergeCell ref="G366:G371"/>
    <mergeCell ref="L366:L371"/>
    <mergeCell ref="N366:N371"/>
    <mergeCell ref="O366:O371"/>
    <mergeCell ref="G372:I372"/>
    <mergeCell ref="C374:F374"/>
    <mergeCell ref="C375:F375"/>
    <mergeCell ref="C377:F378"/>
    <mergeCell ref="O377:O378"/>
    <mergeCell ref="Q377:Q378"/>
    <mergeCell ref="L380:L381"/>
    <mergeCell ref="N380:N381"/>
    <mergeCell ref="O380:O381"/>
    <mergeCell ref="Q380:Q381"/>
    <mergeCell ref="L377:L378"/>
    <mergeCell ref="H482:N482"/>
    <mergeCell ref="G385:Q385"/>
    <mergeCell ref="G365:Q365"/>
    <mergeCell ref="C227:N230"/>
    <mergeCell ref="C232:N234"/>
    <mergeCell ref="C236:N237"/>
    <mergeCell ref="N427:N431"/>
    <mergeCell ref="L429:L431"/>
    <mergeCell ref="C73:K77"/>
    <mergeCell ref="C81:K85"/>
    <mergeCell ref="L203:L205"/>
    <mergeCell ref="N274:N277"/>
    <mergeCell ref="H432:N432"/>
    <mergeCell ref="N458:N462"/>
    <mergeCell ref="L479:L481"/>
    <mergeCell ref="L460:L462"/>
    <mergeCell ref="N477:N481"/>
    <mergeCell ref="N377:N378"/>
    <mergeCell ref="B89:K90"/>
    <mergeCell ref="I147:I148"/>
    <mergeCell ref="F146:F148"/>
    <mergeCell ref="F149:K149"/>
    <mergeCell ref="K145:K148"/>
    <mergeCell ref="N203:N205"/>
  </mergeCells>
  <pageMargins left="0.6" right="0.25" top="0.53" bottom="0" header="0.25" footer="0"/>
  <pageSetup paperSize="9" scale="77" firstPageNumber="9" fitToHeight="0" orientation="portrait" useFirstPageNumber="1" r:id="rId1"/>
  <headerFooter>
    <oddHeader>&amp;C&amp;"Arial Black,Regular"&amp;11&amp;P&amp;R&amp;"Arial Black,Regular"&amp;11ALHAMRA ISLAMIC PENSION FUND</oddHeader>
  </headerFooter>
  <rowBreaks count="5" manualBreakCount="5">
    <brk id="51" max="13" man="1"/>
    <brk id="97" max="13" man="1"/>
    <brk id="154" max="13" man="1"/>
    <brk id="238" max="13" man="1"/>
    <brk id="361"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pageSetUpPr fitToPage="1"/>
  </sheetPr>
  <dimension ref="A1:AL34"/>
  <sheetViews>
    <sheetView showGridLines="0" view="pageBreakPreview" zoomScale="80" zoomScaleSheetLayoutView="80" workbookViewId="0">
      <selection activeCell="A2" sqref="A2"/>
    </sheetView>
  </sheetViews>
  <sheetFormatPr defaultColWidth="9.109375" defaultRowHeight="13.8"/>
  <cols>
    <col min="1" max="1" width="2.6640625" style="618" customWidth="1"/>
    <col min="2" max="2" width="19.5546875" style="618" customWidth="1"/>
    <col min="3" max="3" width="12.88671875" style="618" customWidth="1"/>
    <col min="4" max="4" width="13.6640625" style="618" customWidth="1"/>
    <col min="5" max="5" width="0.88671875" style="618" customWidth="1"/>
    <col min="6" max="6" width="13.6640625" style="618" customWidth="1"/>
    <col min="7" max="7" width="0.88671875" style="618" customWidth="1"/>
    <col min="8" max="8" width="13.6640625" style="618" customWidth="1"/>
    <col min="9" max="9" width="0.88671875" style="618" customWidth="1"/>
    <col min="10" max="10" width="13.6640625" style="618" customWidth="1"/>
    <col min="11" max="11" width="0.88671875" style="618" customWidth="1"/>
    <col min="12" max="12" width="13.6640625" style="942" customWidth="1"/>
    <col min="13" max="13" width="14.5546875" style="618" bestFit="1" customWidth="1"/>
    <col min="14" max="14" width="14.88671875" style="618" bestFit="1" customWidth="1"/>
    <col min="15" max="15" width="16.33203125" style="618" bestFit="1" customWidth="1"/>
    <col min="16" max="16" width="14.88671875" style="618" bestFit="1" customWidth="1"/>
    <col min="17" max="16384" width="9.109375" style="618"/>
  </cols>
  <sheetData>
    <row r="1" spans="1:20" s="639" customFormat="1">
      <c r="A1" s="828"/>
      <c r="B1" s="828"/>
      <c r="C1" s="828"/>
      <c r="D1" s="828"/>
      <c r="E1" s="828"/>
      <c r="F1" s="828"/>
      <c r="G1" s="828"/>
      <c r="H1" s="828"/>
      <c r="I1" s="828"/>
      <c r="J1" s="828"/>
      <c r="K1" s="827"/>
      <c r="L1" s="952"/>
    </row>
    <row r="2" spans="1:20" s="639" customFormat="1"/>
    <row r="3" spans="1:20" s="639" customFormat="1"/>
    <row r="4" spans="1:20" s="631" customFormat="1"/>
    <row r="5" spans="1:20" s="631" customFormat="1"/>
    <row r="8" spans="1:20">
      <c r="M8" s="631"/>
      <c r="N8" s="631"/>
      <c r="O8" s="631"/>
      <c r="P8" s="631"/>
      <c r="Q8" s="631"/>
      <c r="R8" s="631"/>
      <c r="S8" s="631"/>
      <c r="T8" s="631"/>
    </row>
    <row r="9" spans="1:20">
      <c r="M9" s="631"/>
      <c r="N9" s="631"/>
      <c r="O9" s="631"/>
      <c r="P9" s="631"/>
      <c r="Q9" s="631"/>
      <c r="R9" s="631"/>
      <c r="S9" s="631"/>
      <c r="T9" s="631"/>
    </row>
    <row r="10" spans="1:20">
      <c r="M10" s="899"/>
      <c r="N10" s="899"/>
      <c r="O10" s="632"/>
      <c r="P10" s="632"/>
      <c r="Q10" s="631"/>
      <c r="R10" s="631"/>
      <c r="S10" s="631"/>
      <c r="T10" s="631"/>
    </row>
    <row r="11" spans="1:20">
      <c r="M11" s="632"/>
      <c r="N11" s="632"/>
      <c r="O11" s="632"/>
      <c r="P11" s="632"/>
      <c r="Q11" s="631"/>
      <c r="R11" s="631"/>
      <c r="S11" s="631"/>
      <c r="T11" s="631"/>
    </row>
    <row r="12" spans="1:20" s="682" customFormat="1">
      <c r="M12" s="732"/>
      <c r="N12" s="732"/>
      <c r="O12" s="732"/>
      <c r="P12" s="732"/>
      <c r="Q12" s="907"/>
      <c r="R12" s="907"/>
      <c r="S12" s="907"/>
      <c r="T12" s="907"/>
    </row>
    <row r="13" spans="1:20" ht="18">
      <c r="M13" s="669"/>
      <c r="N13" s="669"/>
      <c r="O13" s="669"/>
      <c r="P13" s="669"/>
      <c r="Q13" s="631"/>
      <c r="R13" s="631"/>
      <c r="S13" s="631"/>
      <c r="T13" s="631"/>
    </row>
    <row r="14" spans="1:20">
      <c r="M14" s="631"/>
      <c r="N14" s="631"/>
      <c r="O14" s="631"/>
      <c r="P14" s="631"/>
      <c r="Q14" s="631"/>
      <c r="R14" s="631"/>
      <c r="S14" s="631"/>
      <c r="T14" s="631"/>
    </row>
    <row r="15" spans="1:20">
      <c r="M15" s="631"/>
      <c r="N15" s="631"/>
      <c r="O15" s="631"/>
      <c r="P15" s="631"/>
      <c r="Q15" s="631"/>
      <c r="R15" s="631"/>
      <c r="S15" s="631"/>
      <c r="T15" s="631"/>
    </row>
    <row r="16" spans="1:20">
      <c r="M16" s="899"/>
      <c r="N16" s="899">
        <v>117547194</v>
      </c>
      <c r="O16" s="632"/>
      <c r="P16" s="632"/>
      <c r="Q16" s="631"/>
      <c r="R16" s="631"/>
      <c r="S16" s="631"/>
      <c r="T16" s="631"/>
    </row>
    <row r="17" spans="1:38">
      <c r="M17" s="632"/>
      <c r="N17" s="632"/>
      <c r="O17" s="632"/>
      <c r="P17" s="632"/>
      <c r="Q17" s="631"/>
      <c r="R17" s="631"/>
      <c r="S17" s="631"/>
      <c r="T17" s="631"/>
    </row>
    <row r="18" spans="1:38">
      <c r="M18" s="632"/>
      <c r="N18" s="632"/>
      <c r="O18" s="632"/>
      <c r="P18" s="632"/>
      <c r="Q18" s="631"/>
      <c r="R18" s="631"/>
      <c r="S18" s="631"/>
      <c r="T18" s="631"/>
    </row>
    <row r="19" spans="1:38">
      <c r="M19" s="632"/>
      <c r="N19" s="632"/>
      <c r="O19" s="632"/>
      <c r="P19" s="632"/>
      <c r="Q19" s="631"/>
      <c r="R19" s="631"/>
      <c r="S19" s="631"/>
      <c r="T19" s="631"/>
    </row>
    <row r="20" spans="1:38">
      <c r="M20" s="632"/>
      <c r="N20" s="632"/>
      <c r="O20" s="632"/>
      <c r="P20" s="632"/>
      <c r="Q20" s="631"/>
      <c r="R20" s="631"/>
      <c r="S20" s="631"/>
      <c r="T20" s="631"/>
    </row>
    <row r="21" spans="1:38">
      <c r="M21" s="632"/>
      <c r="N21" s="632"/>
      <c r="O21" s="632"/>
      <c r="P21" s="632"/>
      <c r="Q21" s="631"/>
      <c r="R21" s="631"/>
      <c r="S21" s="631"/>
      <c r="T21" s="631"/>
    </row>
    <row r="22" spans="1:38">
      <c r="M22" s="1096">
        <f>N16/'3-7'!I47</f>
        <v>121.5938</v>
      </c>
      <c r="N22" s="631"/>
      <c r="O22" s="631"/>
      <c r="P22" s="631"/>
      <c r="Q22" s="631"/>
      <c r="R22" s="631"/>
      <c r="S22" s="631"/>
      <c r="T22" s="631"/>
    </row>
    <row r="23" spans="1:38">
      <c r="M23" s="1096"/>
      <c r="N23" s="631"/>
      <c r="O23" s="631"/>
      <c r="P23" s="631"/>
      <c r="Q23" s="631"/>
      <c r="R23" s="631"/>
      <c r="S23" s="631"/>
      <c r="T23" s="631"/>
    </row>
    <row r="24" spans="1:38" s="598" customFormat="1" ht="21" customHeight="1">
      <c r="M24" s="739"/>
      <c r="N24" s="739"/>
      <c r="O24" s="739"/>
      <c r="P24" s="739"/>
      <c r="Q24" s="680"/>
      <c r="R24" s="680"/>
      <c r="S24" s="680"/>
      <c r="T24" s="680"/>
    </row>
    <row r="25" spans="1:38" s="682" customFormat="1">
      <c r="A25" s="1109"/>
      <c r="B25" s="597"/>
      <c r="D25" s="1107"/>
      <c r="E25" s="1110"/>
      <c r="F25" s="1110"/>
      <c r="G25" s="1110"/>
      <c r="H25" s="1110"/>
      <c r="I25" s="1110"/>
      <c r="N25" s="1108"/>
      <c r="O25" s="1108"/>
      <c r="P25" s="1108"/>
      <c r="Q25" s="1108"/>
      <c r="R25" s="1108"/>
      <c r="S25" s="1108"/>
      <c r="T25" s="1108"/>
      <c r="U25" s="1108"/>
      <c r="X25" s="1108"/>
      <c r="AB25" s="1108"/>
      <c r="AC25" s="1108"/>
      <c r="AD25" s="1108"/>
      <c r="AE25" s="1108"/>
      <c r="AF25" s="1108"/>
      <c r="AG25" s="1108"/>
      <c r="AJ25" s="1108"/>
      <c r="AK25" s="1108"/>
      <c r="AL25" s="1108"/>
    </row>
    <row r="26" spans="1:38" s="598" customFormat="1">
      <c r="A26" s="815"/>
      <c r="B26"/>
      <c r="C26" s="794"/>
      <c r="D26" s="832"/>
      <c r="E26" s="815"/>
      <c r="F26" s="815"/>
      <c r="G26" s="815"/>
      <c r="H26" s="815"/>
      <c r="I26" s="815"/>
      <c r="J26" s="815"/>
      <c r="K26" s="815"/>
      <c r="L26" s="950"/>
    </row>
    <row r="27" spans="1:38">
      <c r="A27" s="798"/>
      <c r="B27" s="2505"/>
      <c r="C27" s="2506"/>
      <c r="D27" s="2506"/>
      <c r="E27" s="2506"/>
      <c r="F27" s="2506"/>
      <c r="G27" s="2506"/>
      <c r="H27" s="2506"/>
      <c r="I27" s="2506"/>
      <c r="J27" s="2506"/>
      <c r="K27" s="2506"/>
      <c r="L27" s="2506"/>
    </row>
    <row r="28" spans="1:38">
      <c r="A28" s="857"/>
      <c r="B28" s="2506"/>
      <c r="C28" s="2506"/>
      <c r="D28" s="2506"/>
      <c r="E28" s="2506"/>
      <c r="F28" s="2506"/>
      <c r="G28" s="2506"/>
      <c r="H28" s="2506"/>
      <c r="I28" s="2506"/>
      <c r="J28" s="2506"/>
      <c r="K28" s="2506"/>
      <c r="L28" s="2506"/>
    </row>
    <row r="29" spans="1:38">
      <c r="A29" s="857"/>
      <c r="B29" s="2506"/>
      <c r="C29" s="2506"/>
      <c r="D29" s="2506"/>
      <c r="E29" s="2506"/>
      <c r="F29" s="2506"/>
      <c r="G29" s="2506"/>
      <c r="H29" s="2506"/>
      <c r="I29" s="2506"/>
      <c r="J29" s="2506"/>
      <c r="K29" s="2506"/>
      <c r="L29" s="2506"/>
    </row>
    <row r="34" spans="1:3">
      <c r="A34" s="672"/>
      <c r="B34" s="672"/>
      <c r="C34" s="672"/>
    </row>
  </sheetData>
  <mergeCells count="1">
    <mergeCell ref="B27:L29"/>
  </mergeCells>
  <pageMargins left="0.7" right="0.33" top="0.57999999999999996" bottom="0.75" header="0.3" footer="0.3"/>
  <pageSetup scale="90" firstPageNumber="10" fitToHeight="0" orientation="portrait" useFirstPageNumber="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S150"/>
  <sheetViews>
    <sheetView view="pageBreakPreview" topLeftCell="A107" zoomScale="70" zoomScaleNormal="70" zoomScaleSheetLayoutView="70" workbookViewId="0">
      <selection activeCell="I148" sqref="I148"/>
    </sheetView>
  </sheetViews>
  <sheetFormatPr defaultColWidth="9.109375" defaultRowHeight="13.8"/>
  <cols>
    <col min="1" max="1" width="5.6640625" style="1377" customWidth="1"/>
    <col min="2" max="2" width="5.44140625" style="1377" customWidth="1"/>
    <col min="3" max="3" width="34" style="1377" customWidth="1"/>
    <col min="4" max="8" width="14.5546875" style="1377" customWidth="1"/>
    <col min="9" max="9" width="17.44140625" style="1533" customWidth="1"/>
    <col min="10" max="10" width="17.44140625" style="1534" customWidth="1"/>
    <col min="11" max="11" width="17.44140625" style="1377" customWidth="1"/>
    <col min="12" max="12" width="16" style="2328" customWidth="1"/>
    <col min="13" max="13" width="0.44140625" style="2221" customWidth="1"/>
    <col min="14" max="14" width="14" style="2328" customWidth="1"/>
    <col min="15" max="15" width="15" style="1377" customWidth="1"/>
    <col min="16" max="16" width="16.5546875" style="1377" customWidth="1"/>
    <col min="17" max="17" width="18.109375" style="1306" bestFit="1" customWidth="1"/>
    <col min="18" max="18" width="14.6640625" style="1377" bestFit="1" customWidth="1"/>
    <col min="19" max="19" width="11.88671875" style="1526" bestFit="1" customWidth="1"/>
    <col min="20" max="16384" width="9.109375" style="1377"/>
  </cols>
  <sheetData>
    <row r="1" spans="1:19">
      <c r="A1" s="2217" t="s">
        <v>4373</v>
      </c>
      <c r="B1" s="1524" t="s">
        <v>4229</v>
      </c>
      <c r="D1" s="1521"/>
      <c r="E1" s="1521"/>
      <c r="F1" s="1521"/>
      <c r="G1" s="1521"/>
      <c r="H1" s="1521"/>
      <c r="I1" s="1522"/>
      <c r="J1" s="1523"/>
      <c r="K1" s="1521"/>
      <c r="O1" s="1525"/>
    </row>
    <row r="2" spans="1:19">
      <c r="A2" s="2217"/>
      <c r="B2" s="1524"/>
      <c r="D2" s="1521"/>
      <c r="E2" s="1521"/>
      <c r="F2" s="1521"/>
      <c r="G2" s="1521"/>
      <c r="H2" s="1521"/>
      <c r="I2" s="1522"/>
      <c r="J2" s="1523"/>
      <c r="K2" s="1521"/>
      <c r="O2" s="1525"/>
    </row>
    <row r="3" spans="1:19">
      <c r="A3" s="2217"/>
      <c r="B3" s="2216" t="s">
        <v>3797</v>
      </c>
      <c r="D3" s="1521"/>
      <c r="E3" s="1521"/>
      <c r="F3" s="1521"/>
      <c r="G3" s="1521"/>
      <c r="H3" s="1521"/>
      <c r="I3" s="1522"/>
      <c r="J3" s="1523"/>
      <c r="K3" s="1521"/>
      <c r="O3" s="1525"/>
    </row>
    <row r="4" spans="1:19">
      <c r="B4" s="1524"/>
      <c r="C4" s="1524"/>
      <c r="D4" s="1521"/>
      <c r="E4" s="1521"/>
      <c r="F4" s="1521"/>
      <c r="G4" s="1521"/>
      <c r="H4" s="1521"/>
      <c r="I4" s="1522"/>
      <c r="J4" s="1523"/>
      <c r="K4" s="1521"/>
      <c r="O4" s="1525"/>
    </row>
    <row r="5" spans="1:19" ht="15" customHeight="1">
      <c r="B5" s="2637" t="s">
        <v>3669</v>
      </c>
      <c r="C5" s="2638"/>
      <c r="D5" s="2643" t="s">
        <v>3190</v>
      </c>
      <c r="E5" s="2644"/>
      <c r="F5" s="2644"/>
      <c r="G5" s="2645"/>
      <c r="H5" s="2646"/>
      <c r="I5" s="2653" t="s">
        <v>4479</v>
      </c>
      <c r="J5" s="2654"/>
      <c r="K5" s="2655"/>
      <c r="L5" s="2659" t="s">
        <v>3189</v>
      </c>
      <c r="M5" s="2329"/>
      <c r="N5" s="2650" t="s">
        <v>4551</v>
      </c>
      <c r="O5" s="2647" t="s">
        <v>3109</v>
      </c>
    </row>
    <row r="6" spans="1:19" ht="15" customHeight="1">
      <c r="B6" s="2639"/>
      <c r="C6" s="2640"/>
      <c r="D6" s="2630" t="s">
        <v>4478</v>
      </c>
      <c r="E6" s="2630" t="s">
        <v>4231</v>
      </c>
      <c r="F6" s="2630" t="s">
        <v>3636</v>
      </c>
      <c r="G6" s="2630" t="s">
        <v>4232</v>
      </c>
      <c r="H6" s="2630" t="s">
        <v>4479</v>
      </c>
      <c r="I6" s="2656" t="s">
        <v>3155</v>
      </c>
      <c r="J6" s="2648" t="s">
        <v>2984</v>
      </c>
      <c r="K6" s="2648" t="s">
        <v>4233</v>
      </c>
      <c r="L6" s="2660"/>
      <c r="M6" s="2329"/>
      <c r="N6" s="2651"/>
      <c r="O6" s="2647"/>
    </row>
    <row r="7" spans="1:19" ht="15" customHeight="1">
      <c r="B7" s="2639"/>
      <c r="C7" s="2640"/>
      <c r="D7" s="2631"/>
      <c r="E7" s="2631"/>
      <c r="F7" s="2631"/>
      <c r="G7" s="2631"/>
      <c r="H7" s="2631"/>
      <c r="I7" s="2657"/>
      <c r="J7" s="2631"/>
      <c r="K7" s="2631"/>
      <c r="L7" s="2660"/>
      <c r="M7" s="2329"/>
      <c r="N7" s="2651"/>
      <c r="O7" s="2137"/>
    </row>
    <row r="8" spans="1:19" ht="14.25" customHeight="1">
      <c r="B8" s="2639"/>
      <c r="C8" s="2640"/>
      <c r="D8" s="2631"/>
      <c r="E8" s="2631"/>
      <c r="F8" s="2631"/>
      <c r="G8" s="2631"/>
      <c r="H8" s="2631"/>
      <c r="I8" s="2657"/>
      <c r="J8" s="2631"/>
      <c r="K8" s="2631"/>
      <c r="L8" s="2660"/>
      <c r="M8" s="2329"/>
      <c r="N8" s="2651"/>
    </row>
    <row r="9" spans="1:19" ht="12.75" customHeight="1">
      <c r="B9" s="2641"/>
      <c r="C9" s="2642"/>
      <c r="D9" s="2632"/>
      <c r="E9" s="2632"/>
      <c r="F9" s="2632"/>
      <c r="G9" s="2632"/>
      <c r="H9" s="2632"/>
      <c r="I9" s="2658"/>
      <c r="J9" s="2632"/>
      <c r="K9" s="2632"/>
      <c r="L9" s="2661"/>
      <c r="M9" s="2329"/>
      <c r="N9" s="2652"/>
    </row>
    <row r="10" spans="1:19">
      <c r="B10" s="1528"/>
      <c r="C10" s="1528"/>
      <c r="D10" s="2218"/>
      <c r="E10" s="2218"/>
      <c r="F10" s="2218"/>
      <c r="G10" s="2219"/>
      <c r="H10" s="2219"/>
      <c r="I10" s="2649" t="s">
        <v>3165</v>
      </c>
      <c r="J10" s="2649"/>
      <c r="K10" s="2649"/>
      <c r="L10" s="2662" t="s">
        <v>4230</v>
      </c>
      <c r="M10" s="2663"/>
      <c r="N10" s="2664"/>
    </row>
    <row r="11" spans="1:19">
      <c r="B11" s="2220" t="s">
        <v>4261</v>
      </c>
      <c r="C11" s="1528"/>
      <c r="D11" s="1527"/>
      <c r="E11" s="1527"/>
      <c r="F11" s="1527"/>
      <c r="G11" s="2138"/>
      <c r="H11" s="2138"/>
      <c r="I11" s="1527"/>
      <c r="J11" s="1527"/>
      <c r="K11" s="1527"/>
      <c r="L11" s="2324"/>
      <c r="M11" s="2324"/>
      <c r="N11" s="2324"/>
      <c r="Q11" s="1306">
        <v>1000</v>
      </c>
    </row>
    <row r="12" spans="1:19">
      <c r="B12" s="1529"/>
      <c r="C12" s="1528"/>
      <c r="D12" s="1527"/>
      <c r="E12" s="1527"/>
      <c r="F12" s="1527"/>
      <c r="G12" s="2138"/>
      <c r="H12" s="2138"/>
      <c r="I12" s="1527"/>
      <c r="J12" s="1527"/>
      <c r="K12" s="1527"/>
      <c r="L12" s="2324"/>
      <c r="M12" s="2324"/>
      <c r="N12" s="2324"/>
    </row>
    <row r="13" spans="1:19" ht="14.4">
      <c r="B13" s="2325"/>
      <c r="C13" s="2406" t="s">
        <v>4521</v>
      </c>
      <c r="D13" s="595"/>
      <c r="E13" s="595"/>
      <c r="F13" s="595"/>
      <c r="G13" s="595"/>
      <c r="H13" s="595"/>
      <c r="I13" s="595"/>
      <c r="J13" s="595"/>
      <c r="K13" s="595"/>
      <c r="L13" s="2326"/>
      <c r="M13" s="2326"/>
      <c r="N13" s="2323"/>
      <c r="O13" s="2323"/>
      <c r="P13" s="1306"/>
      <c r="Q13" s="1377"/>
      <c r="R13" s="1526"/>
      <c r="S13" s="1377"/>
    </row>
    <row r="14" spans="1:19">
      <c r="B14" s="2327"/>
      <c r="C14" t="s">
        <v>4522</v>
      </c>
      <c r="D14" s="595">
        <v>0</v>
      </c>
      <c r="E14" s="595">
        <v>59000</v>
      </c>
      <c r="F14" s="595">
        <v>0</v>
      </c>
      <c r="G14" s="595">
        <v>59000</v>
      </c>
      <c r="H14" s="595">
        <v>0</v>
      </c>
      <c r="I14" s="595">
        <v>0</v>
      </c>
      <c r="J14" s="595">
        <v>0</v>
      </c>
      <c r="K14" s="595">
        <v>0</v>
      </c>
      <c r="L14" s="2232">
        <f>+J14/BS!$E$29</f>
        <v>0</v>
      </c>
      <c r="N14" s="2232">
        <f>+J14/BS!$E$12</f>
        <v>0</v>
      </c>
      <c r="O14" s="2317">
        <v>100</v>
      </c>
      <c r="P14" s="2317">
        <v>75069</v>
      </c>
      <c r="Q14" s="1803">
        <v>75069</v>
      </c>
      <c r="R14" s="1380"/>
      <c r="S14" s="1531">
        <v>0</v>
      </c>
    </row>
    <row r="15" spans="1:19">
      <c r="B15" s="2327"/>
      <c r="C15" t="s">
        <v>4483</v>
      </c>
      <c r="D15" s="595">
        <v>30500</v>
      </c>
      <c r="E15" s="595">
        <v>10000</v>
      </c>
      <c r="F15" s="595">
        <v>0</v>
      </c>
      <c r="G15" s="595">
        <v>11900</v>
      </c>
      <c r="H15" s="595">
        <v>28600</v>
      </c>
      <c r="I15" s="595">
        <v>10025</v>
      </c>
      <c r="J15" s="595">
        <v>7535</v>
      </c>
      <c r="K15" s="595">
        <v>-2490</v>
      </c>
      <c r="L15" s="2232">
        <f>+J15/BS!$E$29</f>
        <v>1.11E-2</v>
      </c>
      <c r="N15" s="2232">
        <f>+J15/BS!$E$12</f>
        <v>1.15E-2</v>
      </c>
      <c r="O15" s="2317">
        <v>100</v>
      </c>
      <c r="P15" s="2317"/>
      <c r="Q15" s="1803"/>
      <c r="R15" s="1380"/>
      <c r="S15" s="1531"/>
    </row>
    <row r="16" spans="1:19">
      <c r="B16" s="2327"/>
      <c r="C16" t="s">
        <v>3119</v>
      </c>
      <c r="D16" s="595">
        <v>6160</v>
      </c>
      <c r="E16" s="595">
        <v>0</v>
      </c>
      <c r="F16" s="595">
        <v>0</v>
      </c>
      <c r="G16" s="595">
        <v>6160</v>
      </c>
      <c r="H16" s="595">
        <v>0</v>
      </c>
      <c r="I16" s="595">
        <v>0</v>
      </c>
      <c r="J16" s="595">
        <v>0</v>
      </c>
      <c r="K16" s="595">
        <v>0</v>
      </c>
      <c r="L16" s="2232">
        <f>+J16/BS!$E$29</f>
        <v>0</v>
      </c>
      <c r="N16" s="2232">
        <f>+J16/BS!$E$12</f>
        <v>0</v>
      </c>
      <c r="O16" s="2317">
        <v>100</v>
      </c>
      <c r="P16" s="2317"/>
      <c r="Q16" s="1803"/>
      <c r="R16" s="1380"/>
      <c r="S16" s="1531"/>
    </row>
    <row r="17" spans="2:19">
      <c r="B17" s="2327"/>
      <c r="C17" t="s">
        <v>4484</v>
      </c>
      <c r="D17" s="595">
        <v>33500</v>
      </c>
      <c r="E17" s="595">
        <v>34000</v>
      </c>
      <c r="F17" s="595">
        <v>0</v>
      </c>
      <c r="G17" s="595">
        <v>15000</v>
      </c>
      <c r="H17" s="595">
        <v>52500</v>
      </c>
      <c r="I17" s="595">
        <v>18559</v>
      </c>
      <c r="J17" s="595">
        <v>14046</v>
      </c>
      <c r="K17" s="595">
        <v>-4512</v>
      </c>
      <c r="L17" s="2232">
        <f>+J17/BS!$E$29</f>
        <v>2.06E-2</v>
      </c>
      <c r="N17" s="2232">
        <f>+J17/BS!$E$12</f>
        <v>2.1399999999999999E-2</v>
      </c>
      <c r="O17" s="2317">
        <v>100</v>
      </c>
      <c r="P17" s="2317"/>
      <c r="Q17" s="1803"/>
      <c r="R17" s="1380"/>
      <c r="S17" s="1531"/>
    </row>
    <row r="18" spans="2:19">
      <c r="B18" s="2327"/>
      <c r="C18"/>
      <c r="D18" s="595"/>
      <c r="E18" s="595"/>
      <c r="F18" s="595"/>
      <c r="G18" s="595"/>
      <c r="H18" s="595"/>
      <c r="I18" s="2407">
        <f t="shared" ref="I18:K18" si="0">+SUM(I13:I17)</f>
        <v>28584</v>
      </c>
      <c r="J18" s="2407">
        <f t="shared" si="0"/>
        <v>21581</v>
      </c>
      <c r="K18" s="2407">
        <f t="shared" si="0"/>
        <v>-7002</v>
      </c>
      <c r="L18" s="2221"/>
      <c r="M18" s="2326"/>
      <c r="N18" s="2326"/>
      <c r="O18" s="2317">
        <v>100</v>
      </c>
      <c r="P18" s="2317"/>
      <c r="Q18" s="1803"/>
      <c r="R18" s="1380"/>
      <c r="S18" s="1531"/>
    </row>
    <row r="19" spans="2:19">
      <c r="B19" s="2327"/>
      <c r="C19"/>
      <c r="D19" s="595"/>
      <c r="E19" s="595"/>
      <c r="F19" s="595"/>
      <c r="G19" s="595"/>
      <c r="H19" s="595"/>
      <c r="I19" s="595"/>
      <c r="J19" s="595"/>
      <c r="K19" s="595"/>
      <c r="L19" s="2221"/>
      <c r="N19" s="2221"/>
      <c r="O19" s="2317">
        <v>100</v>
      </c>
      <c r="P19" s="2317"/>
      <c r="Q19" s="1803"/>
      <c r="R19" s="1380"/>
      <c r="S19" s="1531"/>
    </row>
    <row r="20" spans="2:19" ht="14.4">
      <c r="B20" s="2325"/>
      <c r="C20" s="2406" t="s">
        <v>4523</v>
      </c>
      <c r="D20" s="595"/>
      <c r="E20" s="595"/>
      <c r="F20" s="595"/>
      <c r="G20" s="595"/>
      <c r="H20" s="595"/>
      <c r="I20" s="595"/>
      <c r="J20" s="595"/>
      <c r="K20" s="595"/>
      <c r="L20" s="2221"/>
      <c r="N20" s="2221"/>
      <c r="O20" s="2317">
        <v>100</v>
      </c>
      <c r="P20" s="2323"/>
      <c r="S20" s="1531"/>
    </row>
    <row r="21" spans="2:19">
      <c r="B21" s="2327"/>
      <c r="C21" t="s">
        <v>4524</v>
      </c>
      <c r="D21" s="595">
        <v>25000</v>
      </c>
      <c r="E21" s="595">
        <v>0</v>
      </c>
      <c r="F21" s="595">
        <v>0</v>
      </c>
      <c r="G21" s="595">
        <v>25000</v>
      </c>
      <c r="H21" s="595">
        <v>0</v>
      </c>
      <c r="I21" s="595">
        <v>0</v>
      </c>
      <c r="J21" s="595">
        <v>0</v>
      </c>
      <c r="K21" s="595">
        <v>0</v>
      </c>
      <c r="L21" s="2232">
        <f>+J21/BS!$E$29</f>
        <v>0</v>
      </c>
      <c r="N21" s="2232">
        <f>+J21/BS!$E$12</f>
        <v>0</v>
      </c>
      <c r="O21" s="2317">
        <v>100</v>
      </c>
      <c r="P21" s="2317">
        <v>4277637</v>
      </c>
      <c r="Q21" s="1306">
        <v>4277637</v>
      </c>
      <c r="S21" s="1531"/>
    </row>
    <row r="22" spans="2:19">
      <c r="B22" s="2327"/>
      <c r="C22" t="s">
        <v>4485</v>
      </c>
      <c r="D22" s="595">
        <v>0</v>
      </c>
      <c r="E22" s="595">
        <v>10000</v>
      </c>
      <c r="F22" s="595">
        <v>1500</v>
      </c>
      <c r="G22" s="595">
        <v>0</v>
      </c>
      <c r="H22" s="595">
        <v>11500</v>
      </c>
      <c r="I22" s="595">
        <v>3453</v>
      </c>
      <c r="J22" s="595">
        <v>2762</v>
      </c>
      <c r="K22" s="595">
        <v>-691</v>
      </c>
      <c r="L22" s="2232">
        <f>+J22/BS!$E$29</f>
        <v>4.1000000000000003E-3</v>
      </c>
      <c r="N22" s="2232">
        <f>+J22/BS!$E$12</f>
        <v>4.1999999999999997E-3</v>
      </c>
      <c r="O22" s="2317">
        <v>100</v>
      </c>
      <c r="P22" s="2317"/>
      <c r="S22" s="1531"/>
    </row>
    <row r="23" spans="2:19">
      <c r="B23" s="2327"/>
      <c r="C23" t="s">
        <v>4525</v>
      </c>
      <c r="D23" s="595">
        <v>108500</v>
      </c>
      <c r="E23" s="595">
        <v>0</v>
      </c>
      <c r="F23" s="595">
        <v>0</v>
      </c>
      <c r="G23" s="595">
        <v>108500</v>
      </c>
      <c r="H23" s="595">
        <v>0</v>
      </c>
      <c r="I23" s="595">
        <v>0</v>
      </c>
      <c r="J23" s="595">
        <v>0</v>
      </c>
      <c r="K23" s="595">
        <v>0</v>
      </c>
      <c r="L23" s="2232">
        <f>+J23/BS!$E$29</f>
        <v>0</v>
      </c>
      <c r="N23" s="2232">
        <f>+J23/BS!$E$12</f>
        <v>0</v>
      </c>
      <c r="O23" s="2317">
        <v>100</v>
      </c>
      <c r="P23" s="2317"/>
      <c r="S23" s="1531"/>
    </row>
    <row r="24" spans="2:19">
      <c r="B24" s="2327"/>
      <c r="C24" t="s">
        <v>3006</v>
      </c>
      <c r="D24" s="595">
        <v>17000</v>
      </c>
      <c r="E24" s="595">
        <v>0</v>
      </c>
      <c r="F24" s="595">
        <v>0</v>
      </c>
      <c r="G24" s="595">
        <v>0</v>
      </c>
      <c r="H24" s="595">
        <v>17000</v>
      </c>
      <c r="I24" s="595">
        <v>7187</v>
      </c>
      <c r="J24" s="595">
        <v>6602</v>
      </c>
      <c r="K24" s="595">
        <v>-585</v>
      </c>
      <c r="L24" s="2232">
        <f>+J24/BS!$E$29</f>
        <v>9.7000000000000003E-3</v>
      </c>
      <c r="N24" s="2232">
        <f>+J24/BS!$E$12</f>
        <v>0.01</v>
      </c>
      <c r="O24" s="2317">
        <v>100</v>
      </c>
      <c r="P24" s="2317"/>
      <c r="S24" s="1531"/>
    </row>
    <row r="25" spans="2:19">
      <c r="B25" s="2327"/>
      <c r="C25"/>
      <c r="D25" s="595"/>
      <c r="E25" s="595"/>
      <c r="F25" s="595"/>
      <c r="G25" s="595"/>
      <c r="H25" s="595"/>
      <c r="I25" s="2407">
        <f t="shared" ref="I25" si="1">+SUM(I20:I24)</f>
        <v>10640</v>
      </c>
      <c r="J25" s="2407">
        <f t="shared" ref="J25" si="2">+SUM(J20:J24)</f>
        <v>9364</v>
      </c>
      <c r="K25" s="2407">
        <f t="shared" ref="K25" si="3">+SUM(K20:K24)</f>
        <v>-1276</v>
      </c>
      <c r="L25" s="2221"/>
      <c r="N25" s="2221"/>
      <c r="O25" s="2317">
        <v>100</v>
      </c>
      <c r="P25" s="2317"/>
      <c r="S25" s="1531"/>
    </row>
    <row r="26" spans="2:19">
      <c r="B26" s="2327"/>
      <c r="C26"/>
      <c r="D26" s="595"/>
      <c r="E26" s="595"/>
      <c r="F26" s="595"/>
      <c r="G26" s="595"/>
      <c r="H26" s="595"/>
      <c r="I26" s="595"/>
      <c r="J26" s="595"/>
      <c r="K26" s="595"/>
      <c r="L26" s="2221"/>
      <c r="N26" s="2221"/>
      <c r="O26" s="2317">
        <v>100</v>
      </c>
      <c r="P26" s="2317">
        <v>1776320</v>
      </c>
      <c r="Q26" s="1306">
        <v>1776320</v>
      </c>
      <c r="S26" s="1531"/>
    </row>
    <row r="27" spans="2:19">
      <c r="B27" s="2327"/>
      <c r="C27" s="2406" t="s">
        <v>4526</v>
      </c>
      <c r="D27" s="595"/>
      <c r="E27" s="595"/>
      <c r="F27" s="595"/>
      <c r="G27" s="595"/>
      <c r="H27" s="595"/>
      <c r="I27" s="595"/>
      <c r="J27" s="595"/>
      <c r="K27" s="595"/>
      <c r="L27" s="2326"/>
      <c r="M27" s="2326"/>
      <c r="N27" s="2326"/>
      <c r="O27" s="2317">
        <v>100</v>
      </c>
      <c r="P27" s="2317"/>
      <c r="S27" s="1531"/>
    </row>
    <row r="28" spans="2:19">
      <c r="B28" s="2327"/>
      <c r="C28" t="s">
        <v>4297</v>
      </c>
      <c r="D28" s="595">
        <v>0</v>
      </c>
      <c r="E28" s="595">
        <v>100000</v>
      </c>
      <c r="F28" s="595">
        <v>0</v>
      </c>
      <c r="G28" s="595">
        <v>0</v>
      </c>
      <c r="H28" s="595">
        <v>100000</v>
      </c>
      <c r="I28" s="595">
        <v>3350</v>
      </c>
      <c r="J28" s="595">
        <v>2755</v>
      </c>
      <c r="K28" s="595">
        <v>-595</v>
      </c>
      <c r="L28" s="2232">
        <f>+J28/BS!$E$29</f>
        <v>4.1000000000000003E-3</v>
      </c>
      <c r="N28" s="2232">
        <f>+J28/BS!$E$12</f>
        <v>4.1999999999999997E-3</v>
      </c>
      <c r="O28" s="2317">
        <v>100</v>
      </c>
      <c r="P28" s="2317"/>
      <c r="S28" s="1531"/>
    </row>
    <row r="29" spans="2:19">
      <c r="B29" s="2327"/>
      <c r="C29"/>
      <c r="D29" s="595"/>
      <c r="E29" s="595"/>
      <c r="F29" s="595"/>
      <c r="G29" s="595"/>
      <c r="H29" s="595"/>
      <c r="I29" s="2407">
        <f>+SUM(I27:I28)</f>
        <v>3350</v>
      </c>
      <c r="J29" s="2407">
        <f t="shared" ref="J29:K29" si="4">+SUM(J27:J28)</f>
        <v>2755</v>
      </c>
      <c r="K29" s="2407">
        <f t="shared" si="4"/>
        <v>-595</v>
      </c>
      <c r="L29" s="2326"/>
      <c r="M29" s="2326"/>
      <c r="N29" s="2326"/>
      <c r="O29" s="2317">
        <v>100</v>
      </c>
      <c r="P29" s="2317"/>
      <c r="S29" s="1531"/>
    </row>
    <row r="30" spans="2:19">
      <c r="B30" s="2327"/>
      <c r="C30"/>
      <c r="D30" s="595"/>
      <c r="E30" s="595"/>
      <c r="F30" s="595"/>
      <c r="G30" s="595"/>
      <c r="H30" s="595"/>
      <c r="I30" s="595"/>
      <c r="J30" s="595"/>
      <c r="K30" s="595"/>
      <c r="L30" s="2326"/>
      <c r="M30" s="2326"/>
      <c r="N30" s="2326"/>
      <c r="O30" s="2317">
        <v>100</v>
      </c>
      <c r="P30" s="2317"/>
      <c r="S30" s="1531"/>
    </row>
    <row r="31" spans="2:19">
      <c r="B31" s="2327"/>
      <c r="C31" s="2406" t="s">
        <v>4527</v>
      </c>
      <c r="D31" s="595"/>
      <c r="E31" s="595"/>
      <c r="F31" s="595"/>
      <c r="G31" s="595"/>
      <c r="H31" s="595"/>
      <c r="I31" s="595"/>
      <c r="J31" s="595"/>
      <c r="K31" s="595"/>
      <c r="L31" s="2221"/>
      <c r="N31" s="2221"/>
      <c r="O31" s="2317">
        <v>100</v>
      </c>
      <c r="P31" s="2317"/>
      <c r="S31" s="1531"/>
    </row>
    <row r="32" spans="2:19" ht="14.4">
      <c r="B32" s="2325"/>
      <c r="C32" t="s">
        <v>4528</v>
      </c>
      <c r="D32" s="595">
        <v>40500</v>
      </c>
      <c r="E32" s="595">
        <v>0</v>
      </c>
      <c r="F32" s="595">
        <v>0</v>
      </c>
      <c r="G32" s="595">
        <v>40500</v>
      </c>
      <c r="H32" s="595">
        <v>0</v>
      </c>
      <c r="I32" s="595">
        <v>0</v>
      </c>
      <c r="J32" s="595">
        <v>0</v>
      </c>
      <c r="K32" s="595">
        <v>0</v>
      </c>
      <c r="L32" s="2232">
        <f>+J32/BS!$E$29</f>
        <v>0</v>
      </c>
      <c r="N32" s="2232">
        <f>+J32/BS!$E$12</f>
        <v>0</v>
      </c>
      <c r="O32" s="2317">
        <v>100</v>
      </c>
      <c r="P32" s="2323"/>
      <c r="S32" s="1531"/>
    </row>
    <row r="33" spans="2:19">
      <c r="B33" s="2327"/>
      <c r="C33" t="s">
        <v>4403</v>
      </c>
      <c r="D33" s="595">
        <v>38000</v>
      </c>
      <c r="E33" s="595">
        <v>97300</v>
      </c>
      <c r="F33" s="595">
        <v>0</v>
      </c>
      <c r="G33" s="595">
        <v>10300</v>
      </c>
      <c r="H33" s="595">
        <v>125000</v>
      </c>
      <c r="I33" s="595">
        <v>20846</v>
      </c>
      <c r="J33" s="595">
        <v>17903</v>
      </c>
      <c r="K33" s="595">
        <v>-2943</v>
      </c>
      <c r="L33" s="2232">
        <f>+J33/BS!$E$29</f>
        <v>2.63E-2</v>
      </c>
      <c r="N33" s="2232">
        <f>+J33/BS!$E$12</f>
        <v>2.7199999999999998E-2</v>
      </c>
      <c r="O33" s="2317">
        <v>100</v>
      </c>
      <c r="P33" s="2317"/>
      <c r="S33" s="1531"/>
    </row>
    <row r="34" spans="2:19">
      <c r="B34" s="2327"/>
      <c r="C34" t="s">
        <v>4486</v>
      </c>
      <c r="D34" s="595">
        <v>55000</v>
      </c>
      <c r="E34" s="595">
        <v>45000</v>
      </c>
      <c r="F34" s="595">
        <v>0</v>
      </c>
      <c r="G34" s="595">
        <v>0</v>
      </c>
      <c r="H34" s="595">
        <v>100000</v>
      </c>
      <c r="I34" s="595">
        <v>11217</v>
      </c>
      <c r="J34" s="595">
        <v>8842</v>
      </c>
      <c r="K34" s="595">
        <v>-2375</v>
      </c>
      <c r="L34" s="2232">
        <f>+J34/BS!$E$29</f>
        <v>1.2999999999999999E-2</v>
      </c>
      <c r="N34" s="2232">
        <f>+J34/BS!$E$12</f>
        <v>1.34E-2</v>
      </c>
      <c r="O34" s="2317">
        <v>100</v>
      </c>
      <c r="P34" s="2317"/>
      <c r="S34" s="1531"/>
    </row>
    <row r="35" spans="2:19">
      <c r="B35" s="2327"/>
      <c r="C35" t="s">
        <v>4404</v>
      </c>
      <c r="D35" s="595">
        <v>410000</v>
      </c>
      <c r="E35" s="595">
        <v>400000</v>
      </c>
      <c r="F35" s="595">
        <v>0</v>
      </c>
      <c r="G35" s="595">
        <v>410000</v>
      </c>
      <c r="H35" s="595">
        <v>400000</v>
      </c>
      <c r="I35" s="595">
        <v>7079</v>
      </c>
      <c r="J35" s="595">
        <v>7180</v>
      </c>
      <c r="K35" s="595">
        <v>101</v>
      </c>
      <c r="L35" s="2232">
        <f>+J35/BS!$E$29</f>
        <v>1.06E-2</v>
      </c>
      <c r="N35" s="2232">
        <f>+J35/BS!$E$12</f>
        <v>1.09E-2</v>
      </c>
      <c r="O35" s="2317">
        <v>100</v>
      </c>
      <c r="P35" s="2317"/>
      <c r="S35" s="1531"/>
    </row>
    <row r="36" spans="2:19" ht="16.5" customHeight="1">
      <c r="B36" s="2325"/>
      <c r="C36" t="s">
        <v>4487</v>
      </c>
      <c r="D36" s="595">
        <v>170000</v>
      </c>
      <c r="E36" s="595">
        <v>188000</v>
      </c>
      <c r="F36" s="595">
        <v>0</v>
      </c>
      <c r="G36" s="595">
        <v>0</v>
      </c>
      <c r="H36" s="595">
        <v>358000</v>
      </c>
      <c r="I36" s="595">
        <v>13740</v>
      </c>
      <c r="J36" s="595">
        <v>10224</v>
      </c>
      <c r="K36" s="595">
        <v>-3516</v>
      </c>
      <c r="L36" s="2232">
        <f>+J36/BS!$E$29</f>
        <v>1.4999999999999999E-2</v>
      </c>
      <c r="N36" s="2232">
        <f>+J36/BS!$E$12</f>
        <v>1.55E-2</v>
      </c>
      <c r="O36" s="2317">
        <v>100</v>
      </c>
      <c r="P36" s="2323"/>
      <c r="S36" s="1531"/>
    </row>
    <row r="37" spans="2:19">
      <c r="B37" s="2327"/>
      <c r="C37" t="s">
        <v>4488</v>
      </c>
      <c r="D37" s="595">
        <v>162400</v>
      </c>
      <c r="E37" s="595">
        <v>0</v>
      </c>
      <c r="F37" s="595">
        <v>0</v>
      </c>
      <c r="G37" s="595">
        <v>12400</v>
      </c>
      <c r="H37" s="595">
        <v>150000</v>
      </c>
      <c r="I37" s="595">
        <v>30974</v>
      </c>
      <c r="J37" s="595">
        <v>25791</v>
      </c>
      <c r="K37" s="595">
        <v>-5183</v>
      </c>
      <c r="L37" s="2232">
        <f>+J37/BS!$E$29</f>
        <v>3.7900000000000003E-2</v>
      </c>
      <c r="N37" s="2232">
        <f>+J37/BS!$E$12</f>
        <v>3.9199999999999999E-2</v>
      </c>
      <c r="O37" s="2317">
        <v>100</v>
      </c>
      <c r="P37" s="2317">
        <v>7810530</v>
      </c>
      <c r="Q37" s="1803">
        <v>7810530</v>
      </c>
      <c r="S37" s="1531"/>
    </row>
    <row r="38" spans="2:19">
      <c r="B38" s="2327"/>
      <c r="C38" t="s">
        <v>3002</v>
      </c>
      <c r="D38" s="595">
        <v>76500</v>
      </c>
      <c r="E38" s="595">
        <v>6000</v>
      </c>
      <c r="F38" s="595">
        <v>0</v>
      </c>
      <c r="G38" s="595">
        <v>2500</v>
      </c>
      <c r="H38" s="595">
        <v>80000</v>
      </c>
      <c r="I38" s="595">
        <v>69249</v>
      </c>
      <c r="J38" s="595">
        <v>57832</v>
      </c>
      <c r="K38" s="595">
        <v>-11417</v>
      </c>
      <c r="L38" s="2232">
        <f>+J38/BS!$E$29</f>
        <v>8.5000000000000006E-2</v>
      </c>
      <c r="N38" s="2232">
        <f>+J38/BS!$E$12</f>
        <v>8.7900000000000006E-2</v>
      </c>
      <c r="O38" s="2317">
        <v>100</v>
      </c>
      <c r="P38" s="2317"/>
      <c r="Q38" s="1803"/>
      <c r="S38" s="1531"/>
    </row>
    <row r="39" spans="2:19">
      <c r="B39" s="2327"/>
      <c r="C39" t="s">
        <v>3645</v>
      </c>
      <c r="D39" s="595">
        <v>807231</v>
      </c>
      <c r="E39" s="595">
        <v>42769</v>
      </c>
      <c r="F39" s="595">
        <v>0</v>
      </c>
      <c r="G39" s="595">
        <v>50000</v>
      </c>
      <c r="H39" s="595">
        <v>800000</v>
      </c>
      <c r="I39" s="595">
        <v>37444</v>
      </c>
      <c r="J39" s="595">
        <v>28160</v>
      </c>
      <c r="K39" s="595">
        <v>-9284</v>
      </c>
      <c r="L39" s="2232">
        <f>+J39/BS!$E$29</f>
        <v>4.1399999999999999E-2</v>
      </c>
      <c r="N39" s="2232">
        <f>+J39/BS!$E$12</f>
        <v>4.2799999999999998E-2</v>
      </c>
      <c r="O39" s="2317">
        <v>100</v>
      </c>
      <c r="P39" s="2317"/>
      <c r="Q39" s="1803"/>
      <c r="S39" s="1531"/>
    </row>
    <row r="40" spans="2:19">
      <c r="B40" s="2327"/>
      <c r="C40"/>
      <c r="D40" s="595"/>
      <c r="E40" s="595"/>
      <c r="F40" s="595"/>
      <c r="G40" s="595"/>
      <c r="H40" s="595"/>
      <c r="I40" s="2407">
        <f>+SUM(I32:I39)</f>
        <v>190549</v>
      </c>
      <c r="J40" s="2407">
        <f t="shared" ref="J40:K40" si="5">+SUM(J32:J39)</f>
        <v>155932</v>
      </c>
      <c r="K40" s="2407">
        <f t="shared" si="5"/>
        <v>-34617</v>
      </c>
      <c r="L40" s="2221"/>
      <c r="N40" s="2221"/>
      <c r="O40" s="2317">
        <v>100</v>
      </c>
      <c r="P40" s="2317"/>
      <c r="Q40" s="1803"/>
      <c r="S40" s="1531"/>
    </row>
    <row r="41" spans="2:19">
      <c r="B41" s="2327"/>
      <c r="C41"/>
      <c r="D41" s="595"/>
      <c r="E41" s="595"/>
      <c r="F41" s="595"/>
      <c r="G41" s="595"/>
      <c r="H41" s="595"/>
      <c r="I41" s="595"/>
      <c r="J41" s="595"/>
      <c r="K41" s="595"/>
      <c r="L41" s="2221"/>
      <c r="N41" s="2221"/>
      <c r="O41" s="2317">
        <v>100</v>
      </c>
      <c r="P41" s="2317"/>
      <c r="Q41" s="1803"/>
      <c r="S41" s="1531"/>
    </row>
    <row r="42" spans="2:19">
      <c r="B42" s="2327"/>
      <c r="C42" s="2406" t="s">
        <v>4529</v>
      </c>
      <c r="D42" s="595"/>
      <c r="E42" s="595"/>
      <c r="F42" s="595"/>
      <c r="G42" s="595"/>
      <c r="H42" s="595"/>
      <c r="I42" s="595"/>
      <c r="J42" s="595"/>
      <c r="K42" s="595"/>
      <c r="L42" s="2221"/>
      <c r="N42" s="2221"/>
      <c r="O42" s="2317">
        <v>100</v>
      </c>
      <c r="P42" s="2317">
        <v>20448460</v>
      </c>
      <c r="Q42" s="1803">
        <v>20448460</v>
      </c>
      <c r="S42" s="1531">
        <v>2.9999999999999997E-4</v>
      </c>
    </row>
    <row r="43" spans="2:19">
      <c r="B43" s="2327"/>
      <c r="C43" t="s">
        <v>4326</v>
      </c>
      <c r="D43" s="595">
        <v>9500</v>
      </c>
      <c r="E43" s="595">
        <v>0</v>
      </c>
      <c r="F43" s="595">
        <v>0</v>
      </c>
      <c r="G43" s="595">
        <v>0</v>
      </c>
      <c r="H43" s="595">
        <v>9500</v>
      </c>
      <c r="I43" s="595">
        <v>5439</v>
      </c>
      <c r="J43" s="595">
        <v>5934</v>
      </c>
      <c r="K43" s="595">
        <v>495</v>
      </c>
      <c r="L43" s="2232">
        <f>+J43/BS!$E$29</f>
        <v>8.6999999999999994E-3</v>
      </c>
      <c r="N43" s="2232">
        <f>+J43/BS!$E$12</f>
        <v>8.9999999999999993E-3</v>
      </c>
      <c r="O43" s="2317">
        <v>100</v>
      </c>
      <c r="P43" s="2317">
        <v>8426250</v>
      </c>
      <c r="Q43" s="1803">
        <v>8426250</v>
      </c>
      <c r="S43" s="1531"/>
    </row>
    <row r="44" spans="2:19">
      <c r="B44" s="2327"/>
      <c r="C44" t="s">
        <v>4489</v>
      </c>
      <c r="D44" s="595">
        <v>0</v>
      </c>
      <c r="E44" s="595">
        <v>7000</v>
      </c>
      <c r="F44" s="595">
        <v>0</v>
      </c>
      <c r="G44" s="595">
        <v>0</v>
      </c>
      <c r="H44" s="595">
        <v>7000</v>
      </c>
      <c r="I44" s="595">
        <v>1611</v>
      </c>
      <c r="J44" s="595">
        <v>1591</v>
      </c>
      <c r="K44" s="595">
        <v>-20</v>
      </c>
      <c r="L44" s="2232">
        <f>+J44/BS!$E$29</f>
        <v>2.3E-3</v>
      </c>
      <c r="N44" s="2232">
        <f>+J44/BS!$E$12</f>
        <v>2.3999999999999998E-3</v>
      </c>
      <c r="O44" s="2317">
        <v>100</v>
      </c>
      <c r="P44" s="2317"/>
      <c r="Q44" s="1803"/>
      <c r="S44" s="1531"/>
    </row>
    <row r="45" spans="2:19">
      <c r="B45" s="2327"/>
      <c r="C45" t="s">
        <v>4327</v>
      </c>
      <c r="D45" s="595">
        <v>212328</v>
      </c>
      <c r="E45" s="595">
        <v>25000</v>
      </c>
      <c r="F45" s="595">
        <v>0</v>
      </c>
      <c r="G45" s="595">
        <v>42328</v>
      </c>
      <c r="H45" s="595">
        <v>195000</v>
      </c>
      <c r="I45" s="595">
        <v>9356</v>
      </c>
      <c r="J45" s="595">
        <v>10739</v>
      </c>
      <c r="K45" s="595">
        <v>1383</v>
      </c>
      <c r="L45" s="2232">
        <f>+J45/BS!$E$29</f>
        <v>1.5800000000000002E-2</v>
      </c>
      <c r="N45" s="2232">
        <f>+J45/BS!$E$12</f>
        <v>1.6299999999999999E-2</v>
      </c>
      <c r="O45" s="2317">
        <v>100</v>
      </c>
      <c r="P45" s="2317"/>
      <c r="Q45" s="1803"/>
      <c r="S45" s="1531"/>
    </row>
    <row r="46" spans="2:19" ht="14.4">
      <c r="B46" s="2325"/>
      <c r="C46"/>
      <c r="D46" s="595"/>
      <c r="E46" s="595"/>
      <c r="F46" s="595"/>
      <c r="G46" s="595"/>
      <c r="H46" s="595"/>
      <c r="I46" s="2407">
        <f t="shared" ref="I46" si="6">+SUM(I41:I45)</f>
        <v>16406</v>
      </c>
      <c r="J46" s="2407">
        <f t="shared" ref="J46" si="7">+SUM(J41:J45)</f>
        <v>18264</v>
      </c>
      <c r="K46" s="2407">
        <f t="shared" ref="K46" si="8">+SUM(K41:K45)</f>
        <v>1858</v>
      </c>
      <c r="L46" s="2221"/>
      <c r="N46" s="2221"/>
      <c r="O46" s="2317">
        <v>100</v>
      </c>
      <c r="P46" s="2323">
        <v>0</v>
      </c>
      <c r="Q46" s="1803">
        <f>I46/BS!$E$33</f>
        <v>0</v>
      </c>
      <c r="R46" s="1380"/>
      <c r="S46" s="1531">
        <v>1E-4</v>
      </c>
    </row>
    <row r="47" spans="2:19" ht="14.4">
      <c r="B47" s="2325"/>
      <c r="C47"/>
      <c r="D47" s="595"/>
      <c r="E47" s="595"/>
      <c r="F47" s="595"/>
      <c r="G47" s="595"/>
      <c r="H47" s="595"/>
      <c r="I47" s="595"/>
      <c r="J47" s="595"/>
      <c r="K47" s="595"/>
      <c r="L47" s="2221"/>
      <c r="M47" s="2326"/>
      <c r="N47" s="2326"/>
      <c r="O47" s="2317">
        <v>100</v>
      </c>
      <c r="P47" s="2366"/>
      <c r="Q47" s="1803"/>
      <c r="R47" s="1380"/>
      <c r="S47" s="1531"/>
    </row>
    <row r="48" spans="2:19" ht="14.4">
      <c r="B48" s="2325"/>
      <c r="C48" s="2406" t="s">
        <v>4530</v>
      </c>
      <c r="D48" s="595"/>
      <c r="E48" s="595"/>
      <c r="F48" s="595"/>
      <c r="G48" s="595"/>
      <c r="H48" s="595"/>
      <c r="I48" s="595"/>
      <c r="J48" s="595"/>
      <c r="K48" s="595"/>
      <c r="L48" s="2221"/>
      <c r="N48" s="2221"/>
      <c r="O48" s="2317">
        <v>100</v>
      </c>
      <c r="P48" s="2366"/>
      <c r="Q48" s="1803"/>
      <c r="R48" s="1380"/>
      <c r="S48" s="1531"/>
    </row>
    <row r="49" spans="2:19" ht="14.4">
      <c r="B49" s="2325"/>
      <c r="C49" t="s">
        <v>4490</v>
      </c>
      <c r="D49" s="595">
        <v>0</v>
      </c>
      <c r="E49" s="595">
        <v>125000</v>
      </c>
      <c r="F49" s="595">
        <v>0</v>
      </c>
      <c r="G49" s="595">
        <v>0</v>
      </c>
      <c r="H49" s="595">
        <v>125000</v>
      </c>
      <c r="I49" s="595">
        <v>1562</v>
      </c>
      <c r="J49" s="595">
        <v>1575</v>
      </c>
      <c r="K49" s="595">
        <v>13</v>
      </c>
      <c r="L49" s="2232">
        <f>+J49/BS!$E$29</f>
        <v>2.3E-3</v>
      </c>
      <c r="N49" s="2232">
        <f>+J49/BS!$E$12</f>
        <v>2.3999999999999998E-3</v>
      </c>
      <c r="O49" s="2317">
        <v>100</v>
      </c>
      <c r="P49" s="2366"/>
      <c r="Q49" s="1803"/>
      <c r="R49" s="1380"/>
      <c r="S49" s="1531"/>
    </row>
    <row r="50" spans="2:19" ht="14.4">
      <c r="B50" s="2325"/>
      <c r="C50" t="s">
        <v>3022</v>
      </c>
      <c r="D50" s="595">
        <v>430000</v>
      </c>
      <c r="E50" s="595">
        <v>50000</v>
      </c>
      <c r="F50" s="595">
        <v>55350</v>
      </c>
      <c r="G50" s="595">
        <v>111000</v>
      </c>
      <c r="H50" s="595">
        <v>424350</v>
      </c>
      <c r="I50" s="595">
        <v>44816</v>
      </c>
      <c r="J50" s="595">
        <v>59379</v>
      </c>
      <c r="K50" s="595">
        <v>14564</v>
      </c>
      <c r="L50" s="2232">
        <f>+J50/BS!$E$29</f>
        <v>8.7300000000000003E-2</v>
      </c>
      <c r="N50" s="2232">
        <f>+J50/BS!$E$12</f>
        <v>9.0300000000000005E-2</v>
      </c>
      <c r="O50" s="2317">
        <v>100</v>
      </c>
      <c r="P50" s="2366"/>
      <c r="Q50" s="1803"/>
      <c r="R50" s="1380"/>
      <c r="S50" s="1531"/>
    </row>
    <row r="51" spans="2:19" ht="14.4">
      <c r="B51" s="2325"/>
      <c r="C51"/>
      <c r="D51" s="595"/>
      <c r="E51" s="595"/>
      <c r="F51" s="595"/>
      <c r="G51" s="595"/>
      <c r="H51" s="595"/>
      <c r="I51" s="2407">
        <f>+SUM(I49:I50)</f>
        <v>46378</v>
      </c>
      <c r="J51" s="2407">
        <f t="shared" ref="J51:K51" si="9">+SUM(J49:J50)</f>
        <v>60954</v>
      </c>
      <c r="K51" s="2407">
        <f t="shared" si="9"/>
        <v>14577</v>
      </c>
      <c r="L51" s="2221"/>
      <c r="N51" s="2221"/>
      <c r="O51" s="2317">
        <v>100</v>
      </c>
      <c r="P51" s="2366"/>
      <c r="Q51" s="1803"/>
      <c r="R51" s="1380"/>
      <c r="S51" s="1531"/>
    </row>
    <row r="52" spans="2:19">
      <c r="B52" s="2327"/>
      <c r="C52"/>
      <c r="D52" s="595"/>
      <c r="E52" s="595"/>
      <c r="F52" s="595"/>
      <c r="G52" s="595"/>
      <c r="H52" s="595"/>
      <c r="I52" s="595"/>
      <c r="J52" s="595"/>
      <c r="K52" s="595"/>
      <c r="L52" s="2221"/>
      <c r="N52" s="2221"/>
      <c r="O52" s="2317">
        <v>100</v>
      </c>
      <c r="P52" s="2317">
        <v>5462500</v>
      </c>
      <c r="Q52" s="1803">
        <v>5462500</v>
      </c>
      <c r="R52" s="1380"/>
      <c r="S52" s="1531">
        <v>2.0000000000000001E-4</v>
      </c>
    </row>
    <row r="53" spans="2:19">
      <c r="B53" s="2327"/>
      <c r="C53" s="2406" t="s">
        <v>4531</v>
      </c>
      <c r="D53" s="595"/>
      <c r="E53" s="595"/>
      <c r="F53" s="595"/>
      <c r="G53" s="595"/>
      <c r="H53" s="595"/>
      <c r="I53" s="595"/>
      <c r="J53" s="595"/>
      <c r="K53" s="595"/>
      <c r="L53" s="2221"/>
      <c r="N53" s="2221"/>
      <c r="O53" s="2317">
        <v>100</v>
      </c>
      <c r="P53" s="2317">
        <v>18771193</v>
      </c>
      <c r="Q53" s="1306">
        <v>18771193</v>
      </c>
      <c r="S53" s="1531"/>
    </row>
    <row r="54" spans="2:19">
      <c r="B54" s="2327"/>
      <c r="C54" t="s">
        <v>4491</v>
      </c>
      <c r="D54" s="595">
        <v>200000</v>
      </c>
      <c r="E54" s="595">
        <v>25000</v>
      </c>
      <c r="F54" s="595">
        <v>0</v>
      </c>
      <c r="G54" s="595">
        <v>0</v>
      </c>
      <c r="H54" s="595">
        <v>225000</v>
      </c>
      <c r="I54" s="595">
        <v>7564</v>
      </c>
      <c r="J54" s="595">
        <v>6185</v>
      </c>
      <c r="K54" s="595">
        <v>-1378</v>
      </c>
      <c r="L54" s="2232">
        <f>+J54/BS!$E$29</f>
        <v>9.1000000000000004E-3</v>
      </c>
      <c r="N54" s="2232">
        <f>+J54/BS!$E$12</f>
        <v>9.4000000000000004E-3</v>
      </c>
      <c r="O54" s="2317">
        <v>100</v>
      </c>
      <c r="P54" s="2317"/>
      <c r="S54" s="1531"/>
    </row>
    <row r="55" spans="2:19">
      <c r="B55" s="2327"/>
      <c r="C55" t="s">
        <v>4234</v>
      </c>
      <c r="D55" s="595">
        <v>40000</v>
      </c>
      <c r="E55" s="595">
        <v>0</v>
      </c>
      <c r="F55" s="595">
        <v>0</v>
      </c>
      <c r="G55" s="595">
        <v>4000</v>
      </c>
      <c r="H55" s="595">
        <v>36000</v>
      </c>
      <c r="I55" s="595">
        <v>7597</v>
      </c>
      <c r="J55" s="595">
        <v>6004</v>
      </c>
      <c r="K55" s="595">
        <v>-1593</v>
      </c>
      <c r="L55" s="2232">
        <f>+J55/BS!$E$29</f>
        <v>8.8000000000000005E-3</v>
      </c>
      <c r="N55" s="2232">
        <f>+J55/BS!$E$12</f>
        <v>9.1000000000000004E-3</v>
      </c>
      <c r="O55" s="2317">
        <v>100</v>
      </c>
      <c r="P55" s="2317"/>
      <c r="S55" s="1531"/>
    </row>
    <row r="56" spans="2:19">
      <c r="B56" s="2327"/>
      <c r="C56" t="s">
        <v>4492</v>
      </c>
      <c r="D56" s="595">
        <v>62000</v>
      </c>
      <c r="E56" s="595">
        <v>63700</v>
      </c>
      <c r="F56" s="595">
        <v>0</v>
      </c>
      <c r="G56" s="595">
        <v>0</v>
      </c>
      <c r="H56" s="595">
        <v>125700</v>
      </c>
      <c r="I56" s="595">
        <v>13328</v>
      </c>
      <c r="J56" s="595">
        <v>12271</v>
      </c>
      <c r="K56" s="595">
        <v>-1057</v>
      </c>
      <c r="L56" s="2232">
        <f>+J56/BS!$E$29</f>
        <v>1.7999999999999999E-2</v>
      </c>
      <c r="N56" s="2232">
        <f>+J56/BS!$E$12</f>
        <v>1.8700000000000001E-2</v>
      </c>
      <c r="O56" s="2317">
        <v>100</v>
      </c>
      <c r="P56" s="2317"/>
      <c r="S56" s="1531"/>
    </row>
    <row r="57" spans="2:19">
      <c r="B57" s="2327"/>
      <c r="C57"/>
      <c r="D57" s="595"/>
      <c r="E57" s="595"/>
      <c r="F57" s="595"/>
      <c r="G57" s="595"/>
      <c r="H57" s="595"/>
      <c r="I57" s="2407">
        <f t="shared" ref="I57" si="10">+SUM(I52:I56)</f>
        <v>28489</v>
      </c>
      <c r="J57" s="2407">
        <f t="shared" ref="J57" si="11">+SUM(J52:J56)</f>
        <v>24460</v>
      </c>
      <c r="K57" s="2407">
        <f t="shared" ref="K57" si="12">+SUM(K52:K56)</f>
        <v>-4028</v>
      </c>
      <c r="L57" s="2221"/>
      <c r="N57" s="2221"/>
      <c r="O57" s="2317">
        <v>100</v>
      </c>
      <c r="P57" s="2317"/>
      <c r="S57" s="1531"/>
    </row>
    <row r="58" spans="2:19">
      <c r="B58" s="2338"/>
      <c r="C58"/>
      <c r="D58" s="595"/>
      <c r="E58" s="595"/>
      <c r="F58" s="595"/>
      <c r="G58" s="595"/>
      <c r="H58" s="595"/>
      <c r="I58" s="595"/>
      <c r="J58" s="595"/>
      <c r="K58" s="595"/>
      <c r="L58" s="2221"/>
      <c r="N58" s="2221"/>
      <c r="O58" s="2317">
        <v>100</v>
      </c>
      <c r="P58" s="2317">
        <v>1388625</v>
      </c>
      <c r="Q58" s="1306">
        <v>1388625</v>
      </c>
      <c r="S58" s="1531"/>
    </row>
    <row r="59" spans="2:19">
      <c r="B59" s="2327"/>
      <c r="C59" s="2406" t="s">
        <v>4532</v>
      </c>
      <c r="D59" s="595"/>
      <c r="E59" s="595"/>
      <c r="F59" s="595"/>
      <c r="G59" s="595"/>
      <c r="H59" s="595"/>
      <c r="I59" s="595"/>
      <c r="J59" s="595"/>
      <c r="K59" s="595"/>
      <c r="L59" s="2221"/>
      <c r="N59" s="2221"/>
      <c r="O59" s="2317">
        <v>100</v>
      </c>
      <c r="P59" s="2317"/>
      <c r="S59" s="1531"/>
    </row>
    <row r="60" spans="2:19">
      <c r="B60" s="2327"/>
      <c r="C60" t="s">
        <v>3481</v>
      </c>
      <c r="D60" s="595">
        <v>110000</v>
      </c>
      <c r="E60" s="595">
        <v>0</v>
      </c>
      <c r="F60" s="595">
        <v>0</v>
      </c>
      <c r="G60" s="595">
        <v>10000</v>
      </c>
      <c r="H60" s="595">
        <v>100000</v>
      </c>
      <c r="I60" s="595">
        <v>29461</v>
      </c>
      <c r="J60" s="595">
        <v>27975</v>
      </c>
      <c r="K60" s="595">
        <v>-1486</v>
      </c>
      <c r="L60" s="2232">
        <f>+J60/BS!$E$29</f>
        <v>4.1099999999999998E-2</v>
      </c>
      <c r="N60" s="2232">
        <f>+J60/BS!$E$12</f>
        <v>4.2500000000000003E-2</v>
      </c>
      <c r="O60" s="2317">
        <v>100</v>
      </c>
      <c r="P60" s="2317"/>
      <c r="S60" s="1531"/>
    </row>
    <row r="61" spans="2:19">
      <c r="B61" s="2327"/>
      <c r="C61" t="s">
        <v>4328</v>
      </c>
      <c r="D61" s="595">
        <v>20</v>
      </c>
      <c r="E61" s="595">
        <v>0</v>
      </c>
      <c r="F61" s="595">
        <v>0</v>
      </c>
      <c r="G61" s="595">
        <v>0</v>
      </c>
      <c r="H61" s="595">
        <v>20</v>
      </c>
      <c r="I61" s="595">
        <v>1</v>
      </c>
      <c r="J61" s="595">
        <v>1</v>
      </c>
      <c r="K61" s="595">
        <v>0</v>
      </c>
      <c r="L61" s="2232">
        <f>+J61/BS!$E$29</f>
        <v>0</v>
      </c>
      <c r="N61" s="2232">
        <f>+J61/BS!$E$12</f>
        <v>0</v>
      </c>
      <c r="O61" s="2317">
        <v>100</v>
      </c>
      <c r="P61" s="2317"/>
      <c r="S61" s="1531"/>
    </row>
    <row r="62" spans="2:19">
      <c r="B62" s="2327"/>
      <c r="C62"/>
      <c r="D62" s="595"/>
      <c r="E62" s="595"/>
      <c r="F62" s="595"/>
      <c r="G62" s="595"/>
      <c r="H62" s="595"/>
      <c r="I62" s="2407">
        <f>+SUM(I60:I61)</f>
        <v>29462</v>
      </c>
      <c r="J62" s="2407">
        <f t="shared" ref="J62:K62" si="13">+SUM(J60:J61)</f>
        <v>27976</v>
      </c>
      <c r="K62" s="2407">
        <f t="shared" si="13"/>
        <v>-1486</v>
      </c>
      <c r="L62" s="2221"/>
      <c r="N62" s="2221"/>
      <c r="O62" s="2317">
        <v>100</v>
      </c>
      <c r="P62" s="2317"/>
      <c r="S62" s="1531"/>
    </row>
    <row r="63" spans="2:19">
      <c r="B63" s="2327"/>
      <c r="C63"/>
      <c r="D63" s="595"/>
      <c r="E63" s="595"/>
      <c r="F63" s="595"/>
      <c r="G63" s="595"/>
      <c r="H63" s="595"/>
      <c r="I63" s="595"/>
      <c r="J63" s="595"/>
      <c r="K63" s="595"/>
      <c r="L63" s="2221"/>
      <c r="N63" s="2221"/>
      <c r="O63" s="2317">
        <v>100</v>
      </c>
      <c r="P63" s="2317"/>
      <c r="S63" s="1531"/>
    </row>
    <row r="64" spans="2:19">
      <c r="B64" s="2327"/>
      <c r="C64" s="2406" t="s">
        <v>4533</v>
      </c>
      <c r="D64" s="595"/>
      <c r="E64" s="595"/>
      <c r="F64" s="595"/>
      <c r="G64" s="595"/>
      <c r="H64" s="595"/>
      <c r="I64" s="595"/>
      <c r="J64" s="595"/>
      <c r="K64" s="595"/>
      <c r="L64" s="2221"/>
      <c r="N64" s="2221"/>
      <c r="O64" s="2317">
        <v>100</v>
      </c>
      <c r="P64" s="2317"/>
      <c r="S64" s="1531"/>
    </row>
    <row r="65" spans="1:19">
      <c r="B65" s="2327"/>
      <c r="C65" t="s">
        <v>4493</v>
      </c>
      <c r="D65" s="595">
        <v>205000</v>
      </c>
      <c r="E65" s="595">
        <v>60000</v>
      </c>
      <c r="F65" s="595">
        <v>0</v>
      </c>
      <c r="G65" s="595">
        <v>0</v>
      </c>
      <c r="H65" s="595">
        <v>265000</v>
      </c>
      <c r="I65" s="595">
        <v>4937</v>
      </c>
      <c r="J65" s="595">
        <v>3763</v>
      </c>
      <c r="K65" s="595">
        <v>-1174</v>
      </c>
      <c r="L65" s="2232">
        <f>+J65/BS!$E$29</f>
        <v>5.4999999999999997E-3</v>
      </c>
      <c r="N65" s="2232">
        <f>+J65/BS!$E$12</f>
        <v>5.7000000000000002E-3</v>
      </c>
      <c r="O65" s="2317"/>
      <c r="P65" s="2317"/>
      <c r="S65" s="1531"/>
    </row>
    <row r="66" spans="1:19">
      <c r="B66" s="2327"/>
      <c r="C66" t="s">
        <v>4494</v>
      </c>
      <c r="D66" s="595">
        <v>155000</v>
      </c>
      <c r="E66" s="595">
        <v>50000</v>
      </c>
      <c r="F66" s="595">
        <v>0</v>
      </c>
      <c r="G66" s="595">
        <v>40000</v>
      </c>
      <c r="H66" s="595">
        <v>165000</v>
      </c>
      <c r="I66" s="595">
        <v>6051</v>
      </c>
      <c r="J66" s="595">
        <v>5928</v>
      </c>
      <c r="K66" s="595">
        <v>-123</v>
      </c>
      <c r="L66" s="2232">
        <f>+J66/BS!$E$29</f>
        <v>8.6999999999999994E-3</v>
      </c>
      <c r="N66" s="2232">
        <f>+J66/BS!$E$12</f>
        <v>8.9999999999999993E-3</v>
      </c>
      <c r="O66" s="2317"/>
      <c r="P66" s="2317"/>
      <c r="S66" s="1531"/>
    </row>
    <row r="67" spans="1:19">
      <c r="B67" s="2327"/>
      <c r="C67" t="s">
        <v>4495</v>
      </c>
      <c r="D67" s="595">
        <v>0</v>
      </c>
      <c r="E67" s="595">
        <v>375000</v>
      </c>
      <c r="F67" s="595">
        <v>0</v>
      </c>
      <c r="G67" s="595">
        <v>255000</v>
      </c>
      <c r="H67" s="595">
        <v>120000</v>
      </c>
      <c r="I67" s="595">
        <v>3676</v>
      </c>
      <c r="J67" s="595">
        <v>3746</v>
      </c>
      <c r="K67" s="595">
        <v>70</v>
      </c>
      <c r="L67" s="2232">
        <f>+J67/BS!$E$29</f>
        <v>5.4999999999999997E-3</v>
      </c>
      <c r="N67" s="2232">
        <f>+J67/BS!$E$12</f>
        <v>5.7000000000000002E-3</v>
      </c>
      <c r="O67" s="2317"/>
      <c r="P67" s="2317"/>
      <c r="S67" s="1531"/>
    </row>
    <row r="68" spans="1:19">
      <c r="B68" s="2327"/>
      <c r="C68"/>
      <c r="D68" s="595"/>
      <c r="E68" s="595"/>
      <c r="F68" s="595"/>
      <c r="G68" s="595"/>
      <c r="H68" s="595"/>
      <c r="I68" s="2407">
        <f t="shared" ref="I68" si="14">+SUM(I63:I67)</f>
        <v>14664</v>
      </c>
      <c r="J68" s="2407">
        <f t="shared" ref="J68" si="15">+SUM(J63:J67)</f>
        <v>13437</v>
      </c>
      <c r="K68" s="2407">
        <f t="shared" ref="K68" si="16">+SUM(K63:K67)</f>
        <v>-1227</v>
      </c>
      <c r="L68" s="2221"/>
      <c r="N68" s="2221"/>
      <c r="O68" s="2317"/>
      <c r="P68" s="2317"/>
      <c r="S68" s="1531"/>
    </row>
    <row r="69" spans="1:19">
      <c r="B69" s="2327"/>
      <c r="C69"/>
      <c r="D69" s="595"/>
      <c r="E69" s="595"/>
      <c r="F69" s="595"/>
      <c r="G69" s="595"/>
      <c r="H69" s="595"/>
      <c r="I69" s="595"/>
      <c r="J69" s="595"/>
      <c r="K69" s="595"/>
      <c r="L69" s="2221"/>
      <c r="N69" s="2221"/>
      <c r="O69" s="2317"/>
      <c r="P69" s="2317"/>
      <c r="S69" s="1531"/>
    </row>
    <row r="70" spans="1:19">
      <c r="B70" s="2327"/>
      <c r="C70" s="2406" t="s">
        <v>4534</v>
      </c>
      <c r="D70" s="595"/>
      <c r="E70" s="595"/>
      <c r="F70" s="595"/>
      <c r="G70" s="595"/>
      <c r="H70" s="595"/>
      <c r="I70" s="595"/>
      <c r="J70" s="595"/>
      <c r="K70" s="595"/>
      <c r="L70" s="2221"/>
      <c r="N70" s="2221"/>
      <c r="O70" s="2317"/>
      <c r="P70" s="2317"/>
      <c r="S70" s="1531"/>
    </row>
    <row r="71" spans="1:19">
      <c r="B71" s="2327"/>
      <c r="C71" t="s">
        <v>4496</v>
      </c>
      <c r="D71" s="595">
        <v>220000</v>
      </c>
      <c r="E71" s="595">
        <v>82500</v>
      </c>
      <c r="F71" s="595">
        <v>0</v>
      </c>
      <c r="G71" s="595">
        <v>202500</v>
      </c>
      <c r="H71" s="595">
        <v>100000</v>
      </c>
      <c r="I71" s="595">
        <v>3354</v>
      </c>
      <c r="J71" s="595">
        <v>3048</v>
      </c>
      <c r="K71" s="595">
        <v>-306</v>
      </c>
      <c r="L71" s="2232">
        <f>+J71/BS!$E$29</f>
        <v>4.4999999999999997E-3</v>
      </c>
      <c r="N71" s="2232">
        <f>+J71/BS!$E$12</f>
        <v>4.5999999999999999E-3</v>
      </c>
      <c r="O71" s="2317"/>
      <c r="P71" s="2317"/>
      <c r="S71" s="1531"/>
    </row>
    <row r="72" spans="1:19">
      <c r="B72" s="2327"/>
      <c r="C72"/>
      <c r="D72" s="595"/>
      <c r="E72" s="595"/>
      <c r="F72" s="595"/>
      <c r="G72" s="595"/>
      <c r="H72" s="595"/>
      <c r="I72" s="2407">
        <f>+SUM(I70:I71)</f>
        <v>3354</v>
      </c>
      <c r="J72" s="2407">
        <f t="shared" ref="J72:K72" si="17">+SUM(J70:J71)</f>
        <v>3048</v>
      </c>
      <c r="K72" s="2407">
        <f t="shared" si="17"/>
        <v>-306</v>
      </c>
      <c r="L72" s="2221"/>
      <c r="N72" s="2221"/>
      <c r="O72" s="2317"/>
      <c r="P72" s="2317"/>
      <c r="S72" s="1531"/>
    </row>
    <row r="73" spans="1:19">
      <c r="B73" s="2327"/>
      <c r="C73"/>
      <c r="D73" s="595"/>
      <c r="E73" s="595"/>
      <c r="F73" s="595"/>
      <c r="G73" s="595"/>
      <c r="H73" s="595"/>
      <c r="I73" s="595"/>
      <c r="J73" s="595"/>
      <c r="K73" s="595"/>
      <c r="L73" s="2221"/>
      <c r="N73" s="2221"/>
      <c r="O73" s="2317"/>
      <c r="P73" s="2317"/>
      <c r="S73" s="1531"/>
    </row>
    <row r="74" spans="1:19">
      <c r="B74" s="2327"/>
      <c r="C74" s="2406" t="s">
        <v>4535</v>
      </c>
      <c r="D74" s="595"/>
      <c r="E74" s="595"/>
      <c r="F74" s="595"/>
      <c r="G74" s="595"/>
      <c r="H74" s="595"/>
      <c r="I74" s="595"/>
      <c r="J74" s="595"/>
      <c r="K74" s="595"/>
      <c r="L74" s="2221"/>
      <c r="N74" s="2221"/>
      <c r="O74" s="2317"/>
      <c r="P74" s="2317"/>
      <c r="S74" s="1531"/>
    </row>
    <row r="75" spans="1:19">
      <c r="B75" s="2327"/>
      <c r="C75" t="s">
        <v>4329</v>
      </c>
      <c r="D75" s="595">
        <v>2820</v>
      </c>
      <c r="E75" s="595">
        <v>0</v>
      </c>
      <c r="F75" s="595">
        <v>0</v>
      </c>
      <c r="G75" s="595">
        <v>0</v>
      </c>
      <c r="H75" s="595">
        <v>2820</v>
      </c>
      <c r="I75" s="595">
        <v>4835</v>
      </c>
      <c r="J75" s="595">
        <v>5001</v>
      </c>
      <c r="K75" s="595">
        <v>166</v>
      </c>
      <c r="L75" s="2232">
        <f>+J75/BS!$E$29</f>
        <v>7.4000000000000003E-3</v>
      </c>
      <c r="N75" s="2232">
        <f>+J75/BS!$E$12</f>
        <v>7.6E-3</v>
      </c>
      <c r="O75" s="2317"/>
      <c r="P75" s="2317"/>
      <c r="S75" s="1531"/>
    </row>
    <row r="76" spans="1:19">
      <c r="B76" s="2327"/>
      <c r="C76" t="s">
        <v>4497</v>
      </c>
      <c r="D76" s="595">
        <v>0</v>
      </c>
      <c r="E76" s="595">
        <v>25000</v>
      </c>
      <c r="F76" s="595">
        <v>0</v>
      </c>
      <c r="G76" s="595">
        <v>0</v>
      </c>
      <c r="H76" s="595">
        <v>25000</v>
      </c>
      <c r="I76" s="595">
        <v>1100</v>
      </c>
      <c r="J76" s="595">
        <v>1122</v>
      </c>
      <c r="K76" s="595">
        <v>23</v>
      </c>
      <c r="L76" s="2232">
        <f>+J76/BS!$E$29</f>
        <v>1.6000000000000001E-3</v>
      </c>
      <c r="N76" s="2232">
        <f>+J76/BS!$E$12</f>
        <v>1.6999999999999999E-3</v>
      </c>
      <c r="O76" s="2317"/>
      <c r="P76" s="2317"/>
      <c r="S76" s="1531"/>
    </row>
    <row r="77" spans="1:19">
      <c r="B77" s="2327"/>
      <c r="C77"/>
      <c r="D77" s="595"/>
      <c r="E77" s="595"/>
      <c r="F77" s="595"/>
      <c r="G77" s="595"/>
      <c r="H77" s="595"/>
      <c r="I77" s="2407">
        <f>+SUM(I73:I76)</f>
        <v>5935</v>
      </c>
      <c r="J77" s="2407">
        <f t="shared" ref="J77:K77" si="18">+SUM(J73:J76)</f>
        <v>6123</v>
      </c>
      <c r="K77" s="2407">
        <f t="shared" si="18"/>
        <v>189</v>
      </c>
      <c r="L77" s="2221"/>
      <c r="N77" s="2317"/>
      <c r="O77" s="2317"/>
      <c r="P77" s="1306"/>
      <c r="Q77" s="1377"/>
      <c r="R77" s="1531"/>
      <c r="S77" s="1377"/>
    </row>
    <row r="78" spans="1:19">
      <c r="C78"/>
      <c r="D78" s="595"/>
      <c r="E78" s="595"/>
      <c r="F78" s="595"/>
      <c r="G78" s="595"/>
      <c r="H78" s="595"/>
      <c r="I78" s="595"/>
      <c r="J78" s="595"/>
      <c r="K78" s="595"/>
      <c r="L78" s="2221"/>
      <c r="M78" s="2328"/>
      <c r="N78" s="1377"/>
      <c r="P78" s="1306"/>
      <c r="Q78" s="1377"/>
      <c r="R78" s="1526"/>
      <c r="S78" s="1377"/>
    </row>
    <row r="79" spans="1:19">
      <c r="A79" s="1585"/>
      <c r="B79" s="2405"/>
      <c r="C79" s="2406" t="s">
        <v>4536</v>
      </c>
      <c r="D79" s="595"/>
      <c r="E79" s="595"/>
      <c r="F79" s="595"/>
      <c r="G79" s="595"/>
      <c r="H79" s="595"/>
      <c r="I79" s="595"/>
      <c r="J79" s="595"/>
      <c r="K79" s="595"/>
      <c r="L79" s="2405"/>
      <c r="M79" s="2405"/>
      <c r="N79" s="1377"/>
      <c r="P79" s="1306"/>
      <c r="Q79" s="1377"/>
      <c r="R79" s="1526"/>
      <c r="S79" s="1377"/>
    </row>
    <row r="80" spans="1:19">
      <c r="B80" s="2405"/>
      <c r="C80" t="s">
        <v>4537</v>
      </c>
      <c r="D80" s="595">
        <v>0</v>
      </c>
      <c r="E80" s="595">
        <v>87000</v>
      </c>
      <c r="F80" s="595">
        <v>0</v>
      </c>
      <c r="G80" s="595">
        <v>0</v>
      </c>
      <c r="H80" s="595">
        <v>87000</v>
      </c>
      <c r="I80" s="595">
        <v>3665</v>
      </c>
      <c r="J80" s="595">
        <v>3414</v>
      </c>
      <c r="K80" s="595">
        <v>-251</v>
      </c>
      <c r="L80" s="2232">
        <f>+J80/BS!$E$29</f>
        <v>5.0000000000000001E-3</v>
      </c>
      <c r="N80" s="2232">
        <f>+J80/BS!$E$12</f>
        <v>5.1999999999999998E-3</v>
      </c>
      <c r="P80" s="1306"/>
      <c r="Q80" s="1377"/>
      <c r="R80" s="1526"/>
      <c r="S80" s="1377"/>
    </row>
    <row r="81" spans="3:19">
      <c r="C81" t="s">
        <v>4330</v>
      </c>
      <c r="D81" s="595">
        <v>30000</v>
      </c>
      <c r="E81" s="595">
        <v>12000</v>
      </c>
      <c r="F81" s="595">
        <v>0</v>
      </c>
      <c r="G81" s="595">
        <v>0</v>
      </c>
      <c r="H81" s="595">
        <v>42000</v>
      </c>
      <c r="I81" s="595">
        <v>9167</v>
      </c>
      <c r="J81" s="595">
        <v>8082</v>
      </c>
      <c r="K81" s="595">
        <v>-1084</v>
      </c>
      <c r="L81" s="2232">
        <f>+J81/BS!$E$29</f>
        <v>1.1900000000000001E-2</v>
      </c>
      <c r="N81" s="2232">
        <f>+J81/BS!$E$12</f>
        <v>1.23E-2</v>
      </c>
      <c r="P81" s="1306"/>
      <c r="Q81" s="1377"/>
      <c r="R81" s="1526"/>
      <c r="S81" s="1377"/>
    </row>
    <row r="82" spans="3:19">
      <c r="C82" t="s">
        <v>4538</v>
      </c>
      <c r="D82" s="595">
        <v>31000</v>
      </c>
      <c r="E82" s="595">
        <v>0</v>
      </c>
      <c r="F82" s="595">
        <v>0</v>
      </c>
      <c r="G82" s="595">
        <v>31000</v>
      </c>
      <c r="H82" s="595">
        <v>0</v>
      </c>
      <c r="I82" s="595">
        <v>0</v>
      </c>
      <c r="J82" s="595">
        <v>0</v>
      </c>
      <c r="K82" s="595">
        <v>0</v>
      </c>
      <c r="L82" s="2232">
        <f>+J82/BS!$E$29</f>
        <v>0</v>
      </c>
      <c r="N82" s="2232">
        <f>+J82/BS!$E$12</f>
        <v>0</v>
      </c>
      <c r="P82" s="1306"/>
      <c r="Q82" s="1377"/>
      <c r="R82" s="1526"/>
      <c r="S82" s="1377"/>
    </row>
    <row r="83" spans="3:19">
      <c r="C83"/>
      <c r="D83" s="595"/>
      <c r="E83" s="595"/>
      <c r="F83" s="595"/>
      <c r="G83" s="595"/>
      <c r="H83" s="595"/>
      <c r="I83" s="2407">
        <f t="shared" ref="I83" si="19">+SUM(I78:I82)</f>
        <v>12832</v>
      </c>
      <c r="J83" s="2407">
        <f t="shared" ref="J83" si="20">+SUM(J78:J82)</f>
        <v>11496</v>
      </c>
      <c r="K83" s="2407">
        <f t="shared" ref="K83" si="21">+SUM(K78:K82)</f>
        <v>-1335</v>
      </c>
      <c r="L83" s="2221"/>
      <c r="M83" s="2328"/>
      <c r="N83" s="1377"/>
      <c r="P83" s="1306"/>
      <c r="Q83" s="1377"/>
      <c r="R83" s="1526"/>
      <c r="S83" s="1377"/>
    </row>
    <row r="84" spans="3:19">
      <c r="C84"/>
      <c r="D84" s="595"/>
      <c r="E84" s="595"/>
      <c r="F84" s="595"/>
      <c r="G84" s="595"/>
      <c r="H84" s="595"/>
      <c r="I84" s="595"/>
      <c r="J84" s="595"/>
      <c r="K84" s="595"/>
      <c r="L84" s="2221"/>
      <c r="M84" s="2328"/>
      <c r="N84" s="1377"/>
      <c r="P84" s="1306"/>
      <c r="Q84" s="1377"/>
      <c r="R84" s="1526"/>
      <c r="S84" s="1377"/>
    </row>
    <row r="85" spans="3:19">
      <c r="C85" s="2406" t="s">
        <v>4539</v>
      </c>
      <c r="D85" s="595"/>
      <c r="E85" s="595"/>
      <c r="F85" s="595"/>
      <c r="G85" s="595"/>
      <c r="H85" s="595"/>
      <c r="I85" s="595"/>
      <c r="J85" s="595"/>
      <c r="K85" s="595"/>
      <c r="L85" s="2221"/>
      <c r="M85" s="2328"/>
      <c r="N85" s="1377"/>
      <c r="P85" s="1306"/>
      <c r="Q85" s="1377"/>
      <c r="R85" s="1526"/>
      <c r="S85" s="1377"/>
    </row>
    <row r="86" spans="3:19">
      <c r="C86" t="s">
        <v>3643</v>
      </c>
      <c r="D86" s="595">
        <v>30510</v>
      </c>
      <c r="E86" s="595">
        <v>0</v>
      </c>
      <c r="F86" s="595">
        <v>0</v>
      </c>
      <c r="G86" s="595">
        <v>182</v>
      </c>
      <c r="H86" s="595">
        <v>30328</v>
      </c>
      <c r="I86" s="595">
        <v>46232</v>
      </c>
      <c r="J86" s="595">
        <v>47111</v>
      </c>
      <c r="K86" s="595">
        <v>879</v>
      </c>
      <c r="L86" s="2232">
        <f>+J86/BS!$E$29</f>
        <v>6.93E-2</v>
      </c>
      <c r="N86" s="2232">
        <f>+J86/BS!$E$12</f>
        <v>7.1599999999999997E-2</v>
      </c>
      <c r="P86" s="1306"/>
      <c r="Q86" s="1377"/>
      <c r="R86" s="1526"/>
      <c r="S86" s="1377"/>
    </row>
    <row r="87" spans="3:19">
      <c r="C87" t="s">
        <v>2992</v>
      </c>
      <c r="D87" s="595">
        <v>357500</v>
      </c>
      <c r="E87" s="595">
        <v>50000</v>
      </c>
      <c r="F87" s="595">
        <v>0</v>
      </c>
      <c r="G87" s="595">
        <v>0</v>
      </c>
      <c r="H87" s="595">
        <v>407500</v>
      </c>
      <c r="I87" s="595">
        <v>38651</v>
      </c>
      <c r="J87" s="595">
        <v>34149</v>
      </c>
      <c r="K87" s="595">
        <v>-4502</v>
      </c>
      <c r="L87" s="2232">
        <f>+J87/BS!$E$29</f>
        <v>5.0200000000000002E-2</v>
      </c>
      <c r="N87" s="2232">
        <f>+J87/BS!$E$12</f>
        <v>5.1900000000000002E-2</v>
      </c>
      <c r="P87" s="1306"/>
      <c r="Q87" s="1377"/>
      <c r="R87" s="1526"/>
      <c r="S87" s="1377"/>
    </row>
    <row r="88" spans="3:19">
      <c r="C88" t="s">
        <v>2991</v>
      </c>
      <c r="D88" s="595">
        <v>71416</v>
      </c>
      <c r="E88" s="595">
        <v>0</v>
      </c>
      <c r="F88" s="595">
        <v>0</v>
      </c>
      <c r="G88" s="595">
        <v>32416</v>
      </c>
      <c r="H88" s="595">
        <v>39000</v>
      </c>
      <c r="I88" s="595">
        <v>15361</v>
      </c>
      <c r="J88" s="595">
        <v>14639</v>
      </c>
      <c r="K88" s="595">
        <v>-722</v>
      </c>
      <c r="L88" s="2232">
        <f>+J88/BS!$E$29</f>
        <v>2.1499999999999998E-2</v>
      </c>
      <c r="N88" s="2232">
        <f>+J88/BS!$E$12</f>
        <v>2.23E-2</v>
      </c>
      <c r="P88" s="1306"/>
      <c r="Q88" s="1377"/>
      <c r="R88" s="1526"/>
      <c r="S88" s="1377"/>
    </row>
    <row r="89" spans="3:19">
      <c r="C89" t="s">
        <v>2994</v>
      </c>
      <c r="D89" s="595">
        <v>436905</v>
      </c>
      <c r="E89" s="595">
        <v>75095</v>
      </c>
      <c r="F89" s="595">
        <v>0</v>
      </c>
      <c r="G89" s="595">
        <v>50000</v>
      </c>
      <c r="H89" s="595">
        <v>462000</v>
      </c>
      <c r="I89" s="595">
        <v>39698</v>
      </c>
      <c r="J89" s="595">
        <v>34608</v>
      </c>
      <c r="K89" s="595">
        <v>-5090</v>
      </c>
      <c r="L89" s="2232">
        <f>+J89/BS!$E$29</f>
        <v>5.0900000000000001E-2</v>
      </c>
      <c r="N89" s="2232">
        <f>+J89/BS!$E$12</f>
        <v>5.2600000000000001E-2</v>
      </c>
      <c r="P89" s="1306"/>
      <c r="Q89" s="1377"/>
      <c r="R89" s="1526"/>
      <c r="S89" s="1377"/>
    </row>
    <row r="90" spans="3:19">
      <c r="C90"/>
      <c r="D90" s="595"/>
      <c r="E90" s="595"/>
      <c r="F90" s="595"/>
      <c r="G90" s="595"/>
      <c r="H90" s="595"/>
      <c r="I90" s="2407">
        <f t="shared" ref="I90" si="22">+SUM(I85:I89)</f>
        <v>139942</v>
      </c>
      <c r="J90" s="2407">
        <f t="shared" ref="J90" si="23">+SUM(J85:J89)</f>
        <v>130507</v>
      </c>
      <c r="K90" s="2407">
        <f t="shared" ref="K90" si="24">+SUM(K85:K89)</f>
        <v>-9435</v>
      </c>
      <c r="L90" s="2221"/>
      <c r="M90" s="2328"/>
      <c r="N90" s="1377"/>
      <c r="P90" s="1306"/>
      <c r="Q90" s="1377"/>
      <c r="R90" s="1526"/>
      <c r="S90" s="1377"/>
    </row>
    <row r="91" spans="3:19">
      <c r="C91"/>
      <c r="D91" s="595"/>
      <c r="E91" s="595"/>
      <c r="F91" s="595"/>
      <c r="G91" s="595"/>
      <c r="H91" s="595"/>
      <c r="I91" s="595"/>
      <c r="J91" s="595"/>
      <c r="K91" s="595"/>
      <c r="L91" s="2221"/>
      <c r="M91" s="2328"/>
      <c r="N91" s="1377"/>
      <c r="P91" s="1306"/>
      <c r="Q91" s="1377"/>
      <c r="R91" s="1526"/>
      <c r="S91" s="1377"/>
    </row>
    <row r="92" spans="3:19">
      <c r="C92" s="2406" t="s">
        <v>4540</v>
      </c>
      <c r="D92" s="595"/>
      <c r="E92" s="595"/>
      <c r="F92" s="595"/>
      <c r="G92" s="595"/>
      <c r="H92" s="595"/>
      <c r="I92" s="595"/>
      <c r="J92" s="595"/>
      <c r="K92" s="595"/>
      <c r="L92" s="2221"/>
      <c r="M92" s="2328"/>
      <c r="N92" s="1377"/>
      <c r="P92" s="1306"/>
      <c r="Q92" s="1377"/>
      <c r="R92" s="1526"/>
      <c r="S92" s="1377"/>
    </row>
    <row r="93" spans="3:19">
      <c r="C93" t="s">
        <v>2993</v>
      </c>
      <c r="D93" s="595">
        <v>22000</v>
      </c>
      <c r="E93" s="595">
        <v>0</v>
      </c>
      <c r="F93" s="595">
        <v>0</v>
      </c>
      <c r="G93" s="595">
        <v>0</v>
      </c>
      <c r="H93" s="595">
        <v>22000</v>
      </c>
      <c r="I93" s="595">
        <v>7063</v>
      </c>
      <c r="J93" s="595">
        <v>6380</v>
      </c>
      <c r="K93" s="595">
        <v>-683</v>
      </c>
      <c r="L93" s="2232">
        <f>+J93/BS!$E$29</f>
        <v>9.4000000000000004E-3</v>
      </c>
      <c r="N93" s="2232">
        <f>+J93/BS!$E$12</f>
        <v>9.7000000000000003E-3</v>
      </c>
      <c r="P93" s="1306"/>
      <c r="Q93" s="1377"/>
      <c r="R93" s="1526"/>
      <c r="S93" s="1377"/>
    </row>
    <row r="94" spans="3:19">
      <c r="C94" t="s">
        <v>4541</v>
      </c>
      <c r="D94" s="595">
        <v>90000</v>
      </c>
      <c r="E94" s="595">
        <v>0</v>
      </c>
      <c r="F94" s="595">
        <v>0</v>
      </c>
      <c r="G94" s="595">
        <v>90000</v>
      </c>
      <c r="H94" s="595">
        <v>0</v>
      </c>
      <c r="I94" s="595">
        <v>0</v>
      </c>
      <c r="J94" s="595">
        <v>0</v>
      </c>
      <c r="K94" s="595">
        <v>0</v>
      </c>
      <c r="L94" s="2232">
        <f>+J94/BS!$E$29</f>
        <v>0</v>
      </c>
      <c r="N94" s="2232">
        <f>+J94/BS!$E$12</f>
        <v>0</v>
      </c>
      <c r="P94" s="1306"/>
      <c r="Q94" s="1377"/>
      <c r="R94" s="1526"/>
      <c r="S94" s="1377"/>
    </row>
    <row r="95" spans="3:19">
      <c r="C95" t="s">
        <v>2990</v>
      </c>
      <c r="D95" s="595">
        <v>94000</v>
      </c>
      <c r="E95" s="595">
        <v>25000</v>
      </c>
      <c r="F95" s="595">
        <v>0</v>
      </c>
      <c r="G95" s="595">
        <v>33000</v>
      </c>
      <c r="H95" s="595">
        <v>86000</v>
      </c>
      <c r="I95" s="595">
        <v>19274</v>
      </c>
      <c r="J95" s="595">
        <v>17285</v>
      </c>
      <c r="K95" s="595">
        <v>-1989</v>
      </c>
      <c r="L95" s="2232">
        <f>+J95/BS!$E$29</f>
        <v>2.5399999999999999E-2</v>
      </c>
      <c r="N95" s="2232">
        <f>+J95/BS!$E$12</f>
        <v>2.63E-2</v>
      </c>
      <c r="P95" s="1306"/>
      <c r="Q95" s="1377"/>
      <c r="R95" s="1526"/>
      <c r="S95" s="1377"/>
    </row>
    <row r="96" spans="3:19">
      <c r="C96" t="s">
        <v>4405</v>
      </c>
      <c r="D96" s="595">
        <v>0</v>
      </c>
      <c r="E96" s="595">
        <v>260000</v>
      </c>
      <c r="F96" s="595">
        <v>0</v>
      </c>
      <c r="G96" s="595">
        <v>20000</v>
      </c>
      <c r="H96" s="595">
        <v>240000</v>
      </c>
      <c r="I96" s="595">
        <v>11457</v>
      </c>
      <c r="J96" s="595">
        <v>10915</v>
      </c>
      <c r="K96" s="595">
        <v>-542</v>
      </c>
      <c r="L96" s="2232">
        <f>+J96/BS!$E$29</f>
        <v>1.6E-2</v>
      </c>
      <c r="N96" s="2232">
        <f>+J96/BS!$E$12</f>
        <v>1.66E-2</v>
      </c>
      <c r="P96" s="1306"/>
      <c r="Q96" s="1377"/>
      <c r="R96" s="1526"/>
      <c r="S96" s="1377"/>
    </row>
    <row r="97" spans="3:19">
      <c r="C97"/>
      <c r="D97" s="595"/>
      <c r="E97" s="595"/>
      <c r="F97" s="595"/>
      <c r="G97" s="595"/>
      <c r="H97" s="595"/>
      <c r="I97" s="2407">
        <f t="shared" ref="I97" si="25">+SUM(I92:I96)</f>
        <v>37794</v>
      </c>
      <c r="J97" s="2407">
        <f t="shared" ref="J97" si="26">+SUM(J92:J96)</f>
        <v>34580</v>
      </c>
      <c r="K97" s="2407">
        <f t="shared" ref="K97" si="27">+SUM(K92:K96)</f>
        <v>-3214</v>
      </c>
      <c r="L97" s="2221"/>
      <c r="M97" s="2328"/>
      <c r="N97" s="1377"/>
      <c r="P97" s="1306"/>
      <c r="Q97" s="1377"/>
      <c r="R97" s="1526"/>
      <c r="S97" s="1377"/>
    </row>
    <row r="98" spans="3:19">
      <c r="C98"/>
      <c r="D98" s="595"/>
      <c r="E98" s="595"/>
      <c r="F98" s="595"/>
      <c r="G98" s="595"/>
      <c r="H98" s="595"/>
      <c r="I98" s="595"/>
      <c r="J98" s="595"/>
      <c r="K98" s="595"/>
      <c r="L98" s="2221"/>
      <c r="M98" s="2328"/>
      <c r="N98" s="1377"/>
      <c r="P98" s="1306"/>
      <c r="Q98" s="1377"/>
      <c r="R98" s="1526"/>
      <c r="S98" s="1377"/>
    </row>
    <row r="99" spans="3:19">
      <c r="C99" s="2406" t="s">
        <v>4542</v>
      </c>
      <c r="D99" s="595"/>
      <c r="E99" s="595"/>
      <c r="F99" s="595"/>
      <c r="G99" s="595"/>
      <c r="H99" s="595"/>
      <c r="I99" s="595"/>
      <c r="J99" s="595"/>
      <c r="K99" s="595"/>
      <c r="L99" s="2221"/>
      <c r="M99" s="2328"/>
      <c r="N99" s="1377"/>
      <c r="P99" s="1306"/>
      <c r="Q99" s="1377"/>
      <c r="R99" s="1526"/>
      <c r="S99" s="1377"/>
    </row>
    <row r="100" spans="3:19">
      <c r="C100" t="s">
        <v>4498</v>
      </c>
      <c r="D100" s="595">
        <v>0</v>
      </c>
      <c r="E100" s="595">
        <v>20000</v>
      </c>
      <c r="F100" s="595">
        <v>0</v>
      </c>
      <c r="G100" s="595">
        <v>0</v>
      </c>
      <c r="H100" s="595">
        <v>20000</v>
      </c>
      <c r="I100" s="595">
        <v>3960</v>
      </c>
      <c r="J100" s="595">
        <v>3584</v>
      </c>
      <c r="K100" s="595">
        <v>-376</v>
      </c>
      <c r="L100" s="2232">
        <f>+J100/BS!$E$29</f>
        <v>5.3E-3</v>
      </c>
      <c r="N100" s="2232">
        <f>+J100/BS!$E$12</f>
        <v>5.4000000000000003E-3</v>
      </c>
      <c r="P100" s="1306"/>
      <c r="Q100" s="1377"/>
      <c r="R100" s="1526"/>
      <c r="S100" s="1377"/>
    </row>
    <row r="101" spans="3:19">
      <c r="C101" t="s">
        <v>3005</v>
      </c>
      <c r="D101" s="595">
        <v>27350</v>
      </c>
      <c r="E101" s="595">
        <v>0</v>
      </c>
      <c r="F101" s="595">
        <v>0</v>
      </c>
      <c r="G101" s="595">
        <v>4350</v>
      </c>
      <c r="H101" s="595">
        <v>23000</v>
      </c>
      <c r="I101" s="595">
        <v>12540</v>
      </c>
      <c r="J101" s="595">
        <v>10795</v>
      </c>
      <c r="K101" s="595">
        <v>-1744</v>
      </c>
      <c r="L101" s="2232">
        <f>+J101/BS!$E$29</f>
        <v>1.5900000000000001E-2</v>
      </c>
      <c r="N101" s="2232">
        <f>+J101/BS!$E$12</f>
        <v>1.6400000000000001E-2</v>
      </c>
      <c r="P101" s="1306"/>
      <c r="Q101" s="1377"/>
      <c r="R101" s="1526"/>
      <c r="S101" s="1377"/>
    </row>
    <row r="102" spans="3:19">
      <c r="C102"/>
      <c r="D102" s="595"/>
      <c r="E102" s="595"/>
      <c r="F102" s="595"/>
      <c r="G102" s="595"/>
      <c r="H102" s="595"/>
      <c r="I102" s="2407">
        <f>+SUM(I99:I101)</f>
        <v>16500</v>
      </c>
      <c r="J102" s="2407">
        <f t="shared" ref="J102:K102" si="28">+SUM(J99:J101)</f>
        <v>14379</v>
      </c>
      <c r="K102" s="2407">
        <f t="shared" si="28"/>
        <v>-2120</v>
      </c>
      <c r="L102" s="2221"/>
      <c r="M102" s="2328"/>
      <c r="N102" s="1377"/>
      <c r="P102" s="1306"/>
      <c r="Q102" s="1377"/>
      <c r="R102" s="1526"/>
      <c r="S102" s="1377"/>
    </row>
    <row r="103" spans="3:19">
      <c r="C103"/>
      <c r="D103" s="595"/>
      <c r="E103" s="595"/>
      <c r="F103" s="595"/>
      <c r="G103" s="595"/>
      <c r="H103" s="595"/>
      <c r="I103" s="595"/>
      <c r="J103" s="595"/>
      <c r="K103" s="595"/>
      <c r="L103" s="2221"/>
      <c r="M103" s="2328"/>
      <c r="N103" s="1377"/>
      <c r="P103" s="1306"/>
      <c r="Q103" s="1377"/>
      <c r="R103" s="1526"/>
      <c r="S103" s="1377"/>
    </row>
    <row r="104" spans="3:19">
      <c r="C104" s="2406" t="s">
        <v>3502</v>
      </c>
      <c r="D104" s="595"/>
      <c r="E104" s="595"/>
      <c r="F104" s="595"/>
      <c r="G104" s="595"/>
      <c r="H104" s="595"/>
      <c r="I104" s="595"/>
      <c r="J104" s="595"/>
      <c r="K104" s="595"/>
      <c r="L104" s="2221"/>
      <c r="M104" s="2328"/>
      <c r="N104" s="1377"/>
      <c r="P104" s="1306"/>
      <c r="Q104" s="1377"/>
      <c r="R104" s="1526"/>
      <c r="S104" s="1377"/>
    </row>
    <row r="105" spans="3:19">
      <c r="C105" t="s">
        <v>3122</v>
      </c>
      <c r="D105" s="595">
        <v>18000</v>
      </c>
      <c r="E105" s="595">
        <v>0</v>
      </c>
      <c r="F105" s="595">
        <v>0</v>
      </c>
      <c r="G105" s="595">
        <v>6000</v>
      </c>
      <c r="H105" s="595">
        <v>12000</v>
      </c>
      <c r="I105" s="595">
        <v>9508</v>
      </c>
      <c r="J105" s="595">
        <v>9274</v>
      </c>
      <c r="K105" s="595">
        <v>-234</v>
      </c>
      <c r="L105" s="2232">
        <f>+J105/BS!$E$29</f>
        <v>1.3599999999999999E-2</v>
      </c>
      <c r="N105" s="2232">
        <f>+J105/BS!$E$12</f>
        <v>1.41E-2</v>
      </c>
      <c r="P105" s="1306"/>
      <c r="Q105" s="1377"/>
      <c r="R105" s="1526"/>
      <c r="S105" s="1377"/>
    </row>
    <row r="106" spans="3:19">
      <c r="C106" t="s">
        <v>3015</v>
      </c>
      <c r="D106" s="595">
        <v>0</v>
      </c>
      <c r="E106" s="595">
        <v>20000</v>
      </c>
      <c r="F106" s="595">
        <v>0</v>
      </c>
      <c r="G106" s="595">
        <v>20000</v>
      </c>
      <c r="H106" s="595">
        <v>0</v>
      </c>
      <c r="I106" s="595">
        <v>0</v>
      </c>
      <c r="J106" s="595">
        <v>0</v>
      </c>
      <c r="K106" s="595">
        <v>0</v>
      </c>
      <c r="L106" s="2232">
        <f>+J106/BS!$E$29</f>
        <v>0</v>
      </c>
      <c r="N106" s="2232">
        <f>+J106/BS!$E$12</f>
        <v>0</v>
      </c>
      <c r="P106" s="1306"/>
      <c r="Q106" s="1377"/>
      <c r="R106" s="1526"/>
      <c r="S106" s="1377"/>
    </row>
    <row r="107" spans="3:19">
      <c r="C107" t="s">
        <v>4543</v>
      </c>
      <c r="D107" s="595">
        <v>0</v>
      </c>
      <c r="E107" s="595">
        <v>27000</v>
      </c>
      <c r="F107" s="595">
        <v>0</v>
      </c>
      <c r="G107" s="595">
        <v>0</v>
      </c>
      <c r="H107" s="595">
        <v>27000</v>
      </c>
      <c r="I107" s="595">
        <v>7523</v>
      </c>
      <c r="J107" s="595">
        <v>6887</v>
      </c>
      <c r="K107" s="595">
        <v>-636</v>
      </c>
      <c r="L107" s="2232">
        <f>+J107/BS!$E$29</f>
        <v>1.01E-2</v>
      </c>
      <c r="N107" s="2232">
        <f>+J107/BS!$E$12</f>
        <v>1.0500000000000001E-2</v>
      </c>
      <c r="P107" s="1306"/>
      <c r="Q107" s="1377"/>
      <c r="R107" s="1526"/>
      <c r="S107" s="1377"/>
    </row>
    <row r="108" spans="3:19">
      <c r="C108" t="s">
        <v>4499</v>
      </c>
      <c r="D108" s="595">
        <v>10500</v>
      </c>
      <c r="E108" s="595">
        <v>0</v>
      </c>
      <c r="F108" s="595">
        <v>0</v>
      </c>
      <c r="G108" s="595">
        <v>1000</v>
      </c>
      <c r="H108" s="595">
        <v>9500</v>
      </c>
      <c r="I108" s="595">
        <v>5700</v>
      </c>
      <c r="J108" s="595">
        <v>5887</v>
      </c>
      <c r="K108" s="595">
        <v>187</v>
      </c>
      <c r="L108" s="2232">
        <f>+J108/BS!$E$29</f>
        <v>8.6999999999999994E-3</v>
      </c>
      <c r="N108" s="2232">
        <f>+J108/BS!$E$12</f>
        <v>8.8999999999999999E-3</v>
      </c>
      <c r="P108" s="1306"/>
      <c r="Q108" s="1377"/>
      <c r="R108" s="1526"/>
      <c r="S108" s="1377"/>
    </row>
    <row r="109" spans="3:19">
      <c r="C109" t="s">
        <v>4544</v>
      </c>
      <c r="D109" s="595">
        <v>105000</v>
      </c>
      <c r="E109" s="595">
        <v>0</v>
      </c>
      <c r="F109" s="595">
        <v>0</v>
      </c>
      <c r="G109" s="595">
        <v>105000</v>
      </c>
      <c r="H109" s="595">
        <v>0</v>
      </c>
      <c r="I109" s="595">
        <v>0</v>
      </c>
      <c r="J109" s="595">
        <v>0</v>
      </c>
      <c r="K109" s="595">
        <v>0</v>
      </c>
      <c r="L109" s="2232">
        <f>+J109/BS!$E$29</f>
        <v>0</v>
      </c>
      <c r="N109" s="2232">
        <f>+J109/BS!$E$12</f>
        <v>0</v>
      </c>
      <c r="P109" s="1306"/>
      <c r="Q109" s="1377"/>
      <c r="R109" s="1526"/>
      <c r="S109" s="1377"/>
    </row>
    <row r="110" spans="3:19">
      <c r="C110" t="s">
        <v>3644</v>
      </c>
      <c r="D110" s="595">
        <v>28500</v>
      </c>
      <c r="E110" s="595">
        <v>33000</v>
      </c>
      <c r="F110" s="595">
        <v>0</v>
      </c>
      <c r="G110" s="595">
        <v>27500</v>
      </c>
      <c r="H110" s="595">
        <v>34000</v>
      </c>
      <c r="I110" s="595">
        <v>8199</v>
      </c>
      <c r="J110" s="595">
        <v>6851</v>
      </c>
      <c r="K110" s="595">
        <v>-1348</v>
      </c>
      <c r="L110" s="2232">
        <f>+J110/BS!$E$29</f>
        <v>1.01E-2</v>
      </c>
      <c r="N110" s="2232">
        <f>+J110/BS!$E$12</f>
        <v>1.04E-2</v>
      </c>
      <c r="P110" s="1306"/>
      <c r="Q110" s="1377"/>
      <c r="R110" s="1526"/>
      <c r="S110" s="1377"/>
    </row>
    <row r="111" spans="3:19">
      <c r="C111"/>
      <c r="D111" s="595"/>
      <c r="E111" s="595"/>
      <c r="F111" s="595"/>
      <c r="G111" s="595"/>
      <c r="H111" s="595"/>
      <c r="I111" s="2407">
        <f>+SUM(I105:I110)</f>
        <v>30930</v>
      </c>
      <c r="J111" s="2407">
        <f t="shared" ref="J111:K111" si="29">+SUM(J105:J110)</f>
        <v>28899</v>
      </c>
      <c r="K111" s="2407">
        <f t="shared" si="29"/>
        <v>-2031</v>
      </c>
      <c r="L111" s="2221"/>
      <c r="M111" s="2328"/>
      <c r="N111" s="1377"/>
      <c r="P111" s="1306"/>
      <c r="Q111" s="1377"/>
      <c r="R111" s="1526"/>
      <c r="S111" s="1377"/>
    </row>
    <row r="112" spans="3:19">
      <c r="C112"/>
      <c r="D112" s="595"/>
      <c r="E112" s="595"/>
      <c r="F112" s="595"/>
      <c r="G112" s="595"/>
      <c r="H112" s="595"/>
      <c r="I112" s="595"/>
      <c r="J112" s="595"/>
      <c r="K112" s="595"/>
      <c r="L112" s="2221"/>
      <c r="M112" s="2328"/>
      <c r="N112" s="1377"/>
      <c r="P112" s="1306"/>
      <c r="Q112" s="1377"/>
      <c r="R112" s="1526"/>
      <c r="S112" s="1377"/>
    </row>
    <row r="113" spans="3:19">
      <c r="C113" s="2406" t="s">
        <v>4545</v>
      </c>
      <c r="D113" s="595"/>
      <c r="E113" s="595"/>
      <c r="F113" s="595"/>
      <c r="G113" s="595"/>
      <c r="H113" s="595"/>
      <c r="I113" s="595"/>
      <c r="J113" s="595"/>
      <c r="K113" s="595"/>
      <c r="L113" s="2221"/>
      <c r="M113" s="2328"/>
      <c r="N113" s="1377"/>
      <c r="P113" s="1306"/>
      <c r="Q113" s="1377"/>
      <c r="R113" s="1526"/>
      <c r="S113" s="1377"/>
    </row>
    <row r="114" spans="3:19">
      <c r="C114" t="s">
        <v>4331</v>
      </c>
      <c r="D114" s="595">
        <v>355003</v>
      </c>
      <c r="E114" s="595">
        <v>50000</v>
      </c>
      <c r="F114" s="595">
        <v>0</v>
      </c>
      <c r="G114" s="595">
        <v>35003</v>
      </c>
      <c r="H114" s="595">
        <v>370000</v>
      </c>
      <c r="I114" s="595">
        <v>29452</v>
      </c>
      <c r="J114" s="595">
        <v>27206</v>
      </c>
      <c r="K114" s="595">
        <v>-2246</v>
      </c>
      <c r="L114" s="2232">
        <f>+J114/BS!$E$29</f>
        <v>0.04</v>
      </c>
      <c r="N114" s="2232">
        <f>+J114/BS!$E$12</f>
        <v>4.1399999999999999E-2</v>
      </c>
      <c r="P114" s="1306"/>
      <c r="Q114" s="1377"/>
      <c r="R114" s="1526"/>
      <c r="S114" s="1377"/>
    </row>
    <row r="115" spans="3:19">
      <c r="C115"/>
      <c r="D115" s="595"/>
      <c r="E115" s="595"/>
      <c r="F115" s="595"/>
      <c r="G115" s="595"/>
      <c r="H115" s="595"/>
      <c r="I115" s="2407">
        <f>+SUM(I113:I114)</f>
        <v>29452</v>
      </c>
      <c r="J115" s="2407">
        <f t="shared" ref="J115:K115" si="30">+SUM(J113:J114)</f>
        <v>27206</v>
      </c>
      <c r="K115" s="2407">
        <f t="shared" si="30"/>
        <v>-2246</v>
      </c>
      <c r="L115" s="2221"/>
      <c r="M115" s="2328"/>
      <c r="N115" s="1377"/>
      <c r="P115" s="1306"/>
      <c r="Q115" s="1377"/>
      <c r="R115" s="1526"/>
      <c r="S115" s="1377"/>
    </row>
    <row r="116" spans="3:19">
      <c r="C116" s="2406" t="s">
        <v>4546</v>
      </c>
      <c r="D116" s="595"/>
      <c r="E116" s="595"/>
      <c r="F116" s="595"/>
      <c r="G116" s="595"/>
      <c r="H116" s="595"/>
      <c r="I116" s="595"/>
      <c r="J116" s="595"/>
      <c r="K116" s="595"/>
      <c r="L116" s="2221"/>
      <c r="M116" s="2328"/>
      <c r="N116" s="1377"/>
      <c r="P116" s="1306"/>
      <c r="Q116" s="1377"/>
      <c r="R116" s="1526"/>
      <c r="S116" s="1377"/>
    </row>
    <row r="117" spans="3:19">
      <c r="C117" t="s">
        <v>4500</v>
      </c>
      <c r="D117" s="595">
        <v>0</v>
      </c>
      <c r="E117" s="595">
        <v>0</v>
      </c>
      <c r="F117" s="595">
        <v>217000</v>
      </c>
      <c r="G117" s="595">
        <v>0</v>
      </c>
      <c r="H117" s="595">
        <v>217000</v>
      </c>
      <c r="I117" s="2409">
        <v>5217</v>
      </c>
      <c r="J117" s="2409">
        <v>4911</v>
      </c>
      <c r="K117" s="2409">
        <v>-306</v>
      </c>
      <c r="L117" s="2232">
        <f>+J117/BS!$E$29</f>
        <v>7.1999999999999998E-3</v>
      </c>
      <c r="N117" s="2232">
        <f>+J117/BS!$E$12</f>
        <v>7.4999999999999997E-3</v>
      </c>
      <c r="P117" s="1306"/>
      <c r="Q117" s="1377"/>
      <c r="R117" s="1526"/>
      <c r="S117" s="1377"/>
    </row>
    <row r="118" spans="3:19">
      <c r="C118" t="s">
        <v>4547</v>
      </c>
      <c r="D118" s="595">
        <v>0</v>
      </c>
      <c r="E118" s="595">
        <v>217000</v>
      </c>
      <c r="F118" s="595">
        <v>0</v>
      </c>
      <c r="G118" s="595">
        <v>217000</v>
      </c>
      <c r="H118" s="595">
        <v>0</v>
      </c>
      <c r="I118" s="2408">
        <v>0</v>
      </c>
      <c r="J118" s="2408">
        <v>0</v>
      </c>
      <c r="K118" s="2408">
        <v>0</v>
      </c>
      <c r="L118" s="2232">
        <f>+J118/BS!$E$29</f>
        <v>0</v>
      </c>
      <c r="N118" s="2232">
        <f>+J118/BS!$E$12</f>
        <v>0</v>
      </c>
      <c r="P118" s="1306"/>
      <c r="Q118" s="1377"/>
      <c r="R118" s="1526"/>
      <c r="S118" s="1377"/>
    </row>
    <row r="119" spans="3:19">
      <c r="C119"/>
      <c r="D119" s="595"/>
      <c r="E119" s="595"/>
      <c r="F119" s="595"/>
      <c r="G119" s="595"/>
      <c r="H119" s="595"/>
      <c r="I119" s="2407">
        <f>SUM(I117:I118)</f>
        <v>5217</v>
      </c>
      <c r="J119" s="2407">
        <f t="shared" ref="J119:K119" si="31">SUM(J117:J118)</f>
        <v>4911</v>
      </c>
      <c r="K119" s="2407">
        <f t="shared" si="31"/>
        <v>-306</v>
      </c>
      <c r="L119" s="2221"/>
      <c r="M119" s="2328"/>
      <c r="N119" s="1377"/>
      <c r="P119" s="1306"/>
      <c r="Q119" s="1377"/>
      <c r="R119" s="1526"/>
      <c r="S119" s="1377"/>
    </row>
    <row r="120" spans="3:19">
      <c r="C120"/>
      <c r="D120" s="595"/>
      <c r="E120" s="595"/>
      <c r="F120" s="595"/>
      <c r="G120" s="595"/>
      <c r="H120" s="595"/>
      <c r="I120" s="595"/>
      <c r="J120" s="595"/>
      <c r="K120" s="595"/>
      <c r="L120" s="2221"/>
      <c r="M120" s="2328"/>
      <c r="N120" s="1377"/>
      <c r="P120" s="1306"/>
      <c r="Q120" s="1377"/>
      <c r="R120" s="1526"/>
      <c r="S120" s="1377"/>
    </row>
    <row r="121" spans="3:19">
      <c r="C121" s="2406" t="s">
        <v>4548</v>
      </c>
      <c r="D121" s="595"/>
      <c r="E121" s="595"/>
      <c r="F121" s="595"/>
      <c r="G121" s="595"/>
      <c r="H121" s="595"/>
      <c r="I121" s="595"/>
      <c r="J121" s="595"/>
      <c r="K121" s="595"/>
      <c r="L121" s="2221"/>
      <c r="M121" s="2328"/>
      <c r="N121" s="1377"/>
      <c r="P121" s="1306"/>
      <c r="Q121" s="1377"/>
      <c r="R121" s="1526"/>
      <c r="S121" s="1377"/>
    </row>
    <row r="122" spans="3:19">
      <c r="C122" t="s">
        <v>3635</v>
      </c>
      <c r="D122" s="595">
        <v>13000</v>
      </c>
      <c r="E122" s="595">
        <v>95000</v>
      </c>
      <c r="F122" s="595">
        <v>0</v>
      </c>
      <c r="G122" s="595">
        <v>53000</v>
      </c>
      <c r="H122" s="595">
        <v>55000</v>
      </c>
      <c r="I122" s="595">
        <v>5563</v>
      </c>
      <c r="J122" s="595">
        <v>6785</v>
      </c>
      <c r="K122" s="595">
        <v>1222</v>
      </c>
      <c r="L122" s="2232">
        <f>+J122/BS!$E$29</f>
        <v>0.01</v>
      </c>
      <c r="N122" s="2232">
        <f>+J122/BS!$E$12</f>
        <v>1.03E-2</v>
      </c>
      <c r="P122" s="1306"/>
      <c r="Q122" s="1377"/>
      <c r="R122" s="1526"/>
      <c r="S122" s="1377"/>
    </row>
    <row r="123" spans="3:19">
      <c r="C123" t="s">
        <v>4549</v>
      </c>
      <c r="D123" s="595">
        <v>0</v>
      </c>
      <c r="E123" s="595">
        <v>600000</v>
      </c>
      <c r="F123" s="595">
        <v>0</v>
      </c>
      <c r="G123" s="595">
        <v>0</v>
      </c>
      <c r="H123" s="595">
        <v>600000</v>
      </c>
      <c r="I123" s="595">
        <v>7056</v>
      </c>
      <c r="J123" s="595">
        <v>5616</v>
      </c>
      <c r="K123" s="595">
        <v>-1440</v>
      </c>
      <c r="L123" s="2232">
        <f>+J123/BS!$E$29</f>
        <v>8.3000000000000001E-3</v>
      </c>
      <c r="N123" s="2232">
        <f>+J123/BS!$E$12</f>
        <v>8.5000000000000006E-3</v>
      </c>
      <c r="P123" s="1306"/>
      <c r="Q123" s="1377"/>
      <c r="R123" s="1526"/>
      <c r="S123" s="1377"/>
    </row>
    <row r="124" spans="3:19">
      <c r="C124" t="s">
        <v>3946</v>
      </c>
      <c r="D124" s="595">
        <v>31800</v>
      </c>
      <c r="E124" s="595">
        <v>0</v>
      </c>
      <c r="F124" s="595">
        <v>0</v>
      </c>
      <c r="G124" s="595">
        <v>11800</v>
      </c>
      <c r="H124" s="595">
        <v>20000</v>
      </c>
      <c r="I124" s="595">
        <v>11204</v>
      </c>
      <c r="J124" s="595">
        <v>14550</v>
      </c>
      <c r="K124" s="595">
        <v>3346</v>
      </c>
      <c r="L124" s="2232">
        <f>+J124/BS!$E$29</f>
        <v>2.1399999999999999E-2</v>
      </c>
      <c r="N124" s="2232">
        <f>+J124/BS!$E$12</f>
        <v>2.2100000000000002E-2</v>
      </c>
      <c r="P124" s="1306"/>
      <c r="Q124" s="1377"/>
      <c r="R124" s="1526"/>
      <c r="S124" s="1377"/>
    </row>
    <row r="125" spans="3:19">
      <c r="C125" t="s">
        <v>4501</v>
      </c>
      <c r="D125" s="595">
        <v>45000</v>
      </c>
      <c r="E125" s="595">
        <v>5000</v>
      </c>
      <c r="F125" s="595">
        <v>0</v>
      </c>
      <c r="G125" s="595">
        <v>0</v>
      </c>
      <c r="H125" s="595">
        <v>50000</v>
      </c>
      <c r="I125" s="595">
        <v>8274</v>
      </c>
      <c r="J125" s="595">
        <v>8084</v>
      </c>
      <c r="K125" s="595">
        <v>-191</v>
      </c>
      <c r="L125" s="2232">
        <f>+J125/BS!$E$29</f>
        <v>1.1900000000000001E-2</v>
      </c>
      <c r="N125" s="2232">
        <f>+J125/BS!$E$12</f>
        <v>1.23E-2</v>
      </c>
      <c r="P125" s="1306"/>
      <c r="Q125" s="1377"/>
      <c r="R125" s="1526"/>
      <c r="S125" s="1377"/>
    </row>
    <row r="126" spans="3:19">
      <c r="C126"/>
      <c r="D126" s="595"/>
      <c r="E126" s="595"/>
      <c r="F126" s="595"/>
      <c r="G126" s="595"/>
      <c r="H126" s="595"/>
      <c r="I126" s="2407">
        <f t="shared" ref="I126" si="32">+SUM(I121:I125)</f>
        <v>32097</v>
      </c>
      <c r="J126" s="2407">
        <f t="shared" ref="J126" si="33">+SUM(J121:J125)</f>
        <v>35035</v>
      </c>
      <c r="K126" s="2407">
        <f t="shared" ref="K126" si="34">+SUM(K121:K125)</f>
        <v>2937</v>
      </c>
      <c r="L126" s="2221"/>
      <c r="M126" s="2328"/>
      <c r="N126" s="1377"/>
      <c r="P126" s="1306"/>
      <c r="Q126" s="1377"/>
      <c r="R126" s="1526"/>
      <c r="S126" s="1377"/>
    </row>
    <row r="127" spans="3:19">
      <c r="C127"/>
      <c r="D127" s="595"/>
      <c r="E127" s="595"/>
      <c r="F127" s="595"/>
      <c r="G127" s="595"/>
      <c r="H127" s="595"/>
      <c r="I127" s="595"/>
      <c r="J127" s="595"/>
      <c r="K127" s="595"/>
      <c r="L127" s="2221"/>
      <c r="M127" s="2328"/>
      <c r="N127" s="1377"/>
      <c r="P127" s="1306"/>
      <c r="Q127" s="1377"/>
      <c r="R127" s="1526"/>
      <c r="S127" s="1377"/>
    </row>
    <row r="128" spans="3:19">
      <c r="C128" s="2406" t="s">
        <v>4550</v>
      </c>
      <c r="D128" s="595"/>
      <c r="E128" s="595"/>
      <c r="F128" s="595"/>
      <c r="G128" s="595"/>
      <c r="H128" s="595"/>
      <c r="I128" s="595"/>
      <c r="J128" s="595"/>
      <c r="K128" s="595"/>
      <c r="L128" s="2221"/>
      <c r="M128" s="2328"/>
      <c r="N128" s="1377"/>
      <c r="P128" s="1306"/>
      <c r="Q128" s="1377"/>
      <c r="R128" s="1526"/>
      <c r="S128" s="1377"/>
    </row>
    <row r="129" spans="2:19">
      <c r="C129" t="s">
        <v>4406</v>
      </c>
      <c r="D129" s="595">
        <v>151000</v>
      </c>
      <c r="E129" s="595">
        <v>38000</v>
      </c>
      <c r="F129" s="595">
        <v>0</v>
      </c>
      <c r="G129" s="595">
        <v>0</v>
      </c>
      <c r="H129" s="595">
        <v>189000</v>
      </c>
      <c r="I129" s="595">
        <v>13412</v>
      </c>
      <c r="J129" s="595">
        <v>13451</v>
      </c>
      <c r="K129" s="595">
        <v>39</v>
      </c>
      <c r="L129" s="2232">
        <f>+J129/BS!$E$29</f>
        <v>1.9800000000000002E-2</v>
      </c>
      <c r="N129" s="2232">
        <f>+J129/BS!$E$12</f>
        <v>2.0400000000000001E-2</v>
      </c>
      <c r="P129" s="1306"/>
      <c r="Q129" s="1377"/>
      <c r="R129" s="1526"/>
      <c r="S129" s="1377"/>
    </row>
    <row r="130" spans="2:19">
      <c r="C130" t="s">
        <v>4332</v>
      </c>
      <c r="D130" s="595">
        <v>90470</v>
      </c>
      <c r="E130" s="595">
        <v>104000</v>
      </c>
      <c r="F130" s="595">
        <v>0</v>
      </c>
      <c r="G130" s="595">
        <v>0</v>
      </c>
      <c r="H130" s="595">
        <v>194470</v>
      </c>
      <c r="I130" s="595">
        <v>15481</v>
      </c>
      <c r="J130" s="595">
        <f>13506+1</f>
        <v>13507</v>
      </c>
      <c r="K130" s="595">
        <v>-1975</v>
      </c>
      <c r="L130" s="2232">
        <f>+J130/BS!$E$29</f>
        <v>1.9900000000000001E-2</v>
      </c>
      <c r="N130" s="2232">
        <f>+J130/BS!$E$12</f>
        <v>2.0500000000000001E-2</v>
      </c>
      <c r="P130" s="1306"/>
      <c r="Q130" s="1377"/>
      <c r="R130" s="1526"/>
      <c r="S130" s="1377"/>
    </row>
    <row r="131" spans="2:19">
      <c r="I131" s="2407">
        <f>+SUM(I128:I130)</f>
        <v>28893</v>
      </c>
      <c r="J131" s="2407">
        <f>+SUM(J128:J130)</f>
        <v>26958</v>
      </c>
      <c r="K131" s="2407">
        <f>+SUM(K128:K130)</f>
        <v>-1936</v>
      </c>
    </row>
    <row r="133" spans="2:19" ht="14.4" thickBot="1">
      <c r="C133" s="1373" t="s">
        <v>4553</v>
      </c>
      <c r="I133" s="2410">
        <f>+I131+I126+I119+I115+I111+I102+I97+I90+I83+I77+I72+I68+I62+I57+I51+I46+I40+I29+I25+I18</f>
        <v>711468</v>
      </c>
      <c r="J133" s="2410">
        <f>+J131+J126+J119+J115+J111+J102+J97+J90+J83+J77+J72+J68+J62+J57+J51+J46+J40+J29+J25+J18</f>
        <v>657865</v>
      </c>
      <c r="K133" s="1374">
        <f>+K131+K126+K119+K115+K111+K102+K97+K90+K83+K77+K72+K68+K62+K57+K51+K46+K40+K29+K25+K18-3</f>
        <v>-53602</v>
      </c>
    </row>
    <row r="134" spans="2:19" ht="14.4" thickTop="1"/>
    <row r="135" spans="2:19" ht="14.4" thickBot="1">
      <c r="C135" s="1377" t="s">
        <v>4552</v>
      </c>
      <c r="I135" s="2411">
        <v>599948</v>
      </c>
      <c r="J135" s="2412">
        <v>685385</v>
      </c>
      <c r="K135" s="2413">
        <v>85437</v>
      </c>
    </row>
    <row r="136" spans="2:19" ht="14.4" thickTop="1"/>
    <row r="137" spans="2:19" ht="13.8" customHeight="1">
      <c r="B137" s="1377" t="s">
        <v>4589</v>
      </c>
      <c r="C137" s="2633" t="s">
        <v>4584</v>
      </c>
      <c r="D137" s="2633"/>
      <c r="E137" s="2633"/>
      <c r="F137" s="2633"/>
      <c r="G137" s="2633"/>
      <c r="H137" s="2633"/>
      <c r="I137" s="2633"/>
      <c r="J137" s="2633"/>
      <c r="K137" s="2633"/>
      <c r="L137" s="2633"/>
      <c r="M137" s="2633"/>
      <c r="N137" s="2633"/>
      <c r="O137" s="2455"/>
    </row>
    <row r="138" spans="2:19">
      <c r="C138" s="2633"/>
      <c r="D138" s="2633"/>
      <c r="E138" s="2633"/>
      <c r="F138" s="2633"/>
      <c r="G138" s="2633"/>
      <c r="H138" s="2633"/>
      <c r="I138" s="2633"/>
      <c r="J138" s="2633"/>
      <c r="K138" s="2633"/>
      <c r="L138" s="2633"/>
      <c r="M138" s="2633"/>
      <c r="N138" s="2633"/>
      <c r="O138" s="2455"/>
    </row>
    <row r="140" spans="2:19">
      <c r="J140" s="2439" t="s">
        <v>4585</v>
      </c>
      <c r="K140" s="2439" t="s">
        <v>4172</v>
      </c>
      <c r="L140" s="2441" t="s">
        <v>4585</v>
      </c>
      <c r="M140" s="2232"/>
      <c r="N140" s="2441" t="s">
        <v>4172</v>
      </c>
    </row>
    <row r="141" spans="2:19">
      <c r="J141" s="2439" t="s">
        <v>4586</v>
      </c>
      <c r="K141" s="2439" t="s">
        <v>4235</v>
      </c>
      <c r="L141" s="2440" t="str">
        <f>J141</f>
        <v>September 30,</v>
      </c>
      <c r="N141" s="2441" t="s">
        <v>4235</v>
      </c>
    </row>
    <row r="142" spans="2:19">
      <c r="J142" s="2442">
        <v>2021</v>
      </c>
      <c r="K142" s="2442">
        <v>2021</v>
      </c>
      <c r="L142" s="2443">
        <f>J142</f>
        <v>2021</v>
      </c>
      <c r="M142" s="2444"/>
      <c r="N142" s="2443">
        <f>L142</f>
        <v>2021</v>
      </c>
    </row>
    <row r="143" spans="2:19">
      <c r="J143" s="2634" t="s">
        <v>4587</v>
      </c>
      <c r="K143" s="2634"/>
      <c r="L143" s="2635" t="s">
        <v>4588</v>
      </c>
      <c r="M143" s="2636"/>
      <c r="N143" s="2636"/>
    </row>
    <row r="144" spans="2:19">
      <c r="J144" s="2445"/>
      <c r="K144" s="2445"/>
      <c r="L144" s="2446"/>
      <c r="M144" s="2434"/>
      <c r="N144" s="2447"/>
    </row>
    <row r="145" spans="2:14">
      <c r="C145" s="2448" t="s">
        <v>2994</v>
      </c>
      <c r="J145" s="2449">
        <v>25000</v>
      </c>
      <c r="K145" s="2450">
        <v>25000</v>
      </c>
      <c r="L145" s="2451">
        <f>1872750/1000</f>
        <v>1873</v>
      </c>
      <c r="N145" s="2452">
        <v>2171</v>
      </c>
    </row>
    <row r="146" spans="2:14">
      <c r="C146" s="2448" t="s">
        <v>3645</v>
      </c>
      <c r="J146" s="2449">
        <v>50000</v>
      </c>
      <c r="K146" s="2450">
        <v>50000</v>
      </c>
      <c r="L146" s="2451">
        <f>1760000/1000</f>
        <v>1760</v>
      </c>
      <c r="N146" s="2452">
        <v>2349</v>
      </c>
    </row>
    <row r="147" spans="2:14">
      <c r="C147" s="2448" t="s">
        <v>3020</v>
      </c>
      <c r="J147" s="2449">
        <v>165000</v>
      </c>
      <c r="K147" s="2450">
        <v>165484</v>
      </c>
      <c r="L147" s="2451">
        <f>12168039/1000</f>
        <v>12168</v>
      </c>
      <c r="N147" s="2452">
        <v>13184</v>
      </c>
    </row>
    <row r="148" spans="2:14" ht="14.4" thickBot="1">
      <c r="J148" s="2453">
        <f>SUM(J145:J147)</f>
        <v>240000</v>
      </c>
      <c r="K148" s="2454">
        <f>SUM(K145:K147)</f>
        <v>240484</v>
      </c>
      <c r="L148" s="2453">
        <f>SUM(L145:L147)</f>
        <v>15801</v>
      </c>
      <c r="M148" s="2453">
        <f>SUM(M145:M147)</f>
        <v>0</v>
      </c>
      <c r="N148" s="2454">
        <f>SUM(N145:N147)</f>
        <v>17704</v>
      </c>
    </row>
    <row r="149" spans="2:14" ht="14.4" thickTop="1"/>
    <row r="150" spans="2:14">
      <c r="B150" s="1377" t="s">
        <v>4590</v>
      </c>
      <c r="C150" s="1377" t="s">
        <v>4591</v>
      </c>
    </row>
  </sheetData>
  <mergeCells count="19">
    <mergeCell ref="O5:O6"/>
    <mergeCell ref="K6:K9"/>
    <mergeCell ref="I10:K10"/>
    <mergeCell ref="N5:N9"/>
    <mergeCell ref="J6:J9"/>
    <mergeCell ref="I5:K5"/>
    <mergeCell ref="I6:I9"/>
    <mergeCell ref="L5:L9"/>
    <mergeCell ref="L10:N10"/>
    <mergeCell ref="F6:F9"/>
    <mergeCell ref="G6:G9"/>
    <mergeCell ref="H6:H9"/>
    <mergeCell ref="C137:N138"/>
    <mergeCell ref="J143:K143"/>
    <mergeCell ref="L143:N143"/>
    <mergeCell ref="B5:C9"/>
    <mergeCell ref="D5:H5"/>
    <mergeCell ref="D6:D9"/>
    <mergeCell ref="E6:E9"/>
  </mergeCells>
  <pageMargins left="0.6" right="0.25" top="0.53" bottom="0" header="0.25" footer="0"/>
  <pageSetup paperSize="9" scale="70" firstPageNumber="11" fitToHeight="0" orientation="landscape" useFirstPageNumber="1" r:id="rId1"/>
  <headerFooter>
    <oddHeader>&amp;C&amp;"Arial Black,Regular"&amp;11&amp;P&amp;R&amp;"Arial Black,Regular"&amp;11ALHAMRA ISLAMIC PENSION FUND</oddHeader>
  </headerFooter>
  <rowBreaks count="2" manualBreakCount="2">
    <brk id="51" max="13" man="1"/>
    <brk id="103"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965"/>
  <sheetViews>
    <sheetView showGridLines="0" topLeftCell="B1" workbookViewId="0">
      <pane xSplit="4" ySplit="2" topLeftCell="F332" activePane="bottomRight" state="frozen"/>
      <selection activeCell="D1" sqref="D1"/>
      <selection pane="topRight" activeCell="F1" sqref="F1"/>
      <selection pane="bottomLeft" activeCell="D3" sqref="D3"/>
      <selection pane="bottomRight" activeCell="V31" sqref="V31"/>
    </sheetView>
  </sheetViews>
  <sheetFormatPr defaultColWidth="10.5546875" defaultRowHeight="13.2" outlineLevelRow="2" outlineLevelCol="1"/>
  <cols>
    <col min="1" max="1" width="22.109375" style="528" hidden="1" customWidth="1"/>
    <col min="2" max="2" width="9.5546875" style="45" customWidth="1" outlineLevel="1"/>
    <col min="3" max="3" width="16" style="529" customWidth="1" outlineLevel="1"/>
    <col min="4" max="4" width="11" style="529" bestFit="1" customWidth="1"/>
    <col min="5" max="5" width="53.44140625" style="45" bestFit="1" customWidth="1"/>
    <col min="6" max="6" width="12.33203125" style="52" bestFit="1" customWidth="1"/>
    <col min="7" max="7" width="3.88671875" style="52" bestFit="1" customWidth="1"/>
    <col min="8" max="8" width="8.109375" style="52" customWidth="1" outlineLevel="1"/>
    <col min="9" max="9" width="12.33203125" style="52" customWidth="1" outlineLevel="1"/>
    <col min="10" max="10" width="4.44140625" style="52" customWidth="1" outlineLevel="1"/>
    <col min="11" max="11" width="12.33203125" style="52" bestFit="1" customWidth="1"/>
    <col min="12" max="12" width="3.88671875" style="52" bestFit="1" customWidth="1"/>
    <col min="13" max="13" width="12.33203125" style="52" bestFit="1" customWidth="1"/>
    <col min="14" max="14" width="14.88671875" style="548" bestFit="1" customWidth="1"/>
    <col min="15" max="15" width="12" style="548" bestFit="1" customWidth="1"/>
    <col min="16" max="16" width="10.5546875" style="531" customWidth="1"/>
    <col min="17" max="17" width="10.5546875" style="526"/>
    <col min="18" max="18" width="10.5546875" style="527"/>
    <col min="19" max="20" width="10.5546875" style="526"/>
    <col min="21" max="16384" width="10.5546875" style="532"/>
  </cols>
  <sheetData>
    <row r="1" spans="1:15" ht="12.75" customHeight="1">
      <c r="N1" s="530" t="s">
        <v>2725</v>
      </c>
      <c r="O1" s="530" t="s">
        <v>2726</v>
      </c>
    </row>
    <row r="2" spans="1:15" ht="12.75" customHeight="1">
      <c r="A2" s="533" t="s">
        <v>1821</v>
      </c>
      <c r="B2" s="534" t="s">
        <v>36</v>
      </c>
      <c r="C2" s="534" t="s">
        <v>27</v>
      </c>
      <c r="D2" s="534" t="s">
        <v>28</v>
      </c>
      <c r="E2" s="535" t="s">
        <v>29</v>
      </c>
      <c r="F2" s="536" t="s">
        <v>30</v>
      </c>
      <c r="G2" s="536" t="s">
        <v>2724</v>
      </c>
      <c r="H2" s="536" t="s">
        <v>31</v>
      </c>
      <c r="I2" s="536" t="s">
        <v>32</v>
      </c>
      <c r="J2" s="536" t="s">
        <v>33</v>
      </c>
      <c r="K2" s="536" t="s">
        <v>3093</v>
      </c>
      <c r="L2" s="536" t="s">
        <v>2724</v>
      </c>
      <c r="M2" s="536" t="s">
        <v>3094</v>
      </c>
      <c r="N2" s="537">
        <v>0</v>
      </c>
      <c r="O2" s="538">
        <v>0</v>
      </c>
    </row>
    <row r="3" spans="1:15" outlineLevel="2">
      <c r="A3" s="528" t="s">
        <v>38</v>
      </c>
      <c r="C3" s="529" t="s">
        <v>37</v>
      </c>
      <c r="N3" s="539" t="s">
        <v>2729</v>
      </c>
      <c r="O3" s="540" t="s">
        <v>2729</v>
      </c>
    </row>
    <row r="4" spans="1:15" outlineLevel="2">
      <c r="A4" s="528" t="s">
        <v>1822</v>
      </c>
      <c r="B4" s="45" t="s">
        <v>38</v>
      </c>
      <c r="C4" s="529" t="s">
        <v>37</v>
      </c>
      <c r="D4" s="529" t="s">
        <v>39</v>
      </c>
      <c r="E4" s="45" t="s">
        <v>40</v>
      </c>
      <c r="F4" s="52">
        <v>0</v>
      </c>
      <c r="H4" s="52">
        <v>0</v>
      </c>
      <c r="I4" s="52">
        <v>0</v>
      </c>
      <c r="J4" s="52">
        <v>0</v>
      </c>
      <c r="K4" s="52">
        <v>0</v>
      </c>
      <c r="M4" s="52">
        <v>0</v>
      </c>
      <c r="N4" s="539" t="s">
        <v>2729</v>
      </c>
      <c r="O4" s="540">
        <v>0</v>
      </c>
    </row>
    <row r="5" spans="1:15" outlineLevel="2">
      <c r="A5" s="528" t="s">
        <v>1823</v>
      </c>
      <c r="B5" s="45" t="s">
        <v>38</v>
      </c>
      <c r="C5" s="529" t="s">
        <v>37</v>
      </c>
      <c r="D5" s="529" t="s">
        <v>41</v>
      </c>
      <c r="E5" s="45" t="s">
        <v>42</v>
      </c>
      <c r="F5" s="52">
        <v>-71</v>
      </c>
      <c r="H5" s="52">
        <v>0</v>
      </c>
      <c r="I5" s="52">
        <v>-71</v>
      </c>
      <c r="J5" s="52">
        <v>0</v>
      </c>
      <c r="K5" s="52">
        <v>-71</v>
      </c>
      <c r="M5" s="52">
        <v>0</v>
      </c>
      <c r="N5" s="539" t="s">
        <v>2729</v>
      </c>
      <c r="O5" s="540">
        <v>-71</v>
      </c>
    </row>
    <row r="6" spans="1:15" outlineLevel="2">
      <c r="A6" s="528" t="s">
        <v>1824</v>
      </c>
      <c r="B6" s="45" t="s">
        <v>38</v>
      </c>
      <c r="C6" s="529" t="s">
        <v>37</v>
      </c>
      <c r="D6" s="529" t="s">
        <v>43</v>
      </c>
      <c r="E6" s="45" t="s">
        <v>44</v>
      </c>
      <c r="F6" s="52">
        <v>-291388</v>
      </c>
      <c r="H6" s="52">
        <v>0</v>
      </c>
      <c r="I6" s="52">
        <v>-291388</v>
      </c>
      <c r="J6" s="52">
        <v>0</v>
      </c>
      <c r="K6" s="52">
        <v>-291388</v>
      </c>
      <c r="M6" s="52">
        <v>3676331</v>
      </c>
      <c r="N6" s="539">
        <v>-1.079</v>
      </c>
      <c r="O6" s="540">
        <v>-3967719</v>
      </c>
    </row>
    <row r="7" spans="1:15" outlineLevel="2">
      <c r="A7" s="528" t="s">
        <v>1825</v>
      </c>
      <c r="B7" s="45" t="s">
        <v>38</v>
      </c>
      <c r="C7" s="529" t="s">
        <v>37</v>
      </c>
      <c r="D7" s="529" t="s">
        <v>45</v>
      </c>
      <c r="E7" s="45" t="s">
        <v>46</v>
      </c>
      <c r="F7" s="52">
        <v>0</v>
      </c>
      <c r="H7" s="52">
        <v>0</v>
      </c>
      <c r="I7" s="52">
        <v>0</v>
      </c>
      <c r="J7" s="52">
        <v>0</v>
      </c>
      <c r="K7" s="52">
        <v>0</v>
      </c>
      <c r="M7" s="52">
        <v>0</v>
      </c>
      <c r="N7" s="539" t="s">
        <v>2729</v>
      </c>
      <c r="O7" s="540">
        <v>0</v>
      </c>
    </row>
    <row r="8" spans="1:15" outlineLevel="2">
      <c r="A8" s="528" t="s">
        <v>1826</v>
      </c>
      <c r="B8" s="45" t="s">
        <v>38</v>
      </c>
      <c r="C8" s="529" t="s">
        <v>37</v>
      </c>
      <c r="D8" s="529" t="s">
        <v>47</v>
      </c>
      <c r="E8" s="45" t="s">
        <v>48</v>
      </c>
      <c r="F8" s="52">
        <v>0</v>
      </c>
      <c r="H8" s="52">
        <v>0</v>
      </c>
      <c r="I8" s="52">
        <v>0</v>
      </c>
      <c r="J8" s="52">
        <v>0</v>
      </c>
      <c r="K8" s="52">
        <v>0</v>
      </c>
      <c r="M8" s="52">
        <v>0</v>
      </c>
      <c r="N8" s="539" t="s">
        <v>2729</v>
      </c>
      <c r="O8" s="540">
        <v>0</v>
      </c>
    </row>
    <row r="9" spans="1:15" ht="13.8" outlineLevel="1" thickBot="1">
      <c r="A9" s="528" t="s">
        <v>1827</v>
      </c>
      <c r="C9" s="529" t="s">
        <v>37</v>
      </c>
      <c r="E9" s="541" t="s">
        <v>1764</v>
      </c>
      <c r="F9" s="42">
        <v>-291459</v>
      </c>
      <c r="G9" s="42"/>
      <c r="H9" s="42">
        <v>0</v>
      </c>
      <c r="I9" s="42">
        <v>-291459</v>
      </c>
      <c r="J9" s="42">
        <v>0</v>
      </c>
      <c r="K9" s="42">
        <v>-291459</v>
      </c>
      <c r="L9" s="42"/>
      <c r="M9" s="42">
        <v>3676331</v>
      </c>
      <c r="N9" s="539">
        <v>-1.079</v>
      </c>
      <c r="O9" s="540">
        <v>-3967790</v>
      </c>
    </row>
    <row r="10" spans="1:15" ht="13.8" outlineLevel="2" thickTop="1">
      <c r="A10" s="528" t="s">
        <v>38</v>
      </c>
      <c r="C10" s="529" t="s">
        <v>49</v>
      </c>
      <c r="N10" s="539" t="s">
        <v>2729</v>
      </c>
      <c r="O10" s="540" t="s">
        <v>2729</v>
      </c>
    </row>
    <row r="11" spans="1:15" outlineLevel="2">
      <c r="A11" s="528" t="s">
        <v>1828</v>
      </c>
      <c r="B11" s="45" t="s">
        <v>38</v>
      </c>
      <c r="C11" s="529" t="s">
        <v>49</v>
      </c>
      <c r="D11" s="529" t="s">
        <v>50</v>
      </c>
      <c r="E11" s="45" t="s">
        <v>51</v>
      </c>
      <c r="F11" s="52">
        <v>0</v>
      </c>
      <c r="H11" s="52">
        <v>0</v>
      </c>
      <c r="I11" s="52">
        <v>0</v>
      </c>
      <c r="J11" s="52">
        <v>0</v>
      </c>
      <c r="K11" s="52">
        <v>0</v>
      </c>
      <c r="M11" s="52">
        <v>0</v>
      </c>
      <c r="N11" s="539" t="s">
        <v>2729</v>
      </c>
      <c r="O11" s="540">
        <v>0</v>
      </c>
    </row>
    <row r="12" spans="1:15" outlineLevel="2">
      <c r="A12" s="528" t="s">
        <v>1829</v>
      </c>
      <c r="B12" s="45" t="s">
        <v>38</v>
      </c>
      <c r="C12" s="529" t="s">
        <v>49</v>
      </c>
      <c r="D12" s="529" t="s">
        <v>52</v>
      </c>
      <c r="E12" s="45" t="s">
        <v>53</v>
      </c>
      <c r="F12" s="52">
        <v>0</v>
      </c>
      <c r="H12" s="52">
        <v>0</v>
      </c>
      <c r="I12" s="52">
        <v>0</v>
      </c>
      <c r="J12" s="52">
        <v>0</v>
      </c>
      <c r="K12" s="52">
        <v>0</v>
      </c>
      <c r="M12" s="52">
        <v>0</v>
      </c>
      <c r="N12" s="539" t="s">
        <v>2729</v>
      </c>
      <c r="O12" s="540">
        <v>0</v>
      </c>
    </row>
    <row r="13" spans="1:15" outlineLevel="2">
      <c r="A13" s="528" t="s">
        <v>1830</v>
      </c>
      <c r="B13" s="45" t="s">
        <v>38</v>
      </c>
      <c r="C13" s="529" t="s">
        <v>49</v>
      </c>
      <c r="D13" s="529" t="s">
        <v>54</v>
      </c>
      <c r="E13" s="45" t="s">
        <v>55</v>
      </c>
      <c r="F13" s="52">
        <v>0</v>
      </c>
      <c r="H13" s="52">
        <v>0</v>
      </c>
      <c r="I13" s="52">
        <v>0</v>
      </c>
      <c r="J13" s="52">
        <v>0</v>
      </c>
      <c r="K13" s="52">
        <v>0</v>
      </c>
      <c r="M13" s="52">
        <v>0</v>
      </c>
      <c r="N13" s="539" t="s">
        <v>2729</v>
      </c>
      <c r="O13" s="540">
        <v>0</v>
      </c>
    </row>
    <row r="14" spans="1:15" outlineLevel="2">
      <c r="A14" s="528" t="s">
        <v>1831</v>
      </c>
      <c r="B14" s="45" t="s">
        <v>38</v>
      </c>
      <c r="C14" s="529" t="s">
        <v>49</v>
      </c>
      <c r="D14" s="529" t="s">
        <v>56</v>
      </c>
      <c r="E14" s="45" t="s">
        <v>57</v>
      </c>
      <c r="F14" s="52">
        <v>0</v>
      </c>
      <c r="H14" s="52">
        <v>0</v>
      </c>
      <c r="I14" s="52">
        <v>0</v>
      </c>
      <c r="J14" s="52">
        <v>0</v>
      </c>
      <c r="K14" s="52">
        <v>0</v>
      </c>
      <c r="M14" s="52">
        <v>0</v>
      </c>
      <c r="N14" s="539" t="s">
        <v>2729</v>
      </c>
      <c r="O14" s="540">
        <v>0</v>
      </c>
    </row>
    <row r="15" spans="1:15" outlineLevel="2">
      <c r="A15" s="528" t="s">
        <v>1832</v>
      </c>
      <c r="B15" s="45" t="s">
        <v>38</v>
      </c>
      <c r="C15" s="529" t="s">
        <v>49</v>
      </c>
      <c r="D15" s="529" t="s">
        <v>58</v>
      </c>
      <c r="E15" s="45" t="s">
        <v>59</v>
      </c>
      <c r="F15" s="52">
        <v>0</v>
      </c>
      <c r="H15" s="52">
        <v>0</v>
      </c>
      <c r="I15" s="52">
        <v>0</v>
      </c>
      <c r="J15" s="52">
        <v>0</v>
      </c>
      <c r="K15" s="52">
        <v>0</v>
      </c>
      <c r="M15" s="52">
        <v>0</v>
      </c>
      <c r="N15" s="539" t="s">
        <v>2729</v>
      </c>
      <c r="O15" s="540">
        <v>0</v>
      </c>
    </row>
    <row r="16" spans="1:15" outlineLevel="2">
      <c r="A16" s="528" t="s">
        <v>1833</v>
      </c>
      <c r="B16" s="45" t="s">
        <v>38</v>
      </c>
      <c r="C16" s="529" t="s">
        <v>49</v>
      </c>
      <c r="D16" s="529" t="s">
        <v>60</v>
      </c>
      <c r="E16" s="45" t="s">
        <v>61</v>
      </c>
      <c r="F16" s="52">
        <v>384979</v>
      </c>
      <c r="H16" s="52">
        <v>0</v>
      </c>
      <c r="I16" s="52">
        <v>384979</v>
      </c>
      <c r="J16" s="52">
        <v>0</v>
      </c>
      <c r="K16" s="52">
        <v>384979</v>
      </c>
      <c r="M16" s="52">
        <v>886325</v>
      </c>
      <c r="N16" s="539">
        <v>-0.56599999999999995</v>
      </c>
      <c r="O16" s="540">
        <v>-501346</v>
      </c>
    </row>
    <row r="17" spans="1:15" outlineLevel="2">
      <c r="A17" s="528" t="s">
        <v>1834</v>
      </c>
      <c r="B17" s="45" t="s">
        <v>38</v>
      </c>
      <c r="C17" s="529" t="s">
        <v>49</v>
      </c>
      <c r="D17" s="529" t="s">
        <v>62</v>
      </c>
      <c r="E17" s="45" t="s">
        <v>63</v>
      </c>
      <c r="F17" s="52">
        <v>0</v>
      </c>
      <c r="H17" s="52">
        <v>0</v>
      </c>
      <c r="I17" s="52">
        <v>0</v>
      </c>
      <c r="J17" s="52">
        <v>0</v>
      </c>
      <c r="K17" s="52">
        <v>0</v>
      </c>
      <c r="M17" s="52">
        <v>0</v>
      </c>
      <c r="N17" s="539" t="s">
        <v>2729</v>
      </c>
      <c r="O17" s="540">
        <v>0</v>
      </c>
    </row>
    <row r="18" spans="1:15" outlineLevel="2">
      <c r="A18" s="528" t="s">
        <v>1835</v>
      </c>
      <c r="B18" s="45" t="s">
        <v>38</v>
      </c>
      <c r="C18" s="529" t="s">
        <v>49</v>
      </c>
      <c r="D18" s="529" t="s">
        <v>64</v>
      </c>
      <c r="E18" s="45" t="s">
        <v>65</v>
      </c>
      <c r="F18" s="52">
        <v>0</v>
      </c>
      <c r="H18" s="52">
        <v>0</v>
      </c>
      <c r="I18" s="52">
        <v>0</v>
      </c>
      <c r="J18" s="52">
        <v>0</v>
      </c>
      <c r="K18" s="52">
        <v>0</v>
      </c>
      <c r="M18" s="52">
        <v>0</v>
      </c>
      <c r="N18" s="539" t="s">
        <v>2729</v>
      </c>
      <c r="O18" s="540">
        <v>0</v>
      </c>
    </row>
    <row r="19" spans="1:15" outlineLevel="2">
      <c r="A19" s="528" t="s">
        <v>1836</v>
      </c>
      <c r="B19" s="45" t="s">
        <v>38</v>
      </c>
      <c r="C19" s="529" t="s">
        <v>49</v>
      </c>
      <c r="D19" s="529" t="s">
        <v>66</v>
      </c>
      <c r="E19" s="45" t="s">
        <v>67</v>
      </c>
      <c r="F19" s="52">
        <v>0</v>
      </c>
      <c r="H19" s="52">
        <v>0</v>
      </c>
      <c r="I19" s="52">
        <v>0</v>
      </c>
      <c r="J19" s="52">
        <v>0</v>
      </c>
      <c r="K19" s="52">
        <v>0</v>
      </c>
      <c r="M19" s="52">
        <v>0</v>
      </c>
      <c r="N19" s="539" t="s">
        <v>2729</v>
      </c>
      <c r="O19" s="540">
        <v>0</v>
      </c>
    </row>
    <row r="20" spans="1:15" outlineLevel="2">
      <c r="A20" s="528" t="s">
        <v>1837</v>
      </c>
      <c r="B20" s="45" t="s">
        <v>38</v>
      </c>
      <c r="C20" s="529" t="s">
        <v>49</v>
      </c>
      <c r="D20" s="529" t="s">
        <v>68</v>
      </c>
      <c r="E20" s="45" t="s">
        <v>69</v>
      </c>
      <c r="F20" s="52">
        <v>0</v>
      </c>
      <c r="H20" s="52">
        <v>0</v>
      </c>
      <c r="I20" s="52">
        <v>0</v>
      </c>
      <c r="J20" s="52">
        <v>0</v>
      </c>
      <c r="K20" s="52">
        <v>0</v>
      </c>
      <c r="M20" s="52">
        <v>0</v>
      </c>
      <c r="N20" s="539" t="s">
        <v>2729</v>
      </c>
      <c r="O20" s="540">
        <v>0</v>
      </c>
    </row>
    <row r="21" spans="1:15" outlineLevel="2">
      <c r="A21" s="528" t="s">
        <v>1838</v>
      </c>
      <c r="B21" s="45" t="s">
        <v>38</v>
      </c>
      <c r="C21" s="529" t="s">
        <v>49</v>
      </c>
      <c r="D21" s="529" t="s">
        <v>70</v>
      </c>
      <c r="E21" s="45" t="s">
        <v>71</v>
      </c>
      <c r="F21" s="52">
        <v>0</v>
      </c>
      <c r="H21" s="52">
        <v>0</v>
      </c>
      <c r="I21" s="52">
        <v>0</v>
      </c>
      <c r="J21" s="52">
        <v>0</v>
      </c>
      <c r="K21" s="52">
        <v>0</v>
      </c>
      <c r="M21" s="52">
        <v>69477</v>
      </c>
      <c r="N21" s="539">
        <v>-1</v>
      </c>
      <c r="O21" s="540">
        <v>-69477</v>
      </c>
    </row>
    <row r="22" spans="1:15" outlineLevel="2">
      <c r="A22" s="528" t="s">
        <v>1839</v>
      </c>
      <c r="B22" s="45" t="s">
        <v>38</v>
      </c>
      <c r="C22" s="529" t="s">
        <v>49</v>
      </c>
      <c r="D22" s="529" t="s">
        <v>72</v>
      </c>
      <c r="E22" s="45" t="s">
        <v>73</v>
      </c>
      <c r="F22" s="52">
        <v>0</v>
      </c>
      <c r="H22" s="52">
        <v>0</v>
      </c>
      <c r="I22" s="52">
        <v>0</v>
      </c>
      <c r="J22" s="52">
        <v>0</v>
      </c>
      <c r="K22" s="52">
        <v>0</v>
      </c>
      <c r="M22" s="52">
        <v>0</v>
      </c>
      <c r="N22" s="539" t="s">
        <v>2729</v>
      </c>
      <c r="O22" s="540">
        <v>0</v>
      </c>
    </row>
    <row r="23" spans="1:15" outlineLevel="2">
      <c r="A23" s="528" t="s">
        <v>1840</v>
      </c>
      <c r="B23" s="45" t="s">
        <v>38</v>
      </c>
      <c r="C23" s="529" t="s">
        <v>49</v>
      </c>
      <c r="D23" s="529" t="s">
        <v>74</v>
      </c>
      <c r="E23" s="45" t="s">
        <v>75</v>
      </c>
      <c r="F23" s="52">
        <v>0</v>
      </c>
      <c r="H23" s="52">
        <v>0</v>
      </c>
      <c r="I23" s="52">
        <v>0</v>
      </c>
      <c r="J23" s="52">
        <v>0</v>
      </c>
      <c r="K23" s="52">
        <v>0</v>
      </c>
      <c r="M23" s="52">
        <v>0</v>
      </c>
      <c r="N23" s="539" t="s">
        <v>2729</v>
      </c>
      <c r="O23" s="540">
        <v>0</v>
      </c>
    </row>
    <row r="24" spans="1:15" outlineLevel="2">
      <c r="A24" s="528" t="s">
        <v>1841</v>
      </c>
      <c r="B24" s="45" t="s">
        <v>38</v>
      </c>
      <c r="C24" s="529" t="s">
        <v>49</v>
      </c>
      <c r="D24" s="529" t="s">
        <v>76</v>
      </c>
      <c r="E24" s="45" t="s">
        <v>77</v>
      </c>
      <c r="F24" s="52">
        <v>0</v>
      </c>
      <c r="H24" s="52">
        <v>0</v>
      </c>
      <c r="I24" s="52">
        <v>0</v>
      </c>
      <c r="J24" s="52">
        <v>0</v>
      </c>
      <c r="K24" s="52">
        <v>0</v>
      </c>
      <c r="M24" s="52">
        <v>0</v>
      </c>
      <c r="N24" s="539" t="s">
        <v>2729</v>
      </c>
      <c r="O24" s="540">
        <v>0</v>
      </c>
    </row>
    <row r="25" spans="1:15" outlineLevel="2">
      <c r="A25" s="528" t="s">
        <v>1842</v>
      </c>
      <c r="B25" s="45" t="s">
        <v>38</v>
      </c>
      <c r="C25" s="529" t="s">
        <v>49</v>
      </c>
      <c r="D25" s="529" t="s">
        <v>78</v>
      </c>
      <c r="E25" s="45" t="s">
        <v>79</v>
      </c>
      <c r="F25" s="52">
        <v>1868673</v>
      </c>
      <c r="H25" s="52">
        <v>0</v>
      </c>
      <c r="I25" s="52">
        <v>1868673</v>
      </c>
      <c r="J25" s="52">
        <v>0</v>
      </c>
      <c r="K25" s="52">
        <v>1868673</v>
      </c>
      <c r="M25" s="52">
        <v>1279269</v>
      </c>
      <c r="N25" s="539">
        <v>0.46100000000000002</v>
      </c>
      <c r="O25" s="540">
        <v>589404</v>
      </c>
    </row>
    <row r="26" spans="1:15" outlineLevel="2">
      <c r="A26" s="528" t="s">
        <v>1843</v>
      </c>
      <c r="B26" s="45" t="s">
        <v>38</v>
      </c>
      <c r="C26" s="529" t="s">
        <v>49</v>
      </c>
      <c r="D26" s="529" t="s">
        <v>80</v>
      </c>
      <c r="E26" s="45" t="s">
        <v>81</v>
      </c>
      <c r="F26" s="52">
        <v>-829379</v>
      </c>
      <c r="H26" s="52">
        <v>0</v>
      </c>
      <c r="I26" s="52">
        <v>-829379</v>
      </c>
      <c r="J26" s="52">
        <v>0</v>
      </c>
      <c r="K26" s="52">
        <v>-829379</v>
      </c>
      <c r="M26" s="52">
        <v>387458</v>
      </c>
      <c r="N26" s="539">
        <v>-3.141</v>
      </c>
      <c r="O26" s="540">
        <v>-1216837</v>
      </c>
    </row>
    <row r="27" spans="1:15" outlineLevel="2">
      <c r="A27" s="528" t="s">
        <v>1844</v>
      </c>
      <c r="B27" s="45" t="s">
        <v>38</v>
      </c>
      <c r="C27" s="529" t="s">
        <v>49</v>
      </c>
      <c r="D27" s="529" t="s">
        <v>82</v>
      </c>
      <c r="E27" s="45" t="s">
        <v>83</v>
      </c>
      <c r="F27" s="52">
        <v>0</v>
      </c>
      <c r="H27" s="52">
        <v>0</v>
      </c>
      <c r="I27" s="52">
        <v>0</v>
      </c>
      <c r="J27" s="52">
        <v>0</v>
      </c>
      <c r="K27" s="52">
        <v>0</v>
      </c>
      <c r="M27" s="52">
        <v>0</v>
      </c>
      <c r="N27" s="539" t="s">
        <v>2729</v>
      </c>
      <c r="O27" s="540">
        <v>0</v>
      </c>
    </row>
    <row r="28" spans="1:15" outlineLevel="2">
      <c r="A28" s="528" t="s">
        <v>1845</v>
      </c>
      <c r="B28" s="45" t="s">
        <v>38</v>
      </c>
      <c r="C28" s="529" t="s">
        <v>49</v>
      </c>
      <c r="D28" s="529" t="s">
        <v>84</v>
      </c>
      <c r="E28" s="45" t="s">
        <v>85</v>
      </c>
      <c r="F28" s="52">
        <v>0</v>
      </c>
      <c r="H28" s="52">
        <v>0</v>
      </c>
      <c r="I28" s="52">
        <v>0</v>
      </c>
      <c r="J28" s="52">
        <v>0</v>
      </c>
      <c r="K28" s="52">
        <v>0</v>
      </c>
      <c r="M28" s="52">
        <v>0</v>
      </c>
      <c r="N28" s="539" t="s">
        <v>2729</v>
      </c>
      <c r="O28" s="540">
        <v>0</v>
      </c>
    </row>
    <row r="29" spans="1:15" outlineLevel="2">
      <c r="A29" s="528" t="s">
        <v>1846</v>
      </c>
      <c r="B29" s="45" t="s">
        <v>38</v>
      </c>
      <c r="C29" s="529" t="s">
        <v>49</v>
      </c>
      <c r="D29" s="529" t="s">
        <v>86</v>
      </c>
      <c r="E29" s="45" t="s">
        <v>87</v>
      </c>
      <c r="F29" s="52">
        <v>-2404</v>
      </c>
      <c r="H29" s="52">
        <v>0</v>
      </c>
      <c r="I29" s="52">
        <v>-2404</v>
      </c>
      <c r="J29" s="52">
        <v>0</v>
      </c>
      <c r="K29" s="52">
        <v>-2404</v>
      </c>
      <c r="M29" s="52">
        <v>137672</v>
      </c>
      <c r="N29" s="539">
        <v>-1.0169999999999999</v>
      </c>
      <c r="O29" s="540">
        <v>-140076</v>
      </c>
    </row>
    <row r="30" spans="1:15" outlineLevel="2">
      <c r="A30" s="528" t="s">
        <v>1847</v>
      </c>
      <c r="B30" s="45" t="s">
        <v>38</v>
      </c>
      <c r="C30" s="529" t="s">
        <v>49</v>
      </c>
      <c r="D30" s="529" t="s">
        <v>88</v>
      </c>
      <c r="E30" s="45" t="s">
        <v>89</v>
      </c>
      <c r="F30" s="52">
        <v>0</v>
      </c>
      <c r="H30" s="52">
        <v>0</v>
      </c>
      <c r="I30" s="52">
        <v>0</v>
      </c>
      <c r="J30" s="52">
        <v>0</v>
      </c>
      <c r="K30" s="52">
        <v>0</v>
      </c>
      <c r="M30" s="52">
        <v>0</v>
      </c>
      <c r="N30" s="539" t="s">
        <v>2729</v>
      </c>
      <c r="O30" s="540">
        <v>0</v>
      </c>
    </row>
    <row r="31" spans="1:15" outlineLevel="2">
      <c r="A31" s="528" t="s">
        <v>1848</v>
      </c>
      <c r="B31" s="45" t="s">
        <v>38</v>
      </c>
      <c r="C31" s="529" t="s">
        <v>49</v>
      </c>
      <c r="D31" s="529" t="s">
        <v>90</v>
      </c>
      <c r="E31" s="45" t="s">
        <v>91</v>
      </c>
      <c r="F31" s="52">
        <v>0</v>
      </c>
      <c r="H31" s="52">
        <v>0</v>
      </c>
      <c r="I31" s="52">
        <v>0</v>
      </c>
      <c r="J31" s="52">
        <v>0</v>
      </c>
      <c r="K31" s="52">
        <v>0</v>
      </c>
      <c r="M31" s="52">
        <v>284709</v>
      </c>
      <c r="N31" s="539">
        <v>-1</v>
      </c>
      <c r="O31" s="540">
        <v>-284709</v>
      </c>
    </row>
    <row r="32" spans="1:15" outlineLevel="2">
      <c r="A32" s="528" t="s">
        <v>1849</v>
      </c>
      <c r="B32" s="45" t="s">
        <v>38</v>
      </c>
      <c r="C32" s="529" t="s">
        <v>49</v>
      </c>
      <c r="D32" s="529" t="s">
        <v>92</v>
      </c>
      <c r="E32" s="45" t="s">
        <v>93</v>
      </c>
      <c r="F32" s="52">
        <v>0</v>
      </c>
      <c r="H32" s="52">
        <v>0</v>
      </c>
      <c r="I32" s="52">
        <v>0</v>
      </c>
      <c r="J32" s="52">
        <v>0</v>
      </c>
      <c r="K32" s="52">
        <v>0</v>
      </c>
      <c r="M32" s="52">
        <v>0</v>
      </c>
      <c r="N32" s="539" t="s">
        <v>2729</v>
      </c>
      <c r="O32" s="540">
        <v>0</v>
      </c>
    </row>
    <row r="33" spans="1:15" outlineLevel="2">
      <c r="A33" s="528" t="s">
        <v>1850</v>
      </c>
      <c r="B33" s="45" t="s">
        <v>38</v>
      </c>
      <c r="C33" s="529" t="s">
        <v>49</v>
      </c>
      <c r="D33" s="529" t="s">
        <v>94</v>
      </c>
      <c r="E33" s="45" t="s">
        <v>95</v>
      </c>
      <c r="F33" s="52">
        <v>0</v>
      </c>
      <c r="H33" s="52">
        <v>0</v>
      </c>
      <c r="I33" s="52">
        <v>0</v>
      </c>
      <c r="J33" s="52">
        <v>0</v>
      </c>
      <c r="K33" s="52">
        <v>0</v>
      </c>
      <c r="M33" s="52">
        <v>0</v>
      </c>
      <c r="N33" s="539" t="s">
        <v>2729</v>
      </c>
      <c r="O33" s="540">
        <v>0</v>
      </c>
    </row>
    <row r="34" spans="1:15" outlineLevel="2">
      <c r="A34" s="528" t="s">
        <v>1851</v>
      </c>
      <c r="B34" s="45" t="s">
        <v>38</v>
      </c>
      <c r="C34" s="529" t="s">
        <v>49</v>
      </c>
      <c r="D34" s="529" t="s">
        <v>96</v>
      </c>
      <c r="E34" s="45" t="s">
        <v>97</v>
      </c>
      <c r="F34" s="52">
        <v>0</v>
      </c>
      <c r="H34" s="52">
        <v>0</v>
      </c>
      <c r="I34" s="52">
        <v>0</v>
      </c>
      <c r="J34" s="52">
        <v>0</v>
      </c>
      <c r="K34" s="52">
        <v>0</v>
      </c>
      <c r="M34" s="52">
        <v>0</v>
      </c>
      <c r="N34" s="539" t="s">
        <v>2729</v>
      </c>
      <c r="O34" s="540">
        <v>0</v>
      </c>
    </row>
    <row r="35" spans="1:15" outlineLevel="2">
      <c r="A35" s="528" t="s">
        <v>1852</v>
      </c>
      <c r="B35" s="45" t="s">
        <v>38</v>
      </c>
      <c r="C35" s="529" t="s">
        <v>49</v>
      </c>
      <c r="D35" s="529" t="s">
        <v>98</v>
      </c>
      <c r="E35" s="45" t="s">
        <v>99</v>
      </c>
      <c r="F35" s="52">
        <v>0</v>
      </c>
      <c r="H35" s="52">
        <v>0</v>
      </c>
      <c r="I35" s="52">
        <v>0</v>
      </c>
      <c r="J35" s="52">
        <v>0</v>
      </c>
      <c r="K35" s="52">
        <v>0</v>
      </c>
      <c r="M35" s="52">
        <v>0</v>
      </c>
      <c r="N35" s="539" t="s">
        <v>2729</v>
      </c>
      <c r="O35" s="540">
        <v>0</v>
      </c>
    </row>
    <row r="36" spans="1:15" outlineLevel="2">
      <c r="A36" s="528" t="s">
        <v>1853</v>
      </c>
      <c r="B36" s="45" t="s">
        <v>38</v>
      </c>
      <c r="C36" s="529" t="s">
        <v>49</v>
      </c>
      <c r="D36" s="529" t="s">
        <v>100</v>
      </c>
      <c r="E36" s="45" t="s">
        <v>101</v>
      </c>
      <c r="F36" s="52">
        <v>-4695</v>
      </c>
      <c r="H36" s="52">
        <v>0</v>
      </c>
      <c r="I36" s="52">
        <v>-4695</v>
      </c>
      <c r="J36" s="52">
        <v>0</v>
      </c>
      <c r="K36" s="52">
        <v>-4695</v>
      </c>
      <c r="M36" s="52">
        <v>99201</v>
      </c>
      <c r="N36" s="539">
        <v>-1.0469999999999999</v>
      </c>
      <c r="O36" s="540">
        <v>-103896</v>
      </c>
    </row>
    <row r="37" spans="1:15" outlineLevel="2">
      <c r="A37" s="528" t="s">
        <v>1854</v>
      </c>
      <c r="B37" s="45" t="s">
        <v>38</v>
      </c>
      <c r="C37" s="529" t="s">
        <v>49</v>
      </c>
      <c r="D37" s="529" t="s">
        <v>102</v>
      </c>
      <c r="E37" s="45" t="s">
        <v>103</v>
      </c>
      <c r="F37" s="52">
        <v>1361953</v>
      </c>
      <c r="H37" s="52">
        <v>0</v>
      </c>
      <c r="I37" s="52">
        <v>1361953</v>
      </c>
      <c r="J37" s="52">
        <v>0</v>
      </c>
      <c r="K37" s="52">
        <v>1361953</v>
      </c>
      <c r="M37" s="52">
        <v>8033862</v>
      </c>
      <c r="N37" s="539">
        <v>-0.83</v>
      </c>
      <c r="O37" s="540">
        <v>-6671909</v>
      </c>
    </row>
    <row r="38" spans="1:15" outlineLevel="2">
      <c r="A38" s="528" t="s">
        <v>1855</v>
      </c>
      <c r="B38" s="45" t="s">
        <v>38</v>
      </c>
      <c r="C38" s="529" t="s">
        <v>49</v>
      </c>
      <c r="D38" s="529" t="s">
        <v>104</v>
      </c>
      <c r="E38" s="45" t="s">
        <v>105</v>
      </c>
      <c r="F38" s="52">
        <v>0</v>
      </c>
      <c r="H38" s="52">
        <v>0</v>
      </c>
      <c r="I38" s="52">
        <v>0</v>
      </c>
      <c r="J38" s="52">
        <v>0</v>
      </c>
      <c r="K38" s="52">
        <v>0</v>
      </c>
      <c r="M38" s="52">
        <v>0</v>
      </c>
      <c r="N38" s="539" t="s">
        <v>2729</v>
      </c>
      <c r="O38" s="540">
        <v>0</v>
      </c>
    </row>
    <row r="39" spans="1:15" outlineLevel="2">
      <c r="A39" s="528" t="s">
        <v>1856</v>
      </c>
      <c r="B39" s="45" t="s">
        <v>38</v>
      </c>
      <c r="C39" s="529" t="s">
        <v>49</v>
      </c>
      <c r="D39" s="529" t="s">
        <v>106</v>
      </c>
      <c r="E39" s="45" t="s">
        <v>107</v>
      </c>
      <c r="F39" s="52">
        <v>10355712</v>
      </c>
      <c r="H39" s="52">
        <v>0</v>
      </c>
      <c r="I39" s="52">
        <v>10355712</v>
      </c>
      <c r="J39" s="52">
        <v>0</v>
      </c>
      <c r="K39" s="52">
        <v>10355712</v>
      </c>
      <c r="M39" s="52">
        <v>181668</v>
      </c>
      <c r="N39" s="539">
        <v>56.003999999999998</v>
      </c>
      <c r="O39" s="540">
        <v>10174044</v>
      </c>
    </row>
    <row r="40" spans="1:15" ht="13.8" outlineLevel="1" thickBot="1">
      <c r="A40" s="528" t="s">
        <v>1857</v>
      </c>
      <c r="C40" s="529" t="s">
        <v>49</v>
      </c>
      <c r="E40" s="541" t="s">
        <v>1765</v>
      </c>
      <c r="F40" s="42">
        <v>13134839</v>
      </c>
      <c r="G40" s="42"/>
      <c r="H40" s="42">
        <v>0</v>
      </c>
      <c r="I40" s="42">
        <v>13134839</v>
      </c>
      <c r="J40" s="42">
        <v>0</v>
      </c>
      <c r="K40" s="42">
        <v>13134839</v>
      </c>
      <c r="L40" s="42"/>
      <c r="M40" s="42">
        <v>11359641</v>
      </c>
      <c r="N40" s="539">
        <v>0.156</v>
      </c>
      <c r="O40" s="540">
        <v>1775198</v>
      </c>
    </row>
    <row r="41" spans="1:15" ht="13.8" outlineLevel="2" thickTop="1">
      <c r="A41" s="528" t="s">
        <v>38</v>
      </c>
      <c r="C41" s="529" t="s">
        <v>108</v>
      </c>
      <c r="N41" s="539" t="s">
        <v>2729</v>
      </c>
      <c r="O41" s="540" t="s">
        <v>2729</v>
      </c>
    </row>
    <row r="42" spans="1:15" outlineLevel="2">
      <c r="A42" s="528" t="s">
        <v>1858</v>
      </c>
      <c r="B42" s="45" t="s">
        <v>38</v>
      </c>
      <c r="C42" s="529" t="s">
        <v>108</v>
      </c>
      <c r="D42" s="529" t="s">
        <v>109</v>
      </c>
      <c r="E42" s="45" t="s">
        <v>110</v>
      </c>
      <c r="F42" s="52">
        <v>8531683</v>
      </c>
      <c r="H42" s="52">
        <v>0</v>
      </c>
      <c r="I42" s="52">
        <v>8531683</v>
      </c>
      <c r="J42" s="52">
        <v>0</v>
      </c>
      <c r="K42" s="52">
        <v>8531683</v>
      </c>
      <c r="M42" s="52">
        <v>12313200</v>
      </c>
      <c r="N42" s="539">
        <v>-0.307</v>
      </c>
      <c r="O42" s="540">
        <v>-3781517</v>
      </c>
    </row>
    <row r="43" spans="1:15" outlineLevel="2">
      <c r="A43" s="528" t="s">
        <v>1859</v>
      </c>
      <c r="B43" s="45" t="s">
        <v>38</v>
      </c>
      <c r="C43" s="529" t="s">
        <v>108</v>
      </c>
      <c r="D43" s="529" t="s">
        <v>111</v>
      </c>
      <c r="E43" s="45" t="s">
        <v>112</v>
      </c>
      <c r="F43" s="52">
        <v>170096</v>
      </c>
      <c r="H43" s="52">
        <v>0</v>
      </c>
      <c r="I43" s="52">
        <v>170096</v>
      </c>
      <c r="J43" s="52">
        <v>0</v>
      </c>
      <c r="K43" s="52">
        <v>170096</v>
      </c>
      <c r="M43" s="52">
        <v>170096</v>
      </c>
      <c r="N43" s="539">
        <v>0</v>
      </c>
      <c r="O43" s="540">
        <v>0</v>
      </c>
    </row>
    <row r="44" spans="1:15" outlineLevel="2">
      <c r="A44" s="528" t="s">
        <v>1860</v>
      </c>
      <c r="B44" s="45" t="s">
        <v>38</v>
      </c>
      <c r="C44" s="529" t="s">
        <v>108</v>
      </c>
      <c r="D44" s="529" t="s">
        <v>113</v>
      </c>
      <c r="E44" s="45" t="s">
        <v>114</v>
      </c>
      <c r="F44" s="52">
        <v>5684196</v>
      </c>
      <c r="H44" s="52">
        <v>0</v>
      </c>
      <c r="I44" s="52">
        <v>5684196</v>
      </c>
      <c r="J44" s="52">
        <v>0</v>
      </c>
      <c r="K44" s="52">
        <v>5684196</v>
      </c>
      <c r="M44" s="52">
        <v>5507836</v>
      </c>
      <c r="N44" s="539">
        <v>3.2000000000000001E-2</v>
      </c>
      <c r="O44" s="540">
        <v>176360</v>
      </c>
    </row>
    <row r="45" spans="1:15" outlineLevel="2">
      <c r="A45" s="528" t="s">
        <v>1861</v>
      </c>
      <c r="B45" s="45" t="s">
        <v>38</v>
      </c>
      <c r="C45" s="529" t="s">
        <v>108</v>
      </c>
      <c r="D45" s="529" t="s">
        <v>115</v>
      </c>
      <c r="E45" s="45" t="s">
        <v>116</v>
      </c>
      <c r="F45" s="52">
        <v>7396</v>
      </c>
      <c r="H45" s="52">
        <v>0</v>
      </c>
      <c r="I45" s="52">
        <v>7396</v>
      </c>
      <c r="J45" s="52">
        <v>0</v>
      </c>
      <c r="K45" s="52">
        <v>7396</v>
      </c>
      <c r="M45" s="52">
        <v>7396</v>
      </c>
      <c r="N45" s="539">
        <v>0</v>
      </c>
      <c r="O45" s="540">
        <v>0</v>
      </c>
    </row>
    <row r="46" spans="1:15" outlineLevel="2">
      <c r="A46" s="528" t="s">
        <v>1862</v>
      </c>
      <c r="B46" s="45" t="s">
        <v>38</v>
      </c>
      <c r="C46" s="529" t="s">
        <v>108</v>
      </c>
      <c r="D46" s="529" t="s">
        <v>117</v>
      </c>
      <c r="E46" s="45" t="s">
        <v>118</v>
      </c>
      <c r="F46" s="52">
        <v>15715</v>
      </c>
      <c r="H46" s="52">
        <v>0</v>
      </c>
      <c r="I46" s="52">
        <v>15715</v>
      </c>
      <c r="J46" s="52">
        <v>0</v>
      </c>
      <c r="K46" s="52">
        <v>15715</v>
      </c>
      <c r="M46" s="52">
        <v>15655</v>
      </c>
      <c r="N46" s="539">
        <v>4.0000000000000001E-3</v>
      </c>
      <c r="O46" s="540">
        <v>60</v>
      </c>
    </row>
    <row r="47" spans="1:15" outlineLevel="2">
      <c r="A47" s="528" t="s">
        <v>1863</v>
      </c>
      <c r="B47" s="45" t="s">
        <v>38</v>
      </c>
      <c r="C47" s="529" t="s">
        <v>108</v>
      </c>
      <c r="D47" s="529" t="s">
        <v>119</v>
      </c>
      <c r="E47" s="45" t="s">
        <v>120</v>
      </c>
      <c r="F47" s="52">
        <v>44347059</v>
      </c>
      <c r="H47" s="52">
        <v>0</v>
      </c>
      <c r="I47" s="52">
        <v>44347059</v>
      </c>
      <c r="J47" s="52">
        <v>0</v>
      </c>
      <c r="K47" s="52">
        <v>44347059</v>
      </c>
      <c r="M47" s="52">
        <v>28776802</v>
      </c>
      <c r="N47" s="539">
        <v>0.54100000000000004</v>
      </c>
      <c r="O47" s="540">
        <v>15570257</v>
      </c>
    </row>
    <row r="48" spans="1:15" outlineLevel="2">
      <c r="A48" s="528" t="s">
        <v>1864</v>
      </c>
      <c r="B48" s="45" t="s">
        <v>38</v>
      </c>
      <c r="C48" s="529" t="s">
        <v>108</v>
      </c>
      <c r="D48" s="529" t="s">
        <v>121</v>
      </c>
      <c r="E48" s="45" t="s">
        <v>122</v>
      </c>
      <c r="F48" s="52">
        <v>4057380</v>
      </c>
      <c r="H48" s="52">
        <v>0</v>
      </c>
      <c r="I48" s="52">
        <v>4057380</v>
      </c>
      <c r="J48" s="52">
        <v>0</v>
      </c>
      <c r="K48" s="52">
        <v>4057380</v>
      </c>
      <c r="M48" s="52">
        <v>472688</v>
      </c>
      <c r="N48" s="539">
        <v>7.5839999999999996</v>
      </c>
      <c r="O48" s="540">
        <v>3584692</v>
      </c>
    </row>
    <row r="49" spans="1:15" outlineLevel="2">
      <c r="A49" s="528" t="s">
        <v>1865</v>
      </c>
      <c r="B49" s="45" t="s">
        <v>38</v>
      </c>
      <c r="C49" s="529" t="s">
        <v>108</v>
      </c>
      <c r="D49" s="529" t="s">
        <v>123</v>
      </c>
      <c r="E49" s="45" t="s">
        <v>124</v>
      </c>
      <c r="F49" s="52">
        <v>0</v>
      </c>
      <c r="H49" s="52">
        <v>0</v>
      </c>
      <c r="I49" s="52">
        <v>0</v>
      </c>
      <c r="J49" s="52">
        <v>0</v>
      </c>
      <c r="K49" s="52">
        <v>0</v>
      </c>
      <c r="M49" s="52">
        <v>0</v>
      </c>
      <c r="N49" s="539" t="s">
        <v>2729</v>
      </c>
      <c r="O49" s="540">
        <v>0</v>
      </c>
    </row>
    <row r="50" spans="1:15" outlineLevel="2">
      <c r="A50" s="528" t="s">
        <v>1866</v>
      </c>
      <c r="B50" s="45" t="s">
        <v>38</v>
      </c>
      <c r="C50" s="529" t="s">
        <v>108</v>
      </c>
      <c r="D50" s="529" t="s">
        <v>125</v>
      </c>
      <c r="E50" s="45" t="s">
        <v>126</v>
      </c>
      <c r="F50" s="52">
        <v>0</v>
      </c>
      <c r="H50" s="52">
        <v>0</v>
      </c>
      <c r="I50" s="52">
        <v>0</v>
      </c>
      <c r="J50" s="52">
        <v>0</v>
      </c>
      <c r="K50" s="52">
        <v>0</v>
      </c>
      <c r="M50" s="52">
        <v>0</v>
      </c>
      <c r="N50" s="539" t="s">
        <v>2729</v>
      </c>
      <c r="O50" s="540">
        <v>0</v>
      </c>
    </row>
    <row r="51" spans="1:15" outlineLevel="2">
      <c r="A51" s="528" t="s">
        <v>1867</v>
      </c>
      <c r="B51" s="45" t="s">
        <v>38</v>
      </c>
      <c r="C51" s="529" t="s">
        <v>108</v>
      </c>
      <c r="D51" s="529" t="s">
        <v>127</v>
      </c>
      <c r="E51" s="45" t="s">
        <v>128</v>
      </c>
      <c r="F51" s="52">
        <v>0</v>
      </c>
      <c r="H51" s="52">
        <v>0</v>
      </c>
      <c r="I51" s="52">
        <v>0</v>
      </c>
      <c r="J51" s="52">
        <v>0</v>
      </c>
      <c r="K51" s="52">
        <v>0</v>
      </c>
      <c r="M51" s="52">
        <v>0</v>
      </c>
      <c r="N51" s="539" t="s">
        <v>2729</v>
      </c>
      <c r="O51" s="540">
        <v>0</v>
      </c>
    </row>
    <row r="52" spans="1:15" outlineLevel="2">
      <c r="A52" s="528" t="s">
        <v>1868</v>
      </c>
      <c r="B52" s="45" t="s">
        <v>38</v>
      </c>
      <c r="C52" s="529" t="s">
        <v>108</v>
      </c>
      <c r="D52" s="529" t="s">
        <v>129</v>
      </c>
      <c r="E52" s="45" t="s">
        <v>130</v>
      </c>
      <c r="F52" s="52">
        <v>0</v>
      </c>
      <c r="H52" s="52">
        <v>0</v>
      </c>
      <c r="I52" s="52">
        <v>0</v>
      </c>
      <c r="J52" s="52">
        <v>0</v>
      </c>
      <c r="K52" s="52">
        <v>0</v>
      </c>
      <c r="M52" s="52">
        <v>0</v>
      </c>
      <c r="N52" s="539" t="s">
        <v>2729</v>
      </c>
      <c r="O52" s="540">
        <v>0</v>
      </c>
    </row>
    <row r="53" spans="1:15" outlineLevel="2">
      <c r="A53" s="528" t="s">
        <v>1869</v>
      </c>
      <c r="B53" s="45" t="s">
        <v>38</v>
      </c>
      <c r="C53" s="529" t="s">
        <v>108</v>
      </c>
      <c r="D53" s="529" t="s">
        <v>131</v>
      </c>
      <c r="E53" s="45" t="s">
        <v>132</v>
      </c>
      <c r="F53" s="52">
        <v>0</v>
      </c>
      <c r="H53" s="52">
        <v>0</v>
      </c>
      <c r="I53" s="52">
        <v>0</v>
      </c>
      <c r="J53" s="52">
        <v>0</v>
      </c>
      <c r="K53" s="52">
        <v>0</v>
      </c>
      <c r="M53" s="52">
        <v>0</v>
      </c>
      <c r="N53" s="539" t="s">
        <v>2729</v>
      </c>
      <c r="O53" s="540">
        <v>0</v>
      </c>
    </row>
    <row r="54" spans="1:15" outlineLevel="2">
      <c r="A54" s="528" t="s">
        <v>1870</v>
      </c>
      <c r="B54" s="45" t="s">
        <v>38</v>
      </c>
      <c r="C54" s="529" t="s">
        <v>108</v>
      </c>
      <c r="D54" s="529" t="s">
        <v>133</v>
      </c>
      <c r="E54" s="45" t="s">
        <v>134</v>
      </c>
      <c r="F54" s="52">
        <v>0</v>
      </c>
      <c r="H54" s="52">
        <v>0</v>
      </c>
      <c r="I54" s="52">
        <v>0</v>
      </c>
      <c r="J54" s="52">
        <v>0</v>
      </c>
      <c r="K54" s="52">
        <v>0</v>
      </c>
      <c r="M54" s="52">
        <v>0</v>
      </c>
      <c r="N54" s="539" t="s">
        <v>2729</v>
      </c>
      <c r="O54" s="540">
        <v>0</v>
      </c>
    </row>
    <row r="55" spans="1:15" outlineLevel="2">
      <c r="A55" s="528" t="s">
        <v>1871</v>
      </c>
      <c r="B55" s="45" t="s">
        <v>38</v>
      </c>
      <c r="C55" s="529" t="s">
        <v>108</v>
      </c>
      <c r="D55" s="529" t="s">
        <v>135</v>
      </c>
      <c r="E55" s="45" t="s">
        <v>136</v>
      </c>
      <c r="F55" s="52">
        <v>0</v>
      </c>
      <c r="H55" s="52">
        <v>0</v>
      </c>
      <c r="I55" s="52">
        <v>0</v>
      </c>
      <c r="J55" s="52">
        <v>0</v>
      </c>
      <c r="K55" s="52">
        <v>0</v>
      </c>
      <c r="M55" s="52">
        <v>0</v>
      </c>
      <c r="N55" s="539" t="s">
        <v>2729</v>
      </c>
      <c r="O55" s="540">
        <v>0</v>
      </c>
    </row>
    <row r="56" spans="1:15" outlineLevel="2">
      <c r="A56" s="528" t="s">
        <v>1872</v>
      </c>
      <c r="B56" s="45" t="s">
        <v>38</v>
      </c>
      <c r="C56" s="529" t="s">
        <v>108</v>
      </c>
      <c r="D56" s="529" t="s">
        <v>137</v>
      </c>
      <c r="E56" s="45" t="s">
        <v>138</v>
      </c>
      <c r="F56" s="52">
        <v>0</v>
      </c>
      <c r="H56" s="52">
        <v>0</v>
      </c>
      <c r="I56" s="52">
        <v>0</v>
      </c>
      <c r="J56" s="52">
        <v>0</v>
      </c>
      <c r="K56" s="52">
        <v>0</v>
      </c>
      <c r="M56" s="52">
        <v>0</v>
      </c>
      <c r="N56" s="539" t="s">
        <v>2729</v>
      </c>
      <c r="O56" s="540">
        <v>0</v>
      </c>
    </row>
    <row r="57" spans="1:15" outlineLevel="2">
      <c r="A57" s="528" t="s">
        <v>1873</v>
      </c>
      <c r="B57" s="45" t="s">
        <v>38</v>
      </c>
      <c r="C57" s="529" t="s">
        <v>108</v>
      </c>
      <c r="D57" s="529" t="s">
        <v>139</v>
      </c>
      <c r="E57" s="45" t="s">
        <v>140</v>
      </c>
      <c r="F57" s="52">
        <v>1178579</v>
      </c>
      <c r="H57" s="52">
        <v>0</v>
      </c>
      <c r="I57" s="52">
        <v>1178579</v>
      </c>
      <c r="J57" s="52">
        <v>0</v>
      </c>
      <c r="K57" s="52">
        <v>1178579</v>
      </c>
      <c r="M57" s="52">
        <v>1178579</v>
      </c>
      <c r="N57" s="539">
        <v>0</v>
      </c>
      <c r="O57" s="540">
        <v>0</v>
      </c>
    </row>
    <row r="58" spans="1:15" outlineLevel="2">
      <c r="A58" s="528" t="s">
        <v>1874</v>
      </c>
      <c r="B58" s="45" t="s">
        <v>38</v>
      </c>
      <c r="C58" s="529" t="s">
        <v>108</v>
      </c>
      <c r="D58" s="529" t="s">
        <v>141</v>
      </c>
      <c r="E58" s="45" t="s">
        <v>142</v>
      </c>
      <c r="F58" s="52">
        <v>0</v>
      </c>
      <c r="H58" s="52">
        <v>0</v>
      </c>
      <c r="I58" s="52">
        <v>0</v>
      </c>
      <c r="J58" s="52">
        <v>0</v>
      </c>
      <c r="K58" s="52">
        <v>0</v>
      </c>
      <c r="M58" s="52">
        <v>0</v>
      </c>
      <c r="N58" s="539" t="s">
        <v>2729</v>
      </c>
      <c r="O58" s="540">
        <v>0</v>
      </c>
    </row>
    <row r="59" spans="1:15" outlineLevel="2">
      <c r="A59" s="528" t="s">
        <v>1875</v>
      </c>
      <c r="B59" s="45" t="s">
        <v>38</v>
      </c>
      <c r="C59" s="529" t="s">
        <v>108</v>
      </c>
      <c r="D59" s="529" t="s">
        <v>143</v>
      </c>
      <c r="E59" s="45" t="s">
        <v>144</v>
      </c>
      <c r="F59" s="52">
        <v>-167359</v>
      </c>
      <c r="H59" s="52">
        <v>0</v>
      </c>
      <c r="I59" s="52">
        <v>-167359</v>
      </c>
      <c r="J59" s="52">
        <v>0</v>
      </c>
      <c r="K59" s="52">
        <v>-167359</v>
      </c>
      <c r="M59" s="52">
        <v>-167359</v>
      </c>
      <c r="N59" s="539">
        <v>0</v>
      </c>
      <c r="O59" s="540">
        <v>0</v>
      </c>
    </row>
    <row r="60" spans="1:15" outlineLevel="2">
      <c r="A60" s="528" t="s">
        <v>1876</v>
      </c>
      <c r="B60" s="45" t="s">
        <v>38</v>
      </c>
      <c r="C60" s="529" t="s">
        <v>108</v>
      </c>
      <c r="D60" s="529" t="s">
        <v>145</v>
      </c>
      <c r="E60" s="45" t="s">
        <v>146</v>
      </c>
      <c r="F60" s="52">
        <v>-799077</v>
      </c>
      <c r="H60" s="52">
        <v>0</v>
      </c>
      <c r="I60" s="52">
        <v>-799077</v>
      </c>
      <c r="J60" s="52">
        <v>0</v>
      </c>
      <c r="K60" s="52">
        <v>-799077</v>
      </c>
      <c r="M60" s="52">
        <v>-186216</v>
      </c>
      <c r="N60" s="539">
        <v>3.2909999999999999</v>
      </c>
      <c r="O60" s="540">
        <v>-612861</v>
      </c>
    </row>
    <row r="61" spans="1:15" outlineLevel="2">
      <c r="A61" s="528" t="s">
        <v>1877</v>
      </c>
      <c r="B61" s="45" t="s">
        <v>38</v>
      </c>
      <c r="C61" s="529" t="s">
        <v>108</v>
      </c>
      <c r="D61" s="529" t="s">
        <v>147</v>
      </c>
      <c r="E61" s="45" t="s">
        <v>148</v>
      </c>
      <c r="F61" s="52">
        <v>40500000</v>
      </c>
      <c r="H61" s="52">
        <v>0</v>
      </c>
      <c r="I61" s="52">
        <v>40500000</v>
      </c>
      <c r="J61" s="52">
        <v>0</v>
      </c>
      <c r="K61" s="52">
        <v>40500000</v>
      </c>
      <c r="M61" s="52">
        <v>8500000</v>
      </c>
      <c r="N61" s="539">
        <v>3.7650000000000001</v>
      </c>
      <c r="O61" s="540">
        <v>32000000</v>
      </c>
    </row>
    <row r="62" spans="1:15" outlineLevel="2">
      <c r="A62" s="528" t="s">
        <v>1878</v>
      </c>
      <c r="B62" s="45" t="s">
        <v>38</v>
      </c>
      <c r="C62" s="529" t="s">
        <v>108</v>
      </c>
      <c r="D62" s="529" t="s">
        <v>149</v>
      </c>
      <c r="E62" s="45" t="s">
        <v>150</v>
      </c>
      <c r="F62" s="52">
        <v>181050</v>
      </c>
      <c r="H62" s="52">
        <v>0</v>
      </c>
      <c r="I62" s="52">
        <v>181050</v>
      </c>
      <c r="J62" s="52">
        <v>0</v>
      </c>
      <c r="K62" s="52">
        <v>181050</v>
      </c>
      <c r="M62" s="52">
        <v>-4250</v>
      </c>
      <c r="N62" s="539">
        <v>-43.6</v>
      </c>
      <c r="O62" s="540">
        <v>185300</v>
      </c>
    </row>
    <row r="63" spans="1:15" outlineLevel="2">
      <c r="A63" s="528" t="s">
        <v>1879</v>
      </c>
      <c r="B63" s="45" t="s">
        <v>38</v>
      </c>
      <c r="C63" s="529" t="s">
        <v>108</v>
      </c>
      <c r="D63" s="529" t="s">
        <v>151</v>
      </c>
      <c r="E63" s="45" t="s">
        <v>152</v>
      </c>
      <c r="F63" s="52">
        <v>112000</v>
      </c>
      <c r="H63" s="52">
        <v>0</v>
      </c>
      <c r="I63" s="52">
        <v>112000</v>
      </c>
      <c r="J63" s="52">
        <v>0</v>
      </c>
      <c r="K63" s="52">
        <v>112000</v>
      </c>
      <c r="M63" s="52">
        <v>8500</v>
      </c>
      <c r="N63" s="539">
        <v>12.176</v>
      </c>
      <c r="O63" s="540">
        <v>103500</v>
      </c>
    </row>
    <row r="64" spans="1:15" outlineLevel="2">
      <c r="A64" s="528" t="s">
        <v>1880</v>
      </c>
      <c r="B64" s="45" t="s">
        <v>38</v>
      </c>
      <c r="C64" s="529" t="s">
        <v>108</v>
      </c>
      <c r="D64" s="529" t="s">
        <v>153</v>
      </c>
      <c r="E64" s="45" t="s">
        <v>154</v>
      </c>
      <c r="F64" s="52">
        <v>0</v>
      </c>
      <c r="H64" s="52">
        <v>0</v>
      </c>
      <c r="I64" s="52">
        <v>0</v>
      </c>
      <c r="J64" s="52">
        <v>0</v>
      </c>
      <c r="K64" s="52">
        <v>0</v>
      </c>
      <c r="M64" s="52">
        <v>0</v>
      </c>
      <c r="N64" s="539" t="s">
        <v>2729</v>
      </c>
      <c r="O64" s="540">
        <v>0</v>
      </c>
    </row>
    <row r="65" spans="1:15" outlineLevel="2">
      <c r="A65" s="528" t="s">
        <v>1881</v>
      </c>
      <c r="B65" s="45" t="s">
        <v>38</v>
      </c>
      <c r="C65" s="529" t="s">
        <v>108</v>
      </c>
      <c r="D65" s="529" t="s">
        <v>155</v>
      </c>
      <c r="E65" s="45" t="s">
        <v>156</v>
      </c>
      <c r="F65" s="52">
        <v>0</v>
      </c>
      <c r="H65" s="52">
        <v>0</v>
      </c>
      <c r="I65" s="52">
        <v>0</v>
      </c>
      <c r="J65" s="52">
        <v>0</v>
      </c>
      <c r="K65" s="52">
        <v>0</v>
      </c>
      <c r="M65" s="52">
        <v>0</v>
      </c>
      <c r="N65" s="539" t="s">
        <v>2729</v>
      </c>
      <c r="O65" s="540">
        <v>0</v>
      </c>
    </row>
    <row r="66" spans="1:15" outlineLevel="2">
      <c r="A66" s="528" t="s">
        <v>1882</v>
      </c>
      <c r="B66" s="45" t="s">
        <v>38</v>
      </c>
      <c r="C66" s="529" t="s">
        <v>108</v>
      </c>
      <c r="D66" s="529" t="s">
        <v>157</v>
      </c>
      <c r="E66" s="45" t="s">
        <v>158</v>
      </c>
      <c r="F66" s="52">
        <v>0</v>
      </c>
      <c r="H66" s="52">
        <v>0</v>
      </c>
      <c r="I66" s="52">
        <v>0</v>
      </c>
      <c r="J66" s="52">
        <v>0</v>
      </c>
      <c r="K66" s="52">
        <v>0</v>
      </c>
      <c r="M66" s="52">
        <v>0</v>
      </c>
      <c r="N66" s="539" t="s">
        <v>2729</v>
      </c>
      <c r="O66" s="540">
        <v>0</v>
      </c>
    </row>
    <row r="67" spans="1:15" outlineLevel="2">
      <c r="A67" s="528" t="s">
        <v>1883</v>
      </c>
      <c r="B67" s="45" t="s">
        <v>38</v>
      </c>
      <c r="C67" s="529" t="s">
        <v>108</v>
      </c>
      <c r="D67" s="529" t="s">
        <v>159</v>
      </c>
      <c r="E67" s="45" t="s">
        <v>160</v>
      </c>
      <c r="F67" s="52">
        <v>0</v>
      </c>
      <c r="H67" s="52">
        <v>0</v>
      </c>
      <c r="I67" s="52">
        <v>0</v>
      </c>
      <c r="J67" s="52">
        <v>0</v>
      </c>
      <c r="K67" s="52">
        <v>0</v>
      </c>
      <c r="M67" s="52">
        <v>0</v>
      </c>
      <c r="N67" s="539" t="s">
        <v>2729</v>
      </c>
      <c r="O67" s="540">
        <v>0</v>
      </c>
    </row>
    <row r="68" spans="1:15" outlineLevel="2">
      <c r="A68" s="528" t="s">
        <v>1884</v>
      </c>
      <c r="B68" s="45" t="s">
        <v>38</v>
      </c>
      <c r="C68" s="529" t="s">
        <v>108</v>
      </c>
      <c r="D68" s="529" t="s">
        <v>161</v>
      </c>
      <c r="E68" s="45" t="s">
        <v>162</v>
      </c>
      <c r="F68" s="52">
        <v>21735000</v>
      </c>
      <c r="H68" s="52">
        <v>0</v>
      </c>
      <c r="I68" s="52">
        <v>21735000</v>
      </c>
      <c r="J68" s="52">
        <v>0</v>
      </c>
      <c r="K68" s="52">
        <v>21735000</v>
      </c>
      <c r="M68" s="52">
        <v>45235000</v>
      </c>
      <c r="N68" s="539">
        <v>-0.52</v>
      </c>
      <c r="O68" s="540">
        <v>-23500000</v>
      </c>
    </row>
    <row r="69" spans="1:15" outlineLevel="2">
      <c r="A69" s="528" t="s">
        <v>1885</v>
      </c>
      <c r="B69" s="45" t="s">
        <v>38</v>
      </c>
      <c r="C69" s="529" t="s">
        <v>108</v>
      </c>
      <c r="D69" s="529" t="s">
        <v>163</v>
      </c>
      <c r="E69" s="45" t="s">
        <v>164</v>
      </c>
      <c r="F69" s="52">
        <v>-34300</v>
      </c>
      <c r="H69" s="52">
        <v>0</v>
      </c>
      <c r="I69" s="52">
        <v>-34300</v>
      </c>
      <c r="J69" s="52">
        <v>0</v>
      </c>
      <c r="K69" s="52">
        <v>-34300</v>
      </c>
      <c r="M69" s="52">
        <v>-214200</v>
      </c>
      <c r="N69" s="539">
        <v>-0.84</v>
      </c>
      <c r="O69" s="540">
        <v>179900</v>
      </c>
    </row>
    <row r="70" spans="1:15" outlineLevel="2">
      <c r="A70" s="528" t="s">
        <v>1886</v>
      </c>
      <c r="B70" s="45" t="s">
        <v>38</v>
      </c>
      <c r="C70" s="529" t="s">
        <v>108</v>
      </c>
      <c r="D70" s="529" t="s">
        <v>165</v>
      </c>
      <c r="E70" s="45" t="s">
        <v>166</v>
      </c>
      <c r="F70" s="52">
        <v>325</v>
      </c>
      <c r="H70" s="52">
        <v>0</v>
      </c>
      <c r="I70" s="52">
        <v>325</v>
      </c>
      <c r="J70" s="52">
        <v>0</v>
      </c>
      <c r="K70" s="52">
        <v>325</v>
      </c>
      <c r="M70" s="52">
        <v>325</v>
      </c>
      <c r="N70" s="539">
        <v>0</v>
      </c>
      <c r="O70" s="540">
        <v>0</v>
      </c>
    </row>
    <row r="71" spans="1:15" outlineLevel="2">
      <c r="A71" s="528" t="s">
        <v>1887</v>
      </c>
      <c r="B71" s="45" t="s">
        <v>38</v>
      </c>
      <c r="C71" s="529" t="s">
        <v>108</v>
      </c>
      <c r="D71" s="529" t="s">
        <v>167</v>
      </c>
      <c r="E71" s="45" t="s">
        <v>168</v>
      </c>
      <c r="F71" s="52">
        <v>0</v>
      </c>
      <c r="H71" s="52">
        <v>0</v>
      </c>
      <c r="I71" s="52">
        <v>0</v>
      </c>
      <c r="J71" s="52">
        <v>0</v>
      </c>
      <c r="K71" s="52">
        <v>0</v>
      </c>
      <c r="M71" s="52">
        <v>0</v>
      </c>
      <c r="N71" s="539" t="s">
        <v>2729</v>
      </c>
      <c r="O71" s="540">
        <v>0</v>
      </c>
    </row>
    <row r="72" spans="1:15" outlineLevel="2">
      <c r="A72" s="528" t="s">
        <v>1888</v>
      </c>
      <c r="B72" s="45" t="s">
        <v>38</v>
      </c>
      <c r="C72" s="529" t="s">
        <v>108</v>
      </c>
      <c r="D72" s="529" t="s">
        <v>169</v>
      </c>
      <c r="E72" s="45" t="s">
        <v>170</v>
      </c>
      <c r="F72" s="52">
        <v>0</v>
      </c>
      <c r="H72" s="52">
        <v>0</v>
      </c>
      <c r="I72" s="52">
        <v>0</v>
      </c>
      <c r="J72" s="52">
        <v>0</v>
      </c>
      <c r="K72" s="52">
        <v>0</v>
      </c>
      <c r="M72" s="52">
        <v>0</v>
      </c>
      <c r="N72" s="539" t="s">
        <v>2729</v>
      </c>
      <c r="O72" s="540">
        <v>0</v>
      </c>
    </row>
    <row r="73" spans="1:15" outlineLevel="2">
      <c r="A73" s="528" t="s">
        <v>1889</v>
      </c>
      <c r="B73" s="45" t="s">
        <v>38</v>
      </c>
      <c r="C73" s="529" t="s">
        <v>108</v>
      </c>
      <c r="D73" s="529" t="s">
        <v>171</v>
      </c>
      <c r="E73" s="45" t="s">
        <v>172</v>
      </c>
      <c r="F73" s="52">
        <v>0</v>
      </c>
      <c r="H73" s="52">
        <v>0</v>
      </c>
      <c r="I73" s="52">
        <v>0</v>
      </c>
      <c r="J73" s="52">
        <v>0</v>
      </c>
      <c r="K73" s="52">
        <v>0</v>
      </c>
      <c r="M73" s="52">
        <v>0</v>
      </c>
      <c r="N73" s="539" t="s">
        <v>2729</v>
      </c>
      <c r="O73" s="540">
        <v>0</v>
      </c>
    </row>
    <row r="74" spans="1:15" outlineLevel="2">
      <c r="A74" s="528" t="s">
        <v>1890</v>
      </c>
      <c r="B74" s="45" t="s">
        <v>38</v>
      </c>
      <c r="C74" s="529" t="s">
        <v>108</v>
      </c>
      <c r="D74" s="529" t="s">
        <v>173</v>
      </c>
      <c r="E74" s="45" t="s">
        <v>174</v>
      </c>
      <c r="F74" s="52">
        <v>0</v>
      </c>
      <c r="H74" s="52">
        <v>0</v>
      </c>
      <c r="I74" s="52">
        <v>0</v>
      </c>
      <c r="J74" s="52">
        <v>0</v>
      </c>
      <c r="K74" s="52">
        <v>0</v>
      </c>
      <c r="M74" s="52">
        <v>0</v>
      </c>
      <c r="N74" s="539" t="s">
        <v>2729</v>
      </c>
      <c r="O74" s="540">
        <v>0</v>
      </c>
    </row>
    <row r="75" spans="1:15" outlineLevel="2">
      <c r="A75" s="528" t="s">
        <v>1891</v>
      </c>
      <c r="B75" s="45" t="s">
        <v>38</v>
      </c>
      <c r="C75" s="529" t="s">
        <v>108</v>
      </c>
      <c r="D75" s="529" t="s">
        <v>175</v>
      </c>
      <c r="E75" s="45" t="s">
        <v>176</v>
      </c>
      <c r="F75" s="52">
        <v>0</v>
      </c>
      <c r="H75" s="52">
        <v>0</v>
      </c>
      <c r="I75" s="52">
        <v>0</v>
      </c>
      <c r="J75" s="52">
        <v>0</v>
      </c>
      <c r="K75" s="52">
        <v>0</v>
      </c>
      <c r="M75" s="52">
        <v>0</v>
      </c>
      <c r="N75" s="539" t="s">
        <v>2729</v>
      </c>
      <c r="O75" s="540">
        <v>0</v>
      </c>
    </row>
    <row r="76" spans="1:15" outlineLevel="2">
      <c r="A76" s="528" t="s">
        <v>1892</v>
      </c>
      <c r="B76" s="45" t="s">
        <v>38</v>
      </c>
      <c r="C76" s="529" t="s">
        <v>108</v>
      </c>
      <c r="D76" s="529" t="s">
        <v>177</v>
      </c>
      <c r="E76" s="45" t="s">
        <v>178</v>
      </c>
      <c r="F76" s="52">
        <v>0</v>
      </c>
      <c r="H76" s="52">
        <v>0</v>
      </c>
      <c r="I76" s="52">
        <v>0</v>
      </c>
      <c r="J76" s="52">
        <v>0</v>
      </c>
      <c r="K76" s="52">
        <v>0</v>
      </c>
      <c r="M76" s="52">
        <v>0</v>
      </c>
      <c r="N76" s="539" t="s">
        <v>2729</v>
      </c>
      <c r="O76" s="540">
        <v>0</v>
      </c>
    </row>
    <row r="77" spans="1:15" outlineLevel="2">
      <c r="A77" s="528" t="s">
        <v>1893</v>
      </c>
      <c r="B77" s="45" t="s">
        <v>38</v>
      </c>
      <c r="C77" s="529" t="s">
        <v>108</v>
      </c>
      <c r="D77" s="529" t="s">
        <v>179</v>
      </c>
      <c r="E77" s="45" t="s">
        <v>180</v>
      </c>
      <c r="F77" s="52">
        <v>0</v>
      </c>
      <c r="H77" s="52">
        <v>0</v>
      </c>
      <c r="I77" s="52">
        <v>0</v>
      </c>
      <c r="J77" s="52">
        <v>0</v>
      </c>
      <c r="K77" s="52">
        <v>0</v>
      </c>
      <c r="M77" s="52">
        <v>0</v>
      </c>
      <c r="N77" s="539" t="s">
        <v>2729</v>
      </c>
      <c r="O77" s="540">
        <v>0</v>
      </c>
    </row>
    <row r="78" spans="1:15" outlineLevel="2">
      <c r="A78" s="528" t="s">
        <v>1894</v>
      </c>
      <c r="B78" s="45" t="s">
        <v>38</v>
      </c>
      <c r="C78" s="529" t="s">
        <v>108</v>
      </c>
      <c r="D78" s="529" t="s">
        <v>181</v>
      </c>
      <c r="E78" s="45" t="s">
        <v>182</v>
      </c>
      <c r="F78" s="52">
        <v>0</v>
      </c>
      <c r="H78" s="52">
        <v>0</v>
      </c>
      <c r="I78" s="52">
        <v>0</v>
      </c>
      <c r="J78" s="52">
        <v>0</v>
      </c>
      <c r="K78" s="52">
        <v>0</v>
      </c>
      <c r="M78" s="52">
        <v>0</v>
      </c>
      <c r="N78" s="539" t="s">
        <v>2729</v>
      </c>
      <c r="O78" s="540">
        <v>0</v>
      </c>
    </row>
    <row r="79" spans="1:15" outlineLevel="2">
      <c r="A79" s="528" t="s">
        <v>1895</v>
      </c>
      <c r="B79" s="45" t="s">
        <v>38</v>
      </c>
      <c r="C79" s="529" t="s">
        <v>108</v>
      </c>
      <c r="D79" s="529" t="s">
        <v>183</v>
      </c>
      <c r="E79" s="45" t="s">
        <v>184</v>
      </c>
      <c r="F79" s="52">
        <v>0</v>
      </c>
      <c r="H79" s="52">
        <v>0</v>
      </c>
      <c r="I79" s="52">
        <v>0</v>
      </c>
      <c r="J79" s="52">
        <v>0</v>
      </c>
      <c r="K79" s="52">
        <v>0</v>
      </c>
      <c r="M79" s="52">
        <v>0</v>
      </c>
      <c r="N79" s="539" t="s">
        <v>2729</v>
      </c>
      <c r="O79" s="540">
        <v>0</v>
      </c>
    </row>
    <row r="80" spans="1:15" outlineLevel="2">
      <c r="A80" s="528" t="s">
        <v>1896</v>
      </c>
      <c r="B80" s="45" t="s">
        <v>38</v>
      </c>
      <c r="C80" s="529" t="s">
        <v>108</v>
      </c>
      <c r="D80" s="529" t="s">
        <v>185</v>
      </c>
      <c r="E80" s="45" t="s">
        <v>186</v>
      </c>
      <c r="F80" s="52">
        <v>0</v>
      </c>
      <c r="H80" s="52">
        <v>0</v>
      </c>
      <c r="I80" s="52">
        <v>0</v>
      </c>
      <c r="J80" s="52">
        <v>0</v>
      </c>
      <c r="K80" s="52">
        <v>0</v>
      </c>
      <c r="M80" s="52">
        <v>0</v>
      </c>
      <c r="N80" s="539" t="s">
        <v>2729</v>
      </c>
      <c r="O80" s="540">
        <v>0</v>
      </c>
    </row>
    <row r="81" spans="1:15" outlineLevel="2">
      <c r="A81" s="528" t="s">
        <v>1897</v>
      </c>
      <c r="B81" s="45" t="s">
        <v>38</v>
      </c>
      <c r="C81" s="529" t="s">
        <v>108</v>
      </c>
      <c r="D81" s="529" t="s">
        <v>187</v>
      </c>
      <c r="E81" s="45" t="s">
        <v>188</v>
      </c>
      <c r="F81" s="52">
        <v>0</v>
      </c>
      <c r="H81" s="52">
        <v>0</v>
      </c>
      <c r="I81" s="52">
        <v>0</v>
      </c>
      <c r="J81" s="52">
        <v>0</v>
      </c>
      <c r="K81" s="52">
        <v>0</v>
      </c>
      <c r="M81" s="52">
        <v>0</v>
      </c>
      <c r="N81" s="539" t="s">
        <v>2729</v>
      </c>
      <c r="O81" s="540">
        <v>0</v>
      </c>
    </row>
    <row r="82" spans="1:15" outlineLevel="2">
      <c r="A82" s="528" t="s">
        <v>1898</v>
      </c>
      <c r="B82" s="45" t="s">
        <v>38</v>
      </c>
      <c r="C82" s="529" t="s">
        <v>108</v>
      </c>
      <c r="D82" s="529" t="s">
        <v>189</v>
      </c>
      <c r="E82" s="45" t="s">
        <v>190</v>
      </c>
      <c r="F82" s="52">
        <v>0</v>
      </c>
      <c r="H82" s="52">
        <v>0</v>
      </c>
      <c r="I82" s="52">
        <v>0</v>
      </c>
      <c r="J82" s="52">
        <v>0</v>
      </c>
      <c r="K82" s="52">
        <v>0</v>
      </c>
      <c r="M82" s="52">
        <v>0</v>
      </c>
      <c r="N82" s="539" t="s">
        <v>2729</v>
      </c>
      <c r="O82" s="540">
        <v>0</v>
      </c>
    </row>
    <row r="83" spans="1:15" outlineLevel="2">
      <c r="A83" s="528" t="s">
        <v>1899</v>
      </c>
      <c r="B83" s="45" t="s">
        <v>38</v>
      </c>
      <c r="C83" s="529" t="s">
        <v>108</v>
      </c>
      <c r="D83" s="529" t="s">
        <v>191</v>
      </c>
      <c r="E83" s="45" t="s">
        <v>192</v>
      </c>
      <c r="F83" s="52">
        <v>0</v>
      </c>
      <c r="H83" s="52">
        <v>0</v>
      </c>
      <c r="I83" s="52">
        <v>0</v>
      </c>
      <c r="J83" s="52">
        <v>0</v>
      </c>
      <c r="K83" s="52">
        <v>0</v>
      </c>
      <c r="M83" s="52">
        <v>0</v>
      </c>
      <c r="N83" s="539" t="s">
        <v>2729</v>
      </c>
      <c r="O83" s="540">
        <v>0</v>
      </c>
    </row>
    <row r="84" spans="1:15" outlineLevel="2">
      <c r="A84" s="528" t="s">
        <v>1900</v>
      </c>
      <c r="B84" s="45" t="s">
        <v>38</v>
      </c>
      <c r="C84" s="529" t="s">
        <v>108</v>
      </c>
      <c r="D84" s="529" t="s">
        <v>193</v>
      </c>
      <c r="E84" s="45" t="s">
        <v>194</v>
      </c>
      <c r="F84" s="52">
        <v>0</v>
      </c>
      <c r="H84" s="52">
        <v>0</v>
      </c>
      <c r="I84" s="52">
        <v>0</v>
      </c>
      <c r="J84" s="52">
        <v>0</v>
      </c>
      <c r="K84" s="52">
        <v>0</v>
      </c>
      <c r="M84" s="52">
        <v>0</v>
      </c>
      <c r="N84" s="539" t="s">
        <v>2729</v>
      </c>
      <c r="O84" s="540">
        <v>0</v>
      </c>
    </row>
    <row r="85" spans="1:15" outlineLevel="2">
      <c r="A85" s="528" t="s">
        <v>1901</v>
      </c>
      <c r="B85" s="45" t="s">
        <v>38</v>
      </c>
      <c r="C85" s="529" t="s">
        <v>108</v>
      </c>
      <c r="D85" s="529" t="s">
        <v>195</v>
      </c>
      <c r="E85" s="45" t="s">
        <v>196</v>
      </c>
      <c r="F85" s="52">
        <v>0</v>
      </c>
      <c r="H85" s="52">
        <v>0</v>
      </c>
      <c r="I85" s="52">
        <v>0</v>
      </c>
      <c r="J85" s="52">
        <v>0</v>
      </c>
      <c r="K85" s="52">
        <v>0</v>
      </c>
      <c r="M85" s="52">
        <v>0</v>
      </c>
      <c r="N85" s="539" t="s">
        <v>2729</v>
      </c>
      <c r="O85" s="540">
        <v>0</v>
      </c>
    </row>
    <row r="86" spans="1:15" outlineLevel="2">
      <c r="A86" s="528" t="s">
        <v>1902</v>
      </c>
      <c r="B86" s="45" t="s">
        <v>38</v>
      </c>
      <c r="C86" s="529" t="s">
        <v>108</v>
      </c>
      <c r="D86" s="529" t="s">
        <v>197</v>
      </c>
      <c r="E86" s="45" t="s">
        <v>198</v>
      </c>
      <c r="F86" s="52">
        <v>0</v>
      </c>
      <c r="H86" s="52">
        <v>0</v>
      </c>
      <c r="I86" s="52">
        <v>0</v>
      </c>
      <c r="J86" s="52">
        <v>0</v>
      </c>
      <c r="K86" s="52">
        <v>0</v>
      </c>
      <c r="M86" s="52">
        <v>0</v>
      </c>
      <c r="N86" s="539" t="s">
        <v>2729</v>
      </c>
      <c r="O86" s="540">
        <v>0</v>
      </c>
    </row>
    <row r="87" spans="1:15" outlineLevel="2">
      <c r="A87" s="528" t="s">
        <v>1903</v>
      </c>
      <c r="B87" s="45" t="s">
        <v>38</v>
      </c>
      <c r="C87" s="529" t="s">
        <v>108</v>
      </c>
      <c r="D87" s="529" t="s">
        <v>199</v>
      </c>
      <c r="E87" s="45" t="s">
        <v>200</v>
      </c>
      <c r="F87" s="52">
        <v>0</v>
      </c>
      <c r="H87" s="52">
        <v>0</v>
      </c>
      <c r="I87" s="52">
        <v>0</v>
      </c>
      <c r="J87" s="52">
        <v>0</v>
      </c>
      <c r="K87" s="52">
        <v>0</v>
      </c>
      <c r="M87" s="52">
        <v>0</v>
      </c>
      <c r="N87" s="539" t="s">
        <v>2729</v>
      </c>
      <c r="O87" s="540">
        <v>0</v>
      </c>
    </row>
    <row r="88" spans="1:15" outlineLevel="2">
      <c r="A88" s="528" t="s">
        <v>1904</v>
      </c>
      <c r="B88" s="45" t="s">
        <v>38</v>
      </c>
      <c r="C88" s="529" t="s">
        <v>108</v>
      </c>
      <c r="D88" s="529" t="s">
        <v>201</v>
      </c>
      <c r="E88" s="45" t="s">
        <v>202</v>
      </c>
      <c r="F88" s="52">
        <v>0</v>
      </c>
      <c r="H88" s="52">
        <v>0</v>
      </c>
      <c r="I88" s="52">
        <v>0</v>
      </c>
      <c r="J88" s="52">
        <v>0</v>
      </c>
      <c r="K88" s="52">
        <v>0</v>
      </c>
      <c r="M88" s="52">
        <v>0</v>
      </c>
      <c r="N88" s="539" t="s">
        <v>2729</v>
      </c>
      <c r="O88" s="540">
        <v>0</v>
      </c>
    </row>
    <row r="89" spans="1:15" outlineLevel="2">
      <c r="A89" s="528" t="s">
        <v>1905</v>
      </c>
      <c r="B89" s="45" t="s">
        <v>38</v>
      </c>
      <c r="C89" s="529" t="s">
        <v>108</v>
      </c>
      <c r="D89" s="529" t="s">
        <v>203</v>
      </c>
      <c r="E89" s="45" t="s">
        <v>204</v>
      </c>
      <c r="F89" s="52">
        <v>0</v>
      </c>
      <c r="H89" s="52">
        <v>0</v>
      </c>
      <c r="I89" s="52">
        <v>0</v>
      </c>
      <c r="J89" s="52">
        <v>0</v>
      </c>
      <c r="K89" s="52">
        <v>0</v>
      </c>
      <c r="M89" s="52">
        <v>0</v>
      </c>
      <c r="N89" s="539" t="s">
        <v>2729</v>
      </c>
      <c r="O89" s="540">
        <v>0</v>
      </c>
    </row>
    <row r="90" spans="1:15" outlineLevel="2">
      <c r="A90" s="528" t="s">
        <v>1906</v>
      </c>
      <c r="B90" s="45" t="s">
        <v>38</v>
      </c>
      <c r="C90" s="529" t="s">
        <v>108</v>
      </c>
      <c r="D90" s="529" t="s">
        <v>205</v>
      </c>
      <c r="E90" s="45" t="s">
        <v>206</v>
      </c>
      <c r="F90" s="52">
        <v>0</v>
      </c>
      <c r="H90" s="52">
        <v>0</v>
      </c>
      <c r="I90" s="52">
        <v>0</v>
      </c>
      <c r="J90" s="52">
        <v>0</v>
      </c>
      <c r="K90" s="52">
        <v>0</v>
      </c>
      <c r="M90" s="52">
        <v>0</v>
      </c>
      <c r="N90" s="539" t="s">
        <v>2729</v>
      </c>
      <c r="O90" s="540">
        <v>0</v>
      </c>
    </row>
    <row r="91" spans="1:15" outlineLevel="2">
      <c r="A91" s="528" t="s">
        <v>1907</v>
      </c>
      <c r="B91" s="45" t="s">
        <v>38</v>
      </c>
      <c r="C91" s="529" t="s">
        <v>108</v>
      </c>
      <c r="D91" s="529" t="s">
        <v>207</v>
      </c>
      <c r="E91" s="45" t="s">
        <v>208</v>
      </c>
      <c r="F91" s="52">
        <v>0</v>
      </c>
      <c r="H91" s="52">
        <v>0</v>
      </c>
      <c r="I91" s="52">
        <v>0</v>
      </c>
      <c r="J91" s="52">
        <v>0</v>
      </c>
      <c r="K91" s="52">
        <v>0</v>
      </c>
      <c r="M91" s="52">
        <v>0</v>
      </c>
      <c r="N91" s="539" t="s">
        <v>2729</v>
      </c>
      <c r="O91" s="540">
        <v>0</v>
      </c>
    </row>
    <row r="92" spans="1:15" outlineLevel="2">
      <c r="A92" s="528" t="s">
        <v>1908</v>
      </c>
      <c r="B92" s="45" t="s">
        <v>38</v>
      </c>
      <c r="C92" s="529" t="s">
        <v>108</v>
      </c>
      <c r="D92" s="529" t="s">
        <v>209</v>
      </c>
      <c r="E92" s="45" t="s">
        <v>210</v>
      </c>
      <c r="F92" s="52">
        <v>0</v>
      </c>
      <c r="H92" s="52">
        <v>0</v>
      </c>
      <c r="I92" s="52">
        <v>0</v>
      </c>
      <c r="J92" s="52">
        <v>0</v>
      </c>
      <c r="K92" s="52">
        <v>0</v>
      </c>
      <c r="M92" s="52">
        <v>0</v>
      </c>
      <c r="N92" s="539" t="s">
        <v>2729</v>
      </c>
      <c r="O92" s="540">
        <v>0</v>
      </c>
    </row>
    <row r="93" spans="1:15" outlineLevel="2">
      <c r="A93" s="528" t="s">
        <v>1909</v>
      </c>
      <c r="B93" s="45" t="s">
        <v>38</v>
      </c>
      <c r="C93" s="529" t="s">
        <v>108</v>
      </c>
      <c r="D93" s="529" t="s">
        <v>211</v>
      </c>
      <c r="E93" s="45" t="s">
        <v>212</v>
      </c>
      <c r="F93" s="52">
        <v>0</v>
      </c>
      <c r="H93" s="52">
        <v>0</v>
      </c>
      <c r="I93" s="52">
        <v>0</v>
      </c>
      <c r="J93" s="52">
        <v>0</v>
      </c>
      <c r="K93" s="52">
        <v>0</v>
      </c>
      <c r="M93" s="52">
        <v>24150000</v>
      </c>
      <c r="N93" s="539">
        <v>-1</v>
      </c>
      <c r="O93" s="540">
        <v>-24150000</v>
      </c>
    </row>
    <row r="94" spans="1:15" outlineLevel="2">
      <c r="A94" s="528" t="s">
        <v>1910</v>
      </c>
      <c r="B94" s="45" t="s">
        <v>38</v>
      </c>
      <c r="C94" s="529" t="s">
        <v>108</v>
      </c>
      <c r="D94" s="529" t="s">
        <v>213</v>
      </c>
      <c r="E94" s="45" t="s">
        <v>214</v>
      </c>
      <c r="F94" s="52">
        <v>0</v>
      </c>
      <c r="H94" s="52">
        <v>0</v>
      </c>
      <c r="I94" s="52">
        <v>0</v>
      </c>
      <c r="J94" s="52">
        <v>0</v>
      </c>
      <c r="K94" s="52">
        <v>0</v>
      </c>
      <c r="M94" s="52">
        <v>-139525</v>
      </c>
      <c r="N94" s="539">
        <v>-1</v>
      </c>
      <c r="O94" s="540">
        <v>139525</v>
      </c>
    </row>
    <row r="95" spans="1:15" outlineLevel="2">
      <c r="A95" s="528" t="s">
        <v>1911</v>
      </c>
      <c r="B95" s="45" t="s">
        <v>38</v>
      </c>
      <c r="C95" s="529" t="s">
        <v>108</v>
      </c>
      <c r="D95" s="529" t="s">
        <v>215</v>
      </c>
      <c r="E95" s="45" t="s">
        <v>216</v>
      </c>
      <c r="F95" s="52">
        <v>0</v>
      </c>
      <c r="H95" s="52">
        <v>0</v>
      </c>
      <c r="I95" s="52">
        <v>0</v>
      </c>
      <c r="J95" s="52">
        <v>0</v>
      </c>
      <c r="K95" s="52">
        <v>0</v>
      </c>
      <c r="M95" s="52">
        <v>325</v>
      </c>
      <c r="N95" s="539">
        <v>-1</v>
      </c>
      <c r="O95" s="540">
        <v>-325</v>
      </c>
    </row>
    <row r="96" spans="1:15" outlineLevel="2">
      <c r="A96" s="528" t="s">
        <v>1912</v>
      </c>
      <c r="B96" s="45" t="s">
        <v>38</v>
      </c>
      <c r="C96" s="529" t="s">
        <v>108</v>
      </c>
      <c r="D96" s="529" t="s">
        <v>217</v>
      </c>
      <c r="E96" s="45" t="s">
        <v>218</v>
      </c>
      <c r="F96" s="52">
        <v>0</v>
      </c>
      <c r="H96" s="52">
        <v>0</v>
      </c>
      <c r="I96" s="52">
        <v>0</v>
      </c>
      <c r="J96" s="52">
        <v>0</v>
      </c>
      <c r="K96" s="52">
        <v>0</v>
      </c>
      <c r="M96" s="52">
        <v>0</v>
      </c>
      <c r="N96" s="539" t="s">
        <v>2729</v>
      </c>
      <c r="O96" s="540">
        <v>0</v>
      </c>
    </row>
    <row r="97" spans="1:15" outlineLevel="2">
      <c r="A97" s="528" t="s">
        <v>1913</v>
      </c>
      <c r="B97" s="45" t="s">
        <v>38</v>
      </c>
      <c r="C97" s="529" t="s">
        <v>108</v>
      </c>
      <c r="D97" s="529" t="s">
        <v>219</v>
      </c>
      <c r="E97" s="45" t="s">
        <v>220</v>
      </c>
      <c r="F97" s="52">
        <v>0</v>
      </c>
      <c r="H97" s="52">
        <v>0</v>
      </c>
      <c r="I97" s="52">
        <v>0</v>
      </c>
      <c r="J97" s="52">
        <v>0</v>
      </c>
      <c r="K97" s="52">
        <v>0</v>
      </c>
      <c r="M97" s="52">
        <v>0</v>
      </c>
      <c r="N97" s="539" t="s">
        <v>2729</v>
      </c>
      <c r="O97" s="540">
        <v>0</v>
      </c>
    </row>
    <row r="98" spans="1:15" outlineLevel="2">
      <c r="A98" s="528" t="s">
        <v>1914</v>
      </c>
      <c r="B98" s="45" t="s">
        <v>38</v>
      </c>
      <c r="C98" s="529" t="s">
        <v>108</v>
      </c>
      <c r="D98" s="529" t="s">
        <v>221</v>
      </c>
      <c r="E98" s="45" t="s">
        <v>222</v>
      </c>
      <c r="F98" s="52">
        <v>0</v>
      </c>
      <c r="H98" s="52">
        <v>0</v>
      </c>
      <c r="I98" s="52">
        <v>0</v>
      </c>
      <c r="J98" s="52">
        <v>0</v>
      </c>
      <c r="K98" s="52">
        <v>0</v>
      </c>
      <c r="M98" s="52">
        <v>0</v>
      </c>
      <c r="N98" s="539" t="s">
        <v>2729</v>
      </c>
      <c r="O98" s="540">
        <v>0</v>
      </c>
    </row>
    <row r="99" spans="1:15" outlineLevel="2">
      <c r="A99" s="528" t="s">
        <v>1915</v>
      </c>
      <c r="B99" s="45" t="s">
        <v>38</v>
      </c>
      <c r="C99" s="529" t="s">
        <v>108</v>
      </c>
      <c r="D99" s="529" t="s">
        <v>223</v>
      </c>
      <c r="E99" s="45" t="s">
        <v>224</v>
      </c>
      <c r="F99" s="52">
        <v>0</v>
      </c>
      <c r="H99" s="52">
        <v>0</v>
      </c>
      <c r="I99" s="52">
        <v>0</v>
      </c>
      <c r="J99" s="52">
        <v>0</v>
      </c>
      <c r="K99" s="52">
        <v>0</v>
      </c>
      <c r="M99" s="52">
        <v>0</v>
      </c>
      <c r="N99" s="539" t="s">
        <v>2729</v>
      </c>
      <c r="O99" s="540">
        <v>0</v>
      </c>
    </row>
    <row r="100" spans="1:15" outlineLevel="2">
      <c r="A100" s="528" t="s">
        <v>1916</v>
      </c>
      <c r="B100" s="45" t="s">
        <v>38</v>
      </c>
      <c r="C100" s="529" t="s">
        <v>108</v>
      </c>
      <c r="D100" s="529" t="s">
        <v>225</v>
      </c>
      <c r="E100" s="45" t="s">
        <v>226</v>
      </c>
      <c r="F100" s="52">
        <v>0</v>
      </c>
      <c r="H100" s="52">
        <v>0</v>
      </c>
      <c r="I100" s="52">
        <v>0</v>
      </c>
      <c r="J100" s="52">
        <v>0</v>
      </c>
      <c r="K100" s="52">
        <v>0</v>
      </c>
      <c r="M100" s="52">
        <v>0</v>
      </c>
      <c r="N100" s="539" t="s">
        <v>2729</v>
      </c>
      <c r="O100" s="540">
        <v>0</v>
      </c>
    </row>
    <row r="101" spans="1:15" outlineLevel="2">
      <c r="A101" s="528" t="s">
        <v>1917</v>
      </c>
      <c r="B101" s="45" t="s">
        <v>38</v>
      </c>
      <c r="C101" s="529" t="s">
        <v>108</v>
      </c>
      <c r="D101" s="529" t="s">
        <v>227</v>
      </c>
      <c r="E101" s="45" t="s">
        <v>228</v>
      </c>
      <c r="F101" s="52">
        <v>0</v>
      </c>
      <c r="H101" s="52">
        <v>0</v>
      </c>
      <c r="I101" s="52">
        <v>0</v>
      </c>
      <c r="J101" s="52">
        <v>0</v>
      </c>
      <c r="K101" s="52">
        <v>0</v>
      </c>
      <c r="M101" s="52">
        <v>0</v>
      </c>
      <c r="N101" s="539" t="s">
        <v>2729</v>
      </c>
      <c r="O101" s="540">
        <v>0</v>
      </c>
    </row>
    <row r="102" spans="1:15" outlineLevel="2">
      <c r="A102" s="528" t="s">
        <v>1918</v>
      </c>
      <c r="B102" s="45" t="s">
        <v>38</v>
      </c>
      <c r="C102" s="529" t="s">
        <v>108</v>
      </c>
      <c r="D102" s="529" t="s">
        <v>229</v>
      </c>
      <c r="E102" s="45" t="s">
        <v>230</v>
      </c>
      <c r="F102" s="52">
        <v>0</v>
      </c>
      <c r="H102" s="52">
        <v>0</v>
      </c>
      <c r="I102" s="52">
        <v>0</v>
      </c>
      <c r="J102" s="52">
        <v>0</v>
      </c>
      <c r="K102" s="52">
        <v>0</v>
      </c>
      <c r="M102" s="52">
        <v>0</v>
      </c>
      <c r="N102" s="539" t="s">
        <v>2729</v>
      </c>
      <c r="O102" s="540">
        <v>0</v>
      </c>
    </row>
    <row r="103" spans="1:15" outlineLevel="2">
      <c r="A103" s="528" t="s">
        <v>1919</v>
      </c>
      <c r="B103" s="45" t="s">
        <v>38</v>
      </c>
      <c r="C103" s="529" t="s">
        <v>108</v>
      </c>
      <c r="D103" s="529" t="s">
        <v>231</v>
      </c>
      <c r="E103" s="45" t="s">
        <v>232</v>
      </c>
      <c r="F103" s="52">
        <v>0</v>
      </c>
      <c r="H103" s="52">
        <v>0</v>
      </c>
      <c r="I103" s="52">
        <v>0</v>
      </c>
      <c r="J103" s="52">
        <v>0</v>
      </c>
      <c r="K103" s="52">
        <v>0</v>
      </c>
      <c r="M103" s="52">
        <v>0</v>
      </c>
      <c r="N103" s="539" t="s">
        <v>2729</v>
      </c>
      <c r="O103" s="540">
        <v>0</v>
      </c>
    </row>
    <row r="104" spans="1:15" outlineLevel="2">
      <c r="A104" s="528" t="s">
        <v>1920</v>
      </c>
      <c r="B104" s="45" t="s">
        <v>38</v>
      </c>
      <c r="C104" s="529" t="s">
        <v>108</v>
      </c>
      <c r="D104" s="529" t="s">
        <v>233</v>
      </c>
      <c r="E104" s="45" t="s">
        <v>234</v>
      </c>
      <c r="F104" s="52">
        <v>0</v>
      </c>
      <c r="H104" s="52">
        <v>0</v>
      </c>
      <c r="I104" s="52">
        <v>0</v>
      </c>
      <c r="J104" s="52">
        <v>0</v>
      </c>
      <c r="K104" s="52">
        <v>0</v>
      </c>
      <c r="M104" s="52">
        <v>0</v>
      </c>
      <c r="N104" s="539" t="s">
        <v>2729</v>
      </c>
      <c r="O104" s="540">
        <v>0</v>
      </c>
    </row>
    <row r="105" spans="1:15" outlineLevel="2">
      <c r="A105" s="528" t="s">
        <v>1921</v>
      </c>
      <c r="B105" s="45" t="s">
        <v>38</v>
      </c>
      <c r="C105" s="529" t="s">
        <v>108</v>
      </c>
      <c r="D105" s="529" t="s">
        <v>235</v>
      </c>
      <c r="E105" s="45" t="s">
        <v>236</v>
      </c>
      <c r="F105" s="52">
        <v>37724250</v>
      </c>
      <c r="H105" s="52">
        <v>0</v>
      </c>
      <c r="I105" s="52">
        <v>37724250</v>
      </c>
      <c r="J105" s="52">
        <v>0</v>
      </c>
      <c r="K105" s="52">
        <v>37724250</v>
      </c>
      <c r="M105" s="52">
        <v>12024000</v>
      </c>
      <c r="N105" s="539">
        <v>2.137</v>
      </c>
      <c r="O105" s="540">
        <v>25700250</v>
      </c>
    </row>
    <row r="106" spans="1:15" outlineLevel="2">
      <c r="A106" s="528" t="s">
        <v>1922</v>
      </c>
      <c r="B106" s="45" t="s">
        <v>38</v>
      </c>
      <c r="C106" s="529" t="s">
        <v>108</v>
      </c>
      <c r="D106" s="529" t="s">
        <v>237</v>
      </c>
      <c r="E106" s="45" t="s">
        <v>238</v>
      </c>
      <c r="F106" s="52">
        <v>92450</v>
      </c>
      <c r="H106" s="52">
        <v>0</v>
      </c>
      <c r="I106" s="52">
        <v>92450</v>
      </c>
      <c r="J106" s="52">
        <v>0</v>
      </c>
      <c r="K106" s="52">
        <v>92450</v>
      </c>
      <c r="M106" s="52">
        <v>-18000</v>
      </c>
      <c r="N106" s="539">
        <v>-6.1360000000000001</v>
      </c>
      <c r="O106" s="540">
        <v>110450</v>
      </c>
    </row>
    <row r="107" spans="1:15" ht="13.8" outlineLevel="1" thickBot="1">
      <c r="A107" s="528" t="s">
        <v>1923</v>
      </c>
      <c r="C107" s="529" t="s">
        <v>108</v>
      </c>
      <c r="E107" s="541" t="s">
        <v>1766</v>
      </c>
      <c r="F107" s="42">
        <v>163336443</v>
      </c>
      <c r="G107" s="42"/>
      <c r="H107" s="42">
        <v>0</v>
      </c>
      <c r="I107" s="42">
        <v>163336443</v>
      </c>
      <c r="J107" s="42">
        <v>0</v>
      </c>
      <c r="K107" s="42">
        <v>163336443</v>
      </c>
      <c r="L107" s="42"/>
      <c r="M107" s="42">
        <v>137630852</v>
      </c>
      <c r="N107" s="539">
        <v>0.187</v>
      </c>
      <c r="O107" s="540">
        <v>25705591</v>
      </c>
    </row>
    <row r="108" spans="1:15" ht="13.8" outlineLevel="2" thickTop="1">
      <c r="A108" s="528" t="s">
        <v>38</v>
      </c>
      <c r="C108" s="529" t="s">
        <v>239</v>
      </c>
      <c r="N108" s="539" t="s">
        <v>2729</v>
      </c>
      <c r="O108" s="540" t="s">
        <v>2729</v>
      </c>
    </row>
    <row r="109" spans="1:15" outlineLevel="2">
      <c r="A109" s="528" t="s">
        <v>1924</v>
      </c>
      <c r="B109" s="45" t="s">
        <v>38</v>
      </c>
      <c r="C109" s="529" t="s">
        <v>239</v>
      </c>
      <c r="D109" s="529" t="s">
        <v>240</v>
      </c>
      <c r="E109" s="45" t="s">
        <v>241</v>
      </c>
      <c r="F109" s="52">
        <v>400002</v>
      </c>
      <c r="H109" s="52">
        <v>0</v>
      </c>
      <c r="I109" s="52">
        <v>400002</v>
      </c>
      <c r="J109" s="52">
        <v>0</v>
      </c>
      <c r="K109" s="52">
        <v>400002</v>
      </c>
      <c r="M109" s="52">
        <v>372556</v>
      </c>
      <c r="N109" s="539">
        <v>7.3999999999999996E-2</v>
      </c>
      <c r="O109" s="540">
        <v>27446</v>
      </c>
    </row>
    <row r="110" spans="1:15" outlineLevel="2">
      <c r="A110" s="528" t="s">
        <v>1925</v>
      </c>
      <c r="B110" s="45" t="s">
        <v>38</v>
      </c>
      <c r="C110" s="529" t="s">
        <v>239</v>
      </c>
      <c r="D110" s="529" t="s">
        <v>242</v>
      </c>
      <c r="E110" s="45" t="s">
        <v>243</v>
      </c>
      <c r="F110" s="52">
        <v>152260</v>
      </c>
      <c r="H110" s="52">
        <v>0</v>
      </c>
      <c r="I110" s="52">
        <v>152260</v>
      </c>
      <c r="J110" s="52">
        <v>0</v>
      </c>
      <c r="K110" s="52">
        <v>152260</v>
      </c>
      <c r="M110" s="52">
        <v>50262</v>
      </c>
      <c r="N110" s="539">
        <v>2.0289999999999999</v>
      </c>
      <c r="O110" s="540">
        <v>101998</v>
      </c>
    </row>
    <row r="111" spans="1:15" outlineLevel="2">
      <c r="A111" s="528" t="s">
        <v>1926</v>
      </c>
      <c r="B111" s="45" t="s">
        <v>38</v>
      </c>
      <c r="C111" s="529" t="s">
        <v>239</v>
      </c>
      <c r="D111" s="529" t="s">
        <v>244</v>
      </c>
      <c r="E111" s="45" t="s">
        <v>245</v>
      </c>
      <c r="F111" s="52">
        <v>0</v>
      </c>
      <c r="H111" s="52">
        <v>0</v>
      </c>
      <c r="I111" s="52">
        <v>0</v>
      </c>
      <c r="J111" s="52">
        <v>0</v>
      </c>
      <c r="K111" s="52">
        <v>0</v>
      </c>
      <c r="M111" s="52">
        <v>0</v>
      </c>
      <c r="N111" s="539" t="s">
        <v>2729</v>
      </c>
      <c r="O111" s="540">
        <v>0</v>
      </c>
    </row>
    <row r="112" spans="1:15" outlineLevel="2">
      <c r="A112" s="528" t="s">
        <v>1927</v>
      </c>
      <c r="B112" s="45" t="s">
        <v>38</v>
      </c>
      <c r="C112" s="529" t="s">
        <v>239</v>
      </c>
      <c r="D112" s="529" t="s">
        <v>246</v>
      </c>
      <c r="E112" s="45" t="s">
        <v>247</v>
      </c>
      <c r="F112" s="52">
        <v>0</v>
      </c>
      <c r="H112" s="52">
        <v>0</v>
      </c>
      <c r="I112" s="52">
        <v>0</v>
      </c>
      <c r="J112" s="52">
        <v>0</v>
      </c>
      <c r="K112" s="52">
        <v>0</v>
      </c>
      <c r="M112" s="52">
        <v>0</v>
      </c>
      <c r="N112" s="539" t="s">
        <v>2729</v>
      </c>
      <c r="O112" s="540">
        <v>0</v>
      </c>
    </row>
    <row r="113" spans="1:15" ht="13.8" outlineLevel="1" thickBot="1">
      <c r="A113" s="528" t="s">
        <v>1928</v>
      </c>
      <c r="C113" s="529" t="s">
        <v>239</v>
      </c>
      <c r="E113" s="541" t="s">
        <v>1767</v>
      </c>
      <c r="F113" s="42">
        <v>552262</v>
      </c>
      <c r="G113" s="42"/>
      <c r="H113" s="42">
        <v>0</v>
      </c>
      <c r="I113" s="42">
        <v>552262</v>
      </c>
      <c r="J113" s="42">
        <v>0</v>
      </c>
      <c r="K113" s="42">
        <v>552262</v>
      </c>
      <c r="L113" s="42"/>
      <c r="M113" s="42">
        <v>422818</v>
      </c>
      <c r="N113" s="539">
        <v>0.30599999999999999</v>
      </c>
      <c r="O113" s="540">
        <v>129444</v>
      </c>
    </row>
    <row r="114" spans="1:15" ht="13.8" outlineLevel="2" thickTop="1">
      <c r="A114" s="528" t="s">
        <v>38</v>
      </c>
      <c r="C114" s="529" t="s">
        <v>248</v>
      </c>
      <c r="N114" s="539" t="s">
        <v>2729</v>
      </c>
      <c r="O114" s="540" t="s">
        <v>2729</v>
      </c>
    </row>
    <row r="115" spans="1:15" outlineLevel="2">
      <c r="A115" s="528" t="s">
        <v>1929</v>
      </c>
      <c r="B115" s="45" t="s">
        <v>38</v>
      </c>
      <c r="C115" s="529" t="s">
        <v>248</v>
      </c>
      <c r="D115" s="529" t="s">
        <v>249</v>
      </c>
      <c r="E115" s="45" t="s">
        <v>250</v>
      </c>
      <c r="F115" s="52">
        <v>0</v>
      </c>
      <c r="H115" s="52">
        <v>0</v>
      </c>
      <c r="I115" s="52">
        <v>0</v>
      </c>
      <c r="J115" s="52">
        <v>0</v>
      </c>
      <c r="K115" s="52">
        <v>0</v>
      </c>
      <c r="M115" s="52">
        <v>0</v>
      </c>
      <c r="N115" s="539" t="s">
        <v>2729</v>
      </c>
      <c r="O115" s="540">
        <v>0</v>
      </c>
    </row>
    <row r="116" spans="1:15" outlineLevel="2">
      <c r="A116" s="528" t="s">
        <v>1930</v>
      </c>
      <c r="B116" s="45" t="s">
        <v>38</v>
      </c>
      <c r="C116" s="529" t="s">
        <v>248</v>
      </c>
      <c r="D116" s="529" t="s">
        <v>251</v>
      </c>
      <c r="E116" s="45" t="s">
        <v>252</v>
      </c>
      <c r="F116" s="52">
        <v>0</v>
      </c>
      <c r="H116" s="52">
        <v>0</v>
      </c>
      <c r="I116" s="52">
        <v>0</v>
      </c>
      <c r="J116" s="52">
        <v>0</v>
      </c>
      <c r="K116" s="52">
        <v>0</v>
      </c>
      <c r="M116" s="52">
        <v>0</v>
      </c>
      <c r="N116" s="539" t="s">
        <v>2729</v>
      </c>
      <c r="O116" s="540">
        <v>0</v>
      </c>
    </row>
    <row r="117" spans="1:15" outlineLevel="2">
      <c r="A117" s="528" t="s">
        <v>1931</v>
      </c>
      <c r="B117" s="45" t="s">
        <v>38</v>
      </c>
      <c r="C117" s="529" t="s">
        <v>248</v>
      </c>
      <c r="D117" s="529" t="s">
        <v>253</v>
      </c>
      <c r="E117" s="45" t="s">
        <v>254</v>
      </c>
      <c r="F117" s="52">
        <v>0</v>
      </c>
      <c r="H117" s="52">
        <v>0</v>
      </c>
      <c r="I117" s="52">
        <v>0</v>
      </c>
      <c r="J117" s="52">
        <v>0</v>
      </c>
      <c r="K117" s="52">
        <v>0</v>
      </c>
      <c r="M117" s="52">
        <v>0</v>
      </c>
      <c r="N117" s="539" t="s">
        <v>2729</v>
      </c>
      <c r="O117" s="540">
        <v>0</v>
      </c>
    </row>
    <row r="118" spans="1:15" outlineLevel="2">
      <c r="A118" s="528" t="s">
        <v>1932</v>
      </c>
      <c r="B118" s="45" t="s">
        <v>38</v>
      </c>
      <c r="C118" s="529" t="s">
        <v>248</v>
      </c>
      <c r="D118" s="529" t="s">
        <v>255</v>
      </c>
      <c r="E118" s="45" t="s">
        <v>256</v>
      </c>
      <c r="F118" s="52">
        <v>0</v>
      </c>
      <c r="H118" s="52">
        <v>0</v>
      </c>
      <c r="I118" s="52">
        <v>0</v>
      </c>
      <c r="J118" s="52">
        <v>0</v>
      </c>
      <c r="K118" s="52">
        <v>0</v>
      </c>
      <c r="M118" s="52">
        <v>0</v>
      </c>
      <c r="N118" s="539" t="s">
        <v>2729</v>
      </c>
      <c r="O118" s="540">
        <v>0</v>
      </c>
    </row>
    <row r="119" spans="1:15" outlineLevel="2">
      <c r="A119" s="528" t="s">
        <v>1933</v>
      </c>
      <c r="B119" s="45" t="s">
        <v>38</v>
      </c>
      <c r="C119" s="529" t="s">
        <v>248</v>
      </c>
      <c r="D119" s="529" t="s">
        <v>257</v>
      </c>
      <c r="E119" s="45" t="s">
        <v>258</v>
      </c>
      <c r="F119" s="52">
        <v>0</v>
      </c>
      <c r="H119" s="52">
        <v>0</v>
      </c>
      <c r="I119" s="52">
        <v>0</v>
      </c>
      <c r="J119" s="52">
        <v>0</v>
      </c>
      <c r="K119" s="52">
        <v>0</v>
      </c>
      <c r="M119" s="52">
        <v>0</v>
      </c>
      <c r="N119" s="539" t="s">
        <v>2729</v>
      </c>
      <c r="O119" s="540">
        <v>0</v>
      </c>
    </row>
    <row r="120" spans="1:15" outlineLevel="2">
      <c r="A120" s="528" t="s">
        <v>1934</v>
      </c>
      <c r="B120" s="45" t="s">
        <v>38</v>
      </c>
      <c r="C120" s="529" t="s">
        <v>248</v>
      </c>
      <c r="D120" s="529" t="s">
        <v>259</v>
      </c>
      <c r="E120" s="45" t="s">
        <v>260</v>
      </c>
      <c r="F120" s="52">
        <v>26031</v>
      </c>
      <c r="H120" s="52">
        <v>0</v>
      </c>
      <c r="I120" s="52">
        <v>26031</v>
      </c>
      <c r="J120" s="52">
        <v>0</v>
      </c>
      <c r="K120" s="52">
        <v>26031</v>
      </c>
      <c r="M120" s="52">
        <v>17365</v>
      </c>
      <c r="N120" s="539">
        <v>0.499</v>
      </c>
      <c r="O120" s="540">
        <v>8666</v>
      </c>
    </row>
    <row r="121" spans="1:15" outlineLevel="2">
      <c r="A121" s="528" t="s">
        <v>1935</v>
      </c>
      <c r="B121" s="45" t="s">
        <v>38</v>
      </c>
      <c r="C121" s="529" t="s">
        <v>248</v>
      </c>
      <c r="D121" s="529" t="s">
        <v>261</v>
      </c>
      <c r="E121" s="45" t="s">
        <v>262</v>
      </c>
      <c r="F121" s="52">
        <v>0</v>
      </c>
      <c r="H121" s="52">
        <v>0</v>
      </c>
      <c r="I121" s="52">
        <v>0</v>
      </c>
      <c r="J121" s="52">
        <v>0</v>
      </c>
      <c r="K121" s="52">
        <v>0</v>
      </c>
      <c r="M121" s="52">
        <v>0</v>
      </c>
      <c r="N121" s="539" t="s">
        <v>2729</v>
      </c>
      <c r="O121" s="540">
        <v>0</v>
      </c>
    </row>
    <row r="122" spans="1:15" outlineLevel="2">
      <c r="A122" s="528" t="s">
        <v>1936</v>
      </c>
      <c r="B122" s="45" t="s">
        <v>38</v>
      </c>
      <c r="C122" s="529" t="s">
        <v>248</v>
      </c>
      <c r="D122" s="529" t="s">
        <v>263</v>
      </c>
      <c r="E122" s="45" t="s">
        <v>264</v>
      </c>
      <c r="F122" s="52">
        <v>0</v>
      </c>
      <c r="H122" s="52">
        <v>0</v>
      </c>
      <c r="I122" s="52">
        <v>0</v>
      </c>
      <c r="J122" s="52">
        <v>0</v>
      </c>
      <c r="K122" s="52">
        <v>0</v>
      </c>
      <c r="M122" s="52">
        <v>0</v>
      </c>
      <c r="N122" s="539" t="s">
        <v>2729</v>
      </c>
      <c r="O122" s="540">
        <v>0</v>
      </c>
    </row>
    <row r="123" spans="1:15" outlineLevel="2">
      <c r="A123" s="528" t="s">
        <v>1937</v>
      </c>
      <c r="B123" s="45" t="s">
        <v>38</v>
      </c>
      <c r="C123" s="529" t="s">
        <v>248</v>
      </c>
      <c r="D123" s="529" t="s">
        <v>265</v>
      </c>
      <c r="E123" s="45" t="s">
        <v>266</v>
      </c>
      <c r="F123" s="52">
        <v>0</v>
      </c>
      <c r="H123" s="52">
        <v>0</v>
      </c>
      <c r="I123" s="52">
        <v>0</v>
      </c>
      <c r="J123" s="52">
        <v>0</v>
      </c>
      <c r="K123" s="52">
        <v>0</v>
      </c>
      <c r="M123" s="52">
        <v>0</v>
      </c>
      <c r="N123" s="539" t="s">
        <v>2729</v>
      </c>
      <c r="O123" s="540">
        <v>0</v>
      </c>
    </row>
    <row r="124" spans="1:15" outlineLevel="2">
      <c r="A124" s="528" t="s">
        <v>1938</v>
      </c>
      <c r="B124" s="45" t="s">
        <v>38</v>
      </c>
      <c r="C124" s="529" t="s">
        <v>248</v>
      </c>
      <c r="D124" s="529" t="s">
        <v>267</v>
      </c>
      <c r="E124" s="45" t="s">
        <v>268</v>
      </c>
      <c r="F124" s="52">
        <v>287512</v>
      </c>
      <c r="H124" s="52">
        <v>0</v>
      </c>
      <c r="I124" s="52">
        <v>287512</v>
      </c>
      <c r="J124" s="52">
        <v>0</v>
      </c>
      <c r="K124" s="52">
        <v>287512</v>
      </c>
      <c r="M124" s="52">
        <v>891164</v>
      </c>
      <c r="N124" s="539">
        <v>-0.67700000000000005</v>
      </c>
      <c r="O124" s="540">
        <v>-603652</v>
      </c>
    </row>
    <row r="125" spans="1:15" outlineLevel="2">
      <c r="A125" s="528" t="s">
        <v>1939</v>
      </c>
      <c r="B125" s="45" t="s">
        <v>38</v>
      </c>
      <c r="C125" s="529" t="s">
        <v>248</v>
      </c>
      <c r="D125" s="529" t="s">
        <v>269</v>
      </c>
      <c r="E125" s="45" t="s">
        <v>270</v>
      </c>
      <c r="F125" s="52">
        <v>0</v>
      </c>
      <c r="H125" s="52">
        <v>0</v>
      </c>
      <c r="I125" s="52">
        <v>0</v>
      </c>
      <c r="J125" s="52">
        <v>0</v>
      </c>
      <c r="K125" s="52">
        <v>0</v>
      </c>
      <c r="M125" s="52">
        <v>0</v>
      </c>
      <c r="N125" s="539" t="s">
        <v>2729</v>
      </c>
      <c r="O125" s="540">
        <v>0</v>
      </c>
    </row>
    <row r="126" spans="1:15" outlineLevel="2">
      <c r="A126" s="528" t="s">
        <v>1940</v>
      </c>
      <c r="B126" s="45" t="s">
        <v>38</v>
      </c>
      <c r="C126" s="529" t="s">
        <v>248</v>
      </c>
      <c r="D126" s="529" t="s">
        <v>271</v>
      </c>
      <c r="E126" s="45" t="s">
        <v>272</v>
      </c>
      <c r="F126" s="52">
        <v>0</v>
      </c>
      <c r="H126" s="52">
        <v>0</v>
      </c>
      <c r="I126" s="52">
        <v>0</v>
      </c>
      <c r="J126" s="52">
        <v>0</v>
      </c>
      <c r="K126" s="52">
        <v>0</v>
      </c>
      <c r="M126" s="52">
        <v>0</v>
      </c>
      <c r="N126" s="539" t="s">
        <v>2729</v>
      </c>
      <c r="O126" s="540">
        <v>0</v>
      </c>
    </row>
    <row r="127" spans="1:15" outlineLevel="2">
      <c r="A127" s="528" t="s">
        <v>1941</v>
      </c>
      <c r="B127" s="45" t="s">
        <v>38</v>
      </c>
      <c r="C127" s="529" t="s">
        <v>248</v>
      </c>
      <c r="D127" s="529" t="s">
        <v>273</v>
      </c>
      <c r="E127" s="45" t="s">
        <v>274</v>
      </c>
      <c r="F127" s="52">
        <v>0</v>
      </c>
      <c r="H127" s="52">
        <v>0</v>
      </c>
      <c r="I127" s="52">
        <v>0</v>
      </c>
      <c r="J127" s="52">
        <v>0</v>
      </c>
      <c r="K127" s="52">
        <v>0</v>
      </c>
      <c r="M127" s="52">
        <v>0</v>
      </c>
      <c r="N127" s="539" t="s">
        <v>2729</v>
      </c>
      <c r="O127" s="540">
        <v>0</v>
      </c>
    </row>
    <row r="128" spans="1:15" outlineLevel="2">
      <c r="A128" s="528" t="s">
        <v>1942</v>
      </c>
      <c r="B128" s="45" t="s">
        <v>38</v>
      </c>
      <c r="C128" s="529" t="s">
        <v>248</v>
      </c>
      <c r="D128" s="529" t="s">
        <v>275</v>
      </c>
      <c r="E128" s="45" t="s">
        <v>276</v>
      </c>
      <c r="F128" s="52">
        <v>0</v>
      </c>
      <c r="H128" s="52">
        <v>0</v>
      </c>
      <c r="I128" s="52">
        <v>0</v>
      </c>
      <c r="J128" s="52">
        <v>0</v>
      </c>
      <c r="K128" s="52">
        <v>0</v>
      </c>
      <c r="M128" s="52">
        <v>0</v>
      </c>
      <c r="N128" s="539" t="s">
        <v>2729</v>
      </c>
      <c r="O128" s="540">
        <v>0</v>
      </c>
    </row>
    <row r="129" spans="1:15" outlineLevel="2">
      <c r="A129" s="528" t="s">
        <v>1943</v>
      </c>
      <c r="B129" s="45" t="s">
        <v>38</v>
      </c>
      <c r="C129" s="529" t="s">
        <v>248</v>
      </c>
      <c r="D129" s="529" t="s">
        <v>277</v>
      </c>
      <c r="E129" s="45" t="s">
        <v>278</v>
      </c>
      <c r="F129" s="52">
        <v>0</v>
      </c>
      <c r="H129" s="52">
        <v>0</v>
      </c>
      <c r="I129" s="52">
        <v>0</v>
      </c>
      <c r="J129" s="52">
        <v>0</v>
      </c>
      <c r="K129" s="52">
        <v>0</v>
      </c>
      <c r="M129" s="52">
        <v>0</v>
      </c>
      <c r="N129" s="539" t="s">
        <v>2729</v>
      </c>
      <c r="O129" s="540">
        <v>0</v>
      </c>
    </row>
    <row r="130" spans="1:15" outlineLevel="2">
      <c r="A130" s="528" t="s">
        <v>1944</v>
      </c>
      <c r="B130" s="45" t="s">
        <v>38</v>
      </c>
      <c r="C130" s="529" t="s">
        <v>248</v>
      </c>
      <c r="D130" s="529" t="s">
        <v>279</v>
      </c>
      <c r="E130" s="45" t="s">
        <v>280</v>
      </c>
      <c r="F130" s="52">
        <v>-1073</v>
      </c>
      <c r="H130" s="52">
        <v>0</v>
      </c>
      <c r="I130" s="52">
        <v>-1073</v>
      </c>
      <c r="J130" s="52">
        <v>0</v>
      </c>
      <c r="K130" s="52">
        <v>-1073</v>
      </c>
      <c r="M130" s="52">
        <v>57317</v>
      </c>
      <c r="N130" s="539">
        <v>-1.0189999999999999</v>
      </c>
      <c r="O130" s="540">
        <v>-58390</v>
      </c>
    </row>
    <row r="131" spans="1:15" outlineLevel="2">
      <c r="A131" s="528" t="s">
        <v>1945</v>
      </c>
      <c r="B131" s="45" t="s">
        <v>38</v>
      </c>
      <c r="C131" s="529" t="s">
        <v>248</v>
      </c>
      <c r="D131" s="529" t="s">
        <v>281</v>
      </c>
      <c r="E131" s="45" t="s">
        <v>282</v>
      </c>
      <c r="F131" s="52">
        <v>0</v>
      </c>
      <c r="H131" s="52">
        <v>0</v>
      </c>
      <c r="I131" s="52">
        <v>0</v>
      </c>
      <c r="J131" s="52">
        <v>0</v>
      </c>
      <c r="K131" s="52">
        <v>0</v>
      </c>
      <c r="M131" s="52">
        <v>0</v>
      </c>
      <c r="N131" s="539" t="s">
        <v>2729</v>
      </c>
      <c r="O131" s="540">
        <v>0</v>
      </c>
    </row>
    <row r="132" spans="1:15" outlineLevel="2">
      <c r="A132" s="528" t="s">
        <v>1946</v>
      </c>
      <c r="B132" s="45" t="s">
        <v>38</v>
      </c>
      <c r="C132" s="529" t="s">
        <v>248</v>
      </c>
      <c r="D132" s="529" t="s">
        <v>283</v>
      </c>
      <c r="E132" s="45" t="s">
        <v>284</v>
      </c>
      <c r="F132" s="52">
        <v>0</v>
      </c>
      <c r="H132" s="52">
        <v>0</v>
      </c>
      <c r="I132" s="52">
        <v>0</v>
      </c>
      <c r="J132" s="52">
        <v>0</v>
      </c>
      <c r="K132" s="52">
        <v>0</v>
      </c>
      <c r="M132" s="52">
        <v>0</v>
      </c>
      <c r="N132" s="539" t="s">
        <v>2729</v>
      </c>
      <c r="O132" s="540">
        <v>0</v>
      </c>
    </row>
    <row r="133" spans="1:15" outlineLevel="2">
      <c r="A133" s="528" t="s">
        <v>1947</v>
      </c>
      <c r="B133" s="45" t="s">
        <v>38</v>
      </c>
      <c r="C133" s="529" t="s">
        <v>248</v>
      </c>
      <c r="D133" s="529" t="s">
        <v>285</v>
      </c>
      <c r="E133" s="45" t="s">
        <v>286</v>
      </c>
      <c r="F133" s="52">
        <v>0</v>
      </c>
      <c r="H133" s="52">
        <v>0</v>
      </c>
      <c r="I133" s="52">
        <v>0</v>
      </c>
      <c r="J133" s="52">
        <v>0</v>
      </c>
      <c r="K133" s="52">
        <v>0</v>
      </c>
      <c r="M133" s="52">
        <v>0</v>
      </c>
      <c r="N133" s="539" t="s">
        <v>2729</v>
      </c>
      <c r="O133" s="540">
        <v>0</v>
      </c>
    </row>
    <row r="134" spans="1:15" outlineLevel="2">
      <c r="A134" s="528" t="s">
        <v>1948</v>
      </c>
      <c r="B134" s="45" t="s">
        <v>38</v>
      </c>
      <c r="C134" s="529" t="s">
        <v>248</v>
      </c>
      <c r="D134" s="529" t="s">
        <v>287</v>
      </c>
      <c r="E134" s="45" t="s">
        <v>288</v>
      </c>
      <c r="F134" s="52">
        <v>108321</v>
      </c>
      <c r="H134" s="52">
        <v>0</v>
      </c>
      <c r="I134" s="52">
        <v>108321</v>
      </c>
      <c r="J134" s="52">
        <v>0</v>
      </c>
      <c r="K134" s="52">
        <v>108321</v>
      </c>
      <c r="M134" s="52">
        <v>48027</v>
      </c>
      <c r="N134" s="539">
        <v>1.2549999999999999</v>
      </c>
      <c r="O134" s="540">
        <v>60294</v>
      </c>
    </row>
    <row r="135" spans="1:15" outlineLevel="2">
      <c r="A135" s="528" t="s">
        <v>1949</v>
      </c>
      <c r="B135" s="45" t="s">
        <v>38</v>
      </c>
      <c r="C135" s="529" t="s">
        <v>248</v>
      </c>
      <c r="D135" s="529" t="s">
        <v>289</v>
      </c>
      <c r="E135" s="45" t="s">
        <v>290</v>
      </c>
      <c r="F135" s="52">
        <v>0</v>
      </c>
      <c r="H135" s="52">
        <v>0</v>
      </c>
      <c r="I135" s="52">
        <v>0</v>
      </c>
      <c r="J135" s="52">
        <v>0</v>
      </c>
      <c r="K135" s="52">
        <v>0</v>
      </c>
      <c r="M135" s="52">
        <v>0</v>
      </c>
      <c r="N135" s="539" t="s">
        <v>2729</v>
      </c>
      <c r="O135" s="540">
        <v>0</v>
      </c>
    </row>
    <row r="136" spans="1:15" outlineLevel="2">
      <c r="A136" s="528" t="s">
        <v>1950</v>
      </c>
      <c r="B136" s="45" t="s">
        <v>38</v>
      </c>
      <c r="C136" s="529" t="s">
        <v>248</v>
      </c>
      <c r="D136" s="529" t="s">
        <v>291</v>
      </c>
      <c r="E136" s="45" t="s">
        <v>292</v>
      </c>
      <c r="F136" s="52">
        <v>632</v>
      </c>
      <c r="H136" s="52">
        <v>-633</v>
      </c>
      <c r="I136" s="52">
        <v>-1</v>
      </c>
      <c r="J136" s="52">
        <v>0</v>
      </c>
      <c r="K136" s="52">
        <v>-1</v>
      </c>
      <c r="M136" s="52">
        <v>0</v>
      </c>
      <c r="N136" s="539" t="s">
        <v>2729</v>
      </c>
      <c r="O136" s="540">
        <v>-1</v>
      </c>
    </row>
    <row r="137" spans="1:15" outlineLevel="2">
      <c r="A137" s="528" t="s">
        <v>1951</v>
      </c>
      <c r="B137" s="45" t="s">
        <v>38</v>
      </c>
      <c r="C137" s="529" t="s">
        <v>248</v>
      </c>
      <c r="D137" s="529" t="s">
        <v>293</v>
      </c>
      <c r="E137" s="45" t="s">
        <v>294</v>
      </c>
      <c r="F137" s="52">
        <v>730826</v>
      </c>
      <c r="H137" s="52">
        <v>0</v>
      </c>
      <c r="I137" s="52">
        <v>730826</v>
      </c>
      <c r="J137" s="52">
        <v>0</v>
      </c>
      <c r="K137" s="52">
        <v>730826</v>
      </c>
      <c r="M137" s="52">
        <v>130403</v>
      </c>
      <c r="N137" s="539">
        <v>4.6040000000000001</v>
      </c>
      <c r="O137" s="540">
        <v>600423</v>
      </c>
    </row>
    <row r="138" spans="1:15" outlineLevel="2">
      <c r="A138" s="528" t="s">
        <v>1952</v>
      </c>
      <c r="B138" s="45" t="s">
        <v>38</v>
      </c>
      <c r="C138" s="529" t="s">
        <v>248</v>
      </c>
      <c r="D138" s="529" t="s">
        <v>295</v>
      </c>
      <c r="E138" s="45" t="s">
        <v>296</v>
      </c>
      <c r="F138" s="52">
        <v>0</v>
      </c>
      <c r="H138" s="52">
        <v>0</v>
      </c>
      <c r="I138" s="52">
        <v>0</v>
      </c>
      <c r="J138" s="52">
        <v>0</v>
      </c>
      <c r="K138" s="52">
        <v>0</v>
      </c>
      <c r="M138" s="52">
        <v>0</v>
      </c>
      <c r="N138" s="539" t="s">
        <v>2729</v>
      </c>
      <c r="O138" s="540">
        <v>0</v>
      </c>
    </row>
    <row r="139" spans="1:15" outlineLevel="2">
      <c r="A139" s="528" t="s">
        <v>1953</v>
      </c>
      <c r="B139" s="45" t="s">
        <v>38</v>
      </c>
      <c r="C139" s="529" t="s">
        <v>248</v>
      </c>
      <c r="D139" s="529" t="s">
        <v>297</v>
      </c>
      <c r="E139" s="45" t="s">
        <v>298</v>
      </c>
      <c r="F139" s="52">
        <v>0</v>
      </c>
      <c r="H139" s="52">
        <v>0</v>
      </c>
      <c r="I139" s="52">
        <v>0</v>
      </c>
      <c r="J139" s="52">
        <v>0</v>
      </c>
      <c r="K139" s="52">
        <v>0</v>
      </c>
      <c r="M139" s="52">
        <v>0</v>
      </c>
      <c r="N139" s="539" t="s">
        <v>2729</v>
      </c>
      <c r="O139" s="540">
        <v>0</v>
      </c>
    </row>
    <row r="140" spans="1:15" outlineLevel="2">
      <c r="A140" s="528" t="s">
        <v>1954</v>
      </c>
      <c r="B140" s="45" t="s">
        <v>38</v>
      </c>
      <c r="C140" s="529" t="s">
        <v>248</v>
      </c>
      <c r="D140" s="529" t="s">
        <v>299</v>
      </c>
      <c r="E140" s="45" t="s">
        <v>300</v>
      </c>
      <c r="F140" s="52">
        <v>0</v>
      </c>
      <c r="H140" s="52">
        <v>0</v>
      </c>
      <c r="I140" s="52">
        <v>0</v>
      </c>
      <c r="J140" s="52">
        <v>0</v>
      </c>
      <c r="K140" s="52">
        <v>0</v>
      </c>
      <c r="M140" s="52">
        <v>0</v>
      </c>
      <c r="N140" s="539" t="s">
        <v>2729</v>
      </c>
      <c r="O140" s="540">
        <v>0</v>
      </c>
    </row>
    <row r="141" spans="1:15" outlineLevel="2">
      <c r="A141" s="528" t="s">
        <v>1955</v>
      </c>
      <c r="B141" s="45" t="s">
        <v>38</v>
      </c>
      <c r="C141" s="529" t="s">
        <v>248</v>
      </c>
      <c r="D141" s="529" t="s">
        <v>301</v>
      </c>
      <c r="E141" s="45" t="s">
        <v>302</v>
      </c>
      <c r="F141" s="52">
        <v>0</v>
      </c>
      <c r="H141" s="52">
        <v>0</v>
      </c>
      <c r="I141" s="52">
        <v>0</v>
      </c>
      <c r="J141" s="52">
        <v>0</v>
      </c>
      <c r="K141" s="52">
        <v>0</v>
      </c>
      <c r="M141" s="52">
        <v>0</v>
      </c>
      <c r="N141" s="539" t="s">
        <v>2729</v>
      </c>
      <c r="O141" s="540">
        <v>0</v>
      </c>
    </row>
    <row r="142" spans="1:15" outlineLevel="2">
      <c r="A142" s="528" t="s">
        <v>1956</v>
      </c>
      <c r="B142" s="45" t="s">
        <v>38</v>
      </c>
      <c r="C142" s="529" t="s">
        <v>248</v>
      </c>
      <c r="D142" s="529" t="s">
        <v>303</v>
      </c>
      <c r="E142" s="45" t="s">
        <v>304</v>
      </c>
      <c r="F142" s="52">
        <v>0</v>
      </c>
      <c r="H142" s="52">
        <v>0</v>
      </c>
      <c r="I142" s="52">
        <v>0</v>
      </c>
      <c r="J142" s="52">
        <v>0</v>
      </c>
      <c r="K142" s="52">
        <v>0</v>
      </c>
      <c r="M142" s="52">
        <v>0</v>
      </c>
      <c r="N142" s="539" t="s">
        <v>2729</v>
      </c>
      <c r="O142" s="540">
        <v>0</v>
      </c>
    </row>
    <row r="143" spans="1:15" outlineLevel="2">
      <c r="A143" s="528" t="s">
        <v>1957</v>
      </c>
      <c r="B143" s="45" t="s">
        <v>38</v>
      </c>
      <c r="C143" s="529" t="s">
        <v>248</v>
      </c>
      <c r="D143" s="529" t="s">
        <v>305</v>
      </c>
      <c r="E143" s="45" t="s">
        <v>306</v>
      </c>
      <c r="F143" s="52">
        <v>0</v>
      </c>
      <c r="H143" s="52">
        <v>0</v>
      </c>
      <c r="I143" s="52">
        <v>0</v>
      </c>
      <c r="J143" s="52">
        <v>0</v>
      </c>
      <c r="K143" s="52">
        <v>0</v>
      </c>
      <c r="M143" s="52">
        <v>0</v>
      </c>
      <c r="N143" s="539" t="s">
        <v>2729</v>
      </c>
      <c r="O143" s="540">
        <v>0</v>
      </c>
    </row>
    <row r="144" spans="1:15" outlineLevel="2">
      <c r="A144" s="528" t="s">
        <v>1958</v>
      </c>
      <c r="B144" s="45" t="s">
        <v>38</v>
      </c>
      <c r="C144" s="529" t="s">
        <v>248</v>
      </c>
      <c r="D144" s="529" t="s">
        <v>307</v>
      </c>
      <c r="E144" s="45" t="s">
        <v>308</v>
      </c>
      <c r="F144" s="52">
        <v>0</v>
      </c>
      <c r="H144" s="52">
        <v>0</v>
      </c>
      <c r="I144" s="52">
        <v>0</v>
      </c>
      <c r="J144" s="52">
        <v>0</v>
      </c>
      <c r="K144" s="52">
        <v>0</v>
      </c>
      <c r="M144" s="52">
        <v>0</v>
      </c>
      <c r="N144" s="539" t="s">
        <v>2729</v>
      </c>
      <c r="O144" s="540">
        <v>0</v>
      </c>
    </row>
    <row r="145" spans="1:15" outlineLevel="2">
      <c r="A145" s="528" t="s">
        <v>1959</v>
      </c>
      <c r="B145" s="45" t="s">
        <v>38</v>
      </c>
      <c r="C145" s="529" t="s">
        <v>248</v>
      </c>
      <c r="D145" s="529" t="s">
        <v>309</v>
      </c>
      <c r="E145" s="45" t="s">
        <v>310</v>
      </c>
      <c r="F145" s="52">
        <v>473857</v>
      </c>
      <c r="H145" s="52">
        <v>0</v>
      </c>
      <c r="I145" s="52">
        <v>473857</v>
      </c>
      <c r="J145" s="52">
        <v>0</v>
      </c>
      <c r="K145" s="52">
        <v>473857</v>
      </c>
      <c r="M145" s="52">
        <v>714566</v>
      </c>
      <c r="N145" s="539">
        <v>-0.33700000000000002</v>
      </c>
      <c r="O145" s="540">
        <v>-240709</v>
      </c>
    </row>
    <row r="146" spans="1:15" outlineLevel="2">
      <c r="A146" s="528" t="s">
        <v>1960</v>
      </c>
      <c r="B146" s="45" t="s">
        <v>38</v>
      </c>
      <c r="C146" s="529" t="s">
        <v>248</v>
      </c>
      <c r="D146" s="529" t="s">
        <v>311</v>
      </c>
      <c r="E146" s="45" t="s">
        <v>312</v>
      </c>
      <c r="F146" s="52">
        <v>0</v>
      </c>
      <c r="H146" s="52">
        <v>0</v>
      </c>
      <c r="I146" s="52">
        <v>0</v>
      </c>
      <c r="J146" s="52">
        <v>0</v>
      </c>
      <c r="K146" s="52">
        <v>0</v>
      </c>
      <c r="M146" s="52">
        <v>0</v>
      </c>
      <c r="N146" s="539" t="s">
        <v>2729</v>
      </c>
      <c r="O146" s="540">
        <v>0</v>
      </c>
    </row>
    <row r="147" spans="1:15" outlineLevel="2">
      <c r="A147" s="528" t="s">
        <v>1961</v>
      </c>
      <c r="B147" s="45" t="s">
        <v>38</v>
      </c>
      <c r="C147" s="529" t="s">
        <v>248</v>
      </c>
      <c r="D147" s="529" t="s">
        <v>313</v>
      </c>
      <c r="E147" s="45" t="s">
        <v>314</v>
      </c>
      <c r="F147" s="52">
        <v>0</v>
      </c>
      <c r="H147" s="52">
        <v>0</v>
      </c>
      <c r="I147" s="52">
        <v>0</v>
      </c>
      <c r="J147" s="52">
        <v>0</v>
      </c>
      <c r="K147" s="52">
        <v>0</v>
      </c>
      <c r="M147" s="52">
        <v>0</v>
      </c>
      <c r="N147" s="539" t="s">
        <v>2729</v>
      </c>
      <c r="O147" s="540">
        <v>0</v>
      </c>
    </row>
    <row r="148" spans="1:15" outlineLevel="2">
      <c r="A148" s="528" t="s">
        <v>1962</v>
      </c>
      <c r="B148" s="45" t="s">
        <v>38</v>
      </c>
      <c r="C148" s="529" t="s">
        <v>248</v>
      </c>
      <c r="D148" s="529" t="s">
        <v>315</v>
      </c>
      <c r="E148" s="45" t="s">
        <v>316</v>
      </c>
      <c r="F148" s="52">
        <v>0</v>
      </c>
      <c r="H148" s="52">
        <v>0</v>
      </c>
      <c r="I148" s="52">
        <v>0</v>
      </c>
      <c r="J148" s="52">
        <v>0</v>
      </c>
      <c r="K148" s="52">
        <v>0</v>
      </c>
      <c r="M148" s="52">
        <v>0</v>
      </c>
      <c r="N148" s="539" t="s">
        <v>2729</v>
      </c>
      <c r="O148" s="540">
        <v>0</v>
      </c>
    </row>
    <row r="149" spans="1:15" outlineLevel="2">
      <c r="A149" s="528" t="s">
        <v>1963</v>
      </c>
      <c r="B149" s="45" t="s">
        <v>38</v>
      </c>
      <c r="C149" s="529" t="s">
        <v>248</v>
      </c>
      <c r="D149" s="529" t="s">
        <v>317</v>
      </c>
      <c r="E149" s="45" t="s">
        <v>318</v>
      </c>
      <c r="F149" s="52">
        <v>0</v>
      </c>
      <c r="H149" s="52">
        <v>0</v>
      </c>
      <c r="I149" s="52">
        <v>0</v>
      </c>
      <c r="J149" s="52">
        <v>0</v>
      </c>
      <c r="K149" s="52">
        <v>0</v>
      </c>
      <c r="M149" s="52">
        <v>0</v>
      </c>
      <c r="N149" s="539" t="s">
        <v>2729</v>
      </c>
      <c r="O149" s="540">
        <v>0</v>
      </c>
    </row>
    <row r="150" spans="1:15" outlineLevel="2">
      <c r="A150" s="528" t="s">
        <v>1964</v>
      </c>
      <c r="B150" s="45" t="s">
        <v>38</v>
      </c>
      <c r="C150" s="529" t="s">
        <v>248</v>
      </c>
      <c r="D150" s="529" t="s">
        <v>319</v>
      </c>
      <c r="E150" s="45" t="s">
        <v>320</v>
      </c>
      <c r="F150" s="52">
        <v>0</v>
      </c>
      <c r="H150" s="52">
        <v>0</v>
      </c>
      <c r="I150" s="52">
        <v>0</v>
      </c>
      <c r="J150" s="52">
        <v>0</v>
      </c>
      <c r="K150" s="52">
        <v>0</v>
      </c>
      <c r="M150" s="52">
        <v>0</v>
      </c>
      <c r="N150" s="539" t="s">
        <v>2729</v>
      </c>
      <c r="O150" s="540">
        <v>0</v>
      </c>
    </row>
    <row r="151" spans="1:15" outlineLevel="2">
      <c r="A151" s="528" t="s">
        <v>1965</v>
      </c>
      <c r="B151" s="45" t="s">
        <v>38</v>
      </c>
      <c r="C151" s="529" t="s">
        <v>248</v>
      </c>
      <c r="D151" s="529" t="s">
        <v>321</v>
      </c>
      <c r="E151" s="45" t="s">
        <v>322</v>
      </c>
      <c r="F151" s="52">
        <v>0</v>
      </c>
      <c r="H151" s="52">
        <v>0</v>
      </c>
      <c r="I151" s="52">
        <v>0</v>
      </c>
      <c r="J151" s="52">
        <v>0</v>
      </c>
      <c r="K151" s="52">
        <v>0</v>
      </c>
      <c r="M151" s="52">
        <v>0</v>
      </c>
      <c r="N151" s="539" t="s">
        <v>2729</v>
      </c>
      <c r="O151" s="540">
        <v>0</v>
      </c>
    </row>
    <row r="152" spans="1:15" outlineLevel="2">
      <c r="A152" s="528" t="s">
        <v>1966</v>
      </c>
      <c r="B152" s="45" t="s">
        <v>38</v>
      </c>
      <c r="C152" s="529" t="s">
        <v>248</v>
      </c>
      <c r="D152" s="529" t="s">
        <v>323</v>
      </c>
      <c r="E152" s="45" t="s">
        <v>324</v>
      </c>
      <c r="F152" s="52">
        <v>0</v>
      </c>
      <c r="H152" s="52">
        <v>0</v>
      </c>
      <c r="I152" s="52">
        <v>0</v>
      </c>
      <c r="J152" s="52">
        <v>0</v>
      </c>
      <c r="K152" s="52">
        <v>0</v>
      </c>
      <c r="M152" s="52">
        <v>0</v>
      </c>
      <c r="N152" s="539" t="s">
        <v>2729</v>
      </c>
      <c r="O152" s="540">
        <v>0</v>
      </c>
    </row>
    <row r="153" spans="1:15" outlineLevel="2">
      <c r="A153" s="528" t="s">
        <v>1967</v>
      </c>
      <c r="B153" s="45" t="s">
        <v>38</v>
      </c>
      <c r="C153" s="529" t="s">
        <v>248</v>
      </c>
      <c r="D153" s="529" t="s">
        <v>325</v>
      </c>
      <c r="E153" s="45" t="s">
        <v>326</v>
      </c>
      <c r="F153" s="52">
        <v>0</v>
      </c>
      <c r="H153" s="52">
        <v>0</v>
      </c>
      <c r="I153" s="52">
        <v>0</v>
      </c>
      <c r="J153" s="52">
        <v>0</v>
      </c>
      <c r="K153" s="52">
        <v>0</v>
      </c>
      <c r="M153" s="52">
        <v>0</v>
      </c>
      <c r="N153" s="539" t="s">
        <v>2729</v>
      </c>
      <c r="O153" s="540">
        <v>0</v>
      </c>
    </row>
    <row r="154" spans="1:15" outlineLevel="2">
      <c r="A154" s="528" t="s">
        <v>1968</v>
      </c>
      <c r="B154" s="45" t="s">
        <v>38</v>
      </c>
      <c r="C154" s="529" t="s">
        <v>248</v>
      </c>
      <c r="D154" s="529" t="s">
        <v>327</v>
      </c>
      <c r="E154" s="45" t="s">
        <v>328</v>
      </c>
      <c r="F154" s="52">
        <v>0</v>
      </c>
      <c r="H154" s="52">
        <v>0</v>
      </c>
      <c r="I154" s="52">
        <v>0</v>
      </c>
      <c r="J154" s="52">
        <v>0</v>
      </c>
      <c r="K154" s="52">
        <v>0</v>
      </c>
      <c r="M154" s="52">
        <v>0</v>
      </c>
      <c r="N154" s="539" t="s">
        <v>2729</v>
      </c>
      <c r="O154" s="540">
        <v>0</v>
      </c>
    </row>
    <row r="155" spans="1:15" outlineLevel="2">
      <c r="A155" s="528" t="s">
        <v>1969</v>
      </c>
      <c r="B155" s="45" t="s">
        <v>38</v>
      </c>
      <c r="C155" s="529" t="s">
        <v>248</v>
      </c>
      <c r="D155" s="529" t="s">
        <v>329</v>
      </c>
      <c r="E155" s="45" t="s">
        <v>330</v>
      </c>
      <c r="F155" s="52">
        <v>110550</v>
      </c>
      <c r="H155" s="52">
        <v>0</v>
      </c>
      <c r="I155" s="52">
        <v>110550</v>
      </c>
      <c r="J155" s="52">
        <v>0</v>
      </c>
      <c r="K155" s="52">
        <v>110550</v>
      </c>
      <c r="M155" s="52">
        <v>59417</v>
      </c>
      <c r="N155" s="539">
        <v>0.86099999999999999</v>
      </c>
      <c r="O155" s="540">
        <v>51133</v>
      </c>
    </row>
    <row r="156" spans="1:15" outlineLevel="2">
      <c r="A156" s="528" t="s">
        <v>1970</v>
      </c>
      <c r="B156" s="45" t="s">
        <v>38</v>
      </c>
      <c r="C156" s="529" t="s">
        <v>248</v>
      </c>
      <c r="D156" s="529" t="s">
        <v>331</v>
      </c>
      <c r="E156" s="45" t="s">
        <v>332</v>
      </c>
      <c r="F156" s="52">
        <v>0</v>
      </c>
      <c r="H156" s="52">
        <v>0</v>
      </c>
      <c r="I156" s="52">
        <v>0</v>
      </c>
      <c r="J156" s="52">
        <v>0</v>
      </c>
      <c r="K156" s="52">
        <v>0</v>
      </c>
      <c r="M156" s="52">
        <v>0</v>
      </c>
      <c r="N156" s="539" t="s">
        <v>2729</v>
      </c>
      <c r="O156" s="540">
        <v>0</v>
      </c>
    </row>
    <row r="157" spans="1:15" outlineLevel="2">
      <c r="A157" s="528" t="s">
        <v>1971</v>
      </c>
      <c r="B157" s="45" t="s">
        <v>38</v>
      </c>
      <c r="C157" s="529" t="s">
        <v>248</v>
      </c>
      <c r="D157" s="529" t="s">
        <v>333</v>
      </c>
      <c r="E157" s="45" t="s">
        <v>334</v>
      </c>
      <c r="F157" s="52">
        <v>0</v>
      </c>
      <c r="H157" s="52">
        <v>0</v>
      </c>
      <c r="I157" s="52">
        <v>0</v>
      </c>
      <c r="J157" s="52">
        <v>0</v>
      </c>
      <c r="K157" s="52">
        <v>0</v>
      </c>
      <c r="M157" s="52">
        <v>0</v>
      </c>
      <c r="N157" s="539" t="s">
        <v>2729</v>
      </c>
      <c r="O157" s="540">
        <v>0</v>
      </c>
    </row>
    <row r="158" spans="1:15" outlineLevel="2">
      <c r="A158" s="528" t="s">
        <v>1972</v>
      </c>
      <c r="B158" s="45" t="s">
        <v>38</v>
      </c>
      <c r="C158" s="529" t="s">
        <v>248</v>
      </c>
      <c r="D158" s="529" t="s">
        <v>335</v>
      </c>
      <c r="E158" s="45" t="s">
        <v>336</v>
      </c>
      <c r="F158" s="52">
        <v>0</v>
      </c>
      <c r="H158" s="52">
        <v>0</v>
      </c>
      <c r="I158" s="52">
        <v>0</v>
      </c>
      <c r="J158" s="52">
        <v>0</v>
      </c>
      <c r="K158" s="52">
        <v>0</v>
      </c>
      <c r="M158" s="52">
        <v>0</v>
      </c>
      <c r="N158" s="539" t="s">
        <v>2729</v>
      </c>
      <c r="O158" s="540">
        <v>0</v>
      </c>
    </row>
    <row r="159" spans="1:15" outlineLevel="2">
      <c r="A159" s="528" t="s">
        <v>1973</v>
      </c>
      <c r="B159" s="45" t="s">
        <v>38</v>
      </c>
      <c r="C159" s="529" t="s">
        <v>248</v>
      </c>
      <c r="D159" s="529" t="s">
        <v>337</v>
      </c>
      <c r="E159" s="45" t="s">
        <v>338</v>
      </c>
      <c r="F159" s="52">
        <v>0</v>
      </c>
      <c r="H159" s="52">
        <v>0</v>
      </c>
      <c r="I159" s="52">
        <v>0</v>
      </c>
      <c r="J159" s="52">
        <v>0</v>
      </c>
      <c r="K159" s="52">
        <v>0</v>
      </c>
      <c r="M159" s="52">
        <v>0</v>
      </c>
      <c r="N159" s="539" t="s">
        <v>2729</v>
      </c>
      <c r="O159" s="540">
        <v>0</v>
      </c>
    </row>
    <row r="160" spans="1:15" outlineLevel="2">
      <c r="A160" s="528" t="s">
        <v>1974</v>
      </c>
      <c r="B160" s="45" t="s">
        <v>38</v>
      </c>
      <c r="C160" s="529" t="s">
        <v>248</v>
      </c>
      <c r="D160" s="529" t="s">
        <v>339</v>
      </c>
      <c r="E160" s="45" t="s">
        <v>340</v>
      </c>
      <c r="F160" s="52">
        <v>6545</v>
      </c>
      <c r="H160" s="52">
        <v>0</v>
      </c>
      <c r="I160" s="52">
        <v>6545</v>
      </c>
      <c r="J160" s="52">
        <v>0</v>
      </c>
      <c r="K160" s="52">
        <v>6545</v>
      </c>
      <c r="M160" s="52">
        <v>2497</v>
      </c>
      <c r="N160" s="539">
        <v>1.621</v>
      </c>
      <c r="O160" s="540">
        <v>4048</v>
      </c>
    </row>
    <row r="161" spans="1:15" outlineLevel="2">
      <c r="A161" s="528" t="s">
        <v>1975</v>
      </c>
      <c r="B161" s="45" t="s">
        <v>38</v>
      </c>
      <c r="C161" s="529" t="s">
        <v>248</v>
      </c>
      <c r="D161" s="529" t="s">
        <v>341</v>
      </c>
      <c r="E161" s="45" t="s">
        <v>342</v>
      </c>
      <c r="F161" s="52">
        <v>117115</v>
      </c>
      <c r="H161" s="52">
        <v>0</v>
      </c>
      <c r="I161" s="52">
        <v>117115</v>
      </c>
      <c r="J161" s="52">
        <v>0</v>
      </c>
      <c r="K161" s="52">
        <v>117115</v>
      </c>
      <c r="M161" s="52">
        <v>27880</v>
      </c>
      <c r="N161" s="539">
        <v>3.2010000000000001</v>
      </c>
      <c r="O161" s="540">
        <v>89235</v>
      </c>
    </row>
    <row r="162" spans="1:15" outlineLevel="2">
      <c r="A162" s="528" t="s">
        <v>1976</v>
      </c>
      <c r="B162" s="45" t="s">
        <v>38</v>
      </c>
      <c r="C162" s="529" t="s">
        <v>248</v>
      </c>
      <c r="D162" s="529" t="s">
        <v>343</v>
      </c>
      <c r="E162" s="45" t="s">
        <v>344</v>
      </c>
      <c r="F162" s="52">
        <v>-2212</v>
      </c>
      <c r="H162" s="52">
        <v>0</v>
      </c>
      <c r="I162" s="52">
        <v>-2212</v>
      </c>
      <c r="J162" s="52">
        <v>0</v>
      </c>
      <c r="K162" s="52">
        <v>-2212</v>
      </c>
      <c r="M162" s="52">
        <v>-2597</v>
      </c>
      <c r="N162" s="539">
        <v>-0.14799999999999999</v>
      </c>
      <c r="O162" s="540">
        <v>385</v>
      </c>
    </row>
    <row r="163" spans="1:15" ht="13.8" outlineLevel="1" thickBot="1">
      <c r="A163" s="528" t="s">
        <v>1977</v>
      </c>
      <c r="C163" s="529" t="s">
        <v>248</v>
      </c>
      <c r="E163" s="541" t="s">
        <v>1768</v>
      </c>
      <c r="F163" s="42">
        <v>1858104</v>
      </c>
      <c r="G163" s="42"/>
      <c r="H163" s="42">
        <v>-633</v>
      </c>
      <c r="I163" s="42">
        <v>1857471</v>
      </c>
      <c r="J163" s="42">
        <v>0</v>
      </c>
      <c r="K163" s="42">
        <v>1857471</v>
      </c>
      <c r="L163" s="42"/>
      <c r="M163" s="42">
        <v>1946039</v>
      </c>
      <c r="N163" s="539">
        <v>-4.5999999999999999E-2</v>
      </c>
      <c r="O163" s="540">
        <v>-88568</v>
      </c>
    </row>
    <row r="164" spans="1:15" ht="13.8" outlineLevel="2" thickTop="1">
      <c r="A164" s="528" t="s">
        <v>38</v>
      </c>
      <c r="C164" s="529" t="s">
        <v>345</v>
      </c>
      <c r="N164" s="539" t="s">
        <v>2729</v>
      </c>
      <c r="O164" s="540" t="s">
        <v>2729</v>
      </c>
    </row>
    <row r="165" spans="1:15" outlineLevel="2">
      <c r="A165" s="528" t="s">
        <v>1978</v>
      </c>
      <c r="B165" s="45" t="s">
        <v>38</v>
      </c>
      <c r="C165" s="529" t="s">
        <v>345</v>
      </c>
      <c r="D165" s="529" t="s">
        <v>346</v>
      </c>
      <c r="E165" s="45" t="s">
        <v>347</v>
      </c>
      <c r="F165" s="52">
        <v>0</v>
      </c>
      <c r="H165" s="52">
        <v>0</v>
      </c>
      <c r="I165" s="52">
        <v>0</v>
      </c>
      <c r="J165" s="52">
        <v>0</v>
      </c>
      <c r="K165" s="52">
        <v>0</v>
      </c>
      <c r="M165" s="52">
        <v>0</v>
      </c>
      <c r="N165" s="539" t="s">
        <v>2729</v>
      </c>
      <c r="O165" s="540">
        <v>0</v>
      </c>
    </row>
    <row r="166" spans="1:15" outlineLevel="2">
      <c r="A166" s="528" t="s">
        <v>1979</v>
      </c>
      <c r="B166" s="45" t="s">
        <v>38</v>
      </c>
      <c r="C166" s="529" t="s">
        <v>345</v>
      </c>
      <c r="D166" s="529" t="s">
        <v>348</v>
      </c>
      <c r="E166" s="45" t="s">
        <v>349</v>
      </c>
      <c r="F166" s="52">
        <v>0</v>
      </c>
      <c r="H166" s="52">
        <v>0</v>
      </c>
      <c r="I166" s="52">
        <v>0</v>
      </c>
      <c r="J166" s="52">
        <v>0</v>
      </c>
      <c r="K166" s="52">
        <v>0</v>
      </c>
      <c r="M166" s="52">
        <v>0</v>
      </c>
      <c r="N166" s="539" t="s">
        <v>2729</v>
      </c>
      <c r="O166" s="540">
        <v>0</v>
      </c>
    </row>
    <row r="167" spans="1:15" outlineLevel="2">
      <c r="A167" s="528" t="s">
        <v>1980</v>
      </c>
      <c r="B167" s="45" t="s">
        <v>38</v>
      </c>
      <c r="C167" s="529" t="s">
        <v>345</v>
      </c>
      <c r="D167" s="529" t="s">
        <v>350</v>
      </c>
      <c r="E167" s="45" t="s">
        <v>351</v>
      </c>
      <c r="F167" s="52">
        <v>0</v>
      </c>
      <c r="H167" s="52">
        <v>0</v>
      </c>
      <c r="I167" s="52">
        <v>0</v>
      </c>
      <c r="J167" s="52">
        <v>0</v>
      </c>
      <c r="K167" s="52">
        <v>0</v>
      </c>
      <c r="M167" s="52">
        <v>0</v>
      </c>
      <c r="N167" s="539" t="s">
        <v>2729</v>
      </c>
      <c r="O167" s="540">
        <v>0</v>
      </c>
    </row>
    <row r="168" spans="1:15" ht="13.8" outlineLevel="1" thickBot="1">
      <c r="A168" s="528" t="s">
        <v>1981</v>
      </c>
      <c r="C168" s="529" t="s">
        <v>345</v>
      </c>
      <c r="E168" s="541" t="s">
        <v>1769</v>
      </c>
      <c r="F168" s="42">
        <v>0</v>
      </c>
      <c r="G168" s="42"/>
      <c r="H168" s="42">
        <v>0</v>
      </c>
      <c r="I168" s="42">
        <v>0</v>
      </c>
      <c r="J168" s="42">
        <v>0</v>
      </c>
      <c r="K168" s="42">
        <v>0</v>
      </c>
      <c r="L168" s="42"/>
      <c r="M168" s="42">
        <v>0</v>
      </c>
      <c r="N168" s="539" t="s">
        <v>2729</v>
      </c>
      <c r="O168" s="540">
        <v>0</v>
      </c>
    </row>
    <row r="169" spans="1:15" ht="13.8" outlineLevel="2" thickTop="1">
      <c r="A169" s="528" t="s">
        <v>38</v>
      </c>
      <c r="C169" s="529" t="s">
        <v>352</v>
      </c>
      <c r="N169" s="539" t="s">
        <v>2729</v>
      </c>
      <c r="O169" s="540" t="s">
        <v>2729</v>
      </c>
    </row>
    <row r="170" spans="1:15" outlineLevel="2">
      <c r="A170" s="528" t="s">
        <v>1982</v>
      </c>
      <c r="B170" s="45" t="s">
        <v>38</v>
      </c>
      <c r="C170" s="529" t="s">
        <v>352</v>
      </c>
      <c r="D170" s="529" t="s">
        <v>353</v>
      </c>
      <c r="E170" s="45" t="s">
        <v>354</v>
      </c>
      <c r="F170" s="52">
        <v>0</v>
      </c>
      <c r="H170" s="52">
        <v>0</v>
      </c>
      <c r="I170" s="52">
        <v>0</v>
      </c>
      <c r="J170" s="52">
        <v>0</v>
      </c>
      <c r="K170" s="52">
        <v>0</v>
      </c>
      <c r="M170" s="52">
        <v>0</v>
      </c>
      <c r="N170" s="539" t="s">
        <v>2729</v>
      </c>
      <c r="O170" s="540">
        <v>0</v>
      </c>
    </row>
    <row r="171" spans="1:15" outlineLevel="2">
      <c r="A171" s="528" t="s">
        <v>1983</v>
      </c>
      <c r="B171" s="45" t="s">
        <v>38</v>
      </c>
      <c r="C171" s="529" t="s">
        <v>352</v>
      </c>
      <c r="D171" s="529" t="s">
        <v>355</v>
      </c>
      <c r="E171" s="45" t="s">
        <v>356</v>
      </c>
      <c r="F171" s="52">
        <v>2701000</v>
      </c>
      <c r="H171" s="52">
        <v>0</v>
      </c>
      <c r="I171" s="52">
        <v>2701000</v>
      </c>
      <c r="J171" s="52">
        <v>0</v>
      </c>
      <c r="K171" s="52">
        <v>2701000</v>
      </c>
      <c r="M171" s="52">
        <v>2701000</v>
      </c>
      <c r="N171" s="539">
        <v>0</v>
      </c>
      <c r="O171" s="540">
        <v>0</v>
      </c>
    </row>
    <row r="172" spans="1:15" outlineLevel="2">
      <c r="A172" s="528" t="s">
        <v>1984</v>
      </c>
      <c r="B172" s="45" t="s">
        <v>38</v>
      </c>
      <c r="C172" s="529" t="s">
        <v>352</v>
      </c>
      <c r="D172" s="529" t="s">
        <v>357</v>
      </c>
      <c r="E172" s="45" t="s">
        <v>358</v>
      </c>
      <c r="F172" s="52">
        <v>0</v>
      </c>
      <c r="H172" s="52">
        <v>0</v>
      </c>
      <c r="I172" s="52">
        <v>0</v>
      </c>
      <c r="J172" s="52">
        <v>0</v>
      </c>
      <c r="K172" s="52">
        <v>0</v>
      </c>
      <c r="M172" s="52">
        <v>0</v>
      </c>
      <c r="N172" s="539" t="s">
        <v>2729</v>
      </c>
      <c r="O172" s="540">
        <v>0</v>
      </c>
    </row>
    <row r="173" spans="1:15" outlineLevel="2">
      <c r="A173" s="528" t="s">
        <v>1985</v>
      </c>
      <c r="B173" s="45" t="s">
        <v>38</v>
      </c>
      <c r="C173" s="529" t="s">
        <v>352</v>
      </c>
      <c r="D173" s="529" t="s">
        <v>359</v>
      </c>
      <c r="E173" s="45" t="s">
        <v>360</v>
      </c>
      <c r="F173" s="52">
        <v>200000</v>
      </c>
      <c r="H173" s="52">
        <v>0</v>
      </c>
      <c r="I173" s="52">
        <v>200000</v>
      </c>
      <c r="J173" s="52">
        <v>0</v>
      </c>
      <c r="K173" s="52">
        <v>200000</v>
      </c>
      <c r="M173" s="52">
        <v>200000</v>
      </c>
      <c r="N173" s="539">
        <v>0</v>
      </c>
      <c r="O173" s="540">
        <v>0</v>
      </c>
    </row>
    <row r="174" spans="1:15" outlineLevel="2">
      <c r="A174" s="528" t="s">
        <v>1986</v>
      </c>
      <c r="B174" s="45" t="s">
        <v>38</v>
      </c>
      <c r="C174" s="529" t="s">
        <v>352</v>
      </c>
      <c r="D174" s="529" t="s">
        <v>361</v>
      </c>
      <c r="E174" s="45" t="s">
        <v>362</v>
      </c>
      <c r="F174" s="52">
        <v>0</v>
      </c>
      <c r="H174" s="52">
        <v>0</v>
      </c>
      <c r="I174" s="52">
        <v>0</v>
      </c>
      <c r="J174" s="52">
        <v>0</v>
      </c>
      <c r="K174" s="52">
        <v>0</v>
      </c>
      <c r="M174" s="52">
        <v>0</v>
      </c>
      <c r="N174" s="539" t="s">
        <v>2729</v>
      </c>
      <c r="O174" s="540">
        <v>0</v>
      </c>
    </row>
    <row r="175" spans="1:15" outlineLevel="2">
      <c r="A175" s="528" t="s">
        <v>1987</v>
      </c>
      <c r="B175" s="45" t="s">
        <v>38</v>
      </c>
      <c r="C175" s="529" t="s">
        <v>352</v>
      </c>
      <c r="D175" s="529" t="s">
        <v>363</v>
      </c>
      <c r="E175" s="45" t="s">
        <v>364</v>
      </c>
      <c r="F175" s="52">
        <v>200000</v>
      </c>
      <c r="H175" s="52">
        <v>0</v>
      </c>
      <c r="I175" s="52">
        <v>200000</v>
      </c>
      <c r="J175" s="52">
        <v>0</v>
      </c>
      <c r="K175" s="52">
        <v>200000</v>
      </c>
      <c r="M175" s="52">
        <v>200000</v>
      </c>
      <c r="N175" s="539">
        <v>0</v>
      </c>
      <c r="O175" s="540">
        <v>0</v>
      </c>
    </row>
    <row r="176" spans="1:15" outlineLevel="2">
      <c r="A176" s="528" t="s">
        <v>1988</v>
      </c>
      <c r="B176" s="45" t="s">
        <v>38</v>
      </c>
      <c r="C176" s="529" t="s">
        <v>352</v>
      </c>
      <c r="D176" s="529" t="s">
        <v>365</v>
      </c>
      <c r="E176" s="45" t="s">
        <v>366</v>
      </c>
      <c r="F176" s="52">
        <v>-100000</v>
      </c>
      <c r="H176" s="52">
        <v>0</v>
      </c>
      <c r="I176" s="52">
        <v>-100000</v>
      </c>
      <c r="J176" s="52">
        <v>0</v>
      </c>
      <c r="K176" s="52">
        <v>-100000</v>
      </c>
      <c r="M176" s="52">
        <v>-100000</v>
      </c>
      <c r="N176" s="539">
        <v>0</v>
      </c>
      <c r="O176" s="540">
        <v>0</v>
      </c>
    </row>
    <row r="177" spans="1:15" ht="13.8" outlineLevel="1" thickBot="1">
      <c r="A177" s="528" t="s">
        <v>1989</v>
      </c>
      <c r="C177" s="529" t="s">
        <v>352</v>
      </c>
      <c r="E177" s="541" t="s">
        <v>1770</v>
      </c>
      <c r="F177" s="42">
        <v>3001000</v>
      </c>
      <c r="G177" s="42"/>
      <c r="H177" s="42">
        <v>0</v>
      </c>
      <c r="I177" s="42">
        <v>3001000</v>
      </c>
      <c r="J177" s="42">
        <v>0</v>
      </c>
      <c r="K177" s="42">
        <v>3001000</v>
      </c>
      <c r="L177" s="42"/>
      <c r="M177" s="42">
        <v>3001000</v>
      </c>
      <c r="N177" s="539">
        <v>0</v>
      </c>
      <c r="O177" s="540">
        <v>0</v>
      </c>
    </row>
    <row r="178" spans="1:15" ht="13.8" outlineLevel="2" thickTop="1">
      <c r="A178" s="528" t="s">
        <v>38</v>
      </c>
      <c r="C178" s="529" t="s">
        <v>367</v>
      </c>
      <c r="N178" s="539" t="s">
        <v>2729</v>
      </c>
      <c r="O178" s="540" t="s">
        <v>2729</v>
      </c>
    </row>
    <row r="179" spans="1:15" outlineLevel="2">
      <c r="A179" s="528" t="s">
        <v>1990</v>
      </c>
      <c r="B179" s="45" t="s">
        <v>38</v>
      </c>
      <c r="C179" s="529" t="s">
        <v>367</v>
      </c>
      <c r="D179" s="529" t="s">
        <v>368</v>
      </c>
      <c r="E179" s="45" t="s">
        <v>369</v>
      </c>
      <c r="F179" s="52">
        <v>0</v>
      </c>
      <c r="H179" s="52">
        <v>0</v>
      </c>
      <c r="I179" s="52">
        <v>0</v>
      </c>
      <c r="J179" s="52">
        <v>0</v>
      </c>
      <c r="K179" s="52">
        <v>0</v>
      </c>
      <c r="M179" s="52">
        <v>0</v>
      </c>
      <c r="N179" s="539" t="s">
        <v>2729</v>
      </c>
      <c r="O179" s="540">
        <v>0</v>
      </c>
    </row>
    <row r="180" spans="1:15" outlineLevel="2">
      <c r="A180" s="528" t="s">
        <v>1991</v>
      </c>
      <c r="B180" s="45" t="s">
        <v>38</v>
      </c>
      <c r="C180" s="529" t="s">
        <v>367</v>
      </c>
      <c r="D180" s="529" t="s">
        <v>370</v>
      </c>
      <c r="E180" s="45" t="s">
        <v>371</v>
      </c>
      <c r="F180" s="52">
        <v>0</v>
      </c>
      <c r="H180" s="52">
        <v>0</v>
      </c>
      <c r="I180" s="52">
        <v>0</v>
      </c>
      <c r="J180" s="52">
        <v>0</v>
      </c>
      <c r="K180" s="52">
        <v>0</v>
      </c>
      <c r="M180" s="52">
        <v>0</v>
      </c>
      <c r="N180" s="539" t="s">
        <v>2729</v>
      </c>
      <c r="O180" s="540">
        <v>0</v>
      </c>
    </row>
    <row r="181" spans="1:15" outlineLevel="2">
      <c r="A181" s="528" t="s">
        <v>1992</v>
      </c>
      <c r="B181" s="45" t="s">
        <v>38</v>
      </c>
      <c r="C181" s="529" t="s">
        <v>367</v>
      </c>
      <c r="D181" s="529" t="s">
        <v>372</v>
      </c>
      <c r="E181" s="45" t="s">
        <v>373</v>
      </c>
      <c r="F181" s="52">
        <v>0</v>
      </c>
      <c r="H181" s="52">
        <v>0</v>
      </c>
      <c r="I181" s="52">
        <v>0</v>
      </c>
      <c r="J181" s="52">
        <v>0</v>
      </c>
      <c r="K181" s="52">
        <v>0</v>
      </c>
      <c r="M181" s="52">
        <v>0</v>
      </c>
      <c r="N181" s="539" t="s">
        <v>2729</v>
      </c>
      <c r="O181" s="540">
        <v>0</v>
      </c>
    </row>
    <row r="182" spans="1:15" outlineLevel="2">
      <c r="A182" s="528" t="s">
        <v>1993</v>
      </c>
      <c r="B182" s="45" t="s">
        <v>38</v>
      </c>
      <c r="C182" s="529" t="s">
        <v>367</v>
      </c>
      <c r="D182" s="529" t="s">
        <v>374</v>
      </c>
      <c r="E182" s="45" t="s">
        <v>375</v>
      </c>
      <c r="F182" s="52">
        <v>0</v>
      </c>
      <c r="H182" s="52">
        <v>0</v>
      </c>
      <c r="I182" s="52">
        <v>0</v>
      </c>
      <c r="J182" s="52">
        <v>0</v>
      </c>
      <c r="K182" s="52">
        <v>0</v>
      </c>
      <c r="M182" s="52">
        <v>0</v>
      </c>
      <c r="N182" s="539" t="s">
        <v>2729</v>
      </c>
      <c r="O182" s="540">
        <v>0</v>
      </c>
    </row>
    <row r="183" spans="1:15" outlineLevel="2">
      <c r="A183" s="528" t="s">
        <v>1994</v>
      </c>
      <c r="B183" s="45" t="s">
        <v>38</v>
      </c>
      <c r="C183" s="529" t="s">
        <v>367</v>
      </c>
      <c r="D183" s="529" t="s">
        <v>376</v>
      </c>
      <c r="E183" s="45" t="s">
        <v>377</v>
      </c>
      <c r="F183" s="52">
        <v>0</v>
      </c>
      <c r="H183" s="52">
        <v>0</v>
      </c>
      <c r="I183" s="52">
        <v>0</v>
      </c>
      <c r="J183" s="52">
        <v>0</v>
      </c>
      <c r="K183" s="52">
        <v>0</v>
      </c>
      <c r="M183" s="52">
        <v>0</v>
      </c>
      <c r="N183" s="539" t="s">
        <v>2729</v>
      </c>
      <c r="O183" s="540">
        <v>0</v>
      </c>
    </row>
    <row r="184" spans="1:15" outlineLevel="2">
      <c r="A184" s="528" t="s">
        <v>1995</v>
      </c>
      <c r="B184" s="45" t="s">
        <v>38</v>
      </c>
      <c r="C184" s="529" t="s">
        <v>367</v>
      </c>
      <c r="D184" s="529" t="s">
        <v>378</v>
      </c>
      <c r="E184" s="45" t="s">
        <v>379</v>
      </c>
      <c r="F184" s="52">
        <v>0</v>
      </c>
      <c r="H184" s="52">
        <v>0</v>
      </c>
      <c r="I184" s="52">
        <v>0</v>
      </c>
      <c r="J184" s="52">
        <v>0</v>
      </c>
      <c r="K184" s="52">
        <v>0</v>
      </c>
      <c r="M184" s="52">
        <v>0</v>
      </c>
      <c r="N184" s="539" t="s">
        <v>2729</v>
      </c>
      <c r="O184" s="540">
        <v>0</v>
      </c>
    </row>
    <row r="185" spans="1:15" outlineLevel="2">
      <c r="A185" s="528" t="s">
        <v>1996</v>
      </c>
      <c r="B185" s="45" t="s">
        <v>38</v>
      </c>
      <c r="C185" s="529" t="s">
        <v>367</v>
      </c>
      <c r="D185" s="529" t="s">
        <v>380</v>
      </c>
      <c r="E185" s="45" t="s">
        <v>381</v>
      </c>
      <c r="F185" s="52">
        <v>0</v>
      </c>
      <c r="H185" s="52">
        <v>0</v>
      </c>
      <c r="I185" s="52">
        <v>0</v>
      </c>
      <c r="J185" s="52">
        <v>0</v>
      </c>
      <c r="K185" s="52">
        <v>0</v>
      </c>
      <c r="M185" s="52">
        <v>0</v>
      </c>
      <c r="N185" s="539" t="s">
        <v>2729</v>
      </c>
      <c r="O185" s="540">
        <v>0</v>
      </c>
    </row>
    <row r="186" spans="1:15" outlineLevel="2">
      <c r="A186" s="528" t="s">
        <v>1997</v>
      </c>
      <c r="B186" s="45" t="s">
        <v>38</v>
      </c>
      <c r="C186" s="529" t="s">
        <v>367</v>
      </c>
      <c r="D186" s="529" t="s">
        <v>382</v>
      </c>
      <c r="E186" s="45" t="s">
        <v>383</v>
      </c>
      <c r="F186" s="52">
        <v>0</v>
      </c>
      <c r="H186" s="52">
        <v>0</v>
      </c>
      <c r="I186" s="52">
        <v>0</v>
      </c>
      <c r="J186" s="52">
        <v>0</v>
      </c>
      <c r="K186" s="52">
        <v>0</v>
      </c>
      <c r="M186" s="52">
        <v>0</v>
      </c>
      <c r="N186" s="539" t="s">
        <v>2729</v>
      </c>
      <c r="O186" s="540">
        <v>0</v>
      </c>
    </row>
    <row r="187" spans="1:15" outlineLevel="2">
      <c r="A187" s="528" t="s">
        <v>1998</v>
      </c>
      <c r="B187" s="45" t="s">
        <v>38</v>
      </c>
      <c r="C187" s="529" t="s">
        <v>367</v>
      </c>
      <c r="D187" s="529" t="s">
        <v>384</v>
      </c>
      <c r="E187" s="45" t="s">
        <v>385</v>
      </c>
      <c r="F187" s="52">
        <v>0</v>
      </c>
      <c r="H187" s="52">
        <v>0</v>
      </c>
      <c r="I187" s="52">
        <v>0</v>
      </c>
      <c r="J187" s="52">
        <v>0</v>
      </c>
      <c r="K187" s="52">
        <v>0</v>
      </c>
      <c r="M187" s="52">
        <v>0</v>
      </c>
      <c r="N187" s="539" t="s">
        <v>2729</v>
      </c>
      <c r="O187" s="540">
        <v>0</v>
      </c>
    </row>
    <row r="188" spans="1:15" outlineLevel="2">
      <c r="A188" s="528" t="s">
        <v>1999</v>
      </c>
      <c r="B188" s="45" t="s">
        <v>38</v>
      </c>
      <c r="C188" s="529" t="s">
        <v>367</v>
      </c>
      <c r="D188" s="529" t="s">
        <v>386</v>
      </c>
      <c r="E188" s="45" t="s">
        <v>387</v>
      </c>
      <c r="F188" s="52">
        <v>0</v>
      </c>
      <c r="H188" s="52">
        <v>0</v>
      </c>
      <c r="I188" s="52">
        <v>0</v>
      </c>
      <c r="J188" s="52">
        <v>0</v>
      </c>
      <c r="K188" s="52">
        <v>0</v>
      </c>
      <c r="M188" s="52">
        <v>0</v>
      </c>
      <c r="N188" s="539" t="s">
        <v>2729</v>
      </c>
      <c r="O188" s="540">
        <v>0</v>
      </c>
    </row>
    <row r="189" spans="1:15" outlineLevel="2">
      <c r="A189" s="528" t="s">
        <v>2000</v>
      </c>
      <c r="B189" s="45" t="s">
        <v>38</v>
      </c>
      <c r="C189" s="529" t="s">
        <v>367</v>
      </c>
      <c r="D189" s="529" t="s">
        <v>388</v>
      </c>
      <c r="E189" s="45" t="s">
        <v>389</v>
      </c>
      <c r="F189" s="52">
        <v>0</v>
      </c>
      <c r="H189" s="52">
        <v>0</v>
      </c>
      <c r="I189" s="52">
        <v>0</v>
      </c>
      <c r="J189" s="52">
        <v>0</v>
      </c>
      <c r="K189" s="52">
        <v>0</v>
      </c>
      <c r="M189" s="52">
        <v>0</v>
      </c>
      <c r="N189" s="539" t="s">
        <v>2729</v>
      </c>
      <c r="O189" s="540">
        <v>0</v>
      </c>
    </row>
    <row r="190" spans="1:15" outlineLevel="2">
      <c r="A190" s="528" t="s">
        <v>2001</v>
      </c>
      <c r="B190" s="45" t="s">
        <v>38</v>
      </c>
      <c r="C190" s="529" t="s">
        <v>367</v>
      </c>
      <c r="D190" s="529" t="s">
        <v>390</v>
      </c>
      <c r="E190" s="45" t="s">
        <v>391</v>
      </c>
      <c r="F190" s="52">
        <v>0</v>
      </c>
      <c r="H190" s="52">
        <v>0</v>
      </c>
      <c r="I190" s="52">
        <v>0</v>
      </c>
      <c r="J190" s="52">
        <v>0</v>
      </c>
      <c r="K190" s="52">
        <v>0</v>
      </c>
      <c r="M190" s="52">
        <v>0</v>
      </c>
      <c r="N190" s="539" t="s">
        <v>2729</v>
      </c>
      <c r="O190" s="540">
        <v>0</v>
      </c>
    </row>
    <row r="191" spans="1:15" outlineLevel="2">
      <c r="A191" s="528" t="s">
        <v>2002</v>
      </c>
      <c r="B191" s="45" t="s">
        <v>38</v>
      </c>
      <c r="C191" s="529" t="s">
        <v>367</v>
      </c>
      <c r="D191" s="529" t="s">
        <v>392</v>
      </c>
      <c r="E191" s="45" t="s">
        <v>393</v>
      </c>
      <c r="F191" s="52">
        <v>0</v>
      </c>
      <c r="H191" s="52">
        <v>0</v>
      </c>
      <c r="I191" s="52">
        <v>0</v>
      </c>
      <c r="J191" s="52">
        <v>0</v>
      </c>
      <c r="K191" s="52">
        <v>0</v>
      </c>
      <c r="M191" s="52">
        <v>0</v>
      </c>
      <c r="N191" s="539" t="s">
        <v>2729</v>
      </c>
      <c r="O191" s="540">
        <v>0</v>
      </c>
    </row>
    <row r="192" spans="1:15" outlineLevel="2">
      <c r="A192" s="528" t="s">
        <v>2003</v>
      </c>
      <c r="B192" s="45" t="s">
        <v>38</v>
      </c>
      <c r="C192" s="529" t="s">
        <v>367</v>
      </c>
      <c r="D192" s="529" t="s">
        <v>394</v>
      </c>
      <c r="E192" s="45" t="s">
        <v>395</v>
      </c>
      <c r="F192" s="52">
        <v>541325</v>
      </c>
      <c r="H192" s="52">
        <v>0</v>
      </c>
      <c r="I192" s="52">
        <v>541325</v>
      </c>
      <c r="J192" s="52">
        <v>0</v>
      </c>
      <c r="K192" s="52">
        <v>541325</v>
      </c>
      <c r="M192" s="52">
        <v>1532917</v>
      </c>
      <c r="N192" s="539">
        <v>-0.64700000000000002</v>
      </c>
      <c r="O192" s="540">
        <v>-991592</v>
      </c>
    </row>
    <row r="193" spans="1:15" outlineLevel="2">
      <c r="A193" s="528" t="s">
        <v>2004</v>
      </c>
      <c r="B193" s="45" t="s">
        <v>38</v>
      </c>
      <c r="C193" s="529" t="s">
        <v>367</v>
      </c>
      <c r="D193" s="529" t="s">
        <v>396</v>
      </c>
      <c r="E193" s="45" t="s">
        <v>397</v>
      </c>
      <c r="F193" s="52">
        <v>0</v>
      </c>
      <c r="H193" s="52">
        <v>0</v>
      </c>
      <c r="I193" s="52">
        <v>0</v>
      </c>
      <c r="J193" s="52">
        <v>0</v>
      </c>
      <c r="K193" s="52">
        <v>0</v>
      </c>
      <c r="M193" s="52">
        <v>0</v>
      </c>
      <c r="N193" s="539" t="s">
        <v>2729</v>
      </c>
      <c r="O193" s="540">
        <v>0</v>
      </c>
    </row>
    <row r="194" spans="1:15" outlineLevel="2">
      <c r="A194" s="528" t="s">
        <v>2005</v>
      </c>
      <c r="B194" s="45" t="s">
        <v>38</v>
      </c>
      <c r="C194" s="529" t="s">
        <v>367</v>
      </c>
      <c r="D194" s="529" t="s">
        <v>398</v>
      </c>
      <c r="E194" s="45" t="s">
        <v>399</v>
      </c>
      <c r="F194" s="52">
        <v>1000</v>
      </c>
      <c r="H194" s="52">
        <v>0</v>
      </c>
      <c r="I194" s="52">
        <v>1000</v>
      </c>
      <c r="J194" s="52">
        <v>0</v>
      </c>
      <c r="K194" s="52">
        <v>1000</v>
      </c>
      <c r="M194" s="52">
        <v>1000</v>
      </c>
      <c r="N194" s="539">
        <v>0</v>
      </c>
      <c r="O194" s="540">
        <v>0</v>
      </c>
    </row>
    <row r="195" spans="1:15" outlineLevel="2">
      <c r="A195" s="528" t="s">
        <v>2006</v>
      </c>
      <c r="B195" s="45" t="s">
        <v>38</v>
      </c>
      <c r="C195" s="529" t="s">
        <v>367</v>
      </c>
      <c r="D195" s="529" t="s">
        <v>400</v>
      </c>
      <c r="E195" s="45" t="s">
        <v>401</v>
      </c>
      <c r="F195" s="52">
        <v>0</v>
      </c>
      <c r="H195" s="52">
        <v>0</v>
      </c>
      <c r="I195" s="52">
        <v>0</v>
      </c>
      <c r="J195" s="52">
        <v>0</v>
      </c>
      <c r="K195" s="52">
        <v>0</v>
      </c>
      <c r="M195" s="52">
        <v>0</v>
      </c>
      <c r="N195" s="539" t="s">
        <v>2729</v>
      </c>
      <c r="O195" s="540">
        <v>0</v>
      </c>
    </row>
    <row r="196" spans="1:15" outlineLevel="2">
      <c r="A196" s="528" t="s">
        <v>2007</v>
      </c>
      <c r="B196" s="45" t="s">
        <v>38</v>
      </c>
      <c r="C196" s="529" t="s">
        <v>367</v>
      </c>
      <c r="D196" s="529" t="s">
        <v>402</v>
      </c>
      <c r="E196" s="45" t="s">
        <v>403</v>
      </c>
      <c r="F196" s="52">
        <v>0</v>
      </c>
      <c r="H196" s="52">
        <v>0</v>
      </c>
      <c r="I196" s="52">
        <v>0</v>
      </c>
      <c r="J196" s="52">
        <v>0</v>
      </c>
      <c r="K196" s="52">
        <v>0</v>
      </c>
      <c r="M196" s="52">
        <v>0</v>
      </c>
      <c r="N196" s="539" t="s">
        <v>2729</v>
      </c>
      <c r="O196" s="540">
        <v>0</v>
      </c>
    </row>
    <row r="197" spans="1:15" outlineLevel="2">
      <c r="A197" s="528" t="s">
        <v>2008</v>
      </c>
      <c r="B197" s="45" t="s">
        <v>38</v>
      </c>
      <c r="C197" s="529" t="s">
        <v>367</v>
      </c>
      <c r="D197" s="529" t="s">
        <v>404</v>
      </c>
      <c r="E197" s="45" t="s">
        <v>405</v>
      </c>
      <c r="F197" s="52">
        <v>0</v>
      </c>
      <c r="H197" s="52">
        <v>0</v>
      </c>
      <c r="I197" s="52">
        <v>0</v>
      </c>
      <c r="J197" s="52">
        <v>0</v>
      </c>
      <c r="K197" s="52">
        <v>0</v>
      </c>
      <c r="M197" s="52">
        <v>0</v>
      </c>
      <c r="N197" s="539" t="s">
        <v>2729</v>
      </c>
      <c r="O197" s="540">
        <v>0</v>
      </c>
    </row>
    <row r="198" spans="1:15" outlineLevel="2">
      <c r="A198" s="528" t="s">
        <v>2009</v>
      </c>
      <c r="B198" s="45" t="s">
        <v>38</v>
      </c>
      <c r="C198" s="529" t="s">
        <v>367</v>
      </c>
      <c r="D198" s="529" t="s">
        <v>406</v>
      </c>
      <c r="E198" s="45" t="s">
        <v>407</v>
      </c>
      <c r="F198" s="52">
        <v>0</v>
      </c>
      <c r="H198" s="52">
        <v>0</v>
      </c>
      <c r="I198" s="52">
        <v>0</v>
      </c>
      <c r="J198" s="52">
        <v>0</v>
      </c>
      <c r="K198" s="52">
        <v>0</v>
      </c>
      <c r="M198" s="52">
        <v>0</v>
      </c>
      <c r="N198" s="539" t="s">
        <v>2729</v>
      </c>
      <c r="O198" s="540">
        <v>0</v>
      </c>
    </row>
    <row r="199" spans="1:15" outlineLevel="2">
      <c r="A199" s="528" t="s">
        <v>2010</v>
      </c>
      <c r="B199" s="45" t="s">
        <v>38</v>
      </c>
      <c r="C199" s="529" t="s">
        <v>367</v>
      </c>
      <c r="D199" s="529" t="s">
        <v>408</v>
      </c>
      <c r="E199" s="45" t="s">
        <v>409</v>
      </c>
      <c r="F199" s="52">
        <v>0</v>
      </c>
      <c r="H199" s="52">
        <v>0</v>
      </c>
      <c r="I199" s="52">
        <v>0</v>
      </c>
      <c r="J199" s="52">
        <v>0</v>
      </c>
      <c r="K199" s="52">
        <v>0</v>
      </c>
      <c r="M199" s="52">
        <v>0</v>
      </c>
      <c r="N199" s="539" t="s">
        <v>2729</v>
      </c>
      <c r="O199" s="540">
        <v>0</v>
      </c>
    </row>
    <row r="200" spans="1:15" outlineLevel="2">
      <c r="A200" s="528" t="s">
        <v>2011</v>
      </c>
      <c r="B200" s="45" t="s">
        <v>38</v>
      </c>
      <c r="C200" s="529" t="s">
        <v>367</v>
      </c>
      <c r="D200" s="529" t="s">
        <v>410</v>
      </c>
      <c r="E200" s="45" t="s">
        <v>411</v>
      </c>
      <c r="F200" s="52">
        <v>0</v>
      </c>
      <c r="H200" s="52">
        <v>0</v>
      </c>
      <c r="I200" s="52">
        <v>0</v>
      </c>
      <c r="J200" s="52">
        <v>0</v>
      </c>
      <c r="K200" s="52">
        <v>0</v>
      </c>
      <c r="M200" s="52">
        <v>0</v>
      </c>
      <c r="N200" s="539" t="s">
        <v>2729</v>
      </c>
      <c r="O200" s="540">
        <v>0</v>
      </c>
    </row>
    <row r="201" spans="1:15" outlineLevel="2">
      <c r="A201" s="528" t="s">
        <v>2012</v>
      </c>
      <c r="B201" s="45" t="s">
        <v>38</v>
      </c>
      <c r="C201" s="529" t="s">
        <v>367</v>
      </c>
      <c r="D201" s="529" t="s">
        <v>412</v>
      </c>
      <c r="E201" s="45" t="s">
        <v>413</v>
      </c>
      <c r="F201" s="52">
        <v>0</v>
      </c>
      <c r="H201" s="52">
        <v>0</v>
      </c>
      <c r="I201" s="52">
        <v>0</v>
      </c>
      <c r="J201" s="52">
        <v>0</v>
      </c>
      <c r="K201" s="52">
        <v>0</v>
      </c>
      <c r="M201" s="52">
        <v>0</v>
      </c>
      <c r="N201" s="539" t="s">
        <v>2729</v>
      </c>
      <c r="O201" s="540">
        <v>0</v>
      </c>
    </row>
    <row r="202" spans="1:15" outlineLevel="2">
      <c r="A202" s="528" t="s">
        <v>2013</v>
      </c>
      <c r="B202" s="45" t="s">
        <v>38</v>
      </c>
      <c r="C202" s="529" t="s">
        <v>367</v>
      </c>
      <c r="D202" s="529" t="s">
        <v>414</v>
      </c>
      <c r="E202" s="45" t="s">
        <v>415</v>
      </c>
      <c r="F202" s="52">
        <v>0</v>
      </c>
      <c r="H202" s="52">
        <v>0</v>
      </c>
      <c r="I202" s="52">
        <v>0</v>
      </c>
      <c r="J202" s="52">
        <v>0</v>
      </c>
      <c r="K202" s="52">
        <v>0</v>
      </c>
      <c r="M202" s="52">
        <v>0</v>
      </c>
      <c r="N202" s="539" t="s">
        <v>2729</v>
      </c>
      <c r="O202" s="540">
        <v>0</v>
      </c>
    </row>
    <row r="203" spans="1:15" outlineLevel="2">
      <c r="A203" s="528" t="s">
        <v>2014</v>
      </c>
      <c r="B203" s="45" t="s">
        <v>38</v>
      </c>
      <c r="C203" s="529" t="s">
        <v>367</v>
      </c>
      <c r="D203" s="529" t="s">
        <v>416</v>
      </c>
      <c r="E203" s="45" t="s">
        <v>417</v>
      </c>
      <c r="F203" s="52">
        <v>0</v>
      </c>
      <c r="H203" s="52">
        <v>0</v>
      </c>
      <c r="I203" s="52">
        <v>0</v>
      </c>
      <c r="J203" s="52">
        <v>0</v>
      </c>
      <c r="K203" s="52">
        <v>0</v>
      </c>
      <c r="M203" s="52">
        <v>0</v>
      </c>
      <c r="N203" s="539" t="s">
        <v>2729</v>
      </c>
      <c r="O203" s="540">
        <v>0</v>
      </c>
    </row>
    <row r="204" spans="1:15" outlineLevel="2">
      <c r="A204" s="528" t="s">
        <v>2015</v>
      </c>
      <c r="B204" s="45" t="s">
        <v>38</v>
      </c>
      <c r="C204" s="529" t="s">
        <v>367</v>
      </c>
      <c r="D204" s="529" t="s">
        <v>418</v>
      </c>
      <c r="E204" s="45" t="s">
        <v>419</v>
      </c>
      <c r="F204" s="52">
        <v>0</v>
      </c>
      <c r="H204" s="52">
        <v>0</v>
      </c>
      <c r="I204" s="52">
        <v>0</v>
      </c>
      <c r="J204" s="52">
        <v>0</v>
      </c>
      <c r="K204" s="52">
        <v>0</v>
      </c>
      <c r="M204" s="52">
        <v>0</v>
      </c>
      <c r="N204" s="539" t="s">
        <v>2729</v>
      </c>
      <c r="O204" s="540">
        <v>0</v>
      </c>
    </row>
    <row r="205" spans="1:15" outlineLevel="2">
      <c r="A205" s="528" t="s">
        <v>2016</v>
      </c>
      <c r="B205" s="45" t="s">
        <v>38</v>
      </c>
      <c r="C205" s="529" t="s">
        <v>367</v>
      </c>
      <c r="D205" s="529" t="s">
        <v>420</v>
      </c>
      <c r="E205" s="45" t="s">
        <v>421</v>
      </c>
      <c r="F205" s="52">
        <v>774106</v>
      </c>
      <c r="H205" s="52">
        <v>0</v>
      </c>
      <c r="I205" s="52">
        <v>774106</v>
      </c>
      <c r="J205" s="52">
        <v>0</v>
      </c>
      <c r="K205" s="52">
        <v>774106</v>
      </c>
      <c r="M205" s="52">
        <v>2583770</v>
      </c>
      <c r="N205" s="539">
        <v>-0.7</v>
      </c>
      <c r="O205" s="540">
        <v>-1809664</v>
      </c>
    </row>
    <row r="206" spans="1:15" outlineLevel="2">
      <c r="A206" s="528" t="s">
        <v>2017</v>
      </c>
      <c r="B206" s="45" t="s">
        <v>38</v>
      </c>
      <c r="C206" s="529" t="s">
        <v>367</v>
      </c>
      <c r="D206" s="529" t="s">
        <v>422</v>
      </c>
      <c r="E206" s="45" t="s">
        <v>423</v>
      </c>
      <c r="F206" s="52">
        <v>0</v>
      </c>
      <c r="H206" s="52">
        <v>0</v>
      </c>
      <c r="I206" s="52">
        <v>0</v>
      </c>
      <c r="J206" s="52">
        <v>0</v>
      </c>
      <c r="K206" s="52">
        <v>0</v>
      </c>
      <c r="M206" s="52">
        <v>0</v>
      </c>
      <c r="N206" s="539" t="s">
        <v>2729</v>
      </c>
      <c r="O206" s="540">
        <v>0</v>
      </c>
    </row>
    <row r="207" spans="1:15" outlineLevel="2">
      <c r="A207" s="528" t="s">
        <v>2018</v>
      </c>
      <c r="B207" s="45" t="s">
        <v>38</v>
      </c>
      <c r="C207" s="529" t="s">
        <v>367</v>
      </c>
      <c r="D207" s="529" t="s">
        <v>424</v>
      </c>
      <c r="E207" s="45" t="s">
        <v>425</v>
      </c>
      <c r="F207" s="52">
        <v>0</v>
      </c>
      <c r="H207" s="52">
        <v>0</v>
      </c>
      <c r="I207" s="52">
        <v>0</v>
      </c>
      <c r="J207" s="52">
        <v>0</v>
      </c>
      <c r="K207" s="52">
        <v>0</v>
      </c>
      <c r="M207" s="52">
        <v>0</v>
      </c>
      <c r="N207" s="539" t="s">
        <v>2729</v>
      </c>
      <c r="O207" s="540">
        <v>0</v>
      </c>
    </row>
    <row r="208" spans="1:15" outlineLevel="2">
      <c r="A208" s="528" t="s">
        <v>2019</v>
      </c>
      <c r="B208" s="45" t="s">
        <v>38</v>
      </c>
      <c r="C208" s="529" t="s">
        <v>367</v>
      </c>
      <c r="D208" s="529" t="s">
        <v>426</v>
      </c>
      <c r="E208" s="45" t="s">
        <v>427</v>
      </c>
      <c r="F208" s="52">
        <v>148732</v>
      </c>
      <c r="H208" s="52">
        <v>0</v>
      </c>
      <c r="I208" s="52">
        <v>148732</v>
      </c>
      <c r="J208" s="52">
        <v>0</v>
      </c>
      <c r="K208" s="52">
        <v>148732</v>
      </c>
      <c r="M208" s="52">
        <v>810665</v>
      </c>
      <c r="N208" s="539">
        <v>-0.81699999999999995</v>
      </c>
      <c r="O208" s="540">
        <v>-661933</v>
      </c>
    </row>
    <row r="209" spans="1:15" outlineLevel="2">
      <c r="A209" s="528" t="s">
        <v>2020</v>
      </c>
      <c r="B209" s="45" t="s">
        <v>38</v>
      </c>
      <c r="C209" s="529" t="s">
        <v>367</v>
      </c>
      <c r="D209" s="529" t="s">
        <v>428</v>
      </c>
      <c r="E209" s="45" t="s">
        <v>429</v>
      </c>
      <c r="F209" s="52">
        <v>1000</v>
      </c>
      <c r="H209" s="52">
        <v>0</v>
      </c>
      <c r="I209" s="52">
        <v>1000</v>
      </c>
      <c r="J209" s="52">
        <v>0</v>
      </c>
      <c r="K209" s="52">
        <v>1000</v>
      </c>
      <c r="M209" s="52">
        <v>1000</v>
      </c>
      <c r="N209" s="539">
        <v>0</v>
      </c>
      <c r="O209" s="540">
        <v>0</v>
      </c>
    </row>
    <row r="210" spans="1:15" outlineLevel="2">
      <c r="A210" s="528" t="s">
        <v>2021</v>
      </c>
      <c r="B210" s="45" t="s">
        <v>38</v>
      </c>
      <c r="C210" s="529" t="s">
        <v>367</v>
      </c>
      <c r="D210" s="529" t="s">
        <v>430</v>
      </c>
      <c r="E210" s="45" t="s">
        <v>431</v>
      </c>
      <c r="F210" s="52">
        <v>0</v>
      </c>
      <c r="H210" s="52">
        <v>0</v>
      </c>
      <c r="I210" s="52">
        <v>0</v>
      </c>
      <c r="J210" s="52">
        <v>0</v>
      </c>
      <c r="K210" s="52">
        <v>0</v>
      </c>
      <c r="M210" s="52">
        <v>0</v>
      </c>
      <c r="N210" s="539" t="s">
        <v>2729</v>
      </c>
      <c r="O210" s="540">
        <v>0</v>
      </c>
    </row>
    <row r="211" spans="1:15" outlineLevel="2">
      <c r="A211" s="528" t="s">
        <v>2022</v>
      </c>
      <c r="B211" s="45" t="s">
        <v>38</v>
      </c>
      <c r="C211" s="529" t="s">
        <v>367</v>
      </c>
      <c r="D211" s="529" t="s">
        <v>432</v>
      </c>
      <c r="E211" s="45" t="s">
        <v>433</v>
      </c>
      <c r="F211" s="52">
        <v>0</v>
      </c>
      <c r="H211" s="52">
        <v>0</v>
      </c>
      <c r="I211" s="52">
        <v>0</v>
      </c>
      <c r="J211" s="52">
        <v>0</v>
      </c>
      <c r="K211" s="52">
        <v>0</v>
      </c>
      <c r="M211" s="52">
        <v>0</v>
      </c>
      <c r="N211" s="539" t="s">
        <v>2729</v>
      </c>
      <c r="O211" s="540">
        <v>0</v>
      </c>
    </row>
    <row r="212" spans="1:15" outlineLevel="2">
      <c r="A212" s="528" t="s">
        <v>2023</v>
      </c>
      <c r="B212" s="45" t="s">
        <v>38</v>
      </c>
      <c r="C212" s="529" t="s">
        <v>367</v>
      </c>
      <c r="D212" s="529" t="s">
        <v>434</v>
      </c>
      <c r="E212" s="45" t="s">
        <v>435</v>
      </c>
      <c r="F212" s="52">
        <v>0</v>
      </c>
      <c r="H212" s="52">
        <v>0</v>
      </c>
      <c r="I212" s="52">
        <v>0</v>
      </c>
      <c r="J212" s="52">
        <v>0</v>
      </c>
      <c r="K212" s="52">
        <v>0</v>
      </c>
      <c r="M212" s="52">
        <v>0</v>
      </c>
      <c r="N212" s="539" t="s">
        <v>2729</v>
      </c>
      <c r="O212" s="540">
        <v>0</v>
      </c>
    </row>
    <row r="213" spans="1:15" outlineLevel="2">
      <c r="A213" s="528" t="s">
        <v>2024</v>
      </c>
      <c r="B213" s="45" t="s">
        <v>38</v>
      </c>
      <c r="C213" s="529" t="s">
        <v>367</v>
      </c>
      <c r="D213" s="529" t="s">
        <v>436</v>
      </c>
      <c r="E213" s="45" t="s">
        <v>437</v>
      </c>
      <c r="F213" s="52">
        <v>0</v>
      </c>
      <c r="H213" s="52">
        <v>0</v>
      </c>
      <c r="I213" s="52">
        <v>0</v>
      </c>
      <c r="J213" s="52">
        <v>0</v>
      </c>
      <c r="K213" s="52">
        <v>0</v>
      </c>
      <c r="M213" s="52">
        <v>0</v>
      </c>
      <c r="N213" s="539" t="s">
        <v>2729</v>
      </c>
      <c r="O213" s="540">
        <v>0</v>
      </c>
    </row>
    <row r="214" spans="1:15" outlineLevel="2">
      <c r="A214" s="528" t="s">
        <v>2025</v>
      </c>
      <c r="B214" s="45" t="s">
        <v>38</v>
      </c>
      <c r="C214" s="529" t="s">
        <v>367</v>
      </c>
      <c r="D214" s="529" t="s">
        <v>438</v>
      </c>
      <c r="E214" s="45" t="s">
        <v>439</v>
      </c>
      <c r="F214" s="52">
        <v>0</v>
      </c>
      <c r="H214" s="52">
        <v>0</v>
      </c>
      <c r="I214" s="52">
        <v>0</v>
      </c>
      <c r="J214" s="52">
        <v>0</v>
      </c>
      <c r="K214" s="52">
        <v>0</v>
      </c>
      <c r="M214" s="52">
        <v>0</v>
      </c>
      <c r="N214" s="539" t="s">
        <v>2729</v>
      </c>
      <c r="O214" s="540">
        <v>0</v>
      </c>
    </row>
    <row r="215" spans="1:15" outlineLevel="2">
      <c r="A215" s="528" t="s">
        <v>2026</v>
      </c>
      <c r="B215" s="45" t="s">
        <v>38</v>
      </c>
      <c r="C215" s="529" t="s">
        <v>367</v>
      </c>
      <c r="D215" s="529" t="s">
        <v>440</v>
      </c>
      <c r="E215" s="45" t="s">
        <v>441</v>
      </c>
      <c r="F215" s="52">
        <v>0</v>
      </c>
      <c r="H215" s="52">
        <v>0</v>
      </c>
      <c r="I215" s="52">
        <v>0</v>
      </c>
      <c r="J215" s="52">
        <v>0</v>
      </c>
      <c r="K215" s="52">
        <v>0</v>
      </c>
      <c r="M215" s="52">
        <v>0</v>
      </c>
      <c r="N215" s="539" t="s">
        <v>2729</v>
      </c>
      <c r="O215" s="540">
        <v>0</v>
      </c>
    </row>
    <row r="216" spans="1:15" outlineLevel="2">
      <c r="A216" s="528" t="s">
        <v>2027</v>
      </c>
      <c r="B216" s="45" t="s">
        <v>38</v>
      </c>
      <c r="C216" s="529" t="s">
        <v>367</v>
      </c>
      <c r="D216" s="529" t="s">
        <v>442</v>
      </c>
      <c r="E216" s="45" t="s">
        <v>443</v>
      </c>
      <c r="F216" s="52">
        <v>0</v>
      </c>
      <c r="H216" s="52">
        <v>0</v>
      </c>
      <c r="I216" s="52">
        <v>0</v>
      </c>
      <c r="J216" s="52">
        <v>0</v>
      </c>
      <c r="K216" s="52">
        <v>0</v>
      </c>
      <c r="M216" s="52">
        <v>0</v>
      </c>
      <c r="N216" s="539" t="s">
        <v>2729</v>
      </c>
      <c r="O216" s="540">
        <v>0</v>
      </c>
    </row>
    <row r="217" spans="1:15" outlineLevel="2">
      <c r="A217" s="528" t="s">
        <v>2028</v>
      </c>
      <c r="B217" s="45" t="s">
        <v>38</v>
      </c>
      <c r="C217" s="529" t="s">
        <v>367</v>
      </c>
      <c r="D217" s="529" t="s">
        <v>444</v>
      </c>
      <c r="E217" s="45" t="s">
        <v>445</v>
      </c>
      <c r="F217" s="52">
        <v>0</v>
      </c>
      <c r="H217" s="52">
        <v>0</v>
      </c>
      <c r="I217" s="52">
        <v>0</v>
      </c>
      <c r="J217" s="52">
        <v>0</v>
      </c>
      <c r="K217" s="52">
        <v>0</v>
      </c>
      <c r="M217" s="52">
        <v>0</v>
      </c>
      <c r="N217" s="539" t="s">
        <v>2729</v>
      </c>
      <c r="O217" s="540">
        <v>0</v>
      </c>
    </row>
    <row r="218" spans="1:15" outlineLevel="2">
      <c r="A218" s="528" t="s">
        <v>2029</v>
      </c>
      <c r="B218" s="45" t="s">
        <v>38</v>
      </c>
      <c r="C218" s="529" t="s">
        <v>367</v>
      </c>
      <c r="D218" s="529" t="s">
        <v>446</v>
      </c>
      <c r="E218" s="45" t="s">
        <v>447</v>
      </c>
      <c r="F218" s="52">
        <v>0</v>
      </c>
      <c r="H218" s="52">
        <v>0</v>
      </c>
      <c r="I218" s="52">
        <v>0</v>
      </c>
      <c r="J218" s="52">
        <v>0</v>
      </c>
      <c r="K218" s="52">
        <v>0</v>
      </c>
      <c r="M218" s="52">
        <v>0</v>
      </c>
      <c r="N218" s="539" t="s">
        <v>2729</v>
      </c>
      <c r="O218" s="540">
        <v>0</v>
      </c>
    </row>
    <row r="219" spans="1:15" outlineLevel="2">
      <c r="A219" s="528" t="s">
        <v>2030</v>
      </c>
      <c r="B219" s="45" t="s">
        <v>38</v>
      </c>
      <c r="C219" s="529" t="s">
        <v>367</v>
      </c>
      <c r="D219" s="529" t="s">
        <v>448</v>
      </c>
      <c r="E219" s="45" t="s">
        <v>449</v>
      </c>
      <c r="F219" s="52">
        <v>0</v>
      </c>
      <c r="H219" s="52">
        <v>0</v>
      </c>
      <c r="I219" s="52">
        <v>0</v>
      </c>
      <c r="J219" s="52">
        <v>0</v>
      </c>
      <c r="K219" s="52">
        <v>0</v>
      </c>
      <c r="M219" s="52">
        <v>0</v>
      </c>
      <c r="N219" s="539" t="s">
        <v>2729</v>
      </c>
      <c r="O219" s="540">
        <v>0</v>
      </c>
    </row>
    <row r="220" spans="1:15" outlineLevel="2">
      <c r="A220" s="528" t="s">
        <v>2031</v>
      </c>
      <c r="B220" s="45" t="s">
        <v>38</v>
      </c>
      <c r="C220" s="529" t="s">
        <v>367</v>
      </c>
      <c r="D220" s="529" t="s">
        <v>450</v>
      </c>
      <c r="E220" s="45" t="s">
        <v>451</v>
      </c>
      <c r="F220" s="52">
        <v>0</v>
      </c>
      <c r="H220" s="52">
        <v>0</v>
      </c>
      <c r="I220" s="52">
        <v>0</v>
      </c>
      <c r="J220" s="52">
        <v>0</v>
      </c>
      <c r="K220" s="52">
        <v>0</v>
      </c>
      <c r="M220" s="52">
        <v>0</v>
      </c>
      <c r="N220" s="539" t="s">
        <v>2729</v>
      </c>
      <c r="O220" s="540">
        <v>0</v>
      </c>
    </row>
    <row r="221" spans="1:15" outlineLevel="2">
      <c r="A221" s="528" t="s">
        <v>2032</v>
      </c>
      <c r="B221" s="45" t="s">
        <v>38</v>
      </c>
      <c r="C221" s="529" t="s">
        <v>367</v>
      </c>
      <c r="D221" s="529" t="s">
        <v>452</v>
      </c>
      <c r="E221" s="45" t="s">
        <v>453</v>
      </c>
      <c r="F221" s="52">
        <v>0</v>
      </c>
      <c r="H221" s="52">
        <v>0</v>
      </c>
      <c r="I221" s="52">
        <v>0</v>
      </c>
      <c r="J221" s="52">
        <v>0</v>
      </c>
      <c r="K221" s="52">
        <v>0</v>
      </c>
      <c r="M221" s="52">
        <v>0</v>
      </c>
      <c r="N221" s="539" t="s">
        <v>2729</v>
      </c>
      <c r="O221" s="540">
        <v>0</v>
      </c>
    </row>
    <row r="222" spans="1:15" outlineLevel="2">
      <c r="A222" s="528" t="s">
        <v>2033</v>
      </c>
      <c r="B222" s="45" t="s">
        <v>38</v>
      </c>
      <c r="C222" s="529" t="s">
        <v>367</v>
      </c>
      <c r="D222" s="529" t="s">
        <v>454</v>
      </c>
      <c r="E222" s="45" t="s">
        <v>455</v>
      </c>
      <c r="F222" s="52">
        <v>0</v>
      </c>
      <c r="H222" s="52">
        <v>0</v>
      </c>
      <c r="I222" s="52">
        <v>0</v>
      </c>
      <c r="J222" s="52">
        <v>0</v>
      </c>
      <c r="K222" s="52">
        <v>0</v>
      </c>
      <c r="M222" s="52">
        <v>0</v>
      </c>
      <c r="N222" s="539" t="s">
        <v>2729</v>
      </c>
      <c r="O222" s="540">
        <v>0</v>
      </c>
    </row>
    <row r="223" spans="1:15" outlineLevel="2">
      <c r="A223" s="528" t="s">
        <v>2034</v>
      </c>
      <c r="B223" s="45" t="s">
        <v>38</v>
      </c>
      <c r="C223" s="529" t="s">
        <v>367</v>
      </c>
      <c r="D223" s="529" t="s">
        <v>456</v>
      </c>
      <c r="E223" s="45" t="s">
        <v>457</v>
      </c>
      <c r="F223" s="52">
        <v>0</v>
      </c>
      <c r="H223" s="52">
        <v>0</v>
      </c>
      <c r="I223" s="52">
        <v>0</v>
      </c>
      <c r="J223" s="52">
        <v>0</v>
      </c>
      <c r="K223" s="52">
        <v>0</v>
      </c>
      <c r="M223" s="52">
        <v>0</v>
      </c>
      <c r="N223" s="539" t="s">
        <v>2729</v>
      </c>
      <c r="O223" s="540">
        <v>0</v>
      </c>
    </row>
    <row r="224" spans="1:15" outlineLevel="2">
      <c r="A224" s="528" t="s">
        <v>2035</v>
      </c>
      <c r="B224" s="45" t="s">
        <v>38</v>
      </c>
      <c r="C224" s="529" t="s">
        <v>367</v>
      </c>
      <c r="D224" s="529" t="s">
        <v>458</v>
      </c>
      <c r="E224" s="45" t="s">
        <v>459</v>
      </c>
      <c r="F224" s="52">
        <v>0</v>
      </c>
      <c r="H224" s="52">
        <v>0</v>
      </c>
      <c r="I224" s="52">
        <v>0</v>
      </c>
      <c r="J224" s="52">
        <v>0</v>
      </c>
      <c r="K224" s="52">
        <v>0</v>
      </c>
      <c r="M224" s="52">
        <v>0</v>
      </c>
      <c r="N224" s="539" t="s">
        <v>2729</v>
      </c>
      <c r="O224" s="540">
        <v>0</v>
      </c>
    </row>
    <row r="225" spans="1:15" outlineLevel="2">
      <c r="A225" s="528" t="s">
        <v>2036</v>
      </c>
      <c r="B225" s="45" t="s">
        <v>38</v>
      </c>
      <c r="C225" s="529" t="s">
        <v>367</v>
      </c>
      <c r="D225" s="529" t="s">
        <v>460</v>
      </c>
      <c r="E225" s="45" t="s">
        <v>461</v>
      </c>
      <c r="F225" s="52">
        <v>0</v>
      </c>
      <c r="H225" s="52">
        <v>0</v>
      </c>
      <c r="I225" s="52">
        <v>0</v>
      </c>
      <c r="J225" s="52">
        <v>0</v>
      </c>
      <c r="K225" s="52">
        <v>0</v>
      </c>
      <c r="M225" s="52">
        <v>0</v>
      </c>
      <c r="N225" s="539" t="s">
        <v>2729</v>
      </c>
      <c r="O225" s="540">
        <v>0</v>
      </c>
    </row>
    <row r="226" spans="1:15" outlineLevel="2">
      <c r="A226" s="528" t="s">
        <v>2037</v>
      </c>
      <c r="B226" s="45" t="s">
        <v>38</v>
      </c>
      <c r="C226" s="529" t="s">
        <v>367</v>
      </c>
      <c r="D226" s="529" t="s">
        <v>462</v>
      </c>
      <c r="E226" s="45" t="s">
        <v>463</v>
      </c>
      <c r="F226" s="52">
        <v>45551</v>
      </c>
      <c r="H226" s="52">
        <v>0</v>
      </c>
      <c r="I226" s="52">
        <v>45551</v>
      </c>
      <c r="J226" s="52">
        <v>0</v>
      </c>
      <c r="K226" s="52">
        <v>45551</v>
      </c>
      <c r="M226" s="52">
        <v>361063</v>
      </c>
      <c r="N226" s="539">
        <v>-0.874</v>
      </c>
      <c r="O226" s="540">
        <v>-315512</v>
      </c>
    </row>
    <row r="227" spans="1:15" outlineLevel="2">
      <c r="A227" s="528" t="s">
        <v>2038</v>
      </c>
      <c r="B227" s="45" t="s">
        <v>38</v>
      </c>
      <c r="C227" s="529" t="s">
        <v>367</v>
      </c>
      <c r="D227" s="529" t="s">
        <v>464</v>
      </c>
      <c r="E227" s="45" t="s">
        <v>465</v>
      </c>
      <c r="F227" s="52">
        <v>49732</v>
      </c>
      <c r="H227" s="52">
        <v>0</v>
      </c>
      <c r="I227" s="52">
        <v>49732</v>
      </c>
      <c r="J227" s="52">
        <v>0</v>
      </c>
      <c r="K227" s="52">
        <v>49732</v>
      </c>
      <c r="M227" s="52">
        <v>2</v>
      </c>
      <c r="N227" s="539">
        <v>24865</v>
      </c>
      <c r="O227" s="540">
        <v>49730</v>
      </c>
    </row>
    <row r="228" spans="1:15" outlineLevel="2">
      <c r="A228" s="528" t="s">
        <v>2039</v>
      </c>
      <c r="B228" s="45" t="s">
        <v>38</v>
      </c>
      <c r="C228" s="529" t="s">
        <v>367</v>
      </c>
      <c r="D228" s="529" t="s">
        <v>466</v>
      </c>
      <c r="E228" s="45" t="s">
        <v>467</v>
      </c>
      <c r="F228" s="52">
        <v>252022</v>
      </c>
      <c r="H228" s="52">
        <v>0</v>
      </c>
      <c r="I228" s="52">
        <v>252022</v>
      </c>
      <c r="J228" s="52">
        <v>0</v>
      </c>
      <c r="K228" s="52">
        <v>252022</v>
      </c>
      <c r="M228" s="52">
        <v>1018490</v>
      </c>
      <c r="N228" s="539">
        <v>-0.753</v>
      </c>
      <c r="O228" s="540">
        <v>-766468</v>
      </c>
    </row>
    <row r="229" spans="1:15" outlineLevel="2">
      <c r="A229" s="528" t="s">
        <v>2040</v>
      </c>
      <c r="B229" s="45" t="s">
        <v>38</v>
      </c>
      <c r="C229" s="529" t="s">
        <v>367</v>
      </c>
      <c r="D229" s="529" t="s">
        <v>468</v>
      </c>
      <c r="E229" s="45" t="s">
        <v>469</v>
      </c>
      <c r="F229" s="52">
        <v>1000</v>
      </c>
      <c r="H229" s="52">
        <v>0</v>
      </c>
      <c r="I229" s="52">
        <v>1000</v>
      </c>
      <c r="J229" s="52">
        <v>0</v>
      </c>
      <c r="K229" s="52">
        <v>1000</v>
      </c>
      <c r="M229" s="52">
        <v>1000</v>
      </c>
      <c r="N229" s="539">
        <v>0</v>
      </c>
      <c r="O229" s="540">
        <v>0</v>
      </c>
    </row>
    <row r="230" spans="1:15" outlineLevel="2">
      <c r="A230" s="528" t="s">
        <v>2041</v>
      </c>
      <c r="B230" s="45" t="s">
        <v>38</v>
      </c>
      <c r="C230" s="529" t="s">
        <v>367</v>
      </c>
      <c r="D230" s="529" t="s">
        <v>470</v>
      </c>
      <c r="E230" s="45" t="s">
        <v>290</v>
      </c>
      <c r="F230" s="52">
        <v>0</v>
      </c>
      <c r="H230" s="52">
        <v>0</v>
      </c>
      <c r="I230" s="52">
        <v>0</v>
      </c>
      <c r="J230" s="52">
        <v>0</v>
      </c>
      <c r="K230" s="52">
        <v>0</v>
      </c>
      <c r="M230" s="52">
        <v>0</v>
      </c>
      <c r="N230" s="539" t="s">
        <v>2729</v>
      </c>
      <c r="O230" s="540">
        <v>0</v>
      </c>
    </row>
    <row r="231" spans="1:15" outlineLevel="2">
      <c r="A231" s="528" t="s">
        <v>2042</v>
      </c>
      <c r="B231" s="45" t="s">
        <v>38</v>
      </c>
      <c r="C231" s="529" t="s">
        <v>367</v>
      </c>
      <c r="D231" s="529" t="s">
        <v>471</v>
      </c>
      <c r="E231" s="45" t="s">
        <v>472</v>
      </c>
      <c r="F231" s="52">
        <v>0</v>
      </c>
      <c r="H231" s="52">
        <v>0</v>
      </c>
      <c r="I231" s="52">
        <v>0</v>
      </c>
      <c r="J231" s="52">
        <v>0</v>
      </c>
      <c r="K231" s="52">
        <v>0</v>
      </c>
      <c r="M231" s="52">
        <v>0</v>
      </c>
      <c r="N231" s="539" t="s">
        <v>2729</v>
      </c>
      <c r="O231" s="540">
        <v>0</v>
      </c>
    </row>
    <row r="232" spans="1:15" ht="13.8" outlineLevel="1" thickBot="1">
      <c r="A232" s="528" t="s">
        <v>2043</v>
      </c>
      <c r="C232" s="529" t="s">
        <v>367</v>
      </c>
      <c r="E232" s="541" t="s">
        <v>1771</v>
      </c>
      <c r="F232" s="42">
        <v>1814468</v>
      </c>
      <c r="G232" s="42"/>
      <c r="H232" s="42">
        <v>0</v>
      </c>
      <c r="I232" s="42">
        <v>1814468</v>
      </c>
      <c r="J232" s="42">
        <v>0</v>
      </c>
      <c r="K232" s="42">
        <v>1814468</v>
      </c>
      <c r="L232" s="42"/>
      <c r="M232" s="42">
        <v>6309907</v>
      </c>
      <c r="N232" s="539">
        <v>-0.71199999999999997</v>
      </c>
      <c r="O232" s="540">
        <v>-4495439</v>
      </c>
    </row>
    <row r="233" spans="1:15" ht="13.8" outlineLevel="2" thickTop="1">
      <c r="A233" s="528" t="s">
        <v>38</v>
      </c>
      <c r="C233" s="529" t="s">
        <v>473</v>
      </c>
      <c r="N233" s="539" t="s">
        <v>2729</v>
      </c>
      <c r="O233" s="540" t="s">
        <v>2729</v>
      </c>
    </row>
    <row r="234" spans="1:15" outlineLevel="2">
      <c r="A234" s="528" t="s">
        <v>2044</v>
      </c>
      <c r="B234" s="45" t="s">
        <v>38</v>
      </c>
      <c r="C234" s="529" t="s">
        <v>473</v>
      </c>
      <c r="D234" s="529" t="s">
        <v>474</v>
      </c>
      <c r="E234" s="45" t="s">
        <v>475</v>
      </c>
      <c r="F234" s="52">
        <v>0</v>
      </c>
      <c r="H234" s="52">
        <v>0</v>
      </c>
      <c r="I234" s="52">
        <v>0</v>
      </c>
      <c r="J234" s="52">
        <v>0</v>
      </c>
      <c r="K234" s="52">
        <v>0</v>
      </c>
      <c r="M234" s="52">
        <v>0</v>
      </c>
      <c r="N234" s="539" t="s">
        <v>2729</v>
      </c>
      <c r="O234" s="540">
        <v>0</v>
      </c>
    </row>
    <row r="235" spans="1:15" outlineLevel="2">
      <c r="A235" s="528" t="s">
        <v>2045</v>
      </c>
      <c r="B235" s="45" t="s">
        <v>38</v>
      </c>
      <c r="C235" s="529" t="s">
        <v>473</v>
      </c>
      <c r="D235" s="529" t="s">
        <v>476</v>
      </c>
      <c r="E235" s="45" t="s">
        <v>477</v>
      </c>
      <c r="F235" s="52">
        <v>0</v>
      </c>
      <c r="H235" s="52">
        <v>0</v>
      </c>
      <c r="I235" s="52">
        <v>0</v>
      </c>
      <c r="J235" s="52">
        <v>0</v>
      </c>
      <c r="K235" s="52">
        <v>0</v>
      </c>
      <c r="M235" s="52">
        <v>0</v>
      </c>
      <c r="N235" s="539" t="s">
        <v>2729</v>
      </c>
      <c r="O235" s="540">
        <v>0</v>
      </c>
    </row>
    <row r="236" spans="1:15" outlineLevel="2">
      <c r="A236" s="528" t="s">
        <v>2046</v>
      </c>
      <c r="B236" s="45" t="s">
        <v>38</v>
      </c>
      <c r="C236" s="529" t="s">
        <v>473</v>
      </c>
      <c r="D236" s="529" t="s">
        <v>478</v>
      </c>
      <c r="E236" s="45" t="s">
        <v>479</v>
      </c>
      <c r="F236" s="52">
        <v>0</v>
      </c>
      <c r="H236" s="52">
        <v>0</v>
      </c>
      <c r="I236" s="52">
        <v>0</v>
      </c>
      <c r="J236" s="52">
        <v>0</v>
      </c>
      <c r="K236" s="52">
        <v>0</v>
      </c>
      <c r="M236" s="52">
        <v>0</v>
      </c>
      <c r="N236" s="539" t="s">
        <v>2729</v>
      </c>
      <c r="O236" s="540">
        <v>0</v>
      </c>
    </row>
    <row r="237" spans="1:15" outlineLevel="2">
      <c r="A237" s="528" t="s">
        <v>2047</v>
      </c>
      <c r="B237" s="45" t="s">
        <v>38</v>
      </c>
      <c r="C237" s="529" t="s">
        <v>473</v>
      </c>
      <c r="D237" s="529" t="s">
        <v>480</v>
      </c>
      <c r="E237" s="45" t="s">
        <v>481</v>
      </c>
      <c r="F237" s="52">
        <v>0</v>
      </c>
      <c r="H237" s="52">
        <v>0</v>
      </c>
      <c r="I237" s="52">
        <v>0</v>
      </c>
      <c r="J237" s="52">
        <v>0</v>
      </c>
      <c r="K237" s="52">
        <v>0</v>
      </c>
      <c r="M237" s="52">
        <v>0</v>
      </c>
      <c r="N237" s="539" t="s">
        <v>2729</v>
      </c>
      <c r="O237" s="540">
        <v>0</v>
      </c>
    </row>
    <row r="238" spans="1:15" outlineLevel="2">
      <c r="A238" s="528" t="s">
        <v>2048</v>
      </c>
      <c r="B238" s="45" t="s">
        <v>38</v>
      </c>
      <c r="C238" s="529" t="s">
        <v>473</v>
      </c>
      <c r="D238" s="529" t="s">
        <v>482</v>
      </c>
      <c r="E238" s="45" t="s">
        <v>483</v>
      </c>
      <c r="F238" s="52">
        <v>0</v>
      </c>
      <c r="H238" s="52">
        <v>0</v>
      </c>
      <c r="I238" s="52">
        <v>0</v>
      </c>
      <c r="J238" s="52">
        <v>0</v>
      </c>
      <c r="K238" s="52">
        <v>0</v>
      </c>
      <c r="M238" s="52">
        <v>0</v>
      </c>
      <c r="N238" s="539" t="s">
        <v>2729</v>
      </c>
      <c r="O238" s="540">
        <v>0</v>
      </c>
    </row>
    <row r="239" spans="1:15" outlineLevel="2">
      <c r="A239" s="528" t="s">
        <v>2049</v>
      </c>
      <c r="B239" s="45" t="s">
        <v>38</v>
      </c>
      <c r="C239" s="529" t="s">
        <v>473</v>
      </c>
      <c r="D239" s="529" t="s">
        <v>484</v>
      </c>
      <c r="E239" s="45" t="s">
        <v>485</v>
      </c>
      <c r="F239" s="52">
        <v>0</v>
      </c>
      <c r="H239" s="52">
        <v>0</v>
      </c>
      <c r="I239" s="52">
        <v>0</v>
      </c>
      <c r="J239" s="52">
        <v>0</v>
      </c>
      <c r="K239" s="52">
        <v>0</v>
      </c>
      <c r="M239" s="52">
        <v>0</v>
      </c>
      <c r="N239" s="539" t="s">
        <v>2729</v>
      </c>
      <c r="O239" s="540">
        <v>0</v>
      </c>
    </row>
    <row r="240" spans="1:15" outlineLevel="2">
      <c r="A240" s="528" t="s">
        <v>2050</v>
      </c>
      <c r="B240" s="45" t="s">
        <v>38</v>
      </c>
      <c r="C240" s="529" t="s">
        <v>473</v>
      </c>
      <c r="D240" s="529" t="s">
        <v>486</v>
      </c>
      <c r="E240" s="45" t="s">
        <v>487</v>
      </c>
      <c r="F240" s="52">
        <v>194020</v>
      </c>
      <c r="H240" s="52">
        <v>0</v>
      </c>
      <c r="I240" s="52">
        <v>194020</v>
      </c>
      <c r="J240" s="52">
        <v>0</v>
      </c>
      <c r="K240" s="52">
        <v>194020</v>
      </c>
      <c r="M240" s="52">
        <v>0</v>
      </c>
      <c r="N240" s="539" t="s">
        <v>2729</v>
      </c>
      <c r="O240" s="540">
        <v>194020</v>
      </c>
    </row>
    <row r="241" spans="1:15" outlineLevel="2">
      <c r="A241" s="528" t="s">
        <v>2051</v>
      </c>
      <c r="B241" s="45" t="s">
        <v>38</v>
      </c>
      <c r="C241" s="529" t="s">
        <v>473</v>
      </c>
      <c r="D241" s="529" t="s">
        <v>488</v>
      </c>
      <c r="E241" s="45" t="s">
        <v>489</v>
      </c>
      <c r="F241" s="52">
        <v>0</v>
      </c>
      <c r="H241" s="52">
        <v>0</v>
      </c>
      <c r="I241" s="52">
        <v>0</v>
      </c>
      <c r="J241" s="52">
        <v>0</v>
      </c>
      <c r="K241" s="52">
        <v>0</v>
      </c>
      <c r="M241" s="52">
        <v>0</v>
      </c>
      <c r="N241" s="539" t="s">
        <v>2729</v>
      </c>
      <c r="O241" s="540">
        <v>0</v>
      </c>
    </row>
    <row r="242" spans="1:15" outlineLevel="2">
      <c r="A242" s="528" t="s">
        <v>2052</v>
      </c>
      <c r="B242" s="45" t="s">
        <v>38</v>
      </c>
      <c r="C242" s="529" t="s">
        <v>473</v>
      </c>
      <c r="D242" s="529" t="s">
        <v>490</v>
      </c>
      <c r="E242" s="45" t="s">
        <v>491</v>
      </c>
      <c r="F242" s="52">
        <v>0</v>
      </c>
      <c r="H242" s="52">
        <v>0</v>
      </c>
      <c r="I242" s="52">
        <v>0</v>
      </c>
      <c r="J242" s="52">
        <v>0</v>
      </c>
      <c r="K242" s="52">
        <v>0</v>
      </c>
      <c r="M242" s="52">
        <v>0</v>
      </c>
      <c r="N242" s="539" t="s">
        <v>2729</v>
      </c>
      <c r="O242" s="540">
        <v>0</v>
      </c>
    </row>
    <row r="243" spans="1:15" outlineLevel="2">
      <c r="A243" s="528" t="s">
        <v>2053</v>
      </c>
      <c r="B243" s="45" t="s">
        <v>38</v>
      </c>
      <c r="C243" s="529" t="s">
        <v>473</v>
      </c>
      <c r="D243" s="529" t="s">
        <v>492</v>
      </c>
      <c r="E243" s="45" t="s">
        <v>493</v>
      </c>
      <c r="F243" s="52">
        <v>0</v>
      </c>
      <c r="H243" s="52">
        <v>0</v>
      </c>
      <c r="I243" s="52">
        <v>0</v>
      </c>
      <c r="J243" s="52">
        <v>0</v>
      </c>
      <c r="K243" s="52">
        <v>0</v>
      </c>
      <c r="M243" s="52">
        <v>0</v>
      </c>
      <c r="N243" s="539" t="s">
        <v>2729</v>
      </c>
      <c r="O243" s="540">
        <v>0</v>
      </c>
    </row>
    <row r="244" spans="1:15" outlineLevel="2">
      <c r="A244" s="528" t="s">
        <v>2054</v>
      </c>
      <c r="B244" s="45" t="s">
        <v>38</v>
      </c>
      <c r="C244" s="529" t="s">
        <v>473</v>
      </c>
      <c r="D244" s="529" t="s">
        <v>494</v>
      </c>
      <c r="E244" s="45" t="s">
        <v>495</v>
      </c>
      <c r="F244" s="52">
        <v>0</v>
      </c>
      <c r="H244" s="52">
        <v>0</v>
      </c>
      <c r="I244" s="52">
        <v>0</v>
      </c>
      <c r="J244" s="52">
        <v>0</v>
      </c>
      <c r="K244" s="52">
        <v>0</v>
      </c>
      <c r="M244" s="52">
        <v>0</v>
      </c>
      <c r="N244" s="539" t="s">
        <v>2729</v>
      </c>
      <c r="O244" s="540">
        <v>0</v>
      </c>
    </row>
    <row r="245" spans="1:15" outlineLevel="2">
      <c r="A245" s="528" t="s">
        <v>2055</v>
      </c>
      <c r="B245" s="45" t="s">
        <v>38</v>
      </c>
      <c r="C245" s="529" t="s">
        <v>473</v>
      </c>
      <c r="D245" s="529" t="s">
        <v>496</v>
      </c>
      <c r="E245" s="45" t="s">
        <v>497</v>
      </c>
      <c r="F245" s="52">
        <v>442</v>
      </c>
      <c r="H245" s="52">
        <v>0</v>
      </c>
      <c r="I245" s="52">
        <v>442</v>
      </c>
      <c r="J245" s="52">
        <v>0</v>
      </c>
      <c r="K245" s="52">
        <v>442</v>
      </c>
      <c r="M245" s="52">
        <v>0</v>
      </c>
      <c r="N245" s="539" t="s">
        <v>2729</v>
      </c>
      <c r="O245" s="540">
        <v>442</v>
      </c>
    </row>
    <row r="246" spans="1:15" outlineLevel="2">
      <c r="A246" s="528" t="s">
        <v>2056</v>
      </c>
      <c r="B246" s="45" t="s">
        <v>38</v>
      </c>
      <c r="C246" s="529" t="s">
        <v>473</v>
      </c>
      <c r="D246" s="529" t="s">
        <v>498</v>
      </c>
      <c r="E246" s="45" t="s">
        <v>499</v>
      </c>
      <c r="F246" s="52">
        <v>0</v>
      </c>
      <c r="H246" s="52">
        <v>0</v>
      </c>
      <c r="I246" s="52">
        <v>0</v>
      </c>
      <c r="J246" s="52">
        <v>0</v>
      </c>
      <c r="K246" s="52">
        <v>0</v>
      </c>
      <c r="M246" s="52">
        <v>0</v>
      </c>
      <c r="N246" s="539" t="s">
        <v>2729</v>
      </c>
      <c r="O246" s="540">
        <v>0</v>
      </c>
    </row>
    <row r="247" spans="1:15" outlineLevel="2">
      <c r="A247" s="528" t="s">
        <v>2057</v>
      </c>
      <c r="B247" s="45" t="s">
        <v>38</v>
      </c>
      <c r="C247" s="529" t="s">
        <v>473</v>
      </c>
      <c r="D247" s="529" t="s">
        <v>500</v>
      </c>
      <c r="E247" s="45" t="s">
        <v>501</v>
      </c>
      <c r="F247" s="52">
        <v>0</v>
      </c>
      <c r="H247" s="52">
        <v>0</v>
      </c>
      <c r="I247" s="52">
        <v>0</v>
      </c>
      <c r="J247" s="52">
        <v>0</v>
      </c>
      <c r="K247" s="52">
        <v>0</v>
      </c>
      <c r="M247" s="52">
        <v>0</v>
      </c>
      <c r="N247" s="539" t="s">
        <v>2729</v>
      </c>
      <c r="O247" s="540">
        <v>0</v>
      </c>
    </row>
    <row r="248" spans="1:15" ht="13.8" outlineLevel="1" thickBot="1">
      <c r="A248" s="528" t="s">
        <v>2058</v>
      </c>
      <c r="C248" s="529" t="s">
        <v>473</v>
      </c>
      <c r="E248" s="541" t="s">
        <v>1772</v>
      </c>
      <c r="F248" s="42">
        <v>194462</v>
      </c>
      <c r="G248" s="42"/>
      <c r="H248" s="42">
        <v>0</v>
      </c>
      <c r="I248" s="42">
        <v>194462</v>
      </c>
      <c r="J248" s="42">
        <v>0</v>
      </c>
      <c r="K248" s="42">
        <v>194462</v>
      </c>
      <c r="L248" s="42"/>
      <c r="M248" s="42">
        <v>0</v>
      </c>
      <c r="N248" s="539" t="s">
        <v>2729</v>
      </c>
      <c r="O248" s="540">
        <v>194462</v>
      </c>
    </row>
    <row r="249" spans="1:15" ht="13.8" outlineLevel="2" thickTop="1">
      <c r="A249" s="528" t="s">
        <v>38</v>
      </c>
      <c r="C249" s="529" t="s">
        <v>502</v>
      </c>
      <c r="N249" s="539" t="s">
        <v>2729</v>
      </c>
      <c r="O249" s="540" t="s">
        <v>2729</v>
      </c>
    </row>
    <row r="250" spans="1:15" outlineLevel="2">
      <c r="A250" s="528" t="s">
        <v>2059</v>
      </c>
      <c r="B250" s="45" t="s">
        <v>38</v>
      </c>
      <c r="C250" s="529" t="s">
        <v>502</v>
      </c>
      <c r="D250" s="529" t="s">
        <v>503</v>
      </c>
      <c r="E250" s="45" t="s">
        <v>504</v>
      </c>
      <c r="F250" s="52">
        <v>0</v>
      </c>
      <c r="H250" s="52">
        <v>0</v>
      </c>
      <c r="I250" s="52">
        <v>0</v>
      </c>
      <c r="J250" s="52">
        <v>0</v>
      </c>
      <c r="K250" s="52">
        <v>0</v>
      </c>
      <c r="M250" s="52">
        <v>0</v>
      </c>
      <c r="N250" s="539" t="s">
        <v>2729</v>
      </c>
      <c r="O250" s="540">
        <v>0</v>
      </c>
    </row>
    <row r="251" spans="1:15" outlineLevel="2">
      <c r="A251" s="528" t="s">
        <v>2060</v>
      </c>
      <c r="B251" s="45" t="s">
        <v>38</v>
      </c>
      <c r="C251" s="529" t="s">
        <v>502</v>
      </c>
      <c r="D251" s="529" t="s">
        <v>505</v>
      </c>
      <c r="E251" s="45" t="s">
        <v>506</v>
      </c>
      <c r="F251" s="52">
        <v>0</v>
      </c>
      <c r="H251" s="52">
        <v>0</v>
      </c>
      <c r="I251" s="52">
        <v>0</v>
      </c>
      <c r="J251" s="52">
        <v>0</v>
      </c>
      <c r="K251" s="52">
        <v>0</v>
      </c>
      <c r="M251" s="52">
        <v>0</v>
      </c>
      <c r="N251" s="539" t="s">
        <v>2729</v>
      </c>
      <c r="O251" s="540">
        <v>0</v>
      </c>
    </row>
    <row r="252" spans="1:15" outlineLevel="2">
      <c r="A252" s="528" t="s">
        <v>2061</v>
      </c>
      <c r="B252" s="45" t="s">
        <v>38</v>
      </c>
      <c r="C252" s="529" t="s">
        <v>502</v>
      </c>
      <c r="D252" s="529" t="s">
        <v>507</v>
      </c>
      <c r="E252" s="45" t="s">
        <v>508</v>
      </c>
      <c r="F252" s="52">
        <v>0</v>
      </c>
      <c r="H252" s="52">
        <v>0</v>
      </c>
      <c r="I252" s="52">
        <v>0</v>
      </c>
      <c r="J252" s="52">
        <v>0</v>
      </c>
      <c r="K252" s="52">
        <v>0</v>
      </c>
      <c r="M252" s="52">
        <v>0</v>
      </c>
      <c r="N252" s="539" t="s">
        <v>2729</v>
      </c>
      <c r="O252" s="540">
        <v>0</v>
      </c>
    </row>
    <row r="253" spans="1:15" outlineLevel="2">
      <c r="A253" s="528" t="s">
        <v>2062</v>
      </c>
      <c r="B253" s="45" t="s">
        <v>38</v>
      </c>
      <c r="C253" s="529" t="s">
        <v>502</v>
      </c>
      <c r="D253" s="529" t="s">
        <v>509</v>
      </c>
      <c r="E253" s="45" t="s">
        <v>510</v>
      </c>
      <c r="F253" s="52">
        <v>0</v>
      </c>
      <c r="H253" s="52">
        <v>0</v>
      </c>
      <c r="I253" s="52">
        <v>0</v>
      </c>
      <c r="J253" s="52">
        <v>0</v>
      </c>
      <c r="K253" s="52">
        <v>0</v>
      </c>
      <c r="M253" s="52">
        <v>0</v>
      </c>
      <c r="N253" s="539" t="s">
        <v>2729</v>
      </c>
      <c r="O253" s="540">
        <v>0</v>
      </c>
    </row>
    <row r="254" spans="1:15" ht="13.8" outlineLevel="1" thickBot="1">
      <c r="A254" s="528" t="s">
        <v>2063</v>
      </c>
      <c r="C254" s="529" t="s">
        <v>502</v>
      </c>
      <c r="E254" s="541" t="s">
        <v>1773</v>
      </c>
      <c r="F254" s="42">
        <v>0</v>
      </c>
      <c r="G254" s="42"/>
      <c r="H254" s="42">
        <v>0</v>
      </c>
      <c r="I254" s="42">
        <v>0</v>
      </c>
      <c r="J254" s="42">
        <v>0</v>
      </c>
      <c r="K254" s="42">
        <v>0</v>
      </c>
      <c r="L254" s="42"/>
      <c r="M254" s="42">
        <v>0</v>
      </c>
      <c r="N254" s="539" t="s">
        <v>2729</v>
      </c>
      <c r="O254" s="540">
        <v>0</v>
      </c>
    </row>
    <row r="255" spans="1:15" ht="13.8" outlineLevel="2" thickTop="1">
      <c r="A255" s="528" t="s">
        <v>38</v>
      </c>
      <c r="C255" s="529" t="s">
        <v>511</v>
      </c>
      <c r="N255" s="539" t="s">
        <v>2729</v>
      </c>
      <c r="O255" s="540" t="s">
        <v>2729</v>
      </c>
    </row>
    <row r="256" spans="1:15" outlineLevel="2">
      <c r="A256" s="528" t="s">
        <v>2064</v>
      </c>
      <c r="B256" s="45" t="s">
        <v>38</v>
      </c>
      <c r="C256" s="529" t="s">
        <v>511</v>
      </c>
      <c r="D256" s="529" t="s">
        <v>512</v>
      </c>
      <c r="E256" s="45" t="s">
        <v>513</v>
      </c>
      <c r="F256" s="52">
        <v>-160962</v>
      </c>
      <c r="H256" s="52">
        <v>0</v>
      </c>
      <c r="I256" s="52">
        <v>-160962</v>
      </c>
      <c r="J256" s="52">
        <v>0</v>
      </c>
      <c r="K256" s="52">
        <v>-160962</v>
      </c>
      <c r="M256" s="52">
        <v>-65257</v>
      </c>
      <c r="N256" s="539">
        <v>1.4670000000000001</v>
      </c>
      <c r="O256" s="540">
        <v>-95705</v>
      </c>
    </row>
    <row r="257" spans="1:15" outlineLevel="2">
      <c r="A257" s="528" t="s">
        <v>2065</v>
      </c>
      <c r="B257" s="45" t="s">
        <v>38</v>
      </c>
      <c r="C257" s="529" t="s">
        <v>511</v>
      </c>
      <c r="D257" s="529" t="s">
        <v>514</v>
      </c>
      <c r="E257" s="45" t="s">
        <v>515</v>
      </c>
      <c r="F257" s="52">
        <v>-25752</v>
      </c>
      <c r="H257" s="52">
        <v>0</v>
      </c>
      <c r="I257" s="52">
        <v>-25752</v>
      </c>
      <c r="J257" s="52">
        <v>0</v>
      </c>
      <c r="K257" s="52">
        <v>-25752</v>
      </c>
      <c r="M257" s="52">
        <v>-10442</v>
      </c>
      <c r="N257" s="539">
        <v>1.466</v>
      </c>
      <c r="O257" s="540">
        <v>-15310</v>
      </c>
    </row>
    <row r="258" spans="1:15" outlineLevel="2">
      <c r="A258" s="528" t="s">
        <v>2066</v>
      </c>
      <c r="B258" s="45" t="s">
        <v>38</v>
      </c>
      <c r="C258" s="529" t="s">
        <v>511</v>
      </c>
      <c r="D258" s="529" t="s">
        <v>516</v>
      </c>
      <c r="E258" s="45" t="s">
        <v>517</v>
      </c>
      <c r="F258" s="52">
        <v>-161940</v>
      </c>
      <c r="H258" s="52">
        <v>0</v>
      </c>
      <c r="I258" s="52">
        <v>-161940</v>
      </c>
      <c r="J258" s="52">
        <v>0</v>
      </c>
      <c r="K258" s="52">
        <v>-161940</v>
      </c>
      <c r="M258" s="52">
        <v>-69917</v>
      </c>
      <c r="N258" s="539">
        <v>1.3160000000000001</v>
      </c>
      <c r="O258" s="540">
        <v>-92023</v>
      </c>
    </row>
    <row r="259" spans="1:15" outlineLevel="2">
      <c r="A259" s="528" t="s">
        <v>2067</v>
      </c>
      <c r="B259" s="45" t="s">
        <v>38</v>
      </c>
      <c r="C259" s="529" t="s">
        <v>511</v>
      </c>
      <c r="D259" s="529" t="s">
        <v>518</v>
      </c>
      <c r="E259" s="45" t="s">
        <v>519</v>
      </c>
      <c r="F259" s="52">
        <v>-25911</v>
      </c>
      <c r="H259" s="52">
        <v>0</v>
      </c>
      <c r="I259" s="52">
        <v>-25911</v>
      </c>
      <c r="J259" s="52">
        <v>0</v>
      </c>
      <c r="K259" s="52">
        <v>-25911</v>
      </c>
      <c r="M259" s="52">
        <v>-11188</v>
      </c>
      <c r="N259" s="539">
        <v>1.3160000000000001</v>
      </c>
      <c r="O259" s="540">
        <v>-14723</v>
      </c>
    </row>
    <row r="260" spans="1:15" outlineLevel="2">
      <c r="A260" s="528" t="s">
        <v>2068</v>
      </c>
      <c r="B260" s="45" t="s">
        <v>38</v>
      </c>
      <c r="C260" s="529" t="s">
        <v>511</v>
      </c>
      <c r="D260" s="529" t="s">
        <v>520</v>
      </c>
      <c r="E260" s="45" t="s">
        <v>521</v>
      </c>
      <c r="F260" s="52">
        <v>-129968</v>
      </c>
      <c r="H260" s="52">
        <v>0</v>
      </c>
      <c r="I260" s="52">
        <v>-129968</v>
      </c>
      <c r="J260" s="52">
        <v>0</v>
      </c>
      <c r="K260" s="52">
        <v>-129968</v>
      </c>
      <c r="M260" s="52">
        <v>-55646</v>
      </c>
      <c r="N260" s="539">
        <v>1.3360000000000001</v>
      </c>
      <c r="O260" s="540">
        <v>-74322</v>
      </c>
    </row>
    <row r="261" spans="1:15" outlineLevel="2">
      <c r="A261" s="528" t="s">
        <v>2069</v>
      </c>
      <c r="B261" s="45" t="s">
        <v>38</v>
      </c>
      <c r="C261" s="529" t="s">
        <v>511</v>
      </c>
      <c r="D261" s="529" t="s">
        <v>522</v>
      </c>
      <c r="E261" s="45" t="s">
        <v>523</v>
      </c>
      <c r="F261" s="52">
        <v>-20702</v>
      </c>
      <c r="H261" s="52">
        <v>0</v>
      </c>
      <c r="I261" s="52">
        <v>-20702</v>
      </c>
      <c r="J261" s="52">
        <v>0</v>
      </c>
      <c r="K261" s="52">
        <v>-20702</v>
      </c>
      <c r="M261" s="52">
        <v>-8904</v>
      </c>
      <c r="N261" s="539">
        <v>1.325</v>
      </c>
      <c r="O261" s="540">
        <v>-11798</v>
      </c>
    </row>
    <row r="262" spans="1:15" ht="13.8" outlineLevel="1" thickBot="1">
      <c r="A262" s="528" t="s">
        <v>2070</v>
      </c>
      <c r="C262" s="529" t="s">
        <v>511</v>
      </c>
      <c r="E262" s="541" t="s">
        <v>1774</v>
      </c>
      <c r="F262" s="42">
        <v>-525235</v>
      </c>
      <c r="G262" s="42"/>
      <c r="H262" s="42">
        <v>0</v>
      </c>
      <c r="I262" s="42">
        <v>-525235</v>
      </c>
      <c r="J262" s="42">
        <v>0</v>
      </c>
      <c r="K262" s="42">
        <v>-525235</v>
      </c>
      <c r="L262" s="42"/>
      <c r="M262" s="42">
        <v>-221354</v>
      </c>
      <c r="N262" s="539">
        <v>1.373</v>
      </c>
      <c r="O262" s="540">
        <v>-303881</v>
      </c>
    </row>
    <row r="263" spans="1:15" ht="13.8" outlineLevel="2" thickTop="1">
      <c r="A263" s="528" t="s">
        <v>38</v>
      </c>
      <c r="C263" s="529" t="s">
        <v>524</v>
      </c>
      <c r="N263" s="539" t="s">
        <v>2729</v>
      </c>
      <c r="O263" s="540" t="s">
        <v>2729</v>
      </c>
    </row>
    <row r="264" spans="1:15" outlineLevel="2">
      <c r="A264" s="528" t="s">
        <v>2071</v>
      </c>
      <c r="B264" s="45" t="s">
        <v>38</v>
      </c>
      <c r="C264" s="529" t="s">
        <v>524</v>
      </c>
      <c r="D264" s="529" t="s">
        <v>525</v>
      </c>
      <c r="E264" s="45" t="s">
        <v>526</v>
      </c>
      <c r="F264" s="52">
        <v>-204414</v>
      </c>
      <c r="H264" s="52">
        <v>0</v>
      </c>
      <c r="I264" s="52">
        <v>-204414</v>
      </c>
      <c r="J264" s="52">
        <v>0</v>
      </c>
      <c r="K264" s="52">
        <v>-204414</v>
      </c>
      <c r="M264" s="52">
        <v>-37093</v>
      </c>
      <c r="N264" s="539">
        <v>4.5110000000000001</v>
      </c>
      <c r="O264" s="540">
        <v>-167321</v>
      </c>
    </row>
    <row r="265" spans="1:15" outlineLevel="2">
      <c r="A265" s="528" t="s">
        <v>2072</v>
      </c>
      <c r="B265" s="45" t="s">
        <v>38</v>
      </c>
      <c r="C265" s="529" t="s">
        <v>524</v>
      </c>
      <c r="D265" s="529" t="s">
        <v>527</v>
      </c>
      <c r="E265" s="45" t="s">
        <v>528</v>
      </c>
      <c r="F265" s="52">
        <v>-128333</v>
      </c>
      <c r="H265" s="52">
        <v>0</v>
      </c>
      <c r="I265" s="52">
        <v>-128333</v>
      </c>
      <c r="J265" s="52">
        <v>0</v>
      </c>
      <c r="K265" s="52">
        <v>-128333</v>
      </c>
      <c r="M265" s="52">
        <v>-8571</v>
      </c>
      <c r="N265" s="539">
        <v>13.973000000000001</v>
      </c>
      <c r="O265" s="540">
        <v>-119762</v>
      </c>
    </row>
    <row r="266" spans="1:15" outlineLevel="2">
      <c r="A266" s="528" t="s">
        <v>2073</v>
      </c>
      <c r="B266" s="45" t="s">
        <v>38</v>
      </c>
      <c r="C266" s="529" t="s">
        <v>524</v>
      </c>
      <c r="D266" s="529" t="s">
        <v>529</v>
      </c>
      <c r="E266" s="45" t="s">
        <v>530</v>
      </c>
      <c r="F266" s="52">
        <v>-6864</v>
      </c>
      <c r="H266" s="52">
        <v>0</v>
      </c>
      <c r="I266" s="52">
        <v>-6864</v>
      </c>
      <c r="J266" s="52">
        <v>0</v>
      </c>
      <c r="K266" s="52">
        <v>-6864</v>
      </c>
      <c r="M266" s="52">
        <v>-2</v>
      </c>
      <c r="N266" s="539">
        <v>3431</v>
      </c>
      <c r="O266" s="540">
        <v>-6862</v>
      </c>
    </row>
    <row r="267" spans="1:15" ht="13.8" outlineLevel="1" thickBot="1">
      <c r="A267" s="528" t="s">
        <v>2074</v>
      </c>
      <c r="C267" s="529" t="s">
        <v>524</v>
      </c>
      <c r="E267" s="541" t="s">
        <v>1775</v>
      </c>
      <c r="F267" s="42">
        <v>-339611</v>
      </c>
      <c r="G267" s="42"/>
      <c r="H267" s="42">
        <v>0</v>
      </c>
      <c r="I267" s="42">
        <v>-339611</v>
      </c>
      <c r="J267" s="42">
        <v>0</v>
      </c>
      <c r="K267" s="42">
        <v>-339611</v>
      </c>
      <c r="L267" s="42"/>
      <c r="M267" s="42">
        <v>-45666</v>
      </c>
      <c r="N267" s="539">
        <v>6.4370000000000003</v>
      </c>
      <c r="O267" s="540">
        <v>-293945</v>
      </c>
    </row>
    <row r="268" spans="1:15" ht="13.8" outlineLevel="2" thickTop="1">
      <c r="A268" s="528" t="s">
        <v>38</v>
      </c>
      <c r="C268" s="529" t="s">
        <v>531</v>
      </c>
      <c r="N268" s="539" t="s">
        <v>2729</v>
      </c>
      <c r="O268" s="540" t="s">
        <v>2729</v>
      </c>
    </row>
    <row r="269" spans="1:15" outlineLevel="2">
      <c r="A269" s="528" t="s">
        <v>2075</v>
      </c>
      <c r="B269" s="45" t="s">
        <v>38</v>
      </c>
      <c r="C269" s="529" t="s">
        <v>531</v>
      </c>
      <c r="D269" s="529" t="s">
        <v>532</v>
      </c>
      <c r="E269" s="45" t="s">
        <v>533</v>
      </c>
      <c r="F269" s="52">
        <v>-21301</v>
      </c>
      <c r="H269" s="52">
        <v>0</v>
      </c>
      <c r="I269" s="52">
        <v>-21301</v>
      </c>
      <c r="J269" s="52">
        <v>0</v>
      </c>
      <c r="K269" s="52">
        <v>-21301</v>
      </c>
      <c r="M269" s="52">
        <v>-8545</v>
      </c>
      <c r="N269" s="539">
        <v>1.4930000000000001</v>
      </c>
      <c r="O269" s="540">
        <v>-12756</v>
      </c>
    </row>
    <row r="270" spans="1:15" outlineLevel="2">
      <c r="A270" s="528" t="s">
        <v>2076</v>
      </c>
      <c r="B270" s="45" t="s">
        <v>38</v>
      </c>
      <c r="C270" s="529" t="s">
        <v>531</v>
      </c>
      <c r="D270" s="529" t="s">
        <v>534</v>
      </c>
      <c r="E270" s="45" t="s">
        <v>535</v>
      </c>
      <c r="F270" s="52">
        <v>-21445</v>
      </c>
      <c r="H270" s="52">
        <v>0</v>
      </c>
      <c r="I270" s="52">
        <v>-21445</v>
      </c>
      <c r="J270" s="52">
        <v>0</v>
      </c>
      <c r="K270" s="52">
        <v>-21445</v>
      </c>
      <c r="M270" s="52">
        <v>-9157</v>
      </c>
      <c r="N270" s="539">
        <v>1.3420000000000001</v>
      </c>
      <c r="O270" s="540">
        <v>-12288</v>
      </c>
    </row>
    <row r="271" spans="1:15" outlineLevel="2">
      <c r="A271" s="528" t="s">
        <v>2077</v>
      </c>
      <c r="B271" s="45" t="s">
        <v>38</v>
      </c>
      <c r="C271" s="529" t="s">
        <v>531</v>
      </c>
      <c r="D271" s="529" t="s">
        <v>536</v>
      </c>
      <c r="E271" s="45" t="s">
        <v>537</v>
      </c>
      <c r="F271" s="52">
        <v>-16644</v>
      </c>
      <c r="H271" s="52">
        <v>0</v>
      </c>
      <c r="I271" s="52">
        <v>-16644</v>
      </c>
      <c r="J271" s="52">
        <v>0</v>
      </c>
      <c r="K271" s="52">
        <v>-16644</v>
      </c>
      <c r="M271" s="52">
        <v>-7288</v>
      </c>
      <c r="N271" s="539">
        <v>1.284</v>
      </c>
      <c r="O271" s="540">
        <v>-9356</v>
      </c>
    </row>
    <row r="272" spans="1:15" ht="13.8" outlineLevel="1" thickBot="1">
      <c r="A272" s="528" t="s">
        <v>2078</v>
      </c>
      <c r="C272" s="529" t="s">
        <v>531</v>
      </c>
      <c r="E272" s="541" t="s">
        <v>1776</v>
      </c>
      <c r="F272" s="42">
        <v>-59390</v>
      </c>
      <c r="G272" s="42"/>
      <c r="H272" s="42">
        <v>0</v>
      </c>
      <c r="I272" s="42">
        <v>-59390</v>
      </c>
      <c r="J272" s="42">
        <v>0</v>
      </c>
      <c r="K272" s="42">
        <v>-59390</v>
      </c>
      <c r="L272" s="42"/>
      <c r="M272" s="42">
        <v>-24990</v>
      </c>
      <c r="N272" s="539">
        <v>1.377</v>
      </c>
      <c r="O272" s="540">
        <v>-34400</v>
      </c>
    </row>
    <row r="273" spans="1:15" ht="13.8" outlineLevel="2" thickTop="1">
      <c r="A273" s="528" t="s">
        <v>38</v>
      </c>
      <c r="C273" s="529" t="s">
        <v>538</v>
      </c>
      <c r="N273" s="539" t="s">
        <v>2729</v>
      </c>
      <c r="O273" s="540" t="s">
        <v>2729</v>
      </c>
    </row>
    <row r="274" spans="1:15" outlineLevel="2">
      <c r="A274" s="528" t="s">
        <v>2079</v>
      </c>
      <c r="B274" s="45" t="s">
        <v>38</v>
      </c>
      <c r="C274" s="529" t="s">
        <v>538</v>
      </c>
      <c r="D274" s="529" t="s">
        <v>539</v>
      </c>
      <c r="E274" s="45" t="s">
        <v>540</v>
      </c>
      <c r="F274" s="52">
        <v>0</v>
      </c>
      <c r="H274" s="52">
        <v>0</v>
      </c>
      <c r="I274" s="52">
        <v>0</v>
      </c>
      <c r="J274" s="52">
        <v>0</v>
      </c>
      <c r="K274" s="52">
        <v>0</v>
      </c>
      <c r="M274" s="52">
        <v>0</v>
      </c>
      <c r="N274" s="539" t="s">
        <v>2729</v>
      </c>
      <c r="O274" s="540">
        <v>0</v>
      </c>
    </row>
    <row r="275" spans="1:15" outlineLevel="2">
      <c r="A275" s="528" t="s">
        <v>2080</v>
      </c>
      <c r="B275" s="45" t="s">
        <v>38</v>
      </c>
      <c r="C275" s="529" t="s">
        <v>538</v>
      </c>
      <c r="D275" s="529" t="s">
        <v>541</v>
      </c>
      <c r="E275" s="45" t="s">
        <v>542</v>
      </c>
      <c r="F275" s="52">
        <v>-36098</v>
      </c>
      <c r="H275" s="52">
        <v>0</v>
      </c>
      <c r="I275" s="52">
        <v>-36098</v>
      </c>
      <c r="J275" s="52">
        <v>0</v>
      </c>
      <c r="K275" s="52">
        <v>-36098</v>
      </c>
      <c r="M275" s="52">
        <v>-81305</v>
      </c>
      <c r="N275" s="539">
        <v>-0.55600000000000005</v>
      </c>
      <c r="O275" s="540">
        <v>45207</v>
      </c>
    </row>
    <row r="276" spans="1:15" outlineLevel="2">
      <c r="A276" s="528" t="s">
        <v>2081</v>
      </c>
      <c r="B276" s="45" t="s">
        <v>38</v>
      </c>
      <c r="C276" s="529" t="s">
        <v>538</v>
      </c>
      <c r="D276" s="529" t="s">
        <v>543</v>
      </c>
      <c r="E276" s="45" t="s">
        <v>544</v>
      </c>
      <c r="F276" s="52">
        <v>-28534</v>
      </c>
      <c r="H276" s="52">
        <v>0</v>
      </c>
      <c r="I276" s="52">
        <v>-28534</v>
      </c>
      <c r="J276" s="52">
        <v>0</v>
      </c>
      <c r="K276" s="52">
        <v>-28534</v>
      </c>
      <c r="M276" s="52">
        <v>0</v>
      </c>
      <c r="N276" s="539" t="s">
        <v>2729</v>
      </c>
      <c r="O276" s="540">
        <v>-28534</v>
      </c>
    </row>
    <row r="277" spans="1:15" outlineLevel="2">
      <c r="A277" s="528" t="s">
        <v>2082</v>
      </c>
      <c r="B277" s="45" t="s">
        <v>38</v>
      </c>
      <c r="C277" s="529" t="s">
        <v>538</v>
      </c>
      <c r="D277" s="529" t="s">
        <v>545</v>
      </c>
      <c r="E277" s="45" t="s">
        <v>546</v>
      </c>
      <c r="F277" s="52">
        <v>0</v>
      </c>
      <c r="H277" s="52">
        <v>0</v>
      </c>
      <c r="I277" s="52">
        <v>0</v>
      </c>
      <c r="J277" s="52">
        <v>0</v>
      </c>
      <c r="K277" s="52">
        <v>0</v>
      </c>
      <c r="M277" s="52">
        <v>0</v>
      </c>
      <c r="N277" s="539" t="s">
        <v>2729</v>
      </c>
      <c r="O277" s="540">
        <v>0</v>
      </c>
    </row>
    <row r="278" spans="1:15" outlineLevel="2">
      <c r="A278" s="528" t="s">
        <v>2083</v>
      </c>
      <c r="B278" s="45" t="s">
        <v>38</v>
      </c>
      <c r="C278" s="529" t="s">
        <v>538</v>
      </c>
      <c r="D278" s="529" t="s">
        <v>547</v>
      </c>
      <c r="E278" s="45" t="s">
        <v>548</v>
      </c>
      <c r="F278" s="52">
        <v>-37688</v>
      </c>
      <c r="H278" s="52">
        <v>0</v>
      </c>
      <c r="I278" s="52">
        <v>-37688</v>
      </c>
      <c r="J278" s="52">
        <v>0</v>
      </c>
      <c r="K278" s="52">
        <v>-37688</v>
      </c>
      <c r="M278" s="52">
        <v>-24344</v>
      </c>
      <c r="N278" s="539">
        <v>0.54800000000000004</v>
      </c>
      <c r="O278" s="540">
        <v>-13344</v>
      </c>
    </row>
    <row r="279" spans="1:15" outlineLevel="2">
      <c r="A279" s="528" t="s">
        <v>2084</v>
      </c>
      <c r="B279" s="45" t="s">
        <v>38</v>
      </c>
      <c r="C279" s="529" t="s">
        <v>538</v>
      </c>
      <c r="D279" s="529" t="s">
        <v>549</v>
      </c>
      <c r="E279" s="45" t="s">
        <v>550</v>
      </c>
      <c r="F279" s="52">
        <v>0</v>
      </c>
      <c r="H279" s="52">
        <v>0</v>
      </c>
      <c r="I279" s="52">
        <v>0</v>
      </c>
      <c r="J279" s="52">
        <v>0</v>
      </c>
      <c r="K279" s="52">
        <v>0</v>
      </c>
      <c r="M279" s="52">
        <v>0</v>
      </c>
      <c r="N279" s="539" t="s">
        <v>2729</v>
      </c>
      <c r="O279" s="540">
        <v>0</v>
      </c>
    </row>
    <row r="280" spans="1:15" outlineLevel="2">
      <c r="A280" s="528" t="s">
        <v>2085</v>
      </c>
      <c r="B280" s="45" t="s">
        <v>38</v>
      </c>
      <c r="C280" s="529" t="s">
        <v>538</v>
      </c>
      <c r="D280" s="529" t="s">
        <v>551</v>
      </c>
      <c r="E280" s="45" t="s">
        <v>552</v>
      </c>
      <c r="F280" s="52">
        <v>-36230</v>
      </c>
      <c r="H280" s="52">
        <v>0</v>
      </c>
      <c r="I280" s="52">
        <v>-36230</v>
      </c>
      <c r="J280" s="52">
        <v>0</v>
      </c>
      <c r="K280" s="52">
        <v>-36230</v>
      </c>
      <c r="M280" s="52">
        <v>-92641</v>
      </c>
      <c r="N280" s="539">
        <v>-0.60899999999999999</v>
      </c>
      <c r="O280" s="540">
        <v>56411</v>
      </c>
    </row>
    <row r="281" spans="1:15" outlineLevel="2">
      <c r="A281" s="528" t="s">
        <v>2086</v>
      </c>
      <c r="B281" s="45" t="s">
        <v>38</v>
      </c>
      <c r="C281" s="529" t="s">
        <v>538</v>
      </c>
      <c r="D281" s="529" t="s">
        <v>553</v>
      </c>
      <c r="E281" s="45" t="s">
        <v>554</v>
      </c>
      <c r="F281" s="52">
        <v>-16371</v>
      </c>
      <c r="H281" s="52">
        <v>0</v>
      </c>
      <c r="I281" s="52">
        <v>-16371</v>
      </c>
      <c r="J281" s="52">
        <v>0</v>
      </c>
      <c r="K281" s="52">
        <v>-16371</v>
      </c>
      <c r="M281" s="52">
        <v>0</v>
      </c>
      <c r="N281" s="539" t="s">
        <v>2729</v>
      </c>
      <c r="O281" s="540">
        <v>-16371</v>
      </c>
    </row>
    <row r="282" spans="1:15" outlineLevel="2">
      <c r="A282" s="528" t="s">
        <v>2087</v>
      </c>
      <c r="B282" s="45" t="s">
        <v>38</v>
      </c>
      <c r="C282" s="529" t="s">
        <v>538</v>
      </c>
      <c r="D282" s="529" t="s">
        <v>555</v>
      </c>
      <c r="E282" s="45" t="s">
        <v>556</v>
      </c>
      <c r="F282" s="52">
        <v>0</v>
      </c>
      <c r="H282" s="52">
        <v>0</v>
      </c>
      <c r="I282" s="52">
        <v>0</v>
      </c>
      <c r="J282" s="52">
        <v>0</v>
      </c>
      <c r="K282" s="52">
        <v>0</v>
      </c>
      <c r="M282" s="52">
        <v>0</v>
      </c>
      <c r="N282" s="539" t="s">
        <v>2729</v>
      </c>
      <c r="O282" s="540">
        <v>0</v>
      </c>
    </row>
    <row r="283" spans="1:15" outlineLevel="2">
      <c r="A283" s="528" t="s">
        <v>2088</v>
      </c>
      <c r="B283" s="45" t="s">
        <v>38</v>
      </c>
      <c r="C283" s="529" t="s">
        <v>538</v>
      </c>
      <c r="D283" s="529" t="s">
        <v>557</v>
      </c>
      <c r="E283" s="45" t="s">
        <v>558</v>
      </c>
      <c r="F283" s="52">
        <v>-41588</v>
      </c>
      <c r="H283" s="52">
        <v>0</v>
      </c>
      <c r="I283" s="52">
        <v>-41588</v>
      </c>
      <c r="J283" s="52">
        <v>0</v>
      </c>
      <c r="K283" s="52">
        <v>-41588</v>
      </c>
      <c r="M283" s="52">
        <v>-27783</v>
      </c>
      <c r="N283" s="539">
        <v>0.497</v>
      </c>
      <c r="O283" s="540">
        <v>-13805</v>
      </c>
    </row>
    <row r="284" spans="1:15" outlineLevel="2">
      <c r="A284" s="528" t="s">
        <v>2089</v>
      </c>
      <c r="B284" s="45" t="s">
        <v>38</v>
      </c>
      <c r="C284" s="529" t="s">
        <v>538</v>
      </c>
      <c r="D284" s="529" t="s">
        <v>559</v>
      </c>
      <c r="E284" s="45" t="s">
        <v>560</v>
      </c>
      <c r="F284" s="52">
        <v>0</v>
      </c>
      <c r="H284" s="52">
        <v>0</v>
      </c>
      <c r="I284" s="52">
        <v>0</v>
      </c>
      <c r="J284" s="52">
        <v>0</v>
      </c>
      <c r="K284" s="52">
        <v>0</v>
      </c>
      <c r="M284" s="52">
        <v>0</v>
      </c>
      <c r="N284" s="539" t="s">
        <v>2729</v>
      </c>
      <c r="O284" s="540">
        <v>0</v>
      </c>
    </row>
    <row r="285" spans="1:15" outlineLevel="2">
      <c r="A285" s="528" t="s">
        <v>2090</v>
      </c>
      <c r="B285" s="45" t="s">
        <v>38</v>
      </c>
      <c r="C285" s="529" t="s">
        <v>538</v>
      </c>
      <c r="D285" s="529" t="s">
        <v>561</v>
      </c>
      <c r="E285" s="45" t="s">
        <v>562</v>
      </c>
      <c r="F285" s="52">
        <v>-28260</v>
      </c>
      <c r="H285" s="52">
        <v>0</v>
      </c>
      <c r="I285" s="52">
        <v>-28260</v>
      </c>
      <c r="J285" s="52">
        <v>0</v>
      </c>
      <c r="K285" s="52">
        <v>-28260</v>
      </c>
      <c r="M285" s="52">
        <v>-76132</v>
      </c>
      <c r="N285" s="539">
        <v>-0.629</v>
      </c>
      <c r="O285" s="540">
        <v>47872</v>
      </c>
    </row>
    <row r="286" spans="1:15" outlineLevel="2">
      <c r="A286" s="528" t="s">
        <v>2091</v>
      </c>
      <c r="B286" s="45" t="s">
        <v>38</v>
      </c>
      <c r="C286" s="529" t="s">
        <v>538</v>
      </c>
      <c r="D286" s="529" t="s">
        <v>563</v>
      </c>
      <c r="E286" s="45" t="s">
        <v>564</v>
      </c>
      <c r="F286" s="52">
        <v>-17908</v>
      </c>
      <c r="H286" s="52">
        <v>0</v>
      </c>
      <c r="I286" s="52">
        <v>-17908</v>
      </c>
      <c r="J286" s="52">
        <v>0</v>
      </c>
      <c r="K286" s="52">
        <v>-17908</v>
      </c>
      <c r="M286" s="52">
        <v>0</v>
      </c>
      <c r="N286" s="539" t="s">
        <v>2729</v>
      </c>
      <c r="O286" s="540">
        <v>-17908</v>
      </c>
    </row>
    <row r="287" spans="1:15" outlineLevel="2">
      <c r="A287" s="528" t="s">
        <v>2092</v>
      </c>
      <c r="B287" s="45" t="s">
        <v>38</v>
      </c>
      <c r="C287" s="529" t="s">
        <v>538</v>
      </c>
      <c r="D287" s="529" t="s">
        <v>565</v>
      </c>
      <c r="E287" s="45" t="s">
        <v>566</v>
      </c>
      <c r="F287" s="52">
        <v>0</v>
      </c>
      <c r="H287" s="52">
        <v>0</v>
      </c>
      <c r="I287" s="52">
        <v>0</v>
      </c>
      <c r="J287" s="52">
        <v>0</v>
      </c>
      <c r="K287" s="52">
        <v>0</v>
      </c>
      <c r="M287" s="52">
        <v>0</v>
      </c>
      <c r="N287" s="539" t="s">
        <v>2729</v>
      </c>
      <c r="O287" s="540">
        <v>0</v>
      </c>
    </row>
    <row r="288" spans="1:15" outlineLevel="2">
      <c r="A288" s="528" t="s">
        <v>2093</v>
      </c>
      <c r="B288" s="45" t="s">
        <v>38</v>
      </c>
      <c r="C288" s="529" t="s">
        <v>538</v>
      </c>
      <c r="D288" s="529" t="s">
        <v>567</v>
      </c>
      <c r="E288" s="45" t="s">
        <v>568</v>
      </c>
      <c r="F288" s="52">
        <v>-33527</v>
      </c>
      <c r="H288" s="52">
        <v>0</v>
      </c>
      <c r="I288" s="52">
        <v>-33527</v>
      </c>
      <c r="J288" s="52">
        <v>0</v>
      </c>
      <c r="K288" s="52">
        <v>-33527</v>
      </c>
      <c r="M288" s="52">
        <v>-22871</v>
      </c>
      <c r="N288" s="539">
        <v>0.46600000000000003</v>
      </c>
      <c r="O288" s="540">
        <v>-10656</v>
      </c>
    </row>
    <row r="289" spans="1:22" ht="13.8" outlineLevel="1" thickBot="1">
      <c r="A289" s="528" t="s">
        <v>2094</v>
      </c>
      <c r="C289" s="529" t="s">
        <v>538</v>
      </c>
      <c r="E289" s="541" t="s">
        <v>1777</v>
      </c>
      <c r="F289" s="42">
        <v>-276204</v>
      </c>
      <c r="G289" s="42"/>
      <c r="H289" s="42">
        <v>0</v>
      </c>
      <c r="I289" s="42">
        <v>-276204</v>
      </c>
      <c r="J289" s="42">
        <v>0</v>
      </c>
      <c r="K289" s="42">
        <v>-276204</v>
      </c>
      <c r="L289" s="42"/>
      <c r="M289" s="42">
        <v>-325076</v>
      </c>
      <c r="N289" s="539">
        <v>-0.15</v>
      </c>
      <c r="O289" s="540">
        <v>48872</v>
      </c>
    </row>
    <row r="290" spans="1:22" ht="13.8" outlineLevel="2" thickTop="1">
      <c r="A290" s="528" t="s">
        <v>38</v>
      </c>
      <c r="C290" s="529" t="s">
        <v>569</v>
      </c>
      <c r="N290" s="539" t="s">
        <v>2729</v>
      </c>
      <c r="O290" s="540" t="s">
        <v>2729</v>
      </c>
    </row>
    <row r="291" spans="1:22" outlineLevel="2">
      <c r="A291" s="528" t="s">
        <v>2095</v>
      </c>
      <c r="B291" s="45" t="s">
        <v>38</v>
      </c>
      <c r="C291" s="529" t="s">
        <v>569</v>
      </c>
      <c r="D291" s="529" t="s">
        <v>570</v>
      </c>
      <c r="E291" s="45" t="s">
        <v>571</v>
      </c>
      <c r="F291" s="52">
        <v>-10291</v>
      </c>
      <c r="H291" s="52">
        <v>0</v>
      </c>
      <c r="I291" s="52">
        <v>-10291</v>
      </c>
      <c r="J291" s="52">
        <v>0</v>
      </c>
      <c r="K291" s="52">
        <v>-10291</v>
      </c>
      <c r="M291" s="52">
        <v>-14793</v>
      </c>
      <c r="N291" s="539">
        <v>-0.30399999999999999</v>
      </c>
      <c r="O291" s="540">
        <v>4502</v>
      </c>
    </row>
    <row r="292" spans="1:22" outlineLevel="2">
      <c r="A292" s="528" t="s">
        <v>2096</v>
      </c>
      <c r="B292" s="45" t="s">
        <v>38</v>
      </c>
      <c r="C292" s="529" t="s">
        <v>569</v>
      </c>
      <c r="D292" s="529" t="s">
        <v>572</v>
      </c>
      <c r="E292" s="45" t="s">
        <v>573</v>
      </c>
      <c r="F292" s="52">
        <v>-10532</v>
      </c>
      <c r="H292" s="52">
        <v>0</v>
      </c>
      <c r="I292" s="52">
        <v>-10532</v>
      </c>
      <c r="J292" s="52">
        <v>0</v>
      </c>
      <c r="K292" s="52">
        <v>-10532</v>
      </c>
      <c r="M292" s="52">
        <v>-16782</v>
      </c>
      <c r="N292" s="539">
        <v>-0.372</v>
      </c>
      <c r="O292" s="540">
        <v>6250</v>
      </c>
    </row>
    <row r="293" spans="1:22" outlineLevel="2">
      <c r="A293" s="528" t="s">
        <v>2097</v>
      </c>
      <c r="B293" s="45" t="s">
        <v>38</v>
      </c>
      <c r="C293" s="529" t="s">
        <v>569</v>
      </c>
      <c r="D293" s="529" t="s">
        <v>574</v>
      </c>
      <c r="E293" s="45" t="s">
        <v>575</v>
      </c>
      <c r="F293" s="52">
        <v>-8211</v>
      </c>
      <c r="H293" s="52">
        <v>0</v>
      </c>
      <c r="I293" s="52">
        <v>-8211</v>
      </c>
      <c r="J293" s="52">
        <v>0</v>
      </c>
      <c r="K293" s="52">
        <v>-8211</v>
      </c>
      <c r="M293" s="52">
        <v>-13780</v>
      </c>
      <c r="N293" s="539">
        <v>-0.40400000000000003</v>
      </c>
      <c r="O293" s="540">
        <v>5569</v>
      </c>
    </row>
    <row r="294" spans="1:22" ht="13.8" outlineLevel="1" thickBot="1">
      <c r="A294" s="528" t="s">
        <v>2098</v>
      </c>
      <c r="C294" s="529" t="s">
        <v>569</v>
      </c>
      <c r="E294" s="541" t="s">
        <v>1778</v>
      </c>
      <c r="F294" s="42">
        <v>-29034</v>
      </c>
      <c r="G294" s="42"/>
      <c r="H294" s="42">
        <v>0</v>
      </c>
      <c r="I294" s="42">
        <v>-29034</v>
      </c>
      <c r="J294" s="42">
        <v>0</v>
      </c>
      <c r="K294" s="42">
        <v>-29034</v>
      </c>
      <c r="L294" s="42"/>
      <c r="M294" s="42">
        <v>-45355</v>
      </c>
      <c r="N294" s="539">
        <v>-0.36</v>
      </c>
      <c r="O294" s="540">
        <v>16321</v>
      </c>
    </row>
    <row r="295" spans="1:22" ht="13.8" outlineLevel="2" thickTop="1">
      <c r="A295" s="528" t="s">
        <v>38</v>
      </c>
      <c r="C295" s="529" t="s">
        <v>576</v>
      </c>
      <c r="N295" s="539" t="s">
        <v>2729</v>
      </c>
      <c r="O295" s="540" t="s">
        <v>2729</v>
      </c>
    </row>
    <row r="296" spans="1:22" outlineLevel="2">
      <c r="A296" s="528" t="s">
        <v>2099</v>
      </c>
      <c r="B296" s="45" t="s">
        <v>38</v>
      </c>
      <c r="C296" s="529" t="s">
        <v>576</v>
      </c>
      <c r="D296" s="529" t="s">
        <v>577</v>
      </c>
      <c r="E296" s="45" t="s">
        <v>578</v>
      </c>
      <c r="F296" s="52">
        <v>-102288</v>
      </c>
      <c r="H296" s="52">
        <v>0</v>
      </c>
      <c r="I296" s="52">
        <v>-102288</v>
      </c>
      <c r="J296" s="52">
        <v>0</v>
      </c>
      <c r="K296" s="52">
        <v>-102288</v>
      </c>
      <c r="M296" s="52">
        <v>-62976</v>
      </c>
      <c r="N296" s="539">
        <v>0.624</v>
      </c>
      <c r="O296" s="540">
        <v>-39312</v>
      </c>
      <c r="U296" s="532">
        <v>9079500</v>
      </c>
      <c r="V296" s="532">
        <v>79500</v>
      </c>
    </row>
    <row r="297" spans="1:22" outlineLevel="2">
      <c r="A297" s="528" t="s">
        <v>2100</v>
      </c>
      <c r="B297" s="45" t="s">
        <v>38</v>
      </c>
      <c r="C297" s="529" t="s">
        <v>576</v>
      </c>
      <c r="D297" s="529" t="s">
        <v>579</v>
      </c>
      <c r="E297" s="45" t="s">
        <v>580</v>
      </c>
      <c r="F297" s="52">
        <v>0</v>
      </c>
      <c r="H297" s="52">
        <v>0</v>
      </c>
      <c r="I297" s="52">
        <v>0</v>
      </c>
      <c r="J297" s="52">
        <v>0</v>
      </c>
      <c r="K297" s="52">
        <v>0</v>
      </c>
      <c r="M297" s="52">
        <v>0</v>
      </c>
      <c r="N297" s="539" t="s">
        <v>2729</v>
      </c>
      <c r="O297" s="540">
        <v>0</v>
      </c>
      <c r="U297" s="532">
        <f>+U296+4200</f>
        <v>9083700</v>
      </c>
      <c r="V297" s="532">
        <f>+V296+4200</f>
        <v>83700</v>
      </c>
    </row>
    <row r="298" spans="1:22" outlineLevel="2">
      <c r="A298" s="528" t="s">
        <v>2101</v>
      </c>
      <c r="B298" s="45" t="s">
        <v>38</v>
      </c>
      <c r="C298" s="529" t="s">
        <v>576</v>
      </c>
      <c r="D298" s="529" t="s">
        <v>581</v>
      </c>
      <c r="E298" s="45" t="s">
        <v>582</v>
      </c>
      <c r="F298" s="52">
        <v>-5910</v>
      </c>
      <c r="H298" s="52">
        <v>0</v>
      </c>
      <c r="I298" s="52">
        <v>-5910</v>
      </c>
      <c r="J298" s="52">
        <v>0</v>
      </c>
      <c r="K298" s="52">
        <v>-5910</v>
      </c>
      <c r="M298" s="52">
        <v>-5910</v>
      </c>
      <c r="N298" s="539">
        <v>0</v>
      </c>
      <c r="O298" s="540">
        <v>0</v>
      </c>
    </row>
    <row r="299" spans="1:22" ht="13.8" outlineLevel="1" thickBot="1">
      <c r="A299" s="528" t="s">
        <v>2102</v>
      </c>
      <c r="C299" s="529" t="s">
        <v>576</v>
      </c>
      <c r="E299" s="541" t="s">
        <v>1779</v>
      </c>
      <c r="F299" s="42">
        <v>-108198</v>
      </c>
      <c r="G299" s="42"/>
      <c r="H299" s="42">
        <v>0</v>
      </c>
      <c r="I299" s="42">
        <v>-108198</v>
      </c>
      <c r="J299" s="42">
        <v>0</v>
      </c>
      <c r="K299" s="42">
        <v>-108198</v>
      </c>
      <c r="L299" s="42"/>
      <c r="M299" s="42">
        <v>-68886</v>
      </c>
      <c r="N299" s="539">
        <v>0.57099999999999995</v>
      </c>
      <c r="O299" s="540">
        <v>-39312</v>
      </c>
    </row>
    <row r="300" spans="1:22" ht="13.8" outlineLevel="2" thickTop="1">
      <c r="A300" s="528" t="s">
        <v>38</v>
      </c>
      <c r="C300" s="529" t="s">
        <v>583</v>
      </c>
      <c r="N300" s="539" t="s">
        <v>2729</v>
      </c>
      <c r="O300" s="540" t="s">
        <v>2729</v>
      </c>
    </row>
    <row r="301" spans="1:22" outlineLevel="2">
      <c r="A301" s="528" t="s">
        <v>2103</v>
      </c>
      <c r="B301" s="45" t="s">
        <v>38</v>
      </c>
      <c r="C301" s="529" t="s">
        <v>583</v>
      </c>
      <c r="D301" s="529" t="s">
        <v>584</v>
      </c>
      <c r="E301" s="45" t="s">
        <v>585</v>
      </c>
      <c r="F301" s="52">
        <v>0</v>
      </c>
      <c r="H301" s="52">
        <v>0</v>
      </c>
      <c r="I301" s="52">
        <v>0</v>
      </c>
      <c r="J301" s="52">
        <v>0</v>
      </c>
      <c r="K301" s="52">
        <v>0</v>
      </c>
      <c r="M301" s="52">
        <v>0</v>
      </c>
      <c r="N301" s="539" t="s">
        <v>2729</v>
      </c>
      <c r="O301" s="540">
        <v>0</v>
      </c>
    </row>
    <row r="302" spans="1:22" outlineLevel="2">
      <c r="A302" s="528" t="s">
        <v>2104</v>
      </c>
      <c r="B302" s="45" t="s">
        <v>38</v>
      </c>
      <c r="C302" s="529" t="s">
        <v>583</v>
      </c>
      <c r="D302" s="529" t="s">
        <v>586</v>
      </c>
      <c r="E302" s="45" t="s">
        <v>587</v>
      </c>
      <c r="F302" s="52">
        <v>-22782</v>
      </c>
      <c r="H302" s="52">
        <v>0</v>
      </c>
      <c r="I302" s="52">
        <v>-22782</v>
      </c>
      <c r="J302" s="52">
        <v>0</v>
      </c>
      <c r="K302" s="52">
        <v>-22782</v>
      </c>
      <c r="M302" s="52">
        <v>-31983</v>
      </c>
      <c r="N302" s="539">
        <v>-0.28799999999999998</v>
      </c>
      <c r="O302" s="540">
        <v>9201</v>
      </c>
    </row>
    <row r="303" spans="1:22" outlineLevel="2">
      <c r="A303" s="528" t="s">
        <v>2105</v>
      </c>
      <c r="B303" s="45" t="s">
        <v>38</v>
      </c>
      <c r="C303" s="529" t="s">
        <v>583</v>
      </c>
      <c r="D303" s="529" t="s">
        <v>588</v>
      </c>
      <c r="E303" s="45" t="s">
        <v>589</v>
      </c>
      <c r="F303" s="52">
        <v>0</v>
      </c>
      <c r="H303" s="52">
        <v>0</v>
      </c>
      <c r="I303" s="52">
        <v>0</v>
      </c>
      <c r="J303" s="52">
        <v>0</v>
      </c>
      <c r="K303" s="52">
        <v>0</v>
      </c>
      <c r="M303" s="52">
        <v>0</v>
      </c>
      <c r="N303" s="539" t="s">
        <v>2729</v>
      </c>
      <c r="O303" s="540">
        <v>0</v>
      </c>
    </row>
    <row r="304" spans="1:22" outlineLevel="2">
      <c r="A304" s="528" t="s">
        <v>2106</v>
      </c>
      <c r="B304" s="45" t="s">
        <v>38</v>
      </c>
      <c r="C304" s="529" t="s">
        <v>583</v>
      </c>
      <c r="D304" s="529" t="s">
        <v>590</v>
      </c>
      <c r="E304" s="45" t="s">
        <v>591</v>
      </c>
      <c r="F304" s="52">
        <v>0</v>
      </c>
      <c r="H304" s="52">
        <v>0</v>
      </c>
      <c r="I304" s="52">
        <v>0</v>
      </c>
      <c r="J304" s="52">
        <v>0</v>
      </c>
      <c r="K304" s="52">
        <v>0</v>
      </c>
      <c r="M304" s="52">
        <v>0</v>
      </c>
      <c r="N304" s="539" t="s">
        <v>2729</v>
      </c>
      <c r="O304" s="540">
        <v>0</v>
      </c>
    </row>
    <row r="305" spans="1:15" outlineLevel="2">
      <c r="A305" s="528" t="s">
        <v>2107</v>
      </c>
      <c r="B305" s="45" t="s">
        <v>38</v>
      </c>
      <c r="C305" s="529" t="s">
        <v>583</v>
      </c>
      <c r="D305" s="529" t="s">
        <v>592</v>
      </c>
      <c r="E305" s="45" t="s">
        <v>593</v>
      </c>
      <c r="F305" s="52">
        <v>0</v>
      </c>
      <c r="H305" s="52">
        <v>0</v>
      </c>
      <c r="I305" s="52">
        <v>0</v>
      </c>
      <c r="J305" s="52">
        <v>0</v>
      </c>
      <c r="K305" s="52">
        <v>0</v>
      </c>
      <c r="M305" s="52">
        <v>0</v>
      </c>
      <c r="N305" s="539" t="s">
        <v>2729</v>
      </c>
      <c r="O305" s="540">
        <v>0</v>
      </c>
    </row>
    <row r="306" spans="1:15" outlineLevel="2">
      <c r="A306" s="528" t="s">
        <v>2108</v>
      </c>
      <c r="B306" s="45" t="s">
        <v>38</v>
      </c>
      <c r="C306" s="529" t="s">
        <v>583</v>
      </c>
      <c r="D306" s="529" t="s">
        <v>594</v>
      </c>
      <c r="E306" s="45" t="s">
        <v>595</v>
      </c>
      <c r="F306" s="52">
        <v>-25576</v>
      </c>
      <c r="H306" s="52">
        <v>0</v>
      </c>
      <c r="I306" s="52">
        <v>-25576</v>
      </c>
      <c r="J306" s="52">
        <v>0</v>
      </c>
      <c r="K306" s="52">
        <v>-25576</v>
      </c>
      <c r="M306" s="52">
        <v>-37031</v>
      </c>
      <c r="N306" s="539">
        <v>-0.309</v>
      </c>
      <c r="O306" s="540">
        <v>11455</v>
      </c>
    </row>
    <row r="307" spans="1:15" outlineLevel="2">
      <c r="A307" s="528" t="s">
        <v>2109</v>
      </c>
      <c r="B307" s="45" t="s">
        <v>38</v>
      </c>
      <c r="C307" s="529" t="s">
        <v>583</v>
      </c>
      <c r="D307" s="529" t="s">
        <v>596</v>
      </c>
      <c r="E307" s="45" t="s">
        <v>597</v>
      </c>
      <c r="F307" s="52">
        <v>0</v>
      </c>
      <c r="H307" s="52">
        <v>0</v>
      </c>
      <c r="I307" s="52">
        <v>0</v>
      </c>
      <c r="J307" s="52">
        <v>0</v>
      </c>
      <c r="K307" s="52">
        <v>0</v>
      </c>
      <c r="M307" s="52">
        <v>0</v>
      </c>
      <c r="N307" s="539" t="s">
        <v>2729</v>
      </c>
      <c r="O307" s="540">
        <v>0</v>
      </c>
    </row>
    <row r="308" spans="1:15" outlineLevel="2">
      <c r="A308" s="528" t="s">
        <v>2110</v>
      </c>
      <c r="B308" s="45" t="s">
        <v>38</v>
      </c>
      <c r="C308" s="529" t="s">
        <v>583</v>
      </c>
      <c r="D308" s="529" t="s">
        <v>598</v>
      </c>
      <c r="E308" s="45" t="s">
        <v>599</v>
      </c>
      <c r="F308" s="52">
        <v>0</v>
      </c>
      <c r="H308" s="52">
        <v>0</v>
      </c>
      <c r="I308" s="52">
        <v>0</v>
      </c>
      <c r="J308" s="52">
        <v>0</v>
      </c>
      <c r="K308" s="52">
        <v>0</v>
      </c>
      <c r="M308" s="52">
        <v>0</v>
      </c>
      <c r="N308" s="539" t="s">
        <v>2729</v>
      </c>
      <c r="O308" s="540">
        <v>0</v>
      </c>
    </row>
    <row r="309" spans="1:15" outlineLevel="2">
      <c r="A309" s="528" t="s">
        <v>2111</v>
      </c>
      <c r="B309" s="45" t="s">
        <v>38</v>
      </c>
      <c r="C309" s="529" t="s">
        <v>583</v>
      </c>
      <c r="D309" s="529" t="s">
        <v>600</v>
      </c>
      <c r="E309" s="45" t="s">
        <v>601</v>
      </c>
      <c r="F309" s="52">
        <v>-22166</v>
      </c>
      <c r="H309" s="52">
        <v>0</v>
      </c>
      <c r="I309" s="52">
        <v>-22166</v>
      </c>
      <c r="J309" s="52">
        <v>0</v>
      </c>
      <c r="K309" s="52">
        <v>-22166</v>
      </c>
      <c r="M309" s="52">
        <v>-30978</v>
      </c>
      <c r="N309" s="539">
        <v>-0.28399999999999997</v>
      </c>
      <c r="O309" s="540">
        <v>8812</v>
      </c>
    </row>
    <row r="310" spans="1:15" outlineLevel="2">
      <c r="A310" s="528" t="s">
        <v>2112</v>
      </c>
      <c r="B310" s="45" t="s">
        <v>38</v>
      </c>
      <c r="C310" s="529" t="s">
        <v>583</v>
      </c>
      <c r="D310" s="529" t="s">
        <v>602</v>
      </c>
      <c r="E310" s="45" t="s">
        <v>603</v>
      </c>
      <c r="F310" s="52">
        <v>0</v>
      </c>
      <c r="H310" s="52">
        <v>0</v>
      </c>
      <c r="I310" s="52">
        <v>0</v>
      </c>
      <c r="J310" s="52">
        <v>0</v>
      </c>
      <c r="K310" s="52">
        <v>0</v>
      </c>
      <c r="M310" s="52">
        <v>0</v>
      </c>
      <c r="N310" s="539" t="s">
        <v>2729</v>
      </c>
      <c r="O310" s="540">
        <v>0</v>
      </c>
    </row>
    <row r="311" spans="1:15" ht="13.8" outlineLevel="1" thickBot="1">
      <c r="A311" s="528" t="s">
        <v>2113</v>
      </c>
      <c r="C311" s="529" t="s">
        <v>583</v>
      </c>
      <c r="E311" s="541" t="s">
        <v>1780</v>
      </c>
      <c r="F311" s="42">
        <v>-70524</v>
      </c>
      <c r="G311" s="42"/>
      <c r="H311" s="42">
        <v>0</v>
      </c>
      <c r="I311" s="42">
        <v>-70524</v>
      </c>
      <c r="J311" s="42">
        <v>0</v>
      </c>
      <c r="K311" s="42">
        <v>-70524</v>
      </c>
      <c r="L311" s="42"/>
      <c r="M311" s="42">
        <v>-99992</v>
      </c>
      <c r="N311" s="539">
        <v>-0.29499999999999998</v>
      </c>
      <c r="O311" s="540">
        <v>29468</v>
      </c>
    </row>
    <row r="312" spans="1:15" ht="13.8" outlineLevel="2" thickTop="1">
      <c r="A312" s="528" t="s">
        <v>38</v>
      </c>
      <c r="C312" s="529" t="s">
        <v>604</v>
      </c>
      <c r="N312" s="539" t="s">
        <v>2729</v>
      </c>
      <c r="O312" s="540" t="s">
        <v>2729</v>
      </c>
    </row>
    <row r="313" spans="1:15" outlineLevel="2">
      <c r="A313" s="528" t="s">
        <v>2114</v>
      </c>
      <c r="B313" s="45" t="s">
        <v>38</v>
      </c>
      <c r="C313" s="529" t="s">
        <v>604</v>
      </c>
      <c r="D313" s="529" t="s">
        <v>605</v>
      </c>
      <c r="E313" s="45" t="s">
        <v>606</v>
      </c>
      <c r="F313" s="52">
        <v>0</v>
      </c>
      <c r="H313" s="52">
        <v>0</v>
      </c>
      <c r="I313" s="52">
        <v>0</v>
      </c>
      <c r="J313" s="52">
        <v>0</v>
      </c>
      <c r="K313" s="52">
        <v>0</v>
      </c>
      <c r="M313" s="52">
        <v>-9425</v>
      </c>
      <c r="N313" s="539">
        <v>-1</v>
      </c>
      <c r="O313" s="540">
        <v>9425</v>
      </c>
    </row>
    <row r="314" spans="1:15" outlineLevel="2">
      <c r="A314" s="528" t="s">
        <v>2115</v>
      </c>
      <c r="B314" s="45" t="s">
        <v>38</v>
      </c>
      <c r="C314" s="529" t="s">
        <v>604</v>
      </c>
      <c r="D314" s="529" t="s">
        <v>607</v>
      </c>
      <c r="E314" s="45" t="s">
        <v>608</v>
      </c>
      <c r="F314" s="52">
        <v>0</v>
      </c>
      <c r="H314" s="52">
        <v>0</v>
      </c>
      <c r="I314" s="52">
        <v>0</v>
      </c>
      <c r="J314" s="52">
        <v>0</v>
      </c>
      <c r="K314" s="52">
        <v>0</v>
      </c>
      <c r="M314" s="52">
        <v>-1154083</v>
      </c>
      <c r="N314" s="539">
        <v>-1</v>
      </c>
      <c r="O314" s="540">
        <v>1154083</v>
      </c>
    </row>
    <row r="315" spans="1:15" outlineLevel="2">
      <c r="A315" s="528" t="s">
        <v>2116</v>
      </c>
      <c r="B315" s="45" t="s">
        <v>38</v>
      </c>
      <c r="C315" s="529" t="s">
        <v>604</v>
      </c>
      <c r="D315" s="529" t="s">
        <v>609</v>
      </c>
      <c r="E315" s="45" t="s">
        <v>610</v>
      </c>
      <c r="F315" s="52">
        <v>0</v>
      </c>
      <c r="H315" s="52">
        <v>0</v>
      </c>
      <c r="I315" s="52">
        <v>0</v>
      </c>
      <c r="J315" s="52">
        <v>0</v>
      </c>
      <c r="K315" s="52">
        <v>0</v>
      </c>
      <c r="M315" s="52">
        <v>0</v>
      </c>
      <c r="N315" s="539" t="s">
        <v>2729</v>
      </c>
      <c r="O315" s="540">
        <v>0</v>
      </c>
    </row>
    <row r="316" spans="1:15" outlineLevel="2">
      <c r="A316" s="528" t="s">
        <v>2117</v>
      </c>
      <c r="B316" s="45" t="s">
        <v>38</v>
      </c>
      <c r="C316" s="529" t="s">
        <v>604</v>
      </c>
      <c r="D316" s="529" t="s">
        <v>611</v>
      </c>
      <c r="E316" s="45" t="s">
        <v>612</v>
      </c>
      <c r="F316" s="52">
        <v>0</v>
      </c>
      <c r="H316" s="52">
        <v>0</v>
      </c>
      <c r="I316" s="52">
        <v>0</v>
      </c>
      <c r="J316" s="52">
        <v>0</v>
      </c>
      <c r="K316" s="52">
        <v>0</v>
      </c>
      <c r="M316" s="52">
        <v>3198799</v>
      </c>
      <c r="N316" s="539">
        <v>-1</v>
      </c>
      <c r="O316" s="540">
        <v>-3198799</v>
      </c>
    </row>
    <row r="317" spans="1:15" outlineLevel="2">
      <c r="A317" s="528" t="s">
        <v>2118</v>
      </c>
      <c r="B317" s="45" t="s">
        <v>38</v>
      </c>
      <c r="C317" s="529" t="s">
        <v>604</v>
      </c>
      <c r="D317" s="529" t="s">
        <v>613</v>
      </c>
      <c r="E317" s="45" t="s">
        <v>614</v>
      </c>
      <c r="F317" s="52">
        <v>0</v>
      </c>
      <c r="H317" s="52">
        <v>0</v>
      </c>
      <c r="I317" s="52">
        <v>0</v>
      </c>
      <c r="J317" s="52">
        <v>0</v>
      </c>
      <c r="K317" s="52">
        <v>0</v>
      </c>
      <c r="M317" s="52">
        <v>-2308439</v>
      </c>
      <c r="N317" s="539">
        <v>-1</v>
      </c>
      <c r="O317" s="540">
        <v>2308439</v>
      </c>
    </row>
    <row r="318" spans="1:15" outlineLevel="2">
      <c r="A318" s="528" t="s">
        <v>2119</v>
      </c>
      <c r="B318" s="45" t="s">
        <v>38</v>
      </c>
      <c r="C318" s="529" t="s">
        <v>604</v>
      </c>
      <c r="D318" s="529" t="s">
        <v>615</v>
      </c>
      <c r="E318" s="45" t="s">
        <v>616</v>
      </c>
      <c r="F318" s="52">
        <v>0</v>
      </c>
      <c r="H318" s="52">
        <v>0</v>
      </c>
      <c r="I318" s="52">
        <v>0</v>
      </c>
      <c r="J318" s="52">
        <v>0</v>
      </c>
      <c r="K318" s="52">
        <v>0</v>
      </c>
      <c r="M318" s="52">
        <v>1415739</v>
      </c>
      <c r="N318" s="539">
        <v>-1</v>
      </c>
      <c r="O318" s="540">
        <v>-1415739</v>
      </c>
    </row>
    <row r="319" spans="1:15" outlineLevel="2">
      <c r="A319" s="528" t="s">
        <v>2120</v>
      </c>
      <c r="B319" s="45" t="s">
        <v>38</v>
      </c>
      <c r="C319" s="529" t="s">
        <v>604</v>
      </c>
      <c r="D319" s="529" t="s">
        <v>617</v>
      </c>
      <c r="E319" s="45" t="s">
        <v>618</v>
      </c>
      <c r="F319" s="52">
        <v>0</v>
      </c>
      <c r="H319" s="52">
        <v>0</v>
      </c>
      <c r="I319" s="52">
        <v>0</v>
      </c>
      <c r="J319" s="52">
        <v>0</v>
      </c>
      <c r="K319" s="52">
        <v>0</v>
      </c>
      <c r="M319" s="52">
        <v>1033161</v>
      </c>
      <c r="N319" s="539">
        <v>-1</v>
      </c>
      <c r="O319" s="540">
        <v>-1033161</v>
      </c>
    </row>
    <row r="320" spans="1:15" outlineLevel="2">
      <c r="A320" s="528" t="s">
        <v>2121</v>
      </c>
      <c r="B320" s="45" t="s">
        <v>38</v>
      </c>
      <c r="C320" s="529" t="s">
        <v>604</v>
      </c>
      <c r="D320" s="529" t="s">
        <v>619</v>
      </c>
      <c r="E320" s="45" t="s">
        <v>620</v>
      </c>
      <c r="F320" s="52">
        <v>0</v>
      </c>
      <c r="H320" s="52">
        <v>0</v>
      </c>
      <c r="I320" s="52">
        <v>0</v>
      </c>
      <c r="J320" s="52">
        <v>0</v>
      </c>
      <c r="K320" s="52">
        <v>0</v>
      </c>
      <c r="M320" s="52">
        <v>1826441</v>
      </c>
      <c r="N320" s="539">
        <v>-1</v>
      </c>
      <c r="O320" s="540">
        <v>-1826441</v>
      </c>
    </row>
    <row r="321" spans="1:15" outlineLevel="2">
      <c r="A321" s="528" t="s">
        <v>2122</v>
      </c>
      <c r="B321" s="45" t="s">
        <v>38</v>
      </c>
      <c r="C321" s="529" t="s">
        <v>604</v>
      </c>
      <c r="D321" s="529" t="s">
        <v>621</v>
      </c>
      <c r="E321" s="45" t="s">
        <v>622</v>
      </c>
      <c r="F321" s="52">
        <v>0</v>
      </c>
      <c r="H321" s="52">
        <v>0</v>
      </c>
      <c r="I321" s="52">
        <v>0</v>
      </c>
      <c r="J321" s="52">
        <v>0</v>
      </c>
      <c r="K321" s="52">
        <v>0</v>
      </c>
      <c r="M321" s="52">
        <v>-3981976</v>
      </c>
      <c r="N321" s="539">
        <v>-1</v>
      </c>
      <c r="O321" s="540">
        <v>3981976</v>
      </c>
    </row>
    <row r="322" spans="1:15" outlineLevel="2">
      <c r="A322" s="528" t="s">
        <v>2123</v>
      </c>
      <c r="B322" s="45" t="s">
        <v>38</v>
      </c>
      <c r="C322" s="529" t="s">
        <v>604</v>
      </c>
      <c r="D322" s="529" t="s">
        <v>623</v>
      </c>
      <c r="E322" s="45" t="s">
        <v>624</v>
      </c>
      <c r="F322" s="52">
        <v>0</v>
      </c>
      <c r="H322" s="52">
        <v>0</v>
      </c>
      <c r="I322" s="52">
        <v>0</v>
      </c>
      <c r="J322" s="52">
        <v>0</v>
      </c>
      <c r="K322" s="52">
        <v>0</v>
      </c>
      <c r="M322" s="52">
        <v>0</v>
      </c>
      <c r="N322" s="539" t="s">
        <v>2729</v>
      </c>
      <c r="O322" s="540">
        <v>0</v>
      </c>
    </row>
    <row r="323" spans="1:15" outlineLevel="2">
      <c r="A323" s="528" t="s">
        <v>2124</v>
      </c>
      <c r="B323" s="45" t="s">
        <v>38</v>
      </c>
      <c r="C323" s="529" t="s">
        <v>604</v>
      </c>
      <c r="D323" s="529" t="s">
        <v>625</v>
      </c>
      <c r="E323" s="45" t="s">
        <v>626</v>
      </c>
      <c r="F323" s="52">
        <v>0</v>
      </c>
      <c r="H323" s="52">
        <v>0</v>
      </c>
      <c r="I323" s="52">
        <v>0</v>
      </c>
      <c r="J323" s="52">
        <v>0</v>
      </c>
      <c r="K323" s="52">
        <v>0</v>
      </c>
      <c r="M323" s="52">
        <v>1115600</v>
      </c>
      <c r="N323" s="539">
        <v>-1</v>
      </c>
      <c r="O323" s="540">
        <v>-1115600</v>
      </c>
    </row>
    <row r="324" spans="1:15" outlineLevel="2">
      <c r="A324" s="528" t="s">
        <v>2125</v>
      </c>
      <c r="B324" s="45" t="s">
        <v>38</v>
      </c>
      <c r="C324" s="529" t="s">
        <v>604</v>
      </c>
      <c r="D324" s="529" t="s">
        <v>627</v>
      </c>
      <c r="E324" s="45" t="s">
        <v>628</v>
      </c>
      <c r="F324" s="52">
        <v>0</v>
      </c>
      <c r="H324" s="52">
        <v>0</v>
      </c>
      <c r="I324" s="52">
        <v>0</v>
      </c>
      <c r="J324" s="52">
        <v>0</v>
      </c>
      <c r="K324" s="52">
        <v>0</v>
      </c>
      <c r="M324" s="52">
        <v>1081413</v>
      </c>
      <c r="N324" s="539">
        <v>-1</v>
      </c>
      <c r="O324" s="540">
        <v>-1081413</v>
      </c>
    </row>
    <row r="325" spans="1:15" outlineLevel="2">
      <c r="A325" s="528" t="s">
        <v>2126</v>
      </c>
      <c r="B325" s="45" t="s">
        <v>38</v>
      </c>
      <c r="C325" s="529" t="s">
        <v>604</v>
      </c>
      <c r="D325" s="529" t="s">
        <v>629</v>
      </c>
      <c r="E325" s="45" t="s">
        <v>630</v>
      </c>
      <c r="F325" s="52">
        <v>0</v>
      </c>
      <c r="H325" s="52">
        <v>0</v>
      </c>
      <c r="I325" s="52">
        <v>0</v>
      </c>
      <c r="J325" s="52">
        <v>0</v>
      </c>
      <c r="K325" s="52">
        <v>0</v>
      </c>
      <c r="M325" s="52">
        <v>0</v>
      </c>
      <c r="N325" s="539" t="s">
        <v>2729</v>
      </c>
      <c r="O325" s="540">
        <v>0</v>
      </c>
    </row>
    <row r="326" spans="1:15" outlineLevel="2">
      <c r="A326" s="528" t="s">
        <v>2127</v>
      </c>
      <c r="B326" s="45" t="s">
        <v>38</v>
      </c>
      <c r="C326" s="529" t="s">
        <v>604</v>
      </c>
      <c r="D326" s="529" t="s">
        <v>631</v>
      </c>
      <c r="E326" s="45" t="s">
        <v>632</v>
      </c>
      <c r="F326" s="52">
        <v>0</v>
      </c>
      <c r="H326" s="52">
        <v>0</v>
      </c>
      <c r="I326" s="52">
        <v>0</v>
      </c>
      <c r="J326" s="52">
        <v>0</v>
      </c>
      <c r="K326" s="52">
        <v>0</v>
      </c>
      <c r="M326" s="52">
        <v>-1973416</v>
      </c>
      <c r="N326" s="539">
        <v>-1</v>
      </c>
      <c r="O326" s="540">
        <v>1973416</v>
      </c>
    </row>
    <row r="327" spans="1:15" outlineLevel="2">
      <c r="A327" s="528" t="s">
        <v>2128</v>
      </c>
      <c r="B327" s="45" t="s">
        <v>38</v>
      </c>
      <c r="C327" s="529" t="s">
        <v>604</v>
      </c>
      <c r="D327" s="529" t="s">
        <v>633</v>
      </c>
      <c r="E327" s="45" t="s">
        <v>634</v>
      </c>
      <c r="F327" s="52">
        <v>0</v>
      </c>
      <c r="H327" s="52">
        <v>0</v>
      </c>
      <c r="I327" s="52">
        <v>0</v>
      </c>
      <c r="J327" s="52">
        <v>0</v>
      </c>
      <c r="K327" s="52">
        <v>0</v>
      </c>
      <c r="M327" s="52">
        <v>0</v>
      </c>
      <c r="N327" s="539" t="s">
        <v>2729</v>
      </c>
      <c r="O327" s="540">
        <v>0</v>
      </c>
    </row>
    <row r="328" spans="1:15" outlineLevel="2">
      <c r="A328" s="528" t="s">
        <v>2129</v>
      </c>
      <c r="B328" s="45" t="s">
        <v>38</v>
      </c>
      <c r="C328" s="529" t="s">
        <v>604</v>
      </c>
      <c r="D328" s="529" t="s">
        <v>635</v>
      </c>
      <c r="E328" s="45" t="s">
        <v>636</v>
      </c>
      <c r="F328" s="52">
        <v>0</v>
      </c>
      <c r="H328" s="52">
        <v>0</v>
      </c>
      <c r="I328" s="52">
        <v>0</v>
      </c>
      <c r="J328" s="52">
        <v>0</v>
      </c>
      <c r="K328" s="52">
        <v>0</v>
      </c>
      <c r="M328" s="52">
        <v>-1112514</v>
      </c>
      <c r="N328" s="539">
        <v>-1</v>
      </c>
      <c r="O328" s="540">
        <v>1112514</v>
      </c>
    </row>
    <row r="329" spans="1:15" outlineLevel="2">
      <c r="A329" s="528" t="s">
        <v>2130</v>
      </c>
      <c r="B329" s="45" t="s">
        <v>38</v>
      </c>
      <c r="C329" s="529" t="s">
        <v>604</v>
      </c>
      <c r="D329" s="529" t="s">
        <v>637</v>
      </c>
      <c r="E329" s="45" t="s">
        <v>638</v>
      </c>
      <c r="F329" s="52">
        <v>0</v>
      </c>
      <c r="H329" s="52">
        <v>0</v>
      </c>
      <c r="I329" s="52">
        <v>0</v>
      </c>
      <c r="J329" s="52">
        <v>0</v>
      </c>
      <c r="K329" s="52">
        <v>0</v>
      </c>
      <c r="M329" s="52">
        <v>0</v>
      </c>
      <c r="N329" s="539" t="s">
        <v>2729</v>
      </c>
      <c r="O329" s="540">
        <v>0</v>
      </c>
    </row>
    <row r="330" spans="1:15" ht="13.8" outlineLevel="1" thickBot="1">
      <c r="A330" s="528" t="s">
        <v>2131</v>
      </c>
      <c r="C330" s="529" t="s">
        <v>604</v>
      </c>
      <c r="E330" s="541" t="s">
        <v>1781</v>
      </c>
      <c r="F330" s="42">
        <v>0</v>
      </c>
      <c r="G330" s="42"/>
      <c r="H330" s="42">
        <v>0</v>
      </c>
      <c r="I330" s="42">
        <v>0</v>
      </c>
      <c r="J330" s="42">
        <v>0</v>
      </c>
      <c r="K330" s="42">
        <v>0</v>
      </c>
      <c r="L330" s="42"/>
      <c r="M330" s="42">
        <v>-868700</v>
      </c>
      <c r="N330" s="539">
        <v>-1</v>
      </c>
      <c r="O330" s="540">
        <v>868700</v>
      </c>
    </row>
    <row r="331" spans="1:15" ht="13.8" outlineLevel="2" thickTop="1">
      <c r="A331" s="528" t="s">
        <v>38</v>
      </c>
      <c r="C331" s="529" t="s">
        <v>639</v>
      </c>
      <c r="N331" s="539" t="s">
        <v>2729</v>
      </c>
      <c r="O331" s="540" t="s">
        <v>2729</v>
      </c>
    </row>
    <row r="332" spans="1:15" ht="13.8" outlineLevel="1" thickBot="1">
      <c r="A332" s="528" t="s">
        <v>2132</v>
      </c>
      <c r="C332" s="529" t="s">
        <v>639</v>
      </c>
      <c r="E332" s="541" t="s">
        <v>1782</v>
      </c>
      <c r="F332" s="42">
        <v>0</v>
      </c>
      <c r="G332" s="42"/>
      <c r="H332" s="42">
        <v>0</v>
      </c>
      <c r="I332" s="42">
        <v>0</v>
      </c>
      <c r="J332" s="42">
        <v>0</v>
      </c>
      <c r="K332" s="42">
        <v>0</v>
      </c>
      <c r="L332" s="42"/>
      <c r="M332" s="42">
        <v>0</v>
      </c>
      <c r="N332" s="539" t="s">
        <v>2729</v>
      </c>
      <c r="O332" s="540">
        <v>0</v>
      </c>
    </row>
    <row r="333" spans="1:15" ht="13.8" outlineLevel="2" thickTop="1">
      <c r="A333" s="528" t="s">
        <v>38</v>
      </c>
      <c r="C333" s="529" t="s">
        <v>640</v>
      </c>
      <c r="N333" s="539" t="s">
        <v>2729</v>
      </c>
      <c r="O333" s="540" t="s">
        <v>2729</v>
      </c>
    </row>
    <row r="334" spans="1:15" outlineLevel="2">
      <c r="A334" s="528" t="s">
        <v>2133</v>
      </c>
      <c r="B334" s="45" t="s">
        <v>38</v>
      </c>
      <c r="C334" s="529" t="s">
        <v>640</v>
      </c>
      <c r="D334" s="529" t="s">
        <v>641</v>
      </c>
      <c r="E334" s="45" t="s">
        <v>642</v>
      </c>
      <c r="F334" s="52">
        <v>0</v>
      </c>
      <c r="H334" s="52">
        <v>0</v>
      </c>
      <c r="I334" s="52">
        <v>0</v>
      </c>
      <c r="J334" s="52">
        <v>0</v>
      </c>
      <c r="K334" s="52">
        <v>0</v>
      </c>
      <c r="M334" s="52">
        <v>0</v>
      </c>
      <c r="N334" s="539" t="s">
        <v>2729</v>
      </c>
      <c r="O334" s="540">
        <v>0</v>
      </c>
    </row>
    <row r="335" spans="1:15" outlineLevel="2">
      <c r="A335" s="528" t="s">
        <v>2134</v>
      </c>
      <c r="B335" s="45" t="s">
        <v>38</v>
      </c>
      <c r="C335" s="529" t="s">
        <v>640</v>
      </c>
      <c r="D335" s="529" t="s">
        <v>643</v>
      </c>
      <c r="E335" s="45" t="s">
        <v>644</v>
      </c>
      <c r="F335" s="52">
        <v>0</v>
      </c>
      <c r="H335" s="52">
        <v>0</v>
      </c>
      <c r="I335" s="52">
        <v>0</v>
      </c>
      <c r="J335" s="52">
        <v>0</v>
      </c>
      <c r="K335" s="52">
        <v>0</v>
      </c>
      <c r="M335" s="52">
        <v>0</v>
      </c>
      <c r="N335" s="539" t="s">
        <v>2729</v>
      </c>
      <c r="O335" s="540">
        <v>0</v>
      </c>
    </row>
    <row r="336" spans="1:15" outlineLevel="2">
      <c r="A336" s="528" t="s">
        <v>2135</v>
      </c>
      <c r="B336" s="45" t="s">
        <v>38</v>
      </c>
      <c r="C336" s="529" t="s">
        <v>640</v>
      </c>
      <c r="D336" s="529" t="s">
        <v>645</v>
      </c>
      <c r="E336" s="45" t="s">
        <v>646</v>
      </c>
      <c r="F336" s="52">
        <v>0</v>
      </c>
      <c r="H336" s="52">
        <v>0</v>
      </c>
      <c r="I336" s="52">
        <v>0</v>
      </c>
      <c r="J336" s="52">
        <v>0</v>
      </c>
      <c r="K336" s="52">
        <v>0</v>
      </c>
      <c r="M336" s="52">
        <v>0</v>
      </c>
      <c r="N336" s="539" t="s">
        <v>2729</v>
      </c>
      <c r="O336" s="540">
        <v>0</v>
      </c>
    </row>
    <row r="337" spans="1:18" outlineLevel="2">
      <c r="A337" s="528" t="s">
        <v>2136</v>
      </c>
      <c r="B337" s="45" t="s">
        <v>38</v>
      </c>
      <c r="C337" s="529" t="s">
        <v>640</v>
      </c>
      <c r="D337" s="529" t="s">
        <v>647</v>
      </c>
      <c r="E337" s="45" t="s">
        <v>648</v>
      </c>
      <c r="F337" s="52">
        <v>-379</v>
      </c>
      <c r="H337" s="52">
        <v>0</v>
      </c>
      <c r="I337" s="52">
        <v>-379</v>
      </c>
      <c r="J337" s="52">
        <v>0</v>
      </c>
      <c r="K337" s="52">
        <v>-379</v>
      </c>
      <c r="M337" s="52">
        <v>-379</v>
      </c>
      <c r="N337" s="539">
        <v>0</v>
      </c>
      <c r="O337" s="540">
        <v>0</v>
      </c>
    </row>
    <row r="338" spans="1:18" outlineLevel="2">
      <c r="A338" s="528" t="s">
        <v>2137</v>
      </c>
      <c r="B338" s="45" t="s">
        <v>38</v>
      </c>
      <c r="C338" s="529" t="s">
        <v>640</v>
      </c>
      <c r="D338" s="529" t="s">
        <v>649</v>
      </c>
      <c r="E338" s="45" t="s">
        <v>650</v>
      </c>
      <c r="F338" s="52">
        <v>-14746</v>
      </c>
      <c r="H338" s="52">
        <v>0</v>
      </c>
      <c r="I338" s="52">
        <v>-14746</v>
      </c>
      <c r="J338" s="52">
        <v>0</v>
      </c>
      <c r="K338" s="52">
        <v>-14746</v>
      </c>
      <c r="M338" s="52">
        <v>0</v>
      </c>
      <c r="N338" s="539" t="s">
        <v>2729</v>
      </c>
      <c r="O338" s="540">
        <v>-14746</v>
      </c>
    </row>
    <row r="339" spans="1:18" outlineLevel="2">
      <c r="A339" s="528" t="s">
        <v>2138</v>
      </c>
      <c r="B339" s="45" t="s">
        <v>38</v>
      </c>
      <c r="C339" s="529" t="s">
        <v>640</v>
      </c>
      <c r="D339" s="529" t="s">
        <v>651</v>
      </c>
      <c r="E339" s="45" t="s">
        <v>652</v>
      </c>
      <c r="F339" s="52">
        <v>0</v>
      </c>
      <c r="H339" s="52">
        <v>0</v>
      </c>
      <c r="I339" s="52">
        <v>0</v>
      </c>
      <c r="J339" s="52">
        <v>0</v>
      </c>
      <c r="K339" s="52">
        <v>0</v>
      </c>
      <c r="M339" s="52">
        <v>0</v>
      </c>
      <c r="N339" s="539" t="s">
        <v>2729</v>
      </c>
      <c r="O339" s="540">
        <v>0</v>
      </c>
    </row>
    <row r="340" spans="1:18" outlineLevel="2">
      <c r="A340" s="528" t="s">
        <v>2139</v>
      </c>
      <c r="B340" s="45" t="s">
        <v>38</v>
      </c>
      <c r="C340" s="529" t="s">
        <v>640</v>
      </c>
      <c r="D340" s="529" t="s">
        <v>653</v>
      </c>
      <c r="E340" s="45" t="s">
        <v>654</v>
      </c>
      <c r="F340" s="52">
        <v>-6015</v>
      </c>
      <c r="H340" s="52">
        <v>0</v>
      </c>
      <c r="I340" s="52">
        <v>-6015</v>
      </c>
      <c r="J340" s="52">
        <v>0</v>
      </c>
      <c r="K340" s="52">
        <v>-6015</v>
      </c>
      <c r="M340" s="52">
        <v>-6015</v>
      </c>
      <c r="N340" s="539">
        <v>0</v>
      </c>
      <c r="O340" s="540">
        <v>0</v>
      </c>
    </row>
    <row r="341" spans="1:18" outlineLevel="2">
      <c r="A341" s="528" t="s">
        <v>2140</v>
      </c>
      <c r="B341" s="45" t="s">
        <v>38</v>
      </c>
      <c r="C341" s="529" t="s">
        <v>640</v>
      </c>
      <c r="D341" s="529" t="s">
        <v>655</v>
      </c>
      <c r="E341" s="45" t="s">
        <v>656</v>
      </c>
      <c r="F341" s="52">
        <v>0</v>
      </c>
      <c r="H341" s="52">
        <v>0</v>
      </c>
      <c r="I341" s="52">
        <v>0</v>
      </c>
      <c r="J341" s="52">
        <v>0</v>
      </c>
      <c r="K341" s="52">
        <v>0</v>
      </c>
      <c r="M341" s="52">
        <v>0</v>
      </c>
      <c r="N341" s="539" t="s">
        <v>2729</v>
      </c>
      <c r="O341" s="540">
        <v>0</v>
      </c>
    </row>
    <row r="342" spans="1:18" outlineLevel="2">
      <c r="A342" s="528" t="s">
        <v>2141</v>
      </c>
      <c r="B342" s="45" t="s">
        <v>38</v>
      </c>
      <c r="C342" s="529" t="s">
        <v>640</v>
      </c>
      <c r="D342" s="529" t="s">
        <v>657</v>
      </c>
      <c r="E342" s="45" t="s">
        <v>658</v>
      </c>
      <c r="F342" s="52">
        <v>-3497</v>
      </c>
      <c r="H342" s="52">
        <v>0</v>
      </c>
      <c r="I342" s="52">
        <v>-3497</v>
      </c>
      <c r="J342" s="52">
        <v>0</v>
      </c>
      <c r="K342" s="52">
        <v>-3497</v>
      </c>
      <c r="M342" s="52">
        <v>-1</v>
      </c>
      <c r="N342" s="539">
        <v>3496</v>
      </c>
      <c r="O342" s="540">
        <v>-3496</v>
      </c>
    </row>
    <row r="343" spans="1:18" outlineLevel="2">
      <c r="A343" s="528" t="s">
        <v>2142</v>
      </c>
      <c r="B343" s="45" t="s">
        <v>38</v>
      </c>
      <c r="C343" s="529" t="s">
        <v>640</v>
      </c>
      <c r="D343" s="529" t="s">
        <v>659</v>
      </c>
      <c r="E343" s="45" t="s">
        <v>660</v>
      </c>
      <c r="F343" s="52">
        <v>22</v>
      </c>
      <c r="H343" s="52">
        <v>0</v>
      </c>
      <c r="I343" s="52">
        <v>22</v>
      </c>
      <c r="J343" s="52">
        <v>0</v>
      </c>
      <c r="K343" s="52">
        <v>22</v>
      </c>
      <c r="M343" s="52">
        <v>-1579</v>
      </c>
      <c r="N343" s="539">
        <v>-1.014</v>
      </c>
      <c r="O343" s="540">
        <v>1601</v>
      </c>
    </row>
    <row r="344" spans="1:18" outlineLevel="2">
      <c r="A344" s="528" t="s">
        <v>2143</v>
      </c>
      <c r="B344" s="45" t="s">
        <v>38</v>
      </c>
      <c r="C344" s="529" t="s">
        <v>640</v>
      </c>
      <c r="D344" s="529" t="s">
        <v>661</v>
      </c>
      <c r="E344" s="45" t="s">
        <v>662</v>
      </c>
      <c r="F344" s="52">
        <v>-9714</v>
      </c>
      <c r="H344" s="52">
        <v>0</v>
      </c>
      <c r="I344" s="52">
        <v>-9714</v>
      </c>
      <c r="J344" s="52">
        <v>0</v>
      </c>
      <c r="K344" s="52">
        <v>-9714</v>
      </c>
      <c r="M344" s="52">
        <v>-2075</v>
      </c>
      <c r="N344" s="539">
        <v>3.681</v>
      </c>
      <c r="O344" s="540">
        <v>-7639</v>
      </c>
    </row>
    <row r="345" spans="1:18" outlineLevel="2">
      <c r="A345" s="528" t="s">
        <v>2144</v>
      </c>
      <c r="B345" s="45" t="s">
        <v>38</v>
      </c>
      <c r="C345" s="529" t="s">
        <v>640</v>
      </c>
      <c r="D345" s="529" t="s">
        <v>663</v>
      </c>
      <c r="E345" s="45" t="s">
        <v>664</v>
      </c>
      <c r="F345" s="52">
        <v>1327</v>
      </c>
      <c r="H345" s="52">
        <v>0</v>
      </c>
      <c r="I345" s="52">
        <v>1327</v>
      </c>
      <c r="J345" s="52">
        <v>0</v>
      </c>
      <c r="K345" s="52">
        <v>1327</v>
      </c>
      <c r="M345" s="52">
        <v>-1805</v>
      </c>
      <c r="N345" s="539">
        <v>-1.7350000000000001</v>
      </c>
      <c r="O345" s="540">
        <v>3132</v>
      </c>
    </row>
    <row r="346" spans="1:18" outlineLevel="2">
      <c r="A346" s="528" t="s">
        <v>2145</v>
      </c>
      <c r="B346" s="45" t="s">
        <v>38</v>
      </c>
      <c r="C346" s="529" t="s">
        <v>640</v>
      </c>
      <c r="D346" s="529" t="s">
        <v>665</v>
      </c>
      <c r="E346" s="45" t="s">
        <v>666</v>
      </c>
      <c r="F346" s="52">
        <v>-575</v>
      </c>
      <c r="H346" s="52">
        <v>0</v>
      </c>
      <c r="I346" s="52">
        <v>-575</v>
      </c>
      <c r="J346" s="52">
        <v>0</v>
      </c>
      <c r="K346" s="52">
        <v>-575</v>
      </c>
      <c r="M346" s="52">
        <v>0</v>
      </c>
      <c r="N346" s="539" t="s">
        <v>2729</v>
      </c>
      <c r="O346" s="540">
        <v>-575</v>
      </c>
      <c r="R346" s="527">
        <v>3</v>
      </c>
    </row>
    <row r="347" spans="1:18" outlineLevel="2">
      <c r="A347" s="528" t="s">
        <v>2146</v>
      </c>
      <c r="B347" s="45" t="s">
        <v>38</v>
      </c>
      <c r="C347" s="529" t="s">
        <v>640</v>
      </c>
      <c r="D347" s="529" t="s">
        <v>667</v>
      </c>
      <c r="E347" s="45" t="s">
        <v>668</v>
      </c>
      <c r="F347" s="52">
        <v>448</v>
      </c>
      <c r="H347" s="52">
        <v>0</v>
      </c>
      <c r="I347" s="52">
        <v>448</v>
      </c>
      <c r="J347" s="52">
        <v>0</v>
      </c>
      <c r="K347" s="52">
        <v>448</v>
      </c>
      <c r="M347" s="52">
        <v>448</v>
      </c>
      <c r="N347" s="539">
        <v>0</v>
      </c>
      <c r="O347" s="540">
        <v>0</v>
      </c>
    </row>
    <row r="348" spans="1:18" outlineLevel="2">
      <c r="A348" s="528" t="s">
        <v>2147</v>
      </c>
      <c r="B348" s="45" t="s">
        <v>38</v>
      </c>
      <c r="C348" s="529" t="s">
        <v>640</v>
      </c>
      <c r="D348" s="529" t="s">
        <v>669</v>
      </c>
      <c r="E348" s="45" t="s">
        <v>670</v>
      </c>
      <c r="F348" s="52">
        <v>-2174</v>
      </c>
      <c r="H348" s="52">
        <v>0</v>
      </c>
      <c r="I348" s="52">
        <v>-2174</v>
      </c>
      <c r="J348" s="52">
        <v>0</v>
      </c>
      <c r="K348" s="52">
        <v>-2174</v>
      </c>
      <c r="M348" s="52">
        <v>212</v>
      </c>
      <c r="N348" s="539">
        <v>-11.255000000000001</v>
      </c>
      <c r="O348" s="540">
        <v>-2386</v>
      </c>
    </row>
    <row r="349" spans="1:18" outlineLevel="2">
      <c r="A349" s="528" t="s">
        <v>2148</v>
      </c>
      <c r="B349" s="45" t="s">
        <v>38</v>
      </c>
      <c r="C349" s="529" t="s">
        <v>640</v>
      </c>
      <c r="D349" s="529" t="s">
        <v>671</v>
      </c>
      <c r="E349" s="45" t="s">
        <v>672</v>
      </c>
      <c r="F349" s="52">
        <v>-3044</v>
      </c>
      <c r="H349" s="52">
        <v>0</v>
      </c>
      <c r="I349" s="52">
        <v>-3044</v>
      </c>
      <c r="J349" s="52">
        <v>0</v>
      </c>
      <c r="K349" s="52">
        <v>-3044</v>
      </c>
      <c r="M349" s="52">
        <v>-2672</v>
      </c>
      <c r="N349" s="539">
        <v>0.13900000000000001</v>
      </c>
      <c r="O349" s="540">
        <v>-372</v>
      </c>
    </row>
    <row r="350" spans="1:18" outlineLevel="2">
      <c r="A350" s="528" t="s">
        <v>2149</v>
      </c>
      <c r="B350" s="45" t="s">
        <v>38</v>
      </c>
      <c r="C350" s="529" t="s">
        <v>640</v>
      </c>
      <c r="D350" s="529" t="s">
        <v>673</v>
      </c>
      <c r="E350" s="45" t="s">
        <v>674</v>
      </c>
      <c r="F350" s="52">
        <v>-3419</v>
      </c>
      <c r="H350" s="52">
        <v>0</v>
      </c>
      <c r="I350" s="52">
        <v>-3419</v>
      </c>
      <c r="J350" s="52">
        <v>0</v>
      </c>
      <c r="K350" s="52">
        <v>-3419</v>
      </c>
      <c r="M350" s="52">
        <v>0</v>
      </c>
      <c r="N350" s="539" t="s">
        <v>2729</v>
      </c>
      <c r="O350" s="540">
        <v>-3419</v>
      </c>
    </row>
    <row r="351" spans="1:18" outlineLevel="2">
      <c r="A351" s="528" t="s">
        <v>2150</v>
      </c>
      <c r="B351" s="45" t="s">
        <v>38</v>
      </c>
      <c r="C351" s="529" t="s">
        <v>640</v>
      </c>
      <c r="D351" s="529" t="s">
        <v>675</v>
      </c>
      <c r="E351" s="45" t="s">
        <v>676</v>
      </c>
      <c r="F351" s="52">
        <v>1</v>
      </c>
      <c r="H351" s="52">
        <v>0</v>
      </c>
      <c r="I351" s="52">
        <v>1</v>
      </c>
      <c r="J351" s="52">
        <v>0</v>
      </c>
      <c r="K351" s="52">
        <v>1</v>
      </c>
      <c r="M351" s="52">
        <v>0</v>
      </c>
      <c r="N351" s="539" t="s">
        <v>2729</v>
      </c>
      <c r="O351" s="540">
        <v>1</v>
      </c>
    </row>
    <row r="352" spans="1:18" outlineLevel="2">
      <c r="A352" s="528" t="s">
        <v>2151</v>
      </c>
      <c r="B352" s="45" t="s">
        <v>38</v>
      </c>
      <c r="C352" s="529" t="s">
        <v>640</v>
      </c>
      <c r="D352" s="529" t="s">
        <v>677</v>
      </c>
      <c r="E352" s="45" t="s">
        <v>678</v>
      </c>
      <c r="F352" s="52">
        <v>-925</v>
      </c>
      <c r="H352" s="52">
        <v>0</v>
      </c>
      <c r="I352" s="52">
        <v>-925</v>
      </c>
      <c r="J352" s="52">
        <v>0</v>
      </c>
      <c r="K352" s="52">
        <v>-925</v>
      </c>
      <c r="M352" s="52">
        <v>0</v>
      </c>
      <c r="N352" s="539" t="s">
        <v>2729</v>
      </c>
      <c r="O352" s="540">
        <v>-925</v>
      </c>
    </row>
    <row r="353" spans="1:15" outlineLevel="2">
      <c r="A353" s="528" t="s">
        <v>2152</v>
      </c>
      <c r="B353" s="45" t="s">
        <v>38</v>
      </c>
      <c r="C353" s="529" t="s">
        <v>640</v>
      </c>
      <c r="D353" s="529" t="s">
        <v>679</v>
      </c>
      <c r="E353" s="45" t="s">
        <v>680</v>
      </c>
      <c r="F353" s="52">
        <v>221</v>
      </c>
      <c r="H353" s="52">
        <v>0</v>
      </c>
      <c r="I353" s="52">
        <v>221</v>
      </c>
      <c r="J353" s="52">
        <v>0</v>
      </c>
      <c r="K353" s="52">
        <v>221</v>
      </c>
      <c r="M353" s="52">
        <v>-6766</v>
      </c>
      <c r="N353" s="539">
        <v>-1.0329999999999999</v>
      </c>
      <c r="O353" s="540">
        <v>6987</v>
      </c>
    </row>
    <row r="354" spans="1:15" outlineLevel="2">
      <c r="A354" s="528" t="s">
        <v>2153</v>
      </c>
      <c r="B354" s="45" t="s">
        <v>38</v>
      </c>
      <c r="C354" s="529" t="s">
        <v>640</v>
      </c>
      <c r="D354" s="529" t="s">
        <v>681</v>
      </c>
      <c r="E354" s="45" t="s">
        <v>682</v>
      </c>
      <c r="F354" s="52">
        <v>267</v>
      </c>
      <c r="H354" s="52">
        <v>0</v>
      </c>
      <c r="I354" s="52">
        <v>267</v>
      </c>
      <c r="J354" s="52">
        <v>0</v>
      </c>
      <c r="K354" s="52">
        <v>267</v>
      </c>
      <c r="M354" s="52">
        <v>-982</v>
      </c>
      <c r="N354" s="539">
        <v>-1.272</v>
      </c>
      <c r="O354" s="540">
        <v>1249</v>
      </c>
    </row>
    <row r="355" spans="1:15" outlineLevel="2">
      <c r="A355" s="528" t="s">
        <v>2154</v>
      </c>
      <c r="B355" s="45" t="s">
        <v>38</v>
      </c>
      <c r="C355" s="529" t="s">
        <v>640</v>
      </c>
      <c r="D355" s="529" t="s">
        <v>683</v>
      </c>
      <c r="E355" s="45" t="s">
        <v>684</v>
      </c>
      <c r="F355" s="52">
        <v>-2004</v>
      </c>
      <c r="H355" s="52">
        <v>0</v>
      </c>
      <c r="I355" s="52">
        <v>-2004</v>
      </c>
      <c r="J355" s="52">
        <v>0</v>
      </c>
      <c r="K355" s="52">
        <v>-2004</v>
      </c>
      <c r="M355" s="52">
        <v>-2000</v>
      </c>
      <c r="N355" s="539">
        <v>2E-3</v>
      </c>
      <c r="O355" s="540">
        <v>-4</v>
      </c>
    </row>
    <row r="356" spans="1:15" outlineLevel="2">
      <c r="A356" s="528" t="s">
        <v>2155</v>
      </c>
      <c r="B356" s="45" t="s">
        <v>38</v>
      </c>
      <c r="C356" s="529" t="s">
        <v>640</v>
      </c>
      <c r="D356" s="529" t="s">
        <v>685</v>
      </c>
      <c r="E356" s="45" t="s">
        <v>686</v>
      </c>
      <c r="F356" s="52">
        <v>-1367</v>
      </c>
      <c r="H356" s="52">
        <v>0</v>
      </c>
      <c r="I356" s="52">
        <v>-1367</v>
      </c>
      <c r="J356" s="52">
        <v>0</v>
      </c>
      <c r="K356" s="52">
        <v>-1367</v>
      </c>
      <c r="M356" s="52">
        <v>-4008</v>
      </c>
      <c r="N356" s="539">
        <v>-0.65900000000000003</v>
      </c>
      <c r="O356" s="540">
        <v>2641</v>
      </c>
    </row>
    <row r="357" spans="1:15" outlineLevel="2">
      <c r="A357" s="528" t="s">
        <v>2156</v>
      </c>
      <c r="B357" s="45" t="s">
        <v>38</v>
      </c>
      <c r="C357" s="529" t="s">
        <v>640</v>
      </c>
      <c r="D357" s="529" t="s">
        <v>687</v>
      </c>
      <c r="E357" s="45" t="s">
        <v>688</v>
      </c>
      <c r="F357" s="52">
        <v>269</v>
      </c>
      <c r="H357" s="52">
        <v>0</v>
      </c>
      <c r="I357" s="52">
        <v>269</v>
      </c>
      <c r="J357" s="52">
        <v>0</v>
      </c>
      <c r="K357" s="52">
        <v>269</v>
      </c>
      <c r="M357" s="52">
        <v>269</v>
      </c>
      <c r="N357" s="539">
        <v>0</v>
      </c>
      <c r="O357" s="540">
        <v>0</v>
      </c>
    </row>
    <row r="358" spans="1:15" outlineLevel="2">
      <c r="A358" s="528" t="s">
        <v>2157</v>
      </c>
      <c r="B358" s="45" t="s">
        <v>38</v>
      </c>
      <c r="C358" s="529" t="s">
        <v>640</v>
      </c>
      <c r="D358" s="529" t="s">
        <v>689</v>
      </c>
      <c r="E358" s="45" t="s">
        <v>690</v>
      </c>
      <c r="F358" s="52">
        <v>1</v>
      </c>
      <c r="H358" s="52">
        <v>0</v>
      </c>
      <c r="I358" s="52">
        <v>1</v>
      </c>
      <c r="J358" s="52">
        <v>0</v>
      </c>
      <c r="K358" s="52">
        <v>1</v>
      </c>
      <c r="M358" s="52">
        <v>-225</v>
      </c>
      <c r="N358" s="539">
        <v>-1.004</v>
      </c>
      <c r="O358" s="540">
        <v>226</v>
      </c>
    </row>
    <row r="359" spans="1:15" outlineLevel="2">
      <c r="A359" s="528" t="s">
        <v>2158</v>
      </c>
      <c r="B359" s="45" t="s">
        <v>38</v>
      </c>
      <c r="C359" s="529" t="s">
        <v>640</v>
      </c>
      <c r="D359" s="529" t="s">
        <v>691</v>
      </c>
      <c r="E359" s="45" t="s">
        <v>692</v>
      </c>
      <c r="F359" s="52">
        <v>-202</v>
      </c>
      <c r="H359" s="52">
        <v>0</v>
      </c>
      <c r="I359" s="52">
        <v>-202</v>
      </c>
      <c r="J359" s="52">
        <v>0</v>
      </c>
      <c r="K359" s="52">
        <v>-202</v>
      </c>
      <c r="M359" s="52">
        <v>-202</v>
      </c>
      <c r="N359" s="539">
        <v>0</v>
      </c>
      <c r="O359" s="540">
        <v>0</v>
      </c>
    </row>
    <row r="360" spans="1:15" outlineLevel="2">
      <c r="A360" s="528" t="s">
        <v>2159</v>
      </c>
      <c r="B360" s="45" t="s">
        <v>38</v>
      </c>
      <c r="C360" s="529" t="s">
        <v>640</v>
      </c>
      <c r="D360" s="529" t="s">
        <v>693</v>
      </c>
      <c r="E360" s="45" t="s">
        <v>694</v>
      </c>
      <c r="F360" s="52">
        <v>-3250</v>
      </c>
      <c r="H360" s="52">
        <v>0</v>
      </c>
      <c r="I360" s="52">
        <v>-3250</v>
      </c>
      <c r="J360" s="52">
        <v>0</v>
      </c>
      <c r="K360" s="52">
        <v>-3250</v>
      </c>
      <c r="M360" s="52">
        <v>-2884</v>
      </c>
      <c r="N360" s="539">
        <v>0.127</v>
      </c>
      <c r="O360" s="540">
        <v>-366</v>
      </c>
    </row>
    <row r="361" spans="1:15" outlineLevel="2">
      <c r="A361" s="528" t="s">
        <v>2160</v>
      </c>
      <c r="B361" s="45" t="s">
        <v>38</v>
      </c>
      <c r="C361" s="529" t="s">
        <v>640</v>
      </c>
      <c r="D361" s="529" t="s">
        <v>695</v>
      </c>
      <c r="E361" s="45" t="s">
        <v>696</v>
      </c>
      <c r="F361" s="52">
        <v>0</v>
      </c>
      <c r="H361" s="52">
        <v>0</v>
      </c>
      <c r="I361" s="52">
        <v>0</v>
      </c>
      <c r="J361" s="52">
        <v>0</v>
      </c>
      <c r="K361" s="52">
        <v>0</v>
      </c>
      <c r="M361" s="52">
        <v>-875</v>
      </c>
      <c r="N361" s="539">
        <v>-1</v>
      </c>
      <c r="O361" s="540">
        <v>875</v>
      </c>
    </row>
    <row r="362" spans="1:15" outlineLevel="2">
      <c r="A362" s="528" t="s">
        <v>2161</v>
      </c>
      <c r="B362" s="45" t="s">
        <v>38</v>
      </c>
      <c r="C362" s="529" t="s">
        <v>640</v>
      </c>
      <c r="D362" s="529" t="s">
        <v>697</v>
      </c>
      <c r="E362" s="45" t="s">
        <v>698</v>
      </c>
      <c r="F362" s="52">
        <v>-62</v>
      </c>
      <c r="H362" s="52">
        <v>0</v>
      </c>
      <c r="I362" s="52">
        <v>-62</v>
      </c>
      <c r="J362" s="52">
        <v>0</v>
      </c>
      <c r="K362" s="52">
        <v>-62</v>
      </c>
      <c r="M362" s="52">
        <v>0</v>
      </c>
      <c r="N362" s="539" t="s">
        <v>2729</v>
      </c>
      <c r="O362" s="540">
        <v>-62</v>
      </c>
    </row>
    <row r="363" spans="1:15" outlineLevel="2">
      <c r="A363" s="528" t="s">
        <v>2162</v>
      </c>
      <c r="B363" s="45" t="s">
        <v>38</v>
      </c>
      <c r="C363" s="529" t="s">
        <v>640</v>
      </c>
      <c r="D363" s="529" t="s">
        <v>699</v>
      </c>
      <c r="E363" s="45" t="s">
        <v>700</v>
      </c>
      <c r="F363" s="52">
        <v>-4715</v>
      </c>
      <c r="H363" s="52">
        <v>0</v>
      </c>
      <c r="I363" s="52">
        <v>-4715</v>
      </c>
      <c r="J363" s="52">
        <v>0</v>
      </c>
      <c r="K363" s="52">
        <v>-4715</v>
      </c>
      <c r="M363" s="52">
        <v>0</v>
      </c>
      <c r="N363" s="539" t="s">
        <v>2729</v>
      </c>
      <c r="O363" s="540">
        <v>-4715</v>
      </c>
    </row>
    <row r="364" spans="1:15" outlineLevel="2">
      <c r="A364" s="528" t="s">
        <v>2163</v>
      </c>
      <c r="B364" s="45" t="s">
        <v>38</v>
      </c>
      <c r="C364" s="529" t="s">
        <v>640</v>
      </c>
      <c r="D364" s="529" t="s">
        <v>701</v>
      </c>
      <c r="E364" s="45" t="s">
        <v>702</v>
      </c>
      <c r="F364" s="52">
        <v>-1528</v>
      </c>
      <c r="H364" s="52">
        <v>0</v>
      </c>
      <c r="I364" s="52">
        <v>-1528</v>
      </c>
      <c r="J364" s="52">
        <v>0</v>
      </c>
      <c r="K364" s="52">
        <v>-1528</v>
      </c>
      <c r="M364" s="52">
        <v>0</v>
      </c>
      <c r="N364" s="539" t="s">
        <v>2729</v>
      </c>
      <c r="O364" s="540">
        <v>-1528</v>
      </c>
    </row>
    <row r="365" spans="1:15" outlineLevel="2">
      <c r="A365" s="528" t="s">
        <v>2164</v>
      </c>
      <c r="B365" s="45" t="s">
        <v>38</v>
      </c>
      <c r="C365" s="529" t="s">
        <v>640</v>
      </c>
      <c r="D365" s="529" t="s">
        <v>703</v>
      </c>
      <c r="E365" s="45" t="s">
        <v>704</v>
      </c>
      <c r="F365" s="52">
        <v>0</v>
      </c>
      <c r="H365" s="52">
        <v>0</v>
      </c>
      <c r="I365" s="52">
        <v>0</v>
      </c>
      <c r="J365" s="52">
        <v>0</v>
      </c>
      <c r="K365" s="52">
        <v>0</v>
      </c>
      <c r="M365" s="52">
        <v>0</v>
      </c>
      <c r="N365" s="539" t="s">
        <v>2729</v>
      </c>
      <c r="O365" s="540">
        <v>0</v>
      </c>
    </row>
    <row r="366" spans="1:15" outlineLevel="2">
      <c r="A366" s="528" t="s">
        <v>2165</v>
      </c>
      <c r="B366" s="45" t="s">
        <v>38</v>
      </c>
      <c r="C366" s="529" t="s">
        <v>640</v>
      </c>
      <c r="D366" s="529" t="s">
        <v>705</v>
      </c>
      <c r="E366" s="45" t="s">
        <v>706</v>
      </c>
      <c r="F366" s="52">
        <v>0</v>
      </c>
      <c r="H366" s="52">
        <v>0</v>
      </c>
      <c r="I366" s="52">
        <v>0</v>
      </c>
      <c r="J366" s="52">
        <v>0</v>
      </c>
      <c r="K366" s="52">
        <v>0</v>
      </c>
      <c r="M366" s="52">
        <v>0</v>
      </c>
      <c r="N366" s="539" t="s">
        <v>2729</v>
      </c>
      <c r="O366" s="540">
        <v>0</v>
      </c>
    </row>
    <row r="367" spans="1:15" outlineLevel="2">
      <c r="A367" s="528" t="s">
        <v>2166</v>
      </c>
      <c r="B367" s="45" t="s">
        <v>38</v>
      </c>
      <c r="C367" s="529" t="s">
        <v>640</v>
      </c>
      <c r="D367" s="529" t="s">
        <v>707</v>
      </c>
      <c r="E367" s="45" t="s">
        <v>708</v>
      </c>
      <c r="F367" s="52">
        <v>0</v>
      </c>
      <c r="H367" s="52">
        <v>0</v>
      </c>
      <c r="I367" s="52">
        <v>0</v>
      </c>
      <c r="J367" s="52">
        <v>0</v>
      </c>
      <c r="K367" s="52">
        <v>0</v>
      </c>
      <c r="M367" s="52">
        <v>0</v>
      </c>
      <c r="N367" s="539" t="s">
        <v>2729</v>
      </c>
      <c r="O367" s="540">
        <v>0</v>
      </c>
    </row>
    <row r="368" spans="1:15" outlineLevel="2">
      <c r="A368" s="528" t="s">
        <v>2167</v>
      </c>
      <c r="B368" s="45" t="s">
        <v>38</v>
      </c>
      <c r="C368" s="529" t="s">
        <v>640</v>
      </c>
      <c r="D368" s="529" t="s">
        <v>709</v>
      </c>
      <c r="E368" s="45" t="s">
        <v>710</v>
      </c>
      <c r="F368" s="52">
        <v>0</v>
      </c>
      <c r="H368" s="52">
        <v>0</v>
      </c>
      <c r="I368" s="52">
        <v>0</v>
      </c>
      <c r="J368" s="52">
        <v>0</v>
      </c>
      <c r="K368" s="52">
        <v>0</v>
      </c>
      <c r="M368" s="52">
        <v>0</v>
      </c>
      <c r="N368" s="539" t="s">
        <v>2729</v>
      </c>
      <c r="O368" s="540">
        <v>0</v>
      </c>
    </row>
    <row r="369" spans="1:16" outlineLevel="2">
      <c r="A369" s="528" t="s">
        <v>2168</v>
      </c>
      <c r="B369" s="45" t="s">
        <v>38</v>
      </c>
      <c r="C369" s="529" t="s">
        <v>640</v>
      </c>
      <c r="D369" s="529" t="s">
        <v>711</v>
      </c>
      <c r="E369" s="45" t="s">
        <v>712</v>
      </c>
      <c r="F369" s="52">
        <v>0</v>
      </c>
      <c r="H369" s="52">
        <v>0</v>
      </c>
      <c r="I369" s="52">
        <v>0</v>
      </c>
      <c r="J369" s="52">
        <v>0</v>
      </c>
      <c r="K369" s="52">
        <v>0</v>
      </c>
      <c r="M369" s="52">
        <v>0</v>
      </c>
      <c r="N369" s="539" t="s">
        <v>2729</v>
      </c>
      <c r="O369" s="540">
        <v>0</v>
      </c>
    </row>
    <row r="370" spans="1:16" outlineLevel="2">
      <c r="A370" s="528" t="s">
        <v>2169</v>
      </c>
      <c r="B370" s="45" t="s">
        <v>38</v>
      </c>
      <c r="C370" s="529" t="s">
        <v>640</v>
      </c>
      <c r="D370" s="529" t="s">
        <v>713</v>
      </c>
      <c r="E370" s="45" t="s">
        <v>714</v>
      </c>
      <c r="F370" s="52">
        <v>0</v>
      </c>
      <c r="H370" s="52">
        <v>0</v>
      </c>
      <c r="I370" s="52">
        <v>0</v>
      </c>
      <c r="J370" s="52">
        <v>0</v>
      </c>
      <c r="K370" s="52">
        <v>0</v>
      </c>
      <c r="M370" s="52">
        <v>0</v>
      </c>
      <c r="N370" s="539" t="s">
        <v>2729</v>
      </c>
      <c r="O370" s="540">
        <v>0</v>
      </c>
    </row>
    <row r="371" spans="1:16" outlineLevel="2">
      <c r="A371" s="528" t="s">
        <v>2170</v>
      </c>
      <c r="B371" s="45" t="s">
        <v>38</v>
      </c>
      <c r="C371" s="529" t="s">
        <v>640</v>
      </c>
      <c r="D371" s="529" t="s">
        <v>715</v>
      </c>
      <c r="E371" s="45" t="s">
        <v>716</v>
      </c>
      <c r="F371" s="52">
        <v>0</v>
      </c>
      <c r="H371" s="52">
        <v>0</v>
      </c>
      <c r="I371" s="52">
        <v>0</v>
      </c>
      <c r="J371" s="52">
        <v>0</v>
      </c>
      <c r="K371" s="52">
        <v>0</v>
      </c>
      <c r="M371" s="52">
        <v>0</v>
      </c>
      <c r="N371" s="539" t="s">
        <v>2729</v>
      </c>
      <c r="O371" s="540">
        <v>0</v>
      </c>
    </row>
    <row r="372" spans="1:16" outlineLevel="2">
      <c r="A372" s="528" t="s">
        <v>2171</v>
      </c>
      <c r="B372" s="45" t="s">
        <v>38</v>
      </c>
      <c r="C372" s="529" t="s">
        <v>640</v>
      </c>
      <c r="D372" s="529" t="s">
        <v>717</v>
      </c>
      <c r="E372" s="45" t="s">
        <v>718</v>
      </c>
      <c r="F372" s="52">
        <v>-826</v>
      </c>
      <c r="H372" s="52">
        <v>0</v>
      </c>
      <c r="I372" s="52">
        <v>-826</v>
      </c>
      <c r="J372" s="52">
        <v>0</v>
      </c>
      <c r="K372" s="52">
        <v>-826</v>
      </c>
      <c r="M372" s="52">
        <v>-826</v>
      </c>
      <c r="N372" s="539">
        <v>0</v>
      </c>
      <c r="O372" s="540">
        <v>0</v>
      </c>
    </row>
    <row r="373" spans="1:16" outlineLevel="2">
      <c r="A373" s="528" t="s">
        <v>2172</v>
      </c>
      <c r="B373" s="45" t="s">
        <v>38</v>
      </c>
      <c r="C373" s="529" t="s">
        <v>640</v>
      </c>
      <c r="D373" s="529" t="s">
        <v>719</v>
      </c>
      <c r="E373" s="45" t="s">
        <v>720</v>
      </c>
      <c r="F373" s="52">
        <v>-21078</v>
      </c>
      <c r="H373" s="52">
        <v>0</v>
      </c>
      <c r="I373" s="52">
        <v>-21078</v>
      </c>
      <c r="J373" s="52">
        <v>0</v>
      </c>
      <c r="K373" s="52">
        <v>-21078</v>
      </c>
      <c r="M373" s="52">
        <v>-20598</v>
      </c>
      <c r="N373" s="539">
        <v>2.3E-2</v>
      </c>
      <c r="O373" s="540">
        <v>-480</v>
      </c>
      <c r="P373" s="531">
        <v>480</v>
      </c>
    </row>
    <row r="374" spans="1:16" outlineLevel="2">
      <c r="A374" s="528" t="s">
        <v>2173</v>
      </c>
      <c r="B374" s="45" t="s">
        <v>38</v>
      </c>
      <c r="C374" s="529" t="s">
        <v>640</v>
      </c>
      <c r="D374" s="529" t="s">
        <v>721</v>
      </c>
      <c r="E374" s="45" t="s">
        <v>722</v>
      </c>
      <c r="F374" s="52">
        <v>0</v>
      </c>
      <c r="H374" s="52">
        <v>0</v>
      </c>
      <c r="I374" s="52">
        <v>0</v>
      </c>
      <c r="J374" s="52">
        <v>0</v>
      </c>
      <c r="K374" s="52">
        <v>0</v>
      </c>
      <c r="M374" s="52">
        <v>0</v>
      </c>
      <c r="N374" s="539" t="s">
        <v>2729</v>
      </c>
      <c r="O374" s="540">
        <v>0</v>
      </c>
    </row>
    <row r="375" spans="1:16" outlineLevel="2">
      <c r="A375" s="528" t="s">
        <v>2174</v>
      </c>
      <c r="B375" s="45" t="s">
        <v>38</v>
      </c>
      <c r="C375" s="529" t="s">
        <v>640</v>
      </c>
      <c r="D375" s="529" t="s">
        <v>723</v>
      </c>
      <c r="E375" s="45" t="s">
        <v>724</v>
      </c>
      <c r="F375" s="52">
        <v>-588</v>
      </c>
      <c r="H375" s="52">
        <v>0</v>
      </c>
      <c r="I375" s="52">
        <v>-588</v>
      </c>
      <c r="J375" s="52">
        <v>0</v>
      </c>
      <c r="K375" s="52">
        <v>-588</v>
      </c>
      <c r="M375" s="52">
        <v>-64</v>
      </c>
      <c r="N375" s="539">
        <v>8.1880000000000006</v>
      </c>
      <c r="O375" s="540">
        <v>-524</v>
      </c>
    </row>
    <row r="376" spans="1:16" outlineLevel="2">
      <c r="A376" s="528" t="s">
        <v>2175</v>
      </c>
      <c r="B376" s="45" t="s">
        <v>38</v>
      </c>
      <c r="C376" s="529" t="s">
        <v>640</v>
      </c>
      <c r="D376" s="529" t="s">
        <v>725</v>
      </c>
      <c r="E376" s="45" t="s">
        <v>726</v>
      </c>
      <c r="F376" s="52">
        <v>-17</v>
      </c>
      <c r="H376" s="52">
        <v>0</v>
      </c>
      <c r="I376" s="52">
        <v>-17</v>
      </c>
      <c r="J376" s="52">
        <v>0</v>
      </c>
      <c r="K376" s="52">
        <v>-17</v>
      </c>
      <c r="M376" s="52">
        <v>-273</v>
      </c>
      <c r="N376" s="539">
        <v>-0.93799999999999994</v>
      </c>
      <c r="O376" s="540">
        <v>256</v>
      </c>
    </row>
    <row r="377" spans="1:16" outlineLevel="2">
      <c r="A377" s="528" t="s">
        <v>2176</v>
      </c>
      <c r="B377" s="45" t="s">
        <v>38</v>
      </c>
      <c r="C377" s="529" t="s">
        <v>640</v>
      </c>
      <c r="D377" s="529" t="s">
        <v>727</v>
      </c>
      <c r="E377" s="45" t="s">
        <v>728</v>
      </c>
      <c r="F377" s="52">
        <v>-1073</v>
      </c>
      <c r="H377" s="52">
        <v>0</v>
      </c>
      <c r="I377" s="52">
        <v>-1073</v>
      </c>
      <c r="J377" s="52">
        <v>0</v>
      </c>
      <c r="K377" s="52">
        <v>-1073</v>
      </c>
      <c r="M377" s="52">
        <v>128</v>
      </c>
      <c r="N377" s="539">
        <v>-9.3829999999999991</v>
      </c>
      <c r="O377" s="540">
        <v>-1201</v>
      </c>
    </row>
    <row r="378" spans="1:16" outlineLevel="2">
      <c r="A378" s="528" t="s">
        <v>2177</v>
      </c>
      <c r="B378" s="45" t="s">
        <v>38</v>
      </c>
      <c r="C378" s="529" t="s">
        <v>640</v>
      </c>
      <c r="D378" s="529" t="s">
        <v>729</v>
      </c>
      <c r="E378" s="45" t="s">
        <v>730</v>
      </c>
      <c r="F378" s="52">
        <v>230</v>
      </c>
      <c r="H378" s="52">
        <v>0</v>
      </c>
      <c r="I378" s="52">
        <v>230</v>
      </c>
      <c r="J378" s="52">
        <v>0</v>
      </c>
      <c r="K378" s="52">
        <v>230</v>
      </c>
      <c r="M378" s="52">
        <v>-289</v>
      </c>
      <c r="N378" s="539">
        <v>-1.796</v>
      </c>
      <c r="O378" s="540">
        <v>519</v>
      </c>
    </row>
    <row r="379" spans="1:16" outlineLevel="2">
      <c r="A379" s="528" t="s">
        <v>2178</v>
      </c>
      <c r="B379" s="45" t="s">
        <v>38</v>
      </c>
      <c r="C379" s="529" t="s">
        <v>640</v>
      </c>
      <c r="D379" s="529" t="s">
        <v>731</v>
      </c>
      <c r="E379" s="45" t="s">
        <v>732</v>
      </c>
      <c r="F379" s="52">
        <v>-92</v>
      </c>
      <c r="H379" s="52">
        <v>0</v>
      </c>
      <c r="I379" s="52">
        <v>-92</v>
      </c>
      <c r="J379" s="52">
        <v>0</v>
      </c>
      <c r="K379" s="52">
        <v>-92</v>
      </c>
      <c r="M379" s="52">
        <v>0</v>
      </c>
      <c r="N379" s="539" t="s">
        <v>2729</v>
      </c>
      <c r="O379" s="540">
        <v>-92</v>
      </c>
    </row>
    <row r="380" spans="1:16" outlineLevel="2">
      <c r="A380" s="528" t="s">
        <v>2179</v>
      </c>
      <c r="B380" s="45" t="s">
        <v>38</v>
      </c>
      <c r="C380" s="529" t="s">
        <v>640</v>
      </c>
      <c r="D380" s="529" t="s">
        <v>733</v>
      </c>
      <c r="E380" s="45" t="s">
        <v>734</v>
      </c>
      <c r="F380" s="52">
        <v>0</v>
      </c>
      <c r="H380" s="52">
        <v>0</v>
      </c>
      <c r="I380" s="52">
        <v>0</v>
      </c>
      <c r="J380" s="52">
        <v>0</v>
      </c>
      <c r="K380" s="52">
        <v>0</v>
      </c>
      <c r="M380" s="52">
        <v>0</v>
      </c>
      <c r="N380" s="539" t="s">
        <v>2729</v>
      </c>
      <c r="O380" s="540">
        <v>0</v>
      </c>
    </row>
    <row r="381" spans="1:16" outlineLevel="2">
      <c r="A381" s="528" t="s">
        <v>2180</v>
      </c>
      <c r="B381" s="45" t="s">
        <v>38</v>
      </c>
      <c r="C381" s="529" t="s">
        <v>640</v>
      </c>
      <c r="D381" s="529" t="s">
        <v>735</v>
      </c>
      <c r="E381" s="45" t="s">
        <v>736</v>
      </c>
      <c r="F381" s="52">
        <v>-358</v>
      </c>
      <c r="H381" s="52">
        <v>0</v>
      </c>
      <c r="I381" s="52">
        <v>-358</v>
      </c>
      <c r="J381" s="52">
        <v>0</v>
      </c>
      <c r="K381" s="52">
        <v>-358</v>
      </c>
      <c r="M381" s="52">
        <v>0</v>
      </c>
      <c r="N381" s="539" t="s">
        <v>2729</v>
      </c>
      <c r="O381" s="540">
        <v>-358</v>
      </c>
    </row>
    <row r="382" spans="1:16" outlineLevel="2">
      <c r="A382" s="528" t="s">
        <v>2181</v>
      </c>
      <c r="B382" s="45" t="s">
        <v>38</v>
      </c>
      <c r="C382" s="529" t="s">
        <v>640</v>
      </c>
      <c r="D382" s="529" t="s">
        <v>737</v>
      </c>
      <c r="E382" s="45" t="s">
        <v>738</v>
      </c>
      <c r="F382" s="52">
        <v>-485</v>
      </c>
      <c r="H382" s="52">
        <v>0</v>
      </c>
      <c r="I382" s="52">
        <v>-485</v>
      </c>
      <c r="J382" s="52">
        <v>0</v>
      </c>
      <c r="K382" s="52">
        <v>-485</v>
      </c>
      <c r="M382" s="52">
        <v>-413</v>
      </c>
      <c r="N382" s="539">
        <v>0.17399999999999999</v>
      </c>
      <c r="O382" s="540">
        <v>-72</v>
      </c>
    </row>
    <row r="383" spans="1:16" outlineLevel="2">
      <c r="A383" s="528" t="s">
        <v>2182</v>
      </c>
      <c r="B383" s="45" t="s">
        <v>38</v>
      </c>
      <c r="C383" s="529" t="s">
        <v>640</v>
      </c>
      <c r="D383" s="529" t="s">
        <v>739</v>
      </c>
      <c r="E383" s="45" t="s">
        <v>740</v>
      </c>
      <c r="F383" s="52">
        <v>-548</v>
      </c>
      <c r="H383" s="52">
        <v>0</v>
      </c>
      <c r="I383" s="52">
        <v>-548</v>
      </c>
      <c r="J383" s="52">
        <v>0</v>
      </c>
      <c r="K383" s="52">
        <v>-548</v>
      </c>
      <c r="M383" s="52">
        <v>0</v>
      </c>
      <c r="N383" s="539" t="s">
        <v>2729</v>
      </c>
      <c r="O383" s="540">
        <v>-548</v>
      </c>
    </row>
    <row r="384" spans="1:16" outlineLevel="2">
      <c r="A384" s="528" t="s">
        <v>2183</v>
      </c>
      <c r="B384" s="45" t="s">
        <v>38</v>
      </c>
      <c r="C384" s="529" t="s">
        <v>640</v>
      </c>
      <c r="D384" s="529" t="s">
        <v>741</v>
      </c>
      <c r="E384" s="45" t="s">
        <v>742</v>
      </c>
      <c r="F384" s="52">
        <v>-1</v>
      </c>
      <c r="H384" s="52">
        <v>0</v>
      </c>
      <c r="I384" s="52">
        <v>-1</v>
      </c>
      <c r="J384" s="52">
        <v>0</v>
      </c>
      <c r="K384" s="52">
        <v>-1</v>
      </c>
      <c r="M384" s="52">
        <v>0</v>
      </c>
      <c r="N384" s="539" t="s">
        <v>2729</v>
      </c>
      <c r="O384" s="540">
        <v>-1</v>
      </c>
    </row>
    <row r="385" spans="1:15" outlineLevel="2">
      <c r="A385" s="528" t="s">
        <v>2184</v>
      </c>
      <c r="B385" s="45" t="s">
        <v>38</v>
      </c>
      <c r="C385" s="529" t="s">
        <v>640</v>
      </c>
      <c r="D385" s="529" t="s">
        <v>743</v>
      </c>
      <c r="E385" s="45" t="s">
        <v>744</v>
      </c>
      <c r="F385" s="52">
        <v>-141</v>
      </c>
      <c r="H385" s="52">
        <v>0</v>
      </c>
      <c r="I385" s="52">
        <v>-141</v>
      </c>
      <c r="J385" s="52">
        <v>0</v>
      </c>
      <c r="K385" s="52">
        <v>-141</v>
      </c>
      <c r="M385" s="52">
        <v>0</v>
      </c>
      <c r="N385" s="539" t="s">
        <v>2729</v>
      </c>
      <c r="O385" s="540">
        <v>-141</v>
      </c>
    </row>
    <row r="386" spans="1:15" outlineLevel="2">
      <c r="A386" s="528" t="s">
        <v>2185</v>
      </c>
      <c r="B386" s="45" t="s">
        <v>38</v>
      </c>
      <c r="C386" s="529" t="s">
        <v>640</v>
      </c>
      <c r="D386" s="529" t="s">
        <v>745</v>
      </c>
      <c r="E386" s="45" t="s">
        <v>746</v>
      </c>
      <c r="F386" s="52">
        <v>-1</v>
      </c>
      <c r="H386" s="52">
        <v>0</v>
      </c>
      <c r="I386" s="52">
        <v>-1</v>
      </c>
      <c r="J386" s="52">
        <v>0</v>
      </c>
      <c r="K386" s="52">
        <v>-1</v>
      </c>
      <c r="M386" s="52">
        <v>-1118</v>
      </c>
      <c r="N386" s="539">
        <v>-0.999</v>
      </c>
      <c r="O386" s="540">
        <v>1117</v>
      </c>
    </row>
    <row r="387" spans="1:15" outlineLevel="2">
      <c r="A387" s="528" t="s">
        <v>2186</v>
      </c>
      <c r="B387" s="45" t="s">
        <v>38</v>
      </c>
      <c r="C387" s="529" t="s">
        <v>640</v>
      </c>
      <c r="D387" s="529" t="s">
        <v>747</v>
      </c>
      <c r="E387" s="45" t="s">
        <v>748</v>
      </c>
      <c r="F387" s="52">
        <v>0</v>
      </c>
      <c r="H387" s="52">
        <v>0</v>
      </c>
      <c r="I387" s="52">
        <v>0</v>
      </c>
      <c r="J387" s="52">
        <v>0</v>
      </c>
      <c r="K387" s="52">
        <v>0</v>
      </c>
      <c r="M387" s="52">
        <v>-200</v>
      </c>
      <c r="N387" s="539">
        <v>-1</v>
      </c>
      <c r="O387" s="540">
        <v>200</v>
      </c>
    </row>
    <row r="388" spans="1:15" outlineLevel="2">
      <c r="A388" s="528" t="s">
        <v>2187</v>
      </c>
      <c r="B388" s="45" t="s">
        <v>38</v>
      </c>
      <c r="C388" s="529" t="s">
        <v>640</v>
      </c>
      <c r="D388" s="529" t="s">
        <v>749</v>
      </c>
      <c r="E388" s="45" t="s">
        <v>750</v>
      </c>
      <c r="F388" s="52">
        <v>-304</v>
      </c>
      <c r="H388" s="52">
        <v>0</v>
      </c>
      <c r="I388" s="52">
        <v>-304</v>
      </c>
      <c r="J388" s="52">
        <v>0</v>
      </c>
      <c r="K388" s="52">
        <v>-304</v>
      </c>
      <c r="M388" s="52">
        <v>-320</v>
      </c>
      <c r="N388" s="539">
        <v>-0.05</v>
      </c>
      <c r="O388" s="540">
        <v>16</v>
      </c>
    </row>
    <row r="389" spans="1:15" outlineLevel="2">
      <c r="A389" s="528" t="s">
        <v>2188</v>
      </c>
      <c r="B389" s="45" t="s">
        <v>38</v>
      </c>
      <c r="C389" s="529" t="s">
        <v>640</v>
      </c>
      <c r="D389" s="529" t="s">
        <v>751</v>
      </c>
      <c r="E389" s="45" t="s">
        <v>752</v>
      </c>
      <c r="F389" s="52">
        <v>-188</v>
      </c>
      <c r="H389" s="52">
        <v>0</v>
      </c>
      <c r="I389" s="52">
        <v>-188</v>
      </c>
      <c r="J389" s="52">
        <v>0</v>
      </c>
      <c r="K389" s="52">
        <v>-188</v>
      </c>
      <c r="M389" s="52">
        <v>-641</v>
      </c>
      <c r="N389" s="539">
        <v>-0.70699999999999996</v>
      </c>
      <c r="O389" s="540">
        <v>453</v>
      </c>
    </row>
    <row r="390" spans="1:15" outlineLevel="2">
      <c r="A390" s="528" t="s">
        <v>2189</v>
      </c>
      <c r="B390" s="45" t="s">
        <v>38</v>
      </c>
      <c r="C390" s="529" t="s">
        <v>640</v>
      </c>
      <c r="D390" s="529" t="s">
        <v>753</v>
      </c>
      <c r="E390" s="45" t="s">
        <v>754</v>
      </c>
      <c r="F390" s="52">
        <v>0</v>
      </c>
      <c r="H390" s="52">
        <v>0</v>
      </c>
      <c r="I390" s="52">
        <v>0</v>
      </c>
      <c r="J390" s="52">
        <v>0</v>
      </c>
      <c r="K390" s="52">
        <v>0</v>
      </c>
      <c r="M390" s="52">
        <v>0</v>
      </c>
      <c r="N390" s="539" t="s">
        <v>2729</v>
      </c>
      <c r="O390" s="540">
        <v>0</v>
      </c>
    </row>
    <row r="391" spans="1:15" outlineLevel="2">
      <c r="A391" s="528" t="s">
        <v>2190</v>
      </c>
      <c r="B391" s="45" t="s">
        <v>38</v>
      </c>
      <c r="C391" s="529" t="s">
        <v>640</v>
      </c>
      <c r="D391" s="529" t="s">
        <v>755</v>
      </c>
      <c r="E391" s="45" t="s">
        <v>756</v>
      </c>
      <c r="F391" s="52">
        <v>1</v>
      </c>
      <c r="H391" s="52">
        <v>0</v>
      </c>
      <c r="I391" s="52">
        <v>1</v>
      </c>
      <c r="J391" s="52">
        <v>0</v>
      </c>
      <c r="K391" s="52">
        <v>1</v>
      </c>
      <c r="M391" s="52">
        <v>-36</v>
      </c>
      <c r="N391" s="539">
        <v>-1.028</v>
      </c>
      <c r="O391" s="540">
        <v>37</v>
      </c>
    </row>
    <row r="392" spans="1:15" outlineLevel="2">
      <c r="A392" s="528" t="s">
        <v>2191</v>
      </c>
      <c r="B392" s="45" t="s">
        <v>38</v>
      </c>
      <c r="C392" s="529" t="s">
        <v>640</v>
      </c>
      <c r="D392" s="529" t="s">
        <v>757</v>
      </c>
      <c r="E392" s="45" t="s">
        <v>758</v>
      </c>
      <c r="F392" s="52">
        <v>600</v>
      </c>
      <c r="H392" s="52">
        <v>0</v>
      </c>
      <c r="I392" s="52">
        <v>600</v>
      </c>
      <c r="J392" s="52">
        <v>0</v>
      </c>
      <c r="K392" s="52">
        <v>600</v>
      </c>
      <c r="M392" s="52">
        <v>600</v>
      </c>
      <c r="N392" s="539">
        <v>0</v>
      </c>
      <c r="O392" s="540">
        <v>0</v>
      </c>
    </row>
    <row r="393" spans="1:15" outlineLevel="2">
      <c r="A393" s="528" t="s">
        <v>2192</v>
      </c>
      <c r="B393" s="45" t="s">
        <v>38</v>
      </c>
      <c r="C393" s="529" t="s">
        <v>640</v>
      </c>
      <c r="D393" s="529" t="s">
        <v>759</v>
      </c>
      <c r="E393" s="45" t="s">
        <v>760</v>
      </c>
      <c r="F393" s="52">
        <v>-715</v>
      </c>
      <c r="H393" s="52">
        <v>0</v>
      </c>
      <c r="I393" s="52">
        <v>-715</v>
      </c>
      <c r="J393" s="52">
        <v>0</v>
      </c>
      <c r="K393" s="52">
        <v>-715</v>
      </c>
      <c r="M393" s="52">
        <v>-461</v>
      </c>
      <c r="N393" s="539">
        <v>0.55100000000000005</v>
      </c>
      <c r="O393" s="540">
        <v>-254</v>
      </c>
    </row>
    <row r="394" spans="1:15" outlineLevel="2">
      <c r="A394" s="528" t="s">
        <v>2193</v>
      </c>
      <c r="B394" s="45" t="s">
        <v>38</v>
      </c>
      <c r="C394" s="529" t="s">
        <v>640</v>
      </c>
      <c r="D394" s="529" t="s">
        <v>761</v>
      </c>
      <c r="E394" s="45" t="s">
        <v>762</v>
      </c>
      <c r="F394" s="52">
        <v>0</v>
      </c>
      <c r="H394" s="52">
        <v>0</v>
      </c>
      <c r="I394" s="52">
        <v>0</v>
      </c>
      <c r="J394" s="52">
        <v>0</v>
      </c>
      <c r="K394" s="52">
        <v>0</v>
      </c>
      <c r="M394" s="52">
        <v>-140</v>
      </c>
      <c r="N394" s="539">
        <v>-1</v>
      </c>
      <c r="O394" s="540">
        <v>140</v>
      </c>
    </row>
    <row r="395" spans="1:15" outlineLevel="2">
      <c r="A395" s="528" t="s">
        <v>2194</v>
      </c>
      <c r="B395" s="45" t="s">
        <v>38</v>
      </c>
      <c r="C395" s="529" t="s">
        <v>640</v>
      </c>
      <c r="D395" s="529" t="s">
        <v>763</v>
      </c>
      <c r="E395" s="45" t="s">
        <v>764</v>
      </c>
      <c r="F395" s="52">
        <v>0</v>
      </c>
      <c r="H395" s="52">
        <v>0</v>
      </c>
      <c r="I395" s="52">
        <v>0</v>
      </c>
      <c r="J395" s="52">
        <v>0</v>
      </c>
      <c r="K395" s="52">
        <v>0</v>
      </c>
      <c r="M395" s="52">
        <v>0</v>
      </c>
      <c r="N395" s="539" t="s">
        <v>2729</v>
      </c>
      <c r="O395" s="540">
        <v>0</v>
      </c>
    </row>
    <row r="396" spans="1:15" outlineLevel="2">
      <c r="A396" s="528" t="s">
        <v>2195</v>
      </c>
      <c r="B396" s="45" t="s">
        <v>38</v>
      </c>
      <c r="C396" s="529" t="s">
        <v>640</v>
      </c>
      <c r="D396" s="529" t="s">
        <v>765</v>
      </c>
      <c r="E396" s="45" t="s">
        <v>766</v>
      </c>
      <c r="F396" s="52">
        <v>-754</v>
      </c>
      <c r="H396" s="52">
        <v>0</v>
      </c>
      <c r="I396" s="52">
        <v>-754</v>
      </c>
      <c r="J396" s="52">
        <v>0</v>
      </c>
      <c r="K396" s="52">
        <v>-754</v>
      </c>
      <c r="M396" s="52">
        <v>0</v>
      </c>
      <c r="N396" s="539" t="s">
        <v>2729</v>
      </c>
      <c r="O396" s="540">
        <v>-754</v>
      </c>
    </row>
    <row r="397" spans="1:15" outlineLevel="2">
      <c r="A397" s="528" t="s">
        <v>2196</v>
      </c>
      <c r="B397" s="45" t="s">
        <v>38</v>
      </c>
      <c r="C397" s="529" t="s">
        <v>640</v>
      </c>
      <c r="D397" s="529" t="s">
        <v>767</v>
      </c>
      <c r="E397" s="45" t="s">
        <v>768</v>
      </c>
      <c r="F397" s="52">
        <v>-240</v>
      </c>
      <c r="H397" s="52">
        <v>0</v>
      </c>
      <c r="I397" s="52">
        <v>-240</v>
      </c>
      <c r="J397" s="52">
        <v>0</v>
      </c>
      <c r="K397" s="52">
        <v>-240</v>
      </c>
      <c r="M397" s="52">
        <v>0</v>
      </c>
      <c r="N397" s="539" t="s">
        <v>2729</v>
      </c>
      <c r="O397" s="540">
        <v>-240</v>
      </c>
    </row>
    <row r="398" spans="1:15" outlineLevel="2">
      <c r="A398" s="528" t="s">
        <v>2197</v>
      </c>
      <c r="B398" s="45" t="s">
        <v>38</v>
      </c>
      <c r="C398" s="529" t="s">
        <v>640</v>
      </c>
      <c r="D398" s="529" t="s">
        <v>769</v>
      </c>
      <c r="E398" s="45" t="s">
        <v>770</v>
      </c>
      <c r="F398" s="52">
        <v>0</v>
      </c>
      <c r="H398" s="52">
        <v>0</v>
      </c>
      <c r="I398" s="52">
        <v>0</v>
      </c>
      <c r="J398" s="52">
        <v>0</v>
      </c>
      <c r="K398" s="52">
        <v>0</v>
      </c>
      <c r="M398" s="52">
        <v>0</v>
      </c>
      <c r="N398" s="539" t="s">
        <v>2729</v>
      </c>
      <c r="O398" s="540">
        <v>0</v>
      </c>
    </row>
    <row r="399" spans="1:15" outlineLevel="2">
      <c r="A399" s="528" t="s">
        <v>2198</v>
      </c>
      <c r="B399" s="45" t="s">
        <v>38</v>
      </c>
      <c r="C399" s="529" t="s">
        <v>640</v>
      </c>
      <c r="D399" s="529" t="s">
        <v>771</v>
      </c>
      <c r="E399" s="45" t="s">
        <v>772</v>
      </c>
      <c r="F399" s="52">
        <v>0</v>
      </c>
      <c r="H399" s="52">
        <v>0</v>
      </c>
      <c r="I399" s="52">
        <v>0</v>
      </c>
      <c r="J399" s="52">
        <v>0</v>
      </c>
      <c r="K399" s="52">
        <v>0</v>
      </c>
      <c r="M399" s="52">
        <v>0</v>
      </c>
      <c r="N399" s="539" t="s">
        <v>2729</v>
      </c>
      <c r="O399" s="540">
        <v>0</v>
      </c>
    </row>
    <row r="400" spans="1:15" outlineLevel="2">
      <c r="A400" s="528" t="s">
        <v>2199</v>
      </c>
      <c r="B400" s="45" t="s">
        <v>38</v>
      </c>
      <c r="C400" s="529" t="s">
        <v>640</v>
      </c>
      <c r="D400" s="529" t="s">
        <v>773</v>
      </c>
      <c r="E400" s="45" t="s">
        <v>774</v>
      </c>
      <c r="F400" s="52">
        <v>0</v>
      </c>
      <c r="H400" s="52">
        <v>0</v>
      </c>
      <c r="I400" s="52">
        <v>0</v>
      </c>
      <c r="J400" s="52">
        <v>0</v>
      </c>
      <c r="K400" s="52">
        <v>0</v>
      </c>
      <c r="M400" s="52">
        <v>0</v>
      </c>
      <c r="N400" s="539" t="s">
        <v>2729</v>
      </c>
      <c r="O400" s="540">
        <v>0</v>
      </c>
    </row>
    <row r="401" spans="1:15" outlineLevel="2">
      <c r="A401" s="528" t="s">
        <v>2200</v>
      </c>
      <c r="B401" s="45" t="s">
        <v>38</v>
      </c>
      <c r="C401" s="529" t="s">
        <v>640</v>
      </c>
      <c r="D401" s="529" t="s">
        <v>775</v>
      </c>
      <c r="E401" s="45" t="s">
        <v>776</v>
      </c>
      <c r="F401" s="52">
        <v>-148732</v>
      </c>
      <c r="H401" s="52">
        <v>0</v>
      </c>
      <c r="I401" s="52">
        <v>-148732</v>
      </c>
      <c r="J401" s="52">
        <v>0</v>
      </c>
      <c r="K401" s="52">
        <v>-148732</v>
      </c>
      <c r="M401" s="52">
        <v>-810664</v>
      </c>
      <c r="N401" s="539">
        <v>-0.81699999999999995</v>
      </c>
      <c r="O401" s="540">
        <v>661932</v>
      </c>
    </row>
    <row r="402" spans="1:15" outlineLevel="2">
      <c r="A402" s="528" t="s">
        <v>2201</v>
      </c>
      <c r="B402" s="45" t="s">
        <v>38</v>
      </c>
      <c r="C402" s="529" t="s">
        <v>640</v>
      </c>
      <c r="D402" s="529" t="s">
        <v>777</v>
      </c>
      <c r="E402" s="45" t="s">
        <v>778</v>
      </c>
      <c r="F402" s="52">
        <v>-45551</v>
      </c>
      <c r="H402" s="52">
        <v>0</v>
      </c>
      <c r="I402" s="52">
        <v>-45551</v>
      </c>
      <c r="J402" s="52">
        <v>0</v>
      </c>
      <c r="K402" s="52">
        <v>-45551</v>
      </c>
      <c r="M402" s="52">
        <v>-361063</v>
      </c>
      <c r="N402" s="539">
        <v>-0.874</v>
      </c>
      <c r="O402" s="540">
        <v>315512</v>
      </c>
    </row>
    <row r="403" spans="1:15" outlineLevel="2">
      <c r="A403" s="528" t="s">
        <v>2202</v>
      </c>
      <c r="B403" s="45" t="s">
        <v>38</v>
      </c>
      <c r="C403" s="529" t="s">
        <v>640</v>
      </c>
      <c r="D403" s="529" t="s">
        <v>779</v>
      </c>
      <c r="E403" s="45" t="s">
        <v>780</v>
      </c>
      <c r="F403" s="52">
        <v>0</v>
      </c>
      <c r="H403" s="52">
        <v>0</v>
      </c>
      <c r="I403" s="52">
        <v>0</v>
      </c>
      <c r="J403" s="52">
        <v>0</v>
      </c>
      <c r="K403" s="52">
        <v>0</v>
      </c>
      <c r="M403" s="52">
        <v>0</v>
      </c>
      <c r="N403" s="539" t="s">
        <v>2729</v>
      </c>
      <c r="O403" s="540">
        <v>0</v>
      </c>
    </row>
    <row r="404" spans="1:15" outlineLevel="2">
      <c r="A404" s="528" t="s">
        <v>2203</v>
      </c>
      <c r="B404" s="45" t="s">
        <v>38</v>
      </c>
      <c r="C404" s="529" t="s">
        <v>640</v>
      </c>
      <c r="D404" s="529" t="s">
        <v>781</v>
      </c>
      <c r="E404" s="45" t="s">
        <v>782</v>
      </c>
      <c r="F404" s="52">
        <v>0</v>
      </c>
      <c r="H404" s="52">
        <v>0</v>
      </c>
      <c r="I404" s="52">
        <v>0</v>
      </c>
      <c r="J404" s="52">
        <v>0</v>
      </c>
      <c r="K404" s="52">
        <v>0</v>
      </c>
      <c r="M404" s="52">
        <v>0</v>
      </c>
      <c r="N404" s="539" t="s">
        <v>2729</v>
      </c>
      <c r="O404" s="540">
        <v>0</v>
      </c>
    </row>
    <row r="405" spans="1:15" outlineLevel="2">
      <c r="A405" s="528" t="s">
        <v>2204</v>
      </c>
      <c r="B405" s="45" t="s">
        <v>38</v>
      </c>
      <c r="C405" s="529" t="s">
        <v>640</v>
      </c>
      <c r="D405" s="529" t="s">
        <v>783</v>
      </c>
      <c r="E405" s="45" t="s">
        <v>784</v>
      </c>
      <c r="F405" s="52">
        <v>0</v>
      </c>
      <c r="H405" s="52">
        <v>0</v>
      </c>
      <c r="I405" s="52">
        <v>0</v>
      </c>
      <c r="J405" s="52">
        <v>0</v>
      </c>
      <c r="K405" s="52">
        <v>0</v>
      </c>
      <c r="M405" s="52">
        <v>0</v>
      </c>
      <c r="N405" s="539" t="s">
        <v>2729</v>
      </c>
      <c r="O405" s="540">
        <v>0</v>
      </c>
    </row>
    <row r="406" spans="1:15" outlineLevel="2">
      <c r="A406" s="528" t="s">
        <v>2205</v>
      </c>
      <c r="B406" s="45" t="s">
        <v>38</v>
      </c>
      <c r="C406" s="529" t="s">
        <v>640</v>
      </c>
      <c r="D406" s="529" t="s">
        <v>785</v>
      </c>
      <c r="E406" s="45" t="s">
        <v>786</v>
      </c>
      <c r="F406" s="52">
        <v>-89746</v>
      </c>
      <c r="H406" s="52">
        <v>0</v>
      </c>
      <c r="I406" s="52">
        <v>-89746</v>
      </c>
      <c r="J406" s="52">
        <v>0</v>
      </c>
      <c r="K406" s="52">
        <v>-89746</v>
      </c>
      <c r="M406" s="52">
        <v>0</v>
      </c>
      <c r="N406" s="539" t="s">
        <v>2729</v>
      </c>
      <c r="O406" s="540">
        <v>-89746</v>
      </c>
    </row>
    <row r="407" spans="1:15" outlineLevel="2">
      <c r="A407" s="528" t="s">
        <v>2206</v>
      </c>
      <c r="B407" s="45" t="s">
        <v>38</v>
      </c>
      <c r="C407" s="529" t="s">
        <v>640</v>
      </c>
      <c r="D407" s="529" t="s">
        <v>787</v>
      </c>
      <c r="E407" s="45" t="s">
        <v>788</v>
      </c>
      <c r="F407" s="52">
        <v>0</v>
      </c>
      <c r="H407" s="52">
        <v>0</v>
      </c>
      <c r="I407" s="52">
        <v>0</v>
      </c>
      <c r="J407" s="52">
        <v>0</v>
      </c>
      <c r="K407" s="52">
        <v>0</v>
      </c>
      <c r="M407" s="52">
        <v>0</v>
      </c>
      <c r="N407" s="539" t="s">
        <v>2729</v>
      </c>
      <c r="O407" s="540">
        <v>0</v>
      </c>
    </row>
    <row r="408" spans="1:15" outlineLevel="2">
      <c r="A408" s="528" t="s">
        <v>2207</v>
      </c>
      <c r="B408" s="45" t="s">
        <v>38</v>
      </c>
      <c r="C408" s="529" t="s">
        <v>640</v>
      </c>
      <c r="D408" s="529" t="s">
        <v>789</v>
      </c>
      <c r="E408" s="45" t="s">
        <v>790</v>
      </c>
      <c r="F408" s="52">
        <v>0</v>
      </c>
      <c r="H408" s="52">
        <v>0</v>
      </c>
      <c r="I408" s="52">
        <v>0</v>
      </c>
      <c r="J408" s="52">
        <v>0</v>
      </c>
      <c r="K408" s="52">
        <v>0</v>
      </c>
      <c r="M408" s="52">
        <v>0</v>
      </c>
      <c r="N408" s="539" t="s">
        <v>2729</v>
      </c>
      <c r="O408" s="540">
        <v>0</v>
      </c>
    </row>
    <row r="409" spans="1:15" outlineLevel="2">
      <c r="A409" s="528" t="s">
        <v>2208</v>
      </c>
      <c r="B409" s="45" t="s">
        <v>38</v>
      </c>
      <c r="C409" s="529" t="s">
        <v>640</v>
      </c>
      <c r="D409" s="529" t="s">
        <v>791</v>
      </c>
      <c r="E409" s="45" t="s">
        <v>792</v>
      </c>
      <c r="F409" s="52">
        <v>0</v>
      </c>
      <c r="H409" s="52">
        <v>0</v>
      </c>
      <c r="I409" s="52">
        <v>0</v>
      </c>
      <c r="J409" s="52">
        <v>0</v>
      </c>
      <c r="K409" s="52">
        <v>0</v>
      </c>
      <c r="M409" s="52">
        <v>0</v>
      </c>
      <c r="N409" s="539" t="s">
        <v>2729</v>
      </c>
      <c r="O409" s="540">
        <v>0</v>
      </c>
    </row>
    <row r="410" spans="1:15" outlineLevel="2">
      <c r="A410" s="528" t="s">
        <v>2209</v>
      </c>
      <c r="B410" s="45" t="s">
        <v>38</v>
      </c>
      <c r="C410" s="529" t="s">
        <v>640</v>
      </c>
      <c r="D410" s="529" t="s">
        <v>793</v>
      </c>
      <c r="E410" s="45" t="s">
        <v>794</v>
      </c>
      <c r="F410" s="52">
        <v>0</v>
      </c>
      <c r="H410" s="52">
        <v>0</v>
      </c>
      <c r="I410" s="52">
        <v>0</v>
      </c>
      <c r="J410" s="52">
        <v>0</v>
      </c>
      <c r="K410" s="52">
        <v>0</v>
      </c>
      <c r="M410" s="52">
        <v>0</v>
      </c>
      <c r="N410" s="539" t="s">
        <v>2729</v>
      </c>
      <c r="O410" s="540">
        <v>0</v>
      </c>
    </row>
    <row r="411" spans="1:15" outlineLevel="2">
      <c r="A411" s="528" t="s">
        <v>2210</v>
      </c>
      <c r="B411" s="45" t="s">
        <v>38</v>
      </c>
      <c r="C411" s="529" t="s">
        <v>640</v>
      </c>
      <c r="D411" s="529" t="s">
        <v>795</v>
      </c>
      <c r="E411" s="45" t="s">
        <v>796</v>
      </c>
      <c r="F411" s="52">
        <v>0</v>
      </c>
      <c r="H411" s="52">
        <v>0</v>
      </c>
      <c r="I411" s="52">
        <v>0</v>
      </c>
      <c r="J411" s="52">
        <v>0</v>
      </c>
      <c r="K411" s="52">
        <v>0</v>
      </c>
      <c r="M411" s="52">
        <v>0</v>
      </c>
      <c r="N411" s="539" t="s">
        <v>2729</v>
      </c>
      <c r="O411" s="540">
        <v>0</v>
      </c>
    </row>
    <row r="412" spans="1:15" outlineLevel="2">
      <c r="A412" s="528" t="s">
        <v>2211</v>
      </c>
      <c r="B412" s="45" t="s">
        <v>38</v>
      </c>
      <c r="C412" s="529" t="s">
        <v>640</v>
      </c>
      <c r="D412" s="529" t="s">
        <v>797</v>
      </c>
      <c r="E412" s="45" t="s">
        <v>798</v>
      </c>
      <c r="F412" s="52">
        <v>0</v>
      </c>
      <c r="H412" s="52">
        <v>0</v>
      </c>
      <c r="I412" s="52">
        <v>0</v>
      </c>
      <c r="J412" s="52">
        <v>0</v>
      </c>
      <c r="K412" s="52">
        <v>0</v>
      </c>
      <c r="M412" s="52">
        <v>0</v>
      </c>
      <c r="N412" s="539" t="s">
        <v>2729</v>
      </c>
      <c r="O412" s="540">
        <v>0</v>
      </c>
    </row>
    <row r="413" spans="1:15" outlineLevel="2">
      <c r="A413" s="528" t="s">
        <v>2212</v>
      </c>
      <c r="B413" s="45" t="s">
        <v>38</v>
      </c>
      <c r="C413" s="529" t="s">
        <v>640</v>
      </c>
      <c r="D413" s="529" t="s">
        <v>799</v>
      </c>
      <c r="E413" s="45" t="s">
        <v>800</v>
      </c>
      <c r="F413" s="52">
        <v>0</v>
      </c>
      <c r="H413" s="52">
        <v>0</v>
      </c>
      <c r="I413" s="52">
        <v>0</v>
      </c>
      <c r="J413" s="52">
        <v>0</v>
      </c>
      <c r="K413" s="52">
        <v>0</v>
      </c>
      <c r="M413" s="52">
        <v>0</v>
      </c>
      <c r="N413" s="539" t="s">
        <v>2729</v>
      </c>
      <c r="O413" s="540">
        <v>0</v>
      </c>
    </row>
    <row r="414" spans="1:15" outlineLevel="2">
      <c r="A414" s="528" t="s">
        <v>2213</v>
      </c>
      <c r="B414" s="45" t="s">
        <v>38</v>
      </c>
      <c r="C414" s="529" t="s">
        <v>640</v>
      </c>
      <c r="D414" s="529" t="s">
        <v>801</v>
      </c>
      <c r="E414" s="45" t="s">
        <v>802</v>
      </c>
      <c r="F414" s="52">
        <v>-750</v>
      </c>
      <c r="H414" s="52">
        <v>0</v>
      </c>
      <c r="I414" s="52">
        <v>-750</v>
      </c>
      <c r="J414" s="52">
        <v>0</v>
      </c>
      <c r="K414" s="52">
        <v>-750</v>
      </c>
      <c r="M414" s="52">
        <v>0</v>
      </c>
      <c r="N414" s="539" t="s">
        <v>2729</v>
      </c>
      <c r="O414" s="540">
        <v>-750</v>
      </c>
    </row>
    <row r="415" spans="1:15" outlineLevel="2">
      <c r="A415" s="528" t="s">
        <v>2214</v>
      </c>
      <c r="B415" s="45" t="s">
        <v>38</v>
      </c>
      <c r="C415" s="529" t="s">
        <v>640</v>
      </c>
      <c r="D415" s="529" t="s">
        <v>803</v>
      </c>
      <c r="E415" s="45" t="s">
        <v>804</v>
      </c>
      <c r="F415" s="52">
        <v>0</v>
      </c>
      <c r="H415" s="52">
        <v>0</v>
      </c>
      <c r="I415" s="52">
        <v>0</v>
      </c>
      <c r="J415" s="52">
        <v>0</v>
      </c>
      <c r="K415" s="52">
        <v>0</v>
      </c>
      <c r="M415" s="52">
        <v>0</v>
      </c>
      <c r="N415" s="539" t="s">
        <v>2729</v>
      </c>
      <c r="O415" s="540">
        <v>0</v>
      </c>
    </row>
    <row r="416" spans="1:15" outlineLevel="2">
      <c r="A416" s="528" t="s">
        <v>2215</v>
      </c>
      <c r="B416" s="45" t="s">
        <v>38</v>
      </c>
      <c r="C416" s="529" t="s">
        <v>640</v>
      </c>
      <c r="D416" s="529" t="s">
        <v>805</v>
      </c>
      <c r="E416" s="45" t="s">
        <v>806</v>
      </c>
      <c r="F416" s="52">
        <v>0</v>
      </c>
      <c r="H416" s="52">
        <v>0</v>
      </c>
      <c r="I416" s="52">
        <v>0</v>
      </c>
      <c r="J416" s="52">
        <v>0</v>
      </c>
      <c r="K416" s="52">
        <v>0</v>
      </c>
      <c r="M416" s="52">
        <v>0</v>
      </c>
      <c r="N416" s="539" t="s">
        <v>2729</v>
      </c>
      <c r="O416" s="540">
        <v>0</v>
      </c>
    </row>
    <row r="417" spans="1:16" outlineLevel="2">
      <c r="A417" s="528" t="s">
        <v>2216</v>
      </c>
      <c r="B417" s="45" t="s">
        <v>38</v>
      </c>
      <c r="C417" s="529" t="s">
        <v>640</v>
      </c>
      <c r="D417" s="529" t="s">
        <v>807</v>
      </c>
      <c r="E417" s="45" t="s">
        <v>808</v>
      </c>
      <c r="F417" s="52">
        <v>0</v>
      </c>
      <c r="H417" s="52">
        <v>0</v>
      </c>
      <c r="I417" s="52">
        <v>0</v>
      </c>
      <c r="J417" s="52">
        <v>0</v>
      </c>
      <c r="K417" s="52">
        <v>0</v>
      </c>
      <c r="M417" s="52">
        <v>0</v>
      </c>
      <c r="N417" s="539" t="s">
        <v>2729</v>
      </c>
      <c r="O417" s="540">
        <v>0</v>
      </c>
    </row>
    <row r="418" spans="1:16" outlineLevel="2">
      <c r="A418" s="528" t="s">
        <v>2217</v>
      </c>
      <c r="B418" s="45" t="s">
        <v>38</v>
      </c>
      <c r="C418" s="529" t="s">
        <v>640</v>
      </c>
      <c r="D418" s="529" t="s">
        <v>809</v>
      </c>
      <c r="E418" s="45" t="s">
        <v>810</v>
      </c>
      <c r="F418" s="52">
        <v>-102635</v>
      </c>
      <c r="H418" s="52">
        <v>0</v>
      </c>
      <c r="I418" s="52">
        <v>-102635</v>
      </c>
      <c r="J418" s="52">
        <v>0</v>
      </c>
      <c r="K418" s="52">
        <v>-102635</v>
      </c>
      <c r="M418" s="52">
        <v>-59315</v>
      </c>
      <c r="N418" s="539">
        <v>0.73</v>
      </c>
      <c r="O418" s="540">
        <v>-43320</v>
      </c>
      <c r="P418" s="531">
        <v>43320</v>
      </c>
    </row>
    <row r="419" spans="1:16" outlineLevel="2">
      <c r="A419" s="528" t="s">
        <v>2218</v>
      </c>
      <c r="B419" s="45" t="s">
        <v>38</v>
      </c>
      <c r="C419" s="529" t="s">
        <v>640</v>
      </c>
      <c r="D419" s="529" t="s">
        <v>811</v>
      </c>
      <c r="E419" s="45" t="s">
        <v>812</v>
      </c>
      <c r="F419" s="52">
        <v>0</v>
      </c>
      <c r="H419" s="52">
        <v>0</v>
      </c>
      <c r="I419" s="52">
        <v>0</v>
      </c>
      <c r="J419" s="52">
        <v>0</v>
      </c>
      <c r="K419" s="52">
        <v>0</v>
      </c>
      <c r="M419" s="52">
        <v>0</v>
      </c>
      <c r="N419" s="539" t="s">
        <v>2729</v>
      </c>
      <c r="O419" s="540">
        <v>0</v>
      </c>
    </row>
    <row r="420" spans="1:16" outlineLevel="2">
      <c r="A420" s="528" t="s">
        <v>2219</v>
      </c>
      <c r="B420" s="45" t="s">
        <v>38</v>
      </c>
      <c r="C420" s="529" t="s">
        <v>640</v>
      </c>
      <c r="D420" s="529" t="s">
        <v>813</v>
      </c>
      <c r="E420" s="45" t="s">
        <v>814</v>
      </c>
      <c r="F420" s="52">
        <v>0</v>
      </c>
      <c r="H420" s="52">
        <v>0</v>
      </c>
      <c r="I420" s="52">
        <v>0</v>
      </c>
      <c r="J420" s="52">
        <v>0</v>
      </c>
      <c r="K420" s="52">
        <v>0</v>
      </c>
      <c r="M420" s="52">
        <v>0</v>
      </c>
      <c r="N420" s="539" t="s">
        <v>2729</v>
      </c>
      <c r="O420" s="540">
        <v>0</v>
      </c>
    </row>
    <row r="421" spans="1:16" outlineLevel="2">
      <c r="A421" s="528" t="s">
        <v>2220</v>
      </c>
      <c r="B421" s="45" t="s">
        <v>38</v>
      </c>
      <c r="C421" s="529" t="s">
        <v>640</v>
      </c>
      <c r="D421" s="529" t="s">
        <v>815</v>
      </c>
      <c r="E421" s="45" t="s">
        <v>816</v>
      </c>
      <c r="F421" s="52">
        <v>0</v>
      </c>
      <c r="H421" s="52">
        <v>0</v>
      </c>
      <c r="I421" s="52">
        <v>0</v>
      </c>
      <c r="J421" s="52">
        <v>0</v>
      </c>
      <c r="K421" s="52">
        <v>0</v>
      </c>
      <c r="M421" s="52">
        <v>0</v>
      </c>
      <c r="N421" s="539" t="s">
        <v>2729</v>
      </c>
      <c r="O421" s="540">
        <v>0</v>
      </c>
    </row>
    <row r="422" spans="1:16" outlineLevel="2">
      <c r="A422" s="528" t="s">
        <v>2221</v>
      </c>
      <c r="B422" s="45" t="s">
        <v>38</v>
      </c>
      <c r="C422" s="529" t="s">
        <v>640</v>
      </c>
      <c r="D422" s="529" t="s">
        <v>817</v>
      </c>
      <c r="E422" s="45" t="s">
        <v>818</v>
      </c>
      <c r="F422" s="52">
        <v>0</v>
      </c>
      <c r="H422" s="52">
        <v>0</v>
      </c>
      <c r="I422" s="52">
        <v>0</v>
      </c>
      <c r="J422" s="52">
        <v>0</v>
      </c>
      <c r="K422" s="52">
        <v>0</v>
      </c>
      <c r="M422" s="52">
        <v>0</v>
      </c>
      <c r="N422" s="539" t="s">
        <v>2729</v>
      </c>
      <c r="O422" s="540">
        <v>0</v>
      </c>
    </row>
    <row r="423" spans="1:16" outlineLevel="2">
      <c r="A423" s="528" t="s">
        <v>2222</v>
      </c>
      <c r="B423" s="45" t="s">
        <v>38</v>
      </c>
      <c r="C423" s="529" t="s">
        <v>640</v>
      </c>
      <c r="D423" s="529" t="s">
        <v>819</v>
      </c>
      <c r="E423" s="45" t="s">
        <v>820</v>
      </c>
      <c r="F423" s="52">
        <v>0</v>
      </c>
      <c r="H423" s="52">
        <v>0</v>
      </c>
      <c r="I423" s="52">
        <v>0</v>
      </c>
      <c r="J423" s="52">
        <v>0</v>
      </c>
      <c r="K423" s="52">
        <v>0</v>
      </c>
      <c r="M423" s="52">
        <v>0</v>
      </c>
      <c r="N423" s="539" t="s">
        <v>2729</v>
      </c>
      <c r="O423" s="540">
        <v>0</v>
      </c>
    </row>
    <row r="424" spans="1:16" outlineLevel="2">
      <c r="A424" s="528" t="s">
        <v>2223</v>
      </c>
      <c r="B424" s="45" t="s">
        <v>38</v>
      </c>
      <c r="C424" s="529" t="s">
        <v>640</v>
      </c>
      <c r="D424" s="529" t="s">
        <v>821</v>
      </c>
      <c r="E424" s="45" t="s">
        <v>822</v>
      </c>
      <c r="F424" s="52">
        <v>0</v>
      </c>
      <c r="H424" s="52">
        <v>0</v>
      </c>
      <c r="I424" s="52">
        <v>0</v>
      </c>
      <c r="J424" s="52">
        <v>0</v>
      </c>
      <c r="K424" s="52">
        <v>0</v>
      </c>
      <c r="M424" s="52">
        <v>0</v>
      </c>
      <c r="N424" s="539" t="s">
        <v>2729</v>
      </c>
      <c r="O424" s="540">
        <v>0</v>
      </c>
    </row>
    <row r="425" spans="1:16" outlineLevel="2">
      <c r="A425" s="528" t="s">
        <v>2224</v>
      </c>
      <c r="B425" s="45" t="s">
        <v>38</v>
      </c>
      <c r="C425" s="529" t="s">
        <v>640</v>
      </c>
      <c r="D425" s="529" t="s">
        <v>823</v>
      </c>
      <c r="E425" s="45" t="s">
        <v>824</v>
      </c>
      <c r="F425" s="52">
        <v>-1</v>
      </c>
      <c r="H425" s="52">
        <v>0</v>
      </c>
      <c r="I425" s="52">
        <v>-1</v>
      </c>
      <c r="J425" s="52">
        <v>0</v>
      </c>
      <c r="K425" s="52">
        <v>-1</v>
      </c>
      <c r="M425" s="52">
        <v>0</v>
      </c>
      <c r="N425" s="539" t="s">
        <v>2729</v>
      </c>
      <c r="O425" s="540">
        <v>-1</v>
      </c>
    </row>
    <row r="426" spans="1:16" outlineLevel="2">
      <c r="A426" s="528" t="s">
        <v>2225</v>
      </c>
      <c r="B426" s="45" t="s">
        <v>38</v>
      </c>
      <c r="C426" s="529" t="s">
        <v>640</v>
      </c>
      <c r="D426" s="529" t="s">
        <v>825</v>
      </c>
      <c r="E426" s="45" t="s">
        <v>826</v>
      </c>
      <c r="F426" s="52">
        <v>-49732</v>
      </c>
      <c r="H426" s="52">
        <v>0</v>
      </c>
      <c r="I426" s="52">
        <v>-49732</v>
      </c>
      <c r="J426" s="52">
        <v>0</v>
      </c>
      <c r="K426" s="52">
        <v>-49732</v>
      </c>
      <c r="M426" s="52">
        <v>-2</v>
      </c>
      <c r="N426" s="539">
        <v>24865</v>
      </c>
      <c r="O426" s="540">
        <v>-49730</v>
      </c>
    </row>
    <row r="427" spans="1:16" outlineLevel="2">
      <c r="A427" s="528" t="s">
        <v>2226</v>
      </c>
      <c r="B427" s="45" t="s">
        <v>38</v>
      </c>
      <c r="C427" s="529" t="s">
        <v>640</v>
      </c>
      <c r="D427" s="529" t="s">
        <v>827</v>
      </c>
      <c r="E427" s="45" t="s">
        <v>828</v>
      </c>
      <c r="F427" s="52">
        <v>0</v>
      </c>
      <c r="H427" s="52">
        <v>0</v>
      </c>
      <c r="I427" s="52">
        <v>0</v>
      </c>
      <c r="J427" s="52">
        <v>0</v>
      </c>
      <c r="K427" s="52">
        <v>0</v>
      </c>
      <c r="M427" s="52">
        <v>0</v>
      </c>
      <c r="N427" s="539" t="s">
        <v>2729</v>
      </c>
      <c r="O427" s="540">
        <v>0</v>
      </c>
    </row>
    <row r="428" spans="1:16" outlineLevel="2">
      <c r="A428" s="528" t="s">
        <v>2227</v>
      </c>
      <c r="B428" s="45" t="s">
        <v>38</v>
      </c>
      <c r="C428" s="529" t="s">
        <v>640</v>
      </c>
      <c r="D428" s="529" t="s">
        <v>829</v>
      </c>
      <c r="E428" s="45" t="s">
        <v>830</v>
      </c>
      <c r="F428" s="52">
        <v>0</v>
      </c>
      <c r="H428" s="52">
        <v>0</v>
      </c>
      <c r="I428" s="52">
        <v>0</v>
      </c>
      <c r="J428" s="52">
        <v>0</v>
      </c>
      <c r="K428" s="52">
        <v>0</v>
      </c>
      <c r="M428" s="52">
        <v>0</v>
      </c>
      <c r="N428" s="539" t="s">
        <v>2729</v>
      </c>
      <c r="O428" s="540">
        <v>0</v>
      </c>
    </row>
    <row r="429" spans="1:16" outlineLevel="2">
      <c r="A429" s="528" t="s">
        <v>2228</v>
      </c>
      <c r="B429" s="45" t="s">
        <v>38</v>
      </c>
      <c r="C429" s="529" t="s">
        <v>640</v>
      </c>
      <c r="D429" s="529" t="s">
        <v>831</v>
      </c>
      <c r="E429" s="45" t="s">
        <v>832</v>
      </c>
      <c r="F429" s="52">
        <v>0</v>
      </c>
      <c r="H429" s="52">
        <v>0</v>
      </c>
      <c r="I429" s="52">
        <v>0</v>
      </c>
      <c r="J429" s="52">
        <v>0</v>
      </c>
      <c r="K429" s="52">
        <v>0</v>
      </c>
      <c r="M429" s="52">
        <v>0</v>
      </c>
      <c r="N429" s="539" t="s">
        <v>2729</v>
      </c>
      <c r="O429" s="540">
        <v>0</v>
      </c>
    </row>
    <row r="430" spans="1:16" outlineLevel="2">
      <c r="A430" s="528" t="s">
        <v>2229</v>
      </c>
      <c r="B430" s="45" t="s">
        <v>38</v>
      </c>
      <c r="C430" s="529" t="s">
        <v>640</v>
      </c>
      <c r="D430" s="529" t="s">
        <v>833</v>
      </c>
      <c r="E430" s="45" t="s">
        <v>834</v>
      </c>
      <c r="F430" s="52">
        <v>0</v>
      </c>
      <c r="H430" s="52">
        <v>0</v>
      </c>
      <c r="I430" s="52">
        <v>0</v>
      </c>
      <c r="J430" s="52">
        <v>0</v>
      </c>
      <c r="K430" s="52">
        <v>0</v>
      </c>
      <c r="M430" s="52">
        <v>0</v>
      </c>
      <c r="N430" s="539" t="s">
        <v>2729</v>
      </c>
      <c r="O430" s="540">
        <v>0</v>
      </c>
    </row>
    <row r="431" spans="1:16" outlineLevel="2">
      <c r="A431" s="528" t="s">
        <v>2230</v>
      </c>
      <c r="B431" s="45" t="s">
        <v>38</v>
      </c>
      <c r="C431" s="529" t="s">
        <v>640</v>
      </c>
      <c r="D431" s="529" t="s">
        <v>835</v>
      </c>
      <c r="E431" s="45" t="s">
        <v>836</v>
      </c>
      <c r="F431" s="52">
        <v>0</v>
      </c>
      <c r="H431" s="52">
        <v>0</v>
      </c>
      <c r="I431" s="52">
        <v>0</v>
      </c>
      <c r="J431" s="52">
        <v>0</v>
      </c>
      <c r="K431" s="52">
        <v>0</v>
      </c>
      <c r="M431" s="52">
        <v>0</v>
      </c>
      <c r="N431" s="539" t="s">
        <v>2729</v>
      </c>
      <c r="O431" s="540">
        <v>0</v>
      </c>
    </row>
    <row r="432" spans="1:16" outlineLevel="2">
      <c r="A432" s="528" t="s">
        <v>2231</v>
      </c>
      <c r="B432" s="45" t="s">
        <v>38</v>
      </c>
      <c r="C432" s="529" t="s">
        <v>640</v>
      </c>
      <c r="D432" s="529" t="s">
        <v>837</v>
      </c>
      <c r="E432" s="45" t="s">
        <v>838</v>
      </c>
      <c r="F432" s="52">
        <v>0</v>
      </c>
      <c r="H432" s="52">
        <v>0</v>
      </c>
      <c r="I432" s="52">
        <v>0</v>
      </c>
      <c r="J432" s="52">
        <v>0</v>
      </c>
      <c r="K432" s="52">
        <v>0</v>
      </c>
      <c r="M432" s="52">
        <v>0</v>
      </c>
      <c r="N432" s="539" t="s">
        <v>2729</v>
      </c>
      <c r="O432" s="540">
        <v>0</v>
      </c>
    </row>
    <row r="433" spans="1:18" outlineLevel="2">
      <c r="A433" s="528" t="s">
        <v>2232</v>
      </c>
      <c r="B433" s="45" t="s">
        <v>38</v>
      </c>
      <c r="C433" s="529" t="s">
        <v>640</v>
      </c>
      <c r="D433" s="529" t="s">
        <v>839</v>
      </c>
      <c r="E433" s="45" t="s">
        <v>840</v>
      </c>
      <c r="F433" s="52">
        <v>0</v>
      </c>
      <c r="H433" s="52">
        <v>0</v>
      </c>
      <c r="I433" s="52">
        <v>0</v>
      </c>
      <c r="J433" s="52">
        <v>0</v>
      </c>
      <c r="K433" s="52">
        <v>0</v>
      </c>
      <c r="M433" s="52">
        <v>0</v>
      </c>
      <c r="N433" s="539" t="s">
        <v>2729</v>
      </c>
      <c r="O433" s="540">
        <v>0</v>
      </c>
    </row>
    <row r="434" spans="1:18" outlineLevel="2">
      <c r="A434" s="528" t="s">
        <v>2233</v>
      </c>
      <c r="B434" s="45" t="s">
        <v>38</v>
      </c>
      <c r="C434" s="529" t="s">
        <v>640</v>
      </c>
      <c r="D434" s="529" t="s">
        <v>841</v>
      </c>
      <c r="E434" s="45" t="s">
        <v>842</v>
      </c>
      <c r="F434" s="52">
        <v>0</v>
      </c>
      <c r="H434" s="52">
        <v>0</v>
      </c>
      <c r="I434" s="52">
        <v>0</v>
      </c>
      <c r="J434" s="52">
        <v>0</v>
      </c>
      <c r="K434" s="52">
        <v>0</v>
      </c>
      <c r="M434" s="52">
        <v>0</v>
      </c>
      <c r="N434" s="539" t="s">
        <v>2729</v>
      </c>
      <c r="O434" s="540">
        <v>0</v>
      </c>
    </row>
    <row r="435" spans="1:18" outlineLevel="2">
      <c r="A435" s="528" t="s">
        <v>2234</v>
      </c>
      <c r="B435" s="45" t="s">
        <v>38</v>
      </c>
      <c r="C435" s="529" t="s">
        <v>640</v>
      </c>
      <c r="D435" s="529" t="s">
        <v>843</v>
      </c>
      <c r="E435" s="45" t="s">
        <v>844</v>
      </c>
      <c r="F435" s="52">
        <v>0</v>
      </c>
      <c r="H435" s="52">
        <v>0</v>
      </c>
      <c r="I435" s="52">
        <v>0</v>
      </c>
      <c r="J435" s="52">
        <v>0</v>
      </c>
      <c r="K435" s="52">
        <v>0</v>
      </c>
      <c r="M435" s="52">
        <v>0</v>
      </c>
      <c r="N435" s="539" t="s">
        <v>2729</v>
      </c>
      <c r="O435" s="540">
        <v>0</v>
      </c>
    </row>
    <row r="436" spans="1:18" outlineLevel="2">
      <c r="A436" s="528" t="s">
        <v>2235</v>
      </c>
      <c r="B436" s="45" t="s">
        <v>38</v>
      </c>
      <c r="C436" s="529" t="s">
        <v>640</v>
      </c>
      <c r="D436" s="529" t="s">
        <v>845</v>
      </c>
      <c r="E436" s="45" t="s">
        <v>846</v>
      </c>
      <c r="F436" s="52">
        <v>0</v>
      </c>
      <c r="H436" s="52">
        <v>0</v>
      </c>
      <c r="I436" s="52">
        <v>0</v>
      </c>
      <c r="J436" s="52">
        <v>0</v>
      </c>
      <c r="K436" s="52">
        <v>0</v>
      </c>
      <c r="M436" s="52">
        <v>0</v>
      </c>
      <c r="N436" s="539" t="s">
        <v>2729</v>
      </c>
      <c r="O436" s="540">
        <v>0</v>
      </c>
    </row>
    <row r="437" spans="1:18" outlineLevel="2">
      <c r="A437" s="528" t="s">
        <v>2236</v>
      </c>
      <c r="B437" s="45" t="s">
        <v>38</v>
      </c>
      <c r="C437" s="529" t="s">
        <v>640</v>
      </c>
      <c r="D437" s="529" t="s">
        <v>847</v>
      </c>
      <c r="E437" s="45" t="s">
        <v>848</v>
      </c>
      <c r="F437" s="52">
        <v>0</v>
      </c>
      <c r="H437" s="52">
        <v>0</v>
      </c>
      <c r="I437" s="52">
        <v>0</v>
      </c>
      <c r="J437" s="52">
        <v>0</v>
      </c>
      <c r="K437" s="52">
        <v>0</v>
      </c>
      <c r="M437" s="52">
        <v>0</v>
      </c>
      <c r="N437" s="539" t="s">
        <v>2729</v>
      </c>
      <c r="O437" s="540">
        <v>0</v>
      </c>
    </row>
    <row r="438" spans="1:18" outlineLevel="2">
      <c r="A438" s="528" t="s">
        <v>2237</v>
      </c>
      <c r="B438" s="45" t="s">
        <v>38</v>
      </c>
      <c r="C438" s="529" t="s">
        <v>640</v>
      </c>
      <c r="D438" s="529" t="s">
        <v>849</v>
      </c>
      <c r="E438" s="45" t="s">
        <v>850</v>
      </c>
      <c r="F438" s="52">
        <v>-900</v>
      </c>
      <c r="H438" s="52">
        <v>0</v>
      </c>
      <c r="I438" s="52">
        <v>-900</v>
      </c>
      <c r="J438" s="52">
        <v>0</v>
      </c>
      <c r="K438" s="52">
        <v>-900</v>
      </c>
      <c r="M438" s="52">
        <v>0</v>
      </c>
      <c r="N438" s="539" t="s">
        <v>2729</v>
      </c>
      <c r="O438" s="540">
        <v>-900</v>
      </c>
      <c r="R438" s="527">
        <v>-1</v>
      </c>
    </row>
    <row r="439" spans="1:18" outlineLevel="2">
      <c r="A439" s="528" t="s">
        <v>2238</v>
      </c>
      <c r="B439" s="45" t="s">
        <v>38</v>
      </c>
      <c r="C439" s="529" t="s">
        <v>640</v>
      </c>
      <c r="D439" s="529" t="s">
        <v>851</v>
      </c>
      <c r="E439" s="45" t="s">
        <v>852</v>
      </c>
      <c r="F439" s="52">
        <v>0</v>
      </c>
      <c r="H439" s="52">
        <v>0</v>
      </c>
      <c r="I439" s="52">
        <v>0</v>
      </c>
      <c r="J439" s="52">
        <v>0</v>
      </c>
      <c r="K439" s="52">
        <v>0</v>
      </c>
      <c r="M439" s="52">
        <v>0</v>
      </c>
      <c r="N439" s="539" t="s">
        <v>2729</v>
      </c>
      <c r="O439" s="540">
        <v>0</v>
      </c>
    </row>
    <row r="440" spans="1:18" outlineLevel="2">
      <c r="A440" s="528" t="s">
        <v>2239</v>
      </c>
      <c r="B440" s="45" t="s">
        <v>38</v>
      </c>
      <c r="C440" s="529" t="s">
        <v>640</v>
      </c>
      <c r="D440" s="529" t="s">
        <v>853</v>
      </c>
      <c r="E440" s="45" t="s">
        <v>854</v>
      </c>
      <c r="F440" s="52">
        <v>0</v>
      </c>
      <c r="H440" s="52">
        <v>0</v>
      </c>
      <c r="I440" s="52">
        <v>0</v>
      </c>
      <c r="J440" s="52">
        <v>0</v>
      </c>
      <c r="K440" s="52">
        <v>0</v>
      </c>
      <c r="M440" s="52">
        <v>0</v>
      </c>
      <c r="N440" s="539" t="s">
        <v>2729</v>
      </c>
      <c r="O440" s="540">
        <v>0</v>
      </c>
    </row>
    <row r="441" spans="1:18" outlineLevel="2">
      <c r="A441" s="528" t="s">
        <v>2240</v>
      </c>
      <c r="B441" s="45" t="s">
        <v>38</v>
      </c>
      <c r="C441" s="529" t="s">
        <v>640</v>
      </c>
      <c r="D441" s="529" t="s">
        <v>855</v>
      </c>
      <c r="E441" s="45" t="s">
        <v>856</v>
      </c>
      <c r="F441" s="52">
        <v>0</v>
      </c>
      <c r="H441" s="52">
        <v>0</v>
      </c>
      <c r="I441" s="52">
        <v>0</v>
      </c>
      <c r="J441" s="52">
        <v>0</v>
      </c>
      <c r="K441" s="52">
        <v>0</v>
      </c>
      <c r="M441" s="52">
        <v>0</v>
      </c>
      <c r="N441" s="539" t="s">
        <v>2729</v>
      </c>
      <c r="O441" s="540">
        <v>0</v>
      </c>
    </row>
    <row r="442" spans="1:18" outlineLevel="2">
      <c r="A442" s="528" t="s">
        <v>2241</v>
      </c>
      <c r="B442" s="45" t="s">
        <v>38</v>
      </c>
      <c r="C442" s="529" t="s">
        <v>640</v>
      </c>
      <c r="D442" s="529" t="s">
        <v>857</v>
      </c>
      <c r="E442" s="45" t="s">
        <v>858</v>
      </c>
      <c r="F442" s="52">
        <v>0</v>
      </c>
      <c r="H442" s="52">
        <v>0</v>
      </c>
      <c r="I442" s="52">
        <v>0</v>
      </c>
      <c r="J442" s="52">
        <v>0</v>
      </c>
      <c r="K442" s="52">
        <v>0</v>
      </c>
      <c r="M442" s="52">
        <v>0</v>
      </c>
      <c r="N442" s="539" t="s">
        <v>2729</v>
      </c>
      <c r="O442" s="540">
        <v>0</v>
      </c>
    </row>
    <row r="443" spans="1:18" outlineLevel="2">
      <c r="A443" s="528" t="s">
        <v>2242</v>
      </c>
      <c r="B443" s="45" t="s">
        <v>38</v>
      </c>
      <c r="C443" s="529" t="s">
        <v>640</v>
      </c>
      <c r="D443" s="529" t="s">
        <v>859</v>
      </c>
      <c r="E443" s="45" t="s">
        <v>860</v>
      </c>
      <c r="F443" s="52">
        <v>0</v>
      </c>
      <c r="H443" s="52">
        <v>0</v>
      </c>
      <c r="I443" s="52">
        <v>0</v>
      </c>
      <c r="J443" s="52">
        <v>0</v>
      </c>
      <c r="K443" s="52">
        <v>0</v>
      </c>
      <c r="M443" s="52">
        <v>0</v>
      </c>
      <c r="N443" s="539" t="s">
        <v>2729</v>
      </c>
      <c r="O443" s="540">
        <v>0</v>
      </c>
    </row>
    <row r="444" spans="1:18" outlineLevel="2">
      <c r="A444" s="528" t="s">
        <v>2243</v>
      </c>
      <c r="B444" s="45" t="s">
        <v>38</v>
      </c>
      <c r="C444" s="529" t="s">
        <v>640</v>
      </c>
      <c r="D444" s="529" t="s">
        <v>861</v>
      </c>
      <c r="E444" s="45" t="s">
        <v>862</v>
      </c>
      <c r="F444" s="52">
        <v>-232</v>
      </c>
      <c r="H444" s="52">
        <v>0</v>
      </c>
      <c r="I444" s="52">
        <v>-232</v>
      </c>
      <c r="J444" s="52">
        <v>0</v>
      </c>
      <c r="K444" s="52">
        <v>-232</v>
      </c>
      <c r="M444" s="52">
        <v>-232</v>
      </c>
      <c r="N444" s="539">
        <v>0</v>
      </c>
      <c r="O444" s="540">
        <v>0</v>
      </c>
    </row>
    <row r="445" spans="1:18" outlineLevel="2">
      <c r="A445" s="528" t="s">
        <v>2244</v>
      </c>
      <c r="B445" s="45" t="s">
        <v>38</v>
      </c>
      <c r="C445" s="529" t="s">
        <v>640</v>
      </c>
      <c r="D445" s="529" t="s">
        <v>863</v>
      </c>
      <c r="E445" s="45" t="s">
        <v>864</v>
      </c>
      <c r="F445" s="52">
        <v>0</v>
      </c>
      <c r="H445" s="52">
        <v>0</v>
      </c>
      <c r="I445" s="52">
        <v>0</v>
      </c>
      <c r="J445" s="52">
        <v>0</v>
      </c>
      <c r="K445" s="52">
        <v>0</v>
      </c>
      <c r="M445" s="52">
        <v>0</v>
      </c>
      <c r="N445" s="539" t="s">
        <v>2729</v>
      </c>
      <c r="O445" s="540">
        <v>0</v>
      </c>
    </row>
    <row r="446" spans="1:18" outlineLevel="2">
      <c r="A446" s="528" t="s">
        <v>2245</v>
      </c>
      <c r="B446" s="45" t="s">
        <v>38</v>
      </c>
      <c r="C446" s="529" t="s">
        <v>640</v>
      </c>
      <c r="D446" s="529" t="s">
        <v>865</v>
      </c>
      <c r="E446" s="45" t="s">
        <v>866</v>
      </c>
      <c r="F446" s="52">
        <v>0</v>
      </c>
      <c r="H446" s="52">
        <v>0</v>
      </c>
      <c r="I446" s="52">
        <v>0</v>
      </c>
      <c r="J446" s="52">
        <v>0</v>
      </c>
      <c r="K446" s="52">
        <v>0</v>
      </c>
      <c r="M446" s="52">
        <v>0</v>
      </c>
      <c r="N446" s="539" t="s">
        <v>2729</v>
      </c>
      <c r="O446" s="540">
        <v>0</v>
      </c>
    </row>
    <row r="447" spans="1:18" outlineLevel="2">
      <c r="A447" s="528" t="s">
        <v>2246</v>
      </c>
      <c r="B447" s="45" t="s">
        <v>38</v>
      </c>
      <c r="C447" s="529" t="s">
        <v>640</v>
      </c>
      <c r="D447" s="529" t="s">
        <v>867</v>
      </c>
      <c r="E447" s="45" t="s">
        <v>868</v>
      </c>
      <c r="F447" s="52">
        <v>-61460</v>
      </c>
      <c r="H447" s="52">
        <v>0</v>
      </c>
      <c r="I447" s="52">
        <v>-61460</v>
      </c>
      <c r="J447" s="52">
        <v>0</v>
      </c>
      <c r="K447" s="52">
        <v>-61460</v>
      </c>
      <c r="M447" s="52">
        <v>-32660</v>
      </c>
      <c r="N447" s="539">
        <v>0.88200000000000001</v>
      </c>
      <c r="O447" s="540">
        <v>-28800</v>
      </c>
      <c r="P447" s="531">
        <v>28800</v>
      </c>
    </row>
    <row r="448" spans="1:18" outlineLevel="2">
      <c r="A448" s="528" t="s">
        <v>2247</v>
      </c>
      <c r="B448" s="45" t="s">
        <v>38</v>
      </c>
      <c r="C448" s="529" t="s">
        <v>640</v>
      </c>
      <c r="D448" s="529" t="s">
        <v>869</v>
      </c>
      <c r="E448" s="45" t="s">
        <v>870</v>
      </c>
      <c r="F448" s="52">
        <v>0</v>
      </c>
      <c r="H448" s="52">
        <v>0</v>
      </c>
      <c r="I448" s="52">
        <v>0</v>
      </c>
      <c r="J448" s="52">
        <v>0</v>
      </c>
      <c r="K448" s="52">
        <v>0</v>
      </c>
      <c r="M448" s="52">
        <v>0</v>
      </c>
      <c r="N448" s="539" t="s">
        <v>2729</v>
      </c>
      <c r="O448" s="540">
        <v>0</v>
      </c>
    </row>
    <row r="449" spans="1:15" outlineLevel="2">
      <c r="A449" s="528" t="s">
        <v>2248</v>
      </c>
      <c r="B449" s="45" t="s">
        <v>38</v>
      </c>
      <c r="C449" s="529" t="s">
        <v>640</v>
      </c>
      <c r="D449" s="529" t="s">
        <v>871</v>
      </c>
      <c r="E449" s="45" t="s">
        <v>872</v>
      </c>
      <c r="F449" s="52">
        <v>0</v>
      </c>
      <c r="H449" s="52">
        <v>0</v>
      </c>
      <c r="I449" s="52">
        <v>0</v>
      </c>
      <c r="J449" s="52">
        <v>0</v>
      </c>
      <c r="K449" s="52">
        <v>0</v>
      </c>
      <c r="M449" s="52">
        <v>0</v>
      </c>
      <c r="N449" s="539" t="s">
        <v>2729</v>
      </c>
      <c r="O449" s="540">
        <v>0</v>
      </c>
    </row>
    <row r="450" spans="1:15" outlineLevel="2">
      <c r="A450" s="528" t="s">
        <v>2249</v>
      </c>
      <c r="B450" s="45" t="s">
        <v>38</v>
      </c>
      <c r="C450" s="529" t="s">
        <v>640</v>
      </c>
      <c r="D450" s="529" t="s">
        <v>873</v>
      </c>
      <c r="E450" s="45" t="s">
        <v>874</v>
      </c>
      <c r="F450" s="52">
        <v>0</v>
      </c>
      <c r="H450" s="52">
        <v>0</v>
      </c>
      <c r="I450" s="52">
        <v>0</v>
      </c>
      <c r="J450" s="52">
        <v>0</v>
      </c>
      <c r="K450" s="52">
        <v>0</v>
      </c>
      <c r="M450" s="52">
        <v>0</v>
      </c>
      <c r="N450" s="539" t="s">
        <v>2729</v>
      </c>
      <c r="O450" s="540">
        <v>0</v>
      </c>
    </row>
    <row r="451" spans="1:15" outlineLevel="2">
      <c r="A451" s="528" t="s">
        <v>2250</v>
      </c>
      <c r="B451" s="45" t="s">
        <v>38</v>
      </c>
      <c r="C451" s="529" t="s">
        <v>640</v>
      </c>
      <c r="D451" s="529" t="s">
        <v>875</v>
      </c>
      <c r="E451" s="45" t="s">
        <v>876</v>
      </c>
      <c r="F451" s="52">
        <v>0</v>
      </c>
      <c r="H451" s="52">
        <v>0</v>
      </c>
      <c r="I451" s="52">
        <v>0</v>
      </c>
      <c r="J451" s="52">
        <v>0</v>
      </c>
      <c r="K451" s="52">
        <v>0</v>
      </c>
      <c r="M451" s="52">
        <v>0</v>
      </c>
      <c r="N451" s="539" t="s">
        <v>2729</v>
      </c>
      <c r="O451" s="540">
        <v>0</v>
      </c>
    </row>
    <row r="452" spans="1:15" outlineLevel="2">
      <c r="A452" s="528" t="s">
        <v>2251</v>
      </c>
      <c r="B452" s="45" t="s">
        <v>38</v>
      </c>
      <c r="C452" s="529" t="s">
        <v>640</v>
      </c>
      <c r="D452" s="529" t="s">
        <v>877</v>
      </c>
      <c r="E452" s="45" t="s">
        <v>878</v>
      </c>
      <c r="F452" s="52">
        <v>0</v>
      </c>
      <c r="H452" s="52">
        <v>0</v>
      </c>
      <c r="I452" s="52">
        <v>0</v>
      </c>
      <c r="J452" s="52">
        <v>0</v>
      </c>
      <c r="K452" s="52">
        <v>0</v>
      </c>
      <c r="M452" s="52">
        <v>0</v>
      </c>
      <c r="N452" s="539" t="s">
        <v>2729</v>
      </c>
      <c r="O452" s="540">
        <v>0</v>
      </c>
    </row>
    <row r="453" spans="1:15" outlineLevel="2">
      <c r="A453" s="528" t="s">
        <v>2252</v>
      </c>
      <c r="B453" s="45" t="s">
        <v>38</v>
      </c>
      <c r="C453" s="529" t="s">
        <v>640</v>
      </c>
      <c r="D453" s="529" t="s">
        <v>879</v>
      </c>
      <c r="E453" s="45" t="s">
        <v>880</v>
      </c>
      <c r="F453" s="52">
        <v>0</v>
      </c>
      <c r="H453" s="52">
        <v>0</v>
      </c>
      <c r="I453" s="52">
        <v>0</v>
      </c>
      <c r="J453" s="52">
        <v>0</v>
      </c>
      <c r="K453" s="52">
        <v>0</v>
      </c>
      <c r="M453" s="52">
        <v>0</v>
      </c>
      <c r="N453" s="539" t="s">
        <v>2729</v>
      </c>
      <c r="O453" s="540">
        <v>0</v>
      </c>
    </row>
    <row r="454" spans="1:15" outlineLevel="2">
      <c r="A454" s="528" t="s">
        <v>2253</v>
      </c>
      <c r="B454" s="45" t="s">
        <v>38</v>
      </c>
      <c r="C454" s="529" t="s">
        <v>640</v>
      </c>
      <c r="D454" s="529" t="s">
        <v>881</v>
      </c>
      <c r="E454" s="45" t="s">
        <v>882</v>
      </c>
      <c r="F454" s="52">
        <v>0</v>
      </c>
      <c r="H454" s="52">
        <v>0</v>
      </c>
      <c r="I454" s="52">
        <v>0</v>
      </c>
      <c r="J454" s="52">
        <v>0</v>
      </c>
      <c r="K454" s="52">
        <v>0</v>
      </c>
      <c r="M454" s="52">
        <v>0</v>
      </c>
      <c r="N454" s="539" t="s">
        <v>2729</v>
      </c>
      <c r="O454" s="540">
        <v>0</v>
      </c>
    </row>
    <row r="455" spans="1:15" outlineLevel="2">
      <c r="A455" s="528" t="s">
        <v>2254</v>
      </c>
      <c r="B455" s="45" t="s">
        <v>38</v>
      </c>
      <c r="C455" s="529" t="s">
        <v>640</v>
      </c>
      <c r="D455" s="529" t="s">
        <v>883</v>
      </c>
      <c r="E455" s="45" t="s">
        <v>884</v>
      </c>
      <c r="F455" s="52">
        <v>0</v>
      </c>
      <c r="H455" s="52">
        <v>0</v>
      </c>
      <c r="I455" s="52">
        <v>0</v>
      </c>
      <c r="J455" s="52">
        <v>0</v>
      </c>
      <c r="K455" s="52">
        <v>0</v>
      </c>
      <c r="M455" s="52">
        <v>0</v>
      </c>
      <c r="N455" s="539" t="s">
        <v>2729</v>
      </c>
      <c r="O455" s="540">
        <v>0</v>
      </c>
    </row>
    <row r="456" spans="1:15" outlineLevel="2">
      <c r="A456" s="528" t="s">
        <v>2255</v>
      </c>
      <c r="B456" s="45" t="s">
        <v>38</v>
      </c>
      <c r="C456" s="529" t="s">
        <v>640</v>
      </c>
      <c r="D456" s="529" t="s">
        <v>885</v>
      </c>
      <c r="E456" s="45" t="s">
        <v>886</v>
      </c>
      <c r="F456" s="52">
        <v>0</v>
      </c>
      <c r="H456" s="52">
        <v>0</v>
      </c>
      <c r="I456" s="52">
        <v>0</v>
      </c>
      <c r="J456" s="52">
        <v>0</v>
      </c>
      <c r="K456" s="52">
        <v>0</v>
      </c>
      <c r="M456" s="52">
        <v>0</v>
      </c>
      <c r="N456" s="539" t="s">
        <v>2729</v>
      </c>
      <c r="O456" s="540">
        <v>0</v>
      </c>
    </row>
    <row r="457" spans="1:15" outlineLevel="2">
      <c r="A457" s="528" t="s">
        <v>2256</v>
      </c>
      <c r="B457" s="45" t="s">
        <v>38</v>
      </c>
      <c r="C457" s="529" t="s">
        <v>640</v>
      </c>
      <c r="D457" s="529" t="s">
        <v>887</v>
      </c>
      <c r="E457" s="45" t="s">
        <v>888</v>
      </c>
      <c r="F457" s="52">
        <v>0</v>
      </c>
      <c r="H457" s="52">
        <v>0</v>
      </c>
      <c r="I457" s="52">
        <v>0</v>
      </c>
      <c r="J457" s="52">
        <v>0</v>
      </c>
      <c r="K457" s="52">
        <v>0</v>
      </c>
      <c r="M457" s="52">
        <v>0</v>
      </c>
      <c r="N457" s="539" t="s">
        <v>2729</v>
      </c>
      <c r="O457" s="540">
        <v>0</v>
      </c>
    </row>
    <row r="458" spans="1:15" ht="13.8" outlineLevel="1" thickBot="1">
      <c r="A458" s="528" t="s">
        <v>2257</v>
      </c>
      <c r="C458" s="529" t="s">
        <v>640</v>
      </c>
      <c r="E458" s="541" t="s">
        <v>1783</v>
      </c>
      <c r="F458" s="42">
        <v>-581377</v>
      </c>
      <c r="G458" s="42"/>
      <c r="H458" s="42">
        <v>0</v>
      </c>
      <c r="I458" s="42">
        <v>-581377</v>
      </c>
      <c r="J458" s="42">
        <v>0</v>
      </c>
      <c r="K458" s="42">
        <v>-581377</v>
      </c>
      <c r="L458" s="42"/>
      <c r="M458" s="42">
        <v>-1320126</v>
      </c>
      <c r="N458" s="539">
        <v>-0.56000000000000005</v>
      </c>
      <c r="O458" s="540">
        <v>738749</v>
      </c>
    </row>
    <row r="459" spans="1:15" ht="13.8" outlineLevel="2" thickTop="1">
      <c r="A459" s="528" t="s">
        <v>38</v>
      </c>
      <c r="C459" s="529" t="s">
        <v>889</v>
      </c>
      <c r="N459" s="539" t="s">
        <v>2729</v>
      </c>
      <c r="O459" s="540" t="s">
        <v>2729</v>
      </c>
    </row>
    <row r="460" spans="1:15" outlineLevel="2">
      <c r="A460" s="528" t="s">
        <v>2258</v>
      </c>
      <c r="B460" s="45" t="s">
        <v>38</v>
      </c>
      <c r="C460" s="529" t="s">
        <v>889</v>
      </c>
      <c r="D460" s="529" t="s">
        <v>890</v>
      </c>
      <c r="E460" s="45" t="s">
        <v>891</v>
      </c>
      <c r="F460" s="52">
        <v>0</v>
      </c>
      <c r="H460" s="52">
        <v>0</v>
      </c>
      <c r="I460" s="52">
        <v>0</v>
      </c>
      <c r="J460" s="52">
        <v>0</v>
      </c>
      <c r="K460" s="52">
        <v>0</v>
      </c>
      <c r="M460" s="52">
        <v>0</v>
      </c>
      <c r="N460" s="539" t="s">
        <v>2729</v>
      </c>
      <c r="O460" s="540">
        <v>0</v>
      </c>
    </row>
    <row r="461" spans="1:15" outlineLevel="2">
      <c r="A461" s="528" t="s">
        <v>2259</v>
      </c>
      <c r="B461" s="45" t="s">
        <v>38</v>
      </c>
      <c r="C461" s="529" t="s">
        <v>889</v>
      </c>
      <c r="D461" s="529" t="s">
        <v>892</v>
      </c>
      <c r="E461" s="45" t="s">
        <v>893</v>
      </c>
      <c r="F461" s="52">
        <v>0</v>
      </c>
      <c r="H461" s="52">
        <v>0</v>
      </c>
      <c r="I461" s="52">
        <v>0</v>
      </c>
      <c r="J461" s="52">
        <v>0</v>
      </c>
      <c r="K461" s="52">
        <v>0</v>
      </c>
      <c r="M461" s="52">
        <v>0</v>
      </c>
      <c r="N461" s="539" t="s">
        <v>2729</v>
      </c>
      <c r="O461" s="540">
        <v>0</v>
      </c>
    </row>
    <row r="462" spans="1:15" outlineLevel="2">
      <c r="A462" s="528" t="s">
        <v>2260</v>
      </c>
      <c r="B462" s="45" t="s">
        <v>38</v>
      </c>
      <c r="C462" s="529" t="s">
        <v>889</v>
      </c>
      <c r="D462" s="529" t="s">
        <v>894</v>
      </c>
      <c r="E462" s="45" t="s">
        <v>895</v>
      </c>
      <c r="F462" s="52">
        <v>0</v>
      </c>
      <c r="H462" s="52">
        <v>0</v>
      </c>
      <c r="I462" s="52">
        <v>0</v>
      </c>
      <c r="J462" s="52">
        <v>0</v>
      </c>
      <c r="K462" s="52">
        <v>0</v>
      </c>
      <c r="M462" s="52">
        <v>0</v>
      </c>
      <c r="N462" s="539" t="s">
        <v>2729</v>
      </c>
      <c r="O462" s="540">
        <v>0</v>
      </c>
    </row>
    <row r="463" spans="1:15" ht="13.8" outlineLevel="1" thickBot="1">
      <c r="A463" s="528" t="s">
        <v>2261</v>
      </c>
      <c r="C463" s="529" t="s">
        <v>889</v>
      </c>
      <c r="E463" s="541" t="s">
        <v>1784</v>
      </c>
      <c r="F463" s="42">
        <v>0</v>
      </c>
      <c r="G463" s="42"/>
      <c r="H463" s="42">
        <v>0</v>
      </c>
      <c r="I463" s="42">
        <v>0</v>
      </c>
      <c r="J463" s="42">
        <v>0</v>
      </c>
      <c r="K463" s="42">
        <v>0</v>
      </c>
      <c r="L463" s="42"/>
      <c r="M463" s="42">
        <v>0</v>
      </c>
      <c r="N463" s="539" t="s">
        <v>2729</v>
      </c>
      <c r="O463" s="540">
        <v>0</v>
      </c>
    </row>
    <row r="464" spans="1:15" ht="13.8" outlineLevel="2" thickTop="1">
      <c r="A464" s="528" t="s">
        <v>38</v>
      </c>
      <c r="C464" s="529" t="s">
        <v>896</v>
      </c>
      <c r="N464" s="539" t="s">
        <v>2729</v>
      </c>
      <c r="O464" s="540" t="s">
        <v>2729</v>
      </c>
    </row>
    <row r="465" spans="1:15" outlineLevel="2">
      <c r="A465" s="528" t="s">
        <v>2262</v>
      </c>
      <c r="B465" s="45" t="s">
        <v>38</v>
      </c>
      <c r="C465" s="529" t="s">
        <v>896</v>
      </c>
      <c r="D465" s="529" t="s">
        <v>897</v>
      </c>
      <c r="E465" s="45" t="s">
        <v>898</v>
      </c>
      <c r="F465" s="52">
        <v>0</v>
      </c>
      <c r="H465" s="52">
        <v>0</v>
      </c>
      <c r="I465" s="52">
        <v>0</v>
      </c>
      <c r="J465" s="52">
        <v>0</v>
      </c>
      <c r="K465" s="52">
        <v>0</v>
      </c>
      <c r="M465" s="52">
        <v>0</v>
      </c>
      <c r="N465" s="539" t="s">
        <v>2729</v>
      </c>
      <c r="O465" s="540">
        <v>0</v>
      </c>
    </row>
    <row r="466" spans="1:15" outlineLevel="2">
      <c r="A466" s="528" t="s">
        <v>2263</v>
      </c>
      <c r="B466" s="45" t="s">
        <v>38</v>
      </c>
      <c r="C466" s="529" t="s">
        <v>896</v>
      </c>
      <c r="D466" s="529" t="s">
        <v>899</v>
      </c>
      <c r="E466" s="45" t="s">
        <v>900</v>
      </c>
      <c r="F466" s="52">
        <v>0</v>
      </c>
      <c r="H466" s="52">
        <v>0</v>
      </c>
      <c r="I466" s="52">
        <v>0</v>
      </c>
      <c r="J466" s="52">
        <v>0</v>
      </c>
      <c r="K466" s="52">
        <v>0</v>
      </c>
      <c r="M466" s="52">
        <v>0</v>
      </c>
      <c r="N466" s="539" t="s">
        <v>2729</v>
      </c>
      <c r="O466" s="540">
        <v>0</v>
      </c>
    </row>
    <row r="467" spans="1:15" outlineLevel="2">
      <c r="A467" s="528" t="s">
        <v>2264</v>
      </c>
      <c r="B467" s="45" t="s">
        <v>38</v>
      </c>
      <c r="C467" s="529" t="s">
        <v>896</v>
      </c>
      <c r="D467" s="529" t="s">
        <v>901</v>
      </c>
      <c r="E467" s="45" t="s">
        <v>902</v>
      </c>
      <c r="F467" s="52">
        <v>0</v>
      </c>
      <c r="H467" s="52">
        <v>0</v>
      </c>
      <c r="I467" s="52">
        <v>0</v>
      </c>
      <c r="J467" s="52">
        <v>0</v>
      </c>
      <c r="K467" s="52">
        <v>0</v>
      </c>
      <c r="M467" s="52">
        <v>0</v>
      </c>
      <c r="N467" s="539" t="s">
        <v>2729</v>
      </c>
      <c r="O467" s="540">
        <v>0</v>
      </c>
    </row>
    <row r="468" spans="1:15" outlineLevel="2">
      <c r="A468" s="528" t="s">
        <v>2265</v>
      </c>
      <c r="B468" s="45" t="s">
        <v>38</v>
      </c>
      <c r="C468" s="529" t="s">
        <v>896</v>
      </c>
      <c r="D468" s="529" t="s">
        <v>903</v>
      </c>
      <c r="E468" s="45" t="s">
        <v>904</v>
      </c>
      <c r="F468" s="52">
        <v>-1239983</v>
      </c>
      <c r="H468" s="52">
        <v>0</v>
      </c>
      <c r="I468" s="52">
        <v>-1239983</v>
      </c>
      <c r="J468" s="52">
        <v>0</v>
      </c>
      <c r="K468" s="52">
        <v>-1239983</v>
      </c>
      <c r="M468" s="52">
        <v>-6867633</v>
      </c>
      <c r="N468" s="539">
        <v>-0.81899999999999995</v>
      </c>
      <c r="O468" s="540">
        <v>5627650</v>
      </c>
    </row>
    <row r="469" spans="1:15" outlineLevel="2">
      <c r="A469" s="528" t="s">
        <v>2266</v>
      </c>
      <c r="B469" s="45" t="s">
        <v>38</v>
      </c>
      <c r="C469" s="529" t="s">
        <v>896</v>
      </c>
      <c r="D469" s="529" t="s">
        <v>905</v>
      </c>
      <c r="E469" s="45" t="s">
        <v>906</v>
      </c>
      <c r="F469" s="52">
        <v>0</v>
      </c>
      <c r="H469" s="52">
        <v>0</v>
      </c>
      <c r="I469" s="52">
        <v>0</v>
      </c>
      <c r="J469" s="52">
        <v>0</v>
      </c>
      <c r="K469" s="52">
        <v>0</v>
      </c>
      <c r="M469" s="52">
        <v>0</v>
      </c>
      <c r="N469" s="539" t="s">
        <v>2729</v>
      </c>
      <c r="O469" s="540">
        <v>0</v>
      </c>
    </row>
    <row r="470" spans="1:15" outlineLevel="2">
      <c r="A470" s="528" t="s">
        <v>2267</v>
      </c>
      <c r="B470" s="45" t="s">
        <v>38</v>
      </c>
      <c r="C470" s="529" t="s">
        <v>896</v>
      </c>
      <c r="D470" s="529" t="s">
        <v>907</v>
      </c>
      <c r="E470" s="45" t="s">
        <v>908</v>
      </c>
      <c r="F470" s="52">
        <v>0</v>
      </c>
      <c r="H470" s="52">
        <v>0</v>
      </c>
      <c r="I470" s="52">
        <v>0</v>
      </c>
      <c r="J470" s="52">
        <v>0</v>
      </c>
      <c r="K470" s="52">
        <v>0</v>
      </c>
      <c r="M470" s="52">
        <v>0</v>
      </c>
      <c r="N470" s="539" t="s">
        <v>2729</v>
      </c>
      <c r="O470" s="540">
        <v>0</v>
      </c>
    </row>
    <row r="471" spans="1:15" outlineLevel="2">
      <c r="A471" s="528" t="s">
        <v>2268</v>
      </c>
      <c r="B471" s="45" t="s">
        <v>38</v>
      </c>
      <c r="C471" s="529" t="s">
        <v>896</v>
      </c>
      <c r="D471" s="529" t="s">
        <v>909</v>
      </c>
      <c r="E471" s="45" t="s">
        <v>910</v>
      </c>
      <c r="F471" s="52">
        <v>0</v>
      </c>
      <c r="H471" s="52">
        <v>0</v>
      </c>
      <c r="I471" s="52">
        <v>0</v>
      </c>
      <c r="J471" s="52">
        <v>0</v>
      </c>
      <c r="K471" s="52">
        <v>0</v>
      </c>
      <c r="M471" s="52">
        <v>0</v>
      </c>
      <c r="N471" s="539" t="s">
        <v>2729</v>
      </c>
      <c r="O471" s="540">
        <v>0</v>
      </c>
    </row>
    <row r="472" spans="1:15" outlineLevel="2">
      <c r="A472" s="528" t="s">
        <v>2269</v>
      </c>
      <c r="B472" s="45" t="s">
        <v>38</v>
      </c>
      <c r="C472" s="529" t="s">
        <v>896</v>
      </c>
      <c r="D472" s="529" t="s">
        <v>911</v>
      </c>
      <c r="E472" s="45" t="s">
        <v>912</v>
      </c>
      <c r="F472" s="52">
        <v>0</v>
      </c>
      <c r="H472" s="52">
        <v>0</v>
      </c>
      <c r="I472" s="52">
        <v>0</v>
      </c>
      <c r="J472" s="52">
        <v>0</v>
      </c>
      <c r="K472" s="52">
        <v>0</v>
      </c>
      <c r="M472" s="52">
        <v>0</v>
      </c>
      <c r="N472" s="539" t="s">
        <v>2729</v>
      </c>
      <c r="O472" s="540">
        <v>0</v>
      </c>
    </row>
    <row r="473" spans="1:15" outlineLevel="2">
      <c r="A473" s="528" t="s">
        <v>2270</v>
      </c>
      <c r="B473" s="45" t="s">
        <v>38</v>
      </c>
      <c r="C473" s="529" t="s">
        <v>896</v>
      </c>
      <c r="D473" s="529" t="s">
        <v>913</v>
      </c>
      <c r="E473" s="45" t="s">
        <v>914</v>
      </c>
      <c r="F473" s="52">
        <v>194282</v>
      </c>
      <c r="H473" s="52">
        <v>0</v>
      </c>
      <c r="I473" s="52">
        <v>194282</v>
      </c>
      <c r="J473" s="52">
        <v>0</v>
      </c>
      <c r="K473" s="52">
        <v>194282</v>
      </c>
      <c r="M473" s="52">
        <v>808030</v>
      </c>
      <c r="N473" s="539">
        <v>-0.76</v>
      </c>
      <c r="O473" s="540">
        <v>-613748</v>
      </c>
    </row>
    <row r="474" spans="1:15" outlineLevel="2">
      <c r="A474" s="528" t="s">
        <v>2271</v>
      </c>
      <c r="B474" s="45" t="s">
        <v>38</v>
      </c>
      <c r="C474" s="529" t="s">
        <v>896</v>
      </c>
      <c r="D474" s="529" t="s">
        <v>915</v>
      </c>
      <c r="E474" s="45" t="s">
        <v>916</v>
      </c>
      <c r="F474" s="52">
        <v>0</v>
      </c>
      <c r="H474" s="52">
        <v>0</v>
      </c>
      <c r="I474" s="52">
        <v>0</v>
      </c>
      <c r="J474" s="52">
        <v>0</v>
      </c>
      <c r="K474" s="52">
        <v>0</v>
      </c>
      <c r="M474" s="52">
        <v>76258</v>
      </c>
      <c r="N474" s="539">
        <v>-1</v>
      </c>
      <c r="O474" s="540">
        <v>-76258</v>
      </c>
    </row>
    <row r="475" spans="1:15" outlineLevel="2">
      <c r="A475" s="528" t="s">
        <v>2272</v>
      </c>
      <c r="B475" s="45" t="s">
        <v>38</v>
      </c>
      <c r="C475" s="529" t="s">
        <v>896</v>
      </c>
      <c r="D475" s="529" t="s">
        <v>917</v>
      </c>
      <c r="E475" s="45" t="s">
        <v>918</v>
      </c>
      <c r="F475" s="52">
        <v>0</v>
      </c>
      <c r="H475" s="52">
        <v>0</v>
      </c>
      <c r="I475" s="52">
        <v>0</v>
      </c>
      <c r="J475" s="52">
        <v>0</v>
      </c>
      <c r="K475" s="52">
        <v>0</v>
      </c>
      <c r="M475" s="52">
        <v>0</v>
      </c>
      <c r="N475" s="539" t="s">
        <v>2729</v>
      </c>
      <c r="O475" s="540">
        <v>0</v>
      </c>
    </row>
    <row r="476" spans="1:15" outlineLevel="2">
      <c r="A476" s="528" t="s">
        <v>2273</v>
      </c>
      <c r="B476" s="45" t="s">
        <v>38</v>
      </c>
      <c r="C476" s="529" t="s">
        <v>896</v>
      </c>
      <c r="D476" s="529" t="s">
        <v>919</v>
      </c>
      <c r="E476" s="45" t="s">
        <v>920</v>
      </c>
      <c r="F476" s="52">
        <v>0</v>
      </c>
      <c r="H476" s="52">
        <v>0</v>
      </c>
      <c r="I476" s="52">
        <v>0</v>
      </c>
      <c r="J476" s="52">
        <v>0</v>
      </c>
      <c r="K476" s="52">
        <v>0</v>
      </c>
      <c r="M476" s="52">
        <v>0</v>
      </c>
      <c r="N476" s="539" t="s">
        <v>2729</v>
      </c>
      <c r="O476" s="540">
        <v>0</v>
      </c>
    </row>
    <row r="477" spans="1:15" outlineLevel="2">
      <c r="A477" s="528" t="s">
        <v>2274</v>
      </c>
      <c r="B477" s="45" t="s">
        <v>38</v>
      </c>
      <c r="C477" s="529" t="s">
        <v>896</v>
      </c>
      <c r="D477" s="529" t="s">
        <v>921</v>
      </c>
      <c r="E477" s="45" t="s">
        <v>922</v>
      </c>
      <c r="F477" s="52">
        <v>0</v>
      </c>
      <c r="H477" s="52">
        <v>0</v>
      </c>
      <c r="I477" s="52">
        <v>0</v>
      </c>
      <c r="J477" s="52">
        <v>0</v>
      </c>
      <c r="K477" s="52">
        <v>0</v>
      </c>
      <c r="M477" s="52">
        <v>0</v>
      </c>
      <c r="N477" s="539" t="s">
        <v>2729</v>
      </c>
      <c r="O477" s="540">
        <v>0</v>
      </c>
    </row>
    <row r="478" spans="1:15" outlineLevel="2">
      <c r="A478" s="528" t="s">
        <v>2275</v>
      </c>
      <c r="B478" s="45" t="s">
        <v>38</v>
      </c>
      <c r="C478" s="529" t="s">
        <v>896</v>
      </c>
      <c r="D478" s="529" t="s">
        <v>923</v>
      </c>
      <c r="E478" s="45" t="s">
        <v>924</v>
      </c>
      <c r="F478" s="52">
        <v>-3053890</v>
      </c>
      <c r="H478" s="52">
        <v>0</v>
      </c>
      <c r="I478" s="52">
        <v>-3053890</v>
      </c>
      <c r="J478" s="52">
        <v>0</v>
      </c>
      <c r="K478" s="52">
        <v>-3053890</v>
      </c>
      <c r="M478" s="52">
        <v>-9886359</v>
      </c>
      <c r="N478" s="539">
        <v>-0.69099999999999995</v>
      </c>
      <c r="O478" s="540">
        <v>6832469</v>
      </c>
    </row>
    <row r="479" spans="1:15" outlineLevel="2">
      <c r="A479" s="528" t="s">
        <v>2276</v>
      </c>
      <c r="B479" s="45" t="s">
        <v>38</v>
      </c>
      <c r="C479" s="529" t="s">
        <v>896</v>
      </c>
      <c r="D479" s="529" t="s">
        <v>925</v>
      </c>
      <c r="E479" s="45" t="s">
        <v>926</v>
      </c>
      <c r="F479" s="52">
        <v>0</v>
      </c>
      <c r="H479" s="52">
        <v>0</v>
      </c>
      <c r="I479" s="52">
        <v>0</v>
      </c>
      <c r="J479" s="52">
        <v>0</v>
      </c>
      <c r="K479" s="52">
        <v>0</v>
      </c>
      <c r="M479" s="52">
        <v>-339045</v>
      </c>
      <c r="N479" s="539">
        <v>-1</v>
      </c>
      <c r="O479" s="540">
        <v>339045</v>
      </c>
    </row>
    <row r="480" spans="1:15" outlineLevel="2">
      <c r="A480" s="528" t="s">
        <v>2277</v>
      </c>
      <c r="B480" s="45" t="s">
        <v>38</v>
      </c>
      <c r="C480" s="529" t="s">
        <v>896</v>
      </c>
      <c r="D480" s="529" t="s">
        <v>927</v>
      </c>
      <c r="E480" s="45" t="s">
        <v>928</v>
      </c>
      <c r="F480" s="52">
        <v>0</v>
      </c>
      <c r="H480" s="52">
        <v>0</v>
      </c>
      <c r="I480" s="52">
        <v>0</v>
      </c>
      <c r="J480" s="52">
        <v>0</v>
      </c>
      <c r="K480" s="52">
        <v>0</v>
      </c>
      <c r="M480" s="52">
        <v>0</v>
      </c>
      <c r="N480" s="539" t="s">
        <v>2729</v>
      </c>
      <c r="O480" s="540">
        <v>0</v>
      </c>
    </row>
    <row r="481" spans="1:15" outlineLevel="2">
      <c r="A481" s="528" t="s">
        <v>2278</v>
      </c>
      <c r="B481" s="45" t="s">
        <v>38</v>
      </c>
      <c r="C481" s="529" t="s">
        <v>896</v>
      </c>
      <c r="D481" s="529" t="s">
        <v>929</v>
      </c>
      <c r="E481" s="45" t="s">
        <v>930</v>
      </c>
      <c r="F481" s="52">
        <v>0</v>
      </c>
      <c r="H481" s="52">
        <v>0</v>
      </c>
      <c r="I481" s="52">
        <v>0</v>
      </c>
      <c r="J481" s="52">
        <v>0</v>
      </c>
      <c r="K481" s="52">
        <v>0</v>
      </c>
      <c r="M481" s="52">
        <v>0</v>
      </c>
      <c r="N481" s="539" t="s">
        <v>2729</v>
      </c>
      <c r="O481" s="540">
        <v>0</v>
      </c>
    </row>
    <row r="482" spans="1:15" outlineLevel="2">
      <c r="A482" s="528" t="s">
        <v>2279</v>
      </c>
      <c r="B482" s="45" t="s">
        <v>38</v>
      </c>
      <c r="C482" s="529" t="s">
        <v>896</v>
      </c>
      <c r="D482" s="529" t="s">
        <v>931</v>
      </c>
      <c r="E482" s="45" t="s">
        <v>932</v>
      </c>
      <c r="F482" s="52">
        <v>0</v>
      </c>
      <c r="H482" s="52">
        <v>0</v>
      </c>
      <c r="I482" s="52">
        <v>0</v>
      </c>
      <c r="J482" s="52">
        <v>0</v>
      </c>
      <c r="K482" s="52">
        <v>0</v>
      </c>
      <c r="M482" s="52">
        <v>0</v>
      </c>
      <c r="N482" s="539" t="s">
        <v>2729</v>
      </c>
      <c r="O482" s="540">
        <v>0</v>
      </c>
    </row>
    <row r="483" spans="1:15" outlineLevel="2">
      <c r="A483" s="528" t="s">
        <v>2280</v>
      </c>
      <c r="B483" s="45" t="s">
        <v>38</v>
      </c>
      <c r="C483" s="529" t="s">
        <v>896</v>
      </c>
      <c r="D483" s="529" t="s">
        <v>933</v>
      </c>
      <c r="E483" s="45" t="s">
        <v>934</v>
      </c>
      <c r="F483" s="52">
        <v>0</v>
      </c>
      <c r="H483" s="52">
        <v>0</v>
      </c>
      <c r="I483" s="52">
        <v>0</v>
      </c>
      <c r="J483" s="52">
        <v>0</v>
      </c>
      <c r="K483" s="52">
        <v>0</v>
      </c>
      <c r="M483" s="52">
        <v>0</v>
      </c>
      <c r="N483" s="539" t="s">
        <v>2729</v>
      </c>
      <c r="O483" s="540">
        <v>0</v>
      </c>
    </row>
    <row r="484" spans="1:15" outlineLevel="2">
      <c r="A484" s="528" t="s">
        <v>2281</v>
      </c>
      <c r="B484" s="45" t="s">
        <v>38</v>
      </c>
      <c r="C484" s="529" t="s">
        <v>896</v>
      </c>
      <c r="D484" s="529" t="s">
        <v>935</v>
      </c>
      <c r="E484" s="45" t="s">
        <v>936</v>
      </c>
      <c r="F484" s="52">
        <v>0</v>
      </c>
      <c r="H484" s="52">
        <v>0</v>
      </c>
      <c r="I484" s="52">
        <v>0</v>
      </c>
      <c r="J484" s="52">
        <v>0</v>
      </c>
      <c r="K484" s="52">
        <v>0</v>
      </c>
      <c r="M484" s="52">
        <v>0</v>
      </c>
      <c r="N484" s="539" t="s">
        <v>2729</v>
      </c>
      <c r="O484" s="540">
        <v>0</v>
      </c>
    </row>
    <row r="485" spans="1:15" outlineLevel="2">
      <c r="A485" s="528" t="s">
        <v>2282</v>
      </c>
      <c r="B485" s="45" t="s">
        <v>38</v>
      </c>
      <c r="C485" s="529" t="s">
        <v>896</v>
      </c>
      <c r="D485" s="529" t="s">
        <v>937</v>
      </c>
      <c r="E485" s="45" t="s">
        <v>938</v>
      </c>
      <c r="F485" s="52">
        <v>0</v>
      </c>
      <c r="H485" s="52">
        <v>0</v>
      </c>
      <c r="I485" s="52">
        <v>0</v>
      </c>
      <c r="J485" s="52">
        <v>0</v>
      </c>
      <c r="K485" s="52">
        <v>0</v>
      </c>
      <c r="M485" s="52">
        <v>0</v>
      </c>
      <c r="N485" s="539" t="s">
        <v>2729</v>
      </c>
      <c r="O485" s="540">
        <v>0</v>
      </c>
    </row>
    <row r="486" spans="1:15" outlineLevel="2">
      <c r="A486" s="528" t="s">
        <v>2283</v>
      </c>
      <c r="B486" s="45" t="s">
        <v>38</v>
      </c>
      <c r="C486" s="529" t="s">
        <v>896</v>
      </c>
      <c r="D486" s="529" t="s">
        <v>939</v>
      </c>
      <c r="E486" s="45" t="s">
        <v>940</v>
      </c>
      <c r="F486" s="52">
        <v>0</v>
      </c>
      <c r="H486" s="52">
        <v>0</v>
      </c>
      <c r="I486" s="52">
        <v>0</v>
      </c>
      <c r="J486" s="52">
        <v>0</v>
      </c>
      <c r="K486" s="52">
        <v>0</v>
      </c>
      <c r="M486" s="52">
        <v>0</v>
      </c>
      <c r="N486" s="539" t="s">
        <v>2729</v>
      </c>
      <c r="O486" s="540">
        <v>0</v>
      </c>
    </row>
    <row r="487" spans="1:15" outlineLevel="2">
      <c r="A487" s="528" t="s">
        <v>2284</v>
      </c>
      <c r="B487" s="45" t="s">
        <v>38</v>
      </c>
      <c r="C487" s="529" t="s">
        <v>896</v>
      </c>
      <c r="D487" s="529" t="s">
        <v>941</v>
      </c>
      <c r="E487" s="45" t="s">
        <v>942</v>
      </c>
      <c r="F487" s="52">
        <v>-1369343</v>
      </c>
      <c r="H487" s="52">
        <v>0</v>
      </c>
      <c r="I487" s="52">
        <v>-1369343</v>
      </c>
      <c r="J487" s="52">
        <v>0</v>
      </c>
      <c r="K487" s="52">
        <v>-1369343</v>
      </c>
      <c r="M487" s="52">
        <v>-3992489</v>
      </c>
      <c r="N487" s="539">
        <v>-0.65700000000000003</v>
      </c>
      <c r="O487" s="540">
        <v>2623146</v>
      </c>
    </row>
    <row r="488" spans="1:15" outlineLevel="2">
      <c r="A488" s="528" t="s">
        <v>2285</v>
      </c>
      <c r="B488" s="45" t="s">
        <v>38</v>
      </c>
      <c r="C488" s="529" t="s">
        <v>896</v>
      </c>
      <c r="D488" s="529" t="s">
        <v>943</v>
      </c>
      <c r="E488" s="45" t="s">
        <v>944</v>
      </c>
      <c r="F488" s="52">
        <v>0</v>
      </c>
      <c r="H488" s="52">
        <v>0</v>
      </c>
      <c r="I488" s="52">
        <v>0</v>
      </c>
      <c r="J488" s="52">
        <v>0</v>
      </c>
      <c r="K488" s="52">
        <v>0</v>
      </c>
      <c r="M488" s="52">
        <v>0</v>
      </c>
      <c r="N488" s="539" t="s">
        <v>2729</v>
      </c>
      <c r="O488" s="540">
        <v>0</v>
      </c>
    </row>
    <row r="489" spans="1:15" outlineLevel="2">
      <c r="A489" s="528" t="s">
        <v>2286</v>
      </c>
      <c r="B489" s="45" t="s">
        <v>38</v>
      </c>
      <c r="C489" s="529" t="s">
        <v>896</v>
      </c>
      <c r="D489" s="529" t="s">
        <v>945</v>
      </c>
      <c r="E489" s="45" t="s">
        <v>946</v>
      </c>
      <c r="F489" s="52">
        <v>0</v>
      </c>
      <c r="H489" s="52">
        <v>0</v>
      </c>
      <c r="I489" s="52">
        <v>0</v>
      </c>
      <c r="J489" s="52">
        <v>0</v>
      </c>
      <c r="K489" s="52">
        <v>0</v>
      </c>
      <c r="M489" s="52">
        <v>-24652</v>
      </c>
      <c r="N489" s="539">
        <v>-1</v>
      </c>
      <c r="O489" s="540">
        <v>24652</v>
      </c>
    </row>
    <row r="490" spans="1:15" outlineLevel="2">
      <c r="A490" s="528" t="s">
        <v>2287</v>
      </c>
      <c r="B490" s="45" t="s">
        <v>38</v>
      </c>
      <c r="C490" s="529" t="s">
        <v>896</v>
      </c>
      <c r="D490" s="529" t="s">
        <v>947</v>
      </c>
      <c r="E490" s="45" t="s">
        <v>948</v>
      </c>
      <c r="F490" s="52">
        <v>0</v>
      </c>
      <c r="H490" s="52">
        <v>0</v>
      </c>
      <c r="I490" s="52">
        <v>0</v>
      </c>
      <c r="J490" s="52">
        <v>0</v>
      </c>
      <c r="K490" s="52">
        <v>0</v>
      </c>
      <c r="M490" s="52">
        <v>0</v>
      </c>
      <c r="N490" s="539" t="s">
        <v>2729</v>
      </c>
      <c r="O490" s="540">
        <v>0</v>
      </c>
    </row>
    <row r="491" spans="1:15" outlineLevel="2">
      <c r="A491" s="528" t="s">
        <v>2288</v>
      </c>
      <c r="B491" s="45" t="s">
        <v>38</v>
      </c>
      <c r="C491" s="529" t="s">
        <v>896</v>
      </c>
      <c r="D491" s="529" t="s">
        <v>949</v>
      </c>
      <c r="E491" s="45" t="s">
        <v>950</v>
      </c>
      <c r="F491" s="52">
        <v>0</v>
      </c>
      <c r="H491" s="52">
        <v>0</v>
      </c>
      <c r="I491" s="52">
        <v>0</v>
      </c>
      <c r="J491" s="52">
        <v>0</v>
      </c>
      <c r="K491" s="52">
        <v>0</v>
      </c>
      <c r="M491" s="52">
        <v>0</v>
      </c>
      <c r="N491" s="539" t="s">
        <v>2729</v>
      </c>
      <c r="O491" s="540">
        <v>0</v>
      </c>
    </row>
    <row r="492" spans="1:15" outlineLevel="2">
      <c r="A492" s="528" t="s">
        <v>2289</v>
      </c>
      <c r="B492" s="45" t="s">
        <v>38</v>
      </c>
      <c r="C492" s="529" t="s">
        <v>896</v>
      </c>
      <c r="D492" s="529" t="s">
        <v>951</v>
      </c>
      <c r="E492" s="45" t="s">
        <v>952</v>
      </c>
      <c r="F492" s="52">
        <v>0</v>
      </c>
      <c r="H492" s="52">
        <v>0</v>
      </c>
      <c r="I492" s="52">
        <v>0</v>
      </c>
      <c r="J492" s="52">
        <v>0</v>
      </c>
      <c r="K492" s="52">
        <v>0</v>
      </c>
      <c r="M492" s="52">
        <v>0</v>
      </c>
      <c r="N492" s="539" t="s">
        <v>2729</v>
      </c>
      <c r="O492" s="540">
        <v>0</v>
      </c>
    </row>
    <row r="493" spans="1:15" outlineLevel="2">
      <c r="A493" s="528" t="s">
        <v>2290</v>
      </c>
      <c r="B493" s="45" t="s">
        <v>38</v>
      </c>
      <c r="C493" s="529" t="s">
        <v>896</v>
      </c>
      <c r="D493" s="529" t="s">
        <v>953</v>
      </c>
      <c r="E493" s="45" t="s">
        <v>954</v>
      </c>
      <c r="F493" s="52">
        <v>-95283</v>
      </c>
      <c r="H493" s="52">
        <v>0</v>
      </c>
      <c r="I493" s="52">
        <v>-95283</v>
      </c>
      <c r="J493" s="52">
        <v>0</v>
      </c>
      <c r="K493" s="52">
        <v>-95283</v>
      </c>
      <c r="M493" s="52">
        <v>-386023</v>
      </c>
      <c r="N493" s="539">
        <v>-0.753</v>
      </c>
      <c r="O493" s="540">
        <v>290740</v>
      </c>
    </row>
    <row r="494" spans="1:15" ht="13.8" outlineLevel="1" thickBot="1">
      <c r="A494" s="528" t="s">
        <v>2291</v>
      </c>
      <c r="C494" s="529" t="s">
        <v>896</v>
      </c>
      <c r="E494" s="541" t="s">
        <v>1785</v>
      </c>
      <c r="F494" s="42">
        <v>-5564217</v>
      </c>
      <c r="G494" s="42"/>
      <c r="H494" s="42">
        <v>0</v>
      </c>
      <c r="I494" s="42">
        <v>-5564217</v>
      </c>
      <c r="J494" s="42">
        <v>0</v>
      </c>
      <c r="K494" s="42">
        <v>-5564217</v>
      </c>
      <c r="L494" s="42"/>
      <c r="M494" s="42">
        <v>-20611913</v>
      </c>
      <c r="N494" s="539">
        <v>-0.73</v>
      </c>
      <c r="O494" s="540">
        <v>15047696</v>
      </c>
    </row>
    <row r="495" spans="1:15" ht="13.8" outlineLevel="2" thickTop="1">
      <c r="A495" s="528" t="s">
        <v>38</v>
      </c>
      <c r="C495" s="529" t="s">
        <v>955</v>
      </c>
      <c r="N495" s="539" t="s">
        <v>2729</v>
      </c>
      <c r="O495" s="540" t="s">
        <v>2729</v>
      </c>
    </row>
    <row r="496" spans="1:15" outlineLevel="2">
      <c r="A496" s="528" t="s">
        <v>2292</v>
      </c>
      <c r="B496" s="45" t="s">
        <v>38</v>
      </c>
      <c r="C496" s="529" t="s">
        <v>955</v>
      </c>
      <c r="D496" s="529" t="s">
        <v>956</v>
      </c>
      <c r="E496" s="45" t="s">
        <v>957</v>
      </c>
      <c r="F496" s="52">
        <v>0</v>
      </c>
      <c r="H496" s="52">
        <v>0</v>
      </c>
      <c r="I496" s="52">
        <v>0</v>
      </c>
      <c r="J496" s="52">
        <v>0</v>
      </c>
      <c r="K496" s="52">
        <v>0</v>
      </c>
      <c r="M496" s="52">
        <v>363697</v>
      </c>
      <c r="N496" s="539">
        <v>-1</v>
      </c>
      <c r="O496" s="540">
        <v>-363697</v>
      </c>
    </row>
    <row r="497" spans="1:15" outlineLevel="2">
      <c r="A497" s="528" t="s">
        <v>2293</v>
      </c>
      <c r="B497" s="45" t="s">
        <v>38</v>
      </c>
      <c r="C497" s="529" t="s">
        <v>955</v>
      </c>
      <c r="D497" s="529" t="s">
        <v>958</v>
      </c>
      <c r="E497" s="45" t="s">
        <v>959</v>
      </c>
      <c r="F497" s="52">
        <v>772873</v>
      </c>
      <c r="H497" s="52">
        <v>0</v>
      </c>
      <c r="I497" s="52">
        <v>772873</v>
      </c>
      <c r="J497" s="52">
        <v>0</v>
      </c>
      <c r="K497" s="52">
        <v>772873</v>
      </c>
      <c r="M497" s="52">
        <v>2020912</v>
      </c>
      <c r="N497" s="539">
        <v>-0.61799999999999999</v>
      </c>
      <c r="O497" s="540">
        <v>-1248039</v>
      </c>
    </row>
    <row r="498" spans="1:15" outlineLevel="2">
      <c r="A498" s="528" t="s">
        <v>2294</v>
      </c>
      <c r="B498" s="45" t="s">
        <v>38</v>
      </c>
      <c r="C498" s="529" t="s">
        <v>955</v>
      </c>
      <c r="D498" s="529" t="s">
        <v>960</v>
      </c>
      <c r="E498" s="45" t="s">
        <v>961</v>
      </c>
      <c r="F498" s="52">
        <v>0</v>
      </c>
      <c r="H498" s="52">
        <v>0</v>
      </c>
      <c r="I498" s="52">
        <v>0</v>
      </c>
      <c r="J498" s="52">
        <v>0</v>
      </c>
      <c r="K498" s="52">
        <v>0</v>
      </c>
      <c r="M498" s="52">
        <v>0</v>
      </c>
      <c r="N498" s="539" t="s">
        <v>2729</v>
      </c>
      <c r="O498" s="540">
        <v>0</v>
      </c>
    </row>
    <row r="499" spans="1:15" outlineLevel="2">
      <c r="A499" s="528" t="s">
        <v>2295</v>
      </c>
      <c r="B499" s="45" t="s">
        <v>38</v>
      </c>
      <c r="C499" s="529" t="s">
        <v>955</v>
      </c>
      <c r="D499" s="529" t="s">
        <v>962</v>
      </c>
      <c r="E499" s="45" t="s">
        <v>963</v>
      </c>
      <c r="F499" s="52">
        <v>0</v>
      </c>
      <c r="H499" s="52">
        <v>0</v>
      </c>
      <c r="I499" s="52">
        <v>0</v>
      </c>
      <c r="J499" s="52">
        <v>0</v>
      </c>
      <c r="K499" s="52">
        <v>0</v>
      </c>
      <c r="M499" s="52">
        <v>6015</v>
      </c>
      <c r="N499" s="539">
        <v>-1</v>
      </c>
      <c r="O499" s="540">
        <v>-6015</v>
      </c>
    </row>
    <row r="500" spans="1:15" outlineLevel="2">
      <c r="A500" s="528" t="s">
        <v>2296</v>
      </c>
      <c r="B500" s="45" t="s">
        <v>38</v>
      </c>
      <c r="C500" s="529" t="s">
        <v>955</v>
      </c>
      <c r="D500" s="529" t="s">
        <v>964</v>
      </c>
      <c r="E500" s="45" t="s">
        <v>965</v>
      </c>
      <c r="F500" s="52">
        <v>0</v>
      </c>
      <c r="H500" s="52">
        <v>0</v>
      </c>
      <c r="I500" s="52">
        <v>0</v>
      </c>
      <c r="J500" s="52">
        <v>0</v>
      </c>
      <c r="K500" s="52">
        <v>0</v>
      </c>
      <c r="M500" s="52">
        <v>0</v>
      </c>
      <c r="N500" s="539" t="s">
        <v>2729</v>
      </c>
      <c r="O500" s="540">
        <v>0</v>
      </c>
    </row>
    <row r="501" spans="1:15" outlineLevel="2">
      <c r="A501" s="528" t="s">
        <v>2297</v>
      </c>
      <c r="B501" s="45" t="s">
        <v>38</v>
      </c>
      <c r="C501" s="529" t="s">
        <v>955</v>
      </c>
      <c r="D501" s="529" t="s">
        <v>966</v>
      </c>
      <c r="E501" s="45" t="s">
        <v>967</v>
      </c>
      <c r="F501" s="52">
        <v>0</v>
      </c>
      <c r="H501" s="52">
        <v>0</v>
      </c>
      <c r="I501" s="52">
        <v>0</v>
      </c>
      <c r="J501" s="52">
        <v>0</v>
      </c>
      <c r="K501" s="52">
        <v>0</v>
      </c>
      <c r="M501" s="52">
        <v>0</v>
      </c>
      <c r="N501" s="539" t="s">
        <v>2729</v>
      </c>
      <c r="O501" s="540">
        <v>0</v>
      </c>
    </row>
    <row r="502" spans="1:15" outlineLevel="2">
      <c r="A502" s="528" t="s">
        <v>2298</v>
      </c>
      <c r="B502" s="45" t="s">
        <v>38</v>
      </c>
      <c r="C502" s="529" t="s">
        <v>955</v>
      </c>
      <c r="D502" s="529" t="s">
        <v>968</v>
      </c>
      <c r="E502" s="45" t="s">
        <v>969</v>
      </c>
      <c r="F502" s="52">
        <v>0</v>
      </c>
      <c r="H502" s="52">
        <v>0</v>
      </c>
      <c r="I502" s="52">
        <v>0</v>
      </c>
      <c r="J502" s="52">
        <v>0</v>
      </c>
      <c r="K502" s="52">
        <v>0</v>
      </c>
      <c r="M502" s="52">
        <v>0</v>
      </c>
      <c r="N502" s="539" t="s">
        <v>2729</v>
      </c>
      <c r="O502" s="540">
        <v>0</v>
      </c>
    </row>
    <row r="503" spans="1:15" outlineLevel="2">
      <c r="A503" s="528" t="s">
        <v>2299</v>
      </c>
      <c r="B503" s="45" t="s">
        <v>38</v>
      </c>
      <c r="C503" s="529" t="s">
        <v>955</v>
      </c>
      <c r="D503" s="529" t="s">
        <v>970</v>
      </c>
      <c r="E503" s="45" t="s">
        <v>971</v>
      </c>
      <c r="F503" s="52">
        <v>0</v>
      </c>
      <c r="H503" s="52">
        <v>0</v>
      </c>
      <c r="I503" s="52">
        <v>0</v>
      </c>
      <c r="J503" s="52">
        <v>0</v>
      </c>
      <c r="K503" s="52">
        <v>0</v>
      </c>
      <c r="M503" s="52">
        <v>0</v>
      </c>
      <c r="N503" s="539" t="s">
        <v>2729</v>
      </c>
      <c r="O503" s="540">
        <v>0</v>
      </c>
    </row>
    <row r="504" spans="1:15" outlineLevel="2">
      <c r="A504" s="528" t="s">
        <v>2300</v>
      </c>
      <c r="B504" s="45" t="s">
        <v>38</v>
      </c>
      <c r="C504" s="529" t="s">
        <v>955</v>
      </c>
      <c r="D504" s="529" t="s">
        <v>972</v>
      </c>
      <c r="E504" s="45" t="s">
        <v>973</v>
      </c>
      <c r="F504" s="52">
        <v>0</v>
      </c>
      <c r="H504" s="52">
        <v>0</v>
      </c>
      <c r="I504" s="52">
        <v>0</v>
      </c>
      <c r="J504" s="52">
        <v>0</v>
      </c>
      <c r="K504" s="52">
        <v>0</v>
      </c>
      <c r="M504" s="52">
        <v>0</v>
      </c>
      <c r="N504" s="539" t="s">
        <v>2729</v>
      </c>
      <c r="O504" s="540">
        <v>0</v>
      </c>
    </row>
    <row r="505" spans="1:15" outlineLevel="2">
      <c r="A505" s="528" t="s">
        <v>2301</v>
      </c>
      <c r="B505" s="45" t="s">
        <v>38</v>
      </c>
      <c r="C505" s="529" t="s">
        <v>955</v>
      </c>
      <c r="D505" s="529" t="s">
        <v>974</v>
      </c>
      <c r="E505" s="45" t="s">
        <v>975</v>
      </c>
      <c r="F505" s="52">
        <v>709038</v>
      </c>
      <c r="H505" s="52">
        <v>0</v>
      </c>
      <c r="I505" s="52">
        <v>709038</v>
      </c>
      <c r="J505" s="52">
        <v>0</v>
      </c>
      <c r="K505" s="52">
        <v>709038</v>
      </c>
      <c r="M505" s="52">
        <v>1756916</v>
      </c>
      <c r="N505" s="539">
        <v>-0.59599999999999997</v>
      </c>
      <c r="O505" s="540">
        <v>-1047878</v>
      </c>
    </row>
    <row r="506" spans="1:15" outlineLevel="2">
      <c r="A506" s="528" t="s">
        <v>2302</v>
      </c>
      <c r="B506" s="45" t="s">
        <v>38</v>
      </c>
      <c r="C506" s="529" t="s">
        <v>955</v>
      </c>
      <c r="D506" s="529" t="s">
        <v>976</v>
      </c>
      <c r="E506" s="45" t="s">
        <v>977</v>
      </c>
      <c r="F506" s="52">
        <v>0</v>
      </c>
      <c r="H506" s="52">
        <v>0</v>
      </c>
      <c r="I506" s="52">
        <v>0</v>
      </c>
      <c r="J506" s="52">
        <v>0</v>
      </c>
      <c r="K506" s="52">
        <v>0</v>
      </c>
      <c r="M506" s="52">
        <v>0</v>
      </c>
      <c r="N506" s="539" t="s">
        <v>2729</v>
      </c>
      <c r="O506" s="540">
        <v>0</v>
      </c>
    </row>
    <row r="507" spans="1:15" outlineLevel="2">
      <c r="A507" s="528" t="s">
        <v>2303</v>
      </c>
      <c r="B507" s="45" t="s">
        <v>38</v>
      </c>
      <c r="C507" s="529" t="s">
        <v>955</v>
      </c>
      <c r="D507" s="529" t="s">
        <v>978</v>
      </c>
      <c r="E507" s="45" t="s">
        <v>979</v>
      </c>
      <c r="F507" s="52">
        <v>0</v>
      </c>
      <c r="H507" s="52">
        <v>0</v>
      </c>
      <c r="I507" s="52">
        <v>0</v>
      </c>
      <c r="J507" s="52">
        <v>0</v>
      </c>
      <c r="K507" s="52">
        <v>0</v>
      </c>
      <c r="M507" s="52">
        <v>0</v>
      </c>
      <c r="N507" s="539" t="s">
        <v>2729</v>
      </c>
      <c r="O507" s="540">
        <v>0</v>
      </c>
    </row>
    <row r="508" spans="1:15" outlineLevel="2">
      <c r="A508" s="528" t="s">
        <v>2304</v>
      </c>
      <c r="B508" s="45" t="s">
        <v>38</v>
      </c>
      <c r="C508" s="529" t="s">
        <v>955</v>
      </c>
      <c r="D508" s="529" t="s">
        <v>980</v>
      </c>
      <c r="E508" s="45" t="s">
        <v>981</v>
      </c>
      <c r="F508" s="52">
        <v>0</v>
      </c>
      <c r="H508" s="52">
        <v>0</v>
      </c>
      <c r="I508" s="52">
        <v>0</v>
      </c>
      <c r="J508" s="52">
        <v>0</v>
      </c>
      <c r="K508" s="52">
        <v>0</v>
      </c>
      <c r="M508" s="52">
        <v>0</v>
      </c>
      <c r="N508" s="539" t="s">
        <v>2729</v>
      </c>
      <c r="O508" s="540">
        <v>0</v>
      </c>
    </row>
    <row r="509" spans="1:15" outlineLevel="2">
      <c r="A509" s="528" t="s">
        <v>2305</v>
      </c>
      <c r="B509" s="45" t="s">
        <v>38</v>
      </c>
      <c r="C509" s="529" t="s">
        <v>955</v>
      </c>
      <c r="D509" s="529" t="s">
        <v>982</v>
      </c>
      <c r="E509" s="45" t="s">
        <v>983</v>
      </c>
      <c r="F509" s="52">
        <v>0</v>
      </c>
      <c r="H509" s="52">
        <v>0</v>
      </c>
      <c r="I509" s="52">
        <v>0</v>
      </c>
      <c r="J509" s="52">
        <v>0</v>
      </c>
      <c r="K509" s="52">
        <v>0</v>
      </c>
      <c r="M509" s="52">
        <v>0</v>
      </c>
      <c r="N509" s="539" t="s">
        <v>2729</v>
      </c>
      <c r="O509" s="540">
        <v>0</v>
      </c>
    </row>
    <row r="510" spans="1:15" outlineLevel="2">
      <c r="A510" s="528" t="s">
        <v>2306</v>
      </c>
      <c r="B510" s="45" t="s">
        <v>38</v>
      </c>
      <c r="C510" s="529" t="s">
        <v>955</v>
      </c>
      <c r="D510" s="529" t="s">
        <v>984</v>
      </c>
      <c r="E510" s="45" t="s">
        <v>985</v>
      </c>
      <c r="F510" s="52">
        <v>0</v>
      </c>
      <c r="H510" s="52">
        <v>0</v>
      </c>
      <c r="I510" s="52">
        <v>0</v>
      </c>
      <c r="J510" s="52">
        <v>0</v>
      </c>
      <c r="K510" s="52">
        <v>0</v>
      </c>
      <c r="M510" s="52">
        <v>0</v>
      </c>
      <c r="N510" s="539" t="s">
        <v>2729</v>
      </c>
      <c r="O510" s="540">
        <v>0</v>
      </c>
    </row>
    <row r="511" spans="1:15" outlineLevel="2">
      <c r="A511" s="528" t="s">
        <v>2307</v>
      </c>
      <c r="B511" s="45" t="s">
        <v>38</v>
      </c>
      <c r="C511" s="529" t="s">
        <v>955</v>
      </c>
      <c r="D511" s="529" t="s">
        <v>986</v>
      </c>
      <c r="E511" s="45" t="s">
        <v>987</v>
      </c>
      <c r="F511" s="52">
        <v>0</v>
      </c>
      <c r="H511" s="52">
        <v>0</v>
      </c>
      <c r="I511" s="52">
        <v>0</v>
      </c>
      <c r="J511" s="52">
        <v>0</v>
      </c>
      <c r="K511" s="52">
        <v>0</v>
      </c>
      <c r="M511" s="52">
        <v>0</v>
      </c>
      <c r="N511" s="539" t="s">
        <v>2729</v>
      </c>
      <c r="O511" s="540">
        <v>0</v>
      </c>
    </row>
    <row r="512" spans="1:15" outlineLevel="2">
      <c r="A512" s="528" t="s">
        <v>2308</v>
      </c>
      <c r="B512" s="45" t="s">
        <v>38</v>
      </c>
      <c r="C512" s="529" t="s">
        <v>955</v>
      </c>
      <c r="D512" s="529" t="s">
        <v>988</v>
      </c>
      <c r="E512" s="45" t="s">
        <v>989</v>
      </c>
      <c r="F512" s="52">
        <v>0</v>
      </c>
      <c r="H512" s="52">
        <v>0</v>
      </c>
      <c r="I512" s="52">
        <v>0</v>
      </c>
      <c r="J512" s="52">
        <v>0</v>
      </c>
      <c r="K512" s="52">
        <v>0</v>
      </c>
      <c r="M512" s="52">
        <v>0</v>
      </c>
      <c r="N512" s="539" t="s">
        <v>2729</v>
      </c>
      <c r="O512" s="540">
        <v>0</v>
      </c>
    </row>
    <row r="513" spans="1:15" outlineLevel="2">
      <c r="A513" s="528" t="s">
        <v>2309</v>
      </c>
      <c r="B513" s="45" t="s">
        <v>38</v>
      </c>
      <c r="C513" s="529" t="s">
        <v>955</v>
      </c>
      <c r="D513" s="529" t="s">
        <v>990</v>
      </c>
      <c r="E513" s="45" t="s">
        <v>991</v>
      </c>
      <c r="F513" s="52">
        <v>-98999</v>
      </c>
      <c r="H513" s="52">
        <v>0</v>
      </c>
      <c r="I513" s="52">
        <v>-98999</v>
      </c>
      <c r="J513" s="52">
        <v>0</v>
      </c>
      <c r="K513" s="52">
        <v>-98999</v>
      </c>
      <c r="M513" s="52">
        <v>-422007</v>
      </c>
      <c r="N513" s="539">
        <v>-0.76500000000000001</v>
      </c>
      <c r="O513" s="540">
        <v>323008</v>
      </c>
    </row>
    <row r="514" spans="1:15" outlineLevel="2">
      <c r="A514" s="528" t="s">
        <v>2310</v>
      </c>
      <c r="B514" s="45" t="s">
        <v>38</v>
      </c>
      <c r="C514" s="529" t="s">
        <v>955</v>
      </c>
      <c r="D514" s="529" t="s">
        <v>992</v>
      </c>
      <c r="E514" s="45" t="s">
        <v>993</v>
      </c>
      <c r="F514" s="52">
        <v>0</v>
      </c>
      <c r="H514" s="52">
        <v>0</v>
      </c>
      <c r="I514" s="52">
        <v>0</v>
      </c>
      <c r="J514" s="52">
        <v>0</v>
      </c>
      <c r="K514" s="52">
        <v>0</v>
      </c>
      <c r="M514" s="52">
        <v>-26647</v>
      </c>
      <c r="N514" s="539">
        <v>-1</v>
      </c>
      <c r="O514" s="540">
        <v>26647</v>
      </c>
    </row>
    <row r="515" spans="1:15" outlineLevel="2">
      <c r="A515" s="528" t="s">
        <v>2311</v>
      </c>
      <c r="B515" s="45" t="s">
        <v>38</v>
      </c>
      <c r="C515" s="529" t="s">
        <v>955</v>
      </c>
      <c r="D515" s="529" t="s">
        <v>994</v>
      </c>
      <c r="E515" s="45" t="s">
        <v>995</v>
      </c>
      <c r="F515" s="52">
        <v>154764</v>
      </c>
      <c r="H515" s="52">
        <v>0</v>
      </c>
      <c r="I515" s="52">
        <v>154764</v>
      </c>
      <c r="J515" s="52">
        <v>0</v>
      </c>
      <c r="K515" s="52">
        <v>154764</v>
      </c>
      <c r="M515" s="52">
        <v>558550</v>
      </c>
      <c r="N515" s="539">
        <v>-0.72299999999999998</v>
      </c>
      <c r="O515" s="540">
        <v>-403786</v>
      </c>
    </row>
    <row r="516" spans="1:15" outlineLevel="2">
      <c r="A516" s="528" t="s">
        <v>2312</v>
      </c>
      <c r="B516" s="45" t="s">
        <v>38</v>
      </c>
      <c r="C516" s="529" t="s">
        <v>955</v>
      </c>
      <c r="D516" s="529" t="s">
        <v>996</v>
      </c>
      <c r="E516" s="45" t="s">
        <v>997</v>
      </c>
      <c r="F516" s="52">
        <v>0</v>
      </c>
      <c r="H516" s="52">
        <v>0</v>
      </c>
      <c r="I516" s="52">
        <v>0</v>
      </c>
      <c r="J516" s="52">
        <v>0</v>
      </c>
      <c r="K516" s="52">
        <v>0</v>
      </c>
      <c r="M516" s="52">
        <v>0</v>
      </c>
      <c r="N516" s="539" t="s">
        <v>2729</v>
      </c>
      <c r="O516" s="540">
        <v>0</v>
      </c>
    </row>
    <row r="517" spans="1:15" outlineLevel="2">
      <c r="A517" s="528" t="s">
        <v>2313</v>
      </c>
      <c r="B517" s="45" t="s">
        <v>38</v>
      </c>
      <c r="C517" s="529" t="s">
        <v>955</v>
      </c>
      <c r="D517" s="529" t="s">
        <v>998</v>
      </c>
      <c r="E517" s="45" t="s">
        <v>999</v>
      </c>
      <c r="F517" s="52">
        <v>0</v>
      </c>
      <c r="H517" s="52">
        <v>0</v>
      </c>
      <c r="I517" s="52">
        <v>0</v>
      </c>
      <c r="J517" s="52">
        <v>0</v>
      </c>
      <c r="K517" s="52">
        <v>0</v>
      </c>
      <c r="M517" s="52">
        <v>0</v>
      </c>
      <c r="N517" s="539" t="s">
        <v>2729</v>
      </c>
      <c r="O517" s="540">
        <v>0</v>
      </c>
    </row>
    <row r="518" spans="1:15" outlineLevel="2">
      <c r="A518" s="528" t="s">
        <v>2314</v>
      </c>
      <c r="B518" s="45" t="s">
        <v>38</v>
      </c>
      <c r="C518" s="529" t="s">
        <v>955</v>
      </c>
      <c r="D518" s="529" t="s">
        <v>1000</v>
      </c>
      <c r="E518" s="45" t="s">
        <v>1001</v>
      </c>
      <c r="F518" s="52">
        <v>0</v>
      </c>
      <c r="H518" s="52">
        <v>0</v>
      </c>
      <c r="I518" s="52">
        <v>0</v>
      </c>
      <c r="J518" s="52">
        <v>0</v>
      </c>
      <c r="K518" s="52">
        <v>0</v>
      </c>
      <c r="M518" s="52">
        <v>0</v>
      </c>
      <c r="N518" s="539" t="s">
        <v>2729</v>
      </c>
      <c r="O518" s="540">
        <v>0</v>
      </c>
    </row>
    <row r="519" spans="1:15" outlineLevel="2">
      <c r="A519" s="528" t="s">
        <v>2315</v>
      </c>
      <c r="B519" s="45" t="s">
        <v>38</v>
      </c>
      <c r="C519" s="529" t="s">
        <v>955</v>
      </c>
      <c r="D519" s="529" t="s">
        <v>1002</v>
      </c>
      <c r="E519" s="45" t="s">
        <v>1003</v>
      </c>
      <c r="F519" s="52">
        <v>0</v>
      </c>
      <c r="H519" s="52">
        <v>0</v>
      </c>
      <c r="I519" s="52">
        <v>0</v>
      </c>
      <c r="J519" s="52">
        <v>0</v>
      </c>
      <c r="K519" s="52">
        <v>0</v>
      </c>
      <c r="M519" s="52">
        <v>0</v>
      </c>
      <c r="N519" s="539" t="s">
        <v>2729</v>
      </c>
      <c r="O519" s="540">
        <v>0</v>
      </c>
    </row>
    <row r="520" spans="1:15" outlineLevel="2">
      <c r="A520" s="528" t="s">
        <v>2316</v>
      </c>
      <c r="B520" s="45" t="s">
        <v>38</v>
      </c>
      <c r="C520" s="529" t="s">
        <v>955</v>
      </c>
      <c r="D520" s="529" t="s">
        <v>1004</v>
      </c>
      <c r="E520" s="45" t="s">
        <v>1005</v>
      </c>
      <c r="F520" s="52">
        <v>0</v>
      </c>
      <c r="H520" s="52">
        <v>0</v>
      </c>
      <c r="I520" s="52">
        <v>0</v>
      </c>
      <c r="J520" s="52">
        <v>0</v>
      </c>
      <c r="K520" s="52">
        <v>0</v>
      </c>
      <c r="M520" s="52">
        <v>0</v>
      </c>
      <c r="N520" s="539" t="s">
        <v>2729</v>
      </c>
      <c r="O520" s="540">
        <v>0</v>
      </c>
    </row>
    <row r="521" spans="1:15" outlineLevel="2">
      <c r="A521" s="528" t="s">
        <v>2317</v>
      </c>
      <c r="B521" s="45" t="s">
        <v>38</v>
      </c>
      <c r="C521" s="529" t="s">
        <v>955</v>
      </c>
      <c r="D521" s="529" t="s">
        <v>1006</v>
      </c>
      <c r="E521" s="45" t="s">
        <v>1007</v>
      </c>
      <c r="F521" s="52">
        <v>0</v>
      </c>
      <c r="H521" s="52">
        <v>0</v>
      </c>
      <c r="I521" s="52">
        <v>0</v>
      </c>
      <c r="J521" s="52">
        <v>0</v>
      </c>
      <c r="K521" s="52">
        <v>0</v>
      </c>
      <c r="M521" s="52">
        <v>0</v>
      </c>
      <c r="N521" s="539" t="s">
        <v>2729</v>
      </c>
      <c r="O521" s="540">
        <v>0</v>
      </c>
    </row>
    <row r="522" spans="1:15" outlineLevel="2">
      <c r="A522" s="528" t="s">
        <v>2318</v>
      </c>
      <c r="B522" s="45" t="s">
        <v>38</v>
      </c>
      <c r="C522" s="529" t="s">
        <v>955</v>
      </c>
      <c r="D522" s="529" t="s">
        <v>1008</v>
      </c>
      <c r="E522" s="45" t="s">
        <v>1009</v>
      </c>
      <c r="F522" s="52">
        <v>0</v>
      </c>
      <c r="H522" s="52">
        <v>0</v>
      </c>
      <c r="I522" s="52">
        <v>0</v>
      </c>
      <c r="J522" s="52">
        <v>0</v>
      </c>
      <c r="K522" s="52">
        <v>0</v>
      </c>
      <c r="M522" s="52">
        <v>0</v>
      </c>
      <c r="N522" s="539" t="s">
        <v>2729</v>
      </c>
      <c r="O522" s="540">
        <v>0</v>
      </c>
    </row>
    <row r="523" spans="1:15" outlineLevel="2">
      <c r="A523" s="528" t="s">
        <v>2319</v>
      </c>
      <c r="B523" s="45" t="s">
        <v>38</v>
      </c>
      <c r="C523" s="529" t="s">
        <v>955</v>
      </c>
      <c r="D523" s="529" t="s">
        <v>1010</v>
      </c>
      <c r="E523" s="45" t="s">
        <v>1011</v>
      </c>
      <c r="F523" s="52">
        <v>0</v>
      </c>
      <c r="H523" s="52">
        <v>0</v>
      </c>
      <c r="I523" s="52">
        <v>0</v>
      </c>
      <c r="J523" s="52">
        <v>0</v>
      </c>
      <c r="K523" s="52">
        <v>0</v>
      </c>
      <c r="M523" s="52">
        <v>-49612</v>
      </c>
      <c r="N523" s="539">
        <v>-1</v>
      </c>
      <c r="O523" s="540">
        <v>49612</v>
      </c>
    </row>
    <row r="524" spans="1:15" ht="13.8" outlineLevel="1" thickBot="1">
      <c r="A524" s="528" t="s">
        <v>2320</v>
      </c>
      <c r="C524" s="529" t="s">
        <v>955</v>
      </c>
      <c r="E524" s="541" t="s">
        <v>1786</v>
      </c>
      <c r="F524" s="42">
        <v>1537676</v>
      </c>
      <c r="G524" s="42"/>
      <c r="H524" s="42">
        <v>0</v>
      </c>
      <c r="I524" s="42">
        <v>1537676</v>
      </c>
      <c r="J524" s="42">
        <v>0</v>
      </c>
      <c r="K524" s="42">
        <v>1537676</v>
      </c>
      <c r="L524" s="42"/>
      <c r="M524" s="42">
        <v>4207824</v>
      </c>
      <c r="N524" s="539">
        <v>-0.63500000000000001</v>
      </c>
      <c r="O524" s="540">
        <v>-2670148</v>
      </c>
    </row>
    <row r="525" spans="1:15" ht="13.8" outlineLevel="2" thickTop="1">
      <c r="A525" s="528" t="s">
        <v>38</v>
      </c>
      <c r="C525" s="529" t="s">
        <v>1012</v>
      </c>
      <c r="N525" s="539" t="s">
        <v>2729</v>
      </c>
      <c r="O525" s="540" t="s">
        <v>2729</v>
      </c>
    </row>
    <row r="526" spans="1:15" outlineLevel="2">
      <c r="A526" s="528" t="s">
        <v>2321</v>
      </c>
      <c r="B526" s="45" t="s">
        <v>38</v>
      </c>
      <c r="C526" s="529" t="s">
        <v>1012</v>
      </c>
      <c r="D526" s="529" t="s">
        <v>1013</v>
      </c>
      <c r="E526" s="45" t="s">
        <v>1014</v>
      </c>
      <c r="F526" s="52">
        <v>-44096307</v>
      </c>
      <c r="H526" s="52">
        <v>0</v>
      </c>
      <c r="I526" s="52">
        <v>-44096307</v>
      </c>
      <c r="J526" s="52">
        <v>0</v>
      </c>
      <c r="K526" s="52">
        <v>-44096307</v>
      </c>
      <c r="M526" s="52">
        <v>-38076126</v>
      </c>
      <c r="N526" s="539">
        <v>0.158</v>
      </c>
      <c r="O526" s="540">
        <v>-6020181</v>
      </c>
    </row>
    <row r="527" spans="1:15" outlineLevel="2">
      <c r="A527" s="528" t="s">
        <v>2322</v>
      </c>
      <c r="B527" s="45" t="s">
        <v>38</v>
      </c>
      <c r="C527" s="529" t="s">
        <v>1012</v>
      </c>
      <c r="D527" s="529" t="s">
        <v>1015</v>
      </c>
      <c r="E527" s="45" t="s">
        <v>1016</v>
      </c>
      <c r="F527" s="52">
        <v>0</v>
      </c>
      <c r="H527" s="52">
        <v>0</v>
      </c>
      <c r="I527" s="52">
        <v>0</v>
      </c>
      <c r="J527" s="52">
        <v>0</v>
      </c>
      <c r="K527" s="52">
        <v>0</v>
      </c>
      <c r="M527" s="52">
        <v>0</v>
      </c>
      <c r="N527" s="539" t="s">
        <v>2729</v>
      </c>
      <c r="O527" s="540">
        <v>0</v>
      </c>
    </row>
    <row r="528" spans="1:15" outlineLevel="2">
      <c r="A528" s="528" t="s">
        <v>2323</v>
      </c>
      <c r="B528" s="45" t="s">
        <v>38</v>
      </c>
      <c r="C528" s="529" t="s">
        <v>1012</v>
      </c>
      <c r="D528" s="529" t="s">
        <v>1017</v>
      </c>
      <c r="E528" s="45" t="s">
        <v>1018</v>
      </c>
      <c r="F528" s="52">
        <v>493076</v>
      </c>
      <c r="H528" s="52">
        <v>0</v>
      </c>
      <c r="I528" s="52">
        <v>493076</v>
      </c>
      <c r="J528" s="52">
        <v>0</v>
      </c>
      <c r="K528" s="52">
        <v>493076</v>
      </c>
      <c r="M528" s="52">
        <v>129379</v>
      </c>
      <c r="N528" s="539">
        <v>2.8109999999999999</v>
      </c>
      <c r="O528" s="540">
        <v>363697</v>
      </c>
    </row>
    <row r="529" spans="1:15" outlineLevel="2">
      <c r="A529" s="528" t="s">
        <v>2324</v>
      </c>
      <c r="B529" s="45" t="s">
        <v>38</v>
      </c>
      <c r="C529" s="529" t="s">
        <v>1012</v>
      </c>
      <c r="D529" s="529" t="s">
        <v>1019</v>
      </c>
      <c r="E529" s="45" t="s">
        <v>1020</v>
      </c>
      <c r="F529" s="52">
        <v>4138178</v>
      </c>
      <c r="H529" s="52">
        <v>0</v>
      </c>
      <c r="I529" s="52">
        <v>4138178</v>
      </c>
      <c r="J529" s="52">
        <v>0</v>
      </c>
      <c r="K529" s="52">
        <v>4138178</v>
      </c>
      <c r="M529" s="52">
        <v>2111252</v>
      </c>
      <c r="N529" s="539">
        <v>0.96</v>
      </c>
      <c r="O529" s="540">
        <v>2026926</v>
      </c>
    </row>
    <row r="530" spans="1:15" outlineLevel="2">
      <c r="A530" s="528" t="s">
        <v>2325</v>
      </c>
      <c r="B530" s="45" t="s">
        <v>38</v>
      </c>
      <c r="C530" s="529" t="s">
        <v>1012</v>
      </c>
      <c r="D530" s="529" t="s">
        <v>1021</v>
      </c>
      <c r="E530" s="45" t="s">
        <v>1022</v>
      </c>
      <c r="F530" s="52">
        <v>0</v>
      </c>
      <c r="H530" s="52">
        <v>0</v>
      </c>
      <c r="I530" s="52">
        <v>0</v>
      </c>
      <c r="J530" s="52">
        <v>0</v>
      </c>
      <c r="K530" s="52">
        <v>0</v>
      </c>
      <c r="M530" s="52">
        <v>0</v>
      </c>
      <c r="N530" s="539" t="s">
        <v>2729</v>
      </c>
      <c r="O530" s="540">
        <v>0</v>
      </c>
    </row>
    <row r="531" spans="1:15" outlineLevel="2">
      <c r="A531" s="528" t="s">
        <v>2326</v>
      </c>
      <c r="B531" s="45" t="s">
        <v>38</v>
      </c>
      <c r="C531" s="529" t="s">
        <v>1012</v>
      </c>
      <c r="D531" s="529" t="s">
        <v>1023</v>
      </c>
      <c r="E531" s="45" t="s">
        <v>1024</v>
      </c>
      <c r="F531" s="52">
        <v>0</v>
      </c>
      <c r="H531" s="52">
        <v>0</v>
      </c>
      <c r="I531" s="52">
        <v>0</v>
      </c>
      <c r="J531" s="52">
        <v>0</v>
      </c>
      <c r="K531" s="52">
        <v>0</v>
      </c>
      <c r="M531" s="52">
        <v>0</v>
      </c>
      <c r="N531" s="539" t="s">
        <v>2729</v>
      </c>
      <c r="O531" s="540">
        <v>0</v>
      </c>
    </row>
    <row r="532" spans="1:15" outlineLevel="2">
      <c r="A532" s="528" t="s">
        <v>2327</v>
      </c>
      <c r="B532" s="45" t="s">
        <v>38</v>
      </c>
      <c r="C532" s="529" t="s">
        <v>1012</v>
      </c>
      <c r="D532" s="529" t="s">
        <v>1025</v>
      </c>
      <c r="E532" s="45" t="s">
        <v>1026</v>
      </c>
      <c r="F532" s="52">
        <v>0</v>
      </c>
      <c r="H532" s="52">
        <v>0</v>
      </c>
      <c r="I532" s="52">
        <v>0</v>
      </c>
      <c r="J532" s="52">
        <v>0</v>
      </c>
      <c r="K532" s="52">
        <v>0</v>
      </c>
      <c r="M532" s="52">
        <v>0</v>
      </c>
      <c r="N532" s="539" t="s">
        <v>2729</v>
      </c>
      <c r="O532" s="540">
        <v>0</v>
      </c>
    </row>
    <row r="533" spans="1:15" outlineLevel="2">
      <c r="A533" s="528" t="s">
        <v>2328</v>
      </c>
      <c r="B533" s="45" t="s">
        <v>38</v>
      </c>
      <c r="C533" s="529" t="s">
        <v>1012</v>
      </c>
      <c r="D533" s="529" t="s">
        <v>1027</v>
      </c>
      <c r="E533" s="45" t="s">
        <v>1028</v>
      </c>
      <c r="F533" s="52">
        <v>-8688841</v>
      </c>
      <c r="H533" s="52">
        <v>0</v>
      </c>
      <c r="I533" s="52">
        <v>-8688841</v>
      </c>
      <c r="J533" s="52">
        <v>0</v>
      </c>
      <c r="K533" s="52">
        <v>-8688841</v>
      </c>
      <c r="M533" s="52">
        <v>1577914</v>
      </c>
      <c r="N533" s="539">
        <v>-6.5069999999999997</v>
      </c>
      <c r="O533" s="540">
        <v>-10266755</v>
      </c>
    </row>
    <row r="534" spans="1:15" outlineLevel="2">
      <c r="A534" s="528" t="s">
        <v>2329</v>
      </c>
      <c r="B534" s="45" t="s">
        <v>38</v>
      </c>
      <c r="C534" s="529" t="s">
        <v>1012</v>
      </c>
      <c r="D534" s="529" t="s">
        <v>1029</v>
      </c>
      <c r="E534" s="45" t="s">
        <v>1030</v>
      </c>
      <c r="F534" s="52">
        <v>-5509637</v>
      </c>
      <c r="H534" s="52">
        <v>0</v>
      </c>
      <c r="I534" s="52">
        <v>-5509637</v>
      </c>
      <c r="J534" s="52">
        <v>0</v>
      </c>
      <c r="K534" s="52">
        <v>-5509637</v>
      </c>
      <c r="M534" s="52">
        <v>40864</v>
      </c>
      <c r="N534" s="539">
        <v>-135.82900000000001</v>
      </c>
      <c r="O534" s="540">
        <v>-5550501</v>
      </c>
    </row>
    <row r="535" spans="1:15" outlineLevel="2">
      <c r="A535" s="528" t="s">
        <v>2330</v>
      </c>
      <c r="B535" s="45" t="s">
        <v>38</v>
      </c>
      <c r="C535" s="529" t="s">
        <v>1012</v>
      </c>
      <c r="D535" s="529" t="s">
        <v>1031</v>
      </c>
      <c r="E535" s="45" t="s">
        <v>1032</v>
      </c>
      <c r="F535" s="52">
        <v>-295736</v>
      </c>
      <c r="H535" s="52">
        <v>0</v>
      </c>
      <c r="I535" s="52">
        <v>-295736</v>
      </c>
      <c r="J535" s="52">
        <v>0</v>
      </c>
      <c r="K535" s="52">
        <v>-295736</v>
      </c>
      <c r="M535" s="52">
        <v>-722664</v>
      </c>
      <c r="N535" s="539">
        <v>-0.59099999999999997</v>
      </c>
      <c r="O535" s="540">
        <v>426928</v>
      </c>
    </row>
    <row r="536" spans="1:15" outlineLevel="2">
      <c r="A536" s="528" t="s">
        <v>2331</v>
      </c>
      <c r="B536" s="45" t="s">
        <v>38</v>
      </c>
      <c r="C536" s="529" t="s">
        <v>1012</v>
      </c>
      <c r="D536" s="529" t="s">
        <v>1033</v>
      </c>
      <c r="E536" s="45" t="s">
        <v>1034</v>
      </c>
      <c r="F536" s="52">
        <v>-584032</v>
      </c>
      <c r="H536" s="52">
        <v>0</v>
      </c>
      <c r="I536" s="52">
        <v>-584032</v>
      </c>
      <c r="J536" s="52">
        <v>0</v>
      </c>
      <c r="K536" s="52">
        <v>-584032</v>
      </c>
      <c r="M536" s="52">
        <v>-176784</v>
      </c>
      <c r="N536" s="539">
        <v>2.3039999999999998</v>
      </c>
      <c r="O536" s="540">
        <v>-407248</v>
      </c>
    </row>
    <row r="537" spans="1:15" outlineLevel="2">
      <c r="A537" s="528" t="s">
        <v>2332</v>
      </c>
      <c r="B537" s="45" t="s">
        <v>38</v>
      </c>
      <c r="C537" s="529" t="s">
        <v>1012</v>
      </c>
      <c r="D537" s="529" t="s">
        <v>1035</v>
      </c>
      <c r="E537" s="45" t="s">
        <v>1036</v>
      </c>
      <c r="F537" s="52">
        <v>0</v>
      </c>
      <c r="H537" s="52">
        <v>0</v>
      </c>
      <c r="I537" s="52">
        <v>0</v>
      </c>
      <c r="J537" s="52">
        <v>0</v>
      </c>
      <c r="K537" s="52">
        <v>0</v>
      </c>
      <c r="M537" s="52">
        <v>0</v>
      </c>
      <c r="N537" s="539" t="s">
        <v>2729</v>
      </c>
      <c r="O537" s="540">
        <v>0</v>
      </c>
    </row>
    <row r="538" spans="1:15" outlineLevel="2">
      <c r="A538" s="528" t="s">
        <v>2333</v>
      </c>
      <c r="B538" s="45" t="s">
        <v>38</v>
      </c>
      <c r="C538" s="529" t="s">
        <v>1012</v>
      </c>
      <c r="D538" s="529" t="s">
        <v>1037</v>
      </c>
      <c r="E538" s="45" t="s">
        <v>1038</v>
      </c>
      <c r="F538" s="52">
        <v>-107788</v>
      </c>
      <c r="H538" s="52">
        <v>0</v>
      </c>
      <c r="I538" s="52">
        <v>-107788</v>
      </c>
      <c r="J538" s="52">
        <v>0</v>
      </c>
      <c r="K538" s="52">
        <v>-107788</v>
      </c>
      <c r="M538" s="52">
        <v>-4941765</v>
      </c>
      <c r="N538" s="539">
        <v>-0.97799999999999998</v>
      </c>
      <c r="O538" s="540">
        <v>4833977</v>
      </c>
    </row>
    <row r="539" spans="1:15" outlineLevel="2">
      <c r="A539" s="528" t="s">
        <v>2334</v>
      </c>
      <c r="B539" s="45" t="s">
        <v>38</v>
      </c>
      <c r="C539" s="529" t="s">
        <v>1012</v>
      </c>
      <c r="D539" s="529" t="s">
        <v>1039</v>
      </c>
      <c r="E539" s="45" t="s">
        <v>1040</v>
      </c>
      <c r="F539" s="52">
        <v>743662</v>
      </c>
      <c r="H539" s="52">
        <v>0</v>
      </c>
      <c r="I539" s="52">
        <v>743662</v>
      </c>
      <c r="J539" s="52">
        <v>0</v>
      </c>
      <c r="K539" s="52">
        <v>743662</v>
      </c>
      <c r="M539" s="52">
        <v>-64368</v>
      </c>
      <c r="N539" s="539">
        <v>-12.553000000000001</v>
      </c>
      <c r="O539" s="540">
        <v>808030</v>
      </c>
    </row>
    <row r="540" spans="1:15" outlineLevel="2">
      <c r="A540" s="528" t="s">
        <v>2335</v>
      </c>
      <c r="B540" s="45" t="s">
        <v>38</v>
      </c>
      <c r="C540" s="529" t="s">
        <v>1012</v>
      </c>
      <c r="D540" s="529" t="s">
        <v>1041</v>
      </c>
      <c r="E540" s="45" t="s">
        <v>1042</v>
      </c>
      <c r="F540" s="52">
        <v>-160648</v>
      </c>
      <c r="H540" s="52">
        <v>0</v>
      </c>
      <c r="I540" s="52">
        <v>-160648</v>
      </c>
      <c r="J540" s="52">
        <v>0</v>
      </c>
      <c r="K540" s="52">
        <v>-160648</v>
      </c>
      <c r="M540" s="52">
        <v>-236906</v>
      </c>
      <c r="N540" s="539">
        <v>-0.32200000000000001</v>
      </c>
      <c r="O540" s="540">
        <v>76258</v>
      </c>
    </row>
    <row r="541" spans="1:15" outlineLevel="2">
      <c r="A541" s="528" t="s">
        <v>2336</v>
      </c>
      <c r="B541" s="45" t="s">
        <v>38</v>
      </c>
      <c r="C541" s="529" t="s">
        <v>1012</v>
      </c>
      <c r="D541" s="529" t="s">
        <v>1043</v>
      </c>
      <c r="E541" s="45" t="s">
        <v>1044</v>
      </c>
      <c r="F541" s="52">
        <v>-48351820</v>
      </c>
      <c r="H541" s="52">
        <v>0</v>
      </c>
      <c r="I541" s="52">
        <v>-48351820</v>
      </c>
      <c r="J541" s="52">
        <v>0</v>
      </c>
      <c r="K541" s="52">
        <v>-48351820</v>
      </c>
      <c r="M541" s="52">
        <v>-38465461</v>
      </c>
      <c r="N541" s="539">
        <v>0.25700000000000001</v>
      </c>
      <c r="O541" s="540">
        <v>-9886359</v>
      </c>
    </row>
    <row r="542" spans="1:15" outlineLevel="2">
      <c r="A542" s="528" t="s">
        <v>2337</v>
      </c>
      <c r="B542" s="45" t="s">
        <v>38</v>
      </c>
      <c r="C542" s="529" t="s">
        <v>1012</v>
      </c>
      <c r="D542" s="529" t="s">
        <v>1045</v>
      </c>
      <c r="E542" s="45" t="s">
        <v>1046</v>
      </c>
      <c r="F542" s="52">
        <v>0</v>
      </c>
      <c r="H542" s="52">
        <v>0</v>
      </c>
      <c r="I542" s="52">
        <v>0</v>
      </c>
      <c r="J542" s="52">
        <v>0</v>
      </c>
      <c r="K542" s="52">
        <v>0</v>
      </c>
      <c r="M542" s="52">
        <v>0</v>
      </c>
      <c r="N542" s="539" t="s">
        <v>2729</v>
      </c>
      <c r="O542" s="540">
        <v>0</v>
      </c>
    </row>
    <row r="543" spans="1:15" outlineLevel="2">
      <c r="A543" s="528" t="s">
        <v>2338</v>
      </c>
      <c r="B543" s="45" t="s">
        <v>38</v>
      </c>
      <c r="C543" s="529" t="s">
        <v>1012</v>
      </c>
      <c r="D543" s="529" t="s">
        <v>1047</v>
      </c>
      <c r="E543" s="45" t="s">
        <v>1048</v>
      </c>
      <c r="F543" s="52">
        <v>-438570</v>
      </c>
      <c r="H543" s="52">
        <v>0</v>
      </c>
      <c r="I543" s="52">
        <v>-438570</v>
      </c>
      <c r="J543" s="52">
        <v>0</v>
      </c>
      <c r="K543" s="52">
        <v>-438570</v>
      </c>
      <c r="M543" s="52">
        <v>-99525</v>
      </c>
      <c r="N543" s="539">
        <v>3.407</v>
      </c>
      <c r="O543" s="540">
        <v>-339045</v>
      </c>
    </row>
    <row r="544" spans="1:15" outlineLevel="2">
      <c r="A544" s="528" t="s">
        <v>2339</v>
      </c>
      <c r="B544" s="45" t="s">
        <v>38</v>
      </c>
      <c r="C544" s="529" t="s">
        <v>1012</v>
      </c>
      <c r="D544" s="529" t="s">
        <v>1049</v>
      </c>
      <c r="E544" s="45" t="s">
        <v>1050</v>
      </c>
      <c r="F544" s="52">
        <v>4073963</v>
      </c>
      <c r="H544" s="52">
        <v>0</v>
      </c>
      <c r="I544" s="52">
        <v>4073963</v>
      </c>
      <c r="J544" s="52">
        <v>0</v>
      </c>
      <c r="K544" s="52">
        <v>4073963</v>
      </c>
      <c r="M544" s="52">
        <v>2317047</v>
      </c>
      <c r="N544" s="539">
        <v>0.75800000000000001</v>
      </c>
      <c r="O544" s="540">
        <v>1756916</v>
      </c>
    </row>
    <row r="545" spans="1:15" outlineLevel="2">
      <c r="A545" s="528" t="s">
        <v>2340</v>
      </c>
      <c r="B545" s="45" t="s">
        <v>38</v>
      </c>
      <c r="C545" s="529" t="s">
        <v>1012</v>
      </c>
      <c r="D545" s="529" t="s">
        <v>1051</v>
      </c>
      <c r="E545" s="45" t="s">
        <v>1052</v>
      </c>
      <c r="F545" s="52">
        <v>0</v>
      </c>
      <c r="H545" s="52">
        <v>0</v>
      </c>
      <c r="I545" s="52">
        <v>0</v>
      </c>
      <c r="J545" s="52">
        <v>0</v>
      </c>
      <c r="K545" s="52">
        <v>0</v>
      </c>
      <c r="M545" s="52">
        <v>0</v>
      </c>
      <c r="N545" s="539" t="s">
        <v>2729</v>
      </c>
      <c r="O545" s="540">
        <v>0</v>
      </c>
    </row>
    <row r="546" spans="1:15" outlineLevel="2">
      <c r="A546" s="528" t="s">
        <v>2341</v>
      </c>
      <c r="B546" s="45" t="s">
        <v>38</v>
      </c>
      <c r="C546" s="529" t="s">
        <v>1012</v>
      </c>
      <c r="D546" s="529" t="s">
        <v>1053</v>
      </c>
      <c r="E546" s="45" t="s">
        <v>1054</v>
      </c>
      <c r="F546" s="52">
        <v>0</v>
      </c>
      <c r="H546" s="52">
        <v>0</v>
      </c>
      <c r="I546" s="52">
        <v>0</v>
      </c>
      <c r="J546" s="52">
        <v>0</v>
      </c>
      <c r="K546" s="52">
        <v>0</v>
      </c>
      <c r="M546" s="52">
        <v>0</v>
      </c>
      <c r="N546" s="539" t="s">
        <v>2729</v>
      </c>
      <c r="O546" s="540">
        <v>0</v>
      </c>
    </row>
    <row r="547" spans="1:15" outlineLevel="2">
      <c r="A547" s="528" t="s">
        <v>2342</v>
      </c>
      <c r="B547" s="45" t="s">
        <v>38</v>
      </c>
      <c r="C547" s="529" t="s">
        <v>1012</v>
      </c>
      <c r="D547" s="529" t="s">
        <v>1055</v>
      </c>
      <c r="E547" s="45" t="s">
        <v>1056</v>
      </c>
      <c r="F547" s="52">
        <v>0</v>
      </c>
      <c r="H547" s="52">
        <v>0</v>
      </c>
      <c r="I547" s="52">
        <v>0</v>
      </c>
      <c r="J547" s="52">
        <v>0</v>
      </c>
      <c r="K547" s="52">
        <v>0</v>
      </c>
      <c r="M547" s="52">
        <v>0</v>
      </c>
      <c r="N547" s="539" t="s">
        <v>2729</v>
      </c>
      <c r="O547" s="540">
        <v>0</v>
      </c>
    </row>
    <row r="548" spans="1:15" outlineLevel="2">
      <c r="A548" s="528" t="s">
        <v>2343</v>
      </c>
      <c r="B548" s="45" t="s">
        <v>38</v>
      </c>
      <c r="C548" s="529" t="s">
        <v>1012</v>
      </c>
      <c r="D548" s="529" t="s">
        <v>1057</v>
      </c>
      <c r="E548" s="45" t="s">
        <v>1058</v>
      </c>
      <c r="F548" s="52">
        <v>-19542783</v>
      </c>
      <c r="H548" s="52">
        <v>0</v>
      </c>
      <c r="I548" s="52">
        <v>-19542783</v>
      </c>
      <c r="J548" s="52">
        <v>0</v>
      </c>
      <c r="K548" s="52">
        <v>-19542783</v>
      </c>
      <c r="M548" s="52">
        <v>-12166813</v>
      </c>
      <c r="N548" s="539">
        <v>0.60599999999999998</v>
      </c>
      <c r="O548" s="540">
        <v>-7375970</v>
      </c>
    </row>
    <row r="549" spans="1:15" outlineLevel="2">
      <c r="A549" s="528" t="s">
        <v>2344</v>
      </c>
      <c r="B549" s="45" t="s">
        <v>38</v>
      </c>
      <c r="C549" s="529" t="s">
        <v>1012</v>
      </c>
      <c r="D549" s="529" t="s">
        <v>1059</v>
      </c>
      <c r="E549" s="45" t="s">
        <v>1060</v>
      </c>
      <c r="F549" s="52">
        <v>131819</v>
      </c>
      <c r="H549" s="52">
        <v>0</v>
      </c>
      <c r="I549" s="52">
        <v>131819</v>
      </c>
      <c r="J549" s="52">
        <v>0</v>
      </c>
      <c r="K549" s="52">
        <v>131819</v>
      </c>
      <c r="M549" s="52">
        <v>-308073</v>
      </c>
      <c r="N549" s="539">
        <v>-1.4279999999999999</v>
      </c>
      <c r="O549" s="540">
        <v>439892</v>
      </c>
    </row>
    <row r="550" spans="1:15" outlineLevel="2">
      <c r="A550" s="528" t="s">
        <v>2345</v>
      </c>
      <c r="B550" s="45" t="s">
        <v>38</v>
      </c>
      <c r="C550" s="529" t="s">
        <v>1012</v>
      </c>
      <c r="D550" s="529" t="s">
        <v>1061</v>
      </c>
      <c r="E550" s="45" t="s">
        <v>1062</v>
      </c>
      <c r="F550" s="52">
        <v>1742335</v>
      </c>
      <c r="H550" s="52">
        <v>0</v>
      </c>
      <c r="I550" s="52">
        <v>1742335</v>
      </c>
      <c r="J550" s="52">
        <v>0</v>
      </c>
      <c r="K550" s="52">
        <v>1742335</v>
      </c>
      <c r="M550" s="52">
        <v>1004974</v>
      </c>
      <c r="N550" s="539">
        <v>0.73399999999999999</v>
      </c>
      <c r="O550" s="540">
        <v>737361</v>
      </c>
    </row>
    <row r="551" spans="1:15" outlineLevel="2">
      <c r="A551" s="528" t="s">
        <v>2346</v>
      </c>
      <c r="B551" s="45" t="s">
        <v>38</v>
      </c>
      <c r="C551" s="529" t="s">
        <v>1012</v>
      </c>
      <c r="D551" s="529" t="s">
        <v>1063</v>
      </c>
      <c r="E551" s="45" t="s">
        <v>1064</v>
      </c>
      <c r="F551" s="52">
        <v>2192593</v>
      </c>
      <c r="H551" s="52">
        <v>0</v>
      </c>
      <c r="I551" s="52">
        <v>2192593</v>
      </c>
      <c r="J551" s="52">
        <v>0</v>
      </c>
      <c r="K551" s="52">
        <v>2192593</v>
      </c>
      <c r="M551" s="52">
        <v>51056</v>
      </c>
      <c r="N551" s="539">
        <v>41.945</v>
      </c>
      <c r="O551" s="540">
        <v>2141537</v>
      </c>
    </row>
    <row r="552" spans="1:15" outlineLevel="2">
      <c r="A552" s="528" t="s">
        <v>2347</v>
      </c>
      <c r="B552" s="45" t="s">
        <v>38</v>
      </c>
      <c r="C552" s="529" t="s">
        <v>1012</v>
      </c>
      <c r="D552" s="529" t="s">
        <v>1065</v>
      </c>
      <c r="E552" s="45" t="s">
        <v>1066</v>
      </c>
      <c r="F552" s="52">
        <v>0</v>
      </c>
      <c r="H552" s="52">
        <v>0</v>
      </c>
      <c r="I552" s="52">
        <v>0</v>
      </c>
      <c r="J552" s="52">
        <v>0</v>
      </c>
      <c r="K552" s="52">
        <v>0</v>
      </c>
      <c r="M552" s="52">
        <v>0</v>
      </c>
      <c r="N552" s="539" t="s">
        <v>2729</v>
      </c>
      <c r="O552" s="540">
        <v>0</v>
      </c>
    </row>
    <row r="553" spans="1:15" outlineLevel="2">
      <c r="A553" s="528" t="s">
        <v>2348</v>
      </c>
      <c r="B553" s="45" t="s">
        <v>38</v>
      </c>
      <c r="C553" s="529" t="s">
        <v>1012</v>
      </c>
      <c r="D553" s="529" t="s">
        <v>1067</v>
      </c>
      <c r="E553" s="45" t="s">
        <v>1068</v>
      </c>
      <c r="F553" s="52">
        <v>-352466</v>
      </c>
      <c r="H553" s="52">
        <v>0</v>
      </c>
      <c r="I553" s="52">
        <v>-352466</v>
      </c>
      <c r="J553" s="52">
        <v>0</v>
      </c>
      <c r="K553" s="52">
        <v>-352466</v>
      </c>
      <c r="M553" s="52">
        <v>69541</v>
      </c>
      <c r="N553" s="539">
        <v>-6.0679999999999996</v>
      </c>
      <c r="O553" s="540">
        <v>-422007</v>
      </c>
    </row>
    <row r="554" spans="1:15" outlineLevel="2">
      <c r="A554" s="528" t="s">
        <v>2349</v>
      </c>
      <c r="B554" s="45" t="s">
        <v>38</v>
      </c>
      <c r="C554" s="529" t="s">
        <v>1012</v>
      </c>
      <c r="D554" s="529" t="s">
        <v>1069</v>
      </c>
      <c r="E554" s="45" t="s">
        <v>1070</v>
      </c>
      <c r="F554" s="52">
        <v>117993</v>
      </c>
      <c r="H554" s="52">
        <v>0</v>
      </c>
      <c r="I554" s="52">
        <v>117993</v>
      </c>
      <c r="J554" s="52">
        <v>0</v>
      </c>
      <c r="K554" s="52">
        <v>117993</v>
      </c>
      <c r="M554" s="52">
        <v>144640</v>
      </c>
      <c r="N554" s="539">
        <v>-0.184</v>
      </c>
      <c r="O554" s="540">
        <v>-26647</v>
      </c>
    </row>
    <row r="555" spans="1:15" outlineLevel="2">
      <c r="A555" s="528" t="s">
        <v>2350</v>
      </c>
      <c r="B555" s="45" t="s">
        <v>38</v>
      </c>
      <c r="C555" s="529" t="s">
        <v>1012</v>
      </c>
      <c r="D555" s="529" t="s">
        <v>1071</v>
      </c>
      <c r="E555" s="45" t="s">
        <v>1072</v>
      </c>
      <c r="F555" s="52">
        <v>-36292384</v>
      </c>
      <c r="H555" s="52">
        <v>0</v>
      </c>
      <c r="I555" s="52">
        <v>-36292384</v>
      </c>
      <c r="J555" s="52">
        <v>0</v>
      </c>
      <c r="K555" s="52">
        <v>-36292384</v>
      </c>
      <c r="M555" s="52">
        <v>-32564691</v>
      </c>
      <c r="N555" s="539">
        <v>0.114</v>
      </c>
      <c r="O555" s="540">
        <v>-3727693</v>
      </c>
    </row>
    <row r="556" spans="1:15" outlineLevel="2">
      <c r="A556" s="528" t="s">
        <v>2351</v>
      </c>
      <c r="B556" s="45" t="s">
        <v>38</v>
      </c>
      <c r="C556" s="529" t="s">
        <v>1012</v>
      </c>
      <c r="D556" s="529" t="s">
        <v>1073</v>
      </c>
      <c r="E556" s="45" t="s">
        <v>1074</v>
      </c>
      <c r="F556" s="52">
        <v>0</v>
      </c>
      <c r="H556" s="52">
        <v>0</v>
      </c>
      <c r="I556" s="52">
        <v>0</v>
      </c>
      <c r="J556" s="52">
        <v>0</v>
      </c>
      <c r="K556" s="52">
        <v>0</v>
      </c>
      <c r="M556" s="52">
        <v>0</v>
      </c>
      <c r="N556" s="539" t="s">
        <v>2729</v>
      </c>
      <c r="O556" s="540">
        <v>0</v>
      </c>
    </row>
    <row r="557" spans="1:15" outlineLevel="2">
      <c r="A557" s="528" t="s">
        <v>2352</v>
      </c>
      <c r="B557" s="45" t="s">
        <v>38</v>
      </c>
      <c r="C557" s="529" t="s">
        <v>1012</v>
      </c>
      <c r="D557" s="529" t="s">
        <v>1075</v>
      </c>
      <c r="E557" s="45" t="s">
        <v>1076</v>
      </c>
      <c r="F557" s="52">
        <v>-80428</v>
      </c>
      <c r="H557" s="52">
        <v>0</v>
      </c>
      <c r="I557" s="52">
        <v>-80428</v>
      </c>
      <c r="J557" s="52">
        <v>0</v>
      </c>
      <c r="K557" s="52">
        <v>-80428</v>
      </c>
      <c r="M557" s="52">
        <v>-55777</v>
      </c>
      <c r="N557" s="539">
        <v>0.442</v>
      </c>
      <c r="O557" s="540">
        <v>-24651</v>
      </c>
    </row>
    <row r="558" spans="1:15" outlineLevel="2">
      <c r="A558" s="528" t="s">
        <v>2353</v>
      </c>
      <c r="B558" s="45" t="s">
        <v>38</v>
      </c>
      <c r="C558" s="529" t="s">
        <v>1012</v>
      </c>
      <c r="D558" s="529" t="s">
        <v>1077</v>
      </c>
      <c r="E558" s="45" t="s">
        <v>1078</v>
      </c>
      <c r="F558" s="52">
        <v>1548742</v>
      </c>
      <c r="H558" s="52">
        <v>0</v>
      </c>
      <c r="I558" s="52">
        <v>1548742</v>
      </c>
      <c r="J558" s="52">
        <v>0</v>
      </c>
      <c r="K558" s="52">
        <v>1548742</v>
      </c>
      <c r="M558" s="52">
        <v>990192</v>
      </c>
      <c r="N558" s="539">
        <v>0.56399999999999995</v>
      </c>
      <c r="O558" s="540">
        <v>558550</v>
      </c>
    </row>
    <row r="559" spans="1:15" outlineLevel="2">
      <c r="A559" s="528" t="s">
        <v>2354</v>
      </c>
      <c r="B559" s="45" t="s">
        <v>38</v>
      </c>
      <c r="C559" s="529" t="s">
        <v>1012</v>
      </c>
      <c r="D559" s="529" t="s">
        <v>1079</v>
      </c>
      <c r="E559" s="45" t="s">
        <v>1080</v>
      </c>
      <c r="F559" s="52">
        <v>0</v>
      </c>
      <c r="H559" s="52">
        <v>0</v>
      </c>
      <c r="I559" s="52">
        <v>0</v>
      </c>
      <c r="J559" s="52">
        <v>0</v>
      </c>
      <c r="K559" s="52">
        <v>0</v>
      </c>
      <c r="M559" s="52">
        <v>0</v>
      </c>
      <c r="N559" s="539" t="s">
        <v>2729</v>
      </c>
      <c r="O559" s="540">
        <v>0</v>
      </c>
    </row>
    <row r="560" spans="1:15" outlineLevel="2">
      <c r="A560" s="528" t="s">
        <v>2355</v>
      </c>
      <c r="B560" s="45" t="s">
        <v>38</v>
      </c>
      <c r="C560" s="529" t="s">
        <v>1012</v>
      </c>
      <c r="D560" s="529" t="s">
        <v>1081</v>
      </c>
      <c r="E560" s="45" t="s">
        <v>1082</v>
      </c>
      <c r="F560" s="52">
        <v>0</v>
      </c>
      <c r="H560" s="52">
        <v>0</v>
      </c>
      <c r="I560" s="52">
        <v>0</v>
      </c>
      <c r="J560" s="52">
        <v>0</v>
      </c>
      <c r="K560" s="52">
        <v>0</v>
      </c>
      <c r="M560" s="52">
        <v>0</v>
      </c>
      <c r="N560" s="539" t="s">
        <v>2729</v>
      </c>
      <c r="O560" s="540">
        <v>0</v>
      </c>
    </row>
    <row r="561" spans="1:15" outlineLevel="2">
      <c r="A561" s="528" t="s">
        <v>2356</v>
      </c>
      <c r="B561" s="45" t="s">
        <v>38</v>
      </c>
      <c r="C561" s="529" t="s">
        <v>1012</v>
      </c>
      <c r="D561" s="529" t="s">
        <v>1083</v>
      </c>
      <c r="E561" s="45" t="s">
        <v>1084</v>
      </c>
      <c r="F561" s="52">
        <v>0</v>
      </c>
      <c r="H561" s="52">
        <v>0</v>
      </c>
      <c r="I561" s="52">
        <v>0</v>
      </c>
      <c r="J561" s="52">
        <v>0</v>
      </c>
      <c r="K561" s="52">
        <v>0</v>
      </c>
      <c r="M561" s="52">
        <v>0</v>
      </c>
      <c r="N561" s="539" t="s">
        <v>2729</v>
      </c>
      <c r="O561" s="540">
        <v>0</v>
      </c>
    </row>
    <row r="562" spans="1:15" outlineLevel="2">
      <c r="A562" s="528" t="s">
        <v>2357</v>
      </c>
      <c r="B562" s="45" t="s">
        <v>38</v>
      </c>
      <c r="C562" s="529" t="s">
        <v>1012</v>
      </c>
      <c r="D562" s="529" t="s">
        <v>1085</v>
      </c>
      <c r="E562" s="45" t="s">
        <v>1086</v>
      </c>
      <c r="F562" s="52">
        <v>-12520147</v>
      </c>
      <c r="H562" s="52">
        <v>0</v>
      </c>
      <c r="I562" s="52">
        <v>-12520147</v>
      </c>
      <c r="J562" s="52">
        <v>0</v>
      </c>
      <c r="K562" s="52">
        <v>-12520147</v>
      </c>
      <c r="M562" s="52">
        <v>-7943884</v>
      </c>
      <c r="N562" s="539">
        <v>0.57599999999999996</v>
      </c>
      <c r="O562" s="540">
        <v>-4576263</v>
      </c>
    </row>
    <row r="563" spans="1:15" outlineLevel="2">
      <c r="A563" s="528" t="s">
        <v>2358</v>
      </c>
      <c r="B563" s="45" t="s">
        <v>38</v>
      </c>
      <c r="C563" s="529" t="s">
        <v>1012</v>
      </c>
      <c r="D563" s="529" t="s">
        <v>1087</v>
      </c>
      <c r="E563" s="45" t="s">
        <v>1088</v>
      </c>
      <c r="F563" s="52">
        <v>139525</v>
      </c>
      <c r="H563" s="52">
        <v>0</v>
      </c>
      <c r="I563" s="52">
        <v>139525</v>
      </c>
      <c r="J563" s="52">
        <v>0</v>
      </c>
      <c r="K563" s="52">
        <v>139525</v>
      </c>
      <c r="M563" s="52">
        <v>-52000</v>
      </c>
      <c r="N563" s="539">
        <v>-3.6829999999999998</v>
      </c>
      <c r="O563" s="540">
        <v>191525</v>
      </c>
    </row>
    <row r="564" spans="1:15" outlineLevel="2">
      <c r="A564" s="528" t="s">
        <v>2359</v>
      </c>
      <c r="B564" s="45" t="s">
        <v>38</v>
      </c>
      <c r="C564" s="529" t="s">
        <v>1012</v>
      </c>
      <c r="D564" s="529" t="s">
        <v>1089</v>
      </c>
      <c r="E564" s="45" t="s">
        <v>1090</v>
      </c>
      <c r="F564" s="52">
        <v>-11180</v>
      </c>
      <c r="H564" s="52">
        <v>0</v>
      </c>
      <c r="I564" s="52">
        <v>-11180</v>
      </c>
      <c r="J564" s="52">
        <v>0</v>
      </c>
      <c r="K564" s="52">
        <v>-11180</v>
      </c>
      <c r="M564" s="52">
        <v>-34207</v>
      </c>
      <c r="N564" s="539">
        <v>-0.67300000000000004</v>
      </c>
      <c r="O564" s="540">
        <v>23027</v>
      </c>
    </row>
    <row r="565" spans="1:15" outlineLevel="2">
      <c r="A565" s="528" t="s">
        <v>2360</v>
      </c>
      <c r="B565" s="45" t="s">
        <v>38</v>
      </c>
      <c r="C565" s="529" t="s">
        <v>1012</v>
      </c>
      <c r="D565" s="529" t="s">
        <v>1091</v>
      </c>
      <c r="E565" s="45" t="s">
        <v>1092</v>
      </c>
      <c r="F565" s="52">
        <v>732976</v>
      </c>
      <c r="H565" s="52">
        <v>0</v>
      </c>
      <c r="I565" s="52">
        <v>732976</v>
      </c>
      <c r="J565" s="52">
        <v>0</v>
      </c>
      <c r="K565" s="52">
        <v>732976</v>
      </c>
      <c r="M565" s="52">
        <v>4966</v>
      </c>
      <c r="N565" s="539">
        <v>146.59899999999999</v>
      </c>
      <c r="O565" s="540">
        <v>728010</v>
      </c>
    </row>
    <row r="566" spans="1:15" outlineLevel="2">
      <c r="A566" s="528" t="s">
        <v>2361</v>
      </c>
      <c r="B566" s="45" t="s">
        <v>38</v>
      </c>
      <c r="C566" s="529" t="s">
        <v>1012</v>
      </c>
      <c r="D566" s="529" t="s">
        <v>1093</v>
      </c>
      <c r="E566" s="45" t="s">
        <v>1094</v>
      </c>
      <c r="F566" s="52">
        <v>0</v>
      </c>
      <c r="H566" s="52">
        <v>0</v>
      </c>
      <c r="I566" s="52">
        <v>0</v>
      </c>
      <c r="J566" s="52">
        <v>0</v>
      </c>
      <c r="K566" s="52">
        <v>0</v>
      </c>
      <c r="M566" s="52">
        <v>0</v>
      </c>
      <c r="N566" s="539" t="s">
        <v>2729</v>
      </c>
      <c r="O566" s="540">
        <v>0</v>
      </c>
    </row>
    <row r="567" spans="1:15" outlineLevel="2">
      <c r="A567" s="528" t="s">
        <v>2362</v>
      </c>
      <c r="B567" s="45" t="s">
        <v>38</v>
      </c>
      <c r="C567" s="529" t="s">
        <v>1012</v>
      </c>
      <c r="D567" s="529" t="s">
        <v>1095</v>
      </c>
      <c r="E567" s="45" t="s">
        <v>1096</v>
      </c>
      <c r="F567" s="52">
        <v>-391196</v>
      </c>
      <c r="H567" s="52">
        <v>0</v>
      </c>
      <c r="I567" s="52">
        <v>-391196</v>
      </c>
      <c r="J567" s="52">
        <v>0</v>
      </c>
      <c r="K567" s="52">
        <v>-391196</v>
      </c>
      <c r="M567" s="52">
        <v>-5173</v>
      </c>
      <c r="N567" s="539">
        <v>74.623000000000005</v>
      </c>
      <c r="O567" s="540">
        <v>-386023</v>
      </c>
    </row>
    <row r="568" spans="1:15" outlineLevel="2">
      <c r="A568" s="528" t="s">
        <v>2363</v>
      </c>
      <c r="B568" s="45" t="s">
        <v>38</v>
      </c>
      <c r="C568" s="529" t="s">
        <v>1012</v>
      </c>
      <c r="D568" s="529" t="s">
        <v>1097</v>
      </c>
      <c r="E568" s="45" t="s">
        <v>1098</v>
      </c>
      <c r="F568" s="52">
        <v>42654</v>
      </c>
      <c r="H568" s="52">
        <v>0</v>
      </c>
      <c r="I568" s="52">
        <v>42654</v>
      </c>
      <c r="J568" s="52">
        <v>0</v>
      </c>
      <c r="K568" s="52">
        <v>42654</v>
      </c>
      <c r="M568" s="52">
        <v>92266</v>
      </c>
      <c r="N568" s="539">
        <v>-0.53800000000000003</v>
      </c>
      <c r="O568" s="540">
        <v>-49612</v>
      </c>
    </row>
    <row r="569" spans="1:15" outlineLevel="2">
      <c r="A569" s="528" t="s">
        <v>2364</v>
      </c>
      <c r="B569" s="45" t="s">
        <v>38</v>
      </c>
      <c r="C569" s="529" t="s">
        <v>1012</v>
      </c>
      <c r="D569" s="529" t="s">
        <v>1099</v>
      </c>
      <c r="E569" s="45" t="s">
        <v>1100</v>
      </c>
      <c r="F569" s="52">
        <v>0</v>
      </c>
      <c r="H569" s="52">
        <v>0</v>
      </c>
      <c r="I569" s="52">
        <v>0</v>
      </c>
      <c r="J569" s="52">
        <v>0</v>
      </c>
      <c r="K569" s="52">
        <v>0</v>
      </c>
      <c r="M569" s="52">
        <v>-17730681</v>
      </c>
      <c r="N569" s="539">
        <v>-1</v>
      </c>
      <c r="O569" s="540">
        <v>17730681</v>
      </c>
    </row>
    <row r="570" spans="1:15" ht="13.8" outlineLevel="1" thickBot="1">
      <c r="A570" s="528" t="s">
        <v>2365</v>
      </c>
      <c r="C570" s="529" t="s">
        <v>1012</v>
      </c>
      <c r="E570" s="541" t="s">
        <v>1787</v>
      </c>
      <c r="F570" s="42">
        <v>-161326447</v>
      </c>
      <c r="G570" s="42"/>
      <c r="H570" s="42">
        <v>0</v>
      </c>
      <c r="I570" s="42">
        <v>-161326447</v>
      </c>
      <c r="J570" s="42">
        <v>0</v>
      </c>
      <c r="K570" s="42">
        <v>-161326447</v>
      </c>
      <c r="L570" s="42"/>
      <c r="M570" s="42">
        <v>-145110807</v>
      </c>
      <c r="N570" s="539">
        <v>0.112</v>
      </c>
      <c r="O570" s="540">
        <v>-16215640</v>
      </c>
    </row>
    <row r="571" spans="1:15" ht="13.8" outlineLevel="2" thickTop="1">
      <c r="A571" s="528" t="s">
        <v>38</v>
      </c>
      <c r="C571" s="529" t="s">
        <v>1101</v>
      </c>
      <c r="N571" s="539" t="s">
        <v>2729</v>
      </c>
      <c r="O571" s="540" t="s">
        <v>2729</v>
      </c>
    </row>
    <row r="572" spans="1:15" ht="13.8" outlineLevel="1" thickBot="1">
      <c r="A572" s="528" t="s">
        <v>2366</v>
      </c>
      <c r="C572" s="529" t="s">
        <v>1101</v>
      </c>
      <c r="E572" s="541" t="s">
        <v>1788</v>
      </c>
      <c r="F572" s="42">
        <v>0</v>
      </c>
      <c r="G572" s="42"/>
      <c r="H572" s="42">
        <v>0</v>
      </c>
      <c r="I572" s="42">
        <v>0</v>
      </c>
      <c r="J572" s="42">
        <v>0</v>
      </c>
      <c r="K572" s="42">
        <v>0</v>
      </c>
      <c r="L572" s="42"/>
      <c r="M572" s="42">
        <v>0</v>
      </c>
      <c r="N572" s="539" t="s">
        <v>2729</v>
      </c>
      <c r="O572" s="540">
        <v>0</v>
      </c>
    </row>
    <row r="573" spans="1:15" ht="13.8" outlineLevel="2" thickTop="1">
      <c r="A573" s="528" t="s">
        <v>38</v>
      </c>
      <c r="C573" s="529" t="s">
        <v>1102</v>
      </c>
      <c r="N573" s="539" t="s">
        <v>2729</v>
      </c>
      <c r="O573" s="540" t="s">
        <v>2729</v>
      </c>
    </row>
    <row r="574" spans="1:15" outlineLevel="2">
      <c r="A574" s="528" t="s">
        <v>2367</v>
      </c>
      <c r="B574" s="45" t="s">
        <v>38</v>
      </c>
      <c r="C574" s="529" t="s">
        <v>1102</v>
      </c>
      <c r="D574" s="529" t="s">
        <v>1103</v>
      </c>
      <c r="E574" s="45" t="s">
        <v>1104</v>
      </c>
      <c r="F574" s="52">
        <v>0</v>
      </c>
      <c r="H574" s="52">
        <v>0</v>
      </c>
      <c r="I574" s="52">
        <v>0</v>
      </c>
      <c r="J574" s="52">
        <v>0</v>
      </c>
      <c r="K574" s="52">
        <v>0</v>
      </c>
      <c r="M574" s="52">
        <v>0</v>
      </c>
      <c r="N574" s="539" t="s">
        <v>2729</v>
      </c>
      <c r="O574" s="540">
        <v>0</v>
      </c>
    </row>
    <row r="575" spans="1:15" outlineLevel="2">
      <c r="A575" s="528" t="s">
        <v>2368</v>
      </c>
      <c r="B575" s="45" t="s">
        <v>38</v>
      </c>
      <c r="C575" s="529" t="s">
        <v>1102</v>
      </c>
      <c r="D575" s="529" t="s">
        <v>1105</v>
      </c>
      <c r="E575" s="45" t="s">
        <v>1106</v>
      </c>
      <c r="F575" s="52">
        <v>0</v>
      </c>
      <c r="H575" s="52">
        <v>0</v>
      </c>
      <c r="I575" s="52">
        <v>0</v>
      </c>
      <c r="J575" s="52">
        <v>0</v>
      </c>
      <c r="K575" s="52">
        <v>0</v>
      </c>
      <c r="M575" s="52">
        <v>0</v>
      </c>
      <c r="N575" s="539" t="s">
        <v>2729</v>
      </c>
      <c r="O575" s="540">
        <v>0</v>
      </c>
    </row>
    <row r="576" spans="1:15" outlineLevel="2">
      <c r="A576" s="528" t="s">
        <v>2369</v>
      </c>
      <c r="B576" s="45" t="s">
        <v>38</v>
      </c>
      <c r="C576" s="529" t="s">
        <v>1102</v>
      </c>
      <c r="D576" s="529" t="s">
        <v>1107</v>
      </c>
      <c r="E576" s="45" t="s">
        <v>1108</v>
      </c>
      <c r="F576" s="52">
        <v>0</v>
      </c>
      <c r="H576" s="52">
        <v>0</v>
      </c>
      <c r="I576" s="52">
        <v>0</v>
      </c>
      <c r="J576" s="52">
        <v>0</v>
      </c>
      <c r="K576" s="52">
        <v>0</v>
      </c>
      <c r="M576" s="52">
        <v>0</v>
      </c>
      <c r="N576" s="539" t="s">
        <v>2729</v>
      </c>
      <c r="O576" s="540">
        <v>0</v>
      </c>
    </row>
    <row r="577" spans="1:20" ht="13.8" outlineLevel="1" thickBot="1">
      <c r="A577" s="528" t="s">
        <v>2370</v>
      </c>
      <c r="C577" s="529" t="s">
        <v>1102</v>
      </c>
      <c r="E577" s="541" t="s">
        <v>1789</v>
      </c>
      <c r="F577" s="42">
        <v>0</v>
      </c>
      <c r="G577" s="42"/>
      <c r="H577" s="42">
        <v>0</v>
      </c>
      <c r="I577" s="42">
        <v>0</v>
      </c>
      <c r="J577" s="42">
        <v>0</v>
      </c>
      <c r="K577" s="42">
        <v>0</v>
      </c>
      <c r="L577" s="42"/>
      <c r="M577" s="42">
        <v>0</v>
      </c>
      <c r="N577" s="539" t="s">
        <v>2729</v>
      </c>
      <c r="O577" s="540">
        <v>0</v>
      </c>
    </row>
    <row r="578" spans="1:20" ht="13.8" outlineLevel="2" thickTop="1">
      <c r="A578" s="528" t="s">
        <v>38</v>
      </c>
      <c r="C578" s="529" t="s">
        <v>1109</v>
      </c>
      <c r="N578" s="539" t="s">
        <v>2729</v>
      </c>
      <c r="O578" s="540" t="s">
        <v>2729</v>
      </c>
    </row>
    <row r="579" spans="1:20" outlineLevel="2">
      <c r="A579" s="528" t="s">
        <v>2371</v>
      </c>
      <c r="B579" s="45" t="s">
        <v>38</v>
      </c>
      <c r="C579" s="529" t="s">
        <v>1109</v>
      </c>
      <c r="D579" s="529" t="s">
        <v>1110</v>
      </c>
      <c r="E579" s="45" t="s">
        <v>1111</v>
      </c>
      <c r="F579" s="52">
        <v>-174523</v>
      </c>
      <c r="H579" s="52">
        <v>0</v>
      </c>
      <c r="I579" s="52">
        <v>-174523</v>
      </c>
      <c r="J579" s="52">
        <v>0</v>
      </c>
      <c r="K579" s="52">
        <v>-174523</v>
      </c>
      <c r="M579" s="52">
        <v>-5550500</v>
      </c>
      <c r="N579" s="539">
        <v>-0.96899999999999997</v>
      </c>
      <c r="O579" s="540">
        <v>5375977</v>
      </c>
      <c r="Q579" s="531">
        <v>-144942</v>
      </c>
    </row>
    <row r="580" spans="1:20" outlineLevel="2">
      <c r="A580" s="528" t="s">
        <v>2372</v>
      </c>
      <c r="B580" s="45" t="s">
        <v>38</v>
      </c>
      <c r="C580" s="529" t="s">
        <v>1109</v>
      </c>
      <c r="D580" s="529" t="s">
        <v>1112</v>
      </c>
      <c r="E580" s="45" t="s">
        <v>1113</v>
      </c>
      <c r="F580" s="52">
        <v>0</v>
      </c>
      <c r="H580" s="52">
        <v>0</v>
      </c>
      <c r="I580" s="52">
        <v>0</v>
      </c>
      <c r="J580" s="52">
        <v>0</v>
      </c>
      <c r="K580" s="52">
        <v>0</v>
      </c>
      <c r="M580" s="52">
        <v>0</v>
      </c>
      <c r="N580" s="539" t="s">
        <v>2729</v>
      </c>
      <c r="O580" s="540">
        <v>0</v>
      </c>
    </row>
    <row r="581" spans="1:20" s="546" customFormat="1" outlineLevel="2">
      <c r="A581" s="542" t="s">
        <v>2821</v>
      </c>
      <c r="B581" s="45" t="s">
        <v>38</v>
      </c>
      <c r="C581" s="45" t="s">
        <v>1109</v>
      </c>
      <c r="D581" s="45" t="s">
        <v>1759</v>
      </c>
      <c r="E581" s="45" t="s">
        <v>1760</v>
      </c>
      <c r="F581" s="46">
        <v>-29581</v>
      </c>
      <c r="G581" s="46"/>
      <c r="H581" s="46">
        <v>59162</v>
      </c>
      <c r="I581" s="46">
        <v>29581</v>
      </c>
      <c r="J581" s="46">
        <v>0</v>
      </c>
      <c r="K581" s="46">
        <v>29581</v>
      </c>
      <c r="L581" s="46"/>
      <c r="M581" s="46">
        <v>4833977</v>
      </c>
      <c r="N581" s="47">
        <v>-0.99399999999999999</v>
      </c>
      <c r="O581" s="48">
        <v>-4804396</v>
      </c>
      <c r="P581" s="543"/>
      <c r="Q581" s="544"/>
      <c r="R581" s="545"/>
      <c r="S581" s="544"/>
      <c r="T581" s="544"/>
    </row>
    <row r="582" spans="1:20" s="546" customFormat="1" outlineLevel="2">
      <c r="A582" s="542" t="s">
        <v>3105</v>
      </c>
      <c r="B582" s="45" t="s">
        <v>38</v>
      </c>
      <c r="C582" s="45" t="s">
        <v>1109</v>
      </c>
      <c r="D582" s="45" t="s">
        <v>1388</v>
      </c>
      <c r="E582" s="45" t="s">
        <v>1389</v>
      </c>
      <c r="F582" s="46">
        <v>0</v>
      </c>
      <c r="G582" s="46"/>
      <c r="H582" s="46">
        <v>-29581</v>
      </c>
      <c r="I582" s="46">
        <v>-29581</v>
      </c>
      <c r="J582" s="46">
        <v>0</v>
      </c>
      <c r="K582" s="46">
        <v>-29581</v>
      </c>
      <c r="L582" s="46"/>
      <c r="M582" s="46">
        <v>371355</v>
      </c>
      <c r="N582" s="47">
        <v>-1.08</v>
      </c>
      <c r="O582" s="48">
        <v>-400936</v>
      </c>
      <c r="P582" s="543" t="s">
        <v>3106</v>
      </c>
      <c r="Q582" s="544"/>
      <c r="R582" s="545"/>
      <c r="S582" s="544"/>
      <c r="T582" s="544"/>
    </row>
    <row r="583" spans="1:20" outlineLevel="2">
      <c r="A583" s="528" t="s">
        <v>2373</v>
      </c>
      <c r="B583" s="45" t="s">
        <v>38</v>
      </c>
      <c r="C583" s="529" t="s">
        <v>1109</v>
      </c>
      <c r="D583" s="529" t="s">
        <v>1114</v>
      </c>
      <c r="E583" s="45" t="s">
        <v>1115</v>
      </c>
      <c r="F583" s="52">
        <v>0</v>
      </c>
      <c r="H583" s="52">
        <v>0</v>
      </c>
      <c r="I583" s="52">
        <v>0</v>
      </c>
      <c r="J583" s="52">
        <v>0</v>
      </c>
      <c r="K583" s="52">
        <v>0</v>
      </c>
      <c r="M583" s="52">
        <v>0</v>
      </c>
      <c r="N583" s="539" t="s">
        <v>2729</v>
      </c>
      <c r="O583" s="540">
        <v>0</v>
      </c>
    </row>
    <row r="584" spans="1:20" outlineLevel="2">
      <c r="A584" s="528" t="s">
        <v>2374</v>
      </c>
      <c r="B584" s="45" t="s">
        <v>38</v>
      </c>
      <c r="C584" s="529" t="s">
        <v>1109</v>
      </c>
      <c r="D584" s="529" t="s">
        <v>1116</v>
      </c>
      <c r="E584" s="45" t="s">
        <v>1117</v>
      </c>
      <c r="F584" s="52">
        <v>0</v>
      </c>
      <c r="H584" s="52">
        <v>0</v>
      </c>
      <c r="I584" s="52">
        <v>0</v>
      </c>
      <c r="J584" s="52">
        <v>0</v>
      </c>
      <c r="K584" s="52">
        <v>0</v>
      </c>
      <c r="M584" s="52">
        <v>0</v>
      </c>
      <c r="N584" s="539" t="s">
        <v>2729</v>
      </c>
      <c r="O584" s="540">
        <v>0</v>
      </c>
    </row>
    <row r="585" spans="1:20" outlineLevel="2">
      <c r="A585" s="528" t="s">
        <v>2375</v>
      </c>
      <c r="B585" s="45" t="s">
        <v>38</v>
      </c>
      <c r="C585" s="529" t="s">
        <v>1109</v>
      </c>
      <c r="D585" s="529" t="s">
        <v>1118</v>
      </c>
      <c r="E585" s="45" t="s">
        <v>164</v>
      </c>
      <c r="F585" s="52">
        <v>-179900</v>
      </c>
      <c r="H585" s="52">
        <v>0</v>
      </c>
      <c r="I585" s="52">
        <v>-179900</v>
      </c>
      <c r="J585" s="52">
        <v>0</v>
      </c>
      <c r="K585" s="52">
        <v>-179900</v>
      </c>
      <c r="M585" s="52">
        <v>439892</v>
      </c>
      <c r="N585" s="539">
        <v>-1.409</v>
      </c>
      <c r="O585" s="540">
        <v>-619792</v>
      </c>
    </row>
    <row r="586" spans="1:20" outlineLevel="2">
      <c r="A586" s="528" t="s">
        <v>2376</v>
      </c>
      <c r="B586" s="45" t="s">
        <v>38</v>
      </c>
      <c r="C586" s="529" t="s">
        <v>1109</v>
      </c>
      <c r="D586" s="529" t="s">
        <v>1119</v>
      </c>
      <c r="E586" s="45" t="s">
        <v>1120</v>
      </c>
      <c r="F586" s="52">
        <v>0</v>
      </c>
      <c r="H586" s="52">
        <v>0</v>
      </c>
      <c r="I586" s="52">
        <v>0</v>
      </c>
      <c r="J586" s="52">
        <v>0</v>
      </c>
      <c r="K586" s="52">
        <v>0</v>
      </c>
      <c r="M586" s="52">
        <v>0</v>
      </c>
      <c r="N586" s="539" t="s">
        <v>2729</v>
      </c>
      <c r="O586" s="540">
        <v>0</v>
      </c>
    </row>
    <row r="587" spans="1:20" outlineLevel="2">
      <c r="A587" s="528" t="s">
        <v>2377</v>
      </c>
      <c r="B587" s="45" t="s">
        <v>38</v>
      </c>
      <c r="C587" s="529" t="s">
        <v>1109</v>
      </c>
      <c r="D587" s="529" t="s">
        <v>1121</v>
      </c>
      <c r="E587" s="45" t="s">
        <v>1122</v>
      </c>
      <c r="F587" s="52">
        <v>0</v>
      </c>
      <c r="H587" s="52">
        <v>0</v>
      </c>
      <c r="I587" s="52">
        <v>0</v>
      </c>
      <c r="J587" s="52">
        <v>0</v>
      </c>
      <c r="K587" s="52">
        <v>0</v>
      </c>
      <c r="M587" s="52">
        <v>0</v>
      </c>
      <c r="N587" s="539" t="s">
        <v>2729</v>
      </c>
      <c r="O587" s="540">
        <v>0</v>
      </c>
    </row>
    <row r="588" spans="1:20" outlineLevel="2">
      <c r="A588" s="528" t="s">
        <v>2378</v>
      </c>
      <c r="B588" s="45" t="s">
        <v>38</v>
      </c>
      <c r="C588" s="529" t="s">
        <v>1109</v>
      </c>
      <c r="D588" s="529" t="s">
        <v>1123</v>
      </c>
      <c r="E588" s="45" t="s">
        <v>214</v>
      </c>
      <c r="F588" s="52">
        <v>-4200</v>
      </c>
      <c r="H588" s="52">
        <v>0</v>
      </c>
      <c r="I588" s="52">
        <v>-4200</v>
      </c>
      <c r="J588" s="52">
        <v>0</v>
      </c>
      <c r="K588" s="52">
        <v>-4200</v>
      </c>
      <c r="M588" s="52">
        <v>191525</v>
      </c>
      <c r="N588" s="539">
        <v>-1.022</v>
      </c>
      <c r="O588" s="540">
        <v>-195725</v>
      </c>
    </row>
    <row r="589" spans="1:20" ht="13.8" outlineLevel="1" thickBot="1">
      <c r="A589" s="528" t="s">
        <v>2379</v>
      </c>
      <c r="C589" s="529" t="s">
        <v>1109</v>
      </c>
      <c r="E589" s="541" t="s">
        <v>1790</v>
      </c>
      <c r="F589" s="42">
        <v>-388204</v>
      </c>
      <c r="G589" s="42"/>
      <c r="H589" s="42">
        <v>29581</v>
      </c>
      <c r="I589" s="42">
        <v>-358623</v>
      </c>
      <c r="J589" s="42">
        <v>0</v>
      </c>
      <c r="K589" s="42">
        <v>-358623</v>
      </c>
      <c r="L589" s="42"/>
      <c r="M589" s="42">
        <v>286249</v>
      </c>
      <c r="N589" s="539">
        <v>-2.2530000000000001</v>
      </c>
      <c r="O589" s="540">
        <v>-644872</v>
      </c>
    </row>
    <row r="590" spans="1:20" ht="13.8" outlineLevel="2" thickTop="1">
      <c r="A590" s="528" t="s">
        <v>38</v>
      </c>
      <c r="C590" s="529" t="s">
        <v>1124</v>
      </c>
      <c r="N590" s="539" t="s">
        <v>2729</v>
      </c>
      <c r="O590" s="540" t="s">
        <v>2729</v>
      </c>
    </row>
    <row r="591" spans="1:20" outlineLevel="2">
      <c r="A591" s="528" t="s">
        <v>2380</v>
      </c>
      <c r="B591" s="45" t="s">
        <v>38</v>
      </c>
      <c r="C591" s="529" t="s">
        <v>1124</v>
      </c>
      <c r="D591" s="529" t="s">
        <v>1125</v>
      </c>
      <c r="E591" s="45" t="s">
        <v>1126</v>
      </c>
      <c r="F591" s="52">
        <v>142625</v>
      </c>
      <c r="H591" s="52">
        <v>0</v>
      </c>
      <c r="I591" s="52">
        <v>142625</v>
      </c>
      <c r="J591" s="52">
        <v>0</v>
      </c>
      <c r="K591" s="52">
        <v>142625</v>
      </c>
      <c r="M591" s="52">
        <v>591315</v>
      </c>
      <c r="N591" s="539">
        <v>-0.75900000000000001</v>
      </c>
      <c r="O591" s="540">
        <v>-448690</v>
      </c>
    </row>
    <row r="592" spans="1:20" outlineLevel="2">
      <c r="A592" s="528" t="s">
        <v>2381</v>
      </c>
      <c r="B592" s="45" t="s">
        <v>38</v>
      </c>
      <c r="C592" s="529" t="s">
        <v>1124</v>
      </c>
      <c r="D592" s="529" t="s">
        <v>1127</v>
      </c>
      <c r="E592" s="45" t="s">
        <v>1128</v>
      </c>
      <c r="F592" s="52">
        <v>0</v>
      </c>
      <c r="H592" s="52">
        <v>0</v>
      </c>
      <c r="I592" s="52">
        <v>0</v>
      </c>
      <c r="J592" s="52">
        <v>0</v>
      </c>
      <c r="K592" s="52">
        <v>0</v>
      </c>
      <c r="M592" s="52">
        <v>0</v>
      </c>
      <c r="N592" s="539" t="s">
        <v>2729</v>
      </c>
      <c r="O592" s="540">
        <v>0</v>
      </c>
    </row>
    <row r="593" spans="1:15" outlineLevel="2">
      <c r="A593" s="528" t="s">
        <v>2382</v>
      </c>
      <c r="B593" s="45" t="s">
        <v>38</v>
      </c>
      <c r="C593" s="529" t="s">
        <v>1124</v>
      </c>
      <c r="D593" s="529" t="s">
        <v>1129</v>
      </c>
      <c r="E593" s="45" t="s">
        <v>1130</v>
      </c>
      <c r="F593" s="52">
        <v>0</v>
      </c>
      <c r="H593" s="52">
        <v>0</v>
      </c>
      <c r="I593" s="52">
        <v>0</v>
      </c>
      <c r="J593" s="52">
        <v>0</v>
      </c>
      <c r="K593" s="52">
        <v>0</v>
      </c>
      <c r="M593" s="52">
        <v>-58540</v>
      </c>
      <c r="N593" s="539">
        <v>-1</v>
      </c>
      <c r="O593" s="540">
        <v>58540</v>
      </c>
    </row>
    <row r="594" spans="1:15" outlineLevel="2">
      <c r="A594" s="528" t="s">
        <v>2383</v>
      </c>
      <c r="B594" s="45" t="s">
        <v>38</v>
      </c>
      <c r="C594" s="529" t="s">
        <v>1124</v>
      </c>
      <c r="D594" s="529" t="s">
        <v>1131</v>
      </c>
      <c r="E594" s="45" t="s">
        <v>1132</v>
      </c>
      <c r="F594" s="52">
        <v>-90973</v>
      </c>
      <c r="H594" s="52">
        <v>0</v>
      </c>
      <c r="I594" s="52">
        <v>-90973</v>
      </c>
      <c r="J594" s="52">
        <v>0</v>
      </c>
      <c r="K594" s="52">
        <v>-90973</v>
      </c>
      <c r="M594" s="52">
        <v>906</v>
      </c>
      <c r="N594" s="539">
        <v>-101.41200000000001</v>
      </c>
      <c r="O594" s="540">
        <v>-91879</v>
      </c>
    </row>
    <row r="595" spans="1:15" outlineLevel="2">
      <c r="A595" s="528" t="s">
        <v>2384</v>
      </c>
      <c r="B595" s="45" t="s">
        <v>38</v>
      </c>
      <c r="C595" s="529" t="s">
        <v>1124</v>
      </c>
      <c r="D595" s="529" t="s">
        <v>1133</v>
      </c>
      <c r="E595" s="45" t="s">
        <v>1134</v>
      </c>
      <c r="F595" s="52">
        <v>0</v>
      </c>
      <c r="H595" s="52">
        <v>0</v>
      </c>
      <c r="I595" s="52">
        <v>0</v>
      </c>
      <c r="J595" s="52">
        <v>0</v>
      </c>
      <c r="K595" s="52">
        <v>0</v>
      </c>
      <c r="M595" s="52">
        <v>0</v>
      </c>
      <c r="N595" s="539" t="s">
        <v>2729</v>
      </c>
      <c r="O595" s="540">
        <v>0</v>
      </c>
    </row>
    <row r="596" spans="1:15" outlineLevel="2">
      <c r="A596" s="528" t="s">
        <v>2385</v>
      </c>
      <c r="B596" s="45" t="s">
        <v>38</v>
      </c>
      <c r="C596" s="529" t="s">
        <v>1124</v>
      </c>
      <c r="D596" s="529" t="s">
        <v>1135</v>
      </c>
      <c r="E596" s="45" t="s">
        <v>1136</v>
      </c>
      <c r="F596" s="52">
        <v>0</v>
      </c>
      <c r="H596" s="52">
        <v>0</v>
      </c>
      <c r="I596" s="52">
        <v>0</v>
      </c>
      <c r="J596" s="52">
        <v>0</v>
      </c>
      <c r="K596" s="52">
        <v>0</v>
      </c>
      <c r="M596" s="52">
        <v>155</v>
      </c>
      <c r="N596" s="539">
        <v>-1</v>
      </c>
      <c r="O596" s="540">
        <v>-155</v>
      </c>
    </row>
    <row r="597" spans="1:15" outlineLevel="2">
      <c r="A597" s="528" t="s">
        <v>2386</v>
      </c>
      <c r="B597" s="45" t="s">
        <v>38</v>
      </c>
      <c r="C597" s="529" t="s">
        <v>1124</v>
      </c>
      <c r="D597" s="529" t="s">
        <v>1137</v>
      </c>
      <c r="E597" s="45" t="s">
        <v>1138</v>
      </c>
      <c r="F597" s="52">
        <v>0</v>
      </c>
      <c r="H597" s="52">
        <v>0</v>
      </c>
      <c r="I597" s="52">
        <v>0</v>
      </c>
      <c r="J597" s="52">
        <v>0</v>
      </c>
      <c r="K597" s="52">
        <v>0</v>
      </c>
      <c r="M597" s="52">
        <v>0</v>
      </c>
      <c r="N597" s="539" t="s">
        <v>2729</v>
      </c>
      <c r="O597" s="540">
        <v>0</v>
      </c>
    </row>
    <row r="598" spans="1:15" outlineLevel="2">
      <c r="A598" s="528" t="s">
        <v>2387</v>
      </c>
      <c r="B598" s="45" t="s">
        <v>38</v>
      </c>
      <c r="C598" s="529" t="s">
        <v>1124</v>
      </c>
      <c r="D598" s="529" t="s">
        <v>1139</v>
      </c>
      <c r="E598" s="45" t="s">
        <v>1140</v>
      </c>
      <c r="F598" s="52">
        <v>-24267</v>
      </c>
      <c r="H598" s="52">
        <v>0</v>
      </c>
      <c r="I598" s="52">
        <v>-24267</v>
      </c>
      <c r="J598" s="52">
        <v>0</v>
      </c>
      <c r="K598" s="52">
        <v>-24267</v>
      </c>
      <c r="M598" s="52">
        <v>-109081</v>
      </c>
      <c r="N598" s="539">
        <v>-0.77800000000000002</v>
      </c>
      <c r="O598" s="540">
        <v>84814</v>
      </c>
    </row>
    <row r="599" spans="1:15" outlineLevel="2">
      <c r="A599" s="528" t="s">
        <v>2388</v>
      </c>
      <c r="B599" s="45" t="s">
        <v>38</v>
      </c>
      <c r="C599" s="529" t="s">
        <v>1124</v>
      </c>
      <c r="D599" s="529" t="s">
        <v>1141</v>
      </c>
      <c r="E599" s="45" t="s">
        <v>1142</v>
      </c>
      <c r="F599" s="52">
        <v>0</v>
      </c>
      <c r="H599" s="52">
        <v>0</v>
      </c>
      <c r="I599" s="52">
        <v>0</v>
      </c>
      <c r="J599" s="52">
        <v>0</v>
      </c>
      <c r="K599" s="52">
        <v>0</v>
      </c>
      <c r="M599" s="52">
        <v>2173</v>
      </c>
      <c r="N599" s="539">
        <v>-1</v>
      </c>
      <c r="O599" s="540">
        <v>-2173</v>
      </c>
    </row>
    <row r="600" spans="1:15" outlineLevel="2">
      <c r="A600" s="528" t="s">
        <v>2389</v>
      </c>
      <c r="B600" s="45" t="s">
        <v>38</v>
      </c>
      <c r="C600" s="529" t="s">
        <v>1124</v>
      </c>
      <c r="D600" s="529" t="s">
        <v>1143</v>
      </c>
      <c r="E600" s="45" t="s">
        <v>1144</v>
      </c>
      <c r="F600" s="52">
        <v>47631</v>
      </c>
      <c r="H600" s="52">
        <v>0</v>
      </c>
      <c r="I600" s="52">
        <v>47631</v>
      </c>
      <c r="J600" s="52">
        <v>0</v>
      </c>
      <c r="K600" s="52">
        <v>47631</v>
      </c>
      <c r="M600" s="52">
        <v>728663</v>
      </c>
      <c r="N600" s="539">
        <v>-0.93500000000000005</v>
      </c>
      <c r="O600" s="540">
        <v>-681032</v>
      </c>
    </row>
    <row r="601" spans="1:15" outlineLevel="2">
      <c r="A601" s="528" t="s">
        <v>2390</v>
      </c>
      <c r="B601" s="45" t="s">
        <v>38</v>
      </c>
      <c r="C601" s="529" t="s">
        <v>1124</v>
      </c>
      <c r="D601" s="529" t="s">
        <v>1145</v>
      </c>
      <c r="E601" s="45" t="s">
        <v>1146</v>
      </c>
      <c r="F601" s="52">
        <v>0</v>
      </c>
      <c r="H601" s="52">
        <v>0</v>
      </c>
      <c r="I601" s="52">
        <v>0</v>
      </c>
      <c r="J601" s="52">
        <v>0</v>
      </c>
      <c r="K601" s="52">
        <v>0</v>
      </c>
      <c r="M601" s="52">
        <v>0</v>
      </c>
      <c r="N601" s="539" t="s">
        <v>2729</v>
      </c>
      <c r="O601" s="540">
        <v>0</v>
      </c>
    </row>
    <row r="602" spans="1:15" outlineLevel="2">
      <c r="A602" s="528" t="s">
        <v>2391</v>
      </c>
      <c r="B602" s="45" t="s">
        <v>38</v>
      </c>
      <c r="C602" s="529" t="s">
        <v>1124</v>
      </c>
      <c r="D602" s="529" t="s">
        <v>1147</v>
      </c>
      <c r="E602" s="45" t="s">
        <v>1148</v>
      </c>
      <c r="F602" s="52">
        <v>0</v>
      </c>
      <c r="H602" s="52">
        <v>0</v>
      </c>
      <c r="I602" s="52">
        <v>0</v>
      </c>
      <c r="J602" s="52">
        <v>0</v>
      </c>
      <c r="K602" s="52">
        <v>0</v>
      </c>
      <c r="M602" s="52">
        <v>28894</v>
      </c>
      <c r="N602" s="539">
        <v>-1</v>
      </c>
      <c r="O602" s="540">
        <v>-28894</v>
      </c>
    </row>
    <row r="603" spans="1:15" outlineLevel="2">
      <c r="A603" s="528" t="s">
        <v>2392</v>
      </c>
      <c r="B603" s="45" t="s">
        <v>38</v>
      </c>
      <c r="C603" s="529" t="s">
        <v>1124</v>
      </c>
      <c r="D603" s="529" t="s">
        <v>1149</v>
      </c>
      <c r="E603" s="45" t="s">
        <v>1150</v>
      </c>
      <c r="F603" s="52">
        <v>-16854</v>
      </c>
      <c r="H603" s="52">
        <v>0</v>
      </c>
      <c r="I603" s="52">
        <v>-16854</v>
      </c>
      <c r="J603" s="52">
        <v>0</v>
      </c>
      <c r="K603" s="52">
        <v>-16854</v>
      </c>
      <c r="M603" s="52">
        <v>-54478</v>
      </c>
      <c r="N603" s="539">
        <v>-0.69099999999999995</v>
      </c>
      <c r="O603" s="540">
        <v>37624</v>
      </c>
    </row>
    <row r="604" spans="1:15" outlineLevel="2">
      <c r="A604" s="528" t="s">
        <v>2393</v>
      </c>
      <c r="B604" s="45" t="s">
        <v>38</v>
      </c>
      <c r="C604" s="529" t="s">
        <v>1124</v>
      </c>
      <c r="D604" s="529" t="s">
        <v>1151</v>
      </c>
      <c r="E604" s="45" t="s">
        <v>1152</v>
      </c>
      <c r="F604" s="52">
        <v>0</v>
      </c>
      <c r="H604" s="52">
        <v>0</v>
      </c>
      <c r="I604" s="52">
        <v>0</v>
      </c>
      <c r="J604" s="52">
        <v>0</v>
      </c>
      <c r="K604" s="52">
        <v>0</v>
      </c>
      <c r="M604" s="52">
        <v>0</v>
      </c>
      <c r="N604" s="539" t="s">
        <v>2729</v>
      </c>
      <c r="O604" s="540">
        <v>0</v>
      </c>
    </row>
    <row r="605" spans="1:15" outlineLevel="2">
      <c r="A605" s="528" t="s">
        <v>2394</v>
      </c>
      <c r="B605" s="45" t="s">
        <v>38</v>
      </c>
      <c r="C605" s="529" t="s">
        <v>1124</v>
      </c>
      <c r="D605" s="529" t="s">
        <v>1153</v>
      </c>
      <c r="E605" s="45" t="s">
        <v>1154</v>
      </c>
      <c r="F605" s="52">
        <v>0</v>
      </c>
      <c r="H605" s="52">
        <v>0</v>
      </c>
      <c r="I605" s="52">
        <v>0</v>
      </c>
      <c r="J605" s="52">
        <v>0</v>
      </c>
      <c r="K605" s="52">
        <v>0</v>
      </c>
      <c r="M605" s="52">
        <v>0</v>
      </c>
      <c r="N605" s="539" t="s">
        <v>2729</v>
      </c>
      <c r="O605" s="540">
        <v>0</v>
      </c>
    </row>
    <row r="606" spans="1:15" outlineLevel="2">
      <c r="A606" s="528" t="s">
        <v>2395</v>
      </c>
      <c r="B606" s="45" t="s">
        <v>38</v>
      </c>
      <c r="C606" s="529" t="s">
        <v>1124</v>
      </c>
      <c r="D606" s="529" t="s">
        <v>1155</v>
      </c>
      <c r="E606" s="45" t="s">
        <v>1156</v>
      </c>
      <c r="F606" s="52">
        <v>0</v>
      </c>
      <c r="H606" s="52">
        <v>0</v>
      </c>
      <c r="I606" s="52">
        <v>0</v>
      </c>
      <c r="J606" s="52">
        <v>0</v>
      </c>
      <c r="K606" s="52">
        <v>0</v>
      </c>
      <c r="M606" s="52">
        <v>0</v>
      </c>
      <c r="N606" s="539" t="s">
        <v>2729</v>
      </c>
      <c r="O606" s="540">
        <v>0</v>
      </c>
    </row>
    <row r="607" spans="1:15" outlineLevel="2">
      <c r="A607" s="528" t="s">
        <v>2396</v>
      </c>
      <c r="B607" s="45" t="s">
        <v>38</v>
      </c>
      <c r="C607" s="529" t="s">
        <v>1124</v>
      </c>
      <c r="D607" s="529" t="s">
        <v>1157</v>
      </c>
      <c r="E607" s="45" t="s">
        <v>1158</v>
      </c>
      <c r="F607" s="52">
        <v>2729</v>
      </c>
      <c r="H607" s="52">
        <v>0</v>
      </c>
      <c r="I607" s="52">
        <v>2729</v>
      </c>
      <c r="J607" s="52">
        <v>0</v>
      </c>
      <c r="K607" s="52">
        <v>2729</v>
      </c>
      <c r="M607" s="52">
        <v>33868</v>
      </c>
      <c r="N607" s="539">
        <v>-0.91900000000000004</v>
      </c>
      <c r="O607" s="540">
        <v>-31139</v>
      </c>
    </row>
    <row r="608" spans="1:15" outlineLevel="2">
      <c r="A608" s="528" t="s">
        <v>2397</v>
      </c>
      <c r="B608" s="45" t="s">
        <v>38</v>
      </c>
      <c r="C608" s="529" t="s">
        <v>1124</v>
      </c>
      <c r="D608" s="529" t="s">
        <v>1159</v>
      </c>
      <c r="E608" s="45" t="s">
        <v>1160</v>
      </c>
      <c r="F608" s="52">
        <v>0</v>
      </c>
      <c r="H608" s="52">
        <v>0</v>
      </c>
      <c r="I608" s="52">
        <v>0</v>
      </c>
      <c r="J608" s="52">
        <v>0</v>
      </c>
      <c r="K608" s="52">
        <v>0</v>
      </c>
      <c r="M608" s="52">
        <v>414</v>
      </c>
      <c r="N608" s="539">
        <v>-1</v>
      </c>
      <c r="O608" s="540">
        <v>-414</v>
      </c>
    </row>
    <row r="609" spans="1:15" outlineLevel="2">
      <c r="A609" s="528" t="s">
        <v>2398</v>
      </c>
      <c r="B609" s="45" t="s">
        <v>38</v>
      </c>
      <c r="C609" s="529" t="s">
        <v>1124</v>
      </c>
      <c r="D609" s="529" t="s">
        <v>1161</v>
      </c>
      <c r="E609" s="45" t="s">
        <v>1162</v>
      </c>
      <c r="F609" s="52">
        <v>19412</v>
      </c>
      <c r="H609" s="52">
        <v>0</v>
      </c>
      <c r="I609" s="52">
        <v>19412</v>
      </c>
      <c r="J609" s="52">
        <v>0</v>
      </c>
      <c r="K609" s="52">
        <v>19412</v>
      </c>
      <c r="M609" s="52">
        <v>264796</v>
      </c>
      <c r="N609" s="539">
        <v>-0.92700000000000005</v>
      </c>
      <c r="O609" s="540">
        <v>-245384</v>
      </c>
    </row>
    <row r="610" spans="1:15" outlineLevel="2">
      <c r="A610" s="528" t="s">
        <v>2399</v>
      </c>
      <c r="B610" s="45" t="s">
        <v>38</v>
      </c>
      <c r="C610" s="529" t="s">
        <v>1124</v>
      </c>
      <c r="D610" s="529" t="s">
        <v>1163</v>
      </c>
      <c r="E610" s="45" t="s">
        <v>1164</v>
      </c>
      <c r="F610" s="52">
        <v>0</v>
      </c>
      <c r="H610" s="52">
        <v>0</v>
      </c>
      <c r="I610" s="52">
        <v>0</v>
      </c>
      <c r="J610" s="52">
        <v>0</v>
      </c>
      <c r="K610" s="52">
        <v>0</v>
      </c>
      <c r="M610" s="52">
        <v>0</v>
      </c>
      <c r="N610" s="539" t="s">
        <v>2729</v>
      </c>
      <c r="O610" s="540">
        <v>0</v>
      </c>
    </row>
    <row r="611" spans="1:15" outlineLevel="2">
      <c r="A611" s="528" t="s">
        <v>2400</v>
      </c>
      <c r="B611" s="45" t="s">
        <v>38</v>
      </c>
      <c r="C611" s="529" t="s">
        <v>1124</v>
      </c>
      <c r="D611" s="529" t="s">
        <v>1165</v>
      </c>
      <c r="E611" s="45" t="s">
        <v>1166</v>
      </c>
      <c r="F611" s="52">
        <v>0</v>
      </c>
      <c r="H611" s="52">
        <v>0</v>
      </c>
      <c r="I611" s="52">
        <v>0</v>
      </c>
      <c r="J611" s="52">
        <v>0</v>
      </c>
      <c r="K611" s="52">
        <v>0</v>
      </c>
      <c r="M611" s="52">
        <v>1979</v>
      </c>
      <c r="N611" s="539">
        <v>-1</v>
      </c>
      <c r="O611" s="540">
        <v>-1979</v>
      </c>
    </row>
    <row r="612" spans="1:15" outlineLevel="2">
      <c r="A612" s="528" t="s">
        <v>2401</v>
      </c>
      <c r="B612" s="45" t="s">
        <v>38</v>
      </c>
      <c r="C612" s="529" t="s">
        <v>1124</v>
      </c>
      <c r="D612" s="529" t="s">
        <v>1167</v>
      </c>
      <c r="E612" s="45" t="s">
        <v>1168</v>
      </c>
      <c r="F612" s="52">
        <v>-4557</v>
      </c>
      <c r="H612" s="52">
        <v>0</v>
      </c>
      <c r="I612" s="52">
        <v>-4557</v>
      </c>
      <c r="J612" s="52">
        <v>0</v>
      </c>
      <c r="K612" s="52">
        <v>-4557</v>
      </c>
      <c r="M612" s="52">
        <v>-6103</v>
      </c>
      <c r="N612" s="539">
        <v>-0.253</v>
      </c>
      <c r="O612" s="540">
        <v>1546</v>
      </c>
    </row>
    <row r="613" spans="1:15" outlineLevel="2">
      <c r="A613" s="528" t="s">
        <v>2402</v>
      </c>
      <c r="B613" s="45" t="s">
        <v>38</v>
      </c>
      <c r="C613" s="529" t="s">
        <v>1124</v>
      </c>
      <c r="D613" s="529" t="s">
        <v>1169</v>
      </c>
      <c r="E613" s="45" t="s">
        <v>1170</v>
      </c>
      <c r="F613" s="52">
        <v>0</v>
      </c>
      <c r="H613" s="52">
        <v>0</v>
      </c>
      <c r="I613" s="52">
        <v>0</v>
      </c>
      <c r="J613" s="52">
        <v>0</v>
      </c>
      <c r="K613" s="52">
        <v>0</v>
      </c>
      <c r="M613" s="52">
        <v>0</v>
      </c>
      <c r="N613" s="539" t="s">
        <v>2729</v>
      </c>
      <c r="O613" s="540">
        <v>0</v>
      </c>
    </row>
    <row r="614" spans="1:15" outlineLevel="2">
      <c r="A614" s="528" t="s">
        <v>2403</v>
      </c>
      <c r="B614" s="45" t="s">
        <v>38</v>
      </c>
      <c r="C614" s="529" t="s">
        <v>1124</v>
      </c>
      <c r="D614" s="529" t="s">
        <v>1171</v>
      </c>
      <c r="E614" s="45" t="s">
        <v>1172</v>
      </c>
      <c r="F614" s="52">
        <v>0</v>
      </c>
      <c r="H614" s="52">
        <v>0</v>
      </c>
      <c r="I614" s="52">
        <v>0</v>
      </c>
      <c r="J614" s="52">
        <v>0</v>
      </c>
      <c r="K614" s="52">
        <v>0</v>
      </c>
      <c r="M614" s="52">
        <v>0</v>
      </c>
      <c r="N614" s="539" t="s">
        <v>2729</v>
      </c>
      <c r="O614" s="540">
        <v>0</v>
      </c>
    </row>
    <row r="615" spans="1:15" outlineLevel="2">
      <c r="A615" s="528" t="s">
        <v>2404</v>
      </c>
      <c r="B615" s="45" t="s">
        <v>38</v>
      </c>
      <c r="C615" s="529" t="s">
        <v>1124</v>
      </c>
      <c r="D615" s="529" t="s">
        <v>1173</v>
      </c>
      <c r="E615" s="45" t="s">
        <v>1174</v>
      </c>
      <c r="F615" s="52">
        <v>0</v>
      </c>
      <c r="H615" s="52">
        <v>0</v>
      </c>
      <c r="I615" s="52">
        <v>0</v>
      </c>
      <c r="J615" s="52">
        <v>0</v>
      </c>
      <c r="K615" s="52">
        <v>0</v>
      </c>
      <c r="M615" s="52">
        <v>0</v>
      </c>
      <c r="N615" s="539" t="s">
        <v>2729</v>
      </c>
      <c r="O615" s="540">
        <v>0</v>
      </c>
    </row>
    <row r="616" spans="1:15" outlineLevel="2">
      <c r="A616" s="528" t="s">
        <v>2405</v>
      </c>
      <c r="B616" s="45" t="s">
        <v>38</v>
      </c>
      <c r="C616" s="529" t="s">
        <v>1124</v>
      </c>
      <c r="D616" s="529" t="s">
        <v>1175</v>
      </c>
      <c r="E616" s="45" t="s">
        <v>1176</v>
      </c>
      <c r="F616" s="52">
        <v>3230</v>
      </c>
      <c r="H616" s="52">
        <v>0</v>
      </c>
      <c r="I616" s="52">
        <v>3230</v>
      </c>
      <c r="J616" s="52">
        <v>0</v>
      </c>
      <c r="K616" s="52">
        <v>3230</v>
      </c>
      <c r="M616" s="52">
        <v>26612</v>
      </c>
      <c r="N616" s="539">
        <v>-0.879</v>
      </c>
      <c r="O616" s="540">
        <v>-23382</v>
      </c>
    </row>
    <row r="617" spans="1:15" outlineLevel="2">
      <c r="A617" s="528" t="s">
        <v>2406</v>
      </c>
      <c r="B617" s="45" t="s">
        <v>38</v>
      </c>
      <c r="C617" s="529" t="s">
        <v>1124</v>
      </c>
      <c r="D617" s="529" t="s">
        <v>1177</v>
      </c>
      <c r="E617" s="45" t="s">
        <v>1178</v>
      </c>
      <c r="F617" s="52">
        <v>0</v>
      </c>
      <c r="H617" s="52">
        <v>0</v>
      </c>
      <c r="I617" s="52">
        <v>0</v>
      </c>
      <c r="J617" s="52">
        <v>0</v>
      </c>
      <c r="K617" s="52">
        <v>0</v>
      </c>
      <c r="M617" s="52">
        <v>539</v>
      </c>
      <c r="N617" s="539">
        <v>-1</v>
      </c>
      <c r="O617" s="540">
        <v>-539</v>
      </c>
    </row>
    <row r="618" spans="1:15" ht="13.8" outlineLevel="1" thickBot="1">
      <c r="A618" s="528" t="s">
        <v>2407</v>
      </c>
      <c r="C618" s="529" t="s">
        <v>1124</v>
      </c>
      <c r="E618" s="541" t="s">
        <v>1791</v>
      </c>
      <c r="F618" s="42">
        <v>78976</v>
      </c>
      <c r="G618" s="42"/>
      <c r="H618" s="42">
        <v>0</v>
      </c>
      <c r="I618" s="42">
        <v>78976</v>
      </c>
      <c r="J618" s="42">
        <v>0</v>
      </c>
      <c r="K618" s="42">
        <v>78976</v>
      </c>
      <c r="L618" s="42"/>
      <c r="M618" s="42">
        <v>1452112</v>
      </c>
      <c r="N618" s="539">
        <v>-0.94599999999999995</v>
      </c>
      <c r="O618" s="540">
        <v>-1373136</v>
      </c>
    </row>
    <row r="619" spans="1:15" ht="13.8" outlineLevel="2" thickTop="1">
      <c r="A619" s="528" t="s">
        <v>38</v>
      </c>
      <c r="C619" s="529" t="s">
        <v>1179</v>
      </c>
      <c r="N619" s="539" t="s">
        <v>2729</v>
      </c>
      <c r="O619" s="540" t="s">
        <v>2729</v>
      </c>
    </row>
    <row r="620" spans="1:15" outlineLevel="2">
      <c r="A620" s="528" t="s">
        <v>2408</v>
      </c>
      <c r="B620" s="45" t="s">
        <v>38</v>
      </c>
      <c r="C620" s="529" t="s">
        <v>1179</v>
      </c>
      <c r="D620" s="529" t="s">
        <v>1180</v>
      </c>
      <c r="E620" s="45" t="s">
        <v>1181</v>
      </c>
      <c r="F620" s="52">
        <v>304478</v>
      </c>
      <c r="H620" s="52">
        <v>0</v>
      </c>
      <c r="I620" s="52">
        <v>304478</v>
      </c>
      <c r="J620" s="52">
        <v>0</v>
      </c>
      <c r="K620" s="52">
        <v>304478</v>
      </c>
      <c r="M620" s="52">
        <v>847452</v>
      </c>
      <c r="N620" s="539">
        <v>-0.64100000000000001</v>
      </c>
      <c r="O620" s="540">
        <v>-542974</v>
      </c>
    </row>
    <row r="621" spans="1:15" outlineLevel="2">
      <c r="A621" s="528" t="s">
        <v>2409</v>
      </c>
      <c r="B621" s="45" t="s">
        <v>38</v>
      </c>
      <c r="C621" s="529" t="s">
        <v>1179</v>
      </c>
      <c r="D621" s="529" t="s">
        <v>1182</v>
      </c>
      <c r="E621" s="45" t="s">
        <v>1183</v>
      </c>
      <c r="F621" s="52">
        <v>0</v>
      </c>
      <c r="H621" s="52">
        <v>0</v>
      </c>
      <c r="I621" s="52">
        <v>0</v>
      </c>
      <c r="J621" s="52">
        <v>0</v>
      </c>
      <c r="K621" s="52">
        <v>0</v>
      </c>
      <c r="M621" s="52">
        <v>0</v>
      </c>
      <c r="N621" s="539" t="s">
        <v>2729</v>
      </c>
      <c r="O621" s="540">
        <v>0</v>
      </c>
    </row>
    <row r="622" spans="1:15" outlineLevel="2">
      <c r="A622" s="528" t="s">
        <v>2410</v>
      </c>
      <c r="B622" s="45" t="s">
        <v>38</v>
      </c>
      <c r="C622" s="529" t="s">
        <v>1179</v>
      </c>
      <c r="D622" s="529" t="s">
        <v>1184</v>
      </c>
      <c r="E622" s="45" t="s">
        <v>1185</v>
      </c>
      <c r="F622" s="52">
        <v>0</v>
      </c>
      <c r="H622" s="52">
        <v>0</v>
      </c>
      <c r="I622" s="52">
        <v>0</v>
      </c>
      <c r="J622" s="52">
        <v>0</v>
      </c>
      <c r="K622" s="52">
        <v>0</v>
      </c>
      <c r="M622" s="52">
        <v>-35512</v>
      </c>
      <c r="N622" s="539">
        <v>-1</v>
      </c>
      <c r="O622" s="540">
        <v>35512</v>
      </c>
    </row>
    <row r="623" spans="1:15" outlineLevel="2">
      <c r="A623" s="528" t="s">
        <v>2411</v>
      </c>
      <c r="B623" s="45" t="s">
        <v>38</v>
      </c>
      <c r="C623" s="529" t="s">
        <v>1179</v>
      </c>
      <c r="D623" s="529" t="s">
        <v>1186</v>
      </c>
      <c r="E623" s="45" t="s">
        <v>1187</v>
      </c>
      <c r="F623" s="52">
        <v>-192040</v>
      </c>
      <c r="H623" s="52">
        <v>0</v>
      </c>
      <c r="I623" s="52">
        <v>-192040</v>
      </c>
      <c r="J623" s="52">
        <v>0</v>
      </c>
      <c r="K623" s="52">
        <v>-192040</v>
      </c>
      <c r="M623" s="52">
        <v>-256719</v>
      </c>
      <c r="N623" s="539">
        <v>-0.252</v>
      </c>
      <c r="O623" s="540">
        <v>64679</v>
      </c>
    </row>
    <row r="624" spans="1:15" outlineLevel="2">
      <c r="A624" s="528" t="s">
        <v>2412</v>
      </c>
      <c r="B624" s="45" t="s">
        <v>38</v>
      </c>
      <c r="C624" s="529" t="s">
        <v>1179</v>
      </c>
      <c r="D624" s="529" t="s">
        <v>1188</v>
      </c>
      <c r="E624" s="45" t="s">
        <v>1189</v>
      </c>
      <c r="F624" s="52">
        <v>0</v>
      </c>
      <c r="H624" s="52">
        <v>0</v>
      </c>
      <c r="I624" s="52">
        <v>0</v>
      </c>
      <c r="J624" s="52">
        <v>0</v>
      </c>
      <c r="K624" s="52">
        <v>0</v>
      </c>
      <c r="M624" s="52">
        <v>0</v>
      </c>
      <c r="N624" s="539" t="s">
        <v>2729</v>
      </c>
      <c r="O624" s="540">
        <v>0</v>
      </c>
    </row>
    <row r="625" spans="1:15" outlineLevel="2">
      <c r="A625" s="528" t="s">
        <v>2413</v>
      </c>
      <c r="B625" s="45" t="s">
        <v>38</v>
      </c>
      <c r="C625" s="529" t="s">
        <v>1179</v>
      </c>
      <c r="D625" s="529" t="s">
        <v>1190</v>
      </c>
      <c r="E625" s="45" t="s">
        <v>1191</v>
      </c>
      <c r="F625" s="52">
        <v>0</v>
      </c>
      <c r="H625" s="52">
        <v>0</v>
      </c>
      <c r="I625" s="52">
        <v>0</v>
      </c>
      <c r="J625" s="52">
        <v>0</v>
      </c>
      <c r="K625" s="52">
        <v>0</v>
      </c>
      <c r="M625" s="52">
        <v>-541</v>
      </c>
      <c r="N625" s="539">
        <v>-1</v>
      </c>
      <c r="O625" s="540">
        <v>541</v>
      </c>
    </row>
    <row r="626" spans="1:15" outlineLevel="2">
      <c r="A626" s="528" t="s">
        <v>2414</v>
      </c>
      <c r="B626" s="45" t="s">
        <v>38</v>
      </c>
      <c r="C626" s="529" t="s">
        <v>1179</v>
      </c>
      <c r="D626" s="529" t="s">
        <v>1192</v>
      </c>
      <c r="E626" s="45" t="s">
        <v>1193</v>
      </c>
      <c r="F626" s="52">
        <v>0</v>
      </c>
      <c r="H626" s="52">
        <v>0</v>
      </c>
      <c r="I626" s="52">
        <v>0</v>
      </c>
      <c r="J626" s="52">
        <v>0</v>
      </c>
      <c r="K626" s="52">
        <v>0</v>
      </c>
      <c r="M626" s="52">
        <v>0</v>
      </c>
      <c r="N626" s="539" t="s">
        <v>2729</v>
      </c>
      <c r="O626" s="540">
        <v>0</v>
      </c>
    </row>
    <row r="627" spans="1:15" outlineLevel="2">
      <c r="A627" s="528" t="s">
        <v>2415</v>
      </c>
      <c r="B627" s="45" t="s">
        <v>38</v>
      </c>
      <c r="C627" s="529" t="s">
        <v>1179</v>
      </c>
      <c r="D627" s="529" t="s">
        <v>1194</v>
      </c>
      <c r="E627" s="45" t="s">
        <v>1195</v>
      </c>
      <c r="F627" s="52">
        <v>-46369</v>
      </c>
      <c r="H627" s="52">
        <v>0</v>
      </c>
      <c r="I627" s="52">
        <v>-46369</v>
      </c>
      <c r="J627" s="52">
        <v>0</v>
      </c>
      <c r="K627" s="52">
        <v>-46369</v>
      </c>
      <c r="M627" s="52">
        <v>-108478</v>
      </c>
      <c r="N627" s="539">
        <v>-0.57299999999999995</v>
      </c>
      <c r="O627" s="540">
        <v>62109</v>
      </c>
    </row>
    <row r="628" spans="1:15" outlineLevel="2">
      <c r="A628" s="528" t="s">
        <v>2416</v>
      </c>
      <c r="B628" s="45" t="s">
        <v>38</v>
      </c>
      <c r="C628" s="529" t="s">
        <v>1179</v>
      </c>
      <c r="D628" s="529" t="s">
        <v>1196</v>
      </c>
      <c r="E628" s="45" t="s">
        <v>1197</v>
      </c>
      <c r="F628" s="52">
        <v>0</v>
      </c>
      <c r="H628" s="52">
        <v>0</v>
      </c>
      <c r="I628" s="52">
        <v>0</v>
      </c>
      <c r="J628" s="52">
        <v>0</v>
      </c>
      <c r="K628" s="52">
        <v>0</v>
      </c>
      <c r="M628" s="52">
        <v>-5998</v>
      </c>
      <c r="N628" s="539">
        <v>-1</v>
      </c>
      <c r="O628" s="540">
        <v>5998</v>
      </c>
    </row>
    <row r="629" spans="1:15" outlineLevel="2">
      <c r="A629" s="528" t="s">
        <v>2417</v>
      </c>
      <c r="B629" s="45" t="s">
        <v>38</v>
      </c>
      <c r="C629" s="529" t="s">
        <v>1179</v>
      </c>
      <c r="D629" s="529" t="s">
        <v>1198</v>
      </c>
      <c r="E629" s="45" t="s">
        <v>1199</v>
      </c>
      <c r="F629" s="52">
        <v>979743</v>
      </c>
      <c r="H629" s="52">
        <v>0</v>
      </c>
      <c r="I629" s="52">
        <v>979743</v>
      </c>
      <c r="J629" s="52">
        <v>0</v>
      </c>
      <c r="K629" s="52">
        <v>979743</v>
      </c>
      <c r="M629" s="52">
        <v>2406333</v>
      </c>
      <c r="N629" s="539">
        <v>-0.59299999999999997</v>
      </c>
      <c r="O629" s="540">
        <v>-1426590</v>
      </c>
    </row>
    <row r="630" spans="1:15" outlineLevel="2">
      <c r="A630" s="528" t="s">
        <v>2418</v>
      </c>
      <c r="B630" s="45" t="s">
        <v>38</v>
      </c>
      <c r="C630" s="529" t="s">
        <v>1179</v>
      </c>
      <c r="D630" s="529" t="s">
        <v>1200</v>
      </c>
      <c r="E630" s="45" t="s">
        <v>1201</v>
      </c>
      <c r="F630" s="52">
        <v>0</v>
      </c>
      <c r="H630" s="52">
        <v>0</v>
      </c>
      <c r="I630" s="52">
        <v>0</v>
      </c>
      <c r="J630" s="52">
        <v>0</v>
      </c>
      <c r="K630" s="52">
        <v>0</v>
      </c>
      <c r="M630" s="52">
        <v>0</v>
      </c>
      <c r="N630" s="539" t="s">
        <v>2729</v>
      </c>
      <c r="O630" s="540">
        <v>0</v>
      </c>
    </row>
    <row r="631" spans="1:15" outlineLevel="2">
      <c r="A631" s="528" t="s">
        <v>2419</v>
      </c>
      <c r="B631" s="45" t="s">
        <v>38</v>
      </c>
      <c r="C631" s="529" t="s">
        <v>1179</v>
      </c>
      <c r="D631" s="529" t="s">
        <v>1202</v>
      </c>
      <c r="E631" s="45" t="s">
        <v>1203</v>
      </c>
      <c r="F631" s="52">
        <v>0</v>
      </c>
      <c r="H631" s="52">
        <v>0</v>
      </c>
      <c r="I631" s="52">
        <v>0</v>
      </c>
      <c r="J631" s="52">
        <v>0</v>
      </c>
      <c r="K631" s="52">
        <v>0</v>
      </c>
      <c r="M631" s="52">
        <v>79367</v>
      </c>
      <c r="N631" s="539">
        <v>-1</v>
      </c>
      <c r="O631" s="540">
        <v>-79367</v>
      </c>
    </row>
    <row r="632" spans="1:15" outlineLevel="2">
      <c r="A632" s="528" t="s">
        <v>2420</v>
      </c>
      <c r="B632" s="45" t="s">
        <v>38</v>
      </c>
      <c r="C632" s="529" t="s">
        <v>1179</v>
      </c>
      <c r="D632" s="529" t="s">
        <v>1204</v>
      </c>
      <c r="E632" s="45" t="s">
        <v>1205</v>
      </c>
      <c r="F632" s="52">
        <v>-222907</v>
      </c>
      <c r="H632" s="52">
        <v>0</v>
      </c>
      <c r="I632" s="52">
        <v>-222907</v>
      </c>
      <c r="J632" s="52">
        <v>0</v>
      </c>
      <c r="K632" s="52">
        <v>-222907</v>
      </c>
      <c r="M632" s="52">
        <v>-450602</v>
      </c>
      <c r="N632" s="539">
        <v>-0.505</v>
      </c>
      <c r="O632" s="540">
        <v>227695</v>
      </c>
    </row>
    <row r="633" spans="1:15" outlineLevel="2">
      <c r="A633" s="528" t="s">
        <v>2421</v>
      </c>
      <c r="B633" s="45" t="s">
        <v>38</v>
      </c>
      <c r="C633" s="529" t="s">
        <v>1179</v>
      </c>
      <c r="D633" s="529" t="s">
        <v>1206</v>
      </c>
      <c r="E633" s="45" t="s">
        <v>1207</v>
      </c>
      <c r="F633" s="52">
        <v>0</v>
      </c>
      <c r="H633" s="52">
        <v>0</v>
      </c>
      <c r="I633" s="52">
        <v>0</v>
      </c>
      <c r="J633" s="52">
        <v>0</v>
      </c>
      <c r="K633" s="52">
        <v>0</v>
      </c>
      <c r="M633" s="52">
        <v>0</v>
      </c>
      <c r="N633" s="539" t="s">
        <v>2729</v>
      </c>
      <c r="O633" s="540">
        <v>0</v>
      </c>
    </row>
    <row r="634" spans="1:15" outlineLevel="2">
      <c r="A634" s="528" t="s">
        <v>2422</v>
      </c>
      <c r="B634" s="45" t="s">
        <v>38</v>
      </c>
      <c r="C634" s="529" t="s">
        <v>1179</v>
      </c>
      <c r="D634" s="529" t="s">
        <v>1208</v>
      </c>
      <c r="E634" s="45" t="s">
        <v>1209</v>
      </c>
      <c r="F634" s="52">
        <v>0</v>
      </c>
      <c r="H634" s="52">
        <v>0</v>
      </c>
      <c r="I634" s="52">
        <v>0</v>
      </c>
      <c r="J634" s="52">
        <v>0</v>
      </c>
      <c r="K634" s="52">
        <v>0</v>
      </c>
      <c r="M634" s="52">
        <v>0</v>
      </c>
      <c r="N634" s="539" t="s">
        <v>2729</v>
      </c>
      <c r="O634" s="540">
        <v>0</v>
      </c>
    </row>
    <row r="635" spans="1:15" outlineLevel="2">
      <c r="A635" s="528" t="s">
        <v>2423</v>
      </c>
      <c r="B635" s="45" t="s">
        <v>38</v>
      </c>
      <c r="C635" s="529" t="s">
        <v>1179</v>
      </c>
      <c r="D635" s="529" t="s">
        <v>1210</v>
      </c>
      <c r="E635" s="45" t="s">
        <v>1211</v>
      </c>
      <c r="F635" s="52">
        <v>0</v>
      </c>
      <c r="H635" s="52">
        <v>0</v>
      </c>
      <c r="I635" s="52">
        <v>0</v>
      </c>
      <c r="J635" s="52">
        <v>0</v>
      </c>
      <c r="K635" s="52">
        <v>0</v>
      </c>
      <c r="M635" s="52">
        <v>0</v>
      </c>
      <c r="N635" s="539" t="s">
        <v>2729</v>
      </c>
      <c r="O635" s="540">
        <v>0</v>
      </c>
    </row>
    <row r="636" spans="1:15" outlineLevel="2">
      <c r="A636" s="528" t="s">
        <v>2424</v>
      </c>
      <c r="B636" s="45" t="s">
        <v>38</v>
      </c>
      <c r="C636" s="529" t="s">
        <v>1179</v>
      </c>
      <c r="D636" s="529" t="s">
        <v>1212</v>
      </c>
      <c r="E636" s="45" t="s">
        <v>1213</v>
      </c>
      <c r="F636" s="52">
        <v>30989</v>
      </c>
      <c r="H636" s="52">
        <v>0</v>
      </c>
      <c r="I636" s="52">
        <v>30989</v>
      </c>
      <c r="J636" s="52">
        <v>0</v>
      </c>
      <c r="K636" s="52">
        <v>30989</v>
      </c>
      <c r="M636" s="52">
        <v>99484</v>
      </c>
      <c r="N636" s="539">
        <v>-0.68899999999999995</v>
      </c>
      <c r="O636" s="540">
        <v>-68495</v>
      </c>
    </row>
    <row r="637" spans="1:15" outlineLevel="2">
      <c r="A637" s="528" t="s">
        <v>2425</v>
      </c>
      <c r="B637" s="45" t="s">
        <v>38</v>
      </c>
      <c r="C637" s="529" t="s">
        <v>1179</v>
      </c>
      <c r="D637" s="529" t="s">
        <v>1214</v>
      </c>
      <c r="E637" s="45" t="s">
        <v>1215</v>
      </c>
      <c r="F637" s="52">
        <v>0</v>
      </c>
      <c r="H637" s="52">
        <v>0</v>
      </c>
      <c r="I637" s="52">
        <v>0</v>
      </c>
      <c r="J637" s="52">
        <v>0</v>
      </c>
      <c r="K637" s="52">
        <v>0</v>
      </c>
      <c r="M637" s="52">
        <v>6955</v>
      </c>
      <c r="N637" s="539">
        <v>-1</v>
      </c>
      <c r="O637" s="540">
        <v>-6955</v>
      </c>
    </row>
    <row r="638" spans="1:15" outlineLevel="2">
      <c r="A638" s="528" t="s">
        <v>2426</v>
      </c>
      <c r="B638" s="45" t="s">
        <v>38</v>
      </c>
      <c r="C638" s="529" t="s">
        <v>1179</v>
      </c>
      <c r="D638" s="529" t="s">
        <v>1216</v>
      </c>
      <c r="E638" s="45" t="s">
        <v>1217</v>
      </c>
      <c r="F638" s="52">
        <v>363522</v>
      </c>
      <c r="H638" s="52">
        <v>0</v>
      </c>
      <c r="I638" s="52">
        <v>363522</v>
      </c>
      <c r="J638" s="52">
        <v>0</v>
      </c>
      <c r="K638" s="52">
        <v>363522</v>
      </c>
      <c r="M638" s="52">
        <v>754810</v>
      </c>
      <c r="N638" s="539">
        <v>-0.51800000000000002</v>
      </c>
      <c r="O638" s="540">
        <v>-391288</v>
      </c>
    </row>
    <row r="639" spans="1:15" outlineLevel="2">
      <c r="A639" s="528" t="s">
        <v>2427</v>
      </c>
      <c r="B639" s="45" t="s">
        <v>38</v>
      </c>
      <c r="C639" s="529" t="s">
        <v>1179</v>
      </c>
      <c r="D639" s="529" t="s">
        <v>1218</v>
      </c>
      <c r="E639" s="45" t="s">
        <v>1219</v>
      </c>
      <c r="F639" s="52">
        <v>0</v>
      </c>
      <c r="H639" s="52">
        <v>0</v>
      </c>
      <c r="I639" s="52">
        <v>0</v>
      </c>
      <c r="J639" s="52">
        <v>0</v>
      </c>
      <c r="K639" s="52">
        <v>0</v>
      </c>
      <c r="M639" s="52">
        <v>0</v>
      </c>
      <c r="N639" s="539" t="s">
        <v>2729</v>
      </c>
      <c r="O639" s="540">
        <v>0</v>
      </c>
    </row>
    <row r="640" spans="1:15" outlineLevel="2">
      <c r="A640" s="528" t="s">
        <v>2428</v>
      </c>
      <c r="B640" s="45" t="s">
        <v>38</v>
      </c>
      <c r="C640" s="529" t="s">
        <v>1179</v>
      </c>
      <c r="D640" s="529" t="s">
        <v>1220</v>
      </c>
      <c r="E640" s="45" t="s">
        <v>1221</v>
      </c>
      <c r="F640" s="52">
        <v>0</v>
      </c>
      <c r="H640" s="52">
        <v>0</v>
      </c>
      <c r="I640" s="52">
        <v>0</v>
      </c>
      <c r="J640" s="52">
        <v>0</v>
      </c>
      <c r="K640" s="52">
        <v>0</v>
      </c>
      <c r="M640" s="52">
        <v>4485</v>
      </c>
      <c r="N640" s="539">
        <v>-1</v>
      </c>
      <c r="O640" s="540">
        <v>-4485</v>
      </c>
    </row>
    <row r="641" spans="1:15" outlineLevel="2">
      <c r="A641" s="528" t="s">
        <v>2429</v>
      </c>
      <c r="B641" s="45" t="s">
        <v>38</v>
      </c>
      <c r="C641" s="529" t="s">
        <v>1179</v>
      </c>
      <c r="D641" s="529" t="s">
        <v>1222</v>
      </c>
      <c r="E641" s="45" t="s">
        <v>1223</v>
      </c>
      <c r="F641" s="52">
        <v>-39550</v>
      </c>
      <c r="H641" s="52">
        <v>0</v>
      </c>
      <c r="I641" s="52">
        <v>-39550</v>
      </c>
      <c r="J641" s="52">
        <v>0</v>
      </c>
      <c r="K641" s="52">
        <v>-39550</v>
      </c>
      <c r="M641" s="52">
        <v>-112429</v>
      </c>
      <c r="N641" s="539">
        <v>-0.64800000000000002</v>
      </c>
      <c r="O641" s="540">
        <v>72879</v>
      </c>
    </row>
    <row r="642" spans="1:15" outlineLevel="2">
      <c r="A642" s="528" t="s">
        <v>2430</v>
      </c>
      <c r="B642" s="45" t="s">
        <v>38</v>
      </c>
      <c r="C642" s="529" t="s">
        <v>1179</v>
      </c>
      <c r="D642" s="529" t="s">
        <v>1224</v>
      </c>
      <c r="E642" s="45" t="s">
        <v>1225</v>
      </c>
      <c r="F642" s="52">
        <v>0</v>
      </c>
      <c r="H642" s="52">
        <v>0</v>
      </c>
      <c r="I642" s="52">
        <v>0</v>
      </c>
      <c r="J642" s="52">
        <v>0</v>
      </c>
      <c r="K642" s="52">
        <v>0</v>
      </c>
      <c r="M642" s="52">
        <v>0</v>
      </c>
      <c r="N642" s="539" t="s">
        <v>2729</v>
      </c>
      <c r="O642" s="540">
        <v>0</v>
      </c>
    </row>
    <row r="643" spans="1:15" outlineLevel="2">
      <c r="A643" s="528" t="s">
        <v>2431</v>
      </c>
      <c r="B643" s="45" t="s">
        <v>38</v>
      </c>
      <c r="C643" s="529" t="s">
        <v>1179</v>
      </c>
      <c r="D643" s="529" t="s">
        <v>1226</v>
      </c>
      <c r="E643" s="45" t="s">
        <v>1227</v>
      </c>
      <c r="F643" s="52">
        <v>0</v>
      </c>
      <c r="H643" s="52">
        <v>0</v>
      </c>
      <c r="I643" s="52">
        <v>0</v>
      </c>
      <c r="J643" s="52">
        <v>0</v>
      </c>
      <c r="K643" s="52">
        <v>0</v>
      </c>
      <c r="M643" s="52">
        <v>0</v>
      </c>
      <c r="N643" s="539" t="s">
        <v>2729</v>
      </c>
      <c r="O643" s="540">
        <v>0</v>
      </c>
    </row>
    <row r="644" spans="1:15" outlineLevel="2">
      <c r="A644" s="528" t="s">
        <v>2432</v>
      </c>
      <c r="B644" s="45" t="s">
        <v>38</v>
      </c>
      <c r="C644" s="529" t="s">
        <v>1179</v>
      </c>
      <c r="D644" s="529" t="s">
        <v>1228</v>
      </c>
      <c r="E644" s="45" t="s">
        <v>1229</v>
      </c>
      <c r="F644" s="52">
        <v>0</v>
      </c>
      <c r="H644" s="52">
        <v>0</v>
      </c>
      <c r="I644" s="52">
        <v>0</v>
      </c>
      <c r="J644" s="52">
        <v>0</v>
      </c>
      <c r="K644" s="52">
        <v>0</v>
      </c>
      <c r="M644" s="52">
        <v>0</v>
      </c>
      <c r="N644" s="539" t="s">
        <v>2729</v>
      </c>
      <c r="O644" s="540">
        <v>0</v>
      </c>
    </row>
    <row r="645" spans="1:15" outlineLevel="2">
      <c r="A645" s="528" t="s">
        <v>2433</v>
      </c>
      <c r="B645" s="45" t="s">
        <v>38</v>
      </c>
      <c r="C645" s="529" t="s">
        <v>1179</v>
      </c>
      <c r="D645" s="529" t="s">
        <v>1230</v>
      </c>
      <c r="E645" s="45" t="s">
        <v>1231</v>
      </c>
      <c r="F645" s="52">
        <v>24237</v>
      </c>
      <c r="H645" s="52">
        <v>0</v>
      </c>
      <c r="I645" s="52">
        <v>24237</v>
      </c>
      <c r="J645" s="52">
        <v>0</v>
      </c>
      <c r="K645" s="52">
        <v>24237</v>
      </c>
      <c r="M645" s="52">
        <v>71130</v>
      </c>
      <c r="N645" s="539">
        <v>-0.65900000000000003</v>
      </c>
      <c r="O645" s="540">
        <v>-46893</v>
      </c>
    </row>
    <row r="646" spans="1:15" outlineLevel="2">
      <c r="A646" s="528" t="s">
        <v>2434</v>
      </c>
      <c r="B646" s="45" t="s">
        <v>38</v>
      </c>
      <c r="C646" s="529" t="s">
        <v>1179</v>
      </c>
      <c r="D646" s="529" t="s">
        <v>1232</v>
      </c>
      <c r="E646" s="45" t="s">
        <v>1233</v>
      </c>
      <c r="F646" s="52">
        <v>0</v>
      </c>
      <c r="H646" s="52">
        <v>0</v>
      </c>
      <c r="I646" s="52">
        <v>0</v>
      </c>
      <c r="J646" s="52">
        <v>0</v>
      </c>
      <c r="K646" s="52">
        <v>0</v>
      </c>
      <c r="M646" s="52">
        <v>10015</v>
      </c>
      <c r="N646" s="539">
        <v>-1</v>
      </c>
      <c r="O646" s="540">
        <v>-10015</v>
      </c>
    </row>
    <row r="647" spans="1:15" ht="13.8" outlineLevel="1" thickBot="1">
      <c r="A647" s="528" t="s">
        <v>2435</v>
      </c>
      <c r="C647" s="529" t="s">
        <v>1179</v>
      </c>
      <c r="E647" s="541" t="s">
        <v>1792</v>
      </c>
      <c r="F647" s="42">
        <v>1202103</v>
      </c>
      <c r="G647" s="42"/>
      <c r="H647" s="42">
        <v>0</v>
      </c>
      <c r="I647" s="42">
        <v>1202103</v>
      </c>
      <c r="J647" s="42">
        <v>0</v>
      </c>
      <c r="K647" s="42">
        <v>1202103</v>
      </c>
      <c r="L647" s="42"/>
      <c r="M647" s="42">
        <v>3309752</v>
      </c>
      <c r="N647" s="539">
        <v>-0.63700000000000001</v>
      </c>
      <c r="O647" s="540">
        <v>-2107649</v>
      </c>
    </row>
    <row r="648" spans="1:15" ht="13.8" outlineLevel="2" thickTop="1">
      <c r="A648" s="528" t="s">
        <v>38</v>
      </c>
      <c r="C648" s="529" t="s">
        <v>1234</v>
      </c>
      <c r="N648" s="539" t="s">
        <v>2729</v>
      </c>
      <c r="O648" s="540" t="s">
        <v>2729</v>
      </c>
    </row>
    <row r="649" spans="1:15" outlineLevel="2">
      <c r="A649" s="528" t="s">
        <v>2436</v>
      </c>
      <c r="B649" s="45" t="s">
        <v>38</v>
      </c>
      <c r="C649" s="529" t="s">
        <v>1234</v>
      </c>
      <c r="D649" s="529" t="s">
        <v>1235</v>
      </c>
      <c r="E649" s="45" t="s">
        <v>1236</v>
      </c>
      <c r="F649" s="52">
        <v>-2264714</v>
      </c>
      <c r="H649" s="52">
        <v>-29581</v>
      </c>
      <c r="I649" s="52">
        <v>-2294295</v>
      </c>
      <c r="J649" s="52">
        <v>0</v>
      </c>
      <c r="K649" s="52">
        <v>-2294295</v>
      </c>
      <c r="M649" s="52">
        <v>-178871</v>
      </c>
      <c r="N649" s="539">
        <v>11.827</v>
      </c>
      <c r="O649" s="540">
        <v>-2115424</v>
      </c>
    </row>
    <row r="650" spans="1:15" outlineLevel="2">
      <c r="A650" s="528" t="s">
        <v>2437</v>
      </c>
      <c r="B650" s="45" t="s">
        <v>38</v>
      </c>
      <c r="C650" s="529" t="s">
        <v>1234</v>
      </c>
      <c r="D650" s="529" t="s">
        <v>1237</v>
      </c>
      <c r="E650" s="45" t="s">
        <v>1238</v>
      </c>
      <c r="F650" s="52">
        <v>-3523384</v>
      </c>
      <c r="H650" s="52">
        <v>0</v>
      </c>
      <c r="I650" s="52">
        <v>-3523384</v>
      </c>
      <c r="J650" s="52">
        <v>0</v>
      </c>
      <c r="K650" s="52">
        <v>-3523384</v>
      </c>
      <c r="M650" s="52">
        <v>0</v>
      </c>
      <c r="N650" s="539" t="s">
        <v>2729</v>
      </c>
      <c r="O650" s="540">
        <v>-3523384</v>
      </c>
    </row>
    <row r="651" spans="1:15" outlineLevel="2">
      <c r="A651" s="528" t="s">
        <v>2438</v>
      </c>
      <c r="B651" s="45" t="s">
        <v>38</v>
      </c>
      <c r="C651" s="529" t="s">
        <v>1234</v>
      </c>
      <c r="D651" s="529" t="s">
        <v>1239</v>
      </c>
      <c r="E651" s="45" t="s">
        <v>1240</v>
      </c>
      <c r="F651" s="52">
        <v>0</v>
      </c>
      <c r="H651" s="52">
        <v>0</v>
      </c>
      <c r="I651" s="52">
        <v>0</v>
      </c>
      <c r="J651" s="52">
        <v>0</v>
      </c>
      <c r="K651" s="52">
        <v>0</v>
      </c>
      <c r="M651" s="52">
        <v>0</v>
      </c>
      <c r="N651" s="539" t="s">
        <v>2729</v>
      </c>
      <c r="O651" s="540">
        <v>0</v>
      </c>
    </row>
    <row r="652" spans="1:15" outlineLevel="2">
      <c r="A652" s="528" t="s">
        <v>2439</v>
      </c>
      <c r="B652" s="45" t="s">
        <v>38</v>
      </c>
      <c r="C652" s="529" t="s">
        <v>1234</v>
      </c>
      <c r="D652" s="529" t="s">
        <v>1241</v>
      </c>
      <c r="E652" s="45" t="s">
        <v>1242</v>
      </c>
      <c r="F652" s="52">
        <v>0</v>
      </c>
      <c r="H652" s="52">
        <v>0</v>
      </c>
      <c r="I652" s="52">
        <v>0</v>
      </c>
      <c r="J652" s="52">
        <v>0</v>
      </c>
      <c r="K652" s="52">
        <v>0</v>
      </c>
      <c r="M652" s="52">
        <v>0</v>
      </c>
      <c r="N652" s="539" t="s">
        <v>2729</v>
      </c>
      <c r="O652" s="540">
        <v>0</v>
      </c>
    </row>
    <row r="653" spans="1:15" outlineLevel="2">
      <c r="A653" s="528" t="s">
        <v>2440</v>
      </c>
      <c r="B653" s="45" t="s">
        <v>38</v>
      </c>
      <c r="C653" s="529" t="s">
        <v>1234</v>
      </c>
      <c r="D653" s="529" t="s">
        <v>1243</v>
      </c>
      <c r="E653" s="45" t="s">
        <v>1244</v>
      </c>
      <c r="F653" s="52">
        <v>0</v>
      </c>
      <c r="H653" s="52">
        <v>0</v>
      </c>
      <c r="I653" s="52">
        <v>0</v>
      </c>
      <c r="J653" s="52">
        <v>0</v>
      </c>
      <c r="K653" s="52">
        <v>0</v>
      </c>
      <c r="M653" s="52">
        <v>0</v>
      </c>
      <c r="N653" s="539" t="s">
        <v>2729</v>
      </c>
      <c r="O653" s="540">
        <v>0</v>
      </c>
    </row>
    <row r="654" spans="1:15" outlineLevel="2">
      <c r="A654" s="528" t="s">
        <v>2441</v>
      </c>
      <c r="B654" s="45" t="s">
        <v>38</v>
      </c>
      <c r="C654" s="529" t="s">
        <v>1234</v>
      </c>
      <c r="D654" s="529" t="s">
        <v>1245</v>
      </c>
      <c r="E654" s="45" t="s">
        <v>1246</v>
      </c>
      <c r="F654" s="52">
        <v>0</v>
      </c>
      <c r="H654" s="52">
        <v>0</v>
      </c>
      <c r="I654" s="52">
        <v>0</v>
      </c>
      <c r="J654" s="52">
        <v>0</v>
      </c>
      <c r="K654" s="52">
        <v>0</v>
      </c>
      <c r="M654" s="52">
        <v>0</v>
      </c>
      <c r="N654" s="539" t="s">
        <v>2729</v>
      </c>
      <c r="O654" s="540">
        <v>0</v>
      </c>
    </row>
    <row r="655" spans="1:15" outlineLevel="2">
      <c r="A655" s="528" t="s">
        <v>2442</v>
      </c>
      <c r="B655" s="45" t="s">
        <v>38</v>
      </c>
      <c r="C655" s="529" t="s">
        <v>1234</v>
      </c>
      <c r="D655" s="529" t="s">
        <v>1247</v>
      </c>
      <c r="E655" s="45" t="s">
        <v>1248</v>
      </c>
      <c r="F655" s="52">
        <v>0</v>
      </c>
      <c r="H655" s="52">
        <v>0</v>
      </c>
      <c r="I655" s="52">
        <v>0</v>
      </c>
      <c r="J655" s="52">
        <v>0</v>
      </c>
      <c r="K655" s="52">
        <v>0</v>
      </c>
      <c r="M655" s="52">
        <v>0</v>
      </c>
      <c r="N655" s="539" t="s">
        <v>2729</v>
      </c>
      <c r="O655" s="540">
        <v>0</v>
      </c>
    </row>
    <row r="656" spans="1:15" outlineLevel="2">
      <c r="A656" s="528" t="s">
        <v>2443</v>
      </c>
      <c r="B656" s="45" t="s">
        <v>38</v>
      </c>
      <c r="C656" s="529" t="s">
        <v>1234</v>
      </c>
      <c r="D656" s="529" t="s">
        <v>1249</v>
      </c>
      <c r="E656" s="45" t="s">
        <v>1250</v>
      </c>
      <c r="F656" s="52">
        <v>0</v>
      </c>
      <c r="H656" s="52">
        <v>0</v>
      </c>
      <c r="I656" s="52">
        <v>0</v>
      </c>
      <c r="J656" s="52">
        <v>0</v>
      </c>
      <c r="K656" s="52">
        <v>0</v>
      </c>
      <c r="M656" s="52">
        <v>0</v>
      </c>
      <c r="N656" s="539" t="s">
        <v>2729</v>
      </c>
      <c r="O656" s="540">
        <v>0</v>
      </c>
    </row>
    <row r="657" spans="1:15" outlineLevel="2">
      <c r="A657" s="528" t="s">
        <v>2444</v>
      </c>
      <c r="B657" s="45" t="s">
        <v>38</v>
      </c>
      <c r="C657" s="529" t="s">
        <v>1234</v>
      </c>
      <c r="D657" s="529" t="s">
        <v>1251</v>
      </c>
      <c r="E657" s="45" t="s">
        <v>1252</v>
      </c>
      <c r="F657" s="52">
        <v>-78750</v>
      </c>
      <c r="H657" s="52">
        <v>0</v>
      </c>
      <c r="I657" s="52">
        <v>-78750</v>
      </c>
      <c r="J657" s="52">
        <v>0</v>
      </c>
      <c r="K657" s="52">
        <v>-78750</v>
      </c>
      <c r="M657" s="52">
        <v>-56250</v>
      </c>
      <c r="N657" s="539">
        <v>0.4</v>
      </c>
      <c r="O657" s="540">
        <v>-22500</v>
      </c>
    </row>
    <row r="658" spans="1:15" outlineLevel="2">
      <c r="A658" s="528" t="s">
        <v>2445</v>
      </c>
      <c r="B658" s="45" t="s">
        <v>38</v>
      </c>
      <c r="C658" s="529" t="s">
        <v>1234</v>
      </c>
      <c r="D658" s="529" t="s">
        <v>1253</v>
      </c>
      <c r="E658" s="45" t="s">
        <v>1254</v>
      </c>
      <c r="F658" s="52">
        <v>0</v>
      </c>
      <c r="H658" s="52">
        <v>0</v>
      </c>
      <c r="I658" s="52">
        <v>0</v>
      </c>
      <c r="J658" s="52">
        <v>0</v>
      </c>
      <c r="K658" s="52">
        <v>0</v>
      </c>
      <c r="M658" s="52">
        <v>0</v>
      </c>
      <c r="N658" s="539" t="s">
        <v>2729</v>
      </c>
      <c r="O658" s="540">
        <v>0</v>
      </c>
    </row>
    <row r="659" spans="1:15" outlineLevel="2">
      <c r="A659" s="528" t="s">
        <v>2446</v>
      </c>
      <c r="B659" s="45" t="s">
        <v>38</v>
      </c>
      <c r="C659" s="529" t="s">
        <v>1234</v>
      </c>
      <c r="D659" s="529" t="s">
        <v>1255</v>
      </c>
      <c r="E659" s="45" t="s">
        <v>1256</v>
      </c>
      <c r="F659" s="52">
        <v>0</v>
      </c>
      <c r="H659" s="52">
        <v>0</v>
      </c>
      <c r="I659" s="52">
        <v>0</v>
      </c>
      <c r="J659" s="52">
        <v>0</v>
      </c>
      <c r="K659" s="52">
        <v>0</v>
      </c>
      <c r="M659" s="52">
        <v>0</v>
      </c>
      <c r="N659" s="539" t="s">
        <v>2729</v>
      </c>
      <c r="O659" s="540">
        <v>0</v>
      </c>
    </row>
    <row r="660" spans="1:15" outlineLevel="2">
      <c r="A660" s="528" t="s">
        <v>2447</v>
      </c>
      <c r="B660" s="45" t="s">
        <v>38</v>
      </c>
      <c r="C660" s="529" t="s">
        <v>1234</v>
      </c>
      <c r="D660" s="529" t="s">
        <v>1257</v>
      </c>
      <c r="E660" s="45" t="s">
        <v>1258</v>
      </c>
      <c r="F660" s="52">
        <v>0</v>
      </c>
      <c r="H660" s="52">
        <v>0</v>
      </c>
      <c r="I660" s="52">
        <v>0</v>
      </c>
      <c r="J660" s="52">
        <v>0</v>
      </c>
      <c r="K660" s="52">
        <v>0</v>
      </c>
      <c r="M660" s="52">
        <v>0</v>
      </c>
      <c r="N660" s="539" t="s">
        <v>2729</v>
      </c>
      <c r="O660" s="540">
        <v>0</v>
      </c>
    </row>
    <row r="661" spans="1:15" outlineLevel="2">
      <c r="A661" s="528" t="s">
        <v>2448</v>
      </c>
      <c r="B661" s="45" t="s">
        <v>38</v>
      </c>
      <c r="C661" s="529" t="s">
        <v>1234</v>
      </c>
      <c r="D661" s="529" t="s">
        <v>1259</v>
      </c>
      <c r="E661" s="45" t="s">
        <v>1260</v>
      </c>
      <c r="F661" s="52">
        <v>0</v>
      </c>
      <c r="H661" s="52">
        <v>0</v>
      </c>
      <c r="I661" s="52">
        <v>0</v>
      </c>
      <c r="J661" s="52">
        <v>0</v>
      </c>
      <c r="K661" s="52">
        <v>0</v>
      </c>
      <c r="M661" s="52">
        <v>0</v>
      </c>
      <c r="N661" s="539" t="s">
        <v>2729</v>
      </c>
      <c r="O661" s="540">
        <v>0</v>
      </c>
    </row>
    <row r="662" spans="1:15" outlineLevel="2">
      <c r="A662" s="528" t="s">
        <v>2449</v>
      </c>
      <c r="B662" s="45" t="s">
        <v>38</v>
      </c>
      <c r="C662" s="529" t="s">
        <v>1234</v>
      </c>
      <c r="D662" s="529" t="s">
        <v>1261</v>
      </c>
      <c r="E662" s="45" t="s">
        <v>1262</v>
      </c>
      <c r="F662" s="52">
        <v>0</v>
      </c>
      <c r="H662" s="52">
        <v>0</v>
      </c>
      <c r="I662" s="52">
        <v>0</v>
      </c>
      <c r="J662" s="52">
        <v>0</v>
      </c>
      <c r="K662" s="52">
        <v>0</v>
      </c>
      <c r="M662" s="52">
        <v>0</v>
      </c>
      <c r="N662" s="539" t="s">
        <v>2729</v>
      </c>
      <c r="O662" s="540">
        <v>0</v>
      </c>
    </row>
    <row r="663" spans="1:15" outlineLevel="2">
      <c r="A663" s="528" t="s">
        <v>2450</v>
      </c>
      <c r="B663" s="45" t="s">
        <v>38</v>
      </c>
      <c r="C663" s="529" t="s">
        <v>1234</v>
      </c>
      <c r="D663" s="529" t="s">
        <v>1263</v>
      </c>
      <c r="E663" s="45" t="s">
        <v>1264</v>
      </c>
      <c r="F663" s="52">
        <v>15000</v>
      </c>
      <c r="H663" s="52">
        <v>0</v>
      </c>
      <c r="I663" s="52">
        <v>15000</v>
      </c>
      <c r="J663" s="52">
        <v>0</v>
      </c>
      <c r="K663" s="52">
        <v>15000</v>
      </c>
      <c r="M663" s="52">
        <v>0</v>
      </c>
      <c r="N663" s="539" t="s">
        <v>2729</v>
      </c>
      <c r="O663" s="540">
        <v>15000</v>
      </c>
    </row>
    <row r="664" spans="1:15" outlineLevel="2">
      <c r="A664" s="528" t="s">
        <v>2451</v>
      </c>
      <c r="B664" s="45" t="s">
        <v>38</v>
      </c>
      <c r="C664" s="529" t="s">
        <v>1234</v>
      </c>
      <c r="D664" s="529" t="s">
        <v>1265</v>
      </c>
      <c r="E664" s="45" t="s">
        <v>1266</v>
      </c>
      <c r="F664" s="52">
        <v>0</v>
      </c>
      <c r="H664" s="52">
        <v>0</v>
      </c>
      <c r="I664" s="52">
        <v>0</v>
      </c>
      <c r="J664" s="52">
        <v>0</v>
      </c>
      <c r="K664" s="52">
        <v>0</v>
      </c>
      <c r="M664" s="52">
        <v>0</v>
      </c>
      <c r="N664" s="539" t="s">
        <v>2729</v>
      </c>
      <c r="O664" s="540">
        <v>0</v>
      </c>
    </row>
    <row r="665" spans="1:15" outlineLevel="2">
      <c r="A665" s="528" t="s">
        <v>2452</v>
      </c>
      <c r="B665" s="45" t="s">
        <v>38</v>
      </c>
      <c r="C665" s="529" t="s">
        <v>1234</v>
      </c>
      <c r="D665" s="529" t="s">
        <v>1267</v>
      </c>
      <c r="E665" s="45" t="s">
        <v>1268</v>
      </c>
      <c r="F665" s="52">
        <v>0</v>
      </c>
      <c r="H665" s="52">
        <v>0</v>
      </c>
      <c r="I665" s="52">
        <v>0</v>
      </c>
      <c r="J665" s="52">
        <v>0</v>
      </c>
      <c r="K665" s="52">
        <v>0</v>
      </c>
      <c r="M665" s="52">
        <v>-48000</v>
      </c>
      <c r="N665" s="539">
        <v>-1</v>
      </c>
      <c r="O665" s="540">
        <v>48000</v>
      </c>
    </row>
    <row r="666" spans="1:15" outlineLevel="2">
      <c r="A666" s="528" t="s">
        <v>2453</v>
      </c>
      <c r="B666" s="45" t="s">
        <v>38</v>
      </c>
      <c r="C666" s="529" t="s">
        <v>1234</v>
      </c>
      <c r="D666" s="529" t="s">
        <v>1269</v>
      </c>
      <c r="E666" s="45" t="s">
        <v>1270</v>
      </c>
      <c r="F666" s="52">
        <v>-94500</v>
      </c>
      <c r="H666" s="52">
        <v>0</v>
      </c>
      <c r="I666" s="52">
        <v>-94500</v>
      </c>
      <c r="J666" s="52">
        <v>0</v>
      </c>
      <c r="K666" s="52">
        <v>-94500</v>
      </c>
      <c r="M666" s="52">
        <v>0</v>
      </c>
      <c r="N666" s="539" t="s">
        <v>2729</v>
      </c>
      <c r="O666" s="540">
        <v>-94500</v>
      </c>
    </row>
    <row r="667" spans="1:15" ht="13.8" outlineLevel="1" thickBot="1">
      <c r="A667" s="528" t="s">
        <v>2454</v>
      </c>
      <c r="C667" s="529" t="s">
        <v>1234</v>
      </c>
      <c r="E667" s="541" t="s">
        <v>1793</v>
      </c>
      <c r="F667" s="42">
        <v>-5946348</v>
      </c>
      <c r="G667" s="42"/>
      <c r="H667" s="42">
        <v>-29581</v>
      </c>
      <c r="I667" s="42">
        <v>-5975929</v>
      </c>
      <c r="J667" s="42">
        <v>0</v>
      </c>
      <c r="K667" s="42">
        <v>-5975929</v>
      </c>
      <c r="L667" s="42"/>
      <c r="M667" s="42">
        <v>-283121</v>
      </c>
      <c r="N667" s="539">
        <v>20.106999999999999</v>
      </c>
      <c r="O667" s="540">
        <v>-5692808</v>
      </c>
    </row>
    <row r="668" spans="1:15" ht="13.8" outlineLevel="2" thickTop="1">
      <c r="A668" s="528" t="s">
        <v>38</v>
      </c>
      <c r="C668" s="529" t="s">
        <v>1271</v>
      </c>
      <c r="N668" s="539" t="s">
        <v>2729</v>
      </c>
      <c r="O668" s="540" t="s">
        <v>2729</v>
      </c>
    </row>
    <row r="669" spans="1:15" outlineLevel="2">
      <c r="A669" s="528" t="s">
        <v>2455</v>
      </c>
      <c r="B669" s="45" t="s">
        <v>38</v>
      </c>
      <c r="C669" s="529" t="s">
        <v>1271</v>
      </c>
      <c r="D669" s="529" t="s">
        <v>1272</v>
      </c>
      <c r="E669" s="45" t="s">
        <v>1273</v>
      </c>
      <c r="F669" s="52">
        <v>-4057379</v>
      </c>
      <c r="H669" s="52">
        <v>0</v>
      </c>
      <c r="I669" s="52">
        <v>-4057379</v>
      </c>
      <c r="J669" s="52">
        <v>0</v>
      </c>
      <c r="K669" s="52">
        <v>-4057379</v>
      </c>
      <c r="M669" s="52">
        <v>0</v>
      </c>
      <c r="N669" s="539" t="s">
        <v>2729</v>
      </c>
      <c r="O669" s="540">
        <v>-4057379</v>
      </c>
    </row>
    <row r="670" spans="1:15" outlineLevel="2">
      <c r="A670" s="528" t="s">
        <v>2456</v>
      </c>
      <c r="B670" s="45" t="s">
        <v>38</v>
      </c>
      <c r="C670" s="529" t="s">
        <v>1271</v>
      </c>
      <c r="D670" s="529" t="s">
        <v>1274</v>
      </c>
      <c r="E670" s="45" t="s">
        <v>1275</v>
      </c>
      <c r="F670" s="52">
        <v>0</v>
      </c>
      <c r="H670" s="52">
        <v>0</v>
      </c>
      <c r="I670" s="52">
        <v>0</v>
      </c>
      <c r="J670" s="52">
        <v>0</v>
      </c>
      <c r="K670" s="52">
        <v>0</v>
      </c>
      <c r="M670" s="52">
        <v>0</v>
      </c>
      <c r="N670" s="539" t="s">
        <v>2729</v>
      </c>
      <c r="O670" s="540">
        <v>0</v>
      </c>
    </row>
    <row r="671" spans="1:15" outlineLevel="2">
      <c r="A671" s="528" t="s">
        <v>2457</v>
      </c>
      <c r="B671" s="45" t="s">
        <v>38</v>
      </c>
      <c r="C671" s="529" t="s">
        <v>1271</v>
      </c>
      <c r="D671" s="529" t="s">
        <v>1276</v>
      </c>
      <c r="E671" s="45" t="s">
        <v>1277</v>
      </c>
      <c r="F671" s="52">
        <v>-185300</v>
      </c>
      <c r="H671" s="52">
        <v>0</v>
      </c>
      <c r="I671" s="52">
        <v>-185300</v>
      </c>
      <c r="J671" s="52">
        <v>0</v>
      </c>
      <c r="K671" s="52">
        <v>-185300</v>
      </c>
      <c r="M671" s="52">
        <v>0</v>
      </c>
      <c r="N671" s="539" t="s">
        <v>2729</v>
      </c>
      <c r="O671" s="540">
        <v>-185300</v>
      </c>
    </row>
    <row r="672" spans="1:15" outlineLevel="2">
      <c r="A672" s="528" t="s">
        <v>2458</v>
      </c>
      <c r="B672" s="45" t="s">
        <v>38</v>
      </c>
      <c r="C672" s="529" t="s">
        <v>1271</v>
      </c>
      <c r="D672" s="529" t="s">
        <v>1278</v>
      </c>
      <c r="E672" s="45" t="s">
        <v>238</v>
      </c>
      <c r="F672" s="52">
        <v>-110450</v>
      </c>
      <c r="H672" s="52">
        <v>0</v>
      </c>
      <c r="I672" s="52">
        <v>-110450</v>
      </c>
      <c r="J672" s="52">
        <v>0</v>
      </c>
      <c r="K672" s="52">
        <v>-110450</v>
      </c>
      <c r="M672" s="52">
        <v>0</v>
      </c>
      <c r="N672" s="539" t="s">
        <v>2729</v>
      </c>
      <c r="O672" s="540">
        <v>-110450</v>
      </c>
    </row>
    <row r="673" spans="1:15" ht="13.8" outlineLevel="1" thickBot="1">
      <c r="A673" s="528" t="s">
        <v>2459</v>
      </c>
      <c r="C673" s="529" t="s">
        <v>1271</v>
      </c>
      <c r="E673" s="541" t="s">
        <v>1794</v>
      </c>
      <c r="F673" s="42">
        <v>-4353129</v>
      </c>
      <c r="G673" s="42"/>
      <c r="H673" s="42">
        <v>0</v>
      </c>
      <c r="I673" s="42">
        <v>-4353129</v>
      </c>
      <c r="J673" s="42">
        <v>0</v>
      </c>
      <c r="K673" s="42">
        <v>-4353129</v>
      </c>
      <c r="L673" s="42"/>
      <c r="M673" s="42">
        <v>0</v>
      </c>
      <c r="N673" s="539" t="s">
        <v>2729</v>
      </c>
      <c r="O673" s="540">
        <v>-4353129</v>
      </c>
    </row>
    <row r="674" spans="1:15" ht="13.8" outlineLevel="2" thickTop="1">
      <c r="A674" s="528" t="s">
        <v>38</v>
      </c>
      <c r="C674" s="529" t="s">
        <v>1279</v>
      </c>
      <c r="N674" s="539" t="s">
        <v>2729</v>
      </c>
      <c r="O674" s="540" t="s">
        <v>2729</v>
      </c>
    </row>
    <row r="675" spans="1:15" outlineLevel="2">
      <c r="A675" s="528" t="s">
        <v>2460</v>
      </c>
      <c r="B675" s="45" t="s">
        <v>38</v>
      </c>
      <c r="C675" s="529" t="s">
        <v>1279</v>
      </c>
      <c r="D675" s="529" t="s">
        <v>1280</v>
      </c>
      <c r="E675" s="45" t="s">
        <v>1281</v>
      </c>
      <c r="F675" s="52">
        <v>-800927</v>
      </c>
      <c r="H675" s="52">
        <v>0</v>
      </c>
      <c r="I675" s="52">
        <v>-800927</v>
      </c>
      <c r="J675" s="52">
        <v>0</v>
      </c>
      <c r="K675" s="52">
        <v>-800927</v>
      </c>
      <c r="M675" s="52">
        <v>-1552017</v>
      </c>
      <c r="N675" s="539">
        <v>-0.48399999999999999</v>
      </c>
      <c r="O675" s="540">
        <v>751090</v>
      </c>
    </row>
    <row r="676" spans="1:15" outlineLevel="2">
      <c r="A676" s="528" t="s">
        <v>2461</v>
      </c>
      <c r="B676" s="45" t="s">
        <v>38</v>
      </c>
      <c r="C676" s="529" t="s">
        <v>1279</v>
      </c>
      <c r="D676" s="529" t="s">
        <v>1282</v>
      </c>
      <c r="E676" s="45" t="s">
        <v>1283</v>
      </c>
      <c r="F676" s="52">
        <v>-1800136</v>
      </c>
      <c r="H676" s="52">
        <v>0</v>
      </c>
      <c r="I676" s="52">
        <v>-1800136</v>
      </c>
      <c r="J676" s="52">
        <v>0</v>
      </c>
      <c r="K676" s="52">
        <v>-1800136</v>
      </c>
      <c r="M676" s="52">
        <v>0</v>
      </c>
      <c r="N676" s="539" t="s">
        <v>2729</v>
      </c>
      <c r="O676" s="540">
        <v>-1800136</v>
      </c>
    </row>
    <row r="677" spans="1:15" outlineLevel="2">
      <c r="A677" s="528" t="s">
        <v>2462</v>
      </c>
      <c r="B677" s="45" t="s">
        <v>38</v>
      </c>
      <c r="C677" s="529" t="s">
        <v>1279</v>
      </c>
      <c r="D677" s="529" t="s">
        <v>1284</v>
      </c>
      <c r="E677" s="45" t="s">
        <v>1285</v>
      </c>
      <c r="F677" s="52">
        <v>0</v>
      </c>
      <c r="H677" s="52">
        <v>0</v>
      </c>
      <c r="I677" s="52">
        <v>0</v>
      </c>
      <c r="J677" s="52">
        <v>0</v>
      </c>
      <c r="K677" s="52">
        <v>0</v>
      </c>
      <c r="M677" s="52">
        <v>0</v>
      </c>
      <c r="N677" s="539" t="s">
        <v>2729</v>
      </c>
      <c r="O677" s="540">
        <v>0</v>
      </c>
    </row>
    <row r="678" spans="1:15" outlineLevel="2">
      <c r="A678" s="528" t="s">
        <v>2463</v>
      </c>
      <c r="B678" s="45" t="s">
        <v>38</v>
      </c>
      <c r="C678" s="529" t="s">
        <v>1279</v>
      </c>
      <c r="D678" s="529" t="s">
        <v>1286</v>
      </c>
      <c r="E678" s="45" t="s">
        <v>1287</v>
      </c>
      <c r="F678" s="52">
        <v>0</v>
      </c>
      <c r="H678" s="52">
        <v>0</v>
      </c>
      <c r="I678" s="52">
        <v>0</v>
      </c>
      <c r="J678" s="52">
        <v>0</v>
      </c>
      <c r="K678" s="52">
        <v>0</v>
      </c>
      <c r="M678" s="52">
        <v>0</v>
      </c>
      <c r="N678" s="539" t="s">
        <v>2729</v>
      </c>
      <c r="O678" s="540">
        <v>0</v>
      </c>
    </row>
    <row r="679" spans="1:15" outlineLevel="2">
      <c r="A679" s="528" t="s">
        <v>2464</v>
      </c>
      <c r="B679" s="45" t="s">
        <v>38</v>
      </c>
      <c r="C679" s="529" t="s">
        <v>1279</v>
      </c>
      <c r="D679" s="529" t="s">
        <v>1288</v>
      </c>
      <c r="E679" s="45" t="s">
        <v>1289</v>
      </c>
      <c r="F679" s="52">
        <v>0</v>
      </c>
      <c r="H679" s="52">
        <v>0</v>
      </c>
      <c r="I679" s="52">
        <v>0</v>
      </c>
      <c r="J679" s="52">
        <v>0</v>
      </c>
      <c r="K679" s="52">
        <v>0</v>
      </c>
      <c r="M679" s="52">
        <v>0</v>
      </c>
      <c r="N679" s="539" t="s">
        <v>2729</v>
      </c>
      <c r="O679" s="540">
        <v>0</v>
      </c>
    </row>
    <row r="680" spans="1:15" ht="13.8" outlineLevel="1" thickBot="1">
      <c r="A680" s="528" t="s">
        <v>2465</v>
      </c>
      <c r="C680" s="529" t="s">
        <v>1279</v>
      </c>
      <c r="E680" s="541" t="s">
        <v>1795</v>
      </c>
      <c r="F680" s="42">
        <v>-2601063</v>
      </c>
      <c r="G680" s="42"/>
      <c r="H680" s="42">
        <v>0</v>
      </c>
      <c r="I680" s="42">
        <v>-2601063</v>
      </c>
      <c r="J680" s="42">
        <v>0</v>
      </c>
      <c r="K680" s="42">
        <v>-2601063</v>
      </c>
      <c r="L680" s="42"/>
      <c r="M680" s="42">
        <v>-1552017</v>
      </c>
      <c r="N680" s="539">
        <v>0.67600000000000005</v>
      </c>
      <c r="O680" s="540">
        <v>-1049046</v>
      </c>
    </row>
    <row r="681" spans="1:15" ht="13.8" outlineLevel="2" thickTop="1">
      <c r="A681" s="528" t="s">
        <v>38</v>
      </c>
      <c r="C681" s="529" t="s">
        <v>1290</v>
      </c>
      <c r="N681" s="539" t="s">
        <v>2729</v>
      </c>
      <c r="O681" s="540" t="s">
        <v>2729</v>
      </c>
    </row>
    <row r="682" spans="1:15" outlineLevel="2">
      <c r="A682" s="528" t="s">
        <v>2466</v>
      </c>
      <c r="B682" s="45" t="s">
        <v>38</v>
      </c>
      <c r="C682" s="529" t="s">
        <v>1290</v>
      </c>
      <c r="D682" s="529" t="s">
        <v>1291</v>
      </c>
      <c r="E682" s="45" t="s">
        <v>1292</v>
      </c>
      <c r="F682" s="52">
        <v>0</v>
      </c>
      <c r="H682" s="52">
        <v>0</v>
      </c>
      <c r="I682" s="52">
        <v>0</v>
      </c>
      <c r="J682" s="52">
        <v>0</v>
      </c>
      <c r="K682" s="52">
        <v>0</v>
      </c>
      <c r="M682" s="52">
        <v>0</v>
      </c>
      <c r="N682" s="539" t="s">
        <v>2729</v>
      </c>
      <c r="O682" s="540">
        <v>0</v>
      </c>
    </row>
    <row r="683" spans="1:15" outlineLevel="2">
      <c r="A683" s="528" t="s">
        <v>2467</v>
      </c>
      <c r="B683" s="45" t="s">
        <v>38</v>
      </c>
      <c r="C683" s="529" t="s">
        <v>1290</v>
      </c>
      <c r="D683" s="529" t="s">
        <v>1293</v>
      </c>
      <c r="E683" s="45" t="s">
        <v>1294</v>
      </c>
      <c r="F683" s="52">
        <v>-1360450</v>
      </c>
      <c r="H683" s="52">
        <v>0</v>
      </c>
      <c r="I683" s="52">
        <v>-1360450</v>
      </c>
      <c r="J683" s="52">
        <v>0</v>
      </c>
      <c r="K683" s="52">
        <v>-1360450</v>
      </c>
      <c r="M683" s="52">
        <v>0</v>
      </c>
      <c r="N683" s="539" t="s">
        <v>2729</v>
      </c>
      <c r="O683" s="540">
        <v>-1360450</v>
      </c>
    </row>
    <row r="684" spans="1:15" outlineLevel="2">
      <c r="A684" s="528" t="s">
        <v>2468</v>
      </c>
      <c r="B684" s="45" t="s">
        <v>38</v>
      </c>
      <c r="C684" s="529" t="s">
        <v>1290</v>
      </c>
      <c r="D684" s="529" t="s">
        <v>1295</v>
      </c>
      <c r="E684" s="45" t="s">
        <v>1296</v>
      </c>
      <c r="F684" s="52">
        <v>0</v>
      </c>
      <c r="H684" s="52">
        <v>0</v>
      </c>
      <c r="I684" s="52">
        <v>0</v>
      </c>
      <c r="J684" s="52">
        <v>0</v>
      </c>
      <c r="K684" s="52">
        <v>0</v>
      </c>
      <c r="M684" s="52">
        <v>0</v>
      </c>
      <c r="N684" s="539" t="s">
        <v>2729</v>
      </c>
      <c r="O684" s="540">
        <v>0</v>
      </c>
    </row>
    <row r="685" spans="1:15" outlineLevel="2">
      <c r="A685" s="528" t="s">
        <v>2469</v>
      </c>
      <c r="B685" s="45" t="s">
        <v>38</v>
      </c>
      <c r="C685" s="529" t="s">
        <v>1290</v>
      </c>
      <c r="D685" s="529" t="s">
        <v>1297</v>
      </c>
      <c r="E685" s="45" t="s">
        <v>1298</v>
      </c>
      <c r="F685" s="52">
        <v>0</v>
      </c>
      <c r="H685" s="52">
        <v>0</v>
      </c>
      <c r="I685" s="52">
        <v>0</v>
      </c>
      <c r="J685" s="52">
        <v>0</v>
      </c>
      <c r="K685" s="52">
        <v>0</v>
      </c>
      <c r="M685" s="52">
        <v>0</v>
      </c>
      <c r="N685" s="539" t="s">
        <v>2729</v>
      </c>
      <c r="O685" s="540">
        <v>0</v>
      </c>
    </row>
    <row r="686" spans="1:15" outlineLevel="2">
      <c r="A686" s="528" t="s">
        <v>2470</v>
      </c>
      <c r="B686" s="45" t="s">
        <v>38</v>
      </c>
      <c r="C686" s="529" t="s">
        <v>1290</v>
      </c>
      <c r="D686" s="529" t="s">
        <v>1299</v>
      </c>
      <c r="E686" s="45" t="s">
        <v>1300</v>
      </c>
      <c r="F686" s="52">
        <v>-1799428</v>
      </c>
      <c r="H686" s="52">
        <v>0</v>
      </c>
      <c r="I686" s="52">
        <v>-1799428</v>
      </c>
      <c r="J686" s="52">
        <v>0</v>
      </c>
      <c r="K686" s="52">
        <v>-1799428</v>
      </c>
      <c r="M686" s="52">
        <v>-2836838</v>
      </c>
      <c r="N686" s="539">
        <v>-0.36599999999999999</v>
      </c>
      <c r="O686" s="540">
        <v>1037410</v>
      </c>
    </row>
    <row r="687" spans="1:15" outlineLevel="2">
      <c r="A687" s="528" t="s">
        <v>2471</v>
      </c>
      <c r="B687" s="45" t="s">
        <v>38</v>
      </c>
      <c r="C687" s="529" t="s">
        <v>1290</v>
      </c>
      <c r="D687" s="529" t="s">
        <v>1301</v>
      </c>
      <c r="E687" s="45" t="s">
        <v>1302</v>
      </c>
      <c r="F687" s="52">
        <v>0</v>
      </c>
      <c r="H687" s="52">
        <v>0</v>
      </c>
      <c r="I687" s="52">
        <v>0</v>
      </c>
      <c r="J687" s="52">
        <v>0</v>
      </c>
      <c r="K687" s="52">
        <v>0</v>
      </c>
      <c r="M687" s="52">
        <v>0</v>
      </c>
      <c r="N687" s="539" t="s">
        <v>2729</v>
      </c>
      <c r="O687" s="540">
        <v>0</v>
      </c>
    </row>
    <row r="688" spans="1:15" outlineLevel="2">
      <c r="A688" s="528" t="s">
        <v>2472</v>
      </c>
      <c r="B688" s="45" t="s">
        <v>38</v>
      </c>
      <c r="C688" s="529" t="s">
        <v>1290</v>
      </c>
      <c r="D688" s="529" t="s">
        <v>1303</v>
      </c>
      <c r="E688" s="45" t="s">
        <v>1304</v>
      </c>
      <c r="F688" s="52">
        <v>0</v>
      </c>
      <c r="H688" s="52">
        <v>0</v>
      </c>
      <c r="I688" s="52">
        <v>0</v>
      </c>
      <c r="J688" s="52">
        <v>0</v>
      </c>
      <c r="K688" s="52">
        <v>0</v>
      </c>
      <c r="M688" s="52">
        <v>0</v>
      </c>
      <c r="N688" s="539" t="s">
        <v>2729</v>
      </c>
      <c r="O688" s="540">
        <v>0</v>
      </c>
    </row>
    <row r="689" spans="1:15" outlineLevel="2">
      <c r="A689" s="528" t="s">
        <v>2473</v>
      </c>
      <c r="B689" s="45" t="s">
        <v>38</v>
      </c>
      <c r="C689" s="529" t="s">
        <v>1290</v>
      </c>
      <c r="D689" s="529" t="s">
        <v>1305</v>
      </c>
      <c r="E689" s="45" t="s">
        <v>1306</v>
      </c>
      <c r="F689" s="52">
        <v>0</v>
      </c>
      <c r="H689" s="52">
        <v>0</v>
      </c>
      <c r="I689" s="52">
        <v>0</v>
      </c>
      <c r="J689" s="52">
        <v>0</v>
      </c>
      <c r="K689" s="52">
        <v>0</v>
      </c>
      <c r="M689" s="52">
        <v>0</v>
      </c>
      <c r="N689" s="539" t="s">
        <v>2729</v>
      </c>
      <c r="O689" s="540">
        <v>0</v>
      </c>
    </row>
    <row r="690" spans="1:15" outlineLevel="2">
      <c r="A690" s="528" t="s">
        <v>2474</v>
      </c>
      <c r="B690" s="45" t="s">
        <v>38</v>
      </c>
      <c r="C690" s="529" t="s">
        <v>1290</v>
      </c>
      <c r="D690" s="529" t="s">
        <v>1307</v>
      </c>
      <c r="E690" s="45" t="s">
        <v>1308</v>
      </c>
      <c r="F690" s="52">
        <v>0</v>
      </c>
      <c r="H690" s="52">
        <v>0</v>
      </c>
      <c r="I690" s="52">
        <v>0</v>
      </c>
      <c r="J690" s="52">
        <v>0</v>
      </c>
      <c r="K690" s="52">
        <v>0</v>
      </c>
      <c r="M690" s="52">
        <v>0</v>
      </c>
      <c r="N690" s="539" t="s">
        <v>2729</v>
      </c>
      <c r="O690" s="540">
        <v>0</v>
      </c>
    </row>
    <row r="691" spans="1:15" outlineLevel="2">
      <c r="A691" s="528" t="s">
        <v>2475</v>
      </c>
      <c r="B691" s="45" t="s">
        <v>38</v>
      </c>
      <c r="C691" s="529" t="s">
        <v>1290</v>
      </c>
      <c r="D691" s="529" t="s">
        <v>1309</v>
      </c>
      <c r="E691" s="45" t="s">
        <v>1310</v>
      </c>
      <c r="F691" s="52">
        <v>0</v>
      </c>
      <c r="H691" s="52">
        <v>0</v>
      </c>
      <c r="I691" s="52">
        <v>0</v>
      </c>
      <c r="J691" s="52">
        <v>0</v>
      </c>
      <c r="K691" s="52">
        <v>0</v>
      </c>
      <c r="M691" s="52">
        <v>0</v>
      </c>
      <c r="N691" s="539" t="s">
        <v>2729</v>
      </c>
      <c r="O691" s="540">
        <v>0</v>
      </c>
    </row>
    <row r="692" spans="1:15" outlineLevel="2">
      <c r="A692" s="528" t="s">
        <v>2476</v>
      </c>
      <c r="B692" s="45" t="s">
        <v>38</v>
      </c>
      <c r="C692" s="529" t="s">
        <v>1290</v>
      </c>
      <c r="D692" s="529" t="s">
        <v>1311</v>
      </c>
      <c r="E692" s="45" t="s">
        <v>1312</v>
      </c>
      <c r="F692" s="52">
        <v>-2096697</v>
      </c>
      <c r="H692" s="52">
        <v>0</v>
      </c>
      <c r="I692" s="52">
        <v>-2096697</v>
      </c>
      <c r="J692" s="52">
        <v>0</v>
      </c>
      <c r="K692" s="52">
        <v>-2096697</v>
      </c>
      <c r="M692" s="52">
        <v>-1241021</v>
      </c>
      <c r="N692" s="539">
        <v>0.68899999999999995</v>
      </c>
      <c r="O692" s="540">
        <v>-855676</v>
      </c>
    </row>
    <row r="693" spans="1:15" outlineLevel="2">
      <c r="A693" s="528" t="s">
        <v>2477</v>
      </c>
      <c r="B693" s="45" t="s">
        <v>38</v>
      </c>
      <c r="C693" s="529" t="s">
        <v>1290</v>
      </c>
      <c r="D693" s="529" t="s">
        <v>1313</v>
      </c>
      <c r="E693" s="45" t="s">
        <v>1314</v>
      </c>
      <c r="F693" s="52">
        <v>0</v>
      </c>
      <c r="H693" s="52">
        <v>0</v>
      </c>
      <c r="I693" s="52">
        <v>0</v>
      </c>
      <c r="J693" s="52">
        <v>0</v>
      </c>
      <c r="K693" s="52">
        <v>0</v>
      </c>
      <c r="M693" s="52">
        <v>0</v>
      </c>
      <c r="N693" s="539" t="s">
        <v>2729</v>
      </c>
      <c r="O693" s="540">
        <v>0</v>
      </c>
    </row>
    <row r="694" spans="1:15" ht="13.8" outlineLevel="1" thickBot="1">
      <c r="A694" s="528" t="s">
        <v>2478</v>
      </c>
      <c r="C694" s="529" t="s">
        <v>1290</v>
      </c>
      <c r="E694" s="541" t="s">
        <v>1796</v>
      </c>
      <c r="F694" s="42">
        <v>-5256575</v>
      </c>
      <c r="G694" s="42"/>
      <c r="H694" s="42">
        <v>0</v>
      </c>
      <c r="I694" s="42">
        <v>-5256575</v>
      </c>
      <c r="J694" s="42">
        <v>0</v>
      </c>
      <c r="K694" s="42">
        <v>-5256575</v>
      </c>
      <c r="L694" s="42"/>
      <c r="M694" s="42">
        <v>-4077859</v>
      </c>
      <c r="N694" s="539">
        <v>0.28899999999999998</v>
      </c>
      <c r="O694" s="540">
        <v>-1178716</v>
      </c>
    </row>
    <row r="695" spans="1:15" ht="13.8" outlineLevel="2" thickTop="1">
      <c r="A695" s="528" t="s">
        <v>38</v>
      </c>
      <c r="C695" s="529" t="s">
        <v>1315</v>
      </c>
      <c r="N695" s="539" t="s">
        <v>2729</v>
      </c>
      <c r="O695" s="540" t="s">
        <v>2729</v>
      </c>
    </row>
    <row r="696" spans="1:15" outlineLevel="2">
      <c r="A696" s="528" t="s">
        <v>2479</v>
      </c>
      <c r="B696" s="45" t="s">
        <v>38</v>
      </c>
      <c r="C696" s="529" t="s">
        <v>1315</v>
      </c>
      <c r="D696" s="529" t="s">
        <v>1316</v>
      </c>
      <c r="E696" s="45" t="s">
        <v>1317</v>
      </c>
      <c r="F696" s="52">
        <v>0</v>
      </c>
      <c r="H696" s="52">
        <v>0</v>
      </c>
      <c r="I696" s="52">
        <v>0</v>
      </c>
      <c r="J696" s="52">
        <v>0</v>
      </c>
      <c r="K696" s="52">
        <v>0</v>
      </c>
      <c r="M696" s="52">
        <v>0</v>
      </c>
      <c r="N696" s="539" t="s">
        <v>2729</v>
      </c>
      <c r="O696" s="540">
        <v>0</v>
      </c>
    </row>
    <row r="697" spans="1:15" outlineLevel="2">
      <c r="A697" s="528" t="s">
        <v>2480</v>
      </c>
      <c r="B697" s="45" t="s">
        <v>38</v>
      </c>
      <c r="C697" s="529" t="s">
        <v>1315</v>
      </c>
      <c r="D697" s="529" t="s">
        <v>1318</v>
      </c>
      <c r="E697" s="45" t="s">
        <v>1319</v>
      </c>
      <c r="F697" s="52">
        <v>0</v>
      </c>
      <c r="H697" s="52">
        <v>0</v>
      </c>
      <c r="I697" s="52">
        <v>0</v>
      </c>
      <c r="J697" s="52">
        <v>0</v>
      </c>
      <c r="K697" s="52">
        <v>0</v>
      </c>
      <c r="M697" s="52">
        <v>0</v>
      </c>
      <c r="N697" s="539" t="s">
        <v>2729</v>
      </c>
      <c r="O697" s="540">
        <v>0</v>
      </c>
    </row>
    <row r="698" spans="1:15" outlineLevel="2">
      <c r="A698" s="528" t="s">
        <v>2481</v>
      </c>
      <c r="B698" s="45" t="s">
        <v>38</v>
      </c>
      <c r="C698" s="529" t="s">
        <v>1315</v>
      </c>
      <c r="D698" s="529" t="s">
        <v>1320</v>
      </c>
      <c r="E698" s="45" t="s">
        <v>1321</v>
      </c>
      <c r="F698" s="52">
        <v>0</v>
      </c>
      <c r="H698" s="52">
        <v>0</v>
      </c>
      <c r="I698" s="52">
        <v>0</v>
      </c>
      <c r="J698" s="52">
        <v>0</v>
      </c>
      <c r="K698" s="52">
        <v>0</v>
      </c>
      <c r="M698" s="52">
        <v>0</v>
      </c>
      <c r="N698" s="539" t="s">
        <v>2729</v>
      </c>
      <c r="O698" s="540">
        <v>0</v>
      </c>
    </row>
    <row r="699" spans="1:15" outlineLevel="2">
      <c r="A699" s="528" t="s">
        <v>2482</v>
      </c>
      <c r="B699" s="45" t="s">
        <v>38</v>
      </c>
      <c r="C699" s="529" t="s">
        <v>1315</v>
      </c>
      <c r="D699" s="529" t="s">
        <v>1322</v>
      </c>
      <c r="E699" s="45" t="s">
        <v>1323</v>
      </c>
      <c r="F699" s="52">
        <v>0</v>
      </c>
      <c r="H699" s="52">
        <v>0</v>
      </c>
      <c r="I699" s="52">
        <v>0</v>
      </c>
      <c r="J699" s="52">
        <v>0</v>
      </c>
      <c r="K699" s="52">
        <v>0</v>
      </c>
      <c r="M699" s="52">
        <v>-3544</v>
      </c>
      <c r="N699" s="539">
        <v>-1</v>
      </c>
      <c r="O699" s="540">
        <v>3544</v>
      </c>
    </row>
    <row r="700" spans="1:15" outlineLevel="2">
      <c r="A700" s="528" t="s">
        <v>2483</v>
      </c>
      <c r="B700" s="45" t="s">
        <v>38</v>
      </c>
      <c r="C700" s="529" t="s">
        <v>1315</v>
      </c>
      <c r="D700" s="529" t="s">
        <v>1324</v>
      </c>
      <c r="E700" s="45" t="s">
        <v>1325</v>
      </c>
      <c r="F700" s="52">
        <v>-33774</v>
      </c>
      <c r="H700" s="52">
        <v>0</v>
      </c>
      <c r="I700" s="52">
        <v>-33774</v>
      </c>
      <c r="J700" s="52">
        <v>0</v>
      </c>
      <c r="K700" s="52">
        <v>-33774</v>
      </c>
      <c r="M700" s="52">
        <v>-49168</v>
      </c>
      <c r="N700" s="539">
        <v>-0.313</v>
      </c>
      <c r="O700" s="540">
        <v>15394</v>
      </c>
    </row>
    <row r="701" spans="1:15" outlineLevel="2">
      <c r="A701" s="528" t="s">
        <v>2484</v>
      </c>
      <c r="B701" s="45" t="s">
        <v>38</v>
      </c>
      <c r="C701" s="529" t="s">
        <v>1315</v>
      </c>
      <c r="D701" s="529" t="s">
        <v>1326</v>
      </c>
      <c r="E701" s="45" t="s">
        <v>1327</v>
      </c>
      <c r="F701" s="52">
        <v>0</v>
      </c>
      <c r="H701" s="52">
        <v>0</v>
      </c>
      <c r="I701" s="52">
        <v>0</v>
      </c>
      <c r="J701" s="52">
        <v>0</v>
      </c>
      <c r="K701" s="52">
        <v>0</v>
      </c>
      <c r="M701" s="52">
        <v>0</v>
      </c>
      <c r="N701" s="539" t="s">
        <v>2729</v>
      </c>
      <c r="O701" s="540">
        <v>0</v>
      </c>
    </row>
    <row r="702" spans="1:15" outlineLevel="2">
      <c r="A702" s="528" t="s">
        <v>2485</v>
      </c>
      <c r="B702" s="45" t="s">
        <v>38</v>
      </c>
      <c r="C702" s="529" t="s">
        <v>1315</v>
      </c>
      <c r="D702" s="529" t="s">
        <v>1328</v>
      </c>
      <c r="E702" s="45" t="s">
        <v>1329</v>
      </c>
      <c r="F702" s="52">
        <v>0</v>
      </c>
      <c r="H702" s="52">
        <v>0</v>
      </c>
      <c r="I702" s="52">
        <v>0</v>
      </c>
      <c r="J702" s="52">
        <v>0</v>
      </c>
      <c r="K702" s="52">
        <v>0</v>
      </c>
      <c r="M702" s="52">
        <v>0</v>
      </c>
      <c r="N702" s="539" t="s">
        <v>2729</v>
      </c>
      <c r="O702" s="540">
        <v>0</v>
      </c>
    </row>
    <row r="703" spans="1:15" outlineLevel="2">
      <c r="A703" s="528" t="s">
        <v>2486</v>
      </c>
      <c r="B703" s="45" t="s">
        <v>38</v>
      </c>
      <c r="C703" s="529" t="s">
        <v>1315</v>
      </c>
      <c r="D703" s="529" t="s">
        <v>1330</v>
      </c>
      <c r="E703" s="45" t="s">
        <v>1331</v>
      </c>
      <c r="F703" s="52">
        <v>0</v>
      </c>
      <c r="H703" s="52">
        <v>0</v>
      </c>
      <c r="I703" s="52">
        <v>0</v>
      </c>
      <c r="J703" s="52">
        <v>0</v>
      </c>
      <c r="K703" s="52">
        <v>0</v>
      </c>
      <c r="M703" s="52">
        <v>0</v>
      </c>
      <c r="N703" s="539" t="s">
        <v>2729</v>
      </c>
      <c r="O703" s="540">
        <v>0</v>
      </c>
    </row>
    <row r="704" spans="1:15" outlineLevel="2">
      <c r="A704" s="528" t="s">
        <v>2487</v>
      </c>
      <c r="B704" s="45" t="s">
        <v>38</v>
      </c>
      <c r="C704" s="529" t="s">
        <v>1315</v>
      </c>
      <c r="D704" s="529" t="s">
        <v>1332</v>
      </c>
      <c r="E704" s="45" t="s">
        <v>1333</v>
      </c>
      <c r="F704" s="52">
        <v>0</v>
      </c>
      <c r="H704" s="52">
        <v>0</v>
      </c>
      <c r="I704" s="52">
        <v>0</v>
      </c>
      <c r="J704" s="52">
        <v>0</v>
      </c>
      <c r="K704" s="52">
        <v>0</v>
      </c>
      <c r="M704" s="52">
        <v>0</v>
      </c>
      <c r="N704" s="539" t="s">
        <v>2729</v>
      </c>
      <c r="O704" s="540">
        <v>0</v>
      </c>
    </row>
    <row r="705" spans="1:15" outlineLevel="2">
      <c r="A705" s="528" t="s">
        <v>2488</v>
      </c>
      <c r="B705" s="45" t="s">
        <v>38</v>
      </c>
      <c r="C705" s="529" t="s">
        <v>1315</v>
      </c>
      <c r="D705" s="529" t="s">
        <v>1334</v>
      </c>
      <c r="E705" s="45" t="s">
        <v>1335</v>
      </c>
      <c r="F705" s="52">
        <v>-32179</v>
      </c>
      <c r="H705" s="52">
        <v>0</v>
      </c>
      <c r="I705" s="52">
        <v>-32179</v>
      </c>
      <c r="J705" s="52">
        <v>0</v>
      </c>
      <c r="K705" s="52">
        <v>-32179</v>
      </c>
      <c r="M705" s="52">
        <v>-1663</v>
      </c>
      <c r="N705" s="539">
        <v>18.350000000000001</v>
      </c>
      <c r="O705" s="540">
        <v>-30516</v>
      </c>
    </row>
    <row r="706" spans="1:15" outlineLevel="2">
      <c r="A706" s="528" t="s">
        <v>2489</v>
      </c>
      <c r="B706" s="45" t="s">
        <v>38</v>
      </c>
      <c r="C706" s="529" t="s">
        <v>1315</v>
      </c>
      <c r="D706" s="529" t="s">
        <v>1336</v>
      </c>
      <c r="E706" s="45" t="s">
        <v>1337</v>
      </c>
      <c r="F706" s="52">
        <v>0</v>
      </c>
      <c r="H706" s="52">
        <v>0</v>
      </c>
      <c r="I706" s="52">
        <v>0</v>
      </c>
      <c r="J706" s="52">
        <v>0</v>
      </c>
      <c r="K706" s="52">
        <v>0</v>
      </c>
      <c r="M706" s="52">
        <v>-6909</v>
      </c>
      <c r="N706" s="539">
        <v>-1</v>
      </c>
      <c r="O706" s="540">
        <v>6909</v>
      </c>
    </row>
    <row r="707" spans="1:15" outlineLevel="2">
      <c r="A707" s="528" t="s">
        <v>2490</v>
      </c>
      <c r="B707" s="45" t="s">
        <v>38</v>
      </c>
      <c r="C707" s="529" t="s">
        <v>1315</v>
      </c>
      <c r="D707" s="529" t="s">
        <v>1338</v>
      </c>
      <c r="E707" s="45" t="s">
        <v>1339</v>
      </c>
      <c r="F707" s="52">
        <v>0</v>
      </c>
      <c r="H707" s="52">
        <v>0</v>
      </c>
      <c r="I707" s="52">
        <v>0</v>
      </c>
      <c r="J707" s="52">
        <v>0</v>
      </c>
      <c r="K707" s="52">
        <v>0</v>
      </c>
      <c r="M707" s="52">
        <v>0</v>
      </c>
      <c r="N707" s="539" t="s">
        <v>2729</v>
      </c>
      <c r="O707" s="540">
        <v>0</v>
      </c>
    </row>
    <row r="708" spans="1:15" outlineLevel="2">
      <c r="A708" s="528" t="s">
        <v>2491</v>
      </c>
      <c r="B708" s="45" t="s">
        <v>38</v>
      </c>
      <c r="C708" s="529" t="s">
        <v>1315</v>
      </c>
      <c r="D708" s="529" t="s">
        <v>1340</v>
      </c>
      <c r="E708" s="45" t="s">
        <v>1341</v>
      </c>
      <c r="F708" s="52">
        <v>0</v>
      </c>
      <c r="H708" s="52">
        <v>0</v>
      </c>
      <c r="I708" s="52">
        <v>0</v>
      </c>
      <c r="J708" s="52">
        <v>0</v>
      </c>
      <c r="K708" s="52">
        <v>0</v>
      </c>
      <c r="M708" s="52">
        <v>-8582</v>
      </c>
      <c r="N708" s="539">
        <v>-1</v>
      </c>
      <c r="O708" s="540">
        <v>8582</v>
      </c>
    </row>
    <row r="709" spans="1:15" outlineLevel="2">
      <c r="A709" s="528" t="s">
        <v>2492</v>
      </c>
      <c r="B709" s="45" t="s">
        <v>38</v>
      </c>
      <c r="C709" s="529" t="s">
        <v>1315</v>
      </c>
      <c r="D709" s="529" t="s">
        <v>1342</v>
      </c>
      <c r="E709" s="45" t="s">
        <v>1343</v>
      </c>
      <c r="F709" s="52">
        <v>-124734</v>
      </c>
      <c r="H709" s="52">
        <v>0</v>
      </c>
      <c r="I709" s="52">
        <v>-124734</v>
      </c>
      <c r="J709" s="52">
        <v>0</v>
      </c>
      <c r="K709" s="52">
        <v>-124734</v>
      </c>
      <c r="M709" s="52">
        <v>-66450</v>
      </c>
      <c r="N709" s="539">
        <v>0.877</v>
      </c>
      <c r="O709" s="540">
        <v>-58284</v>
      </c>
    </row>
    <row r="710" spans="1:15" outlineLevel="2">
      <c r="A710" s="528" t="s">
        <v>2493</v>
      </c>
      <c r="B710" s="45" t="s">
        <v>38</v>
      </c>
      <c r="C710" s="529" t="s">
        <v>1315</v>
      </c>
      <c r="D710" s="529" t="s">
        <v>1344</v>
      </c>
      <c r="E710" s="45" t="s">
        <v>1345</v>
      </c>
      <c r="F710" s="52">
        <v>0</v>
      </c>
      <c r="H710" s="52">
        <v>0</v>
      </c>
      <c r="I710" s="52">
        <v>0</v>
      </c>
      <c r="J710" s="52">
        <v>0</v>
      </c>
      <c r="K710" s="52">
        <v>0</v>
      </c>
      <c r="M710" s="52">
        <v>0</v>
      </c>
      <c r="N710" s="539" t="s">
        <v>2729</v>
      </c>
      <c r="O710" s="540">
        <v>0</v>
      </c>
    </row>
    <row r="711" spans="1:15" outlineLevel="2">
      <c r="A711" s="528" t="s">
        <v>2494</v>
      </c>
      <c r="B711" s="45" t="s">
        <v>38</v>
      </c>
      <c r="C711" s="529" t="s">
        <v>1315</v>
      </c>
      <c r="D711" s="529" t="s">
        <v>1346</v>
      </c>
      <c r="E711" s="45" t="s">
        <v>1347</v>
      </c>
      <c r="F711" s="52">
        <v>0</v>
      </c>
      <c r="H711" s="52">
        <v>0</v>
      </c>
      <c r="I711" s="52">
        <v>0</v>
      </c>
      <c r="J711" s="52">
        <v>0</v>
      </c>
      <c r="K711" s="52">
        <v>0</v>
      </c>
      <c r="M711" s="52">
        <v>0</v>
      </c>
      <c r="N711" s="539" t="s">
        <v>2729</v>
      </c>
      <c r="O711" s="540">
        <v>0</v>
      </c>
    </row>
    <row r="712" spans="1:15" outlineLevel="2">
      <c r="A712" s="528" t="s">
        <v>2495</v>
      </c>
      <c r="B712" s="45" t="s">
        <v>38</v>
      </c>
      <c r="C712" s="529" t="s">
        <v>1315</v>
      </c>
      <c r="D712" s="529" t="s">
        <v>1348</v>
      </c>
      <c r="E712" s="45" t="s">
        <v>1349</v>
      </c>
      <c r="F712" s="52">
        <v>0</v>
      </c>
      <c r="H712" s="52">
        <v>0</v>
      </c>
      <c r="I712" s="52">
        <v>0</v>
      </c>
      <c r="J712" s="52">
        <v>0</v>
      </c>
      <c r="K712" s="52">
        <v>0</v>
      </c>
      <c r="M712" s="52">
        <v>0</v>
      </c>
      <c r="N712" s="539" t="s">
        <v>2729</v>
      </c>
      <c r="O712" s="540">
        <v>0</v>
      </c>
    </row>
    <row r="713" spans="1:15" outlineLevel="2">
      <c r="A713" s="528" t="s">
        <v>2496</v>
      </c>
      <c r="B713" s="45" t="s">
        <v>38</v>
      </c>
      <c r="C713" s="529" t="s">
        <v>1315</v>
      </c>
      <c r="D713" s="529" t="s">
        <v>1350</v>
      </c>
      <c r="E713" s="45" t="s">
        <v>1351</v>
      </c>
      <c r="F713" s="52">
        <v>-326793</v>
      </c>
      <c r="H713" s="52">
        <v>0</v>
      </c>
      <c r="I713" s="52">
        <v>-326793</v>
      </c>
      <c r="J713" s="52">
        <v>0</v>
      </c>
      <c r="K713" s="52">
        <v>-326793</v>
      </c>
      <c r="M713" s="52">
        <v>-4022</v>
      </c>
      <c r="N713" s="539">
        <v>80.251000000000005</v>
      </c>
      <c r="O713" s="540">
        <v>-322771</v>
      </c>
    </row>
    <row r="714" spans="1:15" outlineLevel="2">
      <c r="A714" s="528" t="s">
        <v>2497</v>
      </c>
      <c r="B714" s="45" t="s">
        <v>38</v>
      </c>
      <c r="C714" s="529" t="s">
        <v>1315</v>
      </c>
      <c r="D714" s="529" t="s">
        <v>1352</v>
      </c>
      <c r="E714" s="45" t="s">
        <v>1353</v>
      </c>
      <c r="F714" s="52">
        <v>0</v>
      </c>
      <c r="H714" s="52">
        <v>0</v>
      </c>
      <c r="I714" s="52">
        <v>0</v>
      </c>
      <c r="J714" s="52">
        <v>0</v>
      </c>
      <c r="K714" s="52">
        <v>0</v>
      </c>
      <c r="M714" s="52">
        <v>-670</v>
      </c>
      <c r="N714" s="539">
        <v>-1</v>
      </c>
      <c r="O714" s="540">
        <v>670</v>
      </c>
    </row>
    <row r="715" spans="1:15" outlineLevel="2">
      <c r="A715" s="528" t="s">
        <v>2498</v>
      </c>
      <c r="B715" s="45" t="s">
        <v>38</v>
      </c>
      <c r="C715" s="529" t="s">
        <v>1315</v>
      </c>
      <c r="D715" s="529" t="s">
        <v>1354</v>
      </c>
      <c r="E715" s="45" t="s">
        <v>1355</v>
      </c>
      <c r="F715" s="52">
        <v>0</v>
      </c>
      <c r="H715" s="52">
        <v>0</v>
      </c>
      <c r="I715" s="52">
        <v>0</v>
      </c>
      <c r="J715" s="52">
        <v>0</v>
      </c>
      <c r="K715" s="52">
        <v>0</v>
      </c>
      <c r="M715" s="52">
        <v>0</v>
      </c>
      <c r="N715" s="539" t="s">
        <v>2729</v>
      </c>
      <c r="O715" s="540">
        <v>0</v>
      </c>
    </row>
    <row r="716" spans="1:15" outlineLevel="2">
      <c r="A716" s="528" t="s">
        <v>2499</v>
      </c>
      <c r="B716" s="45" t="s">
        <v>38</v>
      </c>
      <c r="C716" s="529" t="s">
        <v>1315</v>
      </c>
      <c r="D716" s="529" t="s">
        <v>1356</v>
      </c>
      <c r="E716" s="45" t="s">
        <v>1357</v>
      </c>
      <c r="F716" s="52">
        <v>0</v>
      </c>
      <c r="H716" s="52">
        <v>0</v>
      </c>
      <c r="I716" s="52">
        <v>0</v>
      </c>
      <c r="J716" s="52">
        <v>0</v>
      </c>
      <c r="K716" s="52">
        <v>0</v>
      </c>
      <c r="M716" s="52">
        <v>0</v>
      </c>
      <c r="N716" s="539" t="s">
        <v>2729</v>
      </c>
      <c r="O716" s="540">
        <v>0</v>
      </c>
    </row>
    <row r="717" spans="1:15" outlineLevel="2">
      <c r="A717" s="528" t="s">
        <v>2500</v>
      </c>
      <c r="B717" s="45" t="s">
        <v>38</v>
      </c>
      <c r="C717" s="529" t="s">
        <v>1315</v>
      </c>
      <c r="D717" s="529" t="s">
        <v>1358</v>
      </c>
      <c r="E717" s="45" t="s">
        <v>1359</v>
      </c>
      <c r="F717" s="52">
        <v>0</v>
      </c>
      <c r="H717" s="52">
        <v>0</v>
      </c>
      <c r="I717" s="52">
        <v>0</v>
      </c>
      <c r="J717" s="52">
        <v>0</v>
      </c>
      <c r="K717" s="52">
        <v>0</v>
      </c>
      <c r="M717" s="52">
        <v>0</v>
      </c>
      <c r="N717" s="539" t="s">
        <v>2729</v>
      </c>
      <c r="O717" s="540">
        <v>0</v>
      </c>
    </row>
    <row r="718" spans="1:15" outlineLevel="2">
      <c r="A718" s="528" t="s">
        <v>2501</v>
      </c>
      <c r="B718" s="45" t="s">
        <v>38</v>
      </c>
      <c r="C718" s="529" t="s">
        <v>1315</v>
      </c>
      <c r="D718" s="529" t="s">
        <v>1360</v>
      </c>
      <c r="E718" s="45" t="s">
        <v>1361</v>
      </c>
      <c r="F718" s="52">
        <v>-4048</v>
      </c>
      <c r="H718" s="52">
        <v>0</v>
      </c>
      <c r="I718" s="52">
        <v>-4048</v>
      </c>
      <c r="J718" s="52">
        <v>0</v>
      </c>
      <c r="K718" s="52">
        <v>-4048</v>
      </c>
      <c r="M718" s="52">
        <v>-109748</v>
      </c>
      <c r="N718" s="539">
        <v>-0.96299999999999997</v>
      </c>
      <c r="O718" s="540">
        <v>105700</v>
      </c>
    </row>
    <row r="719" spans="1:15" outlineLevel="2">
      <c r="A719" s="528" t="s">
        <v>2502</v>
      </c>
      <c r="B719" s="45" t="s">
        <v>38</v>
      </c>
      <c r="C719" s="529" t="s">
        <v>1315</v>
      </c>
      <c r="D719" s="529" t="s">
        <v>1362</v>
      </c>
      <c r="E719" s="45" t="s">
        <v>1363</v>
      </c>
      <c r="F719" s="52">
        <v>-128150</v>
      </c>
      <c r="H719" s="52">
        <v>0</v>
      </c>
      <c r="I719" s="52">
        <v>-128150</v>
      </c>
      <c r="J719" s="52">
        <v>0</v>
      </c>
      <c r="K719" s="52">
        <v>-128150</v>
      </c>
      <c r="M719" s="52">
        <v>-190521</v>
      </c>
      <c r="N719" s="539">
        <v>-0.32700000000000001</v>
      </c>
      <c r="O719" s="540">
        <v>62371</v>
      </c>
    </row>
    <row r="720" spans="1:15" outlineLevel="2">
      <c r="A720" s="528" t="s">
        <v>2503</v>
      </c>
      <c r="B720" s="45" t="s">
        <v>38</v>
      </c>
      <c r="C720" s="529" t="s">
        <v>1315</v>
      </c>
      <c r="D720" s="529" t="s">
        <v>1364</v>
      </c>
      <c r="E720" s="45" t="s">
        <v>1365</v>
      </c>
      <c r="F720" s="52">
        <v>-385</v>
      </c>
      <c r="H720" s="52">
        <v>0</v>
      </c>
      <c r="I720" s="52">
        <v>-385</v>
      </c>
      <c r="J720" s="52">
        <v>0</v>
      </c>
      <c r="K720" s="52">
        <v>-385</v>
      </c>
      <c r="M720" s="52">
        <v>-76912</v>
      </c>
      <c r="N720" s="539">
        <v>-0.995</v>
      </c>
      <c r="O720" s="540">
        <v>76527</v>
      </c>
    </row>
    <row r="721" spans="1:15" ht="13.8" outlineLevel="1" thickBot="1">
      <c r="A721" s="528" t="s">
        <v>2504</v>
      </c>
      <c r="C721" s="529" t="s">
        <v>1315</v>
      </c>
      <c r="E721" s="541" t="s">
        <v>1797</v>
      </c>
      <c r="F721" s="42">
        <v>-650063</v>
      </c>
      <c r="G721" s="42"/>
      <c r="H721" s="42">
        <v>0</v>
      </c>
      <c r="I721" s="42">
        <v>-650063</v>
      </c>
      <c r="J721" s="42">
        <v>0</v>
      </c>
      <c r="K721" s="42">
        <v>-650063</v>
      </c>
      <c r="L721" s="42"/>
      <c r="M721" s="42">
        <v>-518189</v>
      </c>
      <c r="N721" s="539">
        <v>0.254</v>
      </c>
      <c r="O721" s="540">
        <v>-131874</v>
      </c>
    </row>
    <row r="722" spans="1:15" ht="13.8" outlineLevel="2" thickTop="1">
      <c r="A722" s="528" t="s">
        <v>38</v>
      </c>
      <c r="C722" s="529" t="s">
        <v>1366</v>
      </c>
      <c r="N722" s="539" t="s">
        <v>2729</v>
      </c>
      <c r="O722" s="540" t="s">
        <v>2729</v>
      </c>
    </row>
    <row r="723" spans="1:15" outlineLevel="2">
      <c r="A723" s="528" t="s">
        <v>2505</v>
      </c>
      <c r="B723" s="45" t="s">
        <v>38</v>
      </c>
      <c r="C723" s="529" t="s">
        <v>1366</v>
      </c>
      <c r="D723" s="529" t="s">
        <v>1367</v>
      </c>
      <c r="E723" s="45" t="s">
        <v>1368</v>
      </c>
      <c r="F723" s="52">
        <v>0</v>
      </c>
      <c r="H723" s="52">
        <v>0</v>
      </c>
      <c r="I723" s="52">
        <v>0</v>
      </c>
      <c r="J723" s="52">
        <v>0</v>
      </c>
      <c r="K723" s="52">
        <v>0</v>
      </c>
      <c r="M723" s="52">
        <v>0</v>
      </c>
      <c r="N723" s="539" t="s">
        <v>2729</v>
      </c>
      <c r="O723" s="540">
        <v>0</v>
      </c>
    </row>
    <row r="724" spans="1:15" ht="13.8" outlineLevel="1" thickBot="1">
      <c r="A724" s="528" t="s">
        <v>2506</v>
      </c>
      <c r="C724" s="529" t="s">
        <v>1366</v>
      </c>
      <c r="E724" s="541" t="s">
        <v>1798</v>
      </c>
      <c r="F724" s="42">
        <v>0</v>
      </c>
      <c r="G724" s="42"/>
      <c r="H724" s="42">
        <v>0</v>
      </c>
      <c r="I724" s="42">
        <v>0</v>
      </c>
      <c r="J724" s="42">
        <v>0</v>
      </c>
      <c r="K724" s="42">
        <v>0</v>
      </c>
      <c r="L724" s="42"/>
      <c r="M724" s="42">
        <v>0</v>
      </c>
      <c r="N724" s="539" t="s">
        <v>2729</v>
      </c>
      <c r="O724" s="540">
        <v>0</v>
      </c>
    </row>
    <row r="725" spans="1:15" ht="13.8" outlineLevel="2" thickTop="1">
      <c r="A725" s="528" t="s">
        <v>38</v>
      </c>
      <c r="C725" s="529" t="s">
        <v>1369</v>
      </c>
      <c r="N725" s="539" t="s">
        <v>2729</v>
      </c>
      <c r="O725" s="540" t="s">
        <v>2729</v>
      </c>
    </row>
    <row r="726" spans="1:15" outlineLevel="2">
      <c r="A726" s="528" t="s">
        <v>2507</v>
      </c>
      <c r="B726" s="45" t="s">
        <v>38</v>
      </c>
      <c r="C726" s="529" t="s">
        <v>1369</v>
      </c>
      <c r="D726" s="529" t="s">
        <v>1370</v>
      </c>
      <c r="E726" s="45" t="s">
        <v>1371</v>
      </c>
      <c r="F726" s="52">
        <v>0</v>
      </c>
      <c r="H726" s="52">
        <v>0</v>
      </c>
      <c r="I726" s="52">
        <v>0</v>
      </c>
      <c r="J726" s="52">
        <v>0</v>
      </c>
      <c r="K726" s="52">
        <v>0</v>
      </c>
      <c r="M726" s="52">
        <v>0</v>
      </c>
      <c r="N726" s="539" t="s">
        <v>2729</v>
      </c>
      <c r="O726" s="540">
        <v>0</v>
      </c>
    </row>
    <row r="727" spans="1:15" outlineLevel="2">
      <c r="A727" s="528" t="s">
        <v>2508</v>
      </c>
      <c r="B727" s="45" t="s">
        <v>38</v>
      </c>
      <c r="C727" s="529" t="s">
        <v>1369</v>
      </c>
      <c r="D727" s="529" t="s">
        <v>1372</v>
      </c>
      <c r="E727" s="45" t="s">
        <v>1373</v>
      </c>
      <c r="F727" s="52">
        <v>0</v>
      </c>
      <c r="H727" s="52">
        <v>0</v>
      </c>
      <c r="I727" s="52">
        <v>0</v>
      </c>
      <c r="J727" s="52">
        <v>0</v>
      </c>
      <c r="K727" s="52">
        <v>0</v>
      </c>
      <c r="M727" s="52">
        <v>0</v>
      </c>
      <c r="N727" s="539" t="s">
        <v>2729</v>
      </c>
      <c r="O727" s="540">
        <v>0</v>
      </c>
    </row>
    <row r="728" spans="1:15" outlineLevel="2">
      <c r="A728" s="528" t="s">
        <v>2509</v>
      </c>
      <c r="B728" s="45" t="s">
        <v>38</v>
      </c>
      <c r="C728" s="529" t="s">
        <v>1369</v>
      </c>
      <c r="D728" s="529" t="s">
        <v>1374</v>
      </c>
      <c r="E728" s="45" t="s">
        <v>1375</v>
      </c>
      <c r="F728" s="52">
        <v>0</v>
      </c>
      <c r="H728" s="52">
        <v>0</v>
      </c>
      <c r="I728" s="52">
        <v>0</v>
      </c>
      <c r="J728" s="52">
        <v>0</v>
      </c>
      <c r="K728" s="52">
        <v>0</v>
      </c>
      <c r="M728" s="52">
        <v>0</v>
      </c>
      <c r="N728" s="539" t="s">
        <v>2729</v>
      </c>
      <c r="O728" s="540">
        <v>0</v>
      </c>
    </row>
    <row r="729" spans="1:15" outlineLevel="2">
      <c r="A729" s="528" t="s">
        <v>2510</v>
      </c>
      <c r="B729" s="45" t="s">
        <v>38</v>
      </c>
      <c r="C729" s="529" t="s">
        <v>1369</v>
      </c>
      <c r="D729" s="529" t="s">
        <v>1376</v>
      </c>
      <c r="E729" s="45" t="s">
        <v>1377</v>
      </c>
      <c r="F729" s="52">
        <v>0</v>
      </c>
      <c r="H729" s="52">
        <v>0</v>
      </c>
      <c r="I729" s="52">
        <v>0</v>
      </c>
      <c r="J729" s="52">
        <v>0</v>
      </c>
      <c r="K729" s="52">
        <v>0</v>
      </c>
      <c r="M729" s="52">
        <v>-438980</v>
      </c>
      <c r="N729" s="539">
        <v>-1</v>
      </c>
      <c r="O729" s="540">
        <v>438980</v>
      </c>
    </row>
    <row r="730" spans="1:15" ht="13.8" outlineLevel="1" thickBot="1">
      <c r="A730" s="528" t="s">
        <v>2511</v>
      </c>
      <c r="C730" s="529" t="s">
        <v>1369</v>
      </c>
      <c r="E730" s="541" t="s">
        <v>1799</v>
      </c>
      <c r="F730" s="42">
        <v>0</v>
      </c>
      <c r="G730" s="42"/>
      <c r="H730" s="42">
        <v>0</v>
      </c>
      <c r="I730" s="42">
        <v>0</v>
      </c>
      <c r="J730" s="42">
        <v>0</v>
      </c>
      <c r="K730" s="42">
        <v>0</v>
      </c>
      <c r="L730" s="42"/>
      <c r="M730" s="42">
        <v>-438980</v>
      </c>
      <c r="N730" s="539">
        <v>-1</v>
      </c>
      <c r="O730" s="540">
        <v>438980</v>
      </c>
    </row>
    <row r="731" spans="1:15" ht="13.8" outlineLevel="2" thickTop="1">
      <c r="A731" s="528" t="s">
        <v>38</v>
      </c>
      <c r="C731" s="529" t="s">
        <v>1378</v>
      </c>
      <c r="N731" s="539" t="s">
        <v>2729</v>
      </c>
      <c r="O731" s="540" t="s">
        <v>2729</v>
      </c>
    </row>
    <row r="732" spans="1:15" outlineLevel="2">
      <c r="A732" s="528" t="s">
        <v>2512</v>
      </c>
      <c r="B732" s="45" t="s">
        <v>38</v>
      </c>
      <c r="C732" s="529" t="s">
        <v>1378</v>
      </c>
      <c r="D732" s="529" t="s">
        <v>1379</v>
      </c>
      <c r="E732" s="45" t="s">
        <v>1380</v>
      </c>
      <c r="F732" s="52">
        <v>-40549</v>
      </c>
      <c r="H732" s="52">
        <v>0</v>
      </c>
      <c r="I732" s="52">
        <v>-40549</v>
      </c>
      <c r="J732" s="52">
        <v>0</v>
      </c>
      <c r="K732" s="52">
        <v>-40549</v>
      </c>
      <c r="M732" s="52">
        <v>-88409</v>
      </c>
      <c r="N732" s="539">
        <v>-0.54100000000000004</v>
      </c>
      <c r="O732" s="540">
        <v>47860</v>
      </c>
    </row>
    <row r="733" spans="1:15" outlineLevel="2">
      <c r="A733" s="528" t="s">
        <v>2513</v>
      </c>
      <c r="B733" s="45" t="s">
        <v>38</v>
      </c>
      <c r="C733" s="529" t="s">
        <v>1378</v>
      </c>
      <c r="D733" s="529" t="s">
        <v>1381</v>
      </c>
      <c r="E733" s="45" t="s">
        <v>1382</v>
      </c>
      <c r="F733" s="52">
        <v>-40887</v>
      </c>
      <c r="H733" s="52">
        <v>0</v>
      </c>
      <c r="I733" s="52">
        <v>-40887</v>
      </c>
      <c r="J733" s="52">
        <v>0</v>
      </c>
      <c r="K733" s="52">
        <v>-40887</v>
      </c>
      <c r="M733" s="52">
        <v>0</v>
      </c>
      <c r="N733" s="539" t="s">
        <v>2729</v>
      </c>
      <c r="O733" s="540">
        <v>-40887</v>
      </c>
    </row>
    <row r="734" spans="1:15" outlineLevel="2">
      <c r="A734" s="528" t="s">
        <v>2514</v>
      </c>
      <c r="B734" s="45" t="s">
        <v>38</v>
      </c>
      <c r="C734" s="529" t="s">
        <v>1378</v>
      </c>
      <c r="D734" s="529" t="s">
        <v>1383</v>
      </c>
      <c r="E734" s="45" t="s">
        <v>1384</v>
      </c>
      <c r="F734" s="52">
        <v>0</v>
      </c>
      <c r="H734" s="52">
        <v>0</v>
      </c>
      <c r="I734" s="52">
        <v>0</v>
      </c>
      <c r="J734" s="52">
        <v>0</v>
      </c>
      <c r="K734" s="52">
        <v>0</v>
      </c>
      <c r="M734" s="52">
        <v>27893</v>
      </c>
      <c r="N734" s="539">
        <v>-1</v>
      </c>
      <c r="O734" s="540">
        <v>-27893</v>
      </c>
    </row>
    <row r="735" spans="1:15" outlineLevel="2">
      <c r="A735" s="528" t="s">
        <v>2515</v>
      </c>
      <c r="B735" s="45" t="s">
        <v>38</v>
      </c>
      <c r="C735" s="529" t="s">
        <v>1378</v>
      </c>
      <c r="D735" s="529" t="s">
        <v>1385</v>
      </c>
      <c r="E735" s="45" t="s">
        <v>1386</v>
      </c>
      <c r="F735" s="52">
        <v>0</v>
      </c>
      <c r="H735" s="52">
        <v>0</v>
      </c>
      <c r="I735" s="52">
        <v>0</v>
      </c>
      <c r="J735" s="52">
        <v>0</v>
      </c>
      <c r="K735" s="52">
        <v>0</v>
      </c>
      <c r="M735" s="52">
        <v>0</v>
      </c>
      <c r="N735" s="539" t="s">
        <v>2729</v>
      </c>
      <c r="O735" s="540">
        <v>0</v>
      </c>
    </row>
    <row r="736" spans="1:15" ht="13.8" outlineLevel="1" thickBot="1">
      <c r="A736" s="528" t="s">
        <v>2516</v>
      </c>
      <c r="C736" s="529" t="s">
        <v>1378</v>
      </c>
      <c r="E736" s="541" t="s">
        <v>1800</v>
      </c>
      <c r="F736" s="42">
        <v>-81436</v>
      </c>
      <c r="G736" s="42"/>
      <c r="H736" s="42">
        <v>0</v>
      </c>
      <c r="I736" s="42">
        <v>-81436</v>
      </c>
      <c r="J736" s="42">
        <v>0</v>
      </c>
      <c r="K736" s="42">
        <v>-81436</v>
      </c>
      <c r="L736" s="42"/>
      <c r="M736" s="42">
        <v>-60516</v>
      </c>
      <c r="N736" s="539">
        <v>0.34599999999999997</v>
      </c>
      <c r="O736" s="540">
        <v>-20920</v>
      </c>
    </row>
    <row r="737" spans="1:15" ht="13.8" outlineLevel="2" thickTop="1">
      <c r="A737" s="528" t="s">
        <v>38</v>
      </c>
      <c r="C737" s="529" t="s">
        <v>1387</v>
      </c>
      <c r="N737" s="539" t="s">
        <v>2729</v>
      </c>
      <c r="O737" s="540" t="s">
        <v>2729</v>
      </c>
    </row>
    <row r="738" spans="1:15" ht="13.8" outlineLevel="1" thickBot="1">
      <c r="A738" s="528" t="s">
        <v>2518</v>
      </c>
      <c r="C738" s="529" t="s">
        <v>1387</v>
      </c>
      <c r="E738" s="541" t="s">
        <v>1801</v>
      </c>
      <c r="F738" s="42">
        <v>0</v>
      </c>
      <c r="G738" s="42"/>
      <c r="H738" s="42">
        <v>0</v>
      </c>
      <c r="I738" s="42">
        <v>0</v>
      </c>
      <c r="J738" s="42">
        <v>0</v>
      </c>
      <c r="K738" s="42">
        <v>0</v>
      </c>
      <c r="L738" s="42"/>
      <c r="M738" s="42">
        <v>0</v>
      </c>
      <c r="N738" s="539" t="s">
        <v>2729</v>
      </c>
      <c r="O738" s="540">
        <v>0</v>
      </c>
    </row>
    <row r="739" spans="1:15" ht="13.8" outlineLevel="2" thickTop="1">
      <c r="A739" s="528" t="s">
        <v>38</v>
      </c>
      <c r="C739" s="529" t="s">
        <v>1390</v>
      </c>
      <c r="N739" s="539" t="s">
        <v>2729</v>
      </c>
      <c r="O739" s="540" t="s">
        <v>2729</v>
      </c>
    </row>
    <row r="740" spans="1:15" outlineLevel="2">
      <c r="A740" s="528" t="s">
        <v>2519</v>
      </c>
      <c r="B740" s="45" t="s">
        <v>38</v>
      </c>
      <c r="C740" s="529" t="s">
        <v>1390</v>
      </c>
      <c r="D740" s="529" t="s">
        <v>1391</v>
      </c>
      <c r="E740" s="45" t="s">
        <v>1392</v>
      </c>
      <c r="F740" s="52">
        <v>-142625</v>
      </c>
      <c r="H740" s="52">
        <v>0</v>
      </c>
      <c r="I740" s="52">
        <v>-142625</v>
      </c>
      <c r="J740" s="52">
        <v>0</v>
      </c>
      <c r="K740" s="52">
        <v>-142625</v>
      </c>
      <c r="M740" s="52">
        <v>33518</v>
      </c>
      <c r="N740" s="539">
        <v>-5.2549999999999999</v>
      </c>
      <c r="O740" s="540">
        <v>-176143</v>
      </c>
    </row>
    <row r="741" spans="1:15" outlineLevel="2">
      <c r="A741" s="528" t="s">
        <v>2520</v>
      </c>
      <c r="B741" s="45" t="s">
        <v>38</v>
      </c>
      <c r="C741" s="529" t="s">
        <v>1390</v>
      </c>
      <c r="D741" s="529" t="s">
        <v>1393</v>
      </c>
      <c r="E741" s="45" t="s">
        <v>1394</v>
      </c>
      <c r="F741" s="52">
        <v>0</v>
      </c>
      <c r="H741" s="52">
        <v>0</v>
      </c>
      <c r="I741" s="52">
        <v>0</v>
      </c>
      <c r="J741" s="52">
        <v>0</v>
      </c>
      <c r="K741" s="52">
        <v>0</v>
      </c>
      <c r="M741" s="52">
        <v>0</v>
      </c>
      <c r="N741" s="539" t="s">
        <v>2729</v>
      </c>
      <c r="O741" s="540">
        <v>0</v>
      </c>
    </row>
    <row r="742" spans="1:15" outlineLevel="2">
      <c r="A742" s="528" t="s">
        <v>2521</v>
      </c>
      <c r="B742" s="45" t="s">
        <v>38</v>
      </c>
      <c r="C742" s="529" t="s">
        <v>1390</v>
      </c>
      <c r="D742" s="529" t="s">
        <v>1395</v>
      </c>
      <c r="E742" s="45" t="s">
        <v>1396</v>
      </c>
      <c r="F742" s="52">
        <v>0</v>
      </c>
      <c r="H742" s="52">
        <v>0</v>
      </c>
      <c r="I742" s="52">
        <v>0</v>
      </c>
      <c r="J742" s="52">
        <v>0</v>
      </c>
      <c r="K742" s="52">
        <v>0</v>
      </c>
      <c r="M742" s="52">
        <v>0</v>
      </c>
      <c r="N742" s="539" t="s">
        <v>2729</v>
      </c>
      <c r="O742" s="540">
        <v>0</v>
      </c>
    </row>
    <row r="743" spans="1:15" outlineLevel="2">
      <c r="A743" s="528" t="s">
        <v>2522</v>
      </c>
      <c r="B743" s="45" t="s">
        <v>38</v>
      </c>
      <c r="C743" s="529" t="s">
        <v>1390</v>
      </c>
      <c r="D743" s="529" t="s">
        <v>1397</v>
      </c>
      <c r="E743" s="45" t="s">
        <v>1132</v>
      </c>
      <c r="F743" s="52">
        <v>90973</v>
      </c>
      <c r="H743" s="52">
        <v>0</v>
      </c>
      <c r="I743" s="52">
        <v>90973</v>
      </c>
      <c r="J743" s="52">
        <v>0</v>
      </c>
      <c r="K743" s="52">
        <v>90973</v>
      </c>
      <c r="M743" s="52">
        <v>-48769</v>
      </c>
      <c r="N743" s="539">
        <v>-2.8650000000000002</v>
      </c>
      <c r="O743" s="540">
        <v>139742</v>
      </c>
    </row>
    <row r="744" spans="1:15" outlineLevel="2">
      <c r="A744" s="528" t="s">
        <v>2523</v>
      </c>
      <c r="B744" s="45" t="s">
        <v>38</v>
      </c>
      <c r="C744" s="529" t="s">
        <v>1390</v>
      </c>
      <c r="D744" s="529" t="s">
        <v>1398</v>
      </c>
      <c r="E744" s="45" t="s">
        <v>1399</v>
      </c>
      <c r="F744" s="52">
        <v>0</v>
      </c>
      <c r="H744" s="52">
        <v>0</v>
      </c>
      <c r="I744" s="52">
        <v>0</v>
      </c>
      <c r="J744" s="52">
        <v>0</v>
      </c>
      <c r="K744" s="52">
        <v>0</v>
      </c>
      <c r="M744" s="52">
        <v>0</v>
      </c>
      <c r="N744" s="539" t="s">
        <v>2729</v>
      </c>
      <c r="O744" s="540">
        <v>0</v>
      </c>
    </row>
    <row r="745" spans="1:15" outlineLevel="2">
      <c r="A745" s="528" t="s">
        <v>2524</v>
      </c>
      <c r="B745" s="45" t="s">
        <v>38</v>
      </c>
      <c r="C745" s="529" t="s">
        <v>1390</v>
      </c>
      <c r="D745" s="529" t="s">
        <v>1400</v>
      </c>
      <c r="E745" s="45" t="s">
        <v>1136</v>
      </c>
      <c r="F745" s="52">
        <v>0</v>
      </c>
      <c r="H745" s="52">
        <v>0</v>
      </c>
      <c r="I745" s="52">
        <v>0</v>
      </c>
      <c r="J745" s="52">
        <v>0</v>
      </c>
      <c r="K745" s="52">
        <v>0</v>
      </c>
      <c r="M745" s="52">
        <v>-155</v>
      </c>
      <c r="N745" s="539">
        <v>-1</v>
      </c>
      <c r="O745" s="540">
        <v>155</v>
      </c>
    </row>
    <row r="746" spans="1:15" outlineLevel="2">
      <c r="A746" s="528" t="s">
        <v>2525</v>
      </c>
      <c r="B746" s="45" t="s">
        <v>38</v>
      </c>
      <c r="C746" s="529" t="s">
        <v>1390</v>
      </c>
      <c r="D746" s="529" t="s">
        <v>1401</v>
      </c>
      <c r="E746" s="45" t="s">
        <v>1402</v>
      </c>
      <c r="F746" s="52">
        <v>0</v>
      </c>
      <c r="H746" s="52">
        <v>0</v>
      </c>
      <c r="I746" s="52">
        <v>0</v>
      </c>
      <c r="J746" s="52">
        <v>0</v>
      </c>
      <c r="K746" s="52">
        <v>0</v>
      </c>
      <c r="M746" s="52">
        <v>0</v>
      </c>
      <c r="N746" s="539" t="s">
        <v>2729</v>
      </c>
      <c r="O746" s="540">
        <v>0</v>
      </c>
    </row>
    <row r="747" spans="1:15" outlineLevel="2">
      <c r="A747" s="528" t="s">
        <v>2526</v>
      </c>
      <c r="B747" s="45" t="s">
        <v>38</v>
      </c>
      <c r="C747" s="529" t="s">
        <v>1390</v>
      </c>
      <c r="D747" s="529" t="s">
        <v>1403</v>
      </c>
      <c r="E747" s="45" t="s">
        <v>1404</v>
      </c>
      <c r="F747" s="52">
        <v>24267</v>
      </c>
      <c r="H747" s="52">
        <v>0</v>
      </c>
      <c r="I747" s="52">
        <v>24267</v>
      </c>
      <c r="J747" s="52">
        <v>0</v>
      </c>
      <c r="K747" s="52">
        <v>24267</v>
      </c>
      <c r="M747" s="52">
        <v>0</v>
      </c>
      <c r="N747" s="539" t="s">
        <v>2729</v>
      </c>
      <c r="O747" s="540">
        <v>24267</v>
      </c>
    </row>
    <row r="748" spans="1:15" outlineLevel="2">
      <c r="A748" s="528" t="s">
        <v>2527</v>
      </c>
      <c r="B748" s="45" t="s">
        <v>38</v>
      </c>
      <c r="C748" s="529" t="s">
        <v>1390</v>
      </c>
      <c r="D748" s="529" t="s">
        <v>1405</v>
      </c>
      <c r="E748" s="45" t="s">
        <v>1406</v>
      </c>
      <c r="F748" s="52">
        <v>0</v>
      </c>
      <c r="H748" s="52">
        <v>0</v>
      </c>
      <c r="I748" s="52">
        <v>0</v>
      </c>
      <c r="J748" s="52">
        <v>0</v>
      </c>
      <c r="K748" s="52">
        <v>0</v>
      </c>
      <c r="M748" s="52">
        <v>-2173</v>
      </c>
      <c r="N748" s="539">
        <v>-1</v>
      </c>
      <c r="O748" s="540">
        <v>2173</v>
      </c>
    </row>
    <row r="749" spans="1:15" outlineLevel="2">
      <c r="A749" s="528" t="s">
        <v>2528</v>
      </c>
      <c r="B749" s="45" t="s">
        <v>38</v>
      </c>
      <c r="C749" s="529" t="s">
        <v>1390</v>
      </c>
      <c r="D749" s="529" t="s">
        <v>1407</v>
      </c>
      <c r="E749" s="45" t="s">
        <v>1408</v>
      </c>
      <c r="F749" s="52">
        <v>-47631</v>
      </c>
      <c r="H749" s="52">
        <v>0</v>
      </c>
      <c r="I749" s="52">
        <v>-47631</v>
      </c>
      <c r="J749" s="52">
        <v>0</v>
      </c>
      <c r="K749" s="52">
        <v>-47631</v>
      </c>
      <c r="M749" s="52">
        <v>-9346</v>
      </c>
      <c r="N749" s="539">
        <v>4.0960000000000001</v>
      </c>
      <c r="O749" s="540">
        <v>-38285</v>
      </c>
    </row>
    <row r="750" spans="1:15" outlineLevel="2">
      <c r="A750" s="528" t="s">
        <v>2529</v>
      </c>
      <c r="B750" s="45" t="s">
        <v>38</v>
      </c>
      <c r="C750" s="529" t="s">
        <v>1390</v>
      </c>
      <c r="D750" s="529" t="s">
        <v>1409</v>
      </c>
      <c r="E750" s="45" t="s">
        <v>1410</v>
      </c>
      <c r="F750" s="52">
        <v>0</v>
      </c>
      <c r="H750" s="52">
        <v>0</v>
      </c>
      <c r="I750" s="52">
        <v>0</v>
      </c>
      <c r="J750" s="52">
        <v>0</v>
      </c>
      <c r="K750" s="52">
        <v>0</v>
      </c>
      <c r="M750" s="52">
        <v>0</v>
      </c>
      <c r="N750" s="539" t="s">
        <v>2729</v>
      </c>
      <c r="O750" s="540">
        <v>0</v>
      </c>
    </row>
    <row r="751" spans="1:15" outlineLevel="2">
      <c r="A751" s="528" t="s">
        <v>2530</v>
      </c>
      <c r="B751" s="45" t="s">
        <v>38</v>
      </c>
      <c r="C751" s="529" t="s">
        <v>1390</v>
      </c>
      <c r="D751" s="529" t="s">
        <v>1411</v>
      </c>
      <c r="E751" s="45" t="s">
        <v>1412</v>
      </c>
      <c r="F751" s="52">
        <v>0</v>
      </c>
      <c r="H751" s="52">
        <v>0</v>
      </c>
      <c r="I751" s="52">
        <v>0</v>
      </c>
      <c r="J751" s="52">
        <v>0</v>
      </c>
      <c r="K751" s="52">
        <v>0</v>
      </c>
      <c r="M751" s="52">
        <v>0</v>
      </c>
      <c r="N751" s="539" t="s">
        <v>2729</v>
      </c>
      <c r="O751" s="540">
        <v>0</v>
      </c>
    </row>
    <row r="752" spans="1:15" outlineLevel="2">
      <c r="A752" s="528" t="s">
        <v>2531</v>
      </c>
      <c r="B752" s="45" t="s">
        <v>38</v>
      </c>
      <c r="C752" s="529" t="s">
        <v>1390</v>
      </c>
      <c r="D752" s="529" t="s">
        <v>1413</v>
      </c>
      <c r="E752" s="45" t="s">
        <v>1414</v>
      </c>
      <c r="F752" s="52">
        <v>16854</v>
      </c>
      <c r="H752" s="52">
        <v>0</v>
      </c>
      <c r="I752" s="52">
        <v>16854</v>
      </c>
      <c r="J752" s="52">
        <v>0</v>
      </c>
      <c r="K752" s="52">
        <v>16854</v>
      </c>
      <c r="M752" s="52">
        <v>39853</v>
      </c>
      <c r="N752" s="539">
        <v>-0.57699999999999996</v>
      </c>
      <c r="O752" s="540">
        <v>-22999</v>
      </c>
    </row>
    <row r="753" spans="1:15" outlineLevel="2">
      <c r="A753" s="528" t="s">
        <v>2532</v>
      </c>
      <c r="B753" s="45" t="s">
        <v>38</v>
      </c>
      <c r="C753" s="529" t="s">
        <v>1390</v>
      </c>
      <c r="D753" s="529" t="s">
        <v>1415</v>
      </c>
      <c r="E753" s="45" t="s">
        <v>1416</v>
      </c>
      <c r="F753" s="52">
        <v>0</v>
      </c>
      <c r="H753" s="52">
        <v>0</v>
      </c>
      <c r="I753" s="52">
        <v>0</v>
      </c>
      <c r="J753" s="52">
        <v>0</v>
      </c>
      <c r="K753" s="52">
        <v>0</v>
      </c>
      <c r="M753" s="52">
        <v>0</v>
      </c>
      <c r="N753" s="539" t="s">
        <v>2729</v>
      </c>
      <c r="O753" s="540">
        <v>0</v>
      </c>
    </row>
    <row r="754" spans="1:15" outlineLevel="2">
      <c r="A754" s="528" t="s">
        <v>2533</v>
      </c>
      <c r="B754" s="45" t="s">
        <v>38</v>
      </c>
      <c r="C754" s="529" t="s">
        <v>1390</v>
      </c>
      <c r="D754" s="529" t="s">
        <v>1417</v>
      </c>
      <c r="E754" s="45" t="s">
        <v>1418</v>
      </c>
      <c r="F754" s="52">
        <v>0</v>
      </c>
      <c r="H754" s="52">
        <v>0</v>
      </c>
      <c r="I754" s="52">
        <v>0</v>
      </c>
      <c r="J754" s="52">
        <v>0</v>
      </c>
      <c r="K754" s="52">
        <v>0</v>
      </c>
      <c r="M754" s="52">
        <v>0</v>
      </c>
      <c r="N754" s="539" t="s">
        <v>2729</v>
      </c>
      <c r="O754" s="540">
        <v>0</v>
      </c>
    </row>
    <row r="755" spans="1:15" outlineLevel="2">
      <c r="A755" s="528" t="s">
        <v>2534</v>
      </c>
      <c r="B755" s="45" t="s">
        <v>38</v>
      </c>
      <c r="C755" s="529" t="s">
        <v>1390</v>
      </c>
      <c r="D755" s="529" t="s">
        <v>1419</v>
      </c>
      <c r="E755" s="45" t="s">
        <v>1420</v>
      </c>
      <c r="F755" s="52">
        <v>0</v>
      </c>
      <c r="H755" s="52">
        <v>0</v>
      </c>
      <c r="I755" s="52">
        <v>0</v>
      </c>
      <c r="J755" s="52">
        <v>0</v>
      </c>
      <c r="K755" s="52">
        <v>0</v>
      </c>
      <c r="M755" s="52">
        <v>0</v>
      </c>
      <c r="N755" s="539" t="s">
        <v>2729</v>
      </c>
      <c r="O755" s="540">
        <v>0</v>
      </c>
    </row>
    <row r="756" spans="1:15" outlineLevel="2">
      <c r="A756" s="528" t="s">
        <v>2535</v>
      </c>
      <c r="B756" s="45" t="s">
        <v>38</v>
      </c>
      <c r="C756" s="529" t="s">
        <v>1390</v>
      </c>
      <c r="D756" s="529" t="s">
        <v>1421</v>
      </c>
      <c r="E756" s="45" t="s">
        <v>1422</v>
      </c>
      <c r="F756" s="52">
        <v>-2729</v>
      </c>
      <c r="H756" s="52">
        <v>0</v>
      </c>
      <c r="I756" s="52">
        <v>-2729</v>
      </c>
      <c r="J756" s="52">
        <v>0</v>
      </c>
      <c r="K756" s="52">
        <v>-2729</v>
      </c>
      <c r="M756" s="52">
        <v>0</v>
      </c>
      <c r="N756" s="539" t="s">
        <v>2729</v>
      </c>
      <c r="O756" s="540">
        <v>-2729</v>
      </c>
    </row>
    <row r="757" spans="1:15" outlineLevel="2">
      <c r="A757" s="528" t="s">
        <v>2536</v>
      </c>
      <c r="B757" s="45" t="s">
        <v>38</v>
      </c>
      <c r="C757" s="529" t="s">
        <v>1390</v>
      </c>
      <c r="D757" s="529" t="s">
        <v>1423</v>
      </c>
      <c r="E757" s="45" t="s">
        <v>1424</v>
      </c>
      <c r="F757" s="52">
        <v>0</v>
      </c>
      <c r="H757" s="52">
        <v>0</v>
      </c>
      <c r="I757" s="52">
        <v>0</v>
      </c>
      <c r="J757" s="52">
        <v>0</v>
      </c>
      <c r="K757" s="52">
        <v>0</v>
      </c>
      <c r="M757" s="52">
        <v>-414</v>
      </c>
      <c r="N757" s="539">
        <v>-1</v>
      </c>
      <c r="O757" s="540">
        <v>414</v>
      </c>
    </row>
    <row r="758" spans="1:15" outlineLevel="2">
      <c r="A758" s="528" t="s">
        <v>2537</v>
      </c>
      <c r="B758" s="45" t="s">
        <v>38</v>
      </c>
      <c r="C758" s="529" t="s">
        <v>1390</v>
      </c>
      <c r="D758" s="529" t="s">
        <v>1425</v>
      </c>
      <c r="E758" s="45" t="s">
        <v>1426</v>
      </c>
      <c r="F758" s="52">
        <v>0</v>
      </c>
      <c r="H758" s="52">
        <v>0</v>
      </c>
      <c r="I758" s="52">
        <v>0</v>
      </c>
      <c r="J758" s="52">
        <v>0</v>
      </c>
      <c r="K758" s="52">
        <v>0</v>
      </c>
      <c r="M758" s="52">
        <v>0</v>
      </c>
      <c r="N758" s="539" t="s">
        <v>2729</v>
      </c>
      <c r="O758" s="540">
        <v>0</v>
      </c>
    </row>
    <row r="759" spans="1:15" outlineLevel="2">
      <c r="A759" s="528" t="s">
        <v>2538</v>
      </c>
      <c r="B759" s="45" t="s">
        <v>38</v>
      </c>
      <c r="C759" s="529" t="s">
        <v>1390</v>
      </c>
      <c r="D759" s="529" t="s">
        <v>1427</v>
      </c>
      <c r="E759" s="45" t="s">
        <v>1428</v>
      </c>
      <c r="F759" s="52">
        <v>0</v>
      </c>
      <c r="H759" s="52">
        <v>0</v>
      </c>
      <c r="I759" s="52">
        <v>0</v>
      </c>
      <c r="J759" s="52">
        <v>0</v>
      </c>
      <c r="K759" s="52">
        <v>0</v>
      </c>
      <c r="M759" s="52">
        <v>0</v>
      </c>
      <c r="N759" s="539" t="s">
        <v>2729</v>
      </c>
      <c r="O759" s="540">
        <v>0</v>
      </c>
    </row>
    <row r="760" spans="1:15" outlineLevel="2">
      <c r="A760" s="528" t="s">
        <v>2539</v>
      </c>
      <c r="B760" s="45" t="s">
        <v>38</v>
      </c>
      <c r="C760" s="529" t="s">
        <v>1390</v>
      </c>
      <c r="D760" s="529" t="s">
        <v>1429</v>
      </c>
      <c r="E760" s="45" t="s">
        <v>1430</v>
      </c>
      <c r="F760" s="52">
        <v>0</v>
      </c>
      <c r="H760" s="52">
        <v>0</v>
      </c>
      <c r="I760" s="52">
        <v>0</v>
      </c>
      <c r="J760" s="52">
        <v>0</v>
      </c>
      <c r="K760" s="52">
        <v>0</v>
      </c>
      <c r="M760" s="52">
        <v>0</v>
      </c>
      <c r="N760" s="539" t="s">
        <v>2729</v>
      </c>
      <c r="O760" s="540">
        <v>0</v>
      </c>
    </row>
    <row r="761" spans="1:15" outlineLevel="2">
      <c r="A761" s="528" t="s">
        <v>2540</v>
      </c>
      <c r="B761" s="45" t="s">
        <v>38</v>
      </c>
      <c r="C761" s="529" t="s">
        <v>1390</v>
      </c>
      <c r="D761" s="529" t="s">
        <v>1431</v>
      </c>
      <c r="E761" s="45" t="s">
        <v>1432</v>
      </c>
      <c r="F761" s="52">
        <v>0</v>
      </c>
      <c r="H761" s="52">
        <v>0</v>
      </c>
      <c r="I761" s="52">
        <v>0</v>
      </c>
      <c r="J761" s="52">
        <v>0</v>
      </c>
      <c r="K761" s="52">
        <v>0</v>
      </c>
      <c r="M761" s="52">
        <v>0</v>
      </c>
      <c r="N761" s="539" t="s">
        <v>2729</v>
      </c>
      <c r="O761" s="540">
        <v>0</v>
      </c>
    </row>
    <row r="762" spans="1:15" outlineLevel="2">
      <c r="A762" s="528" t="s">
        <v>2541</v>
      </c>
      <c r="B762" s="45" t="s">
        <v>38</v>
      </c>
      <c r="C762" s="529" t="s">
        <v>1390</v>
      </c>
      <c r="D762" s="529" t="s">
        <v>1433</v>
      </c>
      <c r="E762" s="45" t="s">
        <v>1434</v>
      </c>
      <c r="F762" s="52">
        <v>0</v>
      </c>
      <c r="H762" s="52">
        <v>0</v>
      </c>
      <c r="I762" s="52">
        <v>0</v>
      </c>
      <c r="J762" s="52">
        <v>0</v>
      </c>
      <c r="K762" s="52">
        <v>0</v>
      </c>
      <c r="M762" s="52">
        <v>0</v>
      </c>
      <c r="N762" s="539" t="s">
        <v>2729</v>
      </c>
      <c r="O762" s="540">
        <v>0</v>
      </c>
    </row>
    <row r="763" spans="1:15" outlineLevel="2">
      <c r="A763" s="528" t="s">
        <v>2542</v>
      </c>
      <c r="B763" s="45" t="s">
        <v>38</v>
      </c>
      <c r="C763" s="529" t="s">
        <v>1390</v>
      </c>
      <c r="D763" s="529" t="s">
        <v>1435</v>
      </c>
      <c r="E763" s="45" t="s">
        <v>1436</v>
      </c>
      <c r="F763" s="52">
        <v>0</v>
      </c>
      <c r="H763" s="52">
        <v>0</v>
      </c>
      <c r="I763" s="52">
        <v>0</v>
      </c>
      <c r="J763" s="52">
        <v>0</v>
      </c>
      <c r="K763" s="52">
        <v>0</v>
      </c>
      <c r="M763" s="52">
        <v>0</v>
      </c>
      <c r="N763" s="539" t="s">
        <v>2729</v>
      </c>
      <c r="O763" s="540">
        <v>0</v>
      </c>
    </row>
    <row r="764" spans="1:15" outlineLevel="2">
      <c r="A764" s="528" t="s">
        <v>2543</v>
      </c>
      <c r="B764" s="45" t="s">
        <v>38</v>
      </c>
      <c r="C764" s="529" t="s">
        <v>1390</v>
      </c>
      <c r="D764" s="529" t="s">
        <v>1437</v>
      </c>
      <c r="E764" s="45" t="s">
        <v>1438</v>
      </c>
      <c r="F764" s="52">
        <v>0</v>
      </c>
      <c r="H764" s="52">
        <v>0</v>
      </c>
      <c r="I764" s="52">
        <v>0</v>
      </c>
      <c r="J764" s="52">
        <v>0</v>
      </c>
      <c r="K764" s="52">
        <v>0</v>
      </c>
      <c r="M764" s="52">
        <v>0</v>
      </c>
      <c r="N764" s="539" t="s">
        <v>2729</v>
      </c>
      <c r="O764" s="540">
        <v>0</v>
      </c>
    </row>
    <row r="765" spans="1:15" outlineLevel="2">
      <c r="A765" s="528" t="s">
        <v>2544</v>
      </c>
      <c r="B765" s="45" t="s">
        <v>38</v>
      </c>
      <c r="C765" s="529" t="s">
        <v>1390</v>
      </c>
      <c r="D765" s="529" t="s">
        <v>1439</v>
      </c>
      <c r="E765" s="45" t="s">
        <v>1440</v>
      </c>
      <c r="F765" s="52">
        <v>-19412</v>
      </c>
      <c r="H765" s="52">
        <v>0</v>
      </c>
      <c r="I765" s="52">
        <v>-19412</v>
      </c>
      <c r="J765" s="52">
        <v>0</v>
      </c>
      <c r="K765" s="52">
        <v>-19412</v>
      </c>
      <c r="M765" s="52">
        <v>-772</v>
      </c>
      <c r="N765" s="539">
        <v>24.145</v>
      </c>
      <c r="O765" s="540">
        <v>-18640</v>
      </c>
    </row>
    <row r="766" spans="1:15" outlineLevel="2">
      <c r="A766" s="528" t="s">
        <v>2545</v>
      </c>
      <c r="B766" s="45" t="s">
        <v>38</v>
      </c>
      <c r="C766" s="529" t="s">
        <v>1390</v>
      </c>
      <c r="D766" s="529" t="s">
        <v>1441</v>
      </c>
      <c r="E766" s="45" t="s">
        <v>1442</v>
      </c>
      <c r="F766" s="52">
        <v>0</v>
      </c>
      <c r="H766" s="52">
        <v>0</v>
      </c>
      <c r="I766" s="52">
        <v>0</v>
      </c>
      <c r="J766" s="52">
        <v>0</v>
      </c>
      <c r="K766" s="52">
        <v>0</v>
      </c>
      <c r="M766" s="52">
        <v>0</v>
      </c>
      <c r="N766" s="539" t="s">
        <v>2729</v>
      </c>
      <c r="O766" s="540">
        <v>0</v>
      </c>
    </row>
    <row r="767" spans="1:15" outlineLevel="2">
      <c r="A767" s="528" t="s">
        <v>2546</v>
      </c>
      <c r="B767" s="45" t="s">
        <v>38</v>
      </c>
      <c r="C767" s="529" t="s">
        <v>1390</v>
      </c>
      <c r="D767" s="529" t="s">
        <v>1443</v>
      </c>
      <c r="E767" s="45" t="s">
        <v>1444</v>
      </c>
      <c r="F767" s="52">
        <v>0</v>
      </c>
      <c r="H767" s="52">
        <v>0</v>
      </c>
      <c r="I767" s="52">
        <v>0</v>
      </c>
      <c r="J767" s="52">
        <v>0</v>
      </c>
      <c r="K767" s="52">
        <v>0</v>
      </c>
      <c r="M767" s="52">
        <v>0</v>
      </c>
      <c r="N767" s="539" t="s">
        <v>2729</v>
      </c>
      <c r="O767" s="540">
        <v>0</v>
      </c>
    </row>
    <row r="768" spans="1:15" outlineLevel="2">
      <c r="A768" s="528" t="s">
        <v>2547</v>
      </c>
      <c r="B768" s="45" t="s">
        <v>38</v>
      </c>
      <c r="C768" s="529" t="s">
        <v>1390</v>
      </c>
      <c r="D768" s="529" t="s">
        <v>1445</v>
      </c>
      <c r="E768" s="45" t="s">
        <v>1446</v>
      </c>
      <c r="F768" s="52">
        <v>4557</v>
      </c>
      <c r="H768" s="52">
        <v>0</v>
      </c>
      <c r="I768" s="52">
        <v>4557</v>
      </c>
      <c r="J768" s="52">
        <v>0</v>
      </c>
      <c r="K768" s="52">
        <v>4557</v>
      </c>
      <c r="M768" s="52">
        <v>5675</v>
      </c>
      <c r="N768" s="539">
        <v>-0.19700000000000001</v>
      </c>
      <c r="O768" s="540">
        <v>-1118</v>
      </c>
    </row>
    <row r="769" spans="1:15" outlineLevel="2">
      <c r="A769" s="528" t="s">
        <v>2548</v>
      </c>
      <c r="B769" s="45" t="s">
        <v>38</v>
      </c>
      <c r="C769" s="529" t="s">
        <v>1390</v>
      </c>
      <c r="D769" s="529" t="s">
        <v>1447</v>
      </c>
      <c r="E769" s="45" t="s">
        <v>1448</v>
      </c>
      <c r="F769" s="52">
        <v>0</v>
      </c>
      <c r="H769" s="52">
        <v>0</v>
      </c>
      <c r="I769" s="52">
        <v>0</v>
      </c>
      <c r="J769" s="52">
        <v>0</v>
      </c>
      <c r="K769" s="52">
        <v>0</v>
      </c>
      <c r="M769" s="52">
        <v>0</v>
      </c>
      <c r="N769" s="539" t="s">
        <v>2729</v>
      </c>
      <c r="O769" s="540">
        <v>0</v>
      </c>
    </row>
    <row r="770" spans="1:15" outlineLevel="2">
      <c r="A770" s="528" t="s">
        <v>2549</v>
      </c>
      <c r="B770" s="45" t="s">
        <v>38</v>
      </c>
      <c r="C770" s="529" t="s">
        <v>1390</v>
      </c>
      <c r="D770" s="529" t="s">
        <v>1449</v>
      </c>
      <c r="E770" s="45" t="s">
        <v>1450</v>
      </c>
      <c r="F770" s="52">
        <v>0</v>
      </c>
      <c r="H770" s="52">
        <v>0</v>
      </c>
      <c r="I770" s="52">
        <v>0</v>
      </c>
      <c r="J770" s="52">
        <v>0</v>
      </c>
      <c r="K770" s="52">
        <v>0</v>
      </c>
      <c r="M770" s="52">
        <v>0</v>
      </c>
      <c r="N770" s="539" t="s">
        <v>2729</v>
      </c>
      <c r="O770" s="540">
        <v>0</v>
      </c>
    </row>
    <row r="771" spans="1:15" outlineLevel="2">
      <c r="A771" s="528" t="s">
        <v>2550</v>
      </c>
      <c r="B771" s="45" t="s">
        <v>38</v>
      </c>
      <c r="C771" s="529" t="s">
        <v>1390</v>
      </c>
      <c r="D771" s="529" t="s">
        <v>1451</v>
      </c>
      <c r="E771" s="45" t="s">
        <v>1452</v>
      </c>
      <c r="F771" s="52">
        <v>0</v>
      </c>
      <c r="H771" s="52">
        <v>0</v>
      </c>
      <c r="I771" s="52">
        <v>0</v>
      </c>
      <c r="J771" s="52">
        <v>0</v>
      </c>
      <c r="K771" s="52">
        <v>0</v>
      </c>
      <c r="M771" s="52">
        <v>0</v>
      </c>
      <c r="N771" s="539" t="s">
        <v>2729</v>
      </c>
      <c r="O771" s="540">
        <v>0</v>
      </c>
    </row>
    <row r="772" spans="1:15" outlineLevel="2">
      <c r="A772" s="528" t="s">
        <v>2551</v>
      </c>
      <c r="B772" s="45" t="s">
        <v>38</v>
      </c>
      <c r="C772" s="529" t="s">
        <v>1390</v>
      </c>
      <c r="D772" s="529" t="s">
        <v>1453</v>
      </c>
      <c r="E772" s="45" t="s">
        <v>1454</v>
      </c>
      <c r="F772" s="52">
        <v>-3230</v>
      </c>
      <c r="H772" s="52">
        <v>0</v>
      </c>
      <c r="I772" s="52">
        <v>-3230</v>
      </c>
      <c r="J772" s="52">
        <v>0</v>
      </c>
      <c r="K772" s="52">
        <v>-3230</v>
      </c>
      <c r="M772" s="52">
        <v>0</v>
      </c>
      <c r="N772" s="539" t="s">
        <v>2729</v>
      </c>
      <c r="O772" s="540">
        <v>-3230</v>
      </c>
    </row>
    <row r="773" spans="1:15" outlineLevel="2">
      <c r="A773" s="528" t="s">
        <v>2552</v>
      </c>
      <c r="B773" s="45" t="s">
        <v>38</v>
      </c>
      <c r="C773" s="529" t="s">
        <v>1390</v>
      </c>
      <c r="D773" s="529" t="s">
        <v>1455</v>
      </c>
      <c r="E773" s="45" t="s">
        <v>1456</v>
      </c>
      <c r="F773" s="52">
        <v>0</v>
      </c>
      <c r="H773" s="52">
        <v>0</v>
      </c>
      <c r="I773" s="52">
        <v>0</v>
      </c>
      <c r="J773" s="52">
        <v>0</v>
      </c>
      <c r="K773" s="52">
        <v>0</v>
      </c>
      <c r="M773" s="52">
        <v>-539</v>
      </c>
      <c r="N773" s="539">
        <v>-1</v>
      </c>
      <c r="O773" s="540">
        <v>539</v>
      </c>
    </row>
    <row r="774" spans="1:15" ht="13.8" outlineLevel="1" thickBot="1">
      <c r="A774" s="528" t="s">
        <v>2553</v>
      </c>
      <c r="C774" s="529" t="s">
        <v>1390</v>
      </c>
      <c r="E774" s="541" t="s">
        <v>1791</v>
      </c>
      <c r="F774" s="42">
        <v>-78976</v>
      </c>
      <c r="G774" s="42"/>
      <c r="H774" s="42">
        <v>0</v>
      </c>
      <c r="I774" s="42">
        <v>-78976</v>
      </c>
      <c r="J774" s="42">
        <v>0</v>
      </c>
      <c r="K774" s="42">
        <v>-78976</v>
      </c>
      <c r="L774" s="42"/>
      <c r="M774" s="42">
        <v>16878</v>
      </c>
      <c r="N774" s="539">
        <v>-5.6790000000000003</v>
      </c>
      <c r="O774" s="540">
        <v>-95854</v>
      </c>
    </row>
    <row r="775" spans="1:15" ht="13.8" outlineLevel="2" thickTop="1">
      <c r="A775" s="528" t="s">
        <v>38</v>
      </c>
      <c r="C775" s="529" t="s">
        <v>1457</v>
      </c>
      <c r="N775" s="539" t="s">
        <v>2729</v>
      </c>
      <c r="O775" s="540" t="s">
        <v>2729</v>
      </c>
    </row>
    <row r="776" spans="1:15" outlineLevel="2">
      <c r="A776" s="528" t="s">
        <v>2554</v>
      </c>
      <c r="B776" s="45" t="s">
        <v>38</v>
      </c>
      <c r="C776" s="529" t="s">
        <v>1457</v>
      </c>
      <c r="D776" s="529" t="s">
        <v>1458</v>
      </c>
      <c r="E776" s="45" t="s">
        <v>1459</v>
      </c>
      <c r="F776" s="52">
        <v>0</v>
      </c>
      <c r="H776" s="52">
        <v>0</v>
      </c>
      <c r="I776" s="52">
        <v>0</v>
      </c>
      <c r="J776" s="52">
        <v>0</v>
      </c>
      <c r="K776" s="52">
        <v>0</v>
      </c>
      <c r="M776" s="52">
        <v>0</v>
      </c>
      <c r="N776" s="539" t="s">
        <v>2729</v>
      </c>
      <c r="O776" s="540">
        <v>0</v>
      </c>
    </row>
    <row r="777" spans="1:15" outlineLevel="2">
      <c r="A777" s="528" t="s">
        <v>2555</v>
      </c>
      <c r="B777" s="45" t="s">
        <v>38</v>
      </c>
      <c r="C777" s="529" t="s">
        <v>1457</v>
      </c>
      <c r="D777" s="529" t="s">
        <v>1460</v>
      </c>
      <c r="E777" s="45" t="s">
        <v>1461</v>
      </c>
      <c r="F777" s="52">
        <v>0</v>
      </c>
      <c r="H777" s="52">
        <v>0</v>
      </c>
      <c r="I777" s="52">
        <v>0</v>
      </c>
      <c r="J777" s="52">
        <v>0</v>
      </c>
      <c r="K777" s="52">
        <v>0</v>
      </c>
      <c r="M777" s="52">
        <v>0</v>
      </c>
      <c r="N777" s="539" t="s">
        <v>2729</v>
      </c>
      <c r="O777" s="540">
        <v>0</v>
      </c>
    </row>
    <row r="778" spans="1:15" outlineLevel="2">
      <c r="A778" s="528" t="s">
        <v>2556</v>
      </c>
      <c r="B778" s="45" t="s">
        <v>38</v>
      </c>
      <c r="C778" s="529" t="s">
        <v>1457</v>
      </c>
      <c r="D778" s="529" t="s">
        <v>1462</v>
      </c>
      <c r="E778" s="45" t="s">
        <v>1463</v>
      </c>
      <c r="F778" s="52">
        <v>0</v>
      </c>
      <c r="H778" s="52">
        <v>0</v>
      </c>
      <c r="I778" s="52">
        <v>0</v>
      </c>
      <c r="J778" s="52">
        <v>0</v>
      </c>
      <c r="K778" s="52">
        <v>0</v>
      </c>
      <c r="M778" s="52">
        <v>0</v>
      </c>
      <c r="N778" s="539" t="s">
        <v>2729</v>
      </c>
      <c r="O778" s="540">
        <v>0</v>
      </c>
    </row>
    <row r="779" spans="1:15" outlineLevel="2">
      <c r="A779" s="528" t="s">
        <v>2557</v>
      </c>
      <c r="B779" s="45" t="s">
        <v>38</v>
      </c>
      <c r="C779" s="529" t="s">
        <v>1457</v>
      </c>
      <c r="D779" s="529" t="s">
        <v>1464</v>
      </c>
      <c r="E779" s="45" t="s">
        <v>1181</v>
      </c>
      <c r="F779" s="52">
        <v>-304478</v>
      </c>
      <c r="H779" s="52">
        <v>0</v>
      </c>
      <c r="I779" s="52">
        <v>-304478</v>
      </c>
      <c r="J779" s="52">
        <v>0</v>
      </c>
      <c r="K779" s="52">
        <v>-304478</v>
      </c>
      <c r="M779" s="52">
        <v>-110374</v>
      </c>
      <c r="N779" s="539">
        <v>1.7589999999999999</v>
      </c>
      <c r="O779" s="540">
        <v>-194104</v>
      </c>
    </row>
    <row r="780" spans="1:15" outlineLevel="2">
      <c r="A780" s="528" t="s">
        <v>2558</v>
      </c>
      <c r="B780" s="45" t="s">
        <v>38</v>
      </c>
      <c r="C780" s="529" t="s">
        <v>1457</v>
      </c>
      <c r="D780" s="529" t="s">
        <v>1465</v>
      </c>
      <c r="E780" s="45" t="s">
        <v>1183</v>
      </c>
      <c r="F780" s="52">
        <v>0</v>
      </c>
      <c r="H780" s="52">
        <v>0</v>
      </c>
      <c r="I780" s="52">
        <v>0</v>
      </c>
      <c r="J780" s="52">
        <v>0</v>
      </c>
      <c r="K780" s="52">
        <v>0</v>
      </c>
      <c r="M780" s="52">
        <v>0</v>
      </c>
      <c r="N780" s="539" t="s">
        <v>2729</v>
      </c>
      <c r="O780" s="540">
        <v>0</v>
      </c>
    </row>
    <row r="781" spans="1:15" outlineLevel="2">
      <c r="A781" s="528" t="s">
        <v>2559</v>
      </c>
      <c r="B781" s="45" t="s">
        <v>38</v>
      </c>
      <c r="C781" s="529" t="s">
        <v>1457</v>
      </c>
      <c r="D781" s="529" t="s">
        <v>1466</v>
      </c>
      <c r="E781" s="45" t="s">
        <v>1185</v>
      </c>
      <c r="F781" s="52">
        <v>0</v>
      </c>
      <c r="H781" s="52">
        <v>0</v>
      </c>
      <c r="I781" s="52">
        <v>0</v>
      </c>
      <c r="J781" s="52">
        <v>0</v>
      </c>
      <c r="K781" s="52">
        <v>0</v>
      </c>
      <c r="M781" s="52">
        <v>0</v>
      </c>
      <c r="N781" s="539" t="s">
        <v>2729</v>
      </c>
      <c r="O781" s="540">
        <v>0</v>
      </c>
    </row>
    <row r="782" spans="1:15" outlineLevel="2">
      <c r="A782" s="528" t="s">
        <v>2560</v>
      </c>
      <c r="B782" s="45" t="s">
        <v>38</v>
      </c>
      <c r="C782" s="529" t="s">
        <v>1457</v>
      </c>
      <c r="D782" s="529" t="s">
        <v>1467</v>
      </c>
      <c r="E782" s="45" t="s">
        <v>1468</v>
      </c>
      <c r="F782" s="52">
        <v>192040</v>
      </c>
      <c r="H782" s="52">
        <v>0</v>
      </c>
      <c r="I782" s="52">
        <v>192040</v>
      </c>
      <c r="J782" s="52">
        <v>0</v>
      </c>
      <c r="K782" s="52">
        <v>192040</v>
      </c>
      <c r="M782" s="52">
        <v>186598</v>
      </c>
      <c r="N782" s="539">
        <v>2.9000000000000001E-2</v>
      </c>
      <c r="O782" s="540">
        <v>5442</v>
      </c>
    </row>
    <row r="783" spans="1:15" outlineLevel="2">
      <c r="A783" s="528" t="s">
        <v>2561</v>
      </c>
      <c r="B783" s="45" t="s">
        <v>38</v>
      </c>
      <c r="C783" s="529" t="s">
        <v>1457</v>
      </c>
      <c r="D783" s="529" t="s">
        <v>1469</v>
      </c>
      <c r="E783" s="45" t="s">
        <v>1189</v>
      </c>
      <c r="F783" s="52">
        <v>0</v>
      </c>
      <c r="H783" s="52">
        <v>0</v>
      </c>
      <c r="I783" s="52">
        <v>0</v>
      </c>
      <c r="J783" s="52">
        <v>0</v>
      </c>
      <c r="K783" s="52">
        <v>0</v>
      </c>
      <c r="M783" s="52">
        <v>0</v>
      </c>
      <c r="N783" s="539" t="s">
        <v>2729</v>
      </c>
      <c r="O783" s="540">
        <v>0</v>
      </c>
    </row>
    <row r="784" spans="1:15" outlineLevel="2">
      <c r="A784" s="528" t="s">
        <v>2562</v>
      </c>
      <c r="B784" s="45" t="s">
        <v>38</v>
      </c>
      <c r="C784" s="529" t="s">
        <v>1457</v>
      </c>
      <c r="D784" s="529" t="s">
        <v>1470</v>
      </c>
      <c r="E784" s="45" t="s">
        <v>1471</v>
      </c>
      <c r="F784" s="52">
        <v>0</v>
      </c>
      <c r="H784" s="52">
        <v>0</v>
      </c>
      <c r="I784" s="52">
        <v>0</v>
      </c>
      <c r="J784" s="52">
        <v>0</v>
      </c>
      <c r="K784" s="52">
        <v>0</v>
      </c>
      <c r="M784" s="52">
        <v>541</v>
      </c>
      <c r="N784" s="539">
        <v>-1</v>
      </c>
      <c r="O784" s="540">
        <v>-541</v>
      </c>
    </row>
    <row r="785" spans="1:15" outlineLevel="2">
      <c r="A785" s="528" t="s">
        <v>2563</v>
      </c>
      <c r="B785" s="45" t="s">
        <v>38</v>
      </c>
      <c r="C785" s="529" t="s">
        <v>1457</v>
      </c>
      <c r="D785" s="529" t="s">
        <v>1472</v>
      </c>
      <c r="E785" s="45" t="s">
        <v>1193</v>
      </c>
      <c r="F785" s="52">
        <v>0</v>
      </c>
      <c r="H785" s="52">
        <v>0</v>
      </c>
      <c r="I785" s="52">
        <v>0</v>
      </c>
      <c r="J785" s="52">
        <v>0</v>
      </c>
      <c r="K785" s="52">
        <v>0</v>
      </c>
      <c r="M785" s="52">
        <v>0</v>
      </c>
      <c r="N785" s="539" t="s">
        <v>2729</v>
      </c>
      <c r="O785" s="540">
        <v>0</v>
      </c>
    </row>
    <row r="786" spans="1:15" outlineLevel="2">
      <c r="A786" s="528" t="s">
        <v>2564</v>
      </c>
      <c r="B786" s="45" t="s">
        <v>38</v>
      </c>
      <c r="C786" s="529" t="s">
        <v>1457</v>
      </c>
      <c r="D786" s="529" t="s">
        <v>1473</v>
      </c>
      <c r="E786" s="45" t="s">
        <v>1195</v>
      </c>
      <c r="F786" s="52">
        <v>46369</v>
      </c>
      <c r="H786" s="52">
        <v>0</v>
      </c>
      <c r="I786" s="52">
        <v>46369</v>
      </c>
      <c r="J786" s="52">
        <v>0</v>
      </c>
      <c r="K786" s="52">
        <v>46369</v>
      </c>
      <c r="M786" s="52">
        <v>0</v>
      </c>
      <c r="N786" s="539" t="s">
        <v>2729</v>
      </c>
      <c r="O786" s="540">
        <v>46369</v>
      </c>
    </row>
    <row r="787" spans="1:15" outlineLevel="2">
      <c r="A787" s="528" t="s">
        <v>2565</v>
      </c>
      <c r="B787" s="45" t="s">
        <v>38</v>
      </c>
      <c r="C787" s="529" t="s">
        <v>1457</v>
      </c>
      <c r="D787" s="529" t="s">
        <v>1474</v>
      </c>
      <c r="E787" s="45" t="s">
        <v>1197</v>
      </c>
      <c r="F787" s="52">
        <v>0</v>
      </c>
      <c r="H787" s="52">
        <v>0</v>
      </c>
      <c r="I787" s="52">
        <v>0</v>
      </c>
      <c r="J787" s="52">
        <v>0</v>
      </c>
      <c r="K787" s="52">
        <v>0</v>
      </c>
      <c r="M787" s="52">
        <v>5998</v>
      </c>
      <c r="N787" s="539">
        <v>-1</v>
      </c>
      <c r="O787" s="540">
        <v>-5998</v>
      </c>
    </row>
    <row r="788" spans="1:15" outlineLevel="2">
      <c r="A788" s="528" t="s">
        <v>2566</v>
      </c>
      <c r="B788" s="45" t="s">
        <v>38</v>
      </c>
      <c r="C788" s="529" t="s">
        <v>1457</v>
      </c>
      <c r="D788" s="529" t="s">
        <v>1475</v>
      </c>
      <c r="E788" s="45" t="s">
        <v>1476</v>
      </c>
      <c r="F788" s="52">
        <v>0</v>
      </c>
      <c r="H788" s="52">
        <v>0</v>
      </c>
      <c r="I788" s="52">
        <v>0</v>
      </c>
      <c r="J788" s="52">
        <v>0</v>
      </c>
      <c r="K788" s="52">
        <v>0</v>
      </c>
      <c r="M788" s="52">
        <v>0</v>
      </c>
      <c r="N788" s="539" t="s">
        <v>2729</v>
      </c>
      <c r="O788" s="540">
        <v>0</v>
      </c>
    </row>
    <row r="789" spans="1:15" outlineLevel="2">
      <c r="A789" s="528" t="s">
        <v>2567</v>
      </c>
      <c r="B789" s="45" t="s">
        <v>38</v>
      </c>
      <c r="C789" s="529" t="s">
        <v>1457</v>
      </c>
      <c r="D789" s="529" t="s">
        <v>1477</v>
      </c>
      <c r="E789" s="45" t="s">
        <v>1478</v>
      </c>
      <c r="F789" s="52">
        <v>0</v>
      </c>
      <c r="H789" s="52">
        <v>0</v>
      </c>
      <c r="I789" s="52">
        <v>0</v>
      </c>
      <c r="J789" s="52">
        <v>0</v>
      </c>
      <c r="K789" s="52">
        <v>0</v>
      </c>
      <c r="M789" s="52">
        <v>0</v>
      </c>
      <c r="N789" s="539" t="s">
        <v>2729</v>
      </c>
      <c r="O789" s="540">
        <v>0</v>
      </c>
    </row>
    <row r="790" spans="1:15" outlineLevel="2">
      <c r="A790" s="528" t="s">
        <v>2568</v>
      </c>
      <c r="B790" s="45" t="s">
        <v>38</v>
      </c>
      <c r="C790" s="529" t="s">
        <v>1457</v>
      </c>
      <c r="D790" s="529" t="s">
        <v>1479</v>
      </c>
      <c r="E790" s="45" t="s">
        <v>1480</v>
      </c>
      <c r="F790" s="52">
        <v>-10030</v>
      </c>
      <c r="H790" s="52">
        <v>0</v>
      </c>
      <c r="I790" s="52">
        <v>-10030</v>
      </c>
      <c r="J790" s="52">
        <v>0</v>
      </c>
      <c r="K790" s="52">
        <v>-10030</v>
      </c>
      <c r="M790" s="52">
        <v>0</v>
      </c>
      <c r="N790" s="539" t="s">
        <v>2729</v>
      </c>
      <c r="O790" s="540">
        <v>-10030</v>
      </c>
    </row>
    <row r="791" spans="1:15" outlineLevel="2">
      <c r="A791" s="528" t="s">
        <v>2569</v>
      </c>
      <c r="B791" s="45" t="s">
        <v>38</v>
      </c>
      <c r="C791" s="529" t="s">
        <v>1457</v>
      </c>
      <c r="D791" s="529" t="s">
        <v>1481</v>
      </c>
      <c r="E791" s="45" t="s">
        <v>1482</v>
      </c>
      <c r="F791" s="52">
        <v>0</v>
      </c>
      <c r="H791" s="52">
        <v>0</v>
      </c>
      <c r="I791" s="52">
        <v>0</v>
      </c>
      <c r="J791" s="52">
        <v>0</v>
      </c>
      <c r="K791" s="52">
        <v>0</v>
      </c>
      <c r="M791" s="52">
        <v>0</v>
      </c>
      <c r="N791" s="539" t="s">
        <v>2729</v>
      </c>
      <c r="O791" s="540">
        <v>0</v>
      </c>
    </row>
    <row r="792" spans="1:15" outlineLevel="2">
      <c r="A792" s="528" t="s">
        <v>2570</v>
      </c>
      <c r="B792" s="45" t="s">
        <v>38</v>
      </c>
      <c r="C792" s="529" t="s">
        <v>1457</v>
      </c>
      <c r="D792" s="529" t="s">
        <v>1483</v>
      </c>
      <c r="E792" s="45" t="s">
        <v>1484</v>
      </c>
      <c r="F792" s="52">
        <v>0</v>
      </c>
      <c r="H792" s="52">
        <v>0</v>
      </c>
      <c r="I792" s="52">
        <v>0</v>
      </c>
      <c r="J792" s="52">
        <v>0</v>
      </c>
      <c r="K792" s="52">
        <v>0</v>
      </c>
      <c r="M792" s="52">
        <v>0</v>
      </c>
      <c r="N792" s="539" t="s">
        <v>2729</v>
      </c>
      <c r="O792" s="540">
        <v>0</v>
      </c>
    </row>
    <row r="793" spans="1:15" outlineLevel="2">
      <c r="A793" s="528" t="s">
        <v>2571</v>
      </c>
      <c r="B793" s="45" t="s">
        <v>38</v>
      </c>
      <c r="C793" s="529" t="s">
        <v>1457</v>
      </c>
      <c r="D793" s="529" t="s">
        <v>1485</v>
      </c>
      <c r="E793" s="45" t="s">
        <v>1486</v>
      </c>
      <c r="F793" s="52">
        <v>0</v>
      </c>
      <c r="H793" s="52">
        <v>0</v>
      </c>
      <c r="I793" s="52">
        <v>0</v>
      </c>
      <c r="J793" s="52">
        <v>0</v>
      </c>
      <c r="K793" s="52">
        <v>0</v>
      </c>
      <c r="M793" s="52">
        <v>0</v>
      </c>
      <c r="N793" s="539" t="s">
        <v>2729</v>
      </c>
      <c r="O793" s="540">
        <v>0</v>
      </c>
    </row>
    <row r="794" spans="1:15" outlineLevel="2">
      <c r="A794" s="528" t="s">
        <v>2572</v>
      </c>
      <c r="B794" s="45" t="s">
        <v>38</v>
      </c>
      <c r="C794" s="529" t="s">
        <v>1457</v>
      </c>
      <c r="D794" s="529" t="s">
        <v>1487</v>
      </c>
      <c r="E794" s="45" t="s">
        <v>1488</v>
      </c>
      <c r="F794" s="52">
        <v>0</v>
      </c>
      <c r="H794" s="52">
        <v>0</v>
      </c>
      <c r="I794" s="52">
        <v>0</v>
      </c>
      <c r="J794" s="52">
        <v>0</v>
      </c>
      <c r="K794" s="52">
        <v>0</v>
      </c>
      <c r="M794" s="52">
        <v>0</v>
      </c>
      <c r="N794" s="539" t="s">
        <v>2729</v>
      </c>
      <c r="O794" s="540">
        <v>0</v>
      </c>
    </row>
    <row r="795" spans="1:15" outlineLevel="2">
      <c r="A795" s="528" t="s">
        <v>2573</v>
      </c>
      <c r="B795" s="45" t="s">
        <v>38</v>
      </c>
      <c r="C795" s="529" t="s">
        <v>1457</v>
      </c>
      <c r="D795" s="529" t="s">
        <v>1489</v>
      </c>
      <c r="E795" s="45" t="s">
        <v>1490</v>
      </c>
      <c r="F795" s="52">
        <v>-979743</v>
      </c>
      <c r="H795" s="52">
        <v>0</v>
      </c>
      <c r="I795" s="52">
        <v>-979743</v>
      </c>
      <c r="J795" s="52">
        <v>0</v>
      </c>
      <c r="K795" s="52">
        <v>-979743</v>
      </c>
      <c r="M795" s="52">
        <v>-97046</v>
      </c>
      <c r="N795" s="539">
        <v>9.0960000000000001</v>
      </c>
      <c r="O795" s="540">
        <v>-882697</v>
      </c>
    </row>
    <row r="796" spans="1:15" outlineLevel="2">
      <c r="A796" s="528" t="s">
        <v>2574</v>
      </c>
      <c r="B796" s="45" t="s">
        <v>38</v>
      </c>
      <c r="C796" s="529" t="s">
        <v>1457</v>
      </c>
      <c r="D796" s="529" t="s">
        <v>1491</v>
      </c>
      <c r="E796" s="45" t="s">
        <v>1492</v>
      </c>
      <c r="F796" s="52">
        <v>0</v>
      </c>
      <c r="H796" s="52">
        <v>0</v>
      </c>
      <c r="I796" s="52">
        <v>0</v>
      </c>
      <c r="J796" s="52">
        <v>0</v>
      </c>
      <c r="K796" s="52">
        <v>0</v>
      </c>
      <c r="M796" s="52">
        <v>0</v>
      </c>
      <c r="N796" s="539" t="s">
        <v>2729</v>
      </c>
      <c r="O796" s="540">
        <v>0</v>
      </c>
    </row>
    <row r="797" spans="1:15" outlineLevel="2">
      <c r="A797" s="528" t="s">
        <v>2575</v>
      </c>
      <c r="B797" s="45" t="s">
        <v>38</v>
      </c>
      <c r="C797" s="529" t="s">
        <v>1457</v>
      </c>
      <c r="D797" s="529" t="s">
        <v>1493</v>
      </c>
      <c r="E797" s="45" t="s">
        <v>1494</v>
      </c>
      <c r="F797" s="52">
        <v>0</v>
      </c>
      <c r="H797" s="52">
        <v>0</v>
      </c>
      <c r="I797" s="52">
        <v>0</v>
      </c>
      <c r="J797" s="52">
        <v>0</v>
      </c>
      <c r="K797" s="52">
        <v>0</v>
      </c>
      <c r="M797" s="52">
        <v>0</v>
      </c>
      <c r="N797" s="539" t="s">
        <v>2729</v>
      </c>
      <c r="O797" s="540">
        <v>0</v>
      </c>
    </row>
    <row r="798" spans="1:15" outlineLevel="2">
      <c r="A798" s="528" t="s">
        <v>2576</v>
      </c>
      <c r="B798" s="45" t="s">
        <v>38</v>
      </c>
      <c r="C798" s="529" t="s">
        <v>1457</v>
      </c>
      <c r="D798" s="529" t="s">
        <v>1495</v>
      </c>
      <c r="E798" s="45" t="s">
        <v>1496</v>
      </c>
      <c r="F798" s="52">
        <v>222907</v>
      </c>
      <c r="H798" s="52">
        <v>0</v>
      </c>
      <c r="I798" s="52">
        <v>222907</v>
      </c>
      <c r="J798" s="52">
        <v>0</v>
      </c>
      <c r="K798" s="52">
        <v>222907</v>
      </c>
      <c r="M798" s="52">
        <v>395406</v>
      </c>
      <c r="N798" s="539">
        <v>-0.436</v>
      </c>
      <c r="O798" s="540">
        <v>-172499</v>
      </c>
    </row>
    <row r="799" spans="1:15" outlineLevel="2">
      <c r="A799" s="528" t="s">
        <v>2577</v>
      </c>
      <c r="B799" s="45" t="s">
        <v>38</v>
      </c>
      <c r="C799" s="529" t="s">
        <v>1457</v>
      </c>
      <c r="D799" s="529" t="s">
        <v>1497</v>
      </c>
      <c r="E799" s="45" t="s">
        <v>1498</v>
      </c>
      <c r="F799" s="52">
        <v>0</v>
      </c>
      <c r="H799" s="52">
        <v>0</v>
      </c>
      <c r="I799" s="52">
        <v>0</v>
      </c>
      <c r="J799" s="52">
        <v>0</v>
      </c>
      <c r="K799" s="52">
        <v>0</v>
      </c>
      <c r="M799" s="52">
        <v>0</v>
      </c>
      <c r="N799" s="539" t="s">
        <v>2729</v>
      </c>
      <c r="O799" s="540">
        <v>0</v>
      </c>
    </row>
    <row r="800" spans="1:15" outlineLevel="2">
      <c r="A800" s="528" t="s">
        <v>2578</v>
      </c>
      <c r="B800" s="45" t="s">
        <v>38</v>
      </c>
      <c r="C800" s="529" t="s">
        <v>1457</v>
      </c>
      <c r="D800" s="529" t="s">
        <v>1499</v>
      </c>
      <c r="E800" s="45" t="s">
        <v>1500</v>
      </c>
      <c r="F800" s="52">
        <v>0</v>
      </c>
      <c r="H800" s="52">
        <v>0</v>
      </c>
      <c r="I800" s="52">
        <v>0</v>
      </c>
      <c r="J800" s="52">
        <v>0</v>
      </c>
      <c r="K800" s="52">
        <v>0</v>
      </c>
      <c r="M800" s="52">
        <v>0</v>
      </c>
      <c r="N800" s="539" t="s">
        <v>2729</v>
      </c>
      <c r="O800" s="540">
        <v>0</v>
      </c>
    </row>
    <row r="801" spans="1:15" outlineLevel="2">
      <c r="A801" s="528" t="s">
        <v>2579</v>
      </c>
      <c r="B801" s="45" t="s">
        <v>38</v>
      </c>
      <c r="C801" s="529" t="s">
        <v>1457</v>
      </c>
      <c r="D801" s="529" t="s">
        <v>1501</v>
      </c>
      <c r="E801" s="45" t="s">
        <v>1502</v>
      </c>
      <c r="F801" s="52">
        <v>0</v>
      </c>
      <c r="H801" s="52">
        <v>0</v>
      </c>
      <c r="I801" s="52">
        <v>0</v>
      </c>
      <c r="J801" s="52">
        <v>0</v>
      </c>
      <c r="K801" s="52">
        <v>0</v>
      </c>
      <c r="M801" s="52">
        <v>0</v>
      </c>
      <c r="N801" s="539" t="s">
        <v>2729</v>
      </c>
      <c r="O801" s="540">
        <v>0</v>
      </c>
    </row>
    <row r="802" spans="1:15" outlineLevel="2">
      <c r="A802" s="528" t="s">
        <v>2580</v>
      </c>
      <c r="B802" s="45" t="s">
        <v>38</v>
      </c>
      <c r="C802" s="529" t="s">
        <v>1457</v>
      </c>
      <c r="D802" s="529" t="s">
        <v>1503</v>
      </c>
      <c r="E802" s="45" t="s">
        <v>1504</v>
      </c>
      <c r="F802" s="52">
        <v>-30989</v>
      </c>
      <c r="H802" s="52">
        <v>0</v>
      </c>
      <c r="I802" s="52">
        <v>-30989</v>
      </c>
      <c r="J802" s="52">
        <v>0</v>
      </c>
      <c r="K802" s="52">
        <v>-30989</v>
      </c>
      <c r="M802" s="52">
        <v>0</v>
      </c>
      <c r="N802" s="539" t="s">
        <v>2729</v>
      </c>
      <c r="O802" s="540">
        <v>-30989</v>
      </c>
    </row>
    <row r="803" spans="1:15" outlineLevel="2">
      <c r="A803" s="528" t="s">
        <v>2581</v>
      </c>
      <c r="B803" s="45" t="s">
        <v>38</v>
      </c>
      <c r="C803" s="529" t="s">
        <v>1457</v>
      </c>
      <c r="D803" s="529" t="s">
        <v>1505</v>
      </c>
      <c r="E803" s="45" t="s">
        <v>1506</v>
      </c>
      <c r="F803" s="52">
        <v>0</v>
      </c>
      <c r="H803" s="52">
        <v>0</v>
      </c>
      <c r="I803" s="52">
        <v>0</v>
      </c>
      <c r="J803" s="52">
        <v>0</v>
      </c>
      <c r="K803" s="52">
        <v>0</v>
      </c>
      <c r="M803" s="52">
        <v>-6955</v>
      </c>
      <c r="N803" s="539">
        <v>-1</v>
      </c>
      <c r="O803" s="540">
        <v>6955</v>
      </c>
    </row>
    <row r="804" spans="1:15" outlineLevel="2">
      <c r="A804" s="528" t="s">
        <v>2582</v>
      </c>
      <c r="B804" s="45" t="s">
        <v>38</v>
      </c>
      <c r="C804" s="529" t="s">
        <v>1457</v>
      </c>
      <c r="D804" s="529" t="s">
        <v>1507</v>
      </c>
      <c r="E804" s="45" t="s">
        <v>1508</v>
      </c>
      <c r="F804" s="52">
        <v>0</v>
      </c>
      <c r="H804" s="52">
        <v>0</v>
      </c>
      <c r="I804" s="52">
        <v>0</v>
      </c>
      <c r="J804" s="52">
        <v>0</v>
      </c>
      <c r="K804" s="52">
        <v>0</v>
      </c>
      <c r="M804" s="52">
        <v>0</v>
      </c>
      <c r="N804" s="539" t="s">
        <v>2729</v>
      </c>
      <c r="O804" s="540">
        <v>0</v>
      </c>
    </row>
    <row r="805" spans="1:15" outlineLevel="2">
      <c r="A805" s="528" t="s">
        <v>2583</v>
      </c>
      <c r="B805" s="45" t="s">
        <v>38</v>
      </c>
      <c r="C805" s="529" t="s">
        <v>1457</v>
      </c>
      <c r="D805" s="529" t="s">
        <v>1509</v>
      </c>
      <c r="E805" s="45" t="s">
        <v>1510</v>
      </c>
      <c r="F805" s="52">
        <v>0</v>
      </c>
      <c r="H805" s="52">
        <v>0</v>
      </c>
      <c r="I805" s="52">
        <v>0</v>
      </c>
      <c r="J805" s="52">
        <v>0</v>
      </c>
      <c r="K805" s="52">
        <v>0</v>
      </c>
      <c r="M805" s="52">
        <v>0</v>
      </c>
      <c r="N805" s="539" t="s">
        <v>2729</v>
      </c>
      <c r="O805" s="540">
        <v>0</v>
      </c>
    </row>
    <row r="806" spans="1:15" outlineLevel="2">
      <c r="A806" s="528" t="s">
        <v>2584</v>
      </c>
      <c r="B806" s="45" t="s">
        <v>38</v>
      </c>
      <c r="C806" s="529" t="s">
        <v>1457</v>
      </c>
      <c r="D806" s="529" t="s">
        <v>1511</v>
      </c>
      <c r="E806" s="45" t="s">
        <v>1512</v>
      </c>
      <c r="F806" s="52">
        <v>0</v>
      </c>
      <c r="H806" s="52">
        <v>0</v>
      </c>
      <c r="I806" s="52">
        <v>0</v>
      </c>
      <c r="J806" s="52">
        <v>0</v>
      </c>
      <c r="K806" s="52">
        <v>0</v>
      </c>
      <c r="M806" s="52">
        <v>0</v>
      </c>
      <c r="N806" s="539" t="s">
        <v>2729</v>
      </c>
      <c r="O806" s="540">
        <v>0</v>
      </c>
    </row>
    <row r="807" spans="1:15" outlineLevel="2">
      <c r="A807" s="528" t="s">
        <v>2585</v>
      </c>
      <c r="B807" s="45" t="s">
        <v>38</v>
      </c>
      <c r="C807" s="529" t="s">
        <v>1457</v>
      </c>
      <c r="D807" s="529" t="s">
        <v>1513</v>
      </c>
      <c r="E807" s="45" t="s">
        <v>1514</v>
      </c>
      <c r="F807" s="52">
        <v>0</v>
      </c>
      <c r="H807" s="52">
        <v>0</v>
      </c>
      <c r="I807" s="52">
        <v>0</v>
      </c>
      <c r="J807" s="52">
        <v>0</v>
      </c>
      <c r="K807" s="52">
        <v>0</v>
      </c>
      <c r="M807" s="52">
        <v>0</v>
      </c>
      <c r="N807" s="539" t="s">
        <v>2729</v>
      </c>
      <c r="O807" s="540">
        <v>0</v>
      </c>
    </row>
    <row r="808" spans="1:15" outlineLevel="2">
      <c r="A808" s="528" t="s">
        <v>2586</v>
      </c>
      <c r="B808" s="45" t="s">
        <v>38</v>
      </c>
      <c r="C808" s="529" t="s">
        <v>1457</v>
      </c>
      <c r="D808" s="529" t="s">
        <v>1515</v>
      </c>
      <c r="E808" s="45" t="s">
        <v>1217</v>
      </c>
      <c r="F808" s="52">
        <v>-363522</v>
      </c>
      <c r="H808" s="52">
        <v>0</v>
      </c>
      <c r="I808" s="52">
        <v>-363522</v>
      </c>
      <c r="J808" s="52">
        <v>0</v>
      </c>
      <c r="K808" s="52">
        <v>-363522</v>
      </c>
      <c r="M808" s="52">
        <v>-7388</v>
      </c>
      <c r="N808" s="539">
        <v>48.204000000000001</v>
      </c>
      <c r="O808" s="540">
        <v>-356134</v>
      </c>
    </row>
    <row r="809" spans="1:15" outlineLevel="2">
      <c r="A809" s="528" t="s">
        <v>2587</v>
      </c>
      <c r="B809" s="45" t="s">
        <v>38</v>
      </c>
      <c r="C809" s="529" t="s">
        <v>1457</v>
      </c>
      <c r="D809" s="529" t="s">
        <v>1516</v>
      </c>
      <c r="E809" s="45" t="s">
        <v>1219</v>
      </c>
      <c r="F809" s="52">
        <v>0</v>
      </c>
      <c r="H809" s="52">
        <v>0</v>
      </c>
      <c r="I809" s="52">
        <v>0</v>
      </c>
      <c r="J809" s="52">
        <v>0</v>
      </c>
      <c r="K809" s="52">
        <v>0</v>
      </c>
      <c r="M809" s="52">
        <v>0</v>
      </c>
      <c r="N809" s="539" t="s">
        <v>2729</v>
      </c>
      <c r="O809" s="540">
        <v>0</v>
      </c>
    </row>
    <row r="810" spans="1:15" outlineLevel="2">
      <c r="A810" s="528" t="s">
        <v>2588</v>
      </c>
      <c r="B810" s="45" t="s">
        <v>38</v>
      </c>
      <c r="C810" s="529" t="s">
        <v>1457</v>
      </c>
      <c r="D810" s="529" t="s">
        <v>1517</v>
      </c>
      <c r="E810" s="45" t="s">
        <v>1221</v>
      </c>
      <c r="F810" s="52">
        <v>0</v>
      </c>
      <c r="H810" s="52">
        <v>0</v>
      </c>
      <c r="I810" s="52">
        <v>0</v>
      </c>
      <c r="J810" s="52">
        <v>0</v>
      </c>
      <c r="K810" s="52">
        <v>0</v>
      </c>
      <c r="M810" s="52">
        <v>0</v>
      </c>
      <c r="N810" s="539" t="s">
        <v>2729</v>
      </c>
      <c r="O810" s="540">
        <v>0</v>
      </c>
    </row>
    <row r="811" spans="1:15" outlineLevel="2">
      <c r="A811" s="528" t="s">
        <v>2589</v>
      </c>
      <c r="B811" s="45" t="s">
        <v>38</v>
      </c>
      <c r="C811" s="529" t="s">
        <v>1457</v>
      </c>
      <c r="D811" s="529" t="s">
        <v>1518</v>
      </c>
      <c r="E811" s="45" t="s">
        <v>1223</v>
      </c>
      <c r="F811" s="52">
        <v>39550</v>
      </c>
      <c r="H811" s="52">
        <v>0</v>
      </c>
      <c r="I811" s="52">
        <v>39550</v>
      </c>
      <c r="J811" s="52">
        <v>0</v>
      </c>
      <c r="K811" s="52">
        <v>39550</v>
      </c>
      <c r="M811" s="52">
        <v>110376</v>
      </c>
      <c r="N811" s="539">
        <v>-0.64200000000000002</v>
      </c>
      <c r="O811" s="540">
        <v>-70826</v>
      </c>
    </row>
    <row r="812" spans="1:15" outlineLevel="2">
      <c r="A812" s="528" t="s">
        <v>2590</v>
      </c>
      <c r="B812" s="45" t="s">
        <v>38</v>
      </c>
      <c r="C812" s="529" t="s">
        <v>1457</v>
      </c>
      <c r="D812" s="529" t="s">
        <v>1519</v>
      </c>
      <c r="E812" s="45" t="s">
        <v>1225</v>
      </c>
      <c r="F812" s="52">
        <v>0</v>
      </c>
      <c r="H812" s="52">
        <v>0</v>
      </c>
      <c r="I812" s="52">
        <v>0</v>
      </c>
      <c r="J812" s="52">
        <v>0</v>
      </c>
      <c r="K812" s="52">
        <v>0</v>
      </c>
      <c r="M812" s="52">
        <v>0</v>
      </c>
      <c r="N812" s="539" t="s">
        <v>2729</v>
      </c>
      <c r="O812" s="540">
        <v>0</v>
      </c>
    </row>
    <row r="813" spans="1:15" outlineLevel="2">
      <c r="A813" s="528" t="s">
        <v>2591</v>
      </c>
      <c r="B813" s="45" t="s">
        <v>38</v>
      </c>
      <c r="C813" s="529" t="s">
        <v>1457</v>
      </c>
      <c r="D813" s="529" t="s">
        <v>1520</v>
      </c>
      <c r="E813" s="45" t="s">
        <v>1227</v>
      </c>
      <c r="F813" s="52">
        <v>0</v>
      </c>
      <c r="H813" s="52">
        <v>0</v>
      </c>
      <c r="I813" s="52">
        <v>0</v>
      </c>
      <c r="J813" s="52">
        <v>0</v>
      </c>
      <c r="K813" s="52">
        <v>0</v>
      </c>
      <c r="M813" s="52">
        <v>0</v>
      </c>
      <c r="N813" s="539" t="s">
        <v>2729</v>
      </c>
      <c r="O813" s="540">
        <v>0</v>
      </c>
    </row>
    <row r="814" spans="1:15" outlineLevel="2">
      <c r="A814" s="528" t="s">
        <v>2592</v>
      </c>
      <c r="B814" s="45" t="s">
        <v>38</v>
      </c>
      <c r="C814" s="529" t="s">
        <v>1457</v>
      </c>
      <c r="D814" s="529" t="s">
        <v>1521</v>
      </c>
      <c r="E814" s="45" t="s">
        <v>1229</v>
      </c>
      <c r="F814" s="52">
        <v>0</v>
      </c>
      <c r="H814" s="52">
        <v>0</v>
      </c>
      <c r="I814" s="52">
        <v>0</v>
      </c>
      <c r="J814" s="52">
        <v>0</v>
      </c>
      <c r="K814" s="52">
        <v>0</v>
      </c>
      <c r="M814" s="52">
        <v>0</v>
      </c>
      <c r="N814" s="539" t="s">
        <v>2729</v>
      </c>
      <c r="O814" s="540">
        <v>0</v>
      </c>
    </row>
    <row r="815" spans="1:15" outlineLevel="2">
      <c r="A815" s="528" t="s">
        <v>2593</v>
      </c>
      <c r="B815" s="45" t="s">
        <v>38</v>
      </c>
      <c r="C815" s="529" t="s">
        <v>1457</v>
      </c>
      <c r="D815" s="529" t="s">
        <v>1522</v>
      </c>
      <c r="E815" s="45" t="s">
        <v>1231</v>
      </c>
      <c r="F815" s="52">
        <v>-24237</v>
      </c>
      <c r="H815" s="52">
        <v>0</v>
      </c>
      <c r="I815" s="52">
        <v>-24237</v>
      </c>
      <c r="J815" s="52">
        <v>0</v>
      </c>
      <c r="K815" s="52">
        <v>-24237</v>
      </c>
      <c r="M815" s="52">
        <v>0</v>
      </c>
      <c r="N815" s="539" t="s">
        <v>2729</v>
      </c>
      <c r="O815" s="540">
        <v>-24237</v>
      </c>
    </row>
    <row r="816" spans="1:15" outlineLevel="2">
      <c r="A816" s="528" t="s">
        <v>2594</v>
      </c>
      <c r="B816" s="45" t="s">
        <v>38</v>
      </c>
      <c r="C816" s="529" t="s">
        <v>1457</v>
      </c>
      <c r="D816" s="529" t="s">
        <v>1523</v>
      </c>
      <c r="E816" s="45" t="s">
        <v>1233</v>
      </c>
      <c r="F816" s="52">
        <v>0</v>
      </c>
      <c r="H816" s="52">
        <v>0</v>
      </c>
      <c r="I816" s="52">
        <v>0</v>
      </c>
      <c r="J816" s="52">
        <v>0</v>
      </c>
      <c r="K816" s="52">
        <v>0</v>
      </c>
      <c r="M816" s="52">
        <v>-10015</v>
      </c>
      <c r="N816" s="539">
        <v>-1</v>
      </c>
      <c r="O816" s="540">
        <v>10015</v>
      </c>
    </row>
    <row r="817" spans="1:15" ht="13.8" outlineLevel="1" thickBot="1">
      <c r="A817" s="528" t="s">
        <v>2595</v>
      </c>
      <c r="C817" s="529" t="s">
        <v>1457</v>
      </c>
      <c r="E817" s="541" t="s">
        <v>1792</v>
      </c>
      <c r="F817" s="42">
        <v>-1212133</v>
      </c>
      <c r="G817" s="42"/>
      <c r="H817" s="42">
        <v>0</v>
      </c>
      <c r="I817" s="42">
        <v>-1212133</v>
      </c>
      <c r="J817" s="42">
        <v>0</v>
      </c>
      <c r="K817" s="42">
        <v>-1212133</v>
      </c>
      <c r="L817" s="42"/>
      <c r="M817" s="42">
        <v>467141</v>
      </c>
      <c r="N817" s="539">
        <v>-3.5950000000000002</v>
      </c>
      <c r="O817" s="540">
        <v>-1679274</v>
      </c>
    </row>
    <row r="818" spans="1:15" ht="13.8" outlineLevel="2" thickTop="1">
      <c r="A818" s="528" t="s">
        <v>38</v>
      </c>
      <c r="C818" s="529" t="s">
        <v>1524</v>
      </c>
      <c r="N818" s="539" t="s">
        <v>2729</v>
      </c>
      <c r="O818" s="540" t="s">
        <v>2729</v>
      </c>
    </row>
    <row r="819" spans="1:15" outlineLevel="2">
      <c r="A819" s="528" t="s">
        <v>2596</v>
      </c>
      <c r="B819" s="45" t="s">
        <v>38</v>
      </c>
      <c r="C819" s="529" t="s">
        <v>1524</v>
      </c>
      <c r="D819" s="529" t="s">
        <v>1525</v>
      </c>
      <c r="E819" s="45" t="s">
        <v>1526</v>
      </c>
      <c r="F819" s="52">
        <v>462898</v>
      </c>
      <c r="H819" s="52">
        <v>0</v>
      </c>
      <c r="I819" s="52">
        <v>462898</v>
      </c>
      <c r="J819" s="52">
        <v>0</v>
      </c>
      <c r="K819" s="52">
        <v>462898</v>
      </c>
      <c r="M819" s="52">
        <v>305883</v>
      </c>
      <c r="N819" s="539">
        <v>0.51300000000000001</v>
      </c>
      <c r="O819" s="540">
        <v>157015</v>
      </c>
    </row>
    <row r="820" spans="1:15" outlineLevel="2">
      <c r="A820" s="528" t="s">
        <v>2597</v>
      </c>
      <c r="B820" s="45" t="s">
        <v>38</v>
      </c>
      <c r="C820" s="529" t="s">
        <v>1524</v>
      </c>
      <c r="D820" s="529" t="s">
        <v>1527</v>
      </c>
      <c r="E820" s="45" t="s">
        <v>1528</v>
      </c>
      <c r="F820" s="52">
        <v>74062</v>
      </c>
      <c r="H820" s="52">
        <v>0</v>
      </c>
      <c r="I820" s="52">
        <v>74062</v>
      </c>
      <c r="J820" s="52">
        <v>0</v>
      </c>
      <c r="K820" s="52">
        <v>74062</v>
      </c>
      <c r="M820" s="52">
        <v>48941</v>
      </c>
      <c r="N820" s="539">
        <v>0.51300000000000001</v>
      </c>
      <c r="O820" s="540">
        <v>25121</v>
      </c>
    </row>
    <row r="821" spans="1:15" outlineLevel="2">
      <c r="A821" s="528" t="s">
        <v>2598</v>
      </c>
      <c r="B821" s="45" t="s">
        <v>38</v>
      </c>
      <c r="C821" s="529" t="s">
        <v>1524</v>
      </c>
      <c r="D821" s="529" t="s">
        <v>1529</v>
      </c>
      <c r="E821" s="45" t="s">
        <v>1530</v>
      </c>
      <c r="F821" s="52">
        <v>479069</v>
      </c>
      <c r="H821" s="52">
        <v>0</v>
      </c>
      <c r="I821" s="52">
        <v>479069</v>
      </c>
      <c r="J821" s="52">
        <v>0</v>
      </c>
      <c r="K821" s="52">
        <v>479069</v>
      </c>
      <c r="M821" s="52">
        <v>364641</v>
      </c>
      <c r="N821" s="539">
        <v>0.314</v>
      </c>
      <c r="O821" s="540">
        <v>114428</v>
      </c>
    </row>
    <row r="822" spans="1:15" outlineLevel="2">
      <c r="A822" s="528" t="s">
        <v>2599</v>
      </c>
      <c r="B822" s="45" t="s">
        <v>38</v>
      </c>
      <c r="C822" s="529" t="s">
        <v>1524</v>
      </c>
      <c r="D822" s="529" t="s">
        <v>1531</v>
      </c>
      <c r="E822" s="45" t="s">
        <v>1532</v>
      </c>
      <c r="F822" s="52">
        <v>76651</v>
      </c>
      <c r="H822" s="52">
        <v>0</v>
      </c>
      <c r="I822" s="52">
        <v>76651</v>
      </c>
      <c r="J822" s="52">
        <v>0</v>
      </c>
      <c r="K822" s="52">
        <v>76651</v>
      </c>
      <c r="M822" s="52">
        <v>58343</v>
      </c>
      <c r="N822" s="539">
        <v>0.314</v>
      </c>
      <c r="O822" s="540">
        <v>18308</v>
      </c>
    </row>
    <row r="823" spans="1:15" outlineLevel="2">
      <c r="A823" s="528" t="s">
        <v>2600</v>
      </c>
      <c r="B823" s="45" t="s">
        <v>38</v>
      </c>
      <c r="C823" s="529" t="s">
        <v>1524</v>
      </c>
      <c r="D823" s="529" t="s">
        <v>1533</v>
      </c>
      <c r="E823" s="45" t="s">
        <v>1534</v>
      </c>
      <c r="F823" s="52">
        <v>369374</v>
      </c>
      <c r="H823" s="52">
        <v>0</v>
      </c>
      <c r="I823" s="52">
        <v>369374</v>
      </c>
      <c r="J823" s="52">
        <v>0</v>
      </c>
      <c r="K823" s="52">
        <v>369374</v>
      </c>
      <c r="M823" s="52">
        <v>302266</v>
      </c>
      <c r="N823" s="539">
        <v>0.222</v>
      </c>
      <c r="O823" s="540">
        <v>67108</v>
      </c>
    </row>
    <row r="824" spans="1:15" outlineLevel="2">
      <c r="A824" s="528" t="s">
        <v>2601</v>
      </c>
      <c r="B824" s="45" t="s">
        <v>38</v>
      </c>
      <c r="C824" s="529" t="s">
        <v>1524</v>
      </c>
      <c r="D824" s="529" t="s">
        <v>1535</v>
      </c>
      <c r="E824" s="45" t="s">
        <v>1536</v>
      </c>
      <c r="F824" s="52">
        <v>59099</v>
      </c>
      <c r="H824" s="52">
        <v>0</v>
      </c>
      <c r="I824" s="52">
        <v>59099</v>
      </c>
      <c r="J824" s="52">
        <v>0</v>
      </c>
      <c r="K824" s="52">
        <v>59099</v>
      </c>
      <c r="M824" s="52">
        <v>48363</v>
      </c>
      <c r="N824" s="539">
        <v>0.222</v>
      </c>
      <c r="O824" s="540">
        <v>10736</v>
      </c>
    </row>
    <row r="825" spans="1:15" ht="13.8" outlineLevel="1" thickBot="1">
      <c r="A825" s="528" t="s">
        <v>2602</v>
      </c>
      <c r="C825" s="529" t="s">
        <v>1524</v>
      </c>
      <c r="E825" s="541" t="s">
        <v>1802</v>
      </c>
      <c r="F825" s="42">
        <v>1521153</v>
      </c>
      <c r="G825" s="42"/>
      <c r="H825" s="42">
        <v>0</v>
      </c>
      <c r="I825" s="42">
        <v>1521153</v>
      </c>
      <c r="J825" s="42">
        <v>0</v>
      </c>
      <c r="K825" s="42">
        <v>1521153</v>
      </c>
      <c r="L825" s="42"/>
      <c r="M825" s="42">
        <v>1128437</v>
      </c>
      <c r="N825" s="539">
        <v>0.34799999999999998</v>
      </c>
      <c r="O825" s="540">
        <v>392716</v>
      </c>
    </row>
    <row r="826" spans="1:15" ht="13.8" outlineLevel="2" thickTop="1">
      <c r="A826" s="528" t="s">
        <v>38</v>
      </c>
      <c r="C826" s="529" t="s">
        <v>1537</v>
      </c>
      <c r="N826" s="539" t="s">
        <v>2729</v>
      </c>
      <c r="O826" s="540" t="s">
        <v>2729</v>
      </c>
    </row>
    <row r="827" spans="1:15" outlineLevel="2">
      <c r="A827" s="528" t="s">
        <v>2603</v>
      </c>
      <c r="B827" s="45" t="s">
        <v>38</v>
      </c>
      <c r="C827" s="529" t="s">
        <v>1537</v>
      </c>
      <c r="D827" s="529" t="s">
        <v>1538</v>
      </c>
      <c r="E827" s="45" t="s">
        <v>1539</v>
      </c>
      <c r="F827" s="52">
        <v>60413</v>
      </c>
      <c r="H827" s="52">
        <v>0</v>
      </c>
      <c r="I827" s="52">
        <v>60413</v>
      </c>
      <c r="J827" s="52">
        <v>0</v>
      </c>
      <c r="K827" s="52">
        <v>60413</v>
      </c>
      <c r="M827" s="52">
        <v>40352</v>
      </c>
      <c r="N827" s="539">
        <v>0.497</v>
      </c>
      <c r="O827" s="540">
        <v>20061</v>
      </c>
    </row>
    <row r="828" spans="1:15" outlineLevel="2">
      <c r="A828" s="528" t="s">
        <v>2604</v>
      </c>
      <c r="B828" s="45" t="s">
        <v>38</v>
      </c>
      <c r="C828" s="529" t="s">
        <v>1537</v>
      </c>
      <c r="D828" s="529" t="s">
        <v>1540</v>
      </c>
      <c r="E828" s="45" t="s">
        <v>1541</v>
      </c>
      <c r="F828" s="52">
        <v>62523</v>
      </c>
      <c r="H828" s="52">
        <v>0</v>
      </c>
      <c r="I828" s="52">
        <v>62523</v>
      </c>
      <c r="J828" s="52">
        <v>0</v>
      </c>
      <c r="K828" s="52">
        <v>62523</v>
      </c>
      <c r="M828" s="52">
        <v>48060</v>
      </c>
      <c r="N828" s="539">
        <v>0.30099999999999999</v>
      </c>
      <c r="O828" s="540">
        <v>14463</v>
      </c>
    </row>
    <row r="829" spans="1:15" outlineLevel="2">
      <c r="A829" s="528" t="s">
        <v>2605</v>
      </c>
      <c r="B829" s="45" t="s">
        <v>38</v>
      </c>
      <c r="C829" s="529" t="s">
        <v>1537</v>
      </c>
      <c r="D829" s="529" t="s">
        <v>1542</v>
      </c>
      <c r="E829" s="45" t="s">
        <v>1543</v>
      </c>
      <c r="F829" s="52">
        <v>48207</v>
      </c>
      <c r="H829" s="52">
        <v>0</v>
      </c>
      <c r="I829" s="52">
        <v>48207</v>
      </c>
      <c r="J829" s="52">
        <v>0</v>
      </c>
      <c r="K829" s="52">
        <v>48207</v>
      </c>
      <c r="M829" s="52">
        <v>39837</v>
      </c>
      <c r="N829" s="539">
        <v>0.21</v>
      </c>
      <c r="O829" s="540">
        <v>8370</v>
      </c>
    </row>
    <row r="830" spans="1:15" ht="13.8" outlineLevel="1" thickBot="1">
      <c r="A830" s="528" t="s">
        <v>2606</v>
      </c>
      <c r="C830" s="529" t="s">
        <v>1537</v>
      </c>
      <c r="E830" s="541" t="s">
        <v>1803</v>
      </c>
      <c r="F830" s="42">
        <v>171143</v>
      </c>
      <c r="G830" s="42"/>
      <c r="H830" s="42">
        <v>0</v>
      </c>
      <c r="I830" s="42">
        <v>171143</v>
      </c>
      <c r="J830" s="42">
        <v>0</v>
      </c>
      <c r="K830" s="42">
        <v>171143</v>
      </c>
      <c r="L830" s="42"/>
      <c r="M830" s="42">
        <v>128249</v>
      </c>
      <c r="N830" s="539">
        <v>0.33400000000000002</v>
      </c>
      <c r="O830" s="540">
        <v>42894</v>
      </c>
    </row>
    <row r="831" spans="1:15" ht="13.8" outlineLevel="2" thickTop="1">
      <c r="A831" s="528" t="s">
        <v>38</v>
      </c>
      <c r="C831" s="529" t="s">
        <v>1544</v>
      </c>
      <c r="N831" s="539" t="s">
        <v>2729</v>
      </c>
      <c r="O831" s="540" t="s">
        <v>2729</v>
      </c>
    </row>
    <row r="832" spans="1:15" outlineLevel="2">
      <c r="A832" s="528" t="s">
        <v>2607</v>
      </c>
      <c r="B832" s="45" t="s">
        <v>38</v>
      </c>
      <c r="C832" s="529" t="s">
        <v>1544</v>
      </c>
      <c r="D832" s="529" t="s">
        <v>1545</v>
      </c>
      <c r="E832" s="45" t="s">
        <v>1546</v>
      </c>
      <c r="F832" s="52">
        <v>10291</v>
      </c>
      <c r="H832" s="52">
        <v>0</v>
      </c>
      <c r="I832" s="52">
        <v>10291</v>
      </c>
      <c r="J832" s="52">
        <v>0</v>
      </c>
      <c r="K832" s="52">
        <v>10291</v>
      </c>
      <c r="M832" s="52">
        <v>6797</v>
      </c>
      <c r="N832" s="539">
        <v>0.51400000000000001</v>
      </c>
      <c r="O832" s="540">
        <v>3494</v>
      </c>
    </row>
    <row r="833" spans="1:15" outlineLevel="2">
      <c r="A833" s="528" t="s">
        <v>2608</v>
      </c>
      <c r="B833" s="45" t="s">
        <v>38</v>
      </c>
      <c r="C833" s="529" t="s">
        <v>1544</v>
      </c>
      <c r="D833" s="529" t="s">
        <v>1547</v>
      </c>
      <c r="E833" s="45" t="s">
        <v>1548</v>
      </c>
      <c r="F833" s="52">
        <v>10532</v>
      </c>
      <c r="H833" s="52">
        <v>0</v>
      </c>
      <c r="I833" s="52">
        <v>10532</v>
      </c>
      <c r="J833" s="52">
        <v>0</v>
      </c>
      <c r="K833" s="52">
        <v>10532</v>
      </c>
      <c r="M833" s="52">
        <v>8103</v>
      </c>
      <c r="N833" s="539">
        <v>0.3</v>
      </c>
      <c r="O833" s="540">
        <v>2429</v>
      </c>
    </row>
    <row r="834" spans="1:15" outlineLevel="2">
      <c r="A834" s="528" t="s">
        <v>2609</v>
      </c>
      <c r="B834" s="45" t="s">
        <v>38</v>
      </c>
      <c r="C834" s="529" t="s">
        <v>1544</v>
      </c>
      <c r="D834" s="529" t="s">
        <v>1549</v>
      </c>
      <c r="E834" s="45" t="s">
        <v>1550</v>
      </c>
      <c r="F834" s="52">
        <v>8212</v>
      </c>
      <c r="H834" s="52">
        <v>0</v>
      </c>
      <c r="I834" s="52">
        <v>8212</v>
      </c>
      <c r="J834" s="52">
        <v>0</v>
      </c>
      <c r="K834" s="52">
        <v>8212</v>
      </c>
      <c r="M834" s="52">
        <v>6717</v>
      </c>
      <c r="N834" s="539">
        <v>0.223</v>
      </c>
      <c r="O834" s="540">
        <v>1495</v>
      </c>
    </row>
    <row r="835" spans="1:15" ht="13.8" outlineLevel="1" thickBot="1">
      <c r="A835" s="528" t="s">
        <v>2610</v>
      </c>
      <c r="C835" s="529" t="s">
        <v>1544</v>
      </c>
      <c r="E835" s="541" t="s">
        <v>1804</v>
      </c>
      <c r="F835" s="42">
        <v>29035</v>
      </c>
      <c r="G835" s="42"/>
      <c r="H835" s="42">
        <v>0</v>
      </c>
      <c r="I835" s="42">
        <v>29035</v>
      </c>
      <c r="J835" s="42">
        <v>0</v>
      </c>
      <c r="K835" s="42">
        <v>29035</v>
      </c>
      <c r="L835" s="42"/>
      <c r="M835" s="42">
        <v>21617</v>
      </c>
      <c r="N835" s="539">
        <v>0.34300000000000003</v>
      </c>
      <c r="O835" s="540">
        <v>7418</v>
      </c>
    </row>
    <row r="836" spans="1:15" ht="13.8" outlineLevel="2" thickTop="1">
      <c r="A836" s="528" t="s">
        <v>38</v>
      </c>
      <c r="C836" s="529" t="s">
        <v>1551</v>
      </c>
      <c r="N836" s="539" t="s">
        <v>2729</v>
      </c>
      <c r="O836" s="540" t="s">
        <v>2729</v>
      </c>
    </row>
    <row r="837" spans="1:15" outlineLevel="2">
      <c r="A837" s="528" t="s">
        <v>2611</v>
      </c>
      <c r="B837" s="45" t="s">
        <v>38</v>
      </c>
      <c r="C837" s="529" t="s">
        <v>1551</v>
      </c>
      <c r="D837" s="529" t="s">
        <v>1552</v>
      </c>
      <c r="E837" s="45" t="s">
        <v>1553</v>
      </c>
      <c r="F837" s="52">
        <v>44476</v>
      </c>
      <c r="H837" s="52">
        <v>0</v>
      </c>
      <c r="I837" s="52">
        <v>44476</v>
      </c>
      <c r="J837" s="52">
        <v>0</v>
      </c>
      <c r="K837" s="52">
        <v>44476</v>
      </c>
      <c r="M837" s="52">
        <v>39561</v>
      </c>
      <c r="N837" s="539">
        <v>0.124</v>
      </c>
      <c r="O837" s="540">
        <v>4915</v>
      </c>
    </row>
    <row r="838" spans="1:15" outlineLevel="2">
      <c r="A838" s="528" t="s">
        <v>2612</v>
      </c>
      <c r="B838" s="45" t="s">
        <v>38</v>
      </c>
      <c r="C838" s="529" t="s">
        <v>1551</v>
      </c>
      <c r="D838" s="529" t="s">
        <v>1554</v>
      </c>
      <c r="E838" s="45" t="s">
        <v>1555</v>
      </c>
      <c r="F838" s="52">
        <v>13343</v>
      </c>
      <c r="H838" s="52">
        <v>0</v>
      </c>
      <c r="I838" s="52">
        <v>13343</v>
      </c>
      <c r="J838" s="52">
        <v>0</v>
      </c>
      <c r="K838" s="52">
        <v>13343</v>
      </c>
      <c r="M838" s="52">
        <v>10254</v>
      </c>
      <c r="N838" s="539">
        <v>0.30099999999999999</v>
      </c>
      <c r="O838" s="540">
        <v>3089</v>
      </c>
    </row>
    <row r="839" spans="1:15" outlineLevel="2">
      <c r="A839" s="528" t="s">
        <v>2613</v>
      </c>
      <c r="B839" s="45" t="s">
        <v>38</v>
      </c>
      <c r="C839" s="529" t="s">
        <v>1551</v>
      </c>
      <c r="D839" s="529" t="s">
        <v>1556</v>
      </c>
      <c r="E839" s="45" t="s">
        <v>1557</v>
      </c>
      <c r="F839" s="52">
        <v>45517</v>
      </c>
      <c r="H839" s="52">
        <v>0</v>
      </c>
      <c r="I839" s="52">
        <v>45517</v>
      </c>
      <c r="J839" s="52">
        <v>0</v>
      </c>
      <c r="K839" s="52">
        <v>45517</v>
      </c>
      <c r="M839" s="52">
        <v>47168</v>
      </c>
      <c r="N839" s="539">
        <v>-3.5000000000000003E-2</v>
      </c>
      <c r="O839" s="540">
        <v>-1651</v>
      </c>
    </row>
    <row r="840" spans="1:15" outlineLevel="2">
      <c r="A840" s="528" t="s">
        <v>2614</v>
      </c>
      <c r="B840" s="45" t="s">
        <v>38</v>
      </c>
      <c r="C840" s="529" t="s">
        <v>1551</v>
      </c>
      <c r="D840" s="529" t="s">
        <v>1558</v>
      </c>
      <c r="E840" s="45" t="s">
        <v>1559</v>
      </c>
      <c r="F840" s="52">
        <v>13805</v>
      </c>
      <c r="H840" s="52">
        <v>0</v>
      </c>
      <c r="I840" s="52">
        <v>13805</v>
      </c>
      <c r="J840" s="52">
        <v>0</v>
      </c>
      <c r="K840" s="52">
        <v>13805</v>
      </c>
      <c r="M840" s="52">
        <v>12294</v>
      </c>
      <c r="N840" s="539">
        <v>0.123</v>
      </c>
      <c r="O840" s="540">
        <v>1511</v>
      </c>
    </row>
    <row r="841" spans="1:15" outlineLevel="2">
      <c r="A841" s="528" t="s">
        <v>2615</v>
      </c>
      <c r="B841" s="45" t="s">
        <v>38</v>
      </c>
      <c r="C841" s="529" t="s">
        <v>1551</v>
      </c>
      <c r="D841" s="529" t="s">
        <v>1560</v>
      </c>
      <c r="E841" s="45" t="s">
        <v>1561</v>
      </c>
      <c r="F841" s="52">
        <v>35517</v>
      </c>
      <c r="H841" s="52">
        <v>0</v>
      </c>
      <c r="I841" s="52">
        <v>35517</v>
      </c>
      <c r="J841" s="52">
        <v>0</v>
      </c>
      <c r="K841" s="52">
        <v>35517</v>
      </c>
      <c r="M841" s="52">
        <v>39034</v>
      </c>
      <c r="N841" s="539">
        <v>-0.09</v>
      </c>
      <c r="O841" s="540">
        <v>-3517</v>
      </c>
    </row>
    <row r="842" spans="1:15" outlineLevel="2">
      <c r="A842" s="528" t="s">
        <v>2616</v>
      </c>
      <c r="B842" s="45" t="s">
        <v>38</v>
      </c>
      <c r="C842" s="529" t="s">
        <v>1551</v>
      </c>
      <c r="D842" s="529" t="s">
        <v>1562</v>
      </c>
      <c r="E842" s="45" t="s">
        <v>1563</v>
      </c>
      <c r="F842" s="52">
        <v>10655</v>
      </c>
      <c r="H842" s="52">
        <v>0</v>
      </c>
      <c r="I842" s="52">
        <v>10655</v>
      </c>
      <c r="J842" s="52">
        <v>0</v>
      </c>
      <c r="K842" s="52">
        <v>10655</v>
      </c>
      <c r="M842" s="52">
        <v>10155</v>
      </c>
      <c r="N842" s="539">
        <v>4.9000000000000002E-2</v>
      </c>
      <c r="O842" s="540">
        <v>500</v>
      </c>
    </row>
    <row r="843" spans="1:15" ht="13.8" outlineLevel="1" thickBot="1">
      <c r="A843" s="528" t="s">
        <v>2617</v>
      </c>
      <c r="C843" s="529" t="s">
        <v>1551</v>
      </c>
      <c r="E843" s="541" t="s">
        <v>1805</v>
      </c>
      <c r="F843" s="42">
        <v>163313</v>
      </c>
      <c r="G843" s="42"/>
      <c r="H843" s="42">
        <v>0</v>
      </c>
      <c r="I843" s="42">
        <v>163313</v>
      </c>
      <c r="J843" s="42">
        <v>0</v>
      </c>
      <c r="K843" s="42">
        <v>163313</v>
      </c>
      <c r="L843" s="42"/>
      <c r="M843" s="42">
        <v>158466</v>
      </c>
      <c r="N843" s="539">
        <v>3.1E-2</v>
      </c>
      <c r="O843" s="540">
        <v>4847</v>
      </c>
    </row>
    <row r="844" spans="1:15" ht="13.8" outlineLevel="2" thickTop="1">
      <c r="A844" s="528" t="s">
        <v>38</v>
      </c>
      <c r="C844" s="529" t="s">
        <v>1564</v>
      </c>
      <c r="N844" s="539" t="s">
        <v>2729</v>
      </c>
      <c r="O844" s="540" t="s">
        <v>2729</v>
      </c>
    </row>
    <row r="845" spans="1:15" outlineLevel="2">
      <c r="A845" s="528" t="s">
        <v>2618</v>
      </c>
      <c r="B845" s="45" t="s">
        <v>38</v>
      </c>
      <c r="C845" s="529" t="s">
        <v>1564</v>
      </c>
      <c r="D845" s="529" t="s">
        <v>1565</v>
      </c>
      <c r="E845" s="45" t="s">
        <v>1566</v>
      </c>
      <c r="F845" s="52">
        <v>28534</v>
      </c>
      <c r="H845" s="52">
        <v>0</v>
      </c>
      <c r="I845" s="52">
        <v>28534</v>
      </c>
      <c r="J845" s="52">
        <v>0</v>
      </c>
      <c r="K845" s="52">
        <v>28534</v>
      </c>
      <c r="M845" s="52">
        <v>11089</v>
      </c>
      <c r="N845" s="539">
        <v>1.573</v>
      </c>
      <c r="O845" s="540">
        <v>17445</v>
      </c>
    </row>
    <row r="846" spans="1:15" outlineLevel="2">
      <c r="A846" s="528" t="s">
        <v>2619</v>
      </c>
      <c r="B846" s="45" t="s">
        <v>38</v>
      </c>
      <c r="C846" s="529" t="s">
        <v>1564</v>
      </c>
      <c r="D846" s="529" t="s">
        <v>1567</v>
      </c>
      <c r="E846" s="45" t="s">
        <v>1568</v>
      </c>
      <c r="F846" s="52">
        <v>16371</v>
      </c>
      <c r="H846" s="52">
        <v>0</v>
      </c>
      <c r="I846" s="52">
        <v>16371</v>
      </c>
      <c r="J846" s="52">
        <v>0</v>
      </c>
      <c r="K846" s="52">
        <v>16371</v>
      </c>
      <c r="M846" s="52">
        <v>13223</v>
      </c>
      <c r="N846" s="539">
        <v>0.23799999999999999</v>
      </c>
      <c r="O846" s="540">
        <v>3148</v>
      </c>
    </row>
    <row r="847" spans="1:15" outlineLevel="2">
      <c r="A847" s="528" t="s">
        <v>2620</v>
      </c>
      <c r="B847" s="45" t="s">
        <v>38</v>
      </c>
      <c r="C847" s="529" t="s">
        <v>1564</v>
      </c>
      <c r="D847" s="529" t="s">
        <v>1569</v>
      </c>
      <c r="E847" s="45" t="s">
        <v>1570</v>
      </c>
      <c r="F847" s="52">
        <v>17908</v>
      </c>
      <c r="H847" s="52">
        <v>0</v>
      </c>
      <c r="I847" s="52">
        <v>17908</v>
      </c>
      <c r="J847" s="52">
        <v>0</v>
      </c>
      <c r="K847" s="52">
        <v>17908</v>
      </c>
      <c r="M847" s="52">
        <v>14137</v>
      </c>
      <c r="N847" s="539">
        <v>0.26700000000000002</v>
      </c>
      <c r="O847" s="540">
        <v>3771</v>
      </c>
    </row>
    <row r="848" spans="1:15" ht="13.8" outlineLevel="1" thickBot="1">
      <c r="A848" s="528" t="s">
        <v>2621</v>
      </c>
      <c r="C848" s="529" t="s">
        <v>1564</v>
      </c>
      <c r="E848" s="541" t="s">
        <v>1806</v>
      </c>
      <c r="F848" s="42">
        <v>62813</v>
      </c>
      <c r="G848" s="42"/>
      <c r="H848" s="42">
        <v>0</v>
      </c>
      <c r="I848" s="42">
        <v>62813</v>
      </c>
      <c r="J848" s="42">
        <v>0</v>
      </c>
      <c r="K848" s="42">
        <v>62813</v>
      </c>
      <c r="L848" s="42"/>
      <c r="M848" s="42">
        <v>38449</v>
      </c>
      <c r="N848" s="539">
        <v>0.63400000000000001</v>
      </c>
      <c r="O848" s="540">
        <v>24364</v>
      </c>
    </row>
    <row r="849" spans="1:15" ht="13.8" outlineLevel="2" thickTop="1">
      <c r="A849" s="528" t="s">
        <v>38</v>
      </c>
      <c r="C849" s="529" t="s">
        <v>1571</v>
      </c>
      <c r="N849" s="539" t="s">
        <v>2729</v>
      </c>
      <c r="O849" s="540" t="s">
        <v>2729</v>
      </c>
    </row>
    <row r="850" spans="1:15" outlineLevel="2">
      <c r="A850" s="528" t="s">
        <v>2622</v>
      </c>
      <c r="B850" s="45" t="s">
        <v>38</v>
      </c>
      <c r="C850" s="529" t="s">
        <v>1571</v>
      </c>
      <c r="D850" s="529" t="s">
        <v>1572</v>
      </c>
      <c r="E850" s="45" t="s">
        <v>1573</v>
      </c>
      <c r="F850" s="52">
        <v>0</v>
      </c>
      <c r="H850" s="52">
        <v>0</v>
      </c>
      <c r="I850" s="52">
        <v>0</v>
      </c>
      <c r="J850" s="52">
        <v>0</v>
      </c>
      <c r="K850" s="52">
        <v>0</v>
      </c>
      <c r="M850" s="52">
        <v>0</v>
      </c>
      <c r="N850" s="539" t="s">
        <v>2729</v>
      </c>
      <c r="O850" s="540">
        <v>0</v>
      </c>
    </row>
    <row r="851" spans="1:15" outlineLevel="2">
      <c r="A851" s="528" t="s">
        <v>2623</v>
      </c>
      <c r="B851" s="45" t="s">
        <v>38</v>
      </c>
      <c r="C851" s="529" t="s">
        <v>1571</v>
      </c>
      <c r="D851" s="529" t="s">
        <v>1574</v>
      </c>
      <c r="E851" s="45" t="s">
        <v>1575</v>
      </c>
      <c r="F851" s="52">
        <v>0</v>
      </c>
      <c r="H851" s="52">
        <v>0</v>
      </c>
      <c r="I851" s="52">
        <v>0</v>
      </c>
      <c r="J851" s="52">
        <v>0</v>
      </c>
      <c r="K851" s="52">
        <v>0</v>
      </c>
      <c r="M851" s="52">
        <v>0</v>
      </c>
      <c r="N851" s="539" t="s">
        <v>2729</v>
      </c>
      <c r="O851" s="540">
        <v>0</v>
      </c>
    </row>
    <row r="852" spans="1:15" outlineLevel="2">
      <c r="A852" s="528" t="s">
        <v>2624</v>
      </c>
      <c r="B852" s="45" t="s">
        <v>38</v>
      </c>
      <c r="C852" s="529" t="s">
        <v>1571</v>
      </c>
      <c r="D852" s="529" t="s">
        <v>1576</v>
      </c>
      <c r="E852" s="45" t="s">
        <v>1577</v>
      </c>
      <c r="F852" s="52">
        <v>0</v>
      </c>
      <c r="H852" s="52">
        <v>0</v>
      </c>
      <c r="I852" s="52">
        <v>0</v>
      </c>
      <c r="J852" s="52">
        <v>0</v>
      </c>
      <c r="K852" s="52">
        <v>0</v>
      </c>
      <c r="M852" s="52">
        <v>0</v>
      </c>
      <c r="N852" s="539" t="s">
        <v>2729</v>
      </c>
      <c r="O852" s="540">
        <v>0</v>
      </c>
    </row>
    <row r="853" spans="1:15" outlineLevel="2">
      <c r="A853" s="528" t="s">
        <v>2625</v>
      </c>
      <c r="B853" s="45" t="s">
        <v>38</v>
      </c>
      <c r="C853" s="529" t="s">
        <v>1571</v>
      </c>
      <c r="D853" s="529" t="s">
        <v>1578</v>
      </c>
      <c r="E853" s="45" t="s">
        <v>1579</v>
      </c>
      <c r="F853" s="52">
        <v>0</v>
      </c>
      <c r="H853" s="52">
        <v>0</v>
      </c>
      <c r="I853" s="52">
        <v>0</v>
      </c>
      <c r="J853" s="52">
        <v>0</v>
      </c>
      <c r="K853" s="52">
        <v>0</v>
      </c>
      <c r="M853" s="52">
        <v>0</v>
      </c>
      <c r="N853" s="539" t="s">
        <v>2729</v>
      </c>
      <c r="O853" s="540">
        <v>0</v>
      </c>
    </row>
    <row r="854" spans="1:15" outlineLevel="2">
      <c r="A854" s="528" t="s">
        <v>2626</v>
      </c>
      <c r="B854" s="45" t="s">
        <v>38</v>
      </c>
      <c r="C854" s="529" t="s">
        <v>1571</v>
      </c>
      <c r="D854" s="529" t="s">
        <v>1580</v>
      </c>
      <c r="E854" s="45" t="s">
        <v>1581</v>
      </c>
      <c r="F854" s="52">
        <v>0</v>
      </c>
      <c r="H854" s="52">
        <v>0</v>
      </c>
      <c r="I854" s="52">
        <v>0</v>
      </c>
      <c r="J854" s="52">
        <v>0</v>
      </c>
      <c r="K854" s="52">
        <v>0</v>
      </c>
      <c r="M854" s="52">
        <v>0</v>
      </c>
      <c r="N854" s="539" t="s">
        <v>2729</v>
      </c>
      <c r="O854" s="540">
        <v>0</v>
      </c>
    </row>
    <row r="855" spans="1:15" outlineLevel="2">
      <c r="A855" s="528" t="s">
        <v>2627</v>
      </c>
      <c r="B855" s="45" t="s">
        <v>38</v>
      </c>
      <c r="C855" s="529" t="s">
        <v>1571</v>
      </c>
      <c r="D855" s="529" t="s">
        <v>1582</v>
      </c>
      <c r="E855" s="45" t="s">
        <v>1583</v>
      </c>
      <c r="F855" s="52">
        <v>0</v>
      </c>
      <c r="H855" s="52">
        <v>0</v>
      </c>
      <c r="I855" s="52">
        <v>0</v>
      </c>
      <c r="J855" s="52">
        <v>0</v>
      </c>
      <c r="K855" s="52">
        <v>0</v>
      </c>
      <c r="M855" s="52">
        <v>0</v>
      </c>
      <c r="N855" s="539" t="s">
        <v>2729</v>
      </c>
      <c r="O855" s="540">
        <v>0</v>
      </c>
    </row>
    <row r="856" spans="1:15" outlineLevel="2">
      <c r="A856" s="528" t="s">
        <v>2628</v>
      </c>
      <c r="B856" s="45" t="s">
        <v>38</v>
      </c>
      <c r="C856" s="529" t="s">
        <v>1571</v>
      </c>
      <c r="D856" s="529" t="s">
        <v>1584</v>
      </c>
      <c r="E856" s="45" t="s">
        <v>1585</v>
      </c>
      <c r="F856" s="52">
        <v>0</v>
      </c>
      <c r="H856" s="52">
        <v>0</v>
      </c>
      <c r="I856" s="52">
        <v>0</v>
      </c>
      <c r="J856" s="52">
        <v>0</v>
      </c>
      <c r="K856" s="52">
        <v>0</v>
      </c>
      <c r="M856" s="52">
        <v>0</v>
      </c>
      <c r="N856" s="539" t="s">
        <v>2729</v>
      </c>
      <c r="O856" s="540">
        <v>0</v>
      </c>
    </row>
    <row r="857" spans="1:15" outlineLevel="2">
      <c r="A857" s="528" t="s">
        <v>2629</v>
      </c>
      <c r="B857" s="45" t="s">
        <v>38</v>
      </c>
      <c r="C857" s="529" t="s">
        <v>1571</v>
      </c>
      <c r="D857" s="529" t="s">
        <v>1586</v>
      </c>
      <c r="E857" s="45" t="s">
        <v>1587</v>
      </c>
      <c r="F857" s="52">
        <v>0</v>
      </c>
      <c r="H857" s="52">
        <v>0</v>
      </c>
      <c r="I857" s="52">
        <v>0</v>
      </c>
      <c r="J857" s="52">
        <v>0</v>
      </c>
      <c r="K857" s="52">
        <v>0</v>
      </c>
      <c r="M857" s="52">
        <v>0</v>
      </c>
      <c r="N857" s="539" t="s">
        <v>2729</v>
      </c>
      <c r="O857" s="540">
        <v>0</v>
      </c>
    </row>
    <row r="858" spans="1:15" ht="13.8" outlineLevel="1" thickBot="1">
      <c r="A858" s="528" t="s">
        <v>2630</v>
      </c>
      <c r="C858" s="529" t="s">
        <v>1571</v>
      </c>
      <c r="E858" s="541" t="s">
        <v>1807</v>
      </c>
      <c r="F858" s="42">
        <v>0</v>
      </c>
      <c r="G858" s="42"/>
      <c r="H858" s="42">
        <v>0</v>
      </c>
      <c r="I858" s="42">
        <v>0</v>
      </c>
      <c r="J858" s="42">
        <v>0</v>
      </c>
      <c r="K858" s="42">
        <v>0</v>
      </c>
      <c r="L858" s="42"/>
      <c r="M858" s="42">
        <v>0</v>
      </c>
      <c r="N858" s="539" t="s">
        <v>2729</v>
      </c>
      <c r="O858" s="540">
        <v>0</v>
      </c>
    </row>
    <row r="859" spans="1:15" ht="13.8" outlineLevel="2" thickTop="1">
      <c r="A859" s="528" t="s">
        <v>38</v>
      </c>
      <c r="C859" s="529" t="s">
        <v>1588</v>
      </c>
      <c r="N859" s="539" t="s">
        <v>2729</v>
      </c>
      <c r="O859" s="540" t="s">
        <v>2729</v>
      </c>
    </row>
    <row r="860" spans="1:15" outlineLevel="2">
      <c r="A860" s="528" t="s">
        <v>2631</v>
      </c>
      <c r="B860" s="45" t="s">
        <v>38</v>
      </c>
      <c r="C860" s="529" t="s">
        <v>1588</v>
      </c>
      <c r="D860" s="529" t="s">
        <v>1589</v>
      </c>
      <c r="E860" s="45" t="s">
        <v>1590</v>
      </c>
      <c r="F860" s="52">
        <v>0</v>
      </c>
      <c r="H860" s="52">
        <v>0</v>
      </c>
      <c r="I860" s="52">
        <v>0</v>
      </c>
      <c r="J860" s="52">
        <v>0</v>
      </c>
      <c r="K860" s="52">
        <v>0</v>
      </c>
      <c r="M860" s="52">
        <v>6262</v>
      </c>
      <c r="N860" s="539">
        <v>-1</v>
      </c>
      <c r="O860" s="540">
        <v>-6262</v>
      </c>
    </row>
    <row r="861" spans="1:15" outlineLevel="2">
      <c r="A861" s="528" t="s">
        <v>2632</v>
      </c>
      <c r="B861" s="45" t="s">
        <v>38</v>
      </c>
      <c r="C861" s="529" t="s">
        <v>1588</v>
      </c>
      <c r="D861" s="529" t="s">
        <v>1591</v>
      </c>
      <c r="E861" s="45" t="s">
        <v>1592</v>
      </c>
      <c r="F861" s="52">
        <v>0</v>
      </c>
      <c r="H861" s="52">
        <v>0</v>
      </c>
      <c r="I861" s="52">
        <v>0</v>
      </c>
      <c r="J861" s="52">
        <v>0</v>
      </c>
      <c r="K861" s="52">
        <v>0</v>
      </c>
      <c r="M861" s="52">
        <v>7357</v>
      </c>
      <c r="N861" s="539">
        <v>-1</v>
      </c>
      <c r="O861" s="540">
        <v>-7357</v>
      </c>
    </row>
    <row r="862" spans="1:15" outlineLevel="2">
      <c r="A862" s="528" t="s">
        <v>2633</v>
      </c>
      <c r="B862" s="45" t="s">
        <v>38</v>
      </c>
      <c r="C862" s="529" t="s">
        <v>1588</v>
      </c>
      <c r="D862" s="529" t="s">
        <v>1593</v>
      </c>
      <c r="E862" s="45" t="s">
        <v>1594</v>
      </c>
      <c r="F862" s="52">
        <v>0</v>
      </c>
      <c r="H862" s="52">
        <v>0</v>
      </c>
      <c r="I862" s="52">
        <v>0</v>
      </c>
      <c r="J862" s="52">
        <v>0</v>
      </c>
      <c r="K862" s="52">
        <v>0</v>
      </c>
      <c r="M862" s="52">
        <v>6381</v>
      </c>
      <c r="N862" s="539">
        <v>-1</v>
      </c>
      <c r="O862" s="540">
        <v>-6381</v>
      </c>
    </row>
    <row r="863" spans="1:15" ht="13.8" outlineLevel="1" thickBot="1">
      <c r="A863" s="528" t="s">
        <v>2634</v>
      </c>
      <c r="C863" s="529" t="s">
        <v>1588</v>
      </c>
      <c r="E863" s="541" t="s">
        <v>1808</v>
      </c>
      <c r="F863" s="42">
        <v>0</v>
      </c>
      <c r="G863" s="42"/>
      <c r="H863" s="42">
        <v>0</v>
      </c>
      <c r="I863" s="42">
        <v>0</v>
      </c>
      <c r="J863" s="42">
        <v>0</v>
      </c>
      <c r="K863" s="42">
        <v>0</v>
      </c>
      <c r="L863" s="42"/>
      <c r="M863" s="42">
        <v>20000</v>
      </c>
      <c r="N863" s="539">
        <v>-1</v>
      </c>
      <c r="O863" s="540">
        <v>-20000</v>
      </c>
    </row>
    <row r="864" spans="1:15" ht="13.8" outlineLevel="2" thickTop="1">
      <c r="A864" s="528" t="s">
        <v>38</v>
      </c>
      <c r="C864" s="529" t="s">
        <v>1595</v>
      </c>
      <c r="N864" s="539" t="s">
        <v>2729</v>
      </c>
      <c r="O864" s="540" t="s">
        <v>2729</v>
      </c>
    </row>
    <row r="865" spans="1:15" outlineLevel="2">
      <c r="A865" s="528" t="s">
        <v>2635</v>
      </c>
      <c r="B865" s="45" t="s">
        <v>38</v>
      </c>
      <c r="C865" s="529" t="s">
        <v>1595</v>
      </c>
      <c r="D865" s="529" t="s">
        <v>1596</v>
      </c>
      <c r="E865" s="45" t="s">
        <v>1597</v>
      </c>
      <c r="F865" s="52">
        <v>0</v>
      </c>
      <c r="H865" s="52">
        <v>0</v>
      </c>
      <c r="I865" s="52">
        <v>0</v>
      </c>
      <c r="J865" s="52">
        <v>0</v>
      </c>
      <c r="K865" s="52">
        <v>0</v>
      </c>
      <c r="M865" s="52">
        <v>0</v>
      </c>
      <c r="N865" s="539" t="s">
        <v>2729</v>
      </c>
      <c r="O865" s="540">
        <v>0</v>
      </c>
    </row>
    <row r="866" spans="1:15" outlineLevel="2">
      <c r="A866" s="528" t="s">
        <v>2636</v>
      </c>
      <c r="B866" s="45" t="s">
        <v>38</v>
      </c>
      <c r="C866" s="529" t="s">
        <v>1595</v>
      </c>
      <c r="D866" s="529" t="s">
        <v>1598</v>
      </c>
      <c r="E866" s="45" t="s">
        <v>1599</v>
      </c>
      <c r="F866" s="52">
        <v>0</v>
      </c>
      <c r="H866" s="52">
        <v>0</v>
      </c>
      <c r="I866" s="52">
        <v>0</v>
      </c>
      <c r="J866" s="52">
        <v>0</v>
      </c>
      <c r="K866" s="52">
        <v>0</v>
      </c>
      <c r="M866" s="52">
        <v>0</v>
      </c>
      <c r="N866" s="539" t="s">
        <v>2729</v>
      </c>
      <c r="O866" s="540">
        <v>0</v>
      </c>
    </row>
    <row r="867" spans="1:15" outlineLevel="2">
      <c r="A867" s="528" t="s">
        <v>2637</v>
      </c>
      <c r="B867" s="45" t="s">
        <v>38</v>
      </c>
      <c r="C867" s="529" t="s">
        <v>1595</v>
      </c>
      <c r="D867" s="529" t="s">
        <v>1600</v>
      </c>
      <c r="E867" s="45" t="s">
        <v>1601</v>
      </c>
      <c r="F867" s="52">
        <v>0</v>
      </c>
      <c r="H867" s="52">
        <v>0</v>
      </c>
      <c r="I867" s="52">
        <v>0</v>
      </c>
      <c r="J867" s="52">
        <v>0</v>
      </c>
      <c r="K867" s="52">
        <v>0</v>
      </c>
      <c r="M867" s="52">
        <v>0</v>
      </c>
      <c r="N867" s="539" t="s">
        <v>2729</v>
      </c>
      <c r="O867" s="540">
        <v>0</v>
      </c>
    </row>
    <row r="868" spans="1:15" outlineLevel="2">
      <c r="A868" s="528" t="s">
        <v>2638</v>
      </c>
      <c r="B868" s="45" t="s">
        <v>38</v>
      </c>
      <c r="C868" s="529" t="s">
        <v>1595</v>
      </c>
      <c r="D868" s="529" t="s">
        <v>1602</v>
      </c>
      <c r="E868" s="45" t="s">
        <v>1603</v>
      </c>
      <c r="F868" s="52">
        <v>6387</v>
      </c>
      <c r="H868" s="52">
        <v>0</v>
      </c>
      <c r="I868" s="52">
        <v>6387</v>
      </c>
      <c r="J868" s="52">
        <v>0</v>
      </c>
      <c r="K868" s="52">
        <v>6387</v>
      </c>
      <c r="M868" s="52">
        <v>13496</v>
      </c>
      <c r="N868" s="539">
        <v>-0.52700000000000002</v>
      </c>
      <c r="O868" s="540">
        <v>-7109</v>
      </c>
    </row>
    <row r="869" spans="1:15" outlineLevel="2">
      <c r="A869" s="528" t="s">
        <v>2639</v>
      </c>
      <c r="B869" s="45" t="s">
        <v>38</v>
      </c>
      <c r="C869" s="529" t="s">
        <v>1595</v>
      </c>
      <c r="D869" s="529" t="s">
        <v>1604</v>
      </c>
      <c r="E869" s="45" t="s">
        <v>774</v>
      </c>
      <c r="F869" s="52">
        <v>142</v>
      </c>
      <c r="H869" s="52">
        <v>0</v>
      </c>
      <c r="I869" s="52">
        <v>142</v>
      </c>
      <c r="J869" s="52">
        <v>0</v>
      </c>
      <c r="K869" s="52">
        <v>142</v>
      </c>
      <c r="M869" s="52">
        <v>0</v>
      </c>
      <c r="N869" s="539" t="s">
        <v>2729</v>
      </c>
      <c r="O869" s="540">
        <v>142</v>
      </c>
    </row>
    <row r="870" spans="1:15" outlineLevel="2">
      <c r="A870" s="528" t="s">
        <v>2640</v>
      </c>
      <c r="B870" s="45" t="s">
        <v>38</v>
      </c>
      <c r="C870" s="529" t="s">
        <v>1595</v>
      </c>
      <c r="D870" s="529" t="s">
        <v>1605</v>
      </c>
      <c r="E870" s="45" t="s">
        <v>1606</v>
      </c>
      <c r="F870" s="52">
        <v>0</v>
      </c>
      <c r="H870" s="52">
        <v>0</v>
      </c>
      <c r="I870" s="52">
        <v>0</v>
      </c>
      <c r="J870" s="52">
        <v>0</v>
      </c>
      <c r="K870" s="52">
        <v>0</v>
      </c>
      <c r="M870" s="52">
        <v>0</v>
      </c>
      <c r="N870" s="539" t="s">
        <v>2729</v>
      </c>
      <c r="O870" s="540">
        <v>0</v>
      </c>
    </row>
    <row r="871" spans="1:15" outlineLevel="2">
      <c r="A871" s="528" t="s">
        <v>2641</v>
      </c>
      <c r="B871" s="45" t="s">
        <v>38</v>
      </c>
      <c r="C871" s="529" t="s">
        <v>1595</v>
      </c>
      <c r="D871" s="529" t="s">
        <v>1607</v>
      </c>
      <c r="E871" s="45" t="s">
        <v>1608</v>
      </c>
      <c r="F871" s="52">
        <v>0</v>
      </c>
      <c r="H871" s="52">
        <v>0</v>
      </c>
      <c r="I871" s="52">
        <v>0</v>
      </c>
      <c r="J871" s="52">
        <v>0</v>
      </c>
      <c r="K871" s="52">
        <v>0</v>
      </c>
      <c r="M871" s="52">
        <v>0</v>
      </c>
      <c r="N871" s="539" t="s">
        <v>2729</v>
      </c>
      <c r="O871" s="540">
        <v>0</v>
      </c>
    </row>
    <row r="872" spans="1:15" outlineLevel="2">
      <c r="A872" s="528" t="s">
        <v>2642</v>
      </c>
      <c r="B872" s="45" t="s">
        <v>38</v>
      </c>
      <c r="C872" s="529" t="s">
        <v>1595</v>
      </c>
      <c r="D872" s="529" t="s">
        <v>1609</v>
      </c>
      <c r="E872" s="45" t="s">
        <v>1610</v>
      </c>
      <c r="F872" s="52">
        <v>0</v>
      </c>
      <c r="H872" s="52">
        <v>0</v>
      </c>
      <c r="I872" s="52">
        <v>0</v>
      </c>
      <c r="J872" s="52">
        <v>0</v>
      </c>
      <c r="K872" s="52">
        <v>0</v>
      </c>
      <c r="M872" s="52">
        <v>0</v>
      </c>
      <c r="N872" s="539" t="s">
        <v>2729</v>
      </c>
      <c r="O872" s="540">
        <v>0</v>
      </c>
    </row>
    <row r="873" spans="1:15" outlineLevel="2">
      <c r="A873" s="528" t="s">
        <v>2643</v>
      </c>
      <c r="B873" s="45" t="s">
        <v>38</v>
      </c>
      <c r="C873" s="529" t="s">
        <v>1595</v>
      </c>
      <c r="D873" s="529" t="s">
        <v>1611</v>
      </c>
      <c r="E873" s="45" t="s">
        <v>1612</v>
      </c>
      <c r="F873" s="52">
        <v>92356</v>
      </c>
      <c r="H873" s="52">
        <v>0</v>
      </c>
      <c r="I873" s="52">
        <v>92356</v>
      </c>
      <c r="J873" s="52">
        <v>0</v>
      </c>
      <c r="K873" s="52">
        <v>92356</v>
      </c>
      <c r="M873" s="52">
        <v>4134</v>
      </c>
      <c r="N873" s="539">
        <v>21.341000000000001</v>
      </c>
      <c r="O873" s="540">
        <v>88222</v>
      </c>
    </row>
    <row r="874" spans="1:15" outlineLevel="2">
      <c r="A874" s="528" t="s">
        <v>2644</v>
      </c>
      <c r="B874" s="45" t="s">
        <v>38</v>
      </c>
      <c r="C874" s="529" t="s">
        <v>1595</v>
      </c>
      <c r="D874" s="529" t="s">
        <v>1613</v>
      </c>
      <c r="E874" s="45" t="s">
        <v>1614</v>
      </c>
      <c r="F874" s="52">
        <v>0</v>
      </c>
      <c r="H874" s="52">
        <v>0</v>
      </c>
      <c r="I874" s="52">
        <v>0</v>
      </c>
      <c r="J874" s="52">
        <v>0</v>
      </c>
      <c r="K874" s="52">
        <v>0</v>
      </c>
      <c r="M874" s="52">
        <v>0</v>
      </c>
      <c r="N874" s="539" t="s">
        <v>2729</v>
      </c>
      <c r="O874" s="540">
        <v>0</v>
      </c>
    </row>
    <row r="875" spans="1:15" outlineLevel="2">
      <c r="A875" s="528" t="s">
        <v>2645</v>
      </c>
      <c r="B875" s="45" t="s">
        <v>38</v>
      </c>
      <c r="C875" s="529" t="s">
        <v>1595</v>
      </c>
      <c r="D875" s="529" t="s">
        <v>1615</v>
      </c>
      <c r="E875" s="45" t="s">
        <v>1616</v>
      </c>
      <c r="F875" s="52">
        <v>0</v>
      </c>
      <c r="H875" s="52">
        <v>0</v>
      </c>
      <c r="I875" s="52">
        <v>0</v>
      </c>
      <c r="J875" s="52">
        <v>0</v>
      </c>
      <c r="K875" s="52">
        <v>0</v>
      </c>
      <c r="M875" s="52">
        <v>0</v>
      </c>
      <c r="N875" s="539" t="s">
        <v>2729</v>
      </c>
      <c r="O875" s="540">
        <v>0</v>
      </c>
    </row>
    <row r="876" spans="1:15" outlineLevel="2">
      <c r="A876" s="528" t="s">
        <v>2646</v>
      </c>
      <c r="B876" s="45" t="s">
        <v>38</v>
      </c>
      <c r="C876" s="529" t="s">
        <v>1595</v>
      </c>
      <c r="D876" s="529" t="s">
        <v>1617</v>
      </c>
      <c r="E876" s="45" t="s">
        <v>1618</v>
      </c>
      <c r="F876" s="52">
        <v>0</v>
      </c>
      <c r="H876" s="52">
        <v>0</v>
      </c>
      <c r="I876" s="52">
        <v>0</v>
      </c>
      <c r="J876" s="52">
        <v>0</v>
      </c>
      <c r="K876" s="52">
        <v>0</v>
      </c>
      <c r="M876" s="52">
        <v>0</v>
      </c>
      <c r="N876" s="539" t="s">
        <v>2729</v>
      </c>
      <c r="O876" s="540">
        <v>0</v>
      </c>
    </row>
    <row r="877" spans="1:15" outlineLevel="2">
      <c r="A877" s="528" t="s">
        <v>2647</v>
      </c>
      <c r="B877" s="45" t="s">
        <v>38</v>
      </c>
      <c r="C877" s="529" t="s">
        <v>1595</v>
      </c>
      <c r="D877" s="529" t="s">
        <v>1619</v>
      </c>
      <c r="E877" s="45" t="s">
        <v>1620</v>
      </c>
      <c r="F877" s="52">
        <v>0</v>
      </c>
      <c r="H877" s="52">
        <v>0</v>
      </c>
      <c r="I877" s="52">
        <v>0</v>
      </c>
      <c r="J877" s="52">
        <v>0</v>
      </c>
      <c r="K877" s="52">
        <v>0</v>
      </c>
      <c r="M877" s="52">
        <v>1000</v>
      </c>
      <c r="N877" s="539">
        <v>-1</v>
      </c>
      <c r="O877" s="540">
        <v>-1000</v>
      </c>
    </row>
    <row r="878" spans="1:15" ht="13.8" outlineLevel="1" thickBot="1">
      <c r="A878" s="528" t="s">
        <v>2648</v>
      </c>
      <c r="C878" s="529" t="s">
        <v>1595</v>
      </c>
      <c r="E878" s="541" t="s">
        <v>1809</v>
      </c>
      <c r="F878" s="42">
        <v>98885</v>
      </c>
      <c r="G878" s="42"/>
      <c r="H878" s="42">
        <v>0</v>
      </c>
      <c r="I878" s="42">
        <v>98885</v>
      </c>
      <c r="J878" s="42">
        <v>0</v>
      </c>
      <c r="K878" s="42">
        <v>98885</v>
      </c>
      <c r="L878" s="42"/>
      <c r="M878" s="42">
        <v>18630</v>
      </c>
      <c r="N878" s="539">
        <v>4.3079999999999998</v>
      </c>
      <c r="O878" s="540">
        <v>80255</v>
      </c>
    </row>
    <row r="879" spans="1:15" ht="13.8" outlineLevel="2" thickTop="1">
      <c r="A879" s="528" t="s">
        <v>38</v>
      </c>
      <c r="C879" s="529" t="s">
        <v>1621</v>
      </c>
      <c r="N879" s="539" t="s">
        <v>2729</v>
      </c>
      <c r="O879" s="540" t="s">
        <v>2729</v>
      </c>
    </row>
    <row r="880" spans="1:15" outlineLevel="2">
      <c r="A880" s="528" t="s">
        <v>2649</v>
      </c>
      <c r="B880" s="45" t="s">
        <v>38</v>
      </c>
      <c r="C880" s="529" t="s">
        <v>1621</v>
      </c>
      <c r="D880" s="529" t="s">
        <v>1622</v>
      </c>
      <c r="E880" s="45" t="s">
        <v>1623</v>
      </c>
      <c r="F880" s="52">
        <v>975</v>
      </c>
      <c r="H880" s="52">
        <v>0</v>
      </c>
      <c r="I880" s="52">
        <v>975</v>
      </c>
      <c r="J880" s="52">
        <v>0</v>
      </c>
      <c r="K880" s="52">
        <v>975</v>
      </c>
      <c r="M880" s="52">
        <v>0</v>
      </c>
      <c r="N880" s="539" t="s">
        <v>2729</v>
      </c>
      <c r="O880" s="540">
        <v>975</v>
      </c>
    </row>
    <row r="881" spans="1:15" outlineLevel="2">
      <c r="A881" s="528" t="s">
        <v>2650</v>
      </c>
      <c r="B881" s="45" t="s">
        <v>38</v>
      </c>
      <c r="C881" s="529" t="s">
        <v>1621</v>
      </c>
      <c r="D881" s="529" t="s">
        <v>1624</v>
      </c>
      <c r="E881" s="45" t="s">
        <v>1625</v>
      </c>
      <c r="F881" s="52">
        <v>0</v>
      </c>
      <c r="H881" s="52">
        <v>0</v>
      </c>
      <c r="I881" s="52">
        <v>0</v>
      </c>
      <c r="J881" s="52">
        <v>0</v>
      </c>
      <c r="K881" s="52">
        <v>0</v>
      </c>
      <c r="M881" s="52">
        <v>0</v>
      </c>
      <c r="N881" s="539" t="s">
        <v>2729</v>
      </c>
      <c r="O881" s="540">
        <v>0</v>
      </c>
    </row>
    <row r="882" spans="1:15" outlineLevel="2">
      <c r="A882" s="528" t="s">
        <v>2651</v>
      </c>
      <c r="B882" s="45" t="s">
        <v>38</v>
      </c>
      <c r="C882" s="529" t="s">
        <v>1621</v>
      </c>
      <c r="D882" s="529" t="s">
        <v>1626</v>
      </c>
      <c r="E882" s="45" t="s">
        <v>1627</v>
      </c>
      <c r="F882" s="52">
        <v>0</v>
      </c>
      <c r="H882" s="52">
        <v>0</v>
      </c>
      <c r="I882" s="52">
        <v>0</v>
      </c>
      <c r="J882" s="52">
        <v>0</v>
      </c>
      <c r="K882" s="52">
        <v>0</v>
      </c>
      <c r="M882" s="52">
        <v>0</v>
      </c>
      <c r="N882" s="539" t="s">
        <v>2729</v>
      </c>
      <c r="O882" s="540">
        <v>0</v>
      </c>
    </row>
    <row r="883" spans="1:15" outlineLevel="2">
      <c r="A883" s="528" t="s">
        <v>2652</v>
      </c>
      <c r="B883" s="45" t="s">
        <v>38</v>
      </c>
      <c r="C883" s="529" t="s">
        <v>1621</v>
      </c>
      <c r="D883" s="529" t="s">
        <v>1628</v>
      </c>
      <c r="E883" s="45" t="s">
        <v>1629</v>
      </c>
      <c r="F883" s="52">
        <v>0</v>
      </c>
      <c r="H883" s="52">
        <v>0</v>
      </c>
      <c r="I883" s="52">
        <v>0</v>
      </c>
      <c r="J883" s="52">
        <v>0</v>
      </c>
      <c r="K883" s="52">
        <v>0</v>
      </c>
      <c r="M883" s="52">
        <v>20834</v>
      </c>
      <c r="N883" s="539">
        <v>-1</v>
      </c>
      <c r="O883" s="540">
        <v>-20834</v>
      </c>
    </row>
    <row r="884" spans="1:15" outlineLevel="2">
      <c r="A884" s="528" t="s">
        <v>2653</v>
      </c>
      <c r="B884" s="45" t="s">
        <v>38</v>
      </c>
      <c r="C884" s="529" t="s">
        <v>1621</v>
      </c>
      <c r="D884" s="529" t="s">
        <v>1630</v>
      </c>
      <c r="E884" s="45" t="s">
        <v>1631</v>
      </c>
      <c r="F884" s="52">
        <v>0</v>
      </c>
      <c r="H884" s="52">
        <v>0</v>
      </c>
      <c r="I884" s="52">
        <v>0</v>
      </c>
      <c r="J884" s="52">
        <v>0</v>
      </c>
      <c r="K884" s="52">
        <v>0</v>
      </c>
      <c r="M884" s="52">
        <v>2267</v>
      </c>
      <c r="N884" s="539">
        <v>-1</v>
      </c>
      <c r="O884" s="540">
        <v>-2267</v>
      </c>
    </row>
    <row r="885" spans="1:15" outlineLevel="2">
      <c r="A885" s="528" t="s">
        <v>2654</v>
      </c>
      <c r="B885" s="45" t="s">
        <v>38</v>
      </c>
      <c r="C885" s="529" t="s">
        <v>1621</v>
      </c>
      <c r="D885" s="529" t="s">
        <v>1632</v>
      </c>
      <c r="E885" s="45" t="s">
        <v>1633</v>
      </c>
      <c r="F885" s="52">
        <v>0</v>
      </c>
      <c r="H885" s="52">
        <v>0</v>
      </c>
      <c r="I885" s="52">
        <v>0</v>
      </c>
      <c r="J885" s="52">
        <v>0</v>
      </c>
      <c r="K885" s="52">
        <v>0</v>
      </c>
      <c r="M885" s="52">
        <v>0</v>
      </c>
      <c r="N885" s="539" t="s">
        <v>2729</v>
      </c>
      <c r="O885" s="540">
        <v>0</v>
      </c>
    </row>
    <row r="886" spans="1:15" outlineLevel="2">
      <c r="A886" s="528" t="s">
        <v>2655</v>
      </c>
      <c r="B886" s="45" t="s">
        <v>38</v>
      </c>
      <c r="C886" s="529" t="s">
        <v>1621</v>
      </c>
      <c r="D886" s="529" t="s">
        <v>1634</v>
      </c>
      <c r="E886" s="45" t="s">
        <v>1635</v>
      </c>
      <c r="F886" s="52">
        <v>142003</v>
      </c>
      <c r="H886" s="52">
        <v>0</v>
      </c>
      <c r="I886" s="52">
        <v>142003</v>
      </c>
      <c r="J886" s="52">
        <v>0</v>
      </c>
      <c r="K886" s="52">
        <v>142003</v>
      </c>
      <c r="M886" s="52">
        <v>0</v>
      </c>
      <c r="N886" s="539" t="s">
        <v>2729</v>
      </c>
      <c r="O886" s="540">
        <v>142003</v>
      </c>
    </row>
    <row r="887" spans="1:15" outlineLevel="2">
      <c r="A887" s="528" t="s">
        <v>2656</v>
      </c>
      <c r="B887" s="45" t="s">
        <v>38</v>
      </c>
      <c r="C887" s="529" t="s">
        <v>1621</v>
      </c>
      <c r="D887" s="529" t="s">
        <v>1636</v>
      </c>
      <c r="E887" s="45" t="s">
        <v>1637</v>
      </c>
      <c r="F887" s="52">
        <v>0</v>
      </c>
      <c r="H887" s="52">
        <v>0</v>
      </c>
      <c r="I887" s="52">
        <v>0</v>
      </c>
      <c r="J887" s="52">
        <v>0</v>
      </c>
      <c r="K887" s="52">
        <v>0</v>
      </c>
      <c r="M887" s="52">
        <v>0</v>
      </c>
      <c r="N887" s="539" t="s">
        <v>2729</v>
      </c>
      <c r="O887" s="540">
        <v>0</v>
      </c>
    </row>
    <row r="888" spans="1:15" outlineLevel="2">
      <c r="A888" s="528" t="s">
        <v>2657</v>
      </c>
      <c r="B888" s="45" t="s">
        <v>38</v>
      </c>
      <c r="C888" s="529" t="s">
        <v>1621</v>
      </c>
      <c r="D888" s="529" t="s">
        <v>1638</v>
      </c>
      <c r="E888" s="45" t="s">
        <v>1639</v>
      </c>
      <c r="F888" s="52">
        <v>0</v>
      </c>
      <c r="H888" s="52">
        <v>0</v>
      </c>
      <c r="I888" s="52">
        <v>0</v>
      </c>
      <c r="J888" s="52">
        <v>0</v>
      </c>
      <c r="K888" s="52">
        <v>0</v>
      </c>
      <c r="M888" s="52">
        <v>3397</v>
      </c>
      <c r="N888" s="539">
        <v>-1</v>
      </c>
      <c r="O888" s="540">
        <v>-3397</v>
      </c>
    </row>
    <row r="889" spans="1:15" outlineLevel="2">
      <c r="A889" s="528" t="s">
        <v>2658</v>
      </c>
      <c r="B889" s="45" t="s">
        <v>38</v>
      </c>
      <c r="C889" s="529" t="s">
        <v>1621</v>
      </c>
      <c r="D889" s="529" t="s">
        <v>1640</v>
      </c>
      <c r="E889" s="45" t="s">
        <v>1641</v>
      </c>
      <c r="F889" s="52">
        <v>0</v>
      </c>
      <c r="H889" s="52">
        <v>0</v>
      </c>
      <c r="I889" s="52">
        <v>0</v>
      </c>
      <c r="J889" s="52">
        <v>0</v>
      </c>
      <c r="K889" s="52">
        <v>0</v>
      </c>
      <c r="M889" s="52">
        <v>363</v>
      </c>
      <c r="N889" s="539">
        <v>-1</v>
      </c>
      <c r="O889" s="540">
        <v>-363</v>
      </c>
    </row>
    <row r="890" spans="1:15" outlineLevel="2">
      <c r="A890" s="528" t="s">
        <v>2659</v>
      </c>
      <c r="B890" s="45" t="s">
        <v>38</v>
      </c>
      <c r="C890" s="529" t="s">
        <v>1621</v>
      </c>
      <c r="D890" s="529" t="s">
        <v>1642</v>
      </c>
      <c r="E890" s="45" t="s">
        <v>1643</v>
      </c>
      <c r="F890" s="52">
        <v>0</v>
      </c>
      <c r="H890" s="52">
        <v>0</v>
      </c>
      <c r="I890" s="52">
        <v>0</v>
      </c>
      <c r="J890" s="52">
        <v>0</v>
      </c>
      <c r="K890" s="52">
        <v>0</v>
      </c>
      <c r="M890" s="52">
        <v>0</v>
      </c>
      <c r="N890" s="539" t="s">
        <v>2729</v>
      </c>
      <c r="O890" s="540">
        <v>0</v>
      </c>
    </row>
    <row r="891" spans="1:15" outlineLevel="2">
      <c r="A891" s="528" t="s">
        <v>2660</v>
      </c>
      <c r="B891" s="45" t="s">
        <v>38</v>
      </c>
      <c r="C891" s="529" t="s">
        <v>1621</v>
      </c>
      <c r="D891" s="529" t="s">
        <v>1644</v>
      </c>
      <c r="E891" s="45" t="s">
        <v>1645</v>
      </c>
      <c r="F891" s="52">
        <v>34588</v>
      </c>
      <c r="H891" s="52">
        <v>0</v>
      </c>
      <c r="I891" s="52">
        <v>34588</v>
      </c>
      <c r="J891" s="52">
        <v>0</v>
      </c>
      <c r="K891" s="52">
        <v>34588</v>
      </c>
      <c r="M891" s="52">
        <v>0</v>
      </c>
      <c r="N891" s="539" t="s">
        <v>2729</v>
      </c>
      <c r="O891" s="540">
        <v>34588</v>
      </c>
    </row>
    <row r="892" spans="1:15" outlineLevel="2">
      <c r="A892" s="528" t="s">
        <v>2661</v>
      </c>
      <c r="B892" s="45" t="s">
        <v>38</v>
      </c>
      <c r="C892" s="529" t="s">
        <v>1621</v>
      </c>
      <c r="D892" s="529" t="s">
        <v>1646</v>
      </c>
      <c r="E892" s="45" t="s">
        <v>1647</v>
      </c>
      <c r="F892" s="52">
        <v>107683</v>
      </c>
      <c r="H892" s="52">
        <v>0</v>
      </c>
      <c r="I892" s="52">
        <v>107683</v>
      </c>
      <c r="J892" s="52">
        <v>0</v>
      </c>
      <c r="K892" s="52">
        <v>107683</v>
      </c>
      <c r="M892" s="52">
        <v>0</v>
      </c>
      <c r="N892" s="539" t="s">
        <v>2729</v>
      </c>
      <c r="O892" s="540">
        <v>107683</v>
      </c>
    </row>
    <row r="893" spans="1:15" outlineLevel="2">
      <c r="A893" s="528" t="s">
        <v>2662</v>
      </c>
      <c r="B893" s="45" t="s">
        <v>38</v>
      </c>
      <c r="C893" s="529" t="s">
        <v>1621</v>
      </c>
      <c r="D893" s="529" t="s">
        <v>1648</v>
      </c>
      <c r="E893" s="45" t="s">
        <v>1649</v>
      </c>
      <c r="F893" s="52">
        <v>750</v>
      </c>
      <c r="H893" s="52">
        <v>0</v>
      </c>
      <c r="I893" s="52">
        <v>750</v>
      </c>
      <c r="J893" s="52">
        <v>0</v>
      </c>
      <c r="K893" s="52">
        <v>750</v>
      </c>
      <c r="M893" s="52">
        <v>1500</v>
      </c>
      <c r="N893" s="539">
        <v>-0.5</v>
      </c>
      <c r="O893" s="540">
        <v>-750</v>
      </c>
    </row>
    <row r="894" spans="1:15" outlineLevel="2">
      <c r="A894" s="528" t="s">
        <v>2663</v>
      </c>
      <c r="B894" s="45" t="s">
        <v>38</v>
      </c>
      <c r="C894" s="529" t="s">
        <v>1621</v>
      </c>
      <c r="D894" s="529" t="s">
        <v>1650</v>
      </c>
      <c r="E894" s="45" t="s">
        <v>1651</v>
      </c>
      <c r="F894" s="52">
        <v>900</v>
      </c>
      <c r="H894" s="52">
        <v>0</v>
      </c>
      <c r="I894" s="52">
        <v>900</v>
      </c>
      <c r="J894" s="52">
        <v>0</v>
      </c>
      <c r="K894" s="52">
        <v>900</v>
      </c>
      <c r="M894" s="52">
        <v>1500</v>
      </c>
      <c r="N894" s="539">
        <v>-0.4</v>
      </c>
      <c r="O894" s="540">
        <v>-600</v>
      </c>
    </row>
    <row r="895" spans="1:15" ht="13.8" outlineLevel="1" thickBot="1">
      <c r="A895" s="528" t="s">
        <v>2664</v>
      </c>
      <c r="C895" s="529" t="s">
        <v>1621</v>
      </c>
      <c r="E895" s="541" t="s">
        <v>1810</v>
      </c>
      <c r="F895" s="42">
        <v>286899</v>
      </c>
      <c r="G895" s="42"/>
      <c r="H895" s="42">
        <v>0</v>
      </c>
      <c r="I895" s="42">
        <v>286899</v>
      </c>
      <c r="J895" s="42">
        <v>0</v>
      </c>
      <c r="K895" s="42">
        <v>286899</v>
      </c>
      <c r="L895" s="42"/>
      <c r="M895" s="42">
        <v>29861</v>
      </c>
      <c r="N895" s="539">
        <v>8.6080000000000005</v>
      </c>
      <c r="O895" s="540">
        <v>257038</v>
      </c>
    </row>
    <row r="896" spans="1:15" ht="13.8" outlineLevel="2" thickTop="1">
      <c r="A896" s="528" t="s">
        <v>38</v>
      </c>
      <c r="C896" s="529" t="s">
        <v>1652</v>
      </c>
      <c r="N896" s="539" t="s">
        <v>2729</v>
      </c>
      <c r="O896" s="540" t="s">
        <v>2729</v>
      </c>
    </row>
    <row r="897" spans="1:15" outlineLevel="2">
      <c r="A897" s="528" t="s">
        <v>2665</v>
      </c>
      <c r="B897" s="45" t="s">
        <v>38</v>
      </c>
      <c r="C897" s="529" t="s">
        <v>1652</v>
      </c>
      <c r="D897" s="529" t="s">
        <v>1653</v>
      </c>
      <c r="E897" s="45" t="s">
        <v>1654</v>
      </c>
      <c r="F897" s="52">
        <v>0</v>
      </c>
      <c r="H897" s="52">
        <v>0</v>
      </c>
      <c r="I897" s="52">
        <v>0</v>
      </c>
      <c r="J897" s="52">
        <v>0</v>
      </c>
      <c r="K897" s="52">
        <v>0</v>
      </c>
      <c r="M897" s="52">
        <v>0</v>
      </c>
      <c r="N897" s="539" t="s">
        <v>2729</v>
      </c>
      <c r="O897" s="540">
        <v>0</v>
      </c>
    </row>
    <row r="898" spans="1:15" outlineLevel="2">
      <c r="A898" s="528" t="s">
        <v>2666</v>
      </c>
      <c r="B898" s="45" t="s">
        <v>38</v>
      </c>
      <c r="C898" s="529" t="s">
        <v>1652</v>
      </c>
      <c r="D898" s="529" t="s">
        <v>1655</v>
      </c>
      <c r="E898" s="45" t="s">
        <v>1656</v>
      </c>
      <c r="F898" s="52">
        <v>0</v>
      </c>
      <c r="H898" s="52">
        <v>0</v>
      </c>
      <c r="I898" s="52">
        <v>0</v>
      </c>
      <c r="J898" s="52">
        <v>0</v>
      </c>
      <c r="K898" s="52">
        <v>0</v>
      </c>
      <c r="M898" s="52">
        <v>0</v>
      </c>
      <c r="N898" s="539" t="s">
        <v>2729</v>
      </c>
      <c r="O898" s="540">
        <v>0</v>
      </c>
    </row>
    <row r="899" spans="1:15" outlineLevel="2">
      <c r="A899" s="528" t="s">
        <v>2667</v>
      </c>
      <c r="B899" s="45" t="s">
        <v>38</v>
      </c>
      <c r="C899" s="529" t="s">
        <v>1652</v>
      </c>
      <c r="D899" s="529" t="s">
        <v>1657</v>
      </c>
      <c r="E899" s="45" t="s">
        <v>1658</v>
      </c>
      <c r="F899" s="52">
        <v>0</v>
      </c>
      <c r="H899" s="52">
        <v>0</v>
      </c>
      <c r="I899" s="52">
        <v>0</v>
      </c>
      <c r="J899" s="52">
        <v>0</v>
      </c>
      <c r="K899" s="52">
        <v>0</v>
      </c>
      <c r="M899" s="52">
        <v>0</v>
      </c>
      <c r="N899" s="539" t="s">
        <v>2729</v>
      </c>
      <c r="O899" s="540">
        <v>0</v>
      </c>
    </row>
    <row r="900" spans="1:15" outlineLevel="2">
      <c r="A900" s="528" t="s">
        <v>2668</v>
      </c>
      <c r="B900" s="45" t="s">
        <v>38</v>
      </c>
      <c r="C900" s="529" t="s">
        <v>1652</v>
      </c>
      <c r="D900" s="529" t="s">
        <v>1659</v>
      </c>
      <c r="E900" s="45" t="s">
        <v>1660</v>
      </c>
      <c r="F900" s="52">
        <v>0</v>
      </c>
      <c r="H900" s="52">
        <v>0</v>
      </c>
      <c r="I900" s="52">
        <v>0</v>
      </c>
      <c r="J900" s="52">
        <v>0</v>
      </c>
      <c r="K900" s="52">
        <v>0</v>
      </c>
      <c r="M900" s="52">
        <v>0</v>
      </c>
      <c r="N900" s="539" t="s">
        <v>2729</v>
      </c>
      <c r="O900" s="540">
        <v>0</v>
      </c>
    </row>
    <row r="901" spans="1:15" outlineLevel="2">
      <c r="A901" s="528" t="s">
        <v>2669</v>
      </c>
      <c r="B901" s="45" t="s">
        <v>38</v>
      </c>
      <c r="C901" s="529" t="s">
        <v>1652</v>
      </c>
      <c r="D901" s="529" t="s">
        <v>1661</v>
      </c>
      <c r="E901" s="45" t="s">
        <v>1662</v>
      </c>
      <c r="F901" s="52">
        <v>0</v>
      </c>
      <c r="H901" s="52">
        <v>0</v>
      </c>
      <c r="I901" s="52">
        <v>0</v>
      </c>
      <c r="J901" s="52">
        <v>0</v>
      </c>
      <c r="K901" s="52">
        <v>0</v>
      </c>
      <c r="M901" s="52">
        <v>0</v>
      </c>
      <c r="N901" s="539" t="s">
        <v>2729</v>
      </c>
      <c r="O901" s="540">
        <v>0</v>
      </c>
    </row>
    <row r="902" spans="1:15" outlineLevel="2">
      <c r="A902" s="528" t="s">
        <v>2670</v>
      </c>
      <c r="B902" s="45" t="s">
        <v>38</v>
      </c>
      <c r="C902" s="529" t="s">
        <v>1652</v>
      </c>
      <c r="D902" s="529" t="s">
        <v>1663</v>
      </c>
      <c r="E902" s="45" t="s">
        <v>1664</v>
      </c>
      <c r="F902" s="52">
        <v>0</v>
      </c>
      <c r="H902" s="52">
        <v>0</v>
      </c>
      <c r="I902" s="52">
        <v>0</v>
      </c>
      <c r="J902" s="52">
        <v>0</v>
      </c>
      <c r="K902" s="52">
        <v>0</v>
      </c>
      <c r="M902" s="52">
        <v>0</v>
      </c>
      <c r="N902" s="539" t="s">
        <v>2729</v>
      </c>
      <c r="O902" s="540">
        <v>0</v>
      </c>
    </row>
    <row r="903" spans="1:15" ht="13.8" outlineLevel="1" thickBot="1">
      <c r="A903" s="528" t="s">
        <v>2671</v>
      </c>
      <c r="C903" s="529" t="s">
        <v>1652</v>
      </c>
      <c r="E903" s="541" t="s">
        <v>1811</v>
      </c>
      <c r="F903" s="42">
        <v>0</v>
      </c>
      <c r="G903" s="42"/>
      <c r="H903" s="42">
        <v>0</v>
      </c>
      <c r="I903" s="42">
        <v>0</v>
      </c>
      <c r="J903" s="42">
        <v>0</v>
      </c>
      <c r="K903" s="42">
        <v>0</v>
      </c>
      <c r="L903" s="42"/>
      <c r="M903" s="42">
        <v>0</v>
      </c>
      <c r="N903" s="539" t="s">
        <v>2729</v>
      </c>
      <c r="O903" s="540">
        <v>0</v>
      </c>
    </row>
    <row r="904" spans="1:15" ht="13.8" outlineLevel="2" thickTop="1">
      <c r="A904" s="528" t="s">
        <v>38</v>
      </c>
      <c r="C904" s="529" t="s">
        <v>1665</v>
      </c>
      <c r="N904" s="539" t="s">
        <v>2729</v>
      </c>
      <c r="O904" s="540" t="s">
        <v>2729</v>
      </c>
    </row>
    <row r="905" spans="1:15" outlineLevel="2">
      <c r="A905" s="528" t="s">
        <v>2672</v>
      </c>
      <c r="B905" s="45" t="s">
        <v>38</v>
      </c>
      <c r="C905" s="529" t="s">
        <v>1665</v>
      </c>
      <c r="D905" s="529" t="s">
        <v>1666</v>
      </c>
      <c r="E905" s="45" t="s">
        <v>1667</v>
      </c>
      <c r="F905" s="52">
        <v>39312</v>
      </c>
      <c r="H905" s="52">
        <v>0</v>
      </c>
      <c r="I905" s="52">
        <v>39312</v>
      </c>
      <c r="J905" s="52">
        <v>0</v>
      </c>
      <c r="K905" s="52">
        <v>39312</v>
      </c>
      <c r="M905" s="52">
        <v>0</v>
      </c>
      <c r="N905" s="539" t="s">
        <v>2729</v>
      </c>
      <c r="O905" s="540">
        <v>39312</v>
      </c>
    </row>
    <row r="906" spans="1:15" ht="13.8" outlineLevel="1" thickBot="1">
      <c r="A906" s="528" t="s">
        <v>2673</v>
      </c>
      <c r="C906" s="529" t="s">
        <v>1665</v>
      </c>
      <c r="E906" s="541" t="s">
        <v>1812</v>
      </c>
      <c r="F906" s="42">
        <v>39312</v>
      </c>
      <c r="G906" s="42"/>
      <c r="H906" s="42">
        <v>0</v>
      </c>
      <c r="I906" s="42">
        <v>39312</v>
      </c>
      <c r="J906" s="42">
        <v>0</v>
      </c>
      <c r="K906" s="42">
        <v>39312</v>
      </c>
      <c r="L906" s="42"/>
      <c r="M906" s="42">
        <v>0</v>
      </c>
      <c r="N906" s="539" t="s">
        <v>2729</v>
      </c>
      <c r="O906" s="540">
        <v>39312</v>
      </c>
    </row>
    <row r="907" spans="1:15" ht="13.8" outlineLevel="2" thickTop="1">
      <c r="A907" s="528" t="s">
        <v>38</v>
      </c>
      <c r="C907" s="529" t="s">
        <v>1668</v>
      </c>
      <c r="N907" s="539" t="s">
        <v>2729</v>
      </c>
      <c r="O907" s="540" t="s">
        <v>2729</v>
      </c>
    </row>
    <row r="908" spans="1:15" outlineLevel="2">
      <c r="A908" s="528" t="s">
        <v>2674</v>
      </c>
      <c r="B908" s="45" t="s">
        <v>38</v>
      </c>
      <c r="C908" s="529" t="s">
        <v>1668</v>
      </c>
      <c r="D908" s="529" t="s">
        <v>1669</v>
      </c>
      <c r="E908" s="45" t="s">
        <v>1670</v>
      </c>
      <c r="F908" s="52">
        <v>12454</v>
      </c>
      <c r="H908" s="52">
        <v>0</v>
      </c>
      <c r="I908" s="52">
        <v>12454</v>
      </c>
      <c r="J908" s="52">
        <v>0</v>
      </c>
      <c r="K908" s="52">
        <v>12454</v>
      </c>
      <c r="M908" s="52">
        <v>11064</v>
      </c>
      <c r="N908" s="539">
        <v>0.126</v>
      </c>
      <c r="O908" s="540">
        <v>1390</v>
      </c>
    </row>
    <row r="909" spans="1:15" outlineLevel="2">
      <c r="A909" s="528" t="s">
        <v>2675</v>
      </c>
      <c r="B909" s="45" t="s">
        <v>38</v>
      </c>
      <c r="C909" s="529" t="s">
        <v>1668</v>
      </c>
      <c r="D909" s="529" t="s">
        <v>1671</v>
      </c>
      <c r="E909" s="45" t="s">
        <v>1672</v>
      </c>
      <c r="F909" s="52">
        <v>0</v>
      </c>
      <c r="H909" s="52">
        <v>0</v>
      </c>
      <c r="I909" s="52">
        <v>0</v>
      </c>
      <c r="J909" s="52">
        <v>0</v>
      </c>
      <c r="K909" s="52">
        <v>0</v>
      </c>
      <c r="M909" s="52">
        <v>0</v>
      </c>
      <c r="N909" s="539" t="s">
        <v>2729</v>
      </c>
      <c r="O909" s="540">
        <v>0</v>
      </c>
    </row>
    <row r="910" spans="1:15" outlineLevel="2">
      <c r="A910" s="528" t="s">
        <v>2676</v>
      </c>
      <c r="B910" s="45" t="s">
        <v>38</v>
      </c>
      <c r="C910" s="529" t="s">
        <v>1668</v>
      </c>
      <c r="D910" s="529" t="s">
        <v>1673</v>
      </c>
      <c r="E910" s="45" t="s">
        <v>1674</v>
      </c>
      <c r="F910" s="52">
        <v>12745</v>
      </c>
      <c r="H910" s="52">
        <v>0</v>
      </c>
      <c r="I910" s="52">
        <v>12745</v>
      </c>
      <c r="J910" s="52">
        <v>0</v>
      </c>
      <c r="K910" s="52">
        <v>12745</v>
      </c>
      <c r="M910" s="52">
        <v>13192</v>
      </c>
      <c r="N910" s="539">
        <v>-3.4000000000000002E-2</v>
      </c>
      <c r="O910" s="540">
        <v>-447</v>
      </c>
    </row>
    <row r="911" spans="1:15" outlineLevel="2">
      <c r="A911" s="528" t="s">
        <v>2677</v>
      </c>
      <c r="B911" s="45" t="s">
        <v>38</v>
      </c>
      <c r="C911" s="529" t="s">
        <v>1668</v>
      </c>
      <c r="D911" s="529" t="s">
        <v>1675</v>
      </c>
      <c r="E911" s="45" t="s">
        <v>1676</v>
      </c>
      <c r="F911" s="52">
        <v>0</v>
      </c>
      <c r="H911" s="52">
        <v>0</v>
      </c>
      <c r="I911" s="52">
        <v>0</v>
      </c>
      <c r="J911" s="52">
        <v>0</v>
      </c>
      <c r="K911" s="52">
        <v>0</v>
      </c>
      <c r="M911" s="52">
        <v>0</v>
      </c>
      <c r="N911" s="539" t="s">
        <v>2729</v>
      </c>
      <c r="O911" s="540">
        <v>0</v>
      </c>
    </row>
    <row r="912" spans="1:15" outlineLevel="2">
      <c r="A912" s="528" t="s">
        <v>2678</v>
      </c>
      <c r="B912" s="45" t="s">
        <v>38</v>
      </c>
      <c r="C912" s="529" t="s">
        <v>1668</v>
      </c>
      <c r="D912" s="529" t="s">
        <v>1677</v>
      </c>
      <c r="E912" s="45" t="s">
        <v>1678</v>
      </c>
      <c r="F912" s="52">
        <v>9944</v>
      </c>
      <c r="H912" s="52">
        <v>0</v>
      </c>
      <c r="I912" s="52">
        <v>9944</v>
      </c>
      <c r="J912" s="52">
        <v>0</v>
      </c>
      <c r="K912" s="52">
        <v>9944</v>
      </c>
      <c r="M912" s="52">
        <v>10935</v>
      </c>
      <c r="N912" s="539">
        <v>-9.0999999999999998E-2</v>
      </c>
      <c r="O912" s="540">
        <v>-991</v>
      </c>
    </row>
    <row r="913" spans="1:21" outlineLevel="2">
      <c r="A913" s="528" t="s">
        <v>2679</v>
      </c>
      <c r="B913" s="45" t="s">
        <v>38</v>
      </c>
      <c r="C913" s="529" t="s">
        <v>1668</v>
      </c>
      <c r="D913" s="529" t="s">
        <v>1679</v>
      </c>
      <c r="E913" s="45" t="s">
        <v>1680</v>
      </c>
      <c r="F913" s="52">
        <v>0</v>
      </c>
      <c r="H913" s="52">
        <v>0</v>
      </c>
      <c r="I913" s="52">
        <v>0</v>
      </c>
      <c r="J913" s="52">
        <v>0</v>
      </c>
      <c r="K913" s="52">
        <v>0</v>
      </c>
      <c r="M913" s="52">
        <v>0</v>
      </c>
      <c r="N913" s="539" t="s">
        <v>2729</v>
      </c>
      <c r="O913" s="540">
        <v>0</v>
      </c>
    </row>
    <row r="914" spans="1:21" ht="13.8" outlineLevel="1" thickBot="1">
      <c r="A914" s="528" t="s">
        <v>2680</v>
      </c>
      <c r="C914" s="529" t="s">
        <v>1668</v>
      </c>
      <c r="E914" s="541" t="s">
        <v>1813</v>
      </c>
      <c r="F914" s="42">
        <v>35143</v>
      </c>
      <c r="G914" s="42"/>
      <c r="H914" s="42">
        <v>0</v>
      </c>
      <c r="I914" s="42">
        <v>35143</v>
      </c>
      <c r="J914" s="42">
        <v>0</v>
      </c>
      <c r="K914" s="42">
        <v>35143</v>
      </c>
      <c r="L914" s="42"/>
      <c r="M914" s="42">
        <v>35191</v>
      </c>
      <c r="N914" s="539">
        <v>-1E-3</v>
      </c>
      <c r="O914" s="540">
        <v>-48</v>
      </c>
    </row>
    <row r="915" spans="1:21" ht="13.8" outlineLevel="2" thickTop="1">
      <c r="A915" s="528" t="s">
        <v>38</v>
      </c>
      <c r="C915" s="529" t="s">
        <v>1681</v>
      </c>
      <c r="N915" s="539" t="s">
        <v>2729</v>
      </c>
      <c r="O915" s="540" t="s">
        <v>2729</v>
      </c>
    </row>
    <row r="916" spans="1:21" outlineLevel="2">
      <c r="A916" s="528" t="s">
        <v>2681</v>
      </c>
      <c r="B916" s="45" t="s">
        <v>38</v>
      </c>
      <c r="C916" s="529" t="s">
        <v>1681</v>
      </c>
      <c r="D916" s="529" t="s">
        <v>1682</v>
      </c>
      <c r="E916" s="45" t="s">
        <v>1683</v>
      </c>
      <c r="F916" s="52">
        <v>0</v>
      </c>
      <c r="H916" s="52">
        <v>0</v>
      </c>
      <c r="I916" s="52">
        <v>0</v>
      </c>
      <c r="J916" s="52">
        <v>0</v>
      </c>
      <c r="K916" s="52">
        <v>0</v>
      </c>
      <c r="M916" s="52">
        <v>288</v>
      </c>
      <c r="N916" s="539">
        <v>-1</v>
      </c>
      <c r="O916" s="540">
        <v>-288</v>
      </c>
    </row>
    <row r="917" spans="1:21" outlineLevel="2">
      <c r="A917" s="528" t="s">
        <v>2682</v>
      </c>
      <c r="B917" s="45" t="s">
        <v>38</v>
      </c>
      <c r="C917" s="529" t="s">
        <v>1681</v>
      </c>
      <c r="D917" s="529" t="s">
        <v>1684</v>
      </c>
      <c r="E917" s="45" t="s">
        <v>1685</v>
      </c>
      <c r="F917" s="52">
        <v>0</v>
      </c>
      <c r="H917" s="52">
        <v>0</v>
      </c>
      <c r="I917" s="52">
        <v>0</v>
      </c>
      <c r="J917" s="52">
        <v>0</v>
      </c>
      <c r="K917" s="52">
        <v>0</v>
      </c>
      <c r="M917" s="52">
        <v>0</v>
      </c>
      <c r="N917" s="539" t="s">
        <v>2729</v>
      </c>
      <c r="O917" s="540">
        <v>0</v>
      </c>
    </row>
    <row r="918" spans="1:21" outlineLevel="2">
      <c r="A918" s="528" t="s">
        <v>2683</v>
      </c>
      <c r="B918" s="45" t="s">
        <v>38</v>
      </c>
      <c r="C918" s="529" t="s">
        <v>1681</v>
      </c>
      <c r="D918" s="529" t="s">
        <v>1686</v>
      </c>
      <c r="E918" s="45" t="s">
        <v>1687</v>
      </c>
      <c r="F918" s="52">
        <v>0</v>
      </c>
      <c r="H918" s="52">
        <v>0</v>
      </c>
      <c r="I918" s="52">
        <v>0</v>
      </c>
      <c r="J918" s="52">
        <v>0</v>
      </c>
      <c r="K918" s="52">
        <v>0</v>
      </c>
      <c r="M918" s="52">
        <v>0</v>
      </c>
      <c r="N918" s="539" t="s">
        <v>2729</v>
      </c>
      <c r="O918" s="540">
        <v>0</v>
      </c>
    </row>
    <row r="919" spans="1:21" outlineLevel="2">
      <c r="A919" s="528" t="s">
        <v>2684</v>
      </c>
      <c r="B919" s="45" t="s">
        <v>38</v>
      </c>
      <c r="C919" s="529" t="s">
        <v>1681</v>
      </c>
      <c r="D919" s="529" t="s">
        <v>1688</v>
      </c>
      <c r="E919" s="45" t="s">
        <v>1689</v>
      </c>
      <c r="F919" s="52">
        <v>0</v>
      </c>
      <c r="H919" s="52">
        <v>0</v>
      </c>
      <c r="I919" s="52">
        <v>0</v>
      </c>
      <c r="J919" s="52">
        <v>0</v>
      </c>
      <c r="K919" s="52">
        <v>0</v>
      </c>
      <c r="M919" s="52">
        <v>1411</v>
      </c>
      <c r="N919" s="539">
        <v>-1</v>
      </c>
      <c r="O919" s="540">
        <v>-1411</v>
      </c>
    </row>
    <row r="920" spans="1:21" outlineLevel="2">
      <c r="A920" s="528" t="s">
        <v>2685</v>
      </c>
      <c r="B920" s="45" t="s">
        <v>38</v>
      </c>
      <c r="C920" s="529" t="s">
        <v>1681</v>
      </c>
      <c r="D920" s="529" t="s">
        <v>1690</v>
      </c>
      <c r="E920" s="45" t="s">
        <v>1691</v>
      </c>
      <c r="F920" s="52">
        <v>0</v>
      </c>
      <c r="H920" s="52">
        <v>0</v>
      </c>
      <c r="I920" s="52">
        <v>0</v>
      </c>
      <c r="J920" s="52">
        <v>0</v>
      </c>
      <c r="K920" s="52">
        <v>0</v>
      </c>
      <c r="M920" s="52">
        <v>0</v>
      </c>
      <c r="N920" s="539" t="s">
        <v>2729</v>
      </c>
      <c r="O920" s="540">
        <v>0</v>
      </c>
    </row>
    <row r="921" spans="1:21" outlineLevel="2">
      <c r="A921" s="528" t="s">
        <v>2686</v>
      </c>
      <c r="B921" s="45" t="s">
        <v>38</v>
      </c>
      <c r="C921" s="529" t="s">
        <v>1681</v>
      </c>
      <c r="D921" s="529" t="s">
        <v>1692</v>
      </c>
      <c r="E921" s="45" t="s">
        <v>1693</v>
      </c>
      <c r="F921" s="52">
        <v>0</v>
      </c>
      <c r="H921" s="52">
        <v>0</v>
      </c>
      <c r="I921" s="52">
        <v>0</v>
      </c>
      <c r="J921" s="52">
        <v>0</v>
      </c>
      <c r="K921" s="52">
        <v>0</v>
      </c>
      <c r="M921" s="52">
        <v>0</v>
      </c>
      <c r="N921" s="539" t="s">
        <v>2729</v>
      </c>
      <c r="O921" s="540">
        <v>0</v>
      </c>
    </row>
    <row r="922" spans="1:21" outlineLevel="2">
      <c r="A922" s="528" t="s">
        <v>2687</v>
      </c>
      <c r="B922" s="45" t="s">
        <v>38</v>
      </c>
      <c r="C922" s="529" t="s">
        <v>1681</v>
      </c>
      <c r="D922" s="529" t="s">
        <v>1694</v>
      </c>
      <c r="E922" s="45" t="s">
        <v>1695</v>
      </c>
      <c r="F922" s="52">
        <v>1137</v>
      </c>
      <c r="H922" s="52">
        <v>0</v>
      </c>
      <c r="I922" s="52">
        <v>1137</v>
      </c>
      <c r="J922" s="52">
        <v>0</v>
      </c>
      <c r="K922" s="52">
        <v>1137</v>
      </c>
      <c r="M922" s="52">
        <v>204</v>
      </c>
      <c r="N922" s="539">
        <v>4.5739999999999998</v>
      </c>
      <c r="O922" s="540">
        <v>933</v>
      </c>
    </row>
    <row r="923" spans="1:21" outlineLevel="2">
      <c r="A923" s="528" t="s">
        <v>2688</v>
      </c>
      <c r="B923" s="45" t="s">
        <v>38</v>
      </c>
      <c r="C923" s="529" t="s">
        <v>1681</v>
      </c>
      <c r="D923" s="529" t="s">
        <v>1696</v>
      </c>
      <c r="E923" s="45" t="s">
        <v>1697</v>
      </c>
      <c r="F923" s="52">
        <v>0</v>
      </c>
      <c r="H923" s="52">
        <v>0</v>
      </c>
      <c r="I923" s="52">
        <v>0</v>
      </c>
      <c r="J923" s="52">
        <v>0</v>
      </c>
      <c r="K923" s="52">
        <v>0</v>
      </c>
      <c r="M923" s="52">
        <v>290</v>
      </c>
      <c r="N923" s="539">
        <v>-1</v>
      </c>
      <c r="O923" s="540">
        <v>-290</v>
      </c>
    </row>
    <row r="924" spans="1:21" outlineLevel="2">
      <c r="A924" s="528" t="s">
        <v>2689</v>
      </c>
      <c r="B924" s="45" t="s">
        <v>38</v>
      </c>
      <c r="C924" s="529" t="s">
        <v>1681</v>
      </c>
      <c r="D924" s="529" t="s">
        <v>1698</v>
      </c>
      <c r="E924" s="45" t="s">
        <v>1699</v>
      </c>
      <c r="F924" s="52">
        <v>3300</v>
      </c>
      <c r="H924" s="52">
        <v>0</v>
      </c>
      <c r="I924" s="52">
        <v>3300</v>
      </c>
      <c r="J924" s="52">
        <v>0</v>
      </c>
      <c r="K924" s="52">
        <v>3300</v>
      </c>
      <c r="M924" s="52">
        <v>0</v>
      </c>
      <c r="N924" s="539" t="s">
        <v>2729</v>
      </c>
      <c r="O924" s="540">
        <v>3300</v>
      </c>
      <c r="U924" s="527">
        <v>553</v>
      </c>
    </row>
    <row r="925" spans="1:21" outlineLevel="2">
      <c r="A925" s="528" t="s">
        <v>2690</v>
      </c>
      <c r="B925" s="45" t="s">
        <v>38</v>
      </c>
      <c r="C925" s="529" t="s">
        <v>1681</v>
      </c>
      <c r="D925" s="529" t="s">
        <v>1700</v>
      </c>
      <c r="E925" s="45" t="s">
        <v>1701</v>
      </c>
      <c r="F925" s="52">
        <v>0</v>
      </c>
      <c r="H925" s="52">
        <v>0</v>
      </c>
      <c r="I925" s="52">
        <v>0</v>
      </c>
      <c r="J925" s="52">
        <v>0</v>
      </c>
      <c r="K925" s="52">
        <v>0</v>
      </c>
      <c r="M925" s="52">
        <v>0</v>
      </c>
      <c r="N925" s="539" t="s">
        <v>2729</v>
      </c>
      <c r="O925" s="540">
        <v>0</v>
      </c>
    </row>
    <row r="926" spans="1:21" outlineLevel="2">
      <c r="A926" s="528" t="s">
        <v>2691</v>
      </c>
      <c r="B926" s="45" t="s">
        <v>38</v>
      </c>
      <c r="C926" s="529" t="s">
        <v>1681</v>
      </c>
      <c r="D926" s="529" t="s">
        <v>1702</v>
      </c>
      <c r="E926" s="45" t="s">
        <v>1703</v>
      </c>
      <c r="F926" s="52">
        <v>0</v>
      </c>
      <c r="H926" s="52">
        <v>0</v>
      </c>
      <c r="I926" s="52">
        <v>0</v>
      </c>
      <c r="J926" s="52">
        <v>0</v>
      </c>
      <c r="K926" s="52">
        <v>0</v>
      </c>
      <c r="M926" s="52">
        <v>0</v>
      </c>
      <c r="N926" s="539" t="s">
        <v>2729</v>
      </c>
      <c r="O926" s="540">
        <v>0</v>
      </c>
    </row>
    <row r="927" spans="1:21" outlineLevel="2">
      <c r="A927" s="528" t="s">
        <v>2692</v>
      </c>
      <c r="B927" s="45" t="s">
        <v>38</v>
      </c>
      <c r="C927" s="529" t="s">
        <v>1681</v>
      </c>
      <c r="D927" s="529" t="s">
        <v>1704</v>
      </c>
      <c r="E927" s="45" t="s">
        <v>1705</v>
      </c>
      <c r="F927" s="52">
        <v>0</v>
      </c>
      <c r="H927" s="52">
        <v>0</v>
      </c>
      <c r="I927" s="52">
        <v>0</v>
      </c>
      <c r="J927" s="52">
        <v>0</v>
      </c>
      <c r="K927" s="52">
        <v>0</v>
      </c>
      <c r="M927" s="52">
        <v>0</v>
      </c>
      <c r="N927" s="539" t="s">
        <v>2729</v>
      </c>
      <c r="O927" s="540">
        <v>0</v>
      </c>
    </row>
    <row r="928" spans="1:21" outlineLevel="2">
      <c r="A928" s="528" t="s">
        <v>2693</v>
      </c>
      <c r="B928" s="45" t="s">
        <v>38</v>
      </c>
      <c r="C928" s="529" t="s">
        <v>1681</v>
      </c>
      <c r="D928" s="529" t="s">
        <v>1706</v>
      </c>
      <c r="E928" s="45" t="s">
        <v>1707</v>
      </c>
      <c r="F928" s="52">
        <v>0</v>
      </c>
      <c r="H928" s="52">
        <v>0</v>
      </c>
      <c r="I928" s="52">
        <v>0</v>
      </c>
      <c r="J928" s="52">
        <v>0</v>
      </c>
      <c r="K928" s="52">
        <v>0</v>
      </c>
      <c r="M928" s="52">
        <v>754</v>
      </c>
      <c r="N928" s="539">
        <v>-1</v>
      </c>
      <c r="O928" s="540">
        <v>-754</v>
      </c>
    </row>
    <row r="929" spans="1:18" outlineLevel="2">
      <c r="A929" s="528" t="s">
        <v>2694</v>
      </c>
      <c r="B929" s="45" t="s">
        <v>38</v>
      </c>
      <c r="C929" s="529" t="s">
        <v>1681</v>
      </c>
      <c r="D929" s="529" t="s">
        <v>1708</v>
      </c>
      <c r="E929" s="45" t="s">
        <v>1709</v>
      </c>
      <c r="F929" s="52">
        <v>0</v>
      </c>
      <c r="H929" s="52">
        <v>0</v>
      </c>
      <c r="I929" s="52">
        <v>0</v>
      </c>
      <c r="J929" s="52">
        <v>0</v>
      </c>
      <c r="K929" s="52">
        <v>0</v>
      </c>
      <c r="M929" s="52">
        <v>174</v>
      </c>
      <c r="N929" s="539">
        <v>-1</v>
      </c>
      <c r="O929" s="540">
        <v>-174</v>
      </c>
    </row>
    <row r="930" spans="1:18" outlineLevel="2">
      <c r="A930" s="528" t="s">
        <v>2695</v>
      </c>
      <c r="B930" s="45" t="s">
        <v>38</v>
      </c>
      <c r="C930" s="529" t="s">
        <v>1681</v>
      </c>
      <c r="D930" s="529" t="s">
        <v>1710</v>
      </c>
      <c r="E930" s="45" t="s">
        <v>1711</v>
      </c>
      <c r="F930" s="52">
        <v>1261</v>
      </c>
      <c r="H930" s="52">
        <v>633</v>
      </c>
      <c r="I930" s="52">
        <v>1894</v>
      </c>
      <c r="J930" s="52">
        <v>0</v>
      </c>
      <c r="K930" s="52">
        <v>1894</v>
      </c>
      <c r="M930" s="52">
        <v>727</v>
      </c>
      <c r="N930" s="539">
        <v>1.605</v>
      </c>
      <c r="O930" s="540">
        <v>1167</v>
      </c>
    </row>
    <row r="931" spans="1:18" outlineLevel="2">
      <c r="A931" s="528" t="s">
        <v>2696</v>
      </c>
      <c r="B931" s="45" t="s">
        <v>38</v>
      </c>
      <c r="C931" s="529" t="s">
        <v>1681</v>
      </c>
      <c r="D931" s="529" t="s">
        <v>1712</v>
      </c>
      <c r="E931" s="45" t="s">
        <v>1713</v>
      </c>
      <c r="F931" s="52">
        <v>0</v>
      </c>
      <c r="H931" s="52">
        <v>0</v>
      </c>
      <c r="I931" s="52">
        <v>0</v>
      </c>
      <c r="J931" s="52">
        <v>0</v>
      </c>
      <c r="K931" s="52">
        <v>0</v>
      </c>
      <c r="M931" s="52">
        <v>190</v>
      </c>
      <c r="N931" s="539">
        <v>-1</v>
      </c>
      <c r="O931" s="540">
        <v>-190</v>
      </c>
    </row>
    <row r="932" spans="1:18" outlineLevel="2">
      <c r="A932" s="528" t="s">
        <v>2697</v>
      </c>
      <c r="B932" s="45" t="s">
        <v>38</v>
      </c>
      <c r="C932" s="529" t="s">
        <v>1681</v>
      </c>
      <c r="D932" s="529" t="s">
        <v>1714</v>
      </c>
      <c r="E932" s="45" t="s">
        <v>1715</v>
      </c>
      <c r="F932" s="52">
        <v>300</v>
      </c>
      <c r="H932" s="52">
        <v>0</v>
      </c>
      <c r="I932" s="52">
        <v>300</v>
      </c>
      <c r="J932" s="52">
        <v>0</v>
      </c>
      <c r="K932" s="52">
        <v>300</v>
      </c>
      <c r="M932" s="52">
        <v>0</v>
      </c>
      <c r="N932" s="539" t="s">
        <v>2729</v>
      </c>
      <c r="O932" s="540">
        <v>300</v>
      </c>
      <c r="R932" s="527">
        <v>1</v>
      </c>
    </row>
    <row r="933" spans="1:18" outlineLevel="2">
      <c r="A933" s="528" t="s">
        <v>2698</v>
      </c>
      <c r="B933" s="45" t="s">
        <v>38</v>
      </c>
      <c r="C933" s="529" t="s">
        <v>1681</v>
      </c>
      <c r="D933" s="529" t="s">
        <v>1716</v>
      </c>
      <c r="E933" s="45" t="s">
        <v>1717</v>
      </c>
      <c r="F933" s="52">
        <v>0</v>
      </c>
      <c r="H933" s="52">
        <v>0</v>
      </c>
      <c r="I933" s="52">
        <v>0</v>
      </c>
      <c r="J933" s="52">
        <v>0</v>
      </c>
      <c r="K933" s="52">
        <v>0</v>
      </c>
      <c r="M933" s="52">
        <v>0</v>
      </c>
      <c r="N933" s="539" t="s">
        <v>2729</v>
      </c>
      <c r="O933" s="540">
        <v>0</v>
      </c>
    </row>
    <row r="934" spans="1:18" outlineLevel="2">
      <c r="A934" s="528" t="s">
        <v>2699</v>
      </c>
      <c r="B934" s="45" t="s">
        <v>38</v>
      </c>
      <c r="C934" s="529" t="s">
        <v>1681</v>
      </c>
      <c r="D934" s="529" t="s">
        <v>1718</v>
      </c>
      <c r="E934" s="45" t="s">
        <v>1719</v>
      </c>
      <c r="F934" s="52">
        <v>0</v>
      </c>
      <c r="H934" s="52">
        <v>0</v>
      </c>
      <c r="I934" s="52">
        <v>0</v>
      </c>
      <c r="J934" s="52">
        <v>0</v>
      </c>
      <c r="K934" s="52">
        <v>0</v>
      </c>
      <c r="M934" s="52">
        <v>0</v>
      </c>
      <c r="N934" s="539" t="s">
        <v>2729</v>
      </c>
      <c r="O934" s="540">
        <v>0</v>
      </c>
    </row>
    <row r="935" spans="1:18" outlineLevel="2">
      <c r="A935" s="528" t="s">
        <v>2700</v>
      </c>
      <c r="B935" s="45" t="s">
        <v>38</v>
      </c>
      <c r="C935" s="529" t="s">
        <v>1681</v>
      </c>
      <c r="D935" s="529" t="s">
        <v>1720</v>
      </c>
      <c r="E935" s="45" t="s">
        <v>1721</v>
      </c>
      <c r="F935" s="52">
        <v>0</v>
      </c>
      <c r="H935" s="52">
        <v>0</v>
      </c>
      <c r="I935" s="52">
        <v>0</v>
      </c>
      <c r="J935" s="52">
        <v>0</v>
      </c>
      <c r="K935" s="52">
        <v>0</v>
      </c>
      <c r="M935" s="52">
        <v>0</v>
      </c>
      <c r="N935" s="539" t="s">
        <v>2729</v>
      </c>
      <c r="O935" s="540">
        <v>0</v>
      </c>
    </row>
    <row r="936" spans="1:18" outlineLevel="2">
      <c r="A936" s="528" t="s">
        <v>2701</v>
      </c>
      <c r="B936" s="45" t="s">
        <v>38</v>
      </c>
      <c r="C936" s="529" t="s">
        <v>1681</v>
      </c>
      <c r="D936" s="529" t="s">
        <v>1722</v>
      </c>
      <c r="E936" s="45" t="s">
        <v>1723</v>
      </c>
      <c r="F936" s="52">
        <v>0</v>
      </c>
      <c r="H936" s="52">
        <v>0</v>
      </c>
      <c r="I936" s="52">
        <v>0</v>
      </c>
      <c r="J936" s="52">
        <v>0</v>
      </c>
      <c r="K936" s="52">
        <v>0</v>
      </c>
      <c r="M936" s="52">
        <v>0</v>
      </c>
      <c r="N936" s="539" t="s">
        <v>2729</v>
      </c>
      <c r="O936" s="540">
        <v>0</v>
      </c>
    </row>
    <row r="937" spans="1:18" outlineLevel="2">
      <c r="A937" s="528" t="s">
        <v>2702</v>
      </c>
      <c r="B937" s="45" t="s">
        <v>38</v>
      </c>
      <c r="C937" s="529" t="s">
        <v>1681</v>
      </c>
      <c r="D937" s="529" t="s">
        <v>1724</v>
      </c>
      <c r="E937" s="45" t="s">
        <v>1725</v>
      </c>
      <c r="F937" s="52">
        <v>0</v>
      </c>
      <c r="H937" s="52">
        <v>0</v>
      </c>
      <c r="I937" s="52">
        <v>0</v>
      </c>
      <c r="J937" s="52">
        <v>0</v>
      </c>
      <c r="K937" s="52">
        <v>0</v>
      </c>
      <c r="M937" s="52">
        <v>81</v>
      </c>
      <c r="N937" s="539">
        <v>-1</v>
      </c>
      <c r="O937" s="540">
        <v>-81</v>
      </c>
    </row>
    <row r="938" spans="1:18" outlineLevel="2">
      <c r="A938" s="528" t="s">
        <v>2703</v>
      </c>
      <c r="B938" s="45" t="s">
        <v>38</v>
      </c>
      <c r="C938" s="529" t="s">
        <v>1681</v>
      </c>
      <c r="D938" s="529" t="s">
        <v>1726</v>
      </c>
      <c r="E938" s="45" t="s">
        <v>1727</v>
      </c>
      <c r="F938" s="52">
        <v>0</v>
      </c>
      <c r="H938" s="52">
        <v>0</v>
      </c>
      <c r="I938" s="52">
        <v>0</v>
      </c>
      <c r="J938" s="52">
        <v>0</v>
      </c>
      <c r="K938" s="52">
        <v>0</v>
      </c>
      <c r="M938" s="52">
        <v>0</v>
      </c>
      <c r="N938" s="539" t="s">
        <v>2729</v>
      </c>
      <c r="O938" s="540">
        <v>0</v>
      </c>
    </row>
    <row r="939" spans="1:18" outlineLevel="2">
      <c r="A939" s="528" t="s">
        <v>2704</v>
      </c>
      <c r="B939" s="45" t="s">
        <v>38</v>
      </c>
      <c r="C939" s="529" t="s">
        <v>1681</v>
      </c>
      <c r="D939" s="529" t="s">
        <v>1728</v>
      </c>
      <c r="E939" s="45" t="s">
        <v>1729</v>
      </c>
      <c r="F939" s="52">
        <v>0</v>
      </c>
      <c r="H939" s="52">
        <v>0</v>
      </c>
      <c r="I939" s="52">
        <v>0</v>
      </c>
      <c r="J939" s="52">
        <v>0</v>
      </c>
      <c r="K939" s="52">
        <v>0</v>
      </c>
      <c r="M939" s="52">
        <v>0</v>
      </c>
      <c r="N939" s="539" t="s">
        <v>2729</v>
      </c>
      <c r="O939" s="540">
        <v>0</v>
      </c>
    </row>
    <row r="940" spans="1:18" outlineLevel="2">
      <c r="A940" s="528" t="s">
        <v>2705</v>
      </c>
      <c r="B940" s="45" t="s">
        <v>38</v>
      </c>
      <c r="C940" s="529" t="s">
        <v>1681</v>
      </c>
      <c r="D940" s="529" t="s">
        <v>1730</v>
      </c>
      <c r="E940" s="45" t="s">
        <v>1731</v>
      </c>
      <c r="F940" s="52">
        <v>0</v>
      </c>
      <c r="H940" s="52">
        <v>0</v>
      </c>
      <c r="I940" s="52">
        <v>0</v>
      </c>
      <c r="J940" s="52">
        <v>0</v>
      </c>
      <c r="K940" s="52">
        <v>0</v>
      </c>
      <c r="M940" s="52">
        <v>1044</v>
      </c>
      <c r="N940" s="539">
        <v>-1</v>
      </c>
      <c r="O940" s="540">
        <v>-1044</v>
      </c>
    </row>
    <row r="941" spans="1:18" outlineLevel="2">
      <c r="A941" s="528" t="s">
        <v>2706</v>
      </c>
      <c r="B941" s="45" t="s">
        <v>38</v>
      </c>
      <c r="C941" s="529" t="s">
        <v>1681</v>
      </c>
      <c r="D941" s="529" t="s">
        <v>1732</v>
      </c>
      <c r="E941" s="45" t="s">
        <v>1733</v>
      </c>
      <c r="F941" s="52">
        <v>2735</v>
      </c>
      <c r="H941" s="52">
        <v>0</v>
      </c>
      <c r="I941" s="52">
        <v>2735</v>
      </c>
      <c r="J941" s="52">
        <v>0</v>
      </c>
      <c r="K941" s="52">
        <v>2735</v>
      </c>
      <c r="M941" s="52">
        <v>2940</v>
      </c>
      <c r="N941" s="539">
        <v>-7.0000000000000007E-2</v>
      </c>
      <c r="O941" s="540">
        <v>-205</v>
      </c>
      <c r="R941" s="527">
        <v>-1</v>
      </c>
    </row>
    <row r="942" spans="1:18" outlineLevel="2">
      <c r="A942" s="528" t="s">
        <v>2707</v>
      </c>
      <c r="B942" s="45" t="s">
        <v>38</v>
      </c>
      <c r="C942" s="529" t="s">
        <v>1681</v>
      </c>
      <c r="D942" s="529" t="s">
        <v>1734</v>
      </c>
      <c r="E942" s="45" t="s">
        <v>1735</v>
      </c>
      <c r="F942" s="52">
        <v>0</v>
      </c>
      <c r="H942" s="52">
        <v>0</v>
      </c>
      <c r="I942" s="52">
        <v>0</v>
      </c>
      <c r="J942" s="52">
        <v>0</v>
      </c>
      <c r="K942" s="52">
        <v>0</v>
      </c>
      <c r="M942" s="52">
        <v>0</v>
      </c>
      <c r="N942" s="539" t="s">
        <v>2729</v>
      </c>
      <c r="O942" s="540">
        <v>0</v>
      </c>
    </row>
    <row r="943" spans="1:18" ht="13.8" outlineLevel="1" thickBot="1">
      <c r="A943" s="528" t="s">
        <v>2708</v>
      </c>
      <c r="C943" s="529" t="s">
        <v>1681</v>
      </c>
      <c r="E943" s="541" t="s">
        <v>1814</v>
      </c>
      <c r="F943" s="42">
        <v>8733</v>
      </c>
      <c r="G943" s="42"/>
      <c r="H943" s="42">
        <v>633</v>
      </c>
      <c r="I943" s="42">
        <v>9366</v>
      </c>
      <c r="J943" s="42">
        <v>0</v>
      </c>
      <c r="K943" s="42">
        <v>9366</v>
      </c>
      <c r="L943" s="42"/>
      <c r="M943" s="42">
        <v>8103</v>
      </c>
      <c r="N943" s="539">
        <v>0.156</v>
      </c>
      <c r="O943" s="540">
        <v>1263</v>
      </c>
    </row>
    <row r="944" spans="1:18" ht="13.8" outlineLevel="2" thickTop="1">
      <c r="A944" s="528" t="s">
        <v>38</v>
      </c>
      <c r="C944" s="529" t="s">
        <v>1736</v>
      </c>
      <c r="N944" s="539" t="s">
        <v>2729</v>
      </c>
      <c r="O944" s="540" t="s">
        <v>2729</v>
      </c>
    </row>
    <row r="945" spans="1:15" outlineLevel="2">
      <c r="A945" s="528" t="s">
        <v>2709</v>
      </c>
      <c r="B945" s="45" t="s">
        <v>38</v>
      </c>
      <c r="C945" s="529" t="s">
        <v>1736</v>
      </c>
      <c r="D945" s="529" t="s">
        <v>1737</v>
      </c>
      <c r="E945" s="45" t="s">
        <v>1738</v>
      </c>
      <c r="F945" s="52">
        <v>0</v>
      </c>
      <c r="H945" s="52">
        <v>0</v>
      </c>
      <c r="I945" s="52">
        <v>0</v>
      </c>
      <c r="J945" s="52">
        <v>0</v>
      </c>
      <c r="K945" s="52">
        <v>0</v>
      </c>
      <c r="M945" s="52">
        <v>0</v>
      </c>
      <c r="N945" s="539" t="s">
        <v>2729</v>
      </c>
      <c r="O945" s="540">
        <v>0</v>
      </c>
    </row>
    <row r="946" spans="1:15" outlineLevel="2">
      <c r="A946" s="528" t="s">
        <v>2710</v>
      </c>
      <c r="B946" s="45" t="s">
        <v>38</v>
      </c>
      <c r="C946" s="529" t="s">
        <v>1736</v>
      </c>
      <c r="D946" s="529" t="s">
        <v>1739</v>
      </c>
      <c r="E946" s="45" t="s">
        <v>1740</v>
      </c>
      <c r="F946" s="52">
        <v>0</v>
      </c>
      <c r="H946" s="52">
        <v>0</v>
      </c>
      <c r="I946" s="52">
        <v>0</v>
      </c>
      <c r="J946" s="52">
        <v>0</v>
      </c>
      <c r="K946" s="52">
        <v>0</v>
      </c>
      <c r="M946" s="52">
        <v>0</v>
      </c>
      <c r="N946" s="539" t="s">
        <v>2729</v>
      </c>
      <c r="O946" s="540">
        <v>0</v>
      </c>
    </row>
    <row r="947" spans="1:15" outlineLevel="2">
      <c r="A947" s="528" t="s">
        <v>2711</v>
      </c>
      <c r="B947" s="45" t="s">
        <v>38</v>
      </c>
      <c r="C947" s="529" t="s">
        <v>1736</v>
      </c>
      <c r="D947" s="529" t="s">
        <v>1741</v>
      </c>
      <c r="E947" s="45" t="s">
        <v>1742</v>
      </c>
      <c r="F947" s="52">
        <v>0</v>
      </c>
      <c r="H947" s="52">
        <v>0</v>
      </c>
      <c r="I947" s="52">
        <v>0</v>
      </c>
      <c r="J947" s="52">
        <v>0</v>
      </c>
      <c r="K947" s="52">
        <v>0</v>
      </c>
      <c r="M947" s="52">
        <v>0</v>
      </c>
      <c r="N947" s="539" t="s">
        <v>2729</v>
      </c>
      <c r="O947" s="540">
        <v>0</v>
      </c>
    </row>
    <row r="948" spans="1:15" ht="13.8" outlineLevel="1" thickBot="1">
      <c r="A948" s="528" t="s">
        <v>2712</v>
      </c>
      <c r="C948" s="529" t="s">
        <v>1736</v>
      </c>
      <c r="E948" s="541" t="s">
        <v>1815</v>
      </c>
      <c r="F948" s="42">
        <v>0</v>
      </c>
      <c r="G948" s="42"/>
      <c r="H948" s="42">
        <v>0</v>
      </c>
      <c r="I948" s="42">
        <v>0</v>
      </c>
      <c r="J948" s="42">
        <v>0</v>
      </c>
      <c r="K948" s="42">
        <v>0</v>
      </c>
      <c r="L948" s="42"/>
      <c r="M948" s="42">
        <v>0</v>
      </c>
      <c r="N948" s="539" t="s">
        <v>2729</v>
      </c>
      <c r="O948" s="540">
        <v>0</v>
      </c>
    </row>
    <row r="949" spans="1:15" ht="13.8" outlineLevel="2" thickTop="1">
      <c r="A949" s="528" t="s">
        <v>38</v>
      </c>
      <c r="C949" s="529" t="s">
        <v>1743</v>
      </c>
      <c r="N949" s="539" t="s">
        <v>2729</v>
      </c>
      <c r="O949" s="540" t="s">
        <v>2729</v>
      </c>
    </row>
    <row r="950" spans="1:15" outlineLevel="2">
      <c r="A950" s="528" t="s">
        <v>2713</v>
      </c>
      <c r="B950" s="45" t="s">
        <v>38</v>
      </c>
      <c r="C950" s="529" t="s">
        <v>1743</v>
      </c>
      <c r="D950" s="529" t="s">
        <v>1744</v>
      </c>
      <c r="E950" s="45" t="s">
        <v>1745</v>
      </c>
      <c r="F950" s="52">
        <v>0</v>
      </c>
      <c r="H950" s="52">
        <v>0</v>
      </c>
      <c r="I950" s="52">
        <v>0</v>
      </c>
      <c r="J950" s="52">
        <v>0</v>
      </c>
      <c r="K950" s="52">
        <v>0</v>
      </c>
      <c r="M950" s="52">
        <v>0</v>
      </c>
      <c r="N950" s="539" t="s">
        <v>2729</v>
      </c>
      <c r="O950" s="540">
        <v>0</v>
      </c>
    </row>
    <row r="951" spans="1:15" outlineLevel="2">
      <c r="A951" s="528" t="s">
        <v>2714</v>
      </c>
      <c r="B951" s="45" t="s">
        <v>38</v>
      </c>
      <c r="C951" s="529" t="s">
        <v>1743</v>
      </c>
      <c r="D951" s="529" t="s">
        <v>1746</v>
      </c>
      <c r="E951" s="45" t="s">
        <v>1747</v>
      </c>
      <c r="F951" s="52">
        <v>0</v>
      </c>
      <c r="H951" s="52">
        <v>0</v>
      </c>
      <c r="I951" s="52">
        <v>0</v>
      </c>
      <c r="J951" s="52">
        <v>0</v>
      </c>
      <c r="K951" s="52">
        <v>0</v>
      </c>
      <c r="M951" s="52">
        <v>0</v>
      </c>
      <c r="N951" s="539" t="s">
        <v>2729</v>
      </c>
      <c r="O951" s="540">
        <v>0</v>
      </c>
    </row>
    <row r="952" spans="1:15" outlineLevel="2">
      <c r="A952" s="528" t="s">
        <v>2715</v>
      </c>
      <c r="B952" s="45" t="s">
        <v>38</v>
      </c>
      <c r="C952" s="529" t="s">
        <v>1743</v>
      </c>
      <c r="D952" s="529" t="s">
        <v>1748</v>
      </c>
      <c r="E952" s="45" t="s">
        <v>1749</v>
      </c>
      <c r="F952" s="52">
        <v>0</v>
      </c>
      <c r="H952" s="52">
        <v>0</v>
      </c>
      <c r="I952" s="52">
        <v>0</v>
      </c>
      <c r="J952" s="52">
        <v>0</v>
      </c>
      <c r="K952" s="52">
        <v>0</v>
      </c>
      <c r="M952" s="52">
        <v>0</v>
      </c>
      <c r="N952" s="539" t="s">
        <v>2729</v>
      </c>
      <c r="O952" s="540">
        <v>0</v>
      </c>
    </row>
    <row r="953" spans="1:15" ht="13.8" outlineLevel="1" thickBot="1">
      <c r="A953" s="528" t="s">
        <v>2716</v>
      </c>
      <c r="C953" s="529" t="s">
        <v>1743</v>
      </c>
      <c r="E953" s="541" t="s">
        <v>1816</v>
      </c>
      <c r="F953" s="42">
        <v>0</v>
      </c>
      <c r="G953" s="42"/>
      <c r="H953" s="42">
        <v>0</v>
      </c>
      <c r="I953" s="42">
        <v>0</v>
      </c>
      <c r="J953" s="42">
        <v>0</v>
      </c>
      <c r="K953" s="42">
        <v>0</v>
      </c>
      <c r="L953" s="42"/>
      <c r="M953" s="42">
        <v>0</v>
      </c>
      <c r="N953" s="539" t="s">
        <v>2729</v>
      </c>
      <c r="O953" s="540">
        <v>0</v>
      </c>
    </row>
    <row r="954" spans="1:15" ht="13.8" outlineLevel="2" thickTop="1">
      <c r="A954" s="528" t="s">
        <v>38</v>
      </c>
      <c r="C954" s="529" t="s">
        <v>1750</v>
      </c>
      <c r="N954" s="539" t="s">
        <v>2729</v>
      </c>
      <c r="O954" s="540" t="s">
        <v>2729</v>
      </c>
    </row>
    <row r="955" spans="1:15" outlineLevel="2">
      <c r="A955" s="528" t="s">
        <v>2717</v>
      </c>
      <c r="B955" s="45" t="s">
        <v>38</v>
      </c>
      <c r="C955" s="529" t="s">
        <v>1750</v>
      </c>
      <c r="D955" s="529" t="s">
        <v>1751</v>
      </c>
      <c r="E955" s="45" t="s">
        <v>1752</v>
      </c>
      <c r="F955" s="52">
        <v>0</v>
      </c>
      <c r="H955" s="52">
        <v>0</v>
      </c>
      <c r="I955" s="52">
        <v>0</v>
      </c>
      <c r="J955" s="52">
        <v>0</v>
      </c>
      <c r="K955" s="52">
        <v>0</v>
      </c>
      <c r="M955" s="52">
        <v>0</v>
      </c>
      <c r="N955" s="539" t="s">
        <v>2729</v>
      </c>
      <c r="O955" s="540">
        <v>0</v>
      </c>
    </row>
    <row r="956" spans="1:15" outlineLevel="2">
      <c r="A956" s="528" t="s">
        <v>2718</v>
      </c>
      <c r="B956" s="45" t="s">
        <v>38</v>
      </c>
      <c r="C956" s="529" t="s">
        <v>1750</v>
      </c>
      <c r="D956" s="529" t="s">
        <v>1753</v>
      </c>
      <c r="E956" s="45" t="s">
        <v>1754</v>
      </c>
      <c r="F956" s="52">
        <v>0</v>
      </c>
      <c r="H956" s="52">
        <v>0</v>
      </c>
      <c r="I956" s="52">
        <v>0</v>
      </c>
      <c r="J956" s="52">
        <v>0</v>
      </c>
      <c r="K956" s="52">
        <v>0</v>
      </c>
      <c r="M956" s="52">
        <v>0</v>
      </c>
      <c r="N956" s="539" t="s">
        <v>2729</v>
      </c>
      <c r="O956" s="540">
        <v>0</v>
      </c>
    </row>
    <row r="957" spans="1:15" outlineLevel="2">
      <c r="A957" s="528" t="s">
        <v>2719</v>
      </c>
      <c r="B957" s="45" t="s">
        <v>38</v>
      </c>
      <c r="C957" s="529" t="s">
        <v>1750</v>
      </c>
      <c r="D957" s="529" t="s">
        <v>1755</v>
      </c>
      <c r="E957" s="45" t="s">
        <v>1756</v>
      </c>
      <c r="F957" s="52">
        <v>0</v>
      </c>
      <c r="H957" s="52">
        <v>0</v>
      </c>
      <c r="I957" s="52">
        <v>0</v>
      </c>
      <c r="J957" s="52">
        <v>0</v>
      </c>
      <c r="K957" s="52">
        <v>0</v>
      </c>
      <c r="M957" s="52">
        <v>0</v>
      </c>
      <c r="N957" s="539" t="s">
        <v>2729</v>
      </c>
      <c r="O957" s="540">
        <v>0</v>
      </c>
    </row>
    <row r="958" spans="1:15" ht="13.8" outlineLevel="1" thickBot="1">
      <c r="A958" s="528" t="s">
        <v>2720</v>
      </c>
      <c r="C958" s="529" t="s">
        <v>1750</v>
      </c>
      <c r="E958" s="541" t="s">
        <v>1817</v>
      </c>
      <c r="F958" s="42">
        <v>0</v>
      </c>
      <c r="G958" s="42"/>
      <c r="H958" s="42">
        <v>0</v>
      </c>
      <c r="I958" s="42">
        <v>0</v>
      </c>
      <c r="J958" s="42">
        <v>0</v>
      </c>
      <c r="K958" s="42">
        <v>0</v>
      </c>
      <c r="L958" s="42"/>
      <c r="M958" s="42">
        <v>0</v>
      </c>
      <c r="N958" s="539" t="s">
        <v>2729</v>
      </c>
      <c r="O958" s="540">
        <v>0</v>
      </c>
    </row>
    <row r="959" spans="1:15" ht="13.8" outlineLevel="2" thickTop="1">
      <c r="A959" s="528" t="s">
        <v>38</v>
      </c>
      <c r="C959" s="529" t="s">
        <v>1757</v>
      </c>
      <c r="N959" s="539" t="s">
        <v>2729</v>
      </c>
      <c r="O959" s="540" t="s">
        <v>2729</v>
      </c>
    </row>
    <row r="960" spans="1:15" ht="13.8" outlineLevel="1" thickBot="1">
      <c r="A960" s="528" t="s">
        <v>2721</v>
      </c>
      <c r="C960" s="529" t="s">
        <v>1757</v>
      </c>
      <c r="E960" s="541" t="s">
        <v>1818</v>
      </c>
      <c r="F960" s="42">
        <v>0</v>
      </c>
      <c r="G960" s="42"/>
      <c r="H960" s="42">
        <v>0</v>
      </c>
      <c r="I960" s="42">
        <v>0</v>
      </c>
      <c r="J960" s="42">
        <v>0</v>
      </c>
      <c r="K960" s="42">
        <v>0</v>
      </c>
      <c r="L960" s="42"/>
      <c r="M960" s="42">
        <v>0</v>
      </c>
      <c r="N960" s="539" t="s">
        <v>2729</v>
      </c>
      <c r="O960" s="540">
        <v>0</v>
      </c>
    </row>
    <row r="961" spans="1:15" ht="13.8" outlineLevel="2" thickTop="1">
      <c r="A961" s="528" t="s">
        <v>38</v>
      </c>
      <c r="C961" s="529" t="s">
        <v>1758</v>
      </c>
      <c r="N961" s="539" t="s">
        <v>2729</v>
      </c>
      <c r="O961" s="540" t="s">
        <v>2729</v>
      </c>
    </row>
    <row r="962" spans="1:15" outlineLevel="2">
      <c r="A962" s="528" t="s">
        <v>2722</v>
      </c>
      <c r="B962" s="45" t="s">
        <v>38</v>
      </c>
      <c r="C962" s="529" t="s">
        <v>1758</v>
      </c>
      <c r="D962" s="529" t="s">
        <v>1761</v>
      </c>
      <c r="E962" s="45" t="s">
        <v>1762</v>
      </c>
      <c r="F962" s="52">
        <v>612861</v>
      </c>
      <c r="H962" s="52">
        <v>0</v>
      </c>
      <c r="I962" s="52">
        <v>612861</v>
      </c>
      <c r="J962" s="52">
        <v>0</v>
      </c>
      <c r="K962" s="52">
        <v>612861</v>
      </c>
      <c r="M962" s="52">
        <v>0</v>
      </c>
      <c r="N962" s="539" t="s">
        <v>2729</v>
      </c>
      <c r="O962" s="540">
        <v>612861</v>
      </c>
    </row>
    <row r="963" spans="1:15" ht="13.8" outlineLevel="1" thickBot="1">
      <c r="A963" s="528" t="s">
        <v>2723</v>
      </c>
      <c r="C963" s="529" t="s">
        <v>1758</v>
      </c>
      <c r="E963" s="541" t="s">
        <v>1819</v>
      </c>
      <c r="F963" s="42">
        <v>612861</v>
      </c>
      <c r="G963" s="42"/>
      <c r="H963" s="42">
        <v>0</v>
      </c>
      <c r="I963" s="42">
        <v>612861</v>
      </c>
      <c r="J963" s="42">
        <v>0</v>
      </c>
      <c r="K963" s="42">
        <v>612861</v>
      </c>
      <c r="L963" s="42"/>
      <c r="M963" s="42">
        <v>0</v>
      </c>
      <c r="N963" s="539" t="s">
        <v>2729</v>
      </c>
      <c r="O963" s="540">
        <v>612861</v>
      </c>
    </row>
    <row r="964" spans="1:15" ht="14.4" thickTop="1" thickBot="1">
      <c r="A964" s="528" t="s">
        <v>1820</v>
      </c>
      <c r="C964" s="547" t="s">
        <v>1763</v>
      </c>
      <c r="F964" s="42">
        <v>0</v>
      </c>
      <c r="G964" s="42"/>
      <c r="H964" s="42">
        <v>0</v>
      </c>
      <c r="I964" s="42">
        <v>0</v>
      </c>
      <c r="J964" s="42">
        <v>0</v>
      </c>
      <c r="K964" s="42">
        <v>0</v>
      </c>
      <c r="L964" s="42"/>
      <c r="M964" s="42">
        <v>0</v>
      </c>
      <c r="N964" s="539" t="s">
        <v>2729</v>
      </c>
      <c r="O964" s="540">
        <v>0</v>
      </c>
    </row>
    <row r="965" spans="1:15" ht="13.8" thickTop="1"/>
  </sheetData>
  <conditionalFormatting sqref="F2">
    <cfRule type="expression" dxfId="9" priority="1" stopIfTrue="1">
      <formula>SUM(L_CY_Beg)&lt;&gt;SUM(S_CY_Beg_Data)</formula>
    </cfRule>
  </conditionalFormatting>
  <conditionalFormatting sqref="H2">
    <cfRule type="expression" dxfId="8" priority="2" stopIfTrue="1">
      <formula>SUM(L_AJE_Tot)&lt;&gt;SUM(S_AJE_Tot_Data)</formula>
    </cfRule>
  </conditionalFormatting>
  <conditionalFormatting sqref="I2">
    <cfRule type="expression" dxfId="7" priority="3" stopIfTrue="1">
      <formula>SUM(L_Adjust)&lt;&gt;SUM(S_Adjust_Data)</formula>
    </cfRule>
  </conditionalFormatting>
  <conditionalFormatting sqref="J2">
    <cfRule type="expression" dxfId="6" priority="4" stopIfTrue="1">
      <formula>SUM(L_RJE_Tot)&lt;&gt;SUM(S_RJE_Tot_Data)</formula>
    </cfRule>
  </conditionalFormatting>
  <conditionalFormatting sqref="K2">
    <cfRule type="expression" dxfId="5" priority="5" stopIfTrue="1">
      <formula>SUM(L_CY_End)&lt;&gt;SUM(S_CY_End_Data)</formula>
    </cfRule>
  </conditionalFormatting>
  <conditionalFormatting sqref="M2">
    <cfRule type="expression" dxfId="4" priority="6" stopIfTrue="1">
      <formula>SUM(L_PY_End)&lt;&gt;SUM(S_PY_End_Data)</formula>
    </cfRule>
  </conditionalFormatting>
  <printOptions gridLines="1"/>
  <pageMargins left="0.78740157480314965" right="0.78740157480314965" top="1.1811023622047245" bottom="0.78740157480314965" header="0.3" footer="0.3"/>
  <pageSetup paperSize="9" scale="44" fitToHeight="0" pageOrder="overThenDown"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75"/>
  <sheetViews>
    <sheetView view="pageBreakPreview" zoomScale="80" zoomScaleSheetLayoutView="80" workbookViewId="0">
      <selection activeCell="A39" sqref="A39"/>
    </sheetView>
  </sheetViews>
  <sheetFormatPr defaultColWidth="9.109375" defaultRowHeight="13.8"/>
  <cols>
    <col min="1" max="1" width="5.6640625" style="1564" customWidth="1"/>
    <col min="2" max="2" width="7.6640625" style="1564" customWidth="1"/>
    <col min="3" max="3" width="26.33203125" style="1564" customWidth="1"/>
    <col min="4" max="4" width="15.33203125" style="1564" bestFit="1" customWidth="1"/>
    <col min="5" max="5" width="14.88671875" style="1564" bestFit="1" customWidth="1"/>
    <col min="6" max="6" width="15.109375" style="1564" bestFit="1" customWidth="1"/>
    <col min="7" max="7" width="16" style="1564" bestFit="1" customWidth="1"/>
    <col min="8" max="8" width="15.5546875" style="1564" bestFit="1" customWidth="1"/>
    <col min="9" max="9" width="15.88671875" style="1564" bestFit="1" customWidth="1"/>
    <col min="10" max="10" width="17.88671875" style="1564" customWidth="1"/>
    <col min="11" max="11" width="13.6640625" style="1564" customWidth="1"/>
    <col min="12" max="12" width="0.88671875" style="1564" customWidth="1"/>
    <col min="13" max="13" width="15.88671875" style="1564" customWidth="1"/>
    <col min="14" max="14" width="15.6640625" style="1564" customWidth="1"/>
    <col min="15" max="15" width="17.88671875" style="1564" customWidth="1"/>
    <col min="16" max="16" width="16.44140625" style="1564" bestFit="1" customWidth="1"/>
    <col min="17" max="18" width="9.88671875" style="1564" bestFit="1" customWidth="1"/>
    <col min="19" max="19" width="11.33203125" style="1564" bestFit="1" customWidth="1"/>
    <col min="20" max="20" width="9.88671875" style="1564" bestFit="1" customWidth="1"/>
    <col min="21" max="22" width="11.33203125" style="1564" bestFit="1" customWidth="1"/>
    <col min="23" max="23" width="9.33203125" style="1564" bestFit="1" customWidth="1"/>
    <col min="24" max="16384" width="9.109375" style="1564"/>
  </cols>
  <sheetData>
    <row r="1" spans="1:23" s="1377" customFormat="1">
      <c r="A1" s="1538" t="s">
        <v>4374</v>
      </c>
      <c r="B1" s="1524" t="s">
        <v>4265</v>
      </c>
      <c r="D1" s="1521"/>
      <c r="E1" s="1521"/>
      <c r="F1" s="1521"/>
      <c r="G1" s="1521"/>
      <c r="H1" s="1522"/>
      <c r="I1" s="1523"/>
      <c r="J1" s="1521"/>
      <c r="K1" s="1521"/>
      <c r="L1" s="1521"/>
      <c r="M1" s="1521"/>
      <c r="Q1" s="1526"/>
    </row>
    <row r="2" spans="1:23" s="1377" customFormat="1">
      <c r="A2" s="1524"/>
      <c r="B2" s="1524"/>
      <c r="D2" s="1521"/>
      <c r="E2" s="1521"/>
      <c r="F2" s="1521"/>
      <c r="G2" s="1521"/>
      <c r="H2" s="1522"/>
      <c r="I2" s="1523"/>
      <c r="J2" s="1521"/>
      <c r="K2" s="1521"/>
      <c r="L2" s="1521"/>
      <c r="M2" s="1521"/>
      <c r="Q2" s="1526"/>
    </row>
    <row r="3" spans="1:23" s="1377" customFormat="1">
      <c r="A3" s="1524"/>
      <c r="B3" s="2223" t="s">
        <v>3078</v>
      </c>
      <c r="D3" s="1521"/>
      <c r="E3" s="1521"/>
      <c r="F3" s="1521"/>
      <c r="G3" s="1521"/>
      <c r="H3" s="1522"/>
      <c r="I3" s="1523"/>
      <c r="J3" s="1521"/>
      <c r="K3" s="1521"/>
      <c r="L3" s="1521"/>
      <c r="M3" s="1521"/>
      <c r="Q3" s="1526"/>
    </row>
    <row r="4" spans="1:23">
      <c r="B4" s="1563"/>
      <c r="C4" s="1563"/>
      <c r="D4" s="1563"/>
      <c r="E4" s="1563"/>
      <c r="F4" s="1563"/>
      <c r="G4" s="1563"/>
      <c r="H4" s="1563"/>
      <c r="I4" s="1563"/>
      <c r="J4" s="1563"/>
      <c r="K4" s="1563"/>
      <c r="L4" s="1563"/>
      <c r="M4" s="1563"/>
    </row>
    <row r="5" spans="1:23" ht="15" customHeight="1">
      <c r="B5" s="2665" t="s">
        <v>4236</v>
      </c>
      <c r="C5" s="2666"/>
      <c r="D5" s="2667" t="s">
        <v>3659</v>
      </c>
      <c r="E5" s="2670" t="s">
        <v>3035</v>
      </c>
      <c r="F5" s="2671"/>
      <c r="G5" s="2671"/>
      <c r="H5" s="2672"/>
      <c r="I5" s="2670" t="s">
        <v>4502</v>
      </c>
      <c r="J5" s="2673"/>
      <c r="K5" s="2674"/>
      <c r="M5" s="2680" t="s">
        <v>3337</v>
      </c>
    </row>
    <row r="6" spans="1:23" ht="14.25" customHeight="1">
      <c r="B6" s="2639"/>
      <c r="C6" s="2640"/>
      <c r="D6" s="2668"/>
      <c r="E6" s="2675" t="s">
        <v>4478</v>
      </c>
      <c r="F6" s="2675" t="s">
        <v>4366</v>
      </c>
      <c r="G6" s="2675" t="s">
        <v>4367</v>
      </c>
      <c r="H6" s="2675" t="s">
        <v>4479</v>
      </c>
      <c r="I6" s="2675" t="s">
        <v>3155</v>
      </c>
      <c r="J6" s="2675" t="s">
        <v>2984</v>
      </c>
      <c r="K6" s="2675" t="s">
        <v>4233</v>
      </c>
      <c r="L6" s="2242"/>
      <c r="M6" s="2681"/>
    </row>
    <row r="7" spans="1:23" ht="14.25" customHeight="1">
      <c r="B7" s="2639"/>
      <c r="C7" s="2640"/>
      <c r="D7" s="2668"/>
      <c r="E7" s="2676"/>
      <c r="F7" s="2676"/>
      <c r="G7" s="2676"/>
      <c r="H7" s="2678"/>
      <c r="I7" s="2676"/>
      <c r="J7" s="2676"/>
      <c r="K7" s="2676"/>
      <c r="L7" s="2242"/>
      <c r="M7" s="2681"/>
    </row>
    <row r="8" spans="1:23" ht="14.25" customHeight="1">
      <c r="B8" s="2639"/>
      <c r="C8" s="2640"/>
      <c r="D8" s="2668"/>
      <c r="E8" s="2676"/>
      <c r="F8" s="2676"/>
      <c r="G8" s="2676"/>
      <c r="H8" s="2678"/>
      <c r="I8" s="2676"/>
      <c r="J8" s="2676"/>
      <c r="K8" s="2676"/>
      <c r="L8" s="2242"/>
      <c r="M8" s="2681"/>
    </row>
    <row r="9" spans="1:23" ht="14.25" customHeight="1">
      <c r="B9" s="2641"/>
      <c r="C9" s="2642"/>
      <c r="D9" s="2669"/>
      <c r="E9" s="2677"/>
      <c r="F9" s="2677"/>
      <c r="G9" s="2677"/>
      <c r="H9" s="2679"/>
      <c r="I9" s="2677"/>
      <c r="J9" s="2677"/>
      <c r="K9" s="2677"/>
      <c r="L9" s="2242"/>
      <c r="M9" s="2682"/>
    </row>
    <row r="10" spans="1:23">
      <c r="B10" s="1565"/>
      <c r="C10" s="1565"/>
      <c r="D10" s="1563"/>
      <c r="E10" s="2683" t="s">
        <v>4402</v>
      </c>
      <c r="F10" s="2683"/>
      <c r="G10" s="2683"/>
      <c r="H10" s="2683"/>
      <c r="I10" s="2683"/>
      <c r="J10" s="2683"/>
      <c r="K10" s="2683"/>
      <c r="L10" s="2243"/>
      <c r="M10" s="2247" t="s">
        <v>4238</v>
      </c>
    </row>
    <row r="11" spans="1:23">
      <c r="B11" s="1566"/>
      <c r="C11" s="1567"/>
      <c r="D11" s="1567"/>
      <c r="E11" s="1563"/>
      <c r="F11" s="1563"/>
      <c r="G11" s="1563"/>
      <c r="H11" s="1563"/>
      <c r="I11" s="1563"/>
      <c r="J11" s="1563"/>
      <c r="K11" s="1563"/>
      <c r="L11" s="1563"/>
      <c r="M11" s="1563"/>
    </row>
    <row r="12" spans="1:23" hidden="1">
      <c r="B12" s="2224" t="s">
        <v>4302</v>
      </c>
      <c r="C12" s="1563"/>
      <c r="D12" s="2225">
        <v>42356</v>
      </c>
      <c r="E12" s="2226">
        <v>60500000</v>
      </c>
      <c r="F12" s="2226">
        <v>73000000</v>
      </c>
      <c r="G12" s="2227">
        <v>133500000</v>
      </c>
      <c r="H12" s="2226">
        <f>E12+F12-G12</f>
        <v>0</v>
      </c>
      <c r="I12" s="2226">
        <v>0</v>
      </c>
      <c r="J12" s="2226">
        <v>0</v>
      </c>
      <c r="K12" s="2226">
        <f>+J12-I12</f>
        <v>0</v>
      </c>
      <c r="M12" s="2250">
        <v>0</v>
      </c>
      <c r="Q12" s="1570"/>
      <c r="R12" s="1570"/>
      <c r="S12" s="2229"/>
      <c r="T12" s="1570"/>
      <c r="U12" s="2230"/>
      <c r="V12" s="2230"/>
      <c r="W12" s="2230"/>
    </row>
    <row r="13" spans="1:23" hidden="1">
      <c r="B13" s="2224" t="s">
        <v>4303</v>
      </c>
      <c r="C13" s="1563"/>
      <c r="D13" s="2225">
        <v>42415</v>
      </c>
      <c r="E13" s="2226">
        <v>0</v>
      </c>
      <c r="F13" s="2226">
        <v>85000000</v>
      </c>
      <c r="G13" s="2227">
        <v>85000000</v>
      </c>
      <c r="H13" s="2226">
        <f>E13+F13-G13</f>
        <v>0</v>
      </c>
      <c r="I13" s="2226">
        <v>0</v>
      </c>
      <c r="J13" s="2226">
        <v>0</v>
      </c>
      <c r="K13" s="2226">
        <f>J13-I13</f>
        <v>0</v>
      </c>
      <c r="M13" s="2222">
        <f>J13/O13</f>
        <v>0</v>
      </c>
      <c r="O13" s="2231">
        <f>BS!G29</f>
        <v>363509</v>
      </c>
      <c r="Q13" s="1570"/>
      <c r="R13" s="1570"/>
      <c r="S13" s="2229"/>
      <c r="T13" s="1570"/>
      <c r="U13" s="2230"/>
      <c r="V13" s="2230"/>
      <c r="W13" s="2230"/>
    </row>
    <row r="14" spans="1:23">
      <c r="B14" s="2224" t="s">
        <v>4412</v>
      </c>
      <c r="C14" s="1563"/>
      <c r="D14" s="2369">
        <v>44006</v>
      </c>
      <c r="E14" s="2226">
        <v>90000</v>
      </c>
      <c r="F14" s="2226">
        <v>0</v>
      </c>
      <c r="G14" s="2227">
        <v>0</v>
      </c>
      <c r="H14" s="2226">
        <v>90000</v>
      </c>
      <c r="I14" s="2226">
        <v>90506</v>
      </c>
      <c r="J14" s="2226">
        <v>90747</v>
      </c>
      <c r="K14" s="2226">
        <f>(J14-I14)</f>
        <v>241</v>
      </c>
      <c r="M14" s="2222">
        <f>J14/BS!$G$29</f>
        <v>0.24959999999999999</v>
      </c>
      <c r="O14" s="2231">
        <v>1000</v>
      </c>
      <c r="Q14" s="1570"/>
      <c r="R14" s="1570"/>
      <c r="S14" s="2229"/>
      <c r="T14" s="1570"/>
      <c r="U14" s="2230"/>
      <c r="V14" s="2230"/>
      <c r="W14" s="2230"/>
    </row>
    <row r="15" spans="1:23">
      <c r="B15" s="2224"/>
      <c r="C15" s="1563"/>
      <c r="D15" s="2225"/>
      <c r="E15" s="2226"/>
      <c r="F15" s="2226"/>
      <c r="G15" s="2227"/>
      <c r="H15" s="2226"/>
      <c r="I15" s="2228"/>
      <c r="J15" s="2228"/>
      <c r="K15" s="2228"/>
      <c r="L15" s="2232"/>
      <c r="M15" s="2232"/>
      <c r="Q15" s="1570"/>
      <c r="R15" s="1570"/>
      <c r="S15" s="2229"/>
      <c r="T15" s="1570"/>
      <c r="U15" s="2230"/>
      <c r="V15" s="2230"/>
      <c r="W15" s="2230"/>
    </row>
    <row r="16" spans="1:23" s="1571" customFormat="1" ht="14.4" thickBot="1">
      <c r="B16" s="1372" t="s">
        <v>4506</v>
      </c>
      <c r="C16" s="2233"/>
      <c r="E16" s="2226"/>
      <c r="F16" s="2226"/>
      <c r="G16" s="2227"/>
      <c r="H16" s="2226"/>
      <c r="I16" s="2234">
        <f>SUM(I12:I15)</f>
        <v>90506</v>
      </c>
      <c r="J16" s="2234">
        <f>SUM(J12:J15)</f>
        <v>90747</v>
      </c>
      <c r="K16" s="2234">
        <f>SUM(K12:K15)</f>
        <v>241</v>
      </c>
      <c r="L16" s="2235"/>
      <c r="M16" s="2251">
        <f>SUM(M12:M15)</f>
        <v>0.24959999999999999</v>
      </c>
    </row>
    <row r="17" spans="2:16" ht="14.4" thickTop="1">
      <c r="B17" s="1537"/>
      <c r="C17" s="1563"/>
      <c r="D17" s="1570"/>
      <c r="E17" s="1570"/>
      <c r="F17" s="1570"/>
      <c r="G17" s="1570"/>
      <c r="H17" s="1570"/>
      <c r="K17" s="2115"/>
      <c r="L17" s="2115"/>
      <c r="M17" s="2115"/>
      <c r="N17" s="2236"/>
      <c r="O17" s="2237"/>
    </row>
    <row r="18" spans="2:16" s="1571" customFormat="1" ht="14.4" thickBot="1">
      <c r="B18" s="1537" t="s">
        <v>4507</v>
      </c>
      <c r="C18" s="2233"/>
      <c r="D18" s="2238"/>
      <c r="E18" s="1570"/>
      <c r="F18" s="1570"/>
      <c r="G18" s="1570"/>
      <c r="H18" s="1570"/>
      <c r="I18" s="2239">
        <v>90280</v>
      </c>
      <c r="J18" s="2239">
        <v>90540</v>
      </c>
      <c r="K18" s="2240">
        <v>260</v>
      </c>
      <c r="L18" s="1928"/>
      <c r="M18" s="1928"/>
      <c r="N18" s="2332"/>
      <c r="O18" s="2241"/>
    </row>
    <row r="19" spans="2:16" s="1571" customFormat="1" ht="14.4" thickTop="1">
      <c r="B19" s="1537"/>
      <c r="C19" s="2233"/>
      <c r="D19" s="2238"/>
      <c r="E19" s="1570"/>
      <c r="F19" s="1570"/>
      <c r="G19" s="1570"/>
      <c r="H19" s="1570"/>
      <c r="I19" s="2244"/>
      <c r="J19" s="2244"/>
      <c r="K19" s="2245"/>
      <c r="L19" s="1928"/>
      <c r="M19" s="1928"/>
      <c r="N19" s="2332"/>
      <c r="O19" s="2241"/>
    </row>
    <row r="20" spans="2:16" s="1571" customFormat="1">
      <c r="B20" s="2223" t="s">
        <v>3072</v>
      </c>
      <c r="C20" s="2233"/>
      <c r="D20" s="2238"/>
      <c r="E20" s="1570"/>
      <c r="F20" s="1570"/>
      <c r="G20" s="1570"/>
      <c r="H20" s="1570"/>
      <c r="I20" s="2244"/>
      <c r="J20" s="2244"/>
      <c r="K20" s="2245"/>
      <c r="L20" s="1928"/>
      <c r="M20" s="1928"/>
      <c r="N20" s="2332"/>
      <c r="O20" s="2241"/>
    </row>
    <row r="21" spans="2:16" s="1377" customFormat="1"/>
    <row r="22" spans="2:16" s="1571" customFormat="1" ht="15" customHeight="1">
      <c r="B22" s="2665" t="s">
        <v>4236</v>
      </c>
      <c r="C22" s="2666"/>
      <c r="D22" s="2667" t="s">
        <v>3659</v>
      </c>
      <c r="E22" s="2670" t="s">
        <v>3035</v>
      </c>
      <c r="F22" s="2671"/>
      <c r="G22" s="2671"/>
      <c r="H22" s="2672"/>
      <c r="I22" s="2670" t="s">
        <v>4502</v>
      </c>
      <c r="J22" s="2673"/>
      <c r="K22" s="2674"/>
      <c r="L22" s="1564"/>
      <c r="M22" s="2680" t="s">
        <v>3337</v>
      </c>
    </row>
    <row r="23" spans="2:16" s="1571" customFormat="1" ht="14.25" customHeight="1">
      <c r="B23" s="2639"/>
      <c r="C23" s="2640"/>
      <c r="D23" s="2668"/>
      <c r="E23" s="2675" t="s">
        <v>4478</v>
      </c>
      <c r="F23" s="2675" t="s">
        <v>4366</v>
      </c>
      <c r="G23" s="2675" t="s">
        <v>4367</v>
      </c>
      <c r="H23" s="2675" t="s">
        <v>4479</v>
      </c>
      <c r="I23" s="2675" t="s">
        <v>3155</v>
      </c>
      <c r="J23" s="2675" t="s">
        <v>2984</v>
      </c>
      <c r="K23" s="2675" t="s">
        <v>4233</v>
      </c>
      <c r="L23" s="2242"/>
      <c r="M23" s="2681"/>
      <c r="P23" s="1572">
        <f>K16+'7.3'!K20</f>
        <v>797</v>
      </c>
    </row>
    <row r="24" spans="2:16" s="1571" customFormat="1" ht="14.25" customHeight="1">
      <c r="B24" s="2639"/>
      <c r="C24" s="2640"/>
      <c r="D24" s="2668"/>
      <c r="E24" s="2676"/>
      <c r="F24" s="2676"/>
      <c r="G24" s="2676"/>
      <c r="H24" s="2678"/>
      <c r="I24" s="2676"/>
      <c r="J24" s="2676"/>
      <c r="K24" s="2676"/>
      <c r="L24" s="2242"/>
      <c r="M24" s="2681"/>
      <c r="O24" s="1573">
        <v>96559140</v>
      </c>
    </row>
    <row r="25" spans="2:16" s="1571" customFormat="1" ht="14.25" customHeight="1">
      <c r="B25" s="2639"/>
      <c r="C25" s="2640"/>
      <c r="D25" s="2668"/>
      <c r="E25" s="2676"/>
      <c r="F25" s="2676"/>
      <c r="G25" s="2676"/>
      <c r="H25" s="2678"/>
      <c r="I25" s="2676"/>
      <c r="J25" s="2676"/>
      <c r="K25" s="2676"/>
      <c r="L25" s="2242"/>
      <c r="M25" s="2681"/>
    </row>
    <row r="26" spans="2:16" s="1571" customFormat="1" ht="14.25" customHeight="1">
      <c r="B26" s="2641"/>
      <c r="C26" s="2642"/>
      <c r="D26" s="2669"/>
      <c r="E26" s="2677"/>
      <c r="F26" s="2677"/>
      <c r="G26" s="2677"/>
      <c r="H26" s="2679"/>
      <c r="I26" s="2677"/>
      <c r="J26" s="2677"/>
      <c r="K26" s="2677"/>
      <c r="L26" s="2242"/>
      <c r="M26" s="2682"/>
    </row>
    <row r="27" spans="2:16">
      <c r="B27" s="1565"/>
      <c r="C27" s="1565"/>
      <c r="D27" s="1563"/>
      <c r="E27" s="2683" t="s">
        <v>3192</v>
      </c>
      <c r="F27" s="2683"/>
      <c r="G27" s="2683"/>
      <c r="H27" s="2683"/>
      <c r="I27" s="2683"/>
      <c r="J27" s="2683"/>
      <c r="K27" s="2683"/>
      <c r="L27" s="2243"/>
      <c r="M27" s="2247" t="s">
        <v>4238</v>
      </c>
    </row>
    <row r="28" spans="2:16">
      <c r="B28" s="1565"/>
      <c r="C28" s="1565"/>
      <c r="D28" s="2246"/>
      <c r="E28" s="2119"/>
      <c r="F28" s="2119"/>
      <c r="G28" s="2119"/>
      <c r="H28" s="2119"/>
      <c r="I28" s="2119"/>
      <c r="J28" s="2119"/>
      <c r="K28" s="2119"/>
      <c r="L28" s="2248"/>
      <c r="M28" s="2248"/>
    </row>
    <row r="29" spans="2:16">
      <c r="B29" s="2249" t="s">
        <v>4554</v>
      </c>
      <c r="C29" s="2225"/>
      <c r="D29" s="2369">
        <v>44006</v>
      </c>
      <c r="E29" s="1574">
        <v>40000</v>
      </c>
      <c r="F29" s="1574">
        <v>0</v>
      </c>
      <c r="G29" s="1574">
        <v>0</v>
      </c>
      <c r="H29" s="1574">
        <v>40000</v>
      </c>
      <c r="I29" s="1287">
        <v>40225</v>
      </c>
      <c r="J29" s="1287">
        <v>40332</v>
      </c>
      <c r="K29" s="1287">
        <f>+J29-I29</f>
        <v>107</v>
      </c>
      <c r="M29" s="2250">
        <f>J29/BS!I29</f>
        <v>0.13830000000000001</v>
      </c>
    </row>
    <row r="30" spans="2:16">
      <c r="B30" s="2249"/>
      <c r="C30" s="2225"/>
      <c r="D30" s="2225"/>
      <c r="E30" s="1574"/>
      <c r="F30" s="1574"/>
      <c r="G30" s="1574"/>
      <c r="H30" s="1574"/>
      <c r="I30" s="1269"/>
      <c r="J30" s="1269"/>
      <c r="K30" s="1269"/>
      <c r="L30" s="2232"/>
      <c r="M30" s="2232"/>
    </row>
    <row r="31" spans="2:16" s="1571" customFormat="1" ht="14.4" thickBot="1">
      <c r="B31" s="1372" t="s">
        <v>4506</v>
      </c>
      <c r="C31" s="2233"/>
      <c r="D31" s="2233"/>
      <c r="E31" s="1574"/>
      <c r="F31" s="1574"/>
      <c r="G31" s="1574"/>
      <c r="H31" s="1574"/>
      <c r="I31" s="2234">
        <f>SUM(I29:I30)</f>
        <v>40225</v>
      </c>
      <c r="J31" s="2234">
        <f>SUM(J29:J30)</f>
        <v>40332</v>
      </c>
      <c r="K31" s="2234">
        <f>SUM(K29:K30)</f>
        <v>107</v>
      </c>
      <c r="L31" s="2235"/>
      <c r="M31" s="2251">
        <f>SUM(M29:M30)</f>
        <v>0.13830000000000001</v>
      </c>
    </row>
    <row r="32" spans="2:16" ht="14.4" thickTop="1">
      <c r="B32" s="1537"/>
      <c r="C32" s="1563"/>
      <c r="D32" s="1563"/>
      <c r="E32" s="1570"/>
      <c r="F32" s="1570"/>
      <c r="G32" s="1570"/>
      <c r="H32" s="1570"/>
      <c r="I32" s="1570"/>
    </row>
    <row r="33" spans="2:37" s="1571" customFormat="1" ht="14.4" thickBot="1">
      <c r="B33" s="1537" t="s">
        <v>4507</v>
      </c>
      <c r="C33" s="2233"/>
      <c r="D33" s="2233"/>
      <c r="E33" s="1570"/>
      <c r="F33" s="1570"/>
      <c r="G33" s="1570"/>
      <c r="H33" s="1570"/>
      <c r="I33" s="2239">
        <v>40124</v>
      </c>
      <c r="J33" s="2239">
        <v>40240</v>
      </c>
      <c r="K33" s="2240">
        <v>116</v>
      </c>
      <c r="L33" s="1928"/>
      <c r="M33" s="1928"/>
    </row>
    <row r="34" spans="2:37" s="1319" customFormat="1" ht="14.4" thickTop="1">
      <c r="B34" s="1575"/>
      <c r="C34" s="2121"/>
      <c r="D34" s="2121"/>
      <c r="E34" s="2121"/>
      <c r="F34" s="1577"/>
      <c r="G34" s="1577"/>
      <c r="H34" s="1577"/>
      <c r="I34" s="1577"/>
      <c r="J34" s="2121"/>
      <c r="K34" s="2121"/>
      <c r="L34" s="2121"/>
      <c r="M34" s="2121"/>
      <c r="N34" s="1258"/>
      <c r="O34" s="1258"/>
      <c r="P34" s="1258"/>
      <c r="Q34" s="1258"/>
      <c r="R34" s="1258"/>
      <c r="S34" s="1258"/>
      <c r="T34" s="1258"/>
      <c r="W34" s="1258"/>
      <c r="AA34" s="1258"/>
      <c r="AB34" s="1258"/>
      <c r="AC34" s="1258"/>
      <c r="AD34" s="1258"/>
      <c r="AE34" s="1258"/>
      <c r="AF34" s="1258"/>
      <c r="AI34" s="1258"/>
      <c r="AJ34" s="1258"/>
      <c r="AK34" s="1258"/>
    </row>
    <row r="35" spans="2:37" s="1568" customFormat="1"/>
    <row r="48" spans="2:37" s="1568" customFormat="1"/>
    <row r="61" s="1568" customFormat="1"/>
    <row r="71" s="1568" customFormat="1"/>
    <row r="75" s="1578" customFormat="1"/>
  </sheetData>
  <mergeCells count="26">
    <mergeCell ref="M5:M9"/>
    <mergeCell ref="E27:K27"/>
    <mergeCell ref="K23:K26"/>
    <mergeCell ref="J23:J26"/>
    <mergeCell ref="I23:I26"/>
    <mergeCell ref="H23:H26"/>
    <mergeCell ref="M22:M26"/>
    <mergeCell ref="E10:K10"/>
    <mergeCell ref="B22:C26"/>
    <mergeCell ref="D22:D26"/>
    <mergeCell ref="E22:H22"/>
    <mergeCell ref="I22:K22"/>
    <mergeCell ref="E23:E26"/>
    <mergeCell ref="F23:F26"/>
    <mergeCell ref="G23:G26"/>
    <mergeCell ref="B5:C9"/>
    <mergeCell ref="D5:D9"/>
    <mergeCell ref="E5:H5"/>
    <mergeCell ref="I5:K5"/>
    <mergeCell ref="E6:E9"/>
    <mergeCell ref="F6:F9"/>
    <mergeCell ref="G6:G9"/>
    <mergeCell ref="H6:H9"/>
    <mergeCell ref="I6:I9"/>
    <mergeCell ref="J6:J9"/>
    <mergeCell ref="K6:K9"/>
  </mergeCells>
  <pageMargins left="0.6" right="0.25" top="0.53" bottom="0" header="0.25" footer="0"/>
  <pageSetup paperSize="9" scale="78" firstPageNumber="14" fitToHeight="0" orientation="landscape" useFirstPageNumber="1" r:id="rId1"/>
  <headerFooter>
    <oddHeader>&amp;C&amp;"Arial Black,Regular"&amp;11&amp;P&amp;R&amp;"Arial Black,Regular"&amp;11ALHAMRA ISLAMIC PENSION FUND</oddHeader>
  </headerFooter>
  <rowBreaks count="1" manualBreakCount="1">
    <brk id="47" min="1"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sheetPr>
  <dimension ref="A1:AL95"/>
  <sheetViews>
    <sheetView showGridLines="0" view="pageBreakPreview" zoomScale="80" zoomScaleSheetLayoutView="80" workbookViewId="0">
      <selection activeCell="B14" sqref="B14"/>
    </sheetView>
  </sheetViews>
  <sheetFormatPr defaultColWidth="9.109375" defaultRowHeight="13.8"/>
  <cols>
    <col min="1" max="1" width="7.6640625" style="659" customWidth="1"/>
    <col min="2" max="2" width="21.5546875" style="659" customWidth="1"/>
    <col min="3" max="3" width="11.109375" style="659" customWidth="1"/>
    <col min="4" max="4" width="13.109375" style="659" customWidth="1"/>
    <col min="5" max="5" width="13.33203125" style="659" customWidth="1"/>
    <col min="6" max="6" width="12.6640625" style="659" customWidth="1"/>
    <col min="7" max="7" width="12.109375" style="659" customWidth="1"/>
    <col min="8" max="8" width="12.6640625" style="659" customWidth="1"/>
    <col min="9" max="9" width="13.6640625" style="659" customWidth="1"/>
    <col min="10" max="10" width="13.33203125" style="659" customWidth="1"/>
    <col min="11" max="11" width="13.6640625" style="659" customWidth="1"/>
    <col min="12" max="12" width="8" style="659" customWidth="1"/>
    <col min="13" max="13" width="0.88671875" style="659" customWidth="1"/>
    <col min="14" max="14" width="4.5546875" style="659" customWidth="1"/>
    <col min="15" max="15" width="15.6640625" style="659" customWidth="1"/>
    <col min="16" max="16" width="17.88671875" style="659" customWidth="1"/>
    <col min="17" max="17" width="16.44140625" style="659" bestFit="1" customWidth="1"/>
    <col min="18" max="19" width="9.88671875" style="659" bestFit="1" customWidth="1"/>
    <col min="20" max="20" width="11.33203125" style="659" bestFit="1" customWidth="1"/>
    <col min="21" max="21" width="9.88671875" style="659" bestFit="1" customWidth="1"/>
    <col min="22" max="23" width="11.33203125" style="659" bestFit="1" customWidth="1"/>
    <col min="24" max="24" width="9.33203125" style="659" bestFit="1" customWidth="1"/>
    <col min="25" max="16384" width="9.109375" style="659"/>
  </cols>
  <sheetData>
    <row r="1" spans="1:24">
      <c r="A1" s="770"/>
      <c r="B1" s="770"/>
      <c r="C1" s="761"/>
      <c r="D1" s="761"/>
      <c r="E1" s="761"/>
      <c r="F1" s="761"/>
      <c r="G1" s="761"/>
      <c r="H1" s="761"/>
      <c r="I1" s="761"/>
      <c r="J1" s="761"/>
      <c r="K1" s="761"/>
      <c r="L1" s="761"/>
      <c r="M1" s="761"/>
      <c r="N1" s="761"/>
    </row>
    <row r="2" spans="1:24" s="598" customFormat="1">
      <c r="A2" s="782" t="s">
        <v>3884</v>
      </c>
      <c r="B2" s="782" t="s">
        <v>3885</v>
      </c>
      <c r="C2" s="784"/>
      <c r="D2" s="784"/>
      <c r="E2" s="784"/>
      <c r="F2" s="784"/>
      <c r="G2" s="784"/>
      <c r="H2" s="812"/>
      <c r="I2" s="783"/>
      <c r="J2" s="784"/>
      <c r="K2" s="784"/>
      <c r="L2" s="784"/>
      <c r="M2" s="784"/>
      <c r="N2" s="760"/>
      <c r="R2" s="716"/>
    </row>
    <row r="3" spans="1:24">
      <c r="A3" s="761"/>
      <c r="B3" s="761"/>
      <c r="C3" s="761"/>
      <c r="D3" s="761"/>
      <c r="E3" s="761"/>
      <c r="F3" s="761"/>
      <c r="G3" s="761"/>
      <c r="H3" s="761"/>
      <c r="I3" s="761"/>
      <c r="J3" s="761"/>
      <c r="K3" s="761"/>
      <c r="L3" s="761"/>
      <c r="M3" s="761"/>
      <c r="N3" s="761"/>
    </row>
    <row r="4" spans="1:24">
      <c r="A4" s="2684" t="s">
        <v>3903</v>
      </c>
      <c r="B4" s="2685"/>
      <c r="C4" s="2708" t="s">
        <v>3659</v>
      </c>
      <c r="D4" s="2708" t="s">
        <v>3660</v>
      </c>
      <c r="E4" s="2690" t="s">
        <v>3035</v>
      </c>
      <c r="F4" s="2736"/>
      <c r="G4" s="2736"/>
      <c r="H4" s="2737"/>
      <c r="I4" s="2690" t="s">
        <v>3941</v>
      </c>
      <c r="J4" s="2691"/>
      <c r="K4" s="2692"/>
      <c r="L4" s="2696" t="s">
        <v>3337</v>
      </c>
      <c r="M4" s="2697"/>
      <c r="N4" s="2698"/>
    </row>
    <row r="5" spans="1:24">
      <c r="A5" s="2686"/>
      <c r="B5" s="2687"/>
      <c r="C5" s="2709"/>
      <c r="D5" s="2709"/>
      <c r="E5" s="2705" t="s">
        <v>3940</v>
      </c>
      <c r="F5" s="2705" t="s">
        <v>2980</v>
      </c>
      <c r="G5" s="2705" t="s">
        <v>3335</v>
      </c>
      <c r="H5" s="2705" t="s">
        <v>3941</v>
      </c>
      <c r="I5" s="2705" t="s">
        <v>3155</v>
      </c>
      <c r="J5" s="2705" t="s">
        <v>2984</v>
      </c>
      <c r="K5" s="2705" t="s">
        <v>3658</v>
      </c>
      <c r="L5" s="2699"/>
      <c r="M5" s="2700"/>
      <c r="N5" s="2701"/>
    </row>
    <row r="6" spans="1:24">
      <c r="A6" s="2686"/>
      <c r="B6" s="2687"/>
      <c r="C6" s="2709"/>
      <c r="D6" s="2709"/>
      <c r="E6" s="2706"/>
      <c r="F6" s="2706"/>
      <c r="G6" s="2706"/>
      <c r="H6" s="2738"/>
      <c r="I6" s="2706"/>
      <c r="J6" s="2706"/>
      <c r="K6" s="2706"/>
      <c r="L6" s="2699"/>
      <c r="M6" s="2700"/>
      <c r="N6" s="2701"/>
    </row>
    <row r="7" spans="1:24">
      <c r="A7" s="2686"/>
      <c r="B7" s="2687"/>
      <c r="C7" s="2709"/>
      <c r="D7" s="2709"/>
      <c r="E7" s="2706"/>
      <c r="F7" s="2706"/>
      <c r="G7" s="2706"/>
      <c r="H7" s="2738"/>
      <c r="I7" s="2706"/>
      <c r="J7" s="2706"/>
      <c r="K7" s="2706"/>
      <c r="L7" s="2699"/>
      <c r="M7" s="2700"/>
      <c r="N7" s="2701"/>
    </row>
    <row r="8" spans="1:24">
      <c r="A8" s="2688"/>
      <c r="B8" s="2689"/>
      <c r="C8" s="2710"/>
      <c r="D8" s="2710"/>
      <c r="E8" s="2707"/>
      <c r="F8" s="2707"/>
      <c r="G8" s="2707"/>
      <c r="H8" s="2739"/>
      <c r="I8" s="2707"/>
      <c r="J8" s="2707"/>
      <c r="K8" s="2707"/>
      <c r="L8" s="2702"/>
      <c r="M8" s="2703"/>
      <c r="N8" s="2704"/>
    </row>
    <row r="9" spans="1:24">
      <c r="A9" s="759"/>
      <c r="B9" s="759"/>
      <c r="C9" s="761"/>
      <c r="D9" s="761"/>
      <c r="E9" s="2735" t="s">
        <v>3192</v>
      </c>
      <c r="F9" s="2735"/>
      <c r="G9" s="2735"/>
      <c r="H9" s="2735"/>
      <c r="I9" s="2735"/>
      <c r="J9" s="2735"/>
      <c r="K9" s="2735"/>
      <c r="L9" s="2734" t="s">
        <v>2988</v>
      </c>
      <c r="M9" s="2734"/>
      <c r="N9" s="2734"/>
    </row>
    <row r="10" spans="1:24">
      <c r="A10" s="759"/>
      <c r="B10" s="759"/>
      <c r="C10" s="761"/>
      <c r="D10" s="761"/>
      <c r="E10" s="764"/>
      <c r="F10" s="764"/>
      <c r="G10" s="764"/>
      <c r="H10" s="764"/>
      <c r="I10" s="764"/>
      <c r="J10" s="764"/>
      <c r="K10" s="764"/>
      <c r="L10" s="764"/>
      <c r="M10" s="764"/>
      <c r="N10" s="758"/>
    </row>
    <row r="11" spans="1:24">
      <c r="A11" s="898" t="s">
        <v>3886</v>
      </c>
      <c r="B11" s="757" t="s">
        <v>3893</v>
      </c>
      <c r="C11" s="757"/>
      <c r="D11" s="757"/>
      <c r="E11" s="761"/>
      <c r="F11" s="761"/>
      <c r="G11" s="761"/>
      <c r="H11" s="761"/>
      <c r="I11" s="761"/>
      <c r="J11" s="761"/>
      <c r="K11" s="761"/>
      <c r="L11" s="761"/>
      <c r="M11" s="761"/>
      <c r="N11" s="761"/>
    </row>
    <row r="12" spans="1:24">
      <c r="A12" s="898"/>
      <c r="B12" s="757"/>
      <c r="C12" s="757"/>
      <c r="D12" s="757"/>
      <c r="E12" s="761"/>
      <c r="F12" s="761"/>
      <c r="G12" s="761"/>
      <c r="H12" s="761"/>
      <c r="I12" s="761"/>
      <c r="J12" s="761"/>
      <c r="K12" s="761"/>
      <c r="L12" s="761"/>
      <c r="M12" s="761"/>
      <c r="N12" s="761"/>
    </row>
    <row r="13" spans="1:24" s="896" customFormat="1">
      <c r="A13" s="953" t="s">
        <v>3821</v>
      </c>
      <c r="B13" s="1002"/>
      <c r="C13" s="1003">
        <v>42356</v>
      </c>
      <c r="D13" s="1003">
        <v>43452</v>
      </c>
      <c r="E13" s="963">
        <v>60500000</v>
      </c>
      <c r="F13" s="963">
        <v>0</v>
      </c>
      <c r="G13" s="964">
        <v>7500000</v>
      </c>
      <c r="H13" s="963">
        <f>E13+F13-G13</f>
        <v>53000000</v>
      </c>
      <c r="I13" s="961">
        <v>61289881</v>
      </c>
      <c r="J13" s="961">
        <v>60929550</v>
      </c>
      <c r="K13" s="961">
        <f>+J13-I13</f>
        <v>-360331</v>
      </c>
      <c r="L13" s="2728">
        <f>+J13/BS!$G$29</f>
        <v>167.61500000000001</v>
      </c>
      <c r="M13" s="2728"/>
      <c r="N13" s="2728"/>
      <c r="R13" s="1004"/>
      <c r="S13" s="1004"/>
      <c r="T13" s="1005"/>
      <c r="U13" s="1004"/>
      <c r="V13" s="1006"/>
      <c r="W13" s="1006"/>
      <c r="X13" s="1006"/>
    </row>
    <row r="14" spans="1:24" s="896" customFormat="1">
      <c r="A14" s="953" t="s">
        <v>3822</v>
      </c>
      <c r="B14" s="1002"/>
      <c r="C14" s="1003">
        <v>42916</v>
      </c>
      <c r="D14" s="1003">
        <v>44012</v>
      </c>
      <c r="E14" s="963">
        <v>0</v>
      </c>
      <c r="F14" s="963">
        <v>0</v>
      </c>
      <c r="G14" s="964">
        <v>70000000</v>
      </c>
      <c r="H14" s="963">
        <f>E14+F14-G14</f>
        <v>-70000000</v>
      </c>
      <c r="I14" s="961">
        <v>0</v>
      </c>
      <c r="J14" s="961">
        <v>0</v>
      </c>
      <c r="K14" s="961">
        <v>0</v>
      </c>
      <c r="L14" s="2733" t="s">
        <v>2969</v>
      </c>
      <c r="M14" s="2733"/>
      <c r="N14" s="2733"/>
      <c r="R14" s="1004"/>
      <c r="S14" s="1004"/>
      <c r="T14" s="1005"/>
      <c r="U14" s="1004"/>
      <c r="V14" s="1006"/>
      <c r="W14" s="1006"/>
      <c r="X14" s="1006"/>
    </row>
    <row r="15" spans="1:24" s="896" customFormat="1">
      <c r="A15" s="953"/>
      <c r="B15" s="1002"/>
      <c r="C15" s="1003"/>
      <c r="D15" s="1003"/>
      <c r="E15" s="963"/>
      <c r="F15" s="963"/>
      <c r="G15" s="964"/>
      <c r="H15" s="963"/>
      <c r="I15" s="961"/>
      <c r="J15" s="961"/>
      <c r="K15" s="961"/>
      <c r="L15" s="1007"/>
      <c r="M15" s="1007"/>
      <c r="N15" s="1007"/>
      <c r="R15" s="1004"/>
      <c r="S15" s="1004"/>
      <c r="T15" s="1005"/>
      <c r="U15" s="1004"/>
      <c r="V15" s="1006"/>
      <c r="W15" s="1006"/>
      <c r="X15" s="1006"/>
    </row>
    <row r="16" spans="1:24" s="1009" customFormat="1" ht="21" customHeight="1" thickBot="1">
      <c r="A16" s="993" t="s">
        <v>3816</v>
      </c>
      <c r="B16" s="1008"/>
      <c r="E16" s="1000">
        <f>SUM(E13:E15)</f>
        <v>60500000</v>
      </c>
      <c r="F16" s="1000">
        <f>SUM(F13:F15)</f>
        <v>0</v>
      </c>
      <c r="G16" s="1000">
        <f>SUM(G13:G15)</f>
        <v>77500000</v>
      </c>
      <c r="H16" s="1000">
        <f>SUM(H13:H13)</f>
        <v>53000000</v>
      </c>
      <c r="I16" s="1000">
        <f>SUM(I13:I13)</f>
        <v>61289881</v>
      </c>
      <c r="J16" s="1000">
        <f>SUM(J13:J13)</f>
        <v>60929550</v>
      </c>
      <c r="K16" s="1000">
        <f>SUM(K13:K13)</f>
        <v>-360331</v>
      </c>
      <c r="L16" s="1010"/>
      <c r="M16" s="1010"/>
      <c r="N16" s="994"/>
    </row>
    <row r="17" spans="1:17" s="896" customFormat="1" ht="14.4" thickTop="1">
      <c r="A17" s="950"/>
      <c r="B17" s="1002"/>
      <c r="C17" s="1004"/>
      <c r="D17" s="1004"/>
      <c r="E17" s="1004"/>
      <c r="F17" s="1004"/>
      <c r="G17" s="1004"/>
      <c r="H17" s="1004"/>
      <c r="K17" s="980"/>
      <c r="L17" s="980"/>
      <c r="M17" s="980"/>
      <c r="N17" s="980"/>
      <c r="O17" s="1011"/>
      <c r="P17" s="1012"/>
    </row>
    <row r="18" spans="1:17" s="1009" customFormat="1" ht="21" customHeight="1" thickBot="1">
      <c r="A18" s="950" t="s">
        <v>3823</v>
      </c>
      <c r="B18" s="1008"/>
      <c r="C18" s="1013"/>
      <c r="D18" s="1013"/>
      <c r="E18" s="1014">
        <v>145200000</v>
      </c>
      <c r="F18" s="1014">
        <v>74500000</v>
      </c>
      <c r="G18" s="1014">
        <v>81700000</v>
      </c>
      <c r="H18" s="1014">
        <f>E18+F18-G18</f>
        <v>138000000</v>
      </c>
      <c r="I18" s="1015">
        <v>138469916</v>
      </c>
      <c r="J18" s="1015">
        <v>139822200</v>
      </c>
      <c r="K18" s="1016">
        <f>J18-I18</f>
        <v>1352284</v>
      </c>
      <c r="L18" s="1017"/>
      <c r="M18" s="1017"/>
      <c r="N18" s="1017"/>
      <c r="P18" s="1018"/>
    </row>
    <row r="19" spans="1:17" s="598" customFormat="1" ht="14.4" thickTop="1">
      <c r="D19" s="733"/>
    </row>
    <row r="20" spans="1:17">
      <c r="A20" s="857"/>
      <c r="B20" s="862"/>
      <c r="C20" s="862"/>
      <c r="D20" s="862"/>
      <c r="E20" s="862"/>
      <c r="F20" s="862"/>
      <c r="G20" s="862"/>
      <c r="H20" s="862"/>
      <c r="I20" s="862"/>
      <c r="J20" s="862"/>
      <c r="K20" s="862"/>
      <c r="L20" s="862"/>
      <c r="M20" s="862"/>
      <c r="N20" s="862"/>
      <c r="P20" s="661"/>
    </row>
    <row r="21" spans="1:17">
      <c r="A21" s="761"/>
      <c r="B21" s="761"/>
      <c r="C21" s="761"/>
      <c r="D21" s="761"/>
      <c r="E21" s="761"/>
      <c r="F21" s="761"/>
      <c r="G21" s="761"/>
      <c r="H21" s="761"/>
      <c r="I21" s="761"/>
      <c r="J21" s="761"/>
      <c r="K21" s="761"/>
      <c r="L21" s="761"/>
      <c r="M21" s="761"/>
      <c r="N21" s="761"/>
    </row>
    <row r="22" spans="1:17" s="727" customFormat="1" ht="15" customHeight="1">
      <c r="A22" s="2684" t="s">
        <v>3903</v>
      </c>
      <c r="B22" s="2685"/>
      <c r="C22" s="2712" t="s">
        <v>3659</v>
      </c>
      <c r="D22" s="2708" t="s">
        <v>3660</v>
      </c>
      <c r="E22" s="2690" t="s">
        <v>3035</v>
      </c>
      <c r="F22" s="2691"/>
      <c r="G22" s="2691"/>
      <c r="H22" s="2695"/>
      <c r="I22" s="2690" t="s">
        <v>3941</v>
      </c>
      <c r="J22" s="2691"/>
      <c r="K22" s="2695"/>
      <c r="L22" s="2696" t="s">
        <v>3337</v>
      </c>
      <c r="M22" s="2697"/>
      <c r="N22" s="2698"/>
    </row>
    <row r="23" spans="1:17" s="727" customFormat="1" ht="15" customHeight="1">
      <c r="A23" s="2686"/>
      <c r="B23" s="2687"/>
      <c r="C23" s="2713"/>
      <c r="D23" s="2709"/>
      <c r="E23" s="2705" t="s">
        <v>3940</v>
      </c>
      <c r="F23" s="2705" t="s">
        <v>2980</v>
      </c>
      <c r="G23" s="2705" t="s">
        <v>3335</v>
      </c>
      <c r="H23" s="2705" t="s">
        <v>3941</v>
      </c>
      <c r="I23" s="2705" t="s">
        <v>3155</v>
      </c>
      <c r="J23" s="2705" t="s">
        <v>2984</v>
      </c>
      <c r="K23" s="2705" t="s">
        <v>3658</v>
      </c>
      <c r="L23" s="2699"/>
      <c r="M23" s="2700"/>
      <c r="N23" s="2701"/>
    </row>
    <row r="24" spans="1:17" s="727" customFormat="1">
      <c r="A24" s="2686"/>
      <c r="B24" s="2687"/>
      <c r="C24" s="2713"/>
      <c r="D24" s="2709"/>
      <c r="E24" s="2706"/>
      <c r="F24" s="2706"/>
      <c r="G24" s="2706"/>
      <c r="H24" s="2706"/>
      <c r="I24" s="2706"/>
      <c r="J24" s="2706"/>
      <c r="K24" s="2706"/>
      <c r="L24" s="2699"/>
      <c r="M24" s="2700"/>
      <c r="N24" s="2701"/>
    </row>
    <row r="25" spans="1:17" s="727" customFormat="1">
      <c r="A25" s="2686"/>
      <c r="B25" s="2687"/>
      <c r="C25" s="2713"/>
      <c r="D25" s="2709"/>
      <c r="E25" s="2706"/>
      <c r="F25" s="2706"/>
      <c r="G25" s="2706"/>
      <c r="H25" s="2706"/>
      <c r="I25" s="2706"/>
      <c r="J25" s="2706"/>
      <c r="K25" s="2706"/>
      <c r="L25" s="2699"/>
      <c r="M25" s="2700"/>
      <c r="N25" s="2701"/>
    </row>
    <row r="26" spans="1:17" s="727" customFormat="1">
      <c r="A26" s="2688"/>
      <c r="B26" s="2689"/>
      <c r="C26" s="2714"/>
      <c r="D26" s="2710"/>
      <c r="E26" s="2707"/>
      <c r="F26" s="2707"/>
      <c r="G26" s="2707"/>
      <c r="H26" s="2707"/>
      <c r="I26" s="2707"/>
      <c r="J26" s="2707"/>
      <c r="K26" s="2707"/>
      <c r="L26" s="2702"/>
      <c r="M26" s="2703"/>
      <c r="N26" s="2704"/>
    </row>
    <row r="27" spans="1:17">
      <c r="A27" s="759"/>
      <c r="B27" s="759"/>
      <c r="C27" s="761"/>
      <c r="D27" s="755"/>
      <c r="E27" s="2718" t="s">
        <v>3328</v>
      </c>
      <c r="F27" s="2718"/>
      <c r="G27" s="2718"/>
      <c r="H27" s="2718"/>
      <c r="I27" s="2718"/>
      <c r="J27" s="2718"/>
      <c r="K27" s="2718"/>
      <c r="L27" s="2727" t="s">
        <v>2988</v>
      </c>
      <c r="M27" s="2727"/>
      <c r="N27" s="2727"/>
    </row>
    <row r="28" spans="1:17">
      <c r="A28" s="664" t="s">
        <v>3887</v>
      </c>
      <c r="B28" s="757" t="s">
        <v>3894</v>
      </c>
      <c r="C28" s="757"/>
      <c r="D28" s="757"/>
      <c r="E28" s="754"/>
      <c r="F28" s="754"/>
      <c r="G28" s="754"/>
      <c r="H28" s="754"/>
      <c r="I28" s="754"/>
      <c r="J28" s="754"/>
      <c r="K28" s="761"/>
      <c r="L28" s="761"/>
      <c r="M28" s="761"/>
      <c r="N28" s="761"/>
    </row>
    <row r="29" spans="1:17">
      <c r="A29" s="660"/>
      <c r="B29" s="660"/>
      <c r="C29" s="660"/>
      <c r="D29" s="660"/>
      <c r="E29" s="663"/>
      <c r="F29" s="663"/>
      <c r="G29" s="663"/>
      <c r="H29" s="663"/>
      <c r="I29" s="663"/>
      <c r="J29" s="663"/>
    </row>
    <row r="30" spans="1:17" s="884" customFormat="1">
      <c r="A30" s="1087" t="s">
        <v>3922</v>
      </c>
      <c r="B30" s="1003"/>
      <c r="C30" s="1003">
        <v>42415</v>
      </c>
      <c r="D30" s="1003">
        <v>43511</v>
      </c>
      <c r="E30" s="903">
        <v>0</v>
      </c>
      <c r="F30" s="903">
        <v>2000000</v>
      </c>
      <c r="G30" s="903">
        <v>0</v>
      </c>
      <c r="H30" s="903">
        <f>E30+F30-G30</f>
        <v>2000000</v>
      </c>
      <c r="I30" s="929">
        <v>2000000</v>
      </c>
      <c r="J30" s="929">
        <v>2027000</v>
      </c>
      <c r="K30" s="929">
        <f>+J30-I30</f>
        <v>27000</v>
      </c>
      <c r="L30" s="2728">
        <f>+J30/BS!$I$29</f>
        <v>6.9531000000000001</v>
      </c>
      <c r="M30" s="2728"/>
      <c r="N30" s="2728"/>
      <c r="O30" s="896"/>
      <c r="P30" s="896"/>
      <c r="Q30" s="896"/>
    </row>
    <row r="31" spans="1:17" s="896" customFormat="1">
      <c r="A31" s="1087" t="s">
        <v>3821</v>
      </c>
      <c r="B31" s="1003"/>
      <c r="C31" s="1003">
        <v>42356</v>
      </c>
      <c r="D31" s="1003">
        <v>43452</v>
      </c>
      <c r="E31" s="903">
        <v>2000000</v>
      </c>
      <c r="F31" s="903">
        <v>0</v>
      </c>
      <c r="G31" s="903">
        <v>0</v>
      </c>
      <c r="H31" s="903">
        <f>E31+F31-G31</f>
        <v>2000000</v>
      </c>
      <c r="I31" s="929">
        <v>7091391</v>
      </c>
      <c r="J31" s="929">
        <v>7049700</v>
      </c>
      <c r="K31" s="929">
        <f>+J31-I31</f>
        <v>-41691</v>
      </c>
      <c r="L31" s="2728">
        <f>+J31/BS!$I$29</f>
        <v>24.182099999999998</v>
      </c>
      <c r="M31" s="2728"/>
      <c r="N31" s="2728"/>
    </row>
    <row r="32" spans="1:17" s="896" customFormat="1">
      <c r="A32" s="1087" t="s">
        <v>3822</v>
      </c>
      <c r="B32" s="1003"/>
      <c r="C32" s="1003">
        <v>42916</v>
      </c>
      <c r="D32" s="1003">
        <v>44012</v>
      </c>
      <c r="E32" s="903">
        <v>0</v>
      </c>
      <c r="F32" s="903">
        <v>10000000</v>
      </c>
      <c r="G32" s="903">
        <v>25000000</v>
      </c>
      <c r="H32" s="903">
        <f>E32+F32-G32</f>
        <v>-15000000</v>
      </c>
      <c r="I32" s="929">
        <v>0</v>
      </c>
      <c r="J32" s="929">
        <v>0</v>
      </c>
      <c r="K32" s="929">
        <f>+J32-I32</f>
        <v>0</v>
      </c>
      <c r="L32" s="1007"/>
      <c r="M32" s="2728"/>
      <c r="N32" s="2728"/>
      <c r="O32" s="2728"/>
    </row>
    <row r="33" spans="1:38" s="896" customFormat="1">
      <c r="A33" s="1087"/>
      <c r="B33" s="1003"/>
      <c r="C33" s="1003"/>
      <c r="D33" s="1003"/>
      <c r="E33" s="903"/>
      <c r="F33" s="903"/>
      <c r="G33" s="903"/>
      <c r="H33" s="903"/>
      <c r="I33" s="929"/>
      <c r="J33" s="929"/>
      <c r="K33" s="929"/>
      <c r="L33" s="1007"/>
      <c r="M33" s="1007"/>
      <c r="N33" s="1007"/>
    </row>
    <row r="34" spans="1:38" s="1009" customFormat="1" ht="21" customHeight="1" thickBot="1">
      <c r="A34" s="993" t="s">
        <v>3816</v>
      </c>
      <c r="B34" s="1008"/>
      <c r="C34" s="1008"/>
      <c r="D34" s="1008"/>
      <c r="E34" s="1000">
        <f t="shared" ref="E34:K34" si="0">SUM(E30:E33)</f>
        <v>2000000</v>
      </c>
      <c r="F34" s="1000">
        <f t="shared" si="0"/>
        <v>12000000</v>
      </c>
      <c r="G34" s="1000">
        <f t="shared" si="0"/>
        <v>25000000</v>
      </c>
      <c r="H34" s="1000">
        <f t="shared" si="0"/>
        <v>-11000000</v>
      </c>
      <c r="I34" s="1000">
        <f t="shared" si="0"/>
        <v>9091391</v>
      </c>
      <c r="J34" s="1000">
        <f t="shared" si="0"/>
        <v>9076700</v>
      </c>
      <c r="K34" s="1000">
        <f t="shared" si="0"/>
        <v>-14691</v>
      </c>
      <c r="L34" s="1010"/>
      <c r="M34" s="1010"/>
      <c r="N34" s="1088"/>
    </row>
    <row r="35" spans="1:38" s="896" customFormat="1" ht="19.5" customHeight="1" thickTop="1">
      <c r="A35" s="1002"/>
      <c r="B35" s="1002"/>
      <c r="C35" s="1002"/>
      <c r="D35" s="1002"/>
      <c r="E35" s="1004"/>
      <c r="F35" s="1004"/>
      <c r="G35" s="1004"/>
      <c r="H35" s="1004"/>
      <c r="I35" s="1004"/>
    </row>
    <row r="36" spans="1:38" s="1009" customFormat="1" ht="21" customHeight="1" thickBot="1">
      <c r="A36" s="950" t="s">
        <v>3823</v>
      </c>
      <c r="B36" s="1008"/>
      <c r="C36" s="1008"/>
      <c r="D36" s="1008"/>
      <c r="E36" s="1014">
        <v>26300000</v>
      </c>
      <c r="F36" s="1014">
        <v>20000000</v>
      </c>
      <c r="G36" s="1014">
        <v>24300000</v>
      </c>
      <c r="H36" s="1014">
        <f>E36+F36-G36</f>
        <v>22000000</v>
      </c>
      <c r="I36" s="1015">
        <v>22049623</v>
      </c>
      <c r="J36" s="1015">
        <v>22239800</v>
      </c>
      <c r="K36" s="1016">
        <f>J36-I36</f>
        <v>190177</v>
      </c>
      <c r="L36" s="1017"/>
      <c r="M36" s="1017"/>
      <c r="N36" s="1017"/>
    </row>
    <row r="37" spans="1:38" s="618" customFormat="1" ht="14.4" thickTop="1">
      <c r="A37" s="808"/>
      <c r="B37" s="931"/>
      <c r="C37" s="931"/>
      <c r="D37" s="931"/>
      <c r="E37" s="931"/>
      <c r="F37" s="807"/>
      <c r="G37" s="807"/>
      <c r="H37" s="807"/>
      <c r="I37" s="807"/>
      <c r="J37" s="931"/>
      <c r="K37" s="931"/>
      <c r="L37" s="931"/>
      <c r="M37" s="931"/>
      <c r="N37" s="931"/>
      <c r="O37" s="633"/>
      <c r="P37" s="633"/>
      <c r="Q37" s="633"/>
      <c r="R37" s="633"/>
      <c r="S37" s="633"/>
      <c r="T37" s="633"/>
      <c r="U37" s="633"/>
      <c r="X37" s="633"/>
      <c r="AB37" s="633"/>
      <c r="AC37" s="633"/>
      <c r="AD37" s="633"/>
      <c r="AE37" s="633"/>
      <c r="AF37" s="633"/>
      <c r="AG37" s="633"/>
      <c r="AJ37" s="633"/>
      <c r="AK37" s="633"/>
      <c r="AL37" s="633"/>
    </row>
    <row r="38" spans="1:38" s="598" customFormat="1">
      <c r="A38" s="769" t="s">
        <v>3883</v>
      </c>
      <c r="B38" s="782" t="s">
        <v>3888</v>
      </c>
      <c r="C38" s="784"/>
      <c r="D38" s="784"/>
      <c r="E38" s="784"/>
      <c r="F38" s="784"/>
      <c r="G38" s="784"/>
      <c r="H38" s="812"/>
      <c r="I38" s="783"/>
      <c r="J38" s="784"/>
      <c r="K38" s="784"/>
      <c r="L38" s="784"/>
      <c r="M38" s="784"/>
      <c r="N38" s="760"/>
      <c r="R38" s="716"/>
    </row>
    <row r="39" spans="1:38" s="728" customFormat="1">
      <c r="A39" s="839"/>
      <c r="B39" s="839"/>
      <c r="C39" s="840"/>
      <c r="D39" s="841"/>
      <c r="E39" s="841"/>
      <c r="F39" s="841"/>
      <c r="G39" s="841"/>
      <c r="H39" s="841"/>
      <c r="I39" s="842"/>
      <c r="J39" s="842"/>
      <c r="K39" s="843"/>
      <c r="L39" s="843"/>
      <c r="M39" s="756"/>
      <c r="N39" s="756"/>
    </row>
    <row r="40" spans="1:38" s="728" customFormat="1" ht="12.75" customHeight="1">
      <c r="A40" s="2722" t="s">
        <v>3903</v>
      </c>
      <c r="B40" s="2723"/>
      <c r="C40" s="2711" t="s">
        <v>3659</v>
      </c>
      <c r="D40" s="2719" t="s">
        <v>3044</v>
      </c>
      <c r="E40" s="2720"/>
      <c r="F40" s="2720"/>
      <c r="G40" s="2721"/>
      <c r="H40" s="2715" t="s">
        <v>3943</v>
      </c>
      <c r="I40" s="2716"/>
      <c r="J40" s="2717"/>
      <c r="K40" s="2711" t="s">
        <v>3036</v>
      </c>
      <c r="L40" s="2722" t="s">
        <v>3045</v>
      </c>
      <c r="M40" s="2726"/>
      <c r="N40" s="2723"/>
      <c r="O40" s="2729" t="s">
        <v>3929</v>
      </c>
    </row>
    <row r="41" spans="1:38" s="728" customFormat="1" ht="12.75" customHeight="1">
      <c r="A41" s="2699"/>
      <c r="B41" s="2701"/>
      <c r="C41" s="2706"/>
      <c r="D41" s="2711" t="s">
        <v>3940</v>
      </c>
      <c r="E41" s="2711" t="s">
        <v>3670</v>
      </c>
      <c r="F41" s="2711" t="s">
        <v>3777</v>
      </c>
      <c r="G41" s="2711" t="s">
        <v>3941</v>
      </c>
      <c r="H41" s="2711" t="s">
        <v>2983</v>
      </c>
      <c r="I41" s="2711" t="s">
        <v>3048</v>
      </c>
      <c r="J41" s="2711" t="s">
        <v>3571</v>
      </c>
      <c r="K41" s="2706"/>
      <c r="L41" s="2699"/>
      <c r="M41" s="2700"/>
      <c r="N41" s="2701"/>
      <c r="O41" s="2730"/>
    </row>
    <row r="42" spans="1:38" s="728" customFormat="1" ht="12.75" customHeight="1">
      <c r="A42" s="2699"/>
      <c r="B42" s="2701"/>
      <c r="C42" s="2706"/>
      <c r="D42" s="2706"/>
      <c r="E42" s="2706"/>
      <c r="F42" s="2706"/>
      <c r="G42" s="2706"/>
      <c r="H42" s="2706"/>
      <c r="I42" s="2706"/>
      <c r="J42" s="2706"/>
      <c r="K42" s="2706"/>
      <c r="L42" s="2699"/>
      <c r="M42" s="2700"/>
      <c r="N42" s="2701"/>
      <c r="O42" s="2730"/>
    </row>
    <row r="43" spans="1:38" s="728" customFormat="1" ht="12.75" customHeight="1">
      <c r="A43" s="2699"/>
      <c r="B43" s="2701"/>
      <c r="C43" s="2706"/>
      <c r="D43" s="2706"/>
      <c r="E43" s="2706"/>
      <c r="F43" s="2706"/>
      <c r="G43" s="2706"/>
      <c r="H43" s="2706"/>
      <c r="I43" s="2706"/>
      <c r="J43" s="2706"/>
      <c r="K43" s="2706"/>
      <c r="L43" s="2699"/>
      <c r="M43" s="2700"/>
      <c r="N43" s="2701"/>
      <c r="O43" s="2730"/>
    </row>
    <row r="44" spans="1:38" s="728" customFormat="1" ht="12.75" customHeight="1">
      <c r="A44" s="2699"/>
      <c r="B44" s="2701"/>
      <c r="C44" s="2706"/>
      <c r="D44" s="2706"/>
      <c r="E44" s="2706"/>
      <c r="F44" s="2706"/>
      <c r="G44" s="2706"/>
      <c r="H44" s="2706"/>
      <c r="I44" s="2706"/>
      <c r="J44" s="2706"/>
      <c r="K44" s="2706"/>
      <c r="L44" s="2699"/>
      <c r="M44" s="2700"/>
      <c r="N44" s="2701"/>
      <c r="O44" s="2730"/>
    </row>
    <row r="45" spans="1:38" s="728" customFormat="1">
      <c r="A45" s="2702"/>
      <c r="B45" s="2704"/>
      <c r="C45" s="2707"/>
      <c r="D45" s="2707"/>
      <c r="E45" s="2707"/>
      <c r="F45" s="2707"/>
      <c r="G45" s="2707"/>
      <c r="H45" s="2707"/>
      <c r="I45" s="2707"/>
      <c r="J45" s="2707"/>
      <c r="K45" s="2707"/>
      <c r="L45" s="2702"/>
      <c r="M45" s="2703"/>
      <c r="N45" s="2704"/>
      <c r="O45" s="2731"/>
    </row>
    <row r="46" spans="1:38" s="728" customFormat="1" ht="15" customHeight="1">
      <c r="A46" s="768"/>
      <c r="B46" s="768"/>
      <c r="C46" s="768"/>
      <c r="D46" s="768"/>
      <c r="E46" s="768"/>
      <c r="F46" s="768"/>
      <c r="G46" s="1103"/>
      <c r="H46" s="2725" t="s">
        <v>3911</v>
      </c>
      <c r="I46" s="2725"/>
      <c r="J46" s="2725"/>
      <c r="K46" s="2726" t="s">
        <v>3930</v>
      </c>
      <c r="L46" s="2726"/>
      <c r="M46" s="2726"/>
      <c r="N46" s="2726"/>
      <c r="O46" s="2726"/>
    </row>
    <row r="47" spans="1:38" s="728" customFormat="1">
      <c r="A47" s="722"/>
      <c r="B47" s="722"/>
      <c r="C47" s="729"/>
      <c r="D47" s="729"/>
      <c r="E47" s="729"/>
      <c r="F47" s="729"/>
      <c r="G47" s="731"/>
      <c r="H47" s="721"/>
      <c r="I47" s="721"/>
      <c r="J47" s="730"/>
      <c r="K47" s="730"/>
      <c r="L47" s="730"/>
      <c r="P47" s="1120" t="s">
        <v>3052</v>
      </c>
      <c r="Q47" s="1121" t="s">
        <v>3053</v>
      </c>
      <c r="R47" s="1122" t="s">
        <v>3898</v>
      </c>
      <c r="S47" s="1123" t="s">
        <v>3860</v>
      </c>
    </row>
    <row r="48" spans="1:38" s="885" customFormat="1" ht="14.4">
      <c r="A48" s="1067" t="s">
        <v>3825</v>
      </c>
      <c r="B48" s="1067"/>
      <c r="C48" s="1068">
        <v>42768</v>
      </c>
      <c r="D48" s="1069">
        <v>40</v>
      </c>
      <c r="E48" s="1005">
        <v>0</v>
      </c>
      <c r="F48" s="1070">
        <v>0</v>
      </c>
      <c r="G48" s="1071">
        <f>D48+E48-F48</f>
        <v>40</v>
      </c>
      <c r="H48" s="1070">
        <v>3535000</v>
      </c>
      <c r="I48" s="1070">
        <v>3511312</v>
      </c>
      <c r="J48" s="1072">
        <f>I48-H48</f>
        <v>-23688</v>
      </c>
      <c r="K48" s="1073">
        <f>I48/BS!$G$29</f>
        <v>9.6594999999999995</v>
      </c>
      <c r="L48" s="2694">
        <f>I48/BS!$G$12</f>
        <v>15.2</v>
      </c>
      <c r="M48" s="2694"/>
      <c r="N48" s="2694"/>
      <c r="O48" s="1127">
        <f>G48*Q48/P48</f>
        <v>2.7000000000000001E-3</v>
      </c>
      <c r="P48" s="1119">
        <v>1300000000</v>
      </c>
      <c r="Q48" s="1118">
        <v>87501</v>
      </c>
      <c r="R48" s="1118">
        <v>40</v>
      </c>
    </row>
    <row r="49" spans="1:19" s="885" customFormat="1">
      <c r="A49" s="1067" t="s">
        <v>3022</v>
      </c>
      <c r="B49" s="1074"/>
      <c r="C49" s="1068">
        <v>42635</v>
      </c>
      <c r="D49" s="1069">
        <v>8</v>
      </c>
      <c r="E49" s="1005">
        <v>0</v>
      </c>
      <c r="F49" s="1070">
        <v>0</v>
      </c>
      <c r="G49" s="1071">
        <f>D49+E49-F49</f>
        <v>8</v>
      </c>
      <c r="H49" s="1070">
        <v>8340752</v>
      </c>
      <c r="I49" s="964">
        <v>8306901</v>
      </c>
      <c r="J49" s="1072">
        <f>I49-H49</f>
        <v>-33851</v>
      </c>
      <c r="K49" s="1073">
        <f>I49/BS!$G$29</f>
        <v>22.852</v>
      </c>
      <c r="L49" s="2694">
        <f>I49/BS!$G$12</f>
        <v>35.959499999999998</v>
      </c>
      <c r="M49" s="2694"/>
      <c r="N49" s="2694"/>
      <c r="O49" s="1127">
        <f>G49*Q49/P49</f>
        <v>1.1000000000000001E-3</v>
      </c>
      <c r="P49" s="1124">
        <v>7000000000</v>
      </c>
      <c r="Q49" s="1124">
        <v>1000000</v>
      </c>
      <c r="R49" s="1125">
        <f>P49/Q49</f>
        <v>7000</v>
      </c>
      <c r="S49" s="1126">
        <v>46265</v>
      </c>
    </row>
    <row r="50" spans="1:19" s="885" customFormat="1">
      <c r="A50" s="2693" t="s">
        <v>3873</v>
      </c>
      <c r="B50" s="2693"/>
      <c r="C50" s="1068">
        <v>42930</v>
      </c>
      <c r="D50" s="1069">
        <v>5</v>
      </c>
      <c r="E50" s="1071">
        <v>5</v>
      </c>
      <c r="F50" s="1070">
        <v>0</v>
      </c>
      <c r="G50" s="1071">
        <f>D50+E50-F50</f>
        <v>10</v>
      </c>
      <c r="H50" s="1075">
        <v>5000000</v>
      </c>
      <c r="I50" s="1052">
        <v>5087865</v>
      </c>
      <c r="J50" s="1076">
        <f>I50-H50</f>
        <v>87865</v>
      </c>
      <c r="K50" s="1073">
        <f>I50/BS!$G$29</f>
        <v>13.996499999999999</v>
      </c>
      <c r="L50" s="2694">
        <f>I50/BS!$G$12</f>
        <v>22.024699999999999</v>
      </c>
      <c r="M50" s="2694"/>
      <c r="N50" s="2694"/>
      <c r="O50" s="1127">
        <f>G50*Q50/P50</f>
        <v>2.5000000000000001E-3</v>
      </c>
      <c r="P50" s="885">
        <v>4000000000</v>
      </c>
      <c r="Q50" s="885">
        <v>1000000</v>
      </c>
    </row>
    <row r="51" spans="1:19" s="886" customFormat="1" ht="21" customHeight="1" thickBot="1">
      <c r="A51" s="993" t="s">
        <v>3816</v>
      </c>
      <c r="B51" s="1077"/>
      <c r="C51" s="1078"/>
      <c r="D51" s="1079"/>
      <c r="E51" s="1079"/>
      <c r="F51" s="1079"/>
      <c r="G51" s="1079"/>
      <c r="H51" s="1000">
        <f>SUM(H48:H50)</f>
        <v>16875752</v>
      </c>
      <c r="I51" s="1000">
        <f>SUM(I48:I50)</f>
        <v>16906078</v>
      </c>
      <c r="J51" s="1000">
        <f>SUM(J48:J50)</f>
        <v>30326</v>
      </c>
      <c r="K51" s="1130">
        <f>SUM(K48:K50)</f>
        <v>46.508000000000003</v>
      </c>
      <c r="L51" s="2732">
        <f>SUM(L48:L50)</f>
        <v>73.184200000000004</v>
      </c>
      <c r="M51" s="2732"/>
      <c r="N51" s="2732"/>
      <c r="O51" s="1128"/>
    </row>
    <row r="52" spans="1:19" s="728" customFormat="1" ht="14.4" thickTop="1">
      <c r="A52" s="950"/>
      <c r="B52" s="1077"/>
      <c r="C52" s="1078"/>
      <c r="D52" s="1081"/>
      <c r="E52" s="1081"/>
      <c r="F52" s="1081"/>
      <c r="G52" s="1081"/>
      <c r="H52" s="991"/>
      <c r="I52" s="992"/>
      <c r="J52" s="1082"/>
      <c r="K52" s="2724"/>
      <c r="L52" s="2724"/>
      <c r="M52" s="1086"/>
      <c r="N52" s="1086"/>
      <c r="O52" s="1129"/>
    </row>
    <row r="53" spans="1:19" s="886" customFormat="1" ht="21" customHeight="1" thickBot="1">
      <c r="A53" s="950" t="s">
        <v>3823</v>
      </c>
      <c r="B53" s="1077"/>
      <c r="C53" s="1078"/>
      <c r="D53" s="1079"/>
      <c r="E53" s="1079"/>
      <c r="F53" s="1079"/>
      <c r="G53" s="1079"/>
      <c r="H53" s="1083">
        <v>12177333</v>
      </c>
      <c r="I53" s="1083">
        <v>12212417</v>
      </c>
      <c r="J53" s="940">
        <f>I53-H53</f>
        <v>35084</v>
      </c>
      <c r="K53" s="1084"/>
      <c r="L53" s="1084"/>
      <c r="M53" s="1085"/>
      <c r="N53" s="1085"/>
      <c r="O53" s="1128"/>
    </row>
    <row r="54" spans="1:19" s="728" customFormat="1" ht="24" customHeight="1" thickTop="1">
      <c r="A54" s="860"/>
      <c r="B54" s="860"/>
      <c r="C54" s="858"/>
      <c r="D54" s="859"/>
      <c r="E54" s="859"/>
      <c r="F54" s="859"/>
      <c r="G54" s="859"/>
      <c r="H54" s="859"/>
      <c r="I54" s="861"/>
      <c r="J54" s="861"/>
      <c r="K54" s="1114"/>
      <c r="L54" s="1114"/>
    </row>
    <row r="55" spans="1:19" s="896" customFormat="1"/>
    <row r="57" spans="1:19" ht="15" customHeight="1"/>
    <row r="58" spans="1:19" ht="37.5" customHeight="1"/>
    <row r="63" spans="1:19" ht="1.5" customHeight="1"/>
    <row r="64" spans="1:19" ht="20.25" customHeight="1"/>
    <row r="65" ht="7.5" customHeight="1"/>
    <row r="66" ht="16.5" customHeight="1"/>
    <row r="68" s="896" customFormat="1"/>
    <row r="70" ht="15" customHeight="1"/>
    <row r="71" ht="40.5" customHeight="1"/>
    <row r="77" ht="31.5" customHeight="1"/>
    <row r="78" ht="7.5" customHeight="1"/>
    <row r="81" s="896" customFormat="1"/>
    <row r="83" ht="15" customHeight="1"/>
    <row r="84" ht="15" customHeight="1"/>
    <row r="91" s="896" customFormat="1"/>
    <row r="95" s="886" customFormat="1" ht="21" customHeight="1"/>
  </sheetData>
  <mergeCells count="57">
    <mergeCell ref="L4:N8"/>
    <mergeCell ref="J5:J8"/>
    <mergeCell ref="L14:N14"/>
    <mergeCell ref="D4:D8"/>
    <mergeCell ref="C4:C8"/>
    <mergeCell ref="E5:E8"/>
    <mergeCell ref="G5:G8"/>
    <mergeCell ref="L9:N9"/>
    <mergeCell ref="L13:N13"/>
    <mergeCell ref="E9:K9"/>
    <mergeCell ref="E4:H4"/>
    <mergeCell ref="K5:K8"/>
    <mergeCell ref="F5:F8"/>
    <mergeCell ref="H5:H8"/>
    <mergeCell ref="I5:I8"/>
    <mergeCell ref="L48:N48"/>
    <mergeCell ref="I23:I26"/>
    <mergeCell ref="J23:J26"/>
    <mergeCell ref="K52:L52"/>
    <mergeCell ref="H46:J46"/>
    <mergeCell ref="L40:N45"/>
    <mergeCell ref="L27:N27"/>
    <mergeCell ref="L30:N30"/>
    <mergeCell ref="L31:N31"/>
    <mergeCell ref="K40:K45"/>
    <mergeCell ref="M32:O32"/>
    <mergeCell ref="O40:O45"/>
    <mergeCell ref="L51:N51"/>
    <mergeCell ref="K46:O46"/>
    <mergeCell ref="A22:B26"/>
    <mergeCell ref="H40:J40"/>
    <mergeCell ref="D41:D45"/>
    <mergeCell ref="E41:E45"/>
    <mergeCell ref="E27:K27"/>
    <mergeCell ref="J41:J45"/>
    <mergeCell ref="D40:G40"/>
    <mergeCell ref="A40:B45"/>
    <mergeCell ref="F41:F45"/>
    <mergeCell ref="G41:G45"/>
    <mergeCell ref="H41:H45"/>
    <mergeCell ref="I41:I45"/>
    <mergeCell ref="A4:B8"/>
    <mergeCell ref="I4:K4"/>
    <mergeCell ref="A50:B50"/>
    <mergeCell ref="L49:N49"/>
    <mergeCell ref="L50:N50"/>
    <mergeCell ref="E22:H22"/>
    <mergeCell ref="I22:K22"/>
    <mergeCell ref="L22:N26"/>
    <mergeCell ref="G23:G26"/>
    <mergeCell ref="K23:K26"/>
    <mergeCell ref="H23:H26"/>
    <mergeCell ref="D22:D26"/>
    <mergeCell ref="F23:F26"/>
    <mergeCell ref="E23:E26"/>
    <mergeCell ref="C40:C45"/>
    <mergeCell ref="C22:C26"/>
  </mergeCells>
  <pageMargins left="0.47" right="0.25" top="0.64" bottom="0" header="0.25" footer="0"/>
  <pageSetup scale="76" firstPageNumber="13" orientation="landscape" useFirstPageNumber="1" r:id="rId1"/>
  <rowBreaks count="3" manualBreakCount="3">
    <brk id="19" max="14" man="1"/>
    <brk id="37" max="14" man="1"/>
    <brk id="67"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C83"/>
  <sheetViews>
    <sheetView view="pageBreakPreview" zoomScale="80" zoomScaleSheetLayoutView="80" workbookViewId="0">
      <selection activeCell="E14" sqref="E14"/>
    </sheetView>
  </sheetViews>
  <sheetFormatPr defaultColWidth="9" defaultRowHeight="13.8"/>
  <cols>
    <col min="1" max="2" width="5.44140625" style="1495" customWidth="1"/>
    <col min="3" max="3" width="43.44140625" style="1506" customWidth="1"/>
    <col min="4" max="4" width="20.109375" style="1506" bestFit="1" customWidth="1"/>
    <col min="5" max="5" width="22.5546875" style="1485" customWidth="1"/>
    <col min="6" max="6" width="12.5546875" style="1485" customWidth="1"/>
    <col min="7" max="8" width="15.5546875" style="1485" customWidth="1"/>
    <col min="9" max="9" width="14" style="1485" customWidth="1"/>
    <col min="10" max="10" width="13.88671875" style="1485" customWidth="1"/>
    <col min="11" max="11" width="15.44140625" style="1485" customWidth="1"/>
    <col min="12" max="12" width="0.6640625" style="1485" customWidth="1"/>
    <col min="13" max="13" width="15" style="1485" customWidth="1"/>
    <col min="14" max="14" width="17.88671875" style="1486" customWidth="1"/>
    <col min="15" max="15" width="17.109375" style="1486" customWidth="1"/>
    <col min="16" max="16" width="12.5546875" style="1486" customWidth="1"/>
    <col min="17" max="17" width="1" style="1486" customWidth="1"/>
    <col min="18" max="18" width="16.44140625" style="1486" bestFit="1" customWidth="1"/>
    <col min="19" max="19" width="13.109375" style="1485" customWidth="1"/>
    <col min="20" max="20" width="14.5546875" style="1485" bestFit="1" customWidth="1"/>
    <col min="21" max="21" width="16.88671875" style="1485" bestFit="1" customWidth="1"/>
    <col min="22" max="259" width="9" style="1485"/>
    <col min="260" max="260" width="29" style="1485" customWidth="1"/>
    <col min="261" max="262" width="14.88671875" style="1485" customWidth="1"/>
    <col min="263" max="263" width="16.109375" style="1485" customWidth="1"/>
    <col min="264" max="264" width="15.5546875" style="1485" customWidth="1"/>
    <col min="265" max="265" width="14.44140625" style="1485" customWidth="1"/>
    <col min="266" max="266" width="14.109375" style="1485" customWidth="1"/>
    <col min="267" max="267" width="16.109375" style="1485" customWidth="1"/>
    <col min="268" max="268" width="0.88671875" style="1485" customWidth="1"/>
    <col min="269" max="269" width="15" style="1485" customWidth="1"/>
    <col min="270" max="270" width="1" style="1485" customWidth="1"/>
    <col min="271" max="271" width="17.109375" style="1485" customWidth="1"/>
    <col min="272" max="272" width="12.5546875" style="1485" customWidth="1"/>
    <col min="273" max="273" width="1" style="1485" customWidth="1"/>
    <col min="274" max="274" width="16.44140625" style="1485" bestFit="1" customWidth="1"/>
    <col min="275" max="275" width="13.109375" style="1485" customWidth="1"/>
    <col min="276" max="276" width="14.5546875" style="1485" bestFit="1" customWidth="1"/>
    <col min="277" max="277" width="16.88671875" style="1485" bestFit="1" customWidth="1"/>
    <col min="278" max="515" width="9" style="1485"/>
    <col min="516" max="516" width="29" style="1485" customWidth="1"/>
    <col min="517" max="518" width="14.88671875" style="1485" customWidth="1"/>
    <col min="519" max="519" width="16.109375" style="1485" customWidth="1"/>
    <col min="520" max="520" width="15.5546875" style="1485" customWidth="1"/>
    <col min="521" max="521" width="14.44140625" style="1485" customWidth="1"/>
    <col min="522" max="522" width="14.109375" style="1485" customWidth="1"/>
    <col min="523" max="523" width="16.109375" style="1485" customWidth="1"/>
    <col min="524" max="524" width="0.88671875" style="1485" customWidth="1"/>
    <col min="525" max="525" width="15" style="1485" customWidth="1"/>
    <col min="526" max="526" width="1" style="1485" customWidth="1"/>
    <col min="527" max="527" width="17.109375" style="1485" customWidth="1"/>
    <col min="528" max="528" width="12.5546875" style="1485" customWidth="1"/>
    <col min="529" max="529" width="1" style="1485" customWidth="1"/>
    <col min="530" max="530" width="16.44140625" style="1485" bestFit="1" customWidth="1"/>
    <col min="531" max="531" width="13.109375" style="1485" customWidth="1"/>
    <col min="532" max="532" width="14.5546875" style="1485" bestFit="1" customWidth="1"/>
    <col min="533" max="533" width="16.88671875" style="1485" bestFit="1" customWidth="1"/>
    <col min="534" max="771" width="9" style="1485"/>
    <col min="772" max="772" width="29" style="1485" customWidth="1"/>
    <col min="773" max="774" width="14.88671875" style="1485" customWidth="1"/>
    <col min="775" max="775" width="16.109375" style="1485" customWidth="1"/>
    <col min="776" max="776" width="15.5546875" style="1485" customWidth="1"/>
    <col min="777" max="777" width="14.44140625" style="1485" customWidth="1"/>
    <col min="778" max="778" width="14.109375" style="1485" customWidth="1"/>
    <col min="779" max="779" width="16.109375" style="1485" customWidth="1"/>
    <col min="780" max="780" width="0.88671875" style="1485" customWidth="1"/>
    <col min="781" max="781" width="15" style="1485" customWidth="1"/>
    <col min="782" max="782" width="1" style="1485" customWidth="1"/>
    <col min="783" max="783" width="17.109375" style="1485" customWidth="1"/>
    <col min="784" max="784" width="12.5546875" style="1485" customWidth="1"/>
    <col min="785" max="785" width="1" style="1485" customWidth="1"/>
    <col min="786" max="786" width="16.44140625" style="1485" bestFit="1" customWidth="1"/>
    <col min="787" max="787" width="13.109375" style="1485" customWidth="1"/>
    <col min="788" max="788" width="14.5546875" style="1485" bestFit="1" customWidth="1"/>
    <col min="789" max="789" width="16.88671875" style="1485" bestFit="1" customWidth="1"/>
    <col min="790" max="1027" width="9" style="1485"/>
    <col min="1028" max="1028" width="29" style="1485" customWidth="1"/>
    <col min="1029" max="1030" width="14.88671875" style="1485" customWidth="1"/>
    <col min="1031" max="1031" width="16.109375" style="1485" customWidth="1"/>
    <col min="1032" max="1032" width="15.5546875" style="1485" customWidth="1"/>
    <col min="1033" max="1033" width="14.44140625" style="1485" customWidth="1"/>
    <col min="1034" max="1034" width="14.109375" style="1485" customWidth="1"/>
    <col min="1035" max="1035" width="16.109375" style="1485" customWidth="1"/>
    <col min="1036" max="1036" width="0.88671875" style="1485" customWidth="1"/>
    <col min="1037" max="1037" width="15" style="1485" customWidth="1"/>
    <col min="1038" max="1038" width="1" style="1485" customWidth="1"/>
    <col min="1039" max="1039" width="17.109375" style="1485" customWidth="1"/>
    <col min="1040" max="1040" width="12.5546875" style="1485" customWidth="1"/>
    <col min="1041" max="1041" width="1" style="1485" customWidth="1"/>
    <col min="1042" max="1042" width="16.44140625" style="1485" bestFit="1" customWidth="1"/>
    <col min="1043" max="1043" width="13.109375" style="1485" customWidth="1"/>
    <col min="1044" max="1044" width="14.5546875" style="1485" bestFit="1" customWidth="1"/>
    <col min="1045" max="1045" width="16.88671875" style="1485" bestFit="1" customWidth="1"/>
    <col min="1046" max="1283" width="9" style="1485"/>
    <col min="1284" max="1284" width="29" style="1485" customWidth="1"/>
    <col min="1285" max="1286" width="14.88671875" style="1485" customWidth="1"/>
    <col min="1287" max="1287" width="16.109375" style="1485" customWidth="1"/>
    <col min="1288" max="1288" width="15.5546875" style="1485" customWidth="1"/>
    <col min="1289" max="1289" width="14.44140625" style="1485" customWidth="1"/>
    <col min="1290" max="1290" width="14.109375" style="1485" customWidth="1"/>
    <col min="1291" max="1291" width="16.109375" style="1485" customWidth="1"/>
    <col min="1292" max="1292" width="0.88671875" style="1485" customWidth="1"/>
    <col min="1293" max="1293" width="15" style="1485" customWidth="1"/>
    <col min="1294" max="1294" width="1" style="1485" customWidth="1"/>
    <col min="1295" max="1295" width="17.109375" style="1485" customWidth="1"/>
    <col min="1296" max="1296" width="12.5546875" style="1485" customWidth="1"/>
    <col min="1297" max="1297" width="1" style="1485" customWidth="1"/>
    <col min="1298" max="1298" width="16.44140625" style="1485" bestFit="1" customWidth="1"/>
    <col min="1299" max="1299" width="13.109375" style="1485" customWidth="1"/>
    <col min="1300" max="1300" width="14.5546875" style="1485" bestFit="1" customWidth="1"/>
    <col min="1301" max="1301" width="16.88671875" style="1485" bestFit="1" customWidth="1"/>
    <col min="1302" max="1539" width="9" style="1485"/>
    <col min="1540" max="1540" width="29" style="1485" customWidth="1"/>
    <col min="1541" max="1542" width="14.88671875" style="1485" customWidth="1"/>
    <col min="1543" max="1543" width="16.109375" style="1485" customWidth="1"/>
    <col min="1544" max="1544" width="15.5546875" style="1485" customWidth="1"/>
    <col min="1545" max="1545" width="14.44140625" style="1485" customWidth="1"/>
    <col min="1546" max="1546" width="14.109375" style="1485" customWidth="1"/>
    <col min="1547" max="1547" width="16.109375" style="1485" customWidth="1"/>
    <col min="1548" max="1548" width="0.88671875" style="1485" customWidth="1"/>
    <col min="1549" max="1549" width="15" style="1485" customWidth="1"/>
    <col min="1550" max="1550" width="1" style="1485" customWidth="1"/>
    <col min="1551" max="1551" width="17.109375" style="1485" customWidth="1"/>
    <col min="1552" max="1552" width="12.5546875" style="1485" customWidth="1"/>
    <col min="1553" max="1553" width="1" style="1485" customWidth="1"/>
    <col min="1554" max="1554" width="16.44140625" style="1485" bestFit="1" customWidth="1"/>
    <col min="1555" max="1555" width="13.109375" style="1485" customWidth="1"/>
    <col min="1556" max="1556" width="14.5546875" style="1485" bestFit="1" customWidth="1"/>
    <col min="1557" max="1557" width="16.88671875" style="1485" bestFit="1" customWidth="1"/>
    <col min="1558" max="1795" width="9" style="1485"/>
    <col min="1796" max="1796" width="29" style="1485" customWidth="1"/>
    <col min="1797" max="1798" width="14.88671875" style="1485" customWidth="1"/>
    <col min="1799" max="1799" width="16.109375" style="1485" customWidth="1"/>
    <col min="1800" max="1800" width="15.5546875" style="1485" customWidth="1"/>
    <col min="1801" max="1801" width="14.44140625" style="1485" customWidth="1"/>
    <col min="1802" max="1802" width="14.109375" style="1485" customWidth="1"/>
    <col min="1803" max="1803" width="16.109375" style="1485" customWidth="1"/>
    <col min="1804" max="1804" width="0.88671875" style="1485" customWidth="1"/>
    <col min="1805" max="1805" width="15" style="1485" customWidth="1"/>
    <col min="1806" max="1806" width="1" style="1485" customWidth="1"/>
    <col min="1807" max="1807" width="17.109375" style="1485" customWidth="1"/>
    <col min="1808" max="1808" width="12.5546875" style="1485" customWidth="1"/>
    <col min="1809" max="1809" width="1" style="1485" customWidth="1"/>
    <col min="1810" max="1810" width="16.44140625" style="1485" bestFit="1" customWidth="1"/>
    <col min="1811" max="1811" width="13.109375" style="1485" customWidth="1"/>
    <col min="1812" max="1812" width="14.5546875" style="1485" bestFit="1" customWidth="1"/>
    <col min="1813" max="1813" width="16.88671875" style="1485" bestFit="1" customWidth="1"/>
    <col min="1814" max="2051" width="9" style="1485"/>
    <col min="2052" max="2052" width="29" style="1485" customWidth="1"/>
    <col min="2053" max="2054" width="14.88671875" style="1485" customWidth="1"/>
    <col min="2055" max="2055" width="16.109375" style="1485" customWidth="1"/>
    <col min="2056" max="2056" width="15.5546875" style="1485" customWidth="1"/>
    <col min="2057" max="2057" width="14.44140625" style="1485" customWidth="1"/>
    <col min="2058" max="2058" width="14.109375" style="1485" customWidth="1"/>
    <col min="2059" max="2059" width="16.109375" style="1485" customWidth="1"/>
    <col min="2060" max="2060" width="0.88671875" style="1485" customWidth="1"/>
    <col min="2061" max="2061" width="15" style="1485" customWidth="1"/>
    <col min="2062" max="2062" width="1" style="1485" customWidth="1"/>
    <col min="2063" max="2063" width="17.109375" style="1485" customWidth="1"/>
    <col min="2064" max="2064" width="12.5546875" style="1485" customWidth="1"/>
    <col min="2065" max="2065" width="1" style="1485" customWidth="1"/>
    <col min="2066" max="2066" width="16.44140625" style="1485" bestFit="1" customWidth="1"/>
    <col min="2067" max="2067" width="13.109375" style="1485" customWidth="1"/>
    <col min="2068" max="2068" width="14.5546875" style="1485" bestFit="1" customWidth="1"/>
    <col min="2069" max="2069" width="16.88671875" style="1485" bestFit="1" customWidth="1"/>
    <col min="2070" max="2307" width="9" style="1485"/>
    <col min="2308" max="2308" width="29" style="1485" customWidth="1"/>
    <col min="2309" max="2310" width="14.88671875" style="1485" customWidth="1"/>
    <col min="2311" max="2311" width="16.109375" style="1485" customWidth="1"/>
    <col min="2312" max="2312" width="15.5546875" style="1485" customWidth="1"/>
    <col min="2313" max="2313" width="14.44140625" style="1485" customWidth="1"/>
    <col min="2314" max="2314" width="14.109375" style="1485" customWidth="1"/>
    <col min="2315" max="2315" width="16.109375" style="1485" customWidth="1"/>
    <col min="2316" max="2316" width="0.88671875" style="1485" customWidth="1"/>
    <col min="2317" max="2317" width="15" style="1485" customWidth="1"/>
    <col min="2318" max="2318" width="1" style="1485" customWidth="1"/>
    <col min="2319" max="2319" width="17.109375" style="1485" customWidth="1"/>
    <col min="2320" max="2320" width="12.5546875" style="1485" customWidth="1"/>
    <col min="2321" max="2321" width="1" style="1485" customWidth="1"/>
    <col min="2322" max="2322" width="16.44140625" style="1485" bestFit="1" customWidth="1"/>
    <col min="2323" max="2323" width="13.109375" style="1485" customWidth="1"/>
    <col min="2324" max="2324" width="14.5546875" style="1485" bestFit="1" customWidth="1"/>
    <col min="2325" max="2325" width="16.88671875" style="1485" bestFit="1" customWidth="1"/>
    <col min="2326" max="2563" width="9" style="1485"/>
    <col min="2564" max="2564" width="29" style="1485" customWidth="1"/>
    <col min="2565" max="2566" width="14.88671875" style="1485" customWidth="1"/>
    <col min="2567" max="2567" width="16.109375" style="1485" customWidth="1"/>
    <col min="2568" max="2568" width="15.5546875" style="1485" customWidth="1"/>
    <col min="2569" max="2569" width="14.44140625" style="1485" customWidth="1"/>
    <col min="2570" max="2570" width="14.109375" style="1485" customWidth="1"/>
    <col min="2571" max="2571" width="16.109375" style="1485" customWidth="1"/>
    <col min="2572" max="2572" width="0.88671875" style="1485" customWidth="1"/>
    <col min="2573" max="2573" width="15" style="1485" customWidth="1"/>
    <col min="2574" max="2574" width="1" style="1485" customWidth="1"/>
    <col min="2575" max="2575" width="17.109375" style="1485" customWidth="1"/>
    <col min="2576" max="2576" width="12.5546875" style="1485" customWidth="1"/>
    <col min="2577" max="2577" width="1" style="1485" customWidth="1"/>
    <col min="2578" max="2578" width="16.44140625" style="1485" bestFit="1" customWidth="1"/>
    <col min="2579" max="2579" width="13.109375" style="1485" customWidth="1"/>
    <col min="2580" max="2580" width="14.5546875" style="1485" bestFit="1" customWidth="1"/>
    <col min="2581" max="2581" width="16.88671875" style="1485" bestFit="1" customWidth="1"/>
    <col min="2582" max="2819" width="9" style="1485"/>
    <col min="2820" max="2820" width="29" style="1485" customWidth="1"/>
    <col min="2821" max="2822" width="14.88671875" style="1485" customWidth="1"/>
    <col min="2823" max="2823" width="16.109375" style="1485" customWidth="1"/>
    <col min="2824" max="2824" width="15.5546875" style="1485" customWidth="1"/>
    <col min="2825" max="2825" width="14.44140625" style="1485" customWidth="1"/>
    <col min="2826" max="2826" width="14.109375" style="1485" customWidth="1"/>
    <col min="2827" max="2827" width="16.109375" style="1485" customWidth="1"/>
    <col min="2828" max="2828" width="0.88671875" style="1485" customWidth="1"/>
    <col min="2829" max="2829" width="15" style="1485" customWidth="1"/>
    <col min="2830" max="2830" width="1" style="1485" customWidth="1"/>
    <col min="2831" max="2831" width="17.109375" style="1485" customWidth="1"/>
    <col min="2832" max="2832" width="12.5546875" style="1485" customWidth="1"/>
    <col min="2833" max="2833" width="1" style="1485" customWidth="1"/>
    <col min="2834" max="2834" width="16.44140625" style="1485" bestFit="1" customWidth="1"/>
    <col min="2835" max="2835" width="13.109375" style="1485" customWidth="1"/>
    <col min="2836" max="2836" width="14.5546875" style="1485" bestFit="1" customWidth="1"/>
    <col min="2837" max="2837" width="16.88671875" style="1485" bestFit="1" customWidth="1"/>
    <col min="2838" max="3075" width="9" style="1485"/>
    <col min="3076" max="3076" width="29" style="1485" customWidth="1"/>
    <col min="3077" max="3078" width="14.88671875" style="1485" customWidth="1"/>
    <col min="3079" max="3079" width="16.109375" style="1485" customWidth="1"/>
    <col min="3080" max="3080" width="15.5546875" style="1485" customWidth="1"/>
    <col min="3081" max="3081" width="14.44140625" style="1485" customWidth="1"/>
    <col min="3082" max="3082" width="14.109375" style="1485" customWidth="1"/>
    <col min="3083" max="3083" width="16.109375" style="1485" customWidth="1"/>
    <col min="3084" max="3084" width="0.88671875" style="1485" customWidth="1"/>
    <col min="3085" max="3085" width="15" style="1485" customWidth="1"/>
    <col min="3086" max="3086" width="1" style="1485" customWidth="1"/>
    <col min="3087" max="3087" width="17.109375" style="1485" customWidth="1"/>
    <col min="3088" max="3088" width="12.5546875" style="1485" customWidth="1"/>
    <col min="3089" max="3089" width="1" style="1485" customWidth="1"/>
    <col min="3090" max="3090" width="16.44140625" style="1485" bestFit="1" customWidth="1"/>
    <col min="3091" max="3091" width="13.109375" style="1485" customWidth="1"/>
    <col min="3092" max="3092" width="14.5546875" style="1485" bestFit="1" customWidth="1"/>
    <col min="3093" max="3093" width="16.88671875" style="1485" bestFit="1" customWidth="1"/>
    <col min="3094" max="3331" width="9" style="1485"/>
    <col min="3332" max="3332" width="29" style="1485" customWidth="1"/>
    <col min="3333" max="3334" width="14.88671875" style="1485" customWidth="1"/>
    <col min="3335" max="3335" width="16.109375" style="1485" customWidth="1"/>
    <col min="3336" max="3336" width="15.5546875" style="1485" customWidth="1"/>
    <col min="3337" max="3337" width="14.44140625" style="1485" customWidth="1"/>
    <col min="3338" max="3338" width="14.109375" style="1485" customWidth="1"/>
    <col min="3339" max="3339" width="16.109375" style="1485" customWidth="1"/>
    <col min="3340" max="3340" width="0.88671875" style="1485" customWidth="1"/>
    <col min="3341" max="3341" width="15" style="1485" customWidth="1"/>
    <col min="3342" max="3342" width="1" style="1485" customWidth="1"/>
    <col min="3343" max="3343" width="17.109375" style="1485" customWidth="1"/>
    <col min="3344" max="3344" width="12.5546875" style="1485" customWidth="1"/>
    <col min="3345" max="3345" width="1" style="1485" customWidth="1"/>
    <col min="3346" max="3346" width="16.44140625" style="1485" bestFit="1" customWidth="1"/>
    <col min="3347" max="3347" width="13.109375" style="1485" customWidth="1"/>
    <col min="3348" max="3348" width="14.5546875" style="1485" bestFit="1" customWidth="1"/>
    <col min="3349" max="3349" width="16.88671875" style="1485" bestFit="1" customWidth="1"/>
    <col min="3350" max="3587" width="9" style="1485"/>
    <col min="3588" max="3588" width="29" style="1485" customWidth="1"/>
    <col min="3589" max="3590" width="14.88671875" style="1485" customWidth="1"/>
    <col min="3591" max="3591" width="16.109375" style="1485" customWidth="1"/>
    <col min="3592" max="3592" width="15.5546875" style="1485" customWidth="1"/>
    <col min="3593" max="3593" width="14.44140625" style="1485" customWidth="1"/>
    <col min="3594" max="3594" width="14.109375" style="1485" customWidth="1"/>
    <col min="3595" max="3595" width="16.109375" style="1485" customWidth="1"/>
    <col min="3596" max="3596" width="0.88671875" style="1485" customWidth="1"/>
    <col min="3597" max="3597" width="15" style="1485" customWidth="1"/>
    <col min="3598" max="3598" width="1" style="1485" customWidth="1"/>
    <col min="3599" max="3599" width="17.109375" style="1485" customWidth="1"/>
    <col min="3600" max="3600" width="12.5546875" style="1485" customWidth="1"/>
    <col min="3601" max="3601" width="1" style="1485" customWidth="1"/>
    <col min="3602" max="3602" width="16.44140625" style="1485" bestFit="1" customWidth="1"/>
    <col min="3603" max="3603" width="13.109375" style="1485" customWidth="1"/>
    <col min="3604" max="3604" width="14.5546875" style="1485" bestFit="1" customWidth="1"/>
    <col min="3605" max="3605" width="16.88671875" style="1485" bestFit="1" customWidth="1"/>
    <col min="3606" max="3843" width="9" style="1485"/>
    <col min="3844" max="3844" width="29" style="1485" customWidth="1"/>
    <col min="3845" max="3846" width="14.88671875" style="1485" customWidth="1"/>
    <col min="3847" max="3847" width="16.109375" style="1485" customWidth="1"/>
    <col min="3848" max="3848" width="15.5546875" style="1485" customWidth="1"/>
    <col min="3849" max="3849" width="14.44140625" style="1485" customWidth="1"/>
    <col min="3850" max="3850" width="14.109375" style="1485" customWidth="1"/>
    <col min="3851" max="3851" width="16.109375" style="1485" customWidth="1"/>
    <col min="3852" max="3852" width="0.88671875" style="1485" customWidth="1"/>
    <col min="3853" max="3853" width="15" style="1485" customWidth="1"/>
    <col min="3854" max="3854" width="1" style="1485" customWidth="1"/>
    <col min="3855" max="3855" width="17.109375" style="1485" customWidth="1"/>
    <col min="3856" max="3856" width="12.5546875" style="1485" customWidth="1"/>
    <col min="3857" max="3857" width="1" style="1485" customWidth="1"/>
    <col min="3858" max="3858" width="16.44140625" style="1485" bestFit="1" customWidth="1"/>
    <col min="3859" max="3859" width="13.109375" style="1485" customWidth="1"/>
    <col min="3860" max="3860" width="14.5546875" style="1485" bestFit="1" customWidth="1"/>
    <col min="3861" max="3861" width="16.88671875" style="1485" bestFit="1" customWidth="1"/>
    <col min="3862" max="4099" width="9" style="1485"/>
    <col min="4100" max="4100" width="29" style="1485" customWidth="1"/>
    <col min="4101" max="4102" width="14.88671875" style="1485" customWidth="1"/>
    <col min="4103" max="4103" width="16.109375" style="1485" customWidth="1"/>
    <col min="4104" max="4104" width="15.5546875" style="1485" customWidth="1"/>
    <col min="4105" max="4105" width="14.44140625" style="1485" customWidth="1"/>
    <col min="4106" max="4106" width="14.109375" style="1485" customWidth="1"/>
    <col min="4107" max="4107" width="16.109375" style="1485" customWidth="1"/>
    <col min="4108" max="4108" width="0.88671875" style="1485" customWidth="1"/>
    <col min="4109" max="4109" width="15" style="1485" customWidth="1"/>
    <col min="4110" max="4110" width="1" style="1485" customWidth="1"/>
    <col min="4111" max="4111" width="17.109375" style="1485" customWidth="1"/>
    <col min="4112" max="4112" width="12.5546875" style="1485" customWidth="1"/>
    <col min="4113" max="4113" width="1" style="1485" customWidth="1"/>
    <col min="4114" max="4114" width="16.44140625" style="1485" bestFit="1" customWidth="1"/>
    <col min="4115" max="4115" width="13.109375" style="1485" customWidth="1"/>
    <col min="4116" max="4116" width="14.5546875" style="1485" bestFit="1" customWidth="1"/>
    <col min="4117" max="4117" width="16.88671875" style="1485" bestFit="1" customWidth="1"/>
    <col min="4118" max="4355" width="9" style="1485"/>
    <col min="4356" max="4356" width="29" style="1485" customWidth="1"/>
    <col min="4357" max="4358" width="14.88671875" style="1485" customWidth="1"/>
    <col min="4359" max="4359" width="16.109375" style="1485" customWidth="1"/>
    <col min="4360" max="4360" width="15.5546875" style="1485" customWidth="1"/>
    <col min="4361" max="4361" width="14.44140625" style="1485" customWidth="1"/>
    <col min="4362" max="4362" width="14.109375" style="1485" customWidth="1"/>
    <col min="4363" max="4363" width="16.109375" style="1485" customWidth="1"/>
    <col min="4364" max="4364" width="0.88671875" style="1485" customWidth="1"/>
    <col min="4365" max="4365" width="15" style="1485" customWidth="1"/>
    <col min="4366" max="4366" width="1" style="1485" customWidth="1"/>
    <col min="4367" max="4367" width="17.109375" style="1485" customWidth="1"/>
    <col min="4368" max="4368" width="12.5546875" style="1485" customWidth="1"/>
    <col min="4369" max="4369" width="1" style="1485" customWidth="1"/>
    <col min="4370" max="4370" width="16.44140625" style="1485" bestFit="1" customWidth="1"/>
    <col min="4371" max="4371" width="13.109375" style="1485" customWidth="1"/>
    <col min="4372" max="4372" width="14.5546875" style="1485" bestFit="1" customWidth="1"/>
    <col min="4373" max="4373" width="16.88671875" style="1485" bestFit="1" customWidth="1"/>
    <col min="4374" max="4611" width="9" style="1485"/>
    <col min="4612" max="4612" width="29" style="1485" customWidth="1"/>
    <col min="4613" max="4614" width="14.88671875" style="1485" customWidth="1"/>
    <col min="4615" max="4615" width="16.109375" style="1485" customWidth="1"/>
    <col min="4616" max="4616" width="15.5546875" style="1485" customWidth="1"/>
    <col min="4617" max="4617" width="14.44140625" style="1485" customWidth="1"/>
    <col min="4618" max="4618" width="14.109375" style="1485" customWidth="1"/>
    <col min="4619" max="4619" width="16.109375" style="1485" customWidth="1"/>
    <col min="4620" max="4620" width="0.88671875" style="1485" customWidth="1"/>
    <col min="4621" max="4621" width="15" style="1485" customWidth="1"/>
    <col min="4622" max="4622" width="1" style="1485" customWidth="1"/>
    <col min="4623" max="4623" width="17.109375" style="1485" customWidth="1"/>
    <col min="4624" max="4624" width="12.5546875" style="1485" customWidth="1"/>
    <col min="4625" max="4625" width="1" style="1485" customWidth="1"/>
    <col min="4626" max="4626" width="16.44140625" style="1485" bestFit="1" customWidth="1"/>
    <col min="4627" max="4627" width="13.109375" style="1485" customWidth="1"/>
    <col min="4628" max="4628" width="14.5546875" style="1485" bestFit="1" customWidth="1"/>
    <col min="4629" max="4629" width="16.88671875" style="1485" bestFit="1" customWidth="1"/>
    <col min="4630" max="4867" width="9" style="1485"/>
    <col min="4868" max="4868" width="29" style="1485" customWidth="1"/>
    <col min="4869" max="4870" width="14.88671875" style="1485" customWidth="1"/>
    <col min="4871" max="4871" width="16.109375" style="1485" customWidth="1"/>
    <col min="4872" max="4872" width="15.5546875" style="1485" customWidth="1"/>
    <col min="4873" max="4873" width="14.44140625" style="1485" customWidth="1"/>
    <col min="4874" max="4874" width="14.109375" style="1485" customWidth="1"/>
    <col min="4875" max="4875" width="16.109375" style="1485" customWidth="1"/>
    <col min="4876" max="4876" width="0.88671875" style="1485" customWidth="1"/>
    <col min="4877" max="4877" width="15" style="1485" customWidth="1"/>
    <col min="4878" max="4878" width="1" style="1485" customWidth="1"/>
    <col min="4879" max="4879" width="17.109375" style="1485" customWidth="1"/>
    <col min="4880" max="4880" width="12.5546875" style="1485" customWidth="1"/>
    <col min="4881" max="4881" width="1" style="1485" customWidth="1"/>
    <col min="4882" max="4882" width="16.44140625" style="1485" bestFit="1" customWidth="1"/>
    <col min="4883" max="4883" width="13.109375" style="1485" customWidth="1"/>
    <col min="4884" max="4884" width="14.5546875" style="1485" bestFit="1" customWidth="1"/>
    <col min="4885" max="4885" width="16.88671875" style="1485" bestFit="1" customWidth="1"/>
    <col min="4886" max="5123" width="9" style="1485"/>
    <col min="5124" max="5124" width="29" style="1485" customWidth="1"/>
    <col min="5125" max="5126" width="14.88671875" style="1485" customWidth="1"/>
    <col min="5127" max="5127" width="16.109375" style="1485" customWidth="1"/>
    <col min="5128" max="5128" width="15.5546875" style="1485" customWidth="1"/>
    <col min="5129" max="5129" width="14.44140625" style="1485" customWidth="1"/>
    <col min="5130" max="5130" width="14.109375" style="1485" customWidth="1"/>
    <col min="5131" max="5131" width="16.109375" style="1485" customWidth="1"/>
    <col min="5132" max="5132" width="0.88671875" style="1485" customWidth="1"/>
    <col min="5133" max="5133" width="15" style="1485" customWidth="1"/>
    <col min="5134" max="5134" width="1" style="1485" customWidth="1"/>
    <col min="5135" max="5135" width="17.109375" style="1485" customWidth="1"/>
    <col min="5136" max="5136" width="12.5546875" style="1485" customWidth="1"/>
    <col min="5137" max="5137" width="1" style="1485" customWidth="1"/>
    <col min="5138" max="5138" width="16.44140625" style="1485" bestFit="1" customWidth="1"/>
    <col min="5139" max="5139" width="13.109375" style="1485" customWidth="1"/>
    <col min="5140" max="5140" width="14.5546875" style="1485" bestFit="1" customWidth="1"/>
    <col min="5141" max="5141" width="16.88671875" style="1485" bestFit="1" customWidth="1"/>
    <col min="5142" max="5379" width="9" style="1485"/>
    <col min="5380" max="5380" width="29" style="1485" customWidth="1"/>
    <col min="5381" max="5382" width="14.88671875" style="1485" customWidth="1"/>
    <col min="5383" max="5383" width="16.109375" style="1485" customWidth="1"/>
    <col min="5384" max="5384" width="15.5546875" style="1485" customWidth="1"/>
    <col min="5385" max="5385" width="14.44140625" style="1485" customWidth="1"/>
    <col min="5386" max="5386" width="14.109375" style="1485" customWidth="1"/>
    <col min="5387" max="5387" width="16.109375" style="1485" customWidth="1"/>
    <col min="5388" max="5388" width="0.88671875" style="1485" customWidth="1"/>
    <col min="5389" max="5389" width="15" style="1485" customWidth="1"/>
    <col min="5390" max="5390" width="1" style="1485" customWidth="1"/>
    <col min="5391" max="5391" width="17.109375" style="1485" customWidth="1"/>
    <col min="5392" max="5392" width="12.5546875" style="1485" customWidth="1"/>
    <col min="5393" max="5393" width="1" style="1485" customWidth="1"/>
    <col min="5394" max="5394" width="16.44140625" style="1485" bestFit="1" customWidth="1"/>
    <col min="5395" max="5395" width="13.109375" style="1485" customWidth="1"/>
    <col min="5396" max="5396" width="14.5546875" style="1485" bestFit="1" customWidth="1"/>
    <col min="5397" max="5397" width="16.88671875" style="1485" bestFit="1" customWidth="1"/>
    <col min="5398" max="5635" width="9" style="1485"/>
    <col min="5636" max="5636" width="29" style="1485" customWidth="1"/>
    <col min="5637" max="5638" width="14.88671875" style="1485" customWidth="1"/>
    <col min="5639" max="5639" width="16.109375" style="1485" customWidth="1"/>
    <col min="5640" max="5640" width="15.5546875" style="1485" customWidth="1"/>
    <col min="5641" max="5641" width="14.44140625" style="1485" customWidth="1"/>
    <col min="5642" max="5642" width="14.109375" style="1485" customWidth="1"/>
    <col min="5643" max="5643" width="16.109375" style="1485" customWidth="1"/>
    <col min="5644" max="5644" width="0.88671875" style="1485" customWidth="1"/>
    <col min="5645" max="5645" width="15" style="1485" customWidth="1"/>
    <col min="5646" max="5646" width="1" style="1485" customWidth="1"/>
    <col min="5647" max="5647" width="17.109375" style="1485" customWidth="1"/>
    <col min="5648" max="5648" width="12.5546875" style="1485" customWidth="1"/>
    <col min="5649" max="5649" width="1" style="1485" customWidth="1"/>
    <col min="5650" max="5650" width="16.44140625" style="1485" bestFit="1" customWidth="1"/>
    <col min="5651" max="5651" width="13.109375" style="1485" customWidth="1"/>
    <col min="5652" max="5652" width="14.5546875" style="1485" bestFit="1" customWidth="1"/>
    <col min="5653" max="5653" width="16.88671875" style="1485" bestFit="1" customWidth="1"/>
    <col min="5654" max="5891" width="9" style="1485"/>
    <col min="5892" max="5892" width="29" style="1485" customWidth="1"/>
    <col min="5893" max="5894" width="14.88671875" style="1485" customWidth="1"/>
    <col min="5895" max="5895" width="16.109375" style="1485" customWidth="1"/>
    <col min="5896" max="5896" width="15.5546875" style="1485" customWidth="1"/>
    <col min="5897" max="5897" width="14.44140625" style="1485" customWidth="1"/>
    <col min="5898" max="5898" width="14.109375" style="1485" customWidth="1"/>
    <col min="5899" max="5899" width="16.109375" style="1485" customWidth="1"/>
    <col min="5900" max="5900" width="0.88671875" style="1485" customWidth="1"/>
    <col min="5901" max="5901" width="15" style="1485" customWidth="1"/>
    <col min="5902" max="5902" width="1" style="1485" customWidth="1"/>
    <col min="5903" max="5903" width="17.109375" style="1485" customWidth="1"/>
    <col min="5904" max="5904" width="12.5546875" style="1485" customWidth="1"/>
    <col min="5905" max="5905" width="1" style="1485" customWidth="1"/>
    <col min="5906" max="5906" width="16.44140625" style="1485" bestFit="1" customWidth="1"/>
    <col min="5907" max="5907" width="13.109375" style="1485" customWidth="1"/>
    <col min="5908" max="5908" width="14.5546875" style="1485" bestFit="1" customWidth="1"/>
    <col min="5909" max="5909" width="16.88671875" style="1485" bestFit="1" customWidth="1"/>
    <col min="5910" max="6147" width="9" style="1485"/>
    <col min="6148" max="6148" width="29" style="1485" customWidth="1"/>
    <col min="6149" max="6150" width="14.88671875" style="1485" customWidth="1"/>
    <col min="6151" max="6151" width="16.109375" style="1485" customWidth="1"/>
    <col min="6152" max="6152" width="15.5546875" style="1485" customWidth="1"/>
    <col min="6153" max="6153" width="14.44140625" style="1485" customWidth="1"/>
    <col min="6154" max="6154" width="14.109375" style="1485" customWidth="1"/>
    <col min="6155" max="6155" width="16.109375" style="1485" customWidth="1"/>
    <col min="6156" max="6156" width="0.88671875" style="1485" customWidth="1"/>
    <col min="6157" max="6157" width="15" style="1485" customWidth="1"/>
    <col min="6158" max="6158" width="1" style="1485" customWidth="1"/>
    <col min="6159" max="6159" width="17.109375" style="1485" customWidth="1"/>
    <col min="6160" max="6160" width="12.5546875" style="1485" customWidth="1"/>
    <col min="6161" max="6161" width="1" style="1485" customWidth="1"/>
    <col min="6162" max="6162" width="16.44140625" style="1485" bestFit="1" customWidth="1"/>
    <col min="6163" max="6163" width="13.109375" style="1485" customWidth="1"/>
    <col min="6164" max="6164" width="14.5546875" style="1485" bestFit="1" customWidth="1"/>
    <col min="6165" max="6165" width="16.88671875" style="1485" bestFit="1" customWidth="1"/>
    <col min="6166" max="6403" width="9" style="1485"/>
    <col min="6404" max="6404" width="29" style="1485" customWidth="1"/>
    <col min="6405" max="6406" width="14.88671875" style="1485" customWidth="1"/>
    <col min="6407" max="6407" width="16.109375" style="1485" customWidth="1"/>
    <col min="6408" max="6408" width="15.5546875" style="1485" customWidth="1"/>
    <col min="6409" max="6409" width="14.44140625" style="1485" customWidth="1"/>
    <col min="6410" max="6410" width="14.109375" style="1485" customWidth="1"/>
    <col min="6411" max="6411" width="16.109375" style="1485" customWidth="1"/>
    <col min="6412" max="6412" width="0.88671875" style="1485" customWidth="1"/>
    <col min="6413" max="6413" width="15" style="1485" customWidth="1"/>
    <col min="6414" max="6414" width="1" style="1485" customWidth="1"/>
    <col min="6415" max="6415" width="17.109375" style="1485" customWidth="1"/>
    <col min="6416" max="6416" width="12.5546875" style="1485" customWidth="1"/>
    <col min="6417" max="6417" width="1" style="1485" customWidth="1"/>
    <col min="6418" max="6418" width="16.44140625" style="1485" bestFit="1" customWidth="1"/>
    <col min="6419" max="6419" width="13.109375" style="1485" customWidth="1"/>
    <col min="6420" max="6420" width="14.5546875" style="1485" bestFit="1" customWidth="1"/>
    <col min="6421" max="6421" width="16.88671875" style="1485" bestFit="1" customWidth="1"/>
    <col min="6422" max="6659" width="9" style="1485"/>
    <col min="6660" max="6660" width="29" style="1485" customWidth="1"/>
    <col min="6661" max="6662" width="14.88671875" style="1485" customWidth="1"/>
    <col min="6663" max="6663" width="16.109375" style="1485" customWidth="1"/>
    <col min="6664" max="6664" width="15.5546875" style="1485" customWidth="1"/>
    <col min="6665" max="6665" width="14.44140625" style="1485" customWidth="1"/>
    <col min="6666" max="6666" width="14.109375" style="1485" customWidth="1"/>
    <col min="6667" max="6667" width="16.109375" style="1485" customWidth="1"/>
    <col min="6668" max="6668" width="0.88671875" style="1485" customWidth="1"/>
    <col min="6669" max="6669" width="15" style="1485" customWidth="1"/>
    <col min="6670" max="6670" width="1" style="1485" customWidth="1"/>
    <col min="6671" max="6671" width="17.109375" style="1485" customWidth="1"/>
    <col min="6672" max="6672" width="12.5546875" style="1485" customWidth="1"/>
    <col min="6673" max="6673" width="1" style="1485" customWidth="1"/>
    <col min="6674" max="6674" width="16.44140625" style="1485" bestFit="1" customWidth="1"/>
    <col min="6675" max="6675" width="13.109375" style="1485" customWidth="1"/>
    <col min="6676" max="6676" width="14.5546875" style="1485" bestFit="1" customWidth="1"/>
    <col min="6677" max="6677" width="16.88671875" style="1485" bestFit="1" customWidth="1"/>
    <col min="6678" max="6915" width="9" style="1485"/>
    <col min="6916" max="6916" width="29" style="1485" customWidth="1"/>
    <col min="6917" max="6918" width="14.88671875" style="1485" customWidth="1"/>
    <col min="6919" max="6919" width="16.109375" style="1485" customWidth="1"/>
    <col min="6920" max="6920" width="15.5546875" style="1485" customWidth="1"/>
    <col min="6921" max="6921" width="14.44140625" style="1485" customWidth="1"/>
    <col min="6922" max="6922" width="14.109375" style="1485" customWidth="1"/>
    <col min="6923" max="6923" width="16.109375" style="1485" customWidth="1"/>
    <col min="6924" max="6924" width="0.88671875" style="1485" customWidth="1"/>
    <col min="6925" max="6925" width="15" style="1485" customWidth="1"/>
    <col min="6926" max="6926" width="1" style="1485" customWidth="1"/>
    <col min="6927" max="6927" width="17.109375" style="1485" customWidth="1"/>
    <col min="6928" max="6928" width="12.5546875" style="1485" customWidth="1"/>
    <col min="6929" max="6929" width="1" style="1485" customWidth="1"/>
    <col min="6930" max="6930" width="16.44140625" style="1485" bestFit="1" customWidth="1"/>
    <col min="6931" max="6931" width="13.109375" style="1485" customWidth="1"/>
    <col min="6932" max="6932" width="14.5546875" style="1485" bestFit="1" customWidth="1"/>
    <col min="6933" max="6933" width="16.88671875" style="1485" bestFit="1" customWidth="1"/>
    <col min="6934" max="7171" width="9" style="1485"/>
    <col min="7172" max="7172" width="29" style="1485" customWidth="1"/>
    <col min="7173" max="7174" width="14.88671875" style="1485" customWidth="1"/>
    <col min="7175" max="7175" width="16.109375" style="1485" customWidth="1"/>
    <col min="7176" max="7176" width="15.5546875" style="1485" customWidth="1"/>
    <col min="7177" max="7177" width="14.44140625" style="1485" customWidth="1"/>
    <col min="7178" max="7178" width="14.109375" style="1485" customWidth="1"/>
    <col min="7179" max="7179" width="16.109375" style="1485" customWidth="1"/>
    <col min="7180" max="7180" width="0.88671875" style="1485" customWidth="1"/>
    <col min="7181" max="7181" width="15" style="1485" customWidth="1"/>
    <col min="7182" max="7182" width="1" style="1485" customWidth="1"/>
    <col min="7183" max="7183" width="17.109375" style="1485" customWidth="1"/>
    <col min="7184" max="7184" width="12.5546875" style="1485" customWidth="1"/>
    <col min="7185" max="7185" width="1" style="1485" customWidth="1"/>
    <col min="7186" max="7186" width="16.44140625" style="1485" bestFit="1" customWidth="1"/>
    <col min="7187" max="7187" width="13.109375" style="1485" customWidth="1"/>
    <col min="7188" max="7188" width="14.5546875" style="1485" bestFit="1" customWidth="1"/>
    <col min="7189" max="7189" width="16.88671875" style="1485" bestFit="1" customWidth="1"/>
    <col min="7190" max="7427" width="9" style="1485"/>
    <col min="7428" max="7428" width="29" style="1485" customWidth="1"/>
    <col min="7429" max="7430" width="14.88671875" style="1485" customWidth="1"/>
    <col min="7431" max="7431" width="16.109375" style="1485" customWidth="1"/>
    <col min="7432" max="7432" width="15.5546875" style="1485" customWidth="1"/>
    <col min="7433" max="7433" width="14.44140625" style="1485" customWidth="1"/>
    <col min="7434" max="7434" width="14.109375" style="1485" customWidth="1"/>
    <col min="7435" max="7435" width="16.109375" style="1485" customWidth="1"/>
    <col min="7436" max="7436" width="0.88671875" style="1485" customWidth="1"/>
    <col min="7437" max="7437" width="15" style="1485" customWidth="1"/>
    <col min="7438" max="7438" width="1" style="1485" customWidth="1"/>
    <col min="7439" max="7439" width="17.109375" style="1485" customWidth="1"/>
    <col min="7440" max="7440" width="12.5546875" style="1485" customWidth="1"/>
    <col min="7441" max="7441" width="1" style="1485" customWidth="1"/>
    <col min="7442" max="7442" width="16.44140625" style="1485" bestFit="1" customWidth="1"/>
    <col min="7443" max="7443" width="13.109375" style="1485" customWidth="1"/>
    <col min="7444" max="7444" width="14.5546875" style="1485" bestFit="1" customWidth="1"/>
    <col min="7445" max="7445" width="16.88671875" style="1485" bestFit="1" customWidth="1"/>
    <col min="7446" max="7683" width="9" style="1485"/>
    <col min="7684" max="7684" width="29" style="1485" customWidth="1"/>
    <col min="7685" max="7686" width="14.88671875" style="1485" customWidth="1"/>
    <col min="7687" max="7687" width="16.109375" style="1485" customWidth="1"/>
    <col min="7688" max="7688" width="15.5546875" style="1485" customWidth="1"/>
    <col min="7689" max="7689" width="14.44140625" style="1485" customWidth="1"/>
    <col min="7690" max="7690" width="14.109375" style="1485" customWidth="1"/>
    <col min="7691" max="7691" width="16.109375" style="1485" customWidth="1"/>
    <col min="7692" max="7692" width="0.88671875" style="1485" customWidth="1"/>
    <col min="7693" max="7693" width="15" style="1485" customWidth="1"/>
    <col min="7694" max="7694" width="1" style="1485" customWidth="1"/>
    <col min="7695" max="7695" width="17.109375" style="1485" customWidth="1"/>
    <col min="7696" max="7696" width="12.5546875" style="1485" customWidth="1"/>
    <col min="7697" max="7697" width="1" style="1485" customWidth="1"/>
    <col min="7698" max="7698" width="16.44140625" style="1485" bestFit="1" customWidth="1"/>
    <col min="7699" max="7699" width="13.109375" style="1485" customWidth="1"/>
    <col min="7700" max="7700" width="14.5546875" style="1485" bestFit="1" customWidth="1"/>
    <col min="7701" max="7701" width="16.88671875" style="1485" bestFit="1" customWidth="1"/>
    <col min="7702" max="7939" width="9" style="1485"/>
    <col min="7940" max="7940" width="29" style="1485" customWidth="1"/>
    <col min="7941" max="7942" width="14.88671875" style="1485" customWidth="1"/>
    <col min="7943" max="7943" width="16.109375" style="1485" customWidth="1"/>
    <col min="7944" max="7944" width="15.5546875" style="1485" customWidth="1"/>
    <col min="7945" max="7945" width="14.44140625" style="1485" customWidth="1"/>
    <col min="7946" max="7946" width="14.109375" style="1485" customWidth="1"/>
    <col min="7947" max="7947" width="16.109375" style="1485" customWidth="1"/>
    <col min="7948" max="7948" width="0.88671875" style="1485" customWidth="1"/>
    <col min="7949" max="7949" width="15" style="1485" customWidth="1"/>
    <col min="7950" max="7950" width="1" style="1485" customWidth="1"/>
    <col min="7951" max="7951" width="17.109375" style="1485" customWidth="1"/>
    <col min="7952" max="7952" width="12.5546875" style="1485" customWidth="1"/>
    <col min="7953" max="7953" width="1" style="1485" customWidth="1"/>
    <col min="7954" max="7954" width="16.44140625" style="1485" bestFit="1" customWidth="1"/>
    <col min="7955" max="7955" width="13.109375" style="1485" customWidth="1"/>
    <col min="7956" max="7956" width="14.5546875" style="1485" bestFit="1" customWidth="1"/>
    <col min="7957" max="7957" width="16.88671875" style="1485" bestFit="1" customWidth="1"/>
    <col min="7958" max="8195" width="9" style="1485"/>
    <col min="8196" max="8196" width="29" style="1485" customWidth="1"/>
    <col min="8197" max="8198" width="14.88671875" style="1485" customWidth="1"/>
    <col min="8199" max="8199" width="16.109375" style="1485" customWidth="1"/>
    <col min="8200" max="8200" width="15.5546875" style="1485" customWidth="1"/>
    <col min="8201" max="8201" width="14.44140625" style="1485" customWidth="1"/>
    <col min="8202" max="8202" width="14.109375" style="1485" customWidth="1"/>
    <col min="8203" max="8203" width="16.109375" style="1485" customWidth="1"/>
    <col min="8204" max="8204" width="0.88671875" style="1485" customWidth="1"/>
    <col min="8205" max="8205" width="15" style="1485" customWidth="1"/>
    <col min="8206" max="8206" width="1" style="1485" customWidth="1"/>
    <col min="8207" max="8207" width="17.109375" style="1485" customWidth="1"/>
    <col min="8208" max="8208" width="12.5546875" style="1485" customWidth="1"/>
    <col min="8209" max="8209" width="1" style="1485" customWidth="1"/>
    <col min="8210" max="8210" width="16.44140625" style="1485" bestFit="1" customWidth="1"/>
    <col min="8211" max="8211" width="13.109375" style="1485" customWidth="1"/>
    <col min="8212" max="8212" width="14.5546875" style="1485" bestFit="1" customWidth="1"/>
    <col min="8213" max="8213" width="16.88671875" style="1485" bestFit="1" customWidth="1"/>
    <col min="8214" max="8451" width="9" style="1485"/>
    <col min="8452" max="8452" width="29" style="1485" customWidth="1"/>
    <col min="8453" max="8454" width="14.88671875" style="1485" customWidth="1"/>
    <col min="8455" max="8455" width="16.109375" style="1485" customWidth="1"/>
    <col min="8456" max="8456" width="15.5546875" style="1485" customWidth="1"/>
    <col min="8457" max="8457" width="14.44140625" style="1485" customWidth="1"/>
    <col min="8458" max="8458" width="14.109375" style="1485" customWidth="1"/>
    <col min="8459" max="8459" width="16.109375" style="1485" customWidth="1"/>
    <col min="8460" max="8460" width="0.88671875" style="1485" customWidth="1"/>
    <col min="8461" max="8461" width="15" style="1485" customWidth="1"/>
    <col min="8462" max="8462" width="1" style="1485" customWidth="1"/>
    <col min="8463" max="8463" width="17.109375" style="1485" customWidth="1"/>
    <col min="8464" max="8464" width="12.5546875" style="1485" customWidth="1"/>
    <col min="8465" max="8465" width="1" style="1485" customWidth="1"/>
    <col min="8466" max="8466" width="16.44140625" style="1485" bestFit="1" customWidth="1"/>
    <col min="8467" max="8467" width="13.109375" style="1485" customWidth="1"/>
    <col min="8468" max="8468" width="14.5546875" style="1485" bestFit="1" customWidth="1"/>
    <col min="8469" max="8469" width="16.88671875" style="1485" bestFit="1" customWidth="1"/>
    <col min="8470" max="8707" width="9" style="1485"/>
    <col min="8708" max="8708" width="29" style="1485" customWidth="1"/>
    <col min="8709" max="8710" width="14.88671875" style="1485" customWidth="1"/>
    <col min="8711" max="8711" width="16.109375" style="1485" customWidth="1"/>
    <col min="8712" max="8712" width="15.5546875" style="1485" customWidth="1"/>
    <col min="8713" max="8713" width="14.44140625" style="1485" customWidth="1"/>
    <col min="8714" max="8714" width="14.109375" style="1485" customWidth="1"/>
    <col min="8715" max="8715" width="16.109375" style="1485" customWidth="1"/>
    <col min="8716" max="8716" width="0.88671875" style="1485" customWidth="1"/>
    <col min="8717" max="8717" width="15" style="1485" customWidth="1"/>
    <col min="8718" max="8718" width="1" style="1485" customWidth="1"/>
    <col min="8719" max="8719" width="17.109375" style="1485" customWidth="1"/>
    <col min="8720" max="8720" width="12.5546875" style="1485" customWidth="1"/>
    <col min="8721" max="8721" width="1" style="1485" customWidth="1"/>
    <col min="8722" max="8722" width="16.44140625" style="1485" bestFit="1" customWidth="1"/>
    <col min="8723" max="8723" width="13.109375" style="1485" customWidth="1"/>
    <col min="8724" max="8724" width="14.5546875" style="1485" bestFit="1" customWidth="1"/>
    <col min="8725" max="8725" width="16.88671875" style="1485" bestFit="1" customWidth="1"/>
    <col min="8726" max="8963" width="9" style="1485"/>
    <col min="8964" max="8964" width="29" style="1485" customWidth="1"/>
    <col min="8965" max="8966" width="14.88671875" style="1485" customWidth="1"/>
    <col min="8967" max="8967" width="16.109375" style="1485" customWidth="1"/>
    <col min="8968" max="8968" width="15.5546875" style="1485" customWidth="1"/>
    <col min="8969" max="8969" width="14.44140625" style="1485" customWidth="1"/>
    <col min="8970" max="8970" width="14.109375" style="1485" customWidth="1"/>
    <col min="8971" max="8971" width="16.109375" style="1485" customWidth="1"/>
    <col min="8972" max="8972" width="0.88671875" style="1485" customWidth="1"/>
    <col min="8973" max="8973" width="15" style="1485" customWidth="1"/>
    <col min="8974" max="8974" width="1" style="1485" customWidth="1"/>
    <col min="8975" max="8975" width="17.109375" style="1485" customWidth="1"/>
    <col min="8976" max="8976" width="12.5546875" style="1485" customWidth="1"/>
    <col min="8977" max="8977" width="1" style="1485" customWidth="1"/>
    <col min="8978" max="8978" width="16.44140625" style="1485" bestFit="1" customWidth="1"/>
    <col min="8979" max="8979" width="13.109375" style="1485" customWidth="1"/>
    <col min="8980" max="8980" width="14.5546875" style="1485" bestFit="1" customWidth="1"/>
    <col min="8981" max="8981" width="16.88671875" style="1485" bestFit="1" customWidth="1"/>
    <col min="8982" max="9219" width="9" style="1485"/>
    <col min="9220" max="9220" width="29" style="1485" customWidth="1"/>
    <col min="9221" max="9222" width="14.88671875" style="1485" customWidth="1"/>
    <col min="9223" max="9223" width="16.109375" style="1485" customWidth="1"/>
    <col min="9224" max="9224" width="15.5546875" style="1485" customWidth="1"/>
    <col min="9225" max="9225" width="14.44140625" style="1485" customWidth="1"/>
    <col min="9226" max="9226" width="14.109375" style="1485" customWidth="1"/>
    <col min="9227" max="9227" width="16.109375" style="1485" customWidth="1"/>
    <col min="9228" max="9228" width="0.88671875" style="1485" customWidth="1"/>
    <col min="9229" max="9229" width="15" style="1485" customWidth="1"/>
    <col min="9230" max="9230" width="1" style="1485" customWidth="1"/>
    <col min="9231" max="9231" width="17.109375" style="1485" customWidth="1"/>
    <col min="9232" max="9232" width="12.5546875" style="1485" customWidth="1"/>
    <col min="9233" max="9233" width="1" style="1485" customWidth="1"/>
    <col min="9234" max="9234" width="16.44140625" style="1485" bestFit="1" customWidth="1"/>
    <col min="9235" max="9235" width="13.109375" style="1485" customWidth="1"/>
    <col min="9236" max="9236" width="14.5546875" style="1485" bestFit="1" customWidth="1"/>
    <col min="9237" max="9237" width="16.88671875" style="1485" bestFit="1" customWidth="1"/>
    <col min="9238" max="9475" width="9" style="1485"/>
    <col min="9476" max="9476" width="29" style="1485" customWidth="1"/>
    <col min="9477" max="9478" width="14.88671875" style="1485" customWidth="1"/>
    <col min="9479" max="9479" width="16.109375" style="1485" customWidth="1"/>
    <col min="9480" max="9480" width="15.5546875" style="1485" customWidth="1"/>
    <col min="9481" max="9481" width="14.44140625" style="1485" customWidth="1"/>
    <col min="9482" max="9482" width="14.109375" style="1485" customWidth="1"/>
    <col min="9483" max="9483" width="16.109375" style="1485" customWidth="1"/>
    <col min="9484" max="9484" width="0.88671875" style="1485" customWidth="1"/>
    <col min="9485" max="9485" width="15" style="1485" customWidth="1"/>
    <col min="9486" max="9486" width="1" style="1485" customWidth="1"/>
    <col min="9487" max="9487" width="17.109375" style="1485" customWidth="1"/>
    <col min="9488" max="9488" width="12.5546875" style="1485" customWidth="1"/>
    <col min="9489" max="9489" width="1" style="1485" customWidth="1"/>
    <col min="9490" max="9490" width="16.44140625" style="1485" bestFit="1" customWidth="1"/>
    <col min="9491" max="9491" width="13.109375" style="1485" customWidth="1"/>
    <col min="9492" max="9492" width="14.5546875" style="1485" bestFit="1" customWidth="1"/>
    <col min="9493" max="9493" width="16.88671875" style="1485" bestFit="1" customWidth="1"/>
    <col min="9494" max="9731" width="9" style="1485"/>
    <col min="9732" max="9732" width="29" style="1485" customWidth="1"/>
    <col min="9733" max="9734" width="14.88671875" style="1485" customWidth="1"/>
    <col min="9735" max="9735" width="16.109375" style="1485" customWidth="1"/>
    <col min="9736" max="9736" width="15.5546875" style="1485" customWidth="1"/>
    <col min="9737" max="9737" width="14.44140625" style="1485" customWidth="1"/>
    <col min="9738" max="9738" width="14.109375" style="1485" customWidth="1"/>
    <col min="9739" max="9739" width="16.109375" style="1485" customWidth="1"/>
    <col min="9740" max="9740" width="0.88671875" style="1485" customWidth="1"/>
    <col min="9741" max="9741" width="15" style="1485" customWidth="1"/>
    <col min="9742" max="9742" width="1" style="1485" customWidth="1"/>
    <col min="9743" max="9743" width="17.109375" style="1485" customWidth="1"/>
    <col min="9744" max="9744" width="12.5546875" style="1485" customWidth="1"/>
    <col min="9745" max="9745" width="1" style="1485" customWidth="1"/>
    <col min="9746" max="9746" width="16.44140625" style="1485" bestFit="1" customWidth="1"/>
    <col min="9747" max="9747" width="13.109375" style="1485" customWidth="1"/>
    <col min="9748" max="9748" width="14.5546875" style="1485" bestFit="1" customWidth="1"/>
    <col min="9749" max="9749" width="16.88671875" style="1485" bestFit="1" customWidth="1"/>
    <col min="9750" max="9987" width="9" style="1485"/>
    <col min="9988" max="9988" width="29" style="1485" customWidth="1"/>
    <col min="9989" max="9990" width="14.88671875" style="1485" customWidth="1"/>
    <col min="9991" max="9991" width="16.109375" style="1485" customWidth="1"/>
    <col min="9992" max="9992" width="15.5546875" style="1485" customWidth="1"/>
    <col min="9993" max="9993" width="14.44140625" style="1485" customWidth="1"/>
    <col min="9994" max="9994" width="14.109375" style="1485" customWidth="1"/>
    <col min="9995" max="9995" width="16.109375" style="1485" customWidth="1"/>
    <col min="9996" max="9996" width="0.88671875" style="1485" customWidth="1"/>
    <col min="9997" max="9997" width="15" style="1485" customWidth="1"/>
    <col min="9998" max="9998" width="1" style="1485" customWidth="1"/>
    <col min="9999" max="9999" width="17.109375" style="1485" customWidth="1"/>
    <col min="10000" max="10000" width="12.5546875" style="1485" customWidth="1"/>
    <col min="10001" max="10001" width="1" style="1485" customWidth="1"/>
    <col min="10002" max="10002" width="16.44140625" style="1485" bestFit="1" customWidth="1"/>
    <col min="10003" max="10003" width="13.109375" style="1485" customWidth="1"/>
    <col min="10004" max="10004" width="14.5546875" style="1485" bestFit="1" customWidth="1"/>
    <col min="10005" max="10005" width="16.88671875" style="1485" bestFit="1" customWidth="1"/>
    <col min="10006" max="10243" width="9" style="1485"/>
    <col min="10244" max="10244" width="29" style="1485" customWidth="1"/>
    <col min="10245" max="10246" width="14.88671875" style="1485" customWidth="1"/>
    <col min="10247" max="10247" width="16.109375" style="1485" customWidth="1"/>
    <col min="10248" max="10248" width="15.5546875" style="1485" customWidth="1"/>
    <col min="10249" max="10249" width="14.44140625" style="1485" customWidth="1"/>
    <col min="10250" max="10250" width="14.109375" style="1485" customWidth="1"/>
    <col min="10251" max="10251" width="16.109375" style="1485" customWidth="1"/>
    <col min="10252" max="10252" width="0.88671875" style="1485" customWidth="1"/>
    <col min="10253" max="10253" width="15" style="1485" customWidth="1"/>
    <col min="10254" max="10254" width="1" style="1485" customWidth="1"/>
    <col min="10255" max="10255" width="17.109375" style="1485" customWidth="1"/>
    <col min="10256" max="10256" width="12.5546875" style="1485" customWidth="1"/>
    <col min="10257" max="10257" width="1" style="1485" customWidth="1"/>
    <col min="10258" max="10258" width="16.44140625" style="1485" bestFit="1" customWidth="1"/>
    <col min="10259" max="10259" width="13.109375" style="1485" customWidth="1"/>
    <col min="10260" max="10260" width="14.5546875" style="1485" bestFit="1" customWidth="1"/>
    <col min="10261" max="10261" width="16.88671875" style="1485" bestFit="1" customWidth="1"/>
    <col min="10262" max="10499" width="9" style="1485"/>
    <col min="10500" max="10500" width="29" style="1485" customWidth="1"/>
    <col min="10501" max="10502" width="14.88671875" style="1485" customWidth="1"/>
    <col min="10503" max="10503" width="16.109375" style="1485" customWidth="1"/>
    <col min="10504" max="10504" width="15.5546875" style="1485" customWidth="1"/>
    <col min="10505" max="10505" width="14.44140625" style="1485" customWidth="1"/>
    <col min="10506" max="10506" width="14.109375" style="1485" customWidth="1"/>
    <col min="10507" max="10507" width="16.109375" style="1485" customWidth="1"/>
    <col min="10508" max="10508" width="0.88671875" style="1485" customWidth="1"/>
    <col min="10509" max="10509" width="15" style="1485" customWidth="1"/>
    <col min="10510" max="10510" width="1" style="1485" customWidth="1"/>
    <col min="10511" max="10511" width="17.109375" style="1485" customWidth="1"/>
    <col min="10512" max="10512" width="12.5546875" style="1485" customWidth="1"/>
    <col min="10513" max="10513" width="1" style="1485" customWidth="1"/>
    <col min="10514" max="10514" width="16.44140625" style="1485" bestFit="1" customWidth="1"/>
    <col min="10515" max="10515" width="13.109375" style="1485" customWidth="1"/>
    <col min="10516" max="10516" width="14.5546875" style="1485" bestFit="1" customWidth="1"/>
    <col min="10517" max="10517" width="16.88671875" style="1485" bestFit="1" customWidth="1"/>
    <col min="10518" max="10755" width="9" style="1485"/>
    <col min="10756" max="10756" width="29" style="1485" customWidth="1"/>
    <col min="10757" max="10758" width="14.88671875" style="1485" customWidth="1"/>
    <col min="10759" max="10759" width="16.109375" style="1485" customWidth="1"/>
    <col min="10760" max="10760" width="15.5546875" style="1485" customWidth="1"/>
    <col min="10761" max="10761" width="14.44140625" style="1485" customWidth="1"/>
    <col min="10762" max="10762" width="14.109375" style="1485" customWidth="1"/>
    <col min="10763" max="10763" width="16.109375" style="1485" customWidth="1"/>
    <col min="10764" max="10764" width="0.88671875" style="1485" customWidth="1"/>
    <col min="10765" max="10765" width="15" style="1485" customWidth="1"/>
    <col min="10766" max="10766" width="1" style="1485" customWidth="1"/>
    <col min="10767" max="10767" width="17.109375" style="1485" customWidth="1"/>
    <col min="10768" max="10768" width="12.5546875" style="1485" customWidth="1"/>
    <col min="10769" max="10769" width="1" style="1485" customWidth="1"/>
    <col min="10770" max="10770" width="16.44140625" style="1485" bestFit="1" customWidth="1"/>
    <col min="10771" max="10771" width="13.109375" style="1485" customWidth="1"/>
    <col min="10772" max="10772" width="14.5546875" style="1485" bestFit="1" customWidth="1"/>
    <col min="10773" max="10773" width="16.88671875" style="1485" bestFit="1" customWidth="1"/>
    <col min="10774" max="11011" width="9" style="1485"/>
    <col min="11012" max="11012" width="29" style="1485" customWidth="1"/>
    <col min="11013" max="11014" width="14.88671875" style="1485" customWidth="1"/>
    <col min="11015" max="11015" width="16.109375" style="1485" customWidth="1"/>
    <col min="11016" max="11016" width="15.5546875" style="1485" customWidth="1"/>
    <col min="11017" max="11017" width="14.44140625" style="1485" customWidth="1"/>
    <col min="11018" max="11018" width="14.109375" style="1485" customWidth="1"/>
    <col min="11019" max="11019" width="16.109375" style="1485" customWidth="1"/>
    <col min="11020" max="11020" width="0.88671875" style="1485" customWidth="1"/>
    <col min="11021" max="11021" width="15" style="1485" customWidth="1"/>
    <col min="11022" max="11022" width="1" style="1485" customWidth="1"/>
    <col min="11023" max="11023" width="17.109375" style="1485" customWidth="1"/>
    <col min="11024" max="11024" width="12.5546875" style="1485" customWidth="1"/>
    <col min="11025" max="11025" width="1" style="1485" customWidth="1"/>
    <col min="11026" max="11026" width="16.44140625" style="1485" bestFit="1" customWidth="1"/>
    <col min="11027" max="11027" width="13.109375" style="1485" customWidth="1"/>
    <col min="11028" max="11028" width="14.5546875" style="1485" bestFit="1" customWidth="1"/>
    <col min="11029" max="11029" width="16.88671875" style="1485" bestFit="1" customWidth="1"/>
    <col min="11030" max="11267" width="9" style="1485"/>
    <col min="11268" max="11268" width="29" style="1485" customWidth="1"/>
    <col min="11269" max="11270" width="14.88671875" style="1485" customWidth="1"/>
    <col min="11271" max="11271" width="16.109375" style="1485" customWidth="1"/>
    <col min="11272" max="11272" width="15.5546875" style="1485" customWidth="1"/>
    <col min="11273" max="11273" width="14.44140625" style="1485" customWidth="1"/>
    <col min="11274" max="11274" width="14.109375" style="1485" customWidth="1"/>
    <col min="11275" max="11275" width="16.109375" style="1485" customWidth="1"/>
    <col min="11276" max="11276" width="0.88671875" style="1485" customWidth="1"/>
    <col min="11277" max="11277" width="15" style="1485" customWidth="1"/>
    <col min="11278" max="11278" width="1" style="1485" customWidth="1"/>
    <col min="11279" max="11279" width="17.109375" style="1485" customWidth="1"/>
    <col min="11280" max="11280" width="12.5546875" style="1485" customWidth="1"/>
    <col min="11281" max="11281" width="1" style="1485" customWidth="1"/>
    <col min="11282" max="11282" width="16.44140625" style="1485" bestFit="1" customWidth="1"/>
    <col min="11283" max="11283" width="13.109375" style="1485" customWidth="1"/>
    <col min="11284" max="11284" width="14.5546875" style="1485" bestFit="1" customWidth="1"/>
    <col min="11285" max="11285" width="16.88671875" style="1485" bestFit="1" customWidth="1"/>
    <col min="11286" max="11523" width="9" style="1485"/>
    <col min="11524" max="11524" width="29" style="1485" customWidth="1"/>
    <col min="11525" max="11526" width="14.88671875" style="1485" customWidth="1"/>
    <col min="11527" max="11527" width="16.109375" style="1485" customWidth="1"/>
    <col min="11528" max="11528" width="15.5546875" style="1485" customWidth="1"/>
    <col min="11529" max="11529" width="14.44140625" style="1485" customWidth="1"/>
    <col min="11530" max="11530" width="14.109375" style="1485" customWidth="1"/>
    <col min="11531" max="11531" width="16.109375" style="1485" customWidth="1"/>
    <col min="11532" max="11532" width="0.88671875" style="1485" customWidth="1"/>
    <col min="11533" max="11533" width="15" style="1485" customWidth="1"/>
    <col min="11534" max="11534" width="1" style="1485" customWidth="1"/>
    <col min="11535" max="11535" width="17.109375" style="1485" customWidth="1"/>
    <col min="11536" max="11536" width="12.5546875" style="1485" customWidth="1"/>
    <col min="11537" max="11537" width="1" style="1485" customWidth="1"/>
    <col min="11538" max="11538" width="16.44140625" style="1485" bestFit="1" customWidth="1"/>
    <col min="11539" max="11539" width="13.109375" style="1485" customWidth="1"/>
    <col min="11540" max="11540" width="14.5546875" style="1485" bestFit="1" customWidth="1"/>
    <col min="11541" max="11541" width="16.88671875" style="1485" bestFit="1" customWidth="1"/>
    <col min="11542" max="11779" width="9" style="1485"/>
    <col min="11780" max="11780" width="29" style="1485" customWidth="1"/>
    <col min="11781" max="11782" width="14.88671875" style="1485" customWidth="1"/>
    <col min="11783" max="11783" width="16.109375" style="1485" customWidth="1"/>
    <col min="11784" max="11784" width="15.5546875" style="1485" customWidth="1"/>
    <col min="11785" max="11785" width="14.44140625" style="1485" customWidth="1"/>
    <col min="11786" max="11786" width="14.109375" style="1485" customWidth="1"/>
    <col min="11787" max="11787" width="16.109375" style="1485" customWidth="1"/>
    <col min="11788" max="11788" width="0.88671875" style="1485" customWidth="1"/>
    <col min="11789" max="11789" width="15" style="1485" customWidth="1"/>
    <col min="11790" max="11790" width="1" style="1485" customWidth="1"/>
    <col min="11791" max="11791" width="17.109375" style="1485" customWidth="1"/>
    <col min="11792" max="11792" width="12.5546875" style="1485" customWidth="1"/>
    <col min="11793" max="11793" width="1" style="1485" customWidth="1"/>
    <col min="11794" max="11794" width="16.44140625" style="1485" bestFit="1" customWidth="1"/>
    <col min="11795" max="11795" width="13.109375" style="1485" customWidth="1"/>
    <col min="11796" max="11796" width="14.5546875" style="1485" bestFit="1" customWidth="1"/>
    <col min="11797" max="11797" width="16.88671875" style="1485" bestFit="1" customWidth="1"/>
    <col min="11798" max="12035" width="9" style="1485"/>
    <col min="12036" max="12036" width="29" style="1485" customWidth="1"/>
    <col min="12037" max="12038" width="14.88671875" style="1485" customWidth="1"/>
    <col min="12039" max="12039" width="16.109375" style="1485" customWidth="1"/>
    <col min="12040" max="12040" width="15.5546875" style="1485" customWidth="1"/>
    <col min="12041" max="12041" width="14.44140625" style="1485" customWidth="1"/>
    <col min="12042" max="12042" width="14.109375" style="1485" customWidth="1"/>
    <col min="12043" max="12043" width="16.109375" style="1485" customWidth="1"/>
    <col min="12044" max="12044" width="0.88671875" style="1485" customWidth="1"/>
    <col min="12045" max="12045" width="15" style="1485" customWidth="1"/>
    <col min="12046" max="12046" width="1" style="1485" customWidth="1"/>
    <col min="12047" max="12047" width="17.109375" style="1485" customWidth="1"/>
    <col min="12048" max="12048" width="12.5546875" style="1485" customWidth="1"/>
    <col min="12049" max="12049" width="1" style="1485" customWidth="1"/>
    <col min="12050" max="12050" width="16.44140625" style="1485" bestFit="1" customWidth="1"/>
    <col min="12051" max="12051" width="13.109375" style="1485" customWidth="1"/>
    <col min="12052" max="12052" width="14.5546875" style="1485" bestFit="1" customWidth="1"/>
    <col min="12053" max="12053" width="16.88671875" style="1485" bestFit="1" customWidth="1"/>
    <col min="12054" max="12291" width="9" style="1485"/>
    <col min="12292" max="12292" width="29" style="1485" customWidth="1"/>
    <col min="12293" max="12294" width="14.88671875" style="1485" customWidth="1"/>
    <col min="12295" max="12295" width="16.109375" style="1485" customWidth="1"/>
    <col min="12296" max="12296" width="15.5546875" style="1485" customWidth="1"/>
    <col min="12297" max="12297" width="14.44140625" style="1485" customWidth="1"/>
    <col min="12298" max="12298" width="14.109375" style="1485" customWidth="1"/>
    <col min="12299" max="12299" width="16.109375" style="1485" customWidth="1"/>
    <col min="12300" max="12300" width="0.88671875" style="1485" customWidth="1"/>
    <col min="12301" max="12301" width="15" style="1485" customWidth="1"/>
    <col min="12302" max="12302" width="1" style="1485" customWidth="1"/>
    <col min="12303" max="12303" width="17.109375" style="1485" customWidth="1"/>
    <col min="12304" max="12304" width="12.5546875" style="1485" customWidth="1"/>
    <col min="12305" max="12305" width="1" style="1485" customWidth="1"/>
    <col min="12306" max="12306" width="16.44140625" style="1485" bestFit="1" customWidth="1"/>
    <col min="12307" max="12307" width="13.109375" style="1485" customWidth="1"/>
    <col min="12308" max="12308" width="14.5546875" style="1485" bestFit="1" customWidth="1"/>
    <col min="12309" max="12309" width="16.88671875" style="1485" bestFit="1" customWidth="1"/>
    <col min="12310" max="12547" width="9" style="1485"/>
    <col min="12548" max="12548" width="29" style="1485" customWidth="1"/>
    <col min="12549" max="12550" width="14.88671875" style="1485" customWidth="1"/>
    <col min="12551" max="12551" width="16.109375" style="1485" customWidth="1"/>
    <col min="12552" max="12552" width="15.5546875" style="1485" customWidth="1"/>
    <col min="12553" max="12553" width="14.44140625" style="1485" customWidth="1"/>
    <col min="12554" max="12554" width="14.109375" style="1485" customWidth="1"/>
    <col min="12555" max="12555" width="16.109375" style="1485" customWidth="1"/>
    <col min="12556" max="12556" width="0.88671875" style="1485" customWidth="1"/>
    <col min="12557" max="12557" width="15" style="1485" customWidth="1"/>
    <col min="12558" max="12558" width="1" style="1485" customWidth="1"/>
    <col min="12559" max="12559" width="17.109375" style="1485" customWidth="1"/>
    <col min="12560" max="12560" width="12.5546875" style="1485" customWidth="1"/>
    <col min="12561" max="12561" width="1" style="1485" customWidth="1"/>
    <col min="12562" max="12562" width="16.44140625" style="1485" bestFit="1" customWidth="1"/>
    <col min="12563" max="12563" width="13.109375" style="1485" customWidth="1"/>
    <col min="12564" max="12564" width="14.5546875" style="1485" bestFit="1" customWidth="1"/>
    <col min="12565" max="12565" width="16.88671875" style="1485" bestFit="1" customWidth="1"/>
    <col min="12566" max="12803" width="9" style="1485"/>
    <col min="12804" max="12804" width="29" style="1485" customWidth="1"/>
    <col min="12805" max="12806" width="14.88671875" style="1485" customWidth="1"/>
    <col min="12807" max="12807" width="16.109375" style="1485" customWidth="1"/>
    <col min="12808" max="12808" width="15.5546875" style="1485" customWidth="1"/>
    <col min="12809" max="12809" width="14.44140625" style="1485" customWidth="1"/>
    <col min="12810" max="12810" width="14.109375" style="1485" customWidth="1"/>
    <col min="12811" max="12811" width="16.109375" style="1485" customWidth="1"/>
    <col min="12812" max="12812" width="0.88671875" style="1485" customWidth="1"/>
    <col min="12813" max="12813" width="15" style="1485" customWidth="1"/>
    <col min="12814" max="12814" width="1" style="1485" customWidth="1"/>
    <col min="12815" max="12815" width="17.109375" style="1485" customWidth="1"/>
    <col min="12816" max="12816" width="12.5546875" style="1485" customWidth="1"/>
    <col min="12817" max="12817" width="1" style="1485" customWidth="1"/>
    <col min="12818" max="12818" width="16.44140625" style="1485" bestFit="1" customWidth="1"/>
    <col min="12819" max="12819" width="13.109375" style="1485" customWidth="1"/>
    <col min="12820" max="12820" width="14.5546875" style="1485" bestFit="1" customWidth="1"/>
    <col min="12821" max="12821" width="16.88671875" style="1485" bestFit="1" customWidth="1"/>
    <col min="12822" max="13059" width="9" style="1485"/>
    <col min="13060" max="13060" width="29" style="1485" customWidth="1"/>
    <col min="13061" max="13062" width="14.88671875" style="1485" customWidth="1"/>
    <col min="13063" max="13063" width="16.109375" style="1485" customWidth="1"/>
    <col min="13064" max="13064" width="15.5546875" style="1485" customWidth="1"/>
    <col min="13065" max="13065" width="14.44140625" style="1485" customWidth="1"/>
    <col min="13066" max="13066" width="14.109375" style="1485" customWidth="1"/>
    <col min="13067" max="13067" width="16.109375" style="1485" customWidth="1"/>
    <col min="13068" max="13068" width="0.88671875" style="1485" customWidth="1"/>
    <col min="13069" max="13069" width="15" style="1485" customWidth="1"/>
    <col min="13070" max="13070" width="1" style="1485" customWidth="1"/>
    <col min="13071" max="13071" width="17.109375" style="1485" customWidth="1"/>
    <col min="13072" max="13072" width="12.5546875" style="1485" customWidth="1"/>
    <col min="13073" max="13073" width="1" style="1485" customWidth="1"/>
    <col min="13074" max="13074" width="16.44140625" style="1485" bestFit="1" customWidth="1"/>
    <col min="13075" max="13075" width="13.109375" style="1485" customWidth="1"/>
    <col min="13076" max="13076" width="14.5546875" style="1485" bestFit="1" customWidth="1"/>
    <col min="13077" max="13077" width="16.88671875" style="1485" bestFit="1" customWidth="1"/>
    <col min="13078" max="13315" width="9" style="1485"/>
    <col min="13316" max="13316" width="29" style="1485" customWidth="1"/>
    <col min="13317" max="13318" width="14.88671875" style="1485" customWidth="1"/>
    <col min="13319" max="13319" width="16.109375" style="1485" customWidth="1"/>
    <col min="13320" max="13320" width="15.5546875" style="1485" customWidth="1"/>
    <col min="13321" max="13321" width="14.44140625" style="1485" customWidth="1"/>
    <col min="13322" max="13322" width="14.109375" style="1485" customWidth="1"/>
    <col min="13323" max="13323" width="16.109375" style="1485" customWidth="1"/>
    <col min="13324" max="13324" width="0.88671875" style="1485" customWidth="1"/>
    <col min="13325" max="13325" width="15" style="1485" customWidth="1"/>
    <col min="13326" max="13326" width="1" style="1485" customWidth="1"/>
    <col min="13327" max="13327" width="17.109375" style="1485" customWidth="1"/>
    <col min="13328" max="13328" width="12.5546875" style="1485" customWidth="1"/>
    <col min="13329" max="13329" width="1" style="1485" customWidth="1"/>
    <col min="13330" max="13330" width="16.44140625" style="1485" bestFit="1" customWidth="1"/>
    <col min="13331" max="13331" width="13.109375" style="1485" customWidth="1"/>
    <col min="13332" max="13332" width="14.5546875" style="1485" bestFit="1" customWidth="1"/>
    <col min="13333" max="13333" width="16.88671875" style="1485" bestFit="1" customWidth="1"/>
    <col min="13334" max="13571" width="9" style="1485"/>
    <col min="13572" max="13572" width="29" style="1485" customWidth="1"/>
    <col min="13573" max="13574" width="14.88671875" style="1485" customWidth="1"/>
    <col min="13575" max="13575" width="16.109375" style="1485" customWidth="1"/>
    <col min="13576" max="13576" width="15.5546875" style="1485" customWidth="1"/>
    <col min="13577" max="13577" width="14.44140625" style="1485" customWidth="1"/>
    <col min="13578" max="13578" width="14.109375" style="1485" customWidth="1"/>
    <col min="13579" max="13579" width="16.109375" style="1485" customWidth="1"/>
    <col min="13580" max="13580" width="0.88671875" style="1485" customWidth="1"/>
    <col min="13581" max="13581" width="15" style="1485" customWidth="1"/>
    <col min="13582" max="13582" width="1" style="1485" customWidth="1"/>
    <col min="13583" max="13583" width="17.109375" style="1485" customWidth="1"/>
    <col min="13584" max="13584" width="12.5546875" style="1485" customWidth="1"/>
    <col min="13585" max="13585" width="1" style="1485" customWidth="1"/>
    <col min="13586" max="13586" width="16.44140625" style="1485" bestFit="1" customWidth="1"/>
    <col min="13587" max="13587" width="13.109375" style="1485" customWidth="1"/>
    <col min="13588" max="13588" width="14.5546875" style="1485" bestFit="1" customWidth="1"/>
    <col min="13589" max="13589" width="16.88671875" style="1485" bestFit="1" customWidth="1"/>
    <col min="13590" max="13827" width="9" style="1485"/>
    <col min="13828" max="13828" width="29" style="1485" customWidth="1"/>
    <col min="13829" max="13830" width="14.88671875" style="1485" customWidth="1"/>
    <col min="13831" max="13831" width="16.109375" style="1485" customWidth="1"/>
    <col min="13832" max="13832" width="15.5546875" style="1485" customWidth="1"/>
    <col min="13833" max="13833" width="14.44140625" style="1485" customWidth="1"/>
    <col min="13834" max="13834" width="14.109375" style="1485" customWidth="1"/>
    <col min="13835" max="13835" width="16.109375" style="1485" customWidth="1"/>
    <col min="13836" max="13836" width="0.88671875" style="1485" customWidth="1"/>
    <col min="13837" max="13837" width="15" style="1485" customWidth="1"/>
    <col min="13838" max="13838" width="1" style="1485" customWidth="1"/>
    <col min="13839" max="13839" width="17.109375" style="1485" customWidth="1"/>
    <col min="13840" max="13840" width="12.5546875" style="1485" customWidth="1"/>
    <col min="13841" max="13841" width="1" style="1485" customWidth="1"/>
    <col min="13842" max="13842" width="16.44140625" style="1485" bestFit="1" customWidth="1"/>
    <col min="13843" max="13843" width="13.109375" style="1485" customWidth="1"/>
    <col min="13844" max="13844" width="14.5546875" style="1485" bestFit="1" customWidth="1"/>
    <col min="13845" max="13845" width="16.88671875" style="1485" bestFit="1" customWidth="1"/>
    <col min="13846" max="14083" width="9" style="1485"/>
    <col min="14084" max="14084" width="29" style="1485" customWidth="1"/>
    <col min="14085" max="14086" width="14.88671875" style="1485" customWidth="1"/>
    <col min="14087" max="14087" width="16.109375" style="1485" customWidth="1"/>
    <col min="14088" max="14088" width="15.5546875" style="1485" customWidth="1"/>
    <col min="14089" max="14089" width="14.44140625" style="1485" customWidth="1"/>
    <col min="14090" max="14090" width="14.109375" style="1485" customWidth="1"/>
    <col min="14091" max="14091" width="16.109375" style="1485" customWidth="1"/>
    <col min="14092" max="14092" width="0.88671875" style="1485" customWidth="1"/>
    <col min="14093" max="14093" width="15" style="1485" customWidth="1"/>
    <col min="14094" max="14094" width="1" style="1485" customWidth="1"/>
    <col min="14095" max="14095" width="17.109375" style="1485" customWidth="1"/>
    <col min="14096" max="14096" width="12.5546875" style="1485" customWidth="1"/>
    <col min="14097" max="14097" width="1" style="1485" customWidth="1"/>
    <col min="14098" max="14098" width="16.44140625" style="1485" bestFit="1" customWidth="1"/>
    <col min="14099" max="14099" width="13.109375" style="1485" customWidth="1"/>
    <col min="14100" max="14100" width="14.5546875" style="1485" bestFit="1" customWidth="1"/>
    <col min="14101" max="14101" width="16.88671875" style="1485" bestFit="1" customWidth="1"/>
    <col min="14102" max="14339" width="9" style="1485"/>
    <col min="14340" max="14340" width="29" style="1485" customWidth="1"/>
    <col min="14341" max="14342" width="14.88671875" style="1485" customWidth="1"/>
    <col min="14343" max="14343" width="16.109375" style="1485" customWidth="1"/>
    <col min="14344" max="14344" width="15.5546875" style="1485" customWidth="1"/>
    <col min="14345" max="14345" width="14.44140625" style="1485" customWidth="1"/>
    <col min="14346" max="14346" width="14.109375" style="1485" customWidth="1"/>
    <col min="14347" max="14347" width="16.109375" style="1485" customWidth="1"/>
    <col min="14348" max="14348" width="0.88671875" style="1485" customWidth="1"/>
    <col min="14349" max="14349" width="15" style="1485" customWidth="1"/>
    <col min="14350" max="14350" width="1" style="1485" customWidth="1"/>
    <col min="14351" max="14351" width="17.109375" style="1485" customWidth="1"/>
    <col min="14352" max="14352" width="12.5546875" style="1485" customWidth="1"/>
    <col min="14353" max="14353" width="1" style="1485" customWidth="1"/>
    <col min="14354" max="14354" width="16.44140625" style="1485" bestFit="1" customWidth="1"/>
    <col min="14355" max="14355" width="13.109375" style="1485" customWidth="1"/>
    <col min="14356" max="14356" width="14.5546875" style="1485" bestFit="1" customWidth="1"/>
    <col min="14357" max="14357" width="16.88671875" style="1485" bestFit="1" customWidth="1"/>
    <col min="14358" max="14595" width="9" style="1485"/>
    <col min="14596" max="14596" width="29" style="1485" customWidth="1"/>
    <col min="14597" max="14598" width="14.88671875" style="1485" customWidth="1"/>
    <col min="14599" max="14599" width="16.109375" style="1485" customWidth="1"/>
    <col min="14600" max="14600" width="15.5546875" style="1485" customWidth="1"/>
    <col min="14601" max="14601" width="14.44140625" style="1485" customWidth="1"/>
    <col min="14602" max="14602" width="14.109375" style="1485" customWidth="1"/>
    <col min="14603" max="14603" width="16.109375" style="1485" customWidth="1"/>
    <col min="14604" max="14604" width="0.88671875" style="1485" customWidth="1"/>
    <col min="14605" max="14605" width="15" style="1485" customWidth="1"/>
    <col min="14606" max="14606" width="1" style="1485" customWidth="1"/>
    <col min="14607" max="14607" width="17.109375" style="1485" customWidth="1"/>
    <col min="14608" max="14608" width="12.5546875" style="1485" customWidth="1"/>
    <col min="14609" max="14609" width="1" style="1485" customWidth="1"/>
    <col min="14610" max="14610" width="16.44140625" style="1485" bestFit="1" customWidth="1"/>
    <col min="14611" max="14611" width="13.109375" style="1485" customWidth="1"/>
    <col min="14612" max="14612" width="14.5546875" style="1485" bestFit="1" customWidth="1"/>
    <col min="14613" max="14613" width="16.88671875" style="1485" bestFit="1" customWidth="1"/>
    <col min="14614" max="14851" width="9" style="1485"/>
    <col min="14852" max="14852" width="29" style="1485" customWidth="1"/>
    <col min="14853" max="14854" width="14.88671875" style="1485" customWidth="1"/>
    <col min="14855" max="14855" width="16.109375" style="1485" customWidth="1"/>
    <col min="14856" max="14856" width="15.5546875" style="1485" customWidth="1"/>
    <col min="14857" max="14857" width="14.44140625" style="1485" customWidth="1"/>
    <col min="14858" max="14858" width="14.109375" style="1485" customWidth="1"/>
    <col min="14859" max="14859" width="16.109375" style="1485" customWidth="1"/>
    <col min="14860" max="14860" width="0.88671875" style="1485" customWidth="1"/>
    <col min="14861" max="14861" width="15" style="1485" customWidth="1"/>
    <col min="14862" max="14862" width="1" style="1485" customWidth="1"/>
    <col min="14863" max="14863" width="17.109375" style="1485" customWidth="1"/>
    <col min="14864" max="14864" width="12.5546875" style="1485" customWidth="1"/>
    <col min="14865" max="14865" width="1" style="1485" customWidth="1"/>
    <col min="14866" max="14866" width="16.44140625" style="1485" bestFit="1" customWidth="1"/>
    <col min="14867" max="14867" width="13.109375" style="1485" customWidth="1"/>
    <col min="14868" max="14868" width="14.5546875" style="1485" bestFit="1" customWidth="1"/>
    <col min="14869" max="14869" width="16.88671875" style="1485" bestFit="1" customWidth="1"/>
    <col min="14870" max="15107" width="9" style="1485"/>
    <col min="15108" max="15108" width="29" style="1485" customWidth="1"/>
    <col min="15109" max="15110" width="14.88671875" style="1485" customWidth="1"/>
    <col min="15111" max="15111" width="16.109375" style="1485" customWidth="1"/>
    <col min="15112" max="15112" width="15.5546875" style="1485" customWidth="1"/>
    <col min="15113" max="15113" width="14.44140625" style="1485" customWidth="1"/>
    <col min="15114" max="15114" width="14.109375" style="1485" customWidth="1"/>
    <col min="15115" max="15115" width="16.109375" style="1485" customWidth="1"/>
    <col min="15116" max="15116" width="0.88671875" style="1485" customWidth="1"/>
    <col min="15117" max="15117" width="15" style="1485" customWidth="1"/>
    <col min="15118" max="15118" width="1" style="1485" customWidth="1"/>
    <col min="15119" max="15119" width="17.109375" style="1485" customWidth="1"/>
    <col min="15120" max="15120" width="12.5546875" style="1485" customWidth="1"/>
    <col min="15121" max="15121" width="1" style="1485" customWidth="1"/>
    <col min="15122" max="15122" width="16.44140625" style="1485" bestFit="1" customWidth="1"/>
    <col min="15123" max="15123" width="13.109375" style="1485" customWidth="1"/>
    <col min="15124" max="15124" width="14.5546875" style="1485" bestFit="1" customWidth="1"/>
    <col min="15125" max="15125" width="16.88671875" style="1485" bestFit="1" customWidth="1"/>
    <col min="15126" max="15363" width="9" style="1485"/>
    <col min="15364" max="15364" width="29" style="1485" customWidth="1"/>
    <col min="15365" max="15366" width="14.88671875" style="1485" customWidth="1"/>
    <col min="15367" max="15367" width="16.109375" style="1485" customWidth="1"/>
    <col min="15368" max="15368" width="15.5546875" style="1485" customWidth="1"/>
    <col min="15369" max="15369" width="14.44140625" style="1485" customWidth="1"/>
    <col min="15370" max="15370" width="14.109375" style="1485" customWidth="1"/>
    <col min="15371" max="15371" width="16.109375" style="1485" customWidth="1"/>
    <col min="15372" max="15372" width="0.88671875" style="1485" customWidth="1"/>
    <col min="15373" max="15373" width="15" style="1485" customWidth="1"/>
    <col min="15374" max="15374" width="1" style="1485" customWidth="1"/>
    <col min="15375" max="15375" width="17.109375" style="1485" customWidth="1"/>
    <col min="15376" max="15376" width="12.5546875" style="1485" customWidth="1"/>
    <col min="15377" max="15377" width="1" style="1485" customWidth="1"/>
    <col min="15378" max="15378" width="16.44140625" style="1485" bestFit="1" customWidth="1"/>
    <col min="15379" max="15379" width="13.109375" style="1485" customWidth="1"/>
    <col min="15380" max="15380" width="14.5546875" style="1485" bestFit="1" customWidth="1"/>
    <col min="15381" max="15381" width="16.88671875" style="1485" bestFit="1" customWidth="1"/>
    <col min="15382" max="15619" width="9" style="1485"/>
    <col min="15620" max="15620" width="29" style="1485" customWidth="1"/>
    <col min="15621" max="15622" width="14.88671875" style="1485" customWidth="1"/>
    <col min="15623" max="15623" width="16.109375" style="1485" customWidth="1"/>
    <col min="15624" max="15624" width="15.5546875" style="1485" customWidth="1"/>
    <col min="15625" max="15625" width="14.44140625" style="1485" customWidth="1"/>
    <col min="15626" max="15626" width="14.109375" style="1485" customWidth="1"/>
    <col min="15627" max="15627" width="16.109375" style="1485" customWidth="1"/>
    <col min="15628" max="15628" width="0.88671875" style="1485" customWidth="1"/>
    <col min="15629" max="15629" width="15" style="1485" customWidth="1"/>
    <col min="15630" max="15630" width="1" style="1485" customWidth="1"/>
    <col min="15631" max="15631" width="17.109375" style="1485" customWidth="1"/>
    <col min="15632" max="15632" width="12.5546875" style="1485" customWidth="1"/>
    <col min="15633" max="15633" width="1" style="1485" customWidth="1"/>
    <col min="15634" max="15634" width="16.44140625" style="1485" bestFit="1" customWidth="1"/>
    <col min="15635" max="15635" width="13.109375" style="1485" customWidth="1"/>
    <col min="15636" max="15636" width="14.5546875" style="1485" bestFit="1" customWidth="1"/>
    <col min="15637" max="15637" width="16.88671875" style="1485" bestFit="1" customWidth="1"/>
    <col min="15638" max="15875" width="9" style="1485"/>
    <col min="15876" max="15876" width="29" style="1485" customWidth="1"/>
    <col min="15877" max="15878" width="14.88671875" style="1485" customWidth="1"/>
    <col min="15879" max="15879" width="16.109375" style="1485" customWidth="1"/>
    <col min="15880" max="15880" width="15.5546875" style="1485" customWidth="1"/>
    <col min="15881" max="15881" width="14.44140625" style="1485" customWidth="1"/>
    <col min="15882" max="15882" width="14.109375" style="1485" customWidth="1"/>
    <col min="15883" max="15883" width="16.109375" style="1485" customWidth="1"/>
    <col min="15884" max="15884" width="0.88671875" style="1485" customWidth="1"/>
    <col min="15885" max="15885" width="15" style="1485" customWidth="1"/>
    <col min="15886" max="15886" width="1" style="1485" customWidth="1"/>
    <col min="15887" max="15887" width="17.109375" style="1485" customWidth="1"/>
    <col min="15888" max="15888" width="12.5546875" style="1485" customWidth="1"/>
    <col min="15889" max="15889" width="1" style="1485" customWidth="1"/>
    <col min="15890" max="15890" width="16.44140625" style="1485" bestFit="1" customWidth="1"/>
    <col min="15891" max="15891" width="13.109375" style="1485" customWidth="1"/>
    <col min="15892" max="15892" width="14.5546875" style="1485" bestFit="1" customWidth="1"/>
    <col min="15893" max="15893" width="16.88671875" style="1485" bestFit="1" customWidth="1"/>
    <col min="15894" max="16131" width="9" style="1485"/>
    <col min="16132" max="16132" width="29" style="1485" customWidth="1"/>
    <col min="16133" max="16134" width="14.88671875" style="1485" customWidth="1"/>
    <col min="16135" max="16135" width="16.109375" style="1485" customWidth="1"/>
    <col min="16136" max="16136" width="15.5546875" style="1485" customWidth="1"/>
    <col min="16137" max="16137" width="14.44140625" style="1485" customWidth="1"/>
    <col min="16138" max="16138" width="14.109375" style="1485" customWidth="1"/>
    <col min="16139" max="16139" width="16.109375" style="1485" customWidth="1"/>
    <col min="16140" max="16140" width="0.88671875" style="1485" customWidth="1"/>
    <col min="16141" max="16141" width="15" style="1485" customWidth="1"/>
    <col min="16142" max="16142" width="1" style="1485" customWidth="1"/>
    <col min="16143" max="16143" width="17.109375" style="1485" customWidth="1"/>
    <col min="16144" max="16144" width="12.5546875" style="1485" customWidth="1"/>
    <col min="16145" max="16145" width="1" style="1485" customWidth="1"/>
    <col min="16146" max="16146" width="16.44140625" style="1485" bestFit="1" customWidth="1"/>
    <col min="16147" max="16147" width="13.109375" style="1485" customWidth="1"/>
    <col min="16148" max="16148" width="14.5546875" style="1485" bestFit="1" customWidth="1"/>
    <col min="16149" max="16149" width="16.88671875" style="1485" bestFit="1" customWidth="1"/>
    <col min="16150" max="16384" width="9" style="1485"/>
  </cols>
  <sheetData>
    <row r="1" spans="1:21">
      <c r="A1" s="1483">
        <v>7.3</v>
      </c>
      <c r="B1" s="1489" t="s">
        <v>4240</v>
      </c>
      <c r="D1" s="1489"/>
    </row>
    <row r="2" spans="1:21" s="1488" customFormat="1">
      <c r="A2" s="1487"/>
      <c r="B2" s="1487"/>
      <c r="C2" s="1227"/>
      <c r="D2" s="1489"/>
      <c r="E2" s="1490"/>
      <c r="F2" s="1490"/>
      <c r="G2" s="1491"/>
      <c r="H2" s="1492"/>
      <c r="I2" s="1492"/>
      <c r="J2" s="1492"/>
      <c r="K2" s="1492"/>
      <c r="L2" s="1492"/>
      <c r="N2" s="1493"/>
      <c r="O2" s="1493"/>
      <c r="P2" s="1493"/>
      <c r="Q2" s="1493"/>
      <c r="R2" s="1493"/>
    </row>
    <row r="3" spans="1:21" s="1488" customFormat="1">
      <c r="A3" s="1487"/>
      <c r="B3" s="1487"/>
      <c r="C3" s="2223" t="s">
        <v>3078</v>
      </c>
      <c r="D3" s="1489"/>
      <c r="E3" s="1490"/>
      <c r="F3" s="1490"/>
      <c r="G3" s="1491"/>
      <c r="H3" s="1492"/>
      <c r="I3" s="1492"/>
      <c r="J3" s="1492"/>
      <c r="K3" s="1492"/>
      <c r="L3" s="1492"/>
      <c r="N3" s="1493"/>
      <c r="O3" s="1493"/>
      <c r="P3" s="1493"/>
      <c r="Q3" s="1493"/>
      <c r="R3" s="1493"/>
    </row>
    <row r="4" spans="1:21" s="1488" customFormat="1">
      <c r="A4" s="1487"/>
      <c r="B4" s="1487"/>
      <c r="C4" s="1494"/>
      <c r="D4" s="1494"/>
      <c r="E4" s="1490"/>
      <c r="F4" s="1490"/>
      <c r="G4" s="1492"/>
      <c r="H4" s="1492"/>
      <c r="I4" s="1492"/>
      <c r="J4" s="1492"/>
      <c r="K4" s="1492"/>
      <c r="L4" s="1492"/>
      <c r="N4" s="1493"/>
      <c r="O4" s="1493"/>
      <c r="P4" s="1493"/>
      <c r="Q4" s="1493"/>
      <c r="R4" s="1493"/>
    </row>
    <row r="5" spans="1:21">
      <c r="C5" s="2747" t="s">
        <v>4236</v>
      </c>
      <c r="D5" s="2740" t="s">
        <v>3659</v>
      </c>
      <c r="E5" s="2750" t="s">
        <v>4241</v>
      </c>
      <c r="F5" s="2751"/>
      <c r="G5" s="2751"/>
      <c r="H5" s="2752"/>
      <c r="I5" s="2753" t="s">
        <v>4504</v>
      </c>
      <c r="J5" s="2754"/>
      <c r="K5" s="2755"/>
      <c r="L5" s="2252"/>
      <c r="M5" s="2743" t="s">
        <v>4088</v>
      </c>
      <c r="N5" s="1540"/>
      <c r="O5" s="1541"/>
      <c r="P5" s="1541"/>
      <c r="Q5" s="1541"/>
      <c r="R5" s="1541"/>
      <c r="S5" s="1541"/>
    </row>
    <row r="6" spans="1:21">
      <c r="C6" s="2748"/>
      <c r="D6" s="2741"/>
      <c r="E6" s="2756" t="s">
        <v>4478</v>
      </c>
      <c r="F6" s="2740" t="s">
        <v>4231</v>
      </c>
      <c r="G6" s="2740" t="s">
        <v>4237</v>
      </c>
      <c r="H6" s="2740" t="s">
        <v>4503</v>
      </c>
      <c r="I6" s="2740" t="s">
        <v>4089</v>
      </c>
      <c r="J6" s="2740" t="s">
        <v>2984</v>
      </c>
      <c r="K6" s="2740" t="s">
        <v>4242</v>
      </c>
      <c r="L6" s="2252"/>
      <c r="M6" s="2744"/>
      <c r="N6" s="1540"/>
      <c r="O6" s="1541"/>
      <c r="P6" s="1541"/>
      <c r="Q6" s="1541"/>
      <c r="R6" s="1541"/>
      <c r="S6" s="1541"/>
    </row>
    <row r="7" spans="1:21">
      <c r="C7" s="2748"/>
      <c r="D7" s="2741"/>
      <c r="E7" s="2756"/>
      <c r="F7" s="2741"/>
      <c r="G7" s="2741"/>
      <c r="H7" s="2741"/>
      <c r="I7" s="2741"/>
      <c r="J7" s="2741"/>
      <c r="K7" s="2741"/>
      <c r="L7" s="2252"/>
      <c r="M7" s="2744"/>
      <c r="N7" s="1540"/>
      <c r="O7" s="1541"/>
      <c r="P7" s="1541"/>
      <c r="Q7" s="1541"/>
      <c r="R7" s="1541"/>
      <c r="S7" s="1541"/>
    </row>
    <row r="8" spans="1:21">
      <c r="C8" s="2749"/>
      <c r="D8" s="2742"/>
      <c r="E8" s="2756"/>
      <c r="F8" s="2742"/>
      <c r="G8" s="2742"/>
      <c r="H8" s="2742"/>
      <c r="I8" s="2742"/>
      <c r="J8" s="2742"/>
      <c r="K8" s="2742"/>
      <c r="L8" s="2252"/>
      <c r="M8" s="2745"/>
      <c r="N8" s="1540"/>
      <c r="O8" s="1541"/>
      <c r="P8" s="1541"/>
      <c r="Q8" s="1541"/>
      <c r="R8" s="1541"/>
      <c r="S8" s="1541"/>
    </row>
    <row r="9" spans="1:21">
      <c r="C9" s="1485"/>
      <c r="D9" s="1485"/>
      <c r="E9" s="2746" t="s">
        <v>3192</v>
      </c>
      <c r="F9" s="2746"/>
      <c r="G9" s="2746"/>
      <c r="H9" s="2746"/>
      <c r="I9" s="2746"/>
      <c r="J9" s="2746"/>
      <c r="K9" s="2746"/>
      <c r="L9" s="1542"/>
      <c r="M9" s="2247" t="s">
        <v>4243</v>
      </c>
      <c r="N9" s="1493"/>
      <c r="O9" s="1493"/>
      <c r="P9" s="1493"/>
      <c r="Q9" s="1493"/>
      <c r="R9" s="1543"/>
      <c r="S9" s="1543"/>
    </row>
    <row r="10" spans="1:21">
      <c r="C10" s="1485"/>
      <c r="D10" s="1485"/>
      <c r="E10" s="1542"/>
      <c r="F10" s="1542"/>
      <c r="G10" s="1542"/>
      <c r="H10" s="1542"/>
      <c r="I10" s="1542"/>
      <c r="J10" s="1542"/>
      <c r="K10" s="1542"/>
      <c r="L10" s="1542"/>
      <c r="M10" s="2247"/>
      <c r="N10" s="1493"/>
      <c r="O10" s="1493"/>
      <c r="P10" s="1493"/>
      <c r="Q10" s="1493"/>
      <c r="R10" s="1543"/>
      <c r="S10" s="1543"/>
    </row>
    <row r="11" spans="1:21">
      <c r="C11" s="1485" t="s">
        <v>4555</v>
      </c>
      <c r="D11" s="2370">
        <v>43069</v>
      </c>
      <c r="E11" s="1307">
        <v>50</v>
      </c>
      <c r="F11" s="1307">
        <v>0</v>
      </c>
      <c r="G11" s="1307">
        <v>50</v>
      </c>
      <c r="H11" s="1307">
        <f t="shared" ref="H11:H18" si="0">E11+F11-G11</f>
        <v>0</v>
      </c>
      <c r="I11" s="1511">
        <v>0</v>
      </c>
      <c r="J11" s="1511">
        <v>0</v>
      </c>
      <c r="K11" s="1307">
        <v>0</v>
      </c>
      <c r="L11" s="1307"/>
      <c r="M11" s="2221">
        <v>0</v>
      </c>
      <c r="N11" s="1493"/>
      <c r="O11" s="1493"/>
      <c r="P11" s="1493"/>
      <c r="Q11" s="1493"/>
      <c r="R11" s="1543"/>
      <c r="S11" s="1543"/>
    </row>
    <row r="12" spans="1:21">
      <c r="C12" s="1506" t="s">
        <v>4556</v>
      </c>
      <c r="D12" s="2370">
        <v>42930</v>
      </c>
      <c r="E12" s="1307">
        <v>5</v>
      </c>
      <c r="F12" s="1307">
        <v>0</v>
      </c>
      <c r="G12" s="1307">
        <v>0</v>
      </c>
      <c r="H12" s="1307">
        <f t="shared" si="0"/>
        <v>5</v>
      </c>
      <c r="I12" s="1511">
        <v>5140</v>
      </c>
      <c r="J12" s="1511">
        <v>5140</v>
      </c>
      <c r="K12" s="1307">
        <f t="shared" ref="K12:K18" si="1">J12-I12</f>
        <v>0</v>
      </c>
      <c r="L12" s="1307"/>
      <c r="M12" s="2221">
        <f>J12/BS!$G$29</f>
        <v>1.41E-2</v>
      </c>
      <c r="N12" s="1511"/>
      <c r="O12" s="1511"/>
      <c r="P12" s="1485"/>
      <c r="Q12" s="1511"/>
      <c r="R12" s="1544"/>
      <c r="S12" s="1544"/>
      <c r="U12" s="1545"/>
    </row>
    <row r="13" spans="1:21">
      <c r="C13" s="1506" t="s">
        <v>4508</v>
      </c>
      <c r="D13" s="2370">
        <v>42768</v>
      </c>
      <c r="E13" s="1307">
        <v>40</v>
      </c>
      <c r="F13" s="1307">
        <v>0</v>
      </c>
      <c r="G13" s="1307">
        <v>0</v>
      </c>
      <c r="H13" s="1307">
        <f t="shared" si="0"/>
        <v>40</v>
      </c>
      <c r="I13" s="1511">
        <v>1452</v>
      </c>
      <c r="J13" s="1511">
        <v>1533</v>
      </c>
      <c r="K13" s="1307">
        <f t="shared" si="1"/>
        <v>81</v>
      </c>
      <c r="L13" s="1307"/>
      <c r="M13" s="2221">
        <f>J13/BS!$G$29</f>
        <v>4.1999999999999997E-3</v>
      </c>
      <c r="N13" s="1511"/>
      <c r="O13" s="1511">
        <v>1000</v>
      </c>
      <c r="P13" s="1485"/>
      <c r="Q13" s="1511"/>
      <c r="R13" s="1544"/>
      <c r="S13" s="1544"/>
      <c r="U13" s="1545"/>
    </row>
    <row r="14" spans="1:21">
      <c r="C14" s="1506" t="s">
        <v>4505</v>
      </c>
      <c r="D14" s="2370">
        <v>43054</v>
      </c>
      <c r="E14" s="1307">
        <v>50</v>
      </c>
      <c r="F14" s="1307">
        <v>0</v>
      </c>
      <c r="G14" s="1307">
        <v>0</v>
      </c>
      <c r="H14" s="1307">
        <f t="shared" si="0"/>
        <v>50</v>
      </c>
      <c r="I14" s="1511">
        <v>1449</v>
      </c>
      <c r="J14" s="1511">
        <v>1439</v>
      </c>
      <c r="K14" s="1307">
        <f t="shared" si="1"/>
        <v>-10</v>
      </c>
      <c r="L14" s="1307"/>
      <c r="M14" s="2221">
        <f>J14/BS!$G$29</f>
        <v>4.0000000000000001E-3</v>
      </c>
      <c r="N14" s="1511"/>
      <c r="O14" s="1511"/>
      <c r="P14" s="1485"/>
      <c r="Q14" s="1511"/>
      <c r="R14" s="1544"/>
      <c r="S14" s="1544"/>
      <c r="U14" s="1545"/>
    </row>
    <row r="15" spans="1:21">
      <c r="A15" s="2370"/>
      <c r="C15" s="1506" t="s">
        <v>4557</v>
      </c>
      <c r="D15" s="2370">
        <v>42635</v>
      </c>
      <c r="E15" s="1307">
        <v>8</v>
      </c>
      <c r="F15" s="1307">
        <v>0</v>
      </c>
      <c r="G15" s="1307">
        <v>0</v>
      </c>
      <c r="H15" s="1307">
        <f t="shared" si="0"/>
        <v>8</v>
      </c>
      <c r="I15" s="1511">
        <v>8285</v>
      </c>
      <c r="J15" s="1511">
        <v>8280</v>
      </c>
      <c r="K15" s="1307">
        <f t="shared" si="1"/>
        <v>-5</v>
      </c>
      <c r="L15" s="1307"/>
      <c r="M15" s="2221">
        <f>J15/BS!$G$29</f>
        <v>2.2800000000000001E-2</v>
      </c>
      <c r="N15" s="1511"/>
      <c r="O15" s="1511"/>
      <c r="P15" s="1506" t="s">
        <v>4505</v>
      </c>
      <c r="Q15" s="2370">
        <v>43054</v>
      </c>
      <c r="R15" s="1307">
        <v>8</v>
      </c>
      <c r="S15" s="1544"/>
      <c r="U15" s="1545"/>
    </row>
    <row r="16" spans="1:21">
      <c r="C16" s="1506" t="s">
        <v>4558</v>
      </c>
      <c r="D16" s="2370">
        <v>43839</v>
      </c>
      <c r="E16" s="1307">
        <v>10</v>
      </c>
      <c r="F16" s="1307">
        <v>0</v>
      </c>
      <c r="G16" s="1307">
        <v>0</v>
      </c>
      <c r="H16" s="1307">
        <f t="shared" si="0"/>
        <v>10</v>
      </c>
      <c r="I16" s="1511">
        <v>10375</v>
      </c>
      <c r="J16" s="1511">
        <v>10375</v>
      </c>
      <c r="K16" s="1307">
        <f t="shared" si="1"/>
        <v>0</v>
      </c>
      <c r="L16" s="1307"/>
      <c r="M16" s="2221">
        <f>J16/BS!$G$29</f>
        <v>2.8500000000000001E-2</v>
      </c>
      <c r="N16" s="1511"/>
      <c r="O16" s="1511"/>
      <c r="P16" s="1485"/>
      <c r="Q16" s="1511"/>
      <c r="R16" s="1544"/>
      <c r="S16" s="1544"/>
      <c r="U16" s="1545"/>
    </row>
    <row r="17" spans="1:21">
      <c r="C17" s="1506" t="s">
        <v>4559</v>
      </c>
      <c r="D17" s="2370">
        <v>43972</v>
      </c>
      <c r="E17" s="1307">
        <v>14000</v>
      </c>
      <c r="F17" s="1307">
        <v>0</v>
      </c>
      <c r="G17" s="1307">
        <v>0</v>
      </c>
      <c r="H17" s="1307">
        <f t="shared" si="0"/>
        <v>14000</v>
      </c>
      <c r="I17" s="1511">
        <v>70560</v>
      </c>
      <c r="J17" s="1511">
        <v>71050</v>
      </c>
      <c r="K17" s="1307">
        <f t="shared" si="1"/>
        <v>490</v>
      </c>
      <c r="L17" s="1307"/>
      <c r="M17" s="2221">
        <f>J17/BS!$G$29</f>
        <v>0.19550000000000001</v>
      </c>
      <c r="N17" s="1511"/>
      <c r="O17" s="1511"/>
      <c r="P17" s="1485"/>
      <c r="Q17" s="1511"/>
      <c r="R17" s="1544"/>
      <c r="S17" s="1544"/>
      <c r="U17" s="1545"/>
    </row>
    <row r="18" spans="1:21">
      <c r="C18" s="1506" t="s">
        <v>4560</v>
      </c>
      <c r="D18" s="2370">
        <v>44321</v>
      </c>
      <c r="E18" s="1307">
        <v>280</v>
      </c>
      <c r="F18" s="1307">
        <v>0</v>
      </c>
      <c r="G18" s="1307">
        <v>0</v>
      </c>
      <c r="H18" s="1307">
        <f t="shared" si="0"/>
        <v>280</v>
      </c>
      <c r="I18" s="1511">
        <v>28000</v>
      </c>
      <c r="J18" s="1511">
        <v>28000</v>
      </c>
      <c r="K18" s="1307">
        <f t="shared" si="1"/>
        <v>0</v>
      </c>
      <c r="L18" s="1307"/>
      <c r="M18" s="2221">
        <f>J18/BS!$G$29</f>
        <v>7.6999999999999999E-2</v>
      </c>
      <c r="N18" s="1511"/>
      <c r="O18" s="1511"/>
      <c r="P18" s="1511"/>
      <c r="Q18" s="1511"/>
      <c r="R18" s="1544"/>
      <c r="S18" s="1544"/>
      <c r="U18" s="1545"/>
    </row>
    <row r="19" spans="1:21">
      <c r="D19" s="2370"/>
      <c r="E19" s="1307"/>
      <c r="F19" s="1307"/>
      <c r="G19" s="1307"/>
      <c r="H19" s="1307"/>
      <c r="I19" s="1511"/>
      <c r="J19" s="1511"/>
      <c r="K19" s="1307"/>
      <c r="L19" s="1307"/>
      <c r="M19" s="2221"/>
      <c r="N19" s="1511"/>
      <c r="O19" s="1511"/>
      <c r="P19" s="1511"/>
      <c r="Q19" s="1511"/>
      <c r="R19" s="1544"/>
      <c r="S19" s="1544"/>
      <c r="U19" s="1545"/>
    </row>
    <row r="20" spans="1:21" s="1554" customFormat="1" ht="14.4" thickBot="1">
      <c r="A20" s="1546"/>
      <c r="B20" s="1546"/>
      <c r="C20" s="1513" t="s">
        <v>4506</v>
      </c>
      <c r="D20" s="1513"/>
      <c r="E20" s="1547"/>
      <c r="F20" s="1547"/>
      <c r="G20" s="1547"/>
      <c r="H20" s="1547"/>
      <c r="I20" s="2432">
        <f>SUM(I11:I18)</f>
        <v>125261</v>
      </c>
      <c r="J20" s="2432">
        <f>SUM(J11:J18)</f>
        <v>125817</v>
      </c>
      <c r="K20" s="1548">
        <f>SUM(K11:K18)</f>
        <v>556</v>
      </c>
      <c r="L20" s="1549"/>
      <c r="M20" s="2254">
        <f>SUM(M12:M18)</f>
        <v>0.34610000000000002</v>
      </c>
      <c r="N20" s="1551"/>
      <c r="O20" s="1552"/>
      <c r="P20" s="1551"/>
      <c r="Q20" s="1551"/>
      <c r="R20" s="1553"/>
      <c r="T20" s="1555"/>
    </row>
    <row r="21" spans="1:21" s="1554" customFormat="1" ht="14.4" thickTop="1">
      <c r="A21" s="1546"/>
      <c r="B21" s="1546"/>
      <c r="C21" s="1506"/>
      <c r="D21" s="1305"/>
      <c r="E21" s="1307"/>
      <c r="F21" s="1307"/>
      <c r="G21" s="1307"/>
      <c r="H21" s="1307"/>
      <c r="I21" s="1549"/>
      <c r="J21" s="1549"/>
      <c r="K21" s="1549"/>
      <c r="L21" s="1549"/>
      <c r="M21" s="1550"/>
      <c r="N21" s="1551"/>
      <c r="O21" s="1552"/>
      <c r="P21" s="1551"/>
      <c r="Q21" s="1551"/>
      <c r="R21" s="1553"/>
      <c r="T21" s="1555"/>
    </row>
    <row r="22" spans="1:21" ht="14.4" thickBot="1">
      <c r="C22" s="2253" t="s">
        <v>4507</v>
      </c>
      <c r="D22" s="1556"/>
      <c r="E22" s="1547"/>
      <c r="F22" s="1547"/>
      <c r="G22" s="1547"/>
      <c r="H22" s="1547"/>
      <c r="I22" s="2414">
        <v>127546</v>
      </c>
      <c r="J22" s="2414">
        <v>128483</v>
      </c>
      <c r="K22" s="2415">
        <v>937</v>
      </c>
      <c r="L22" s="1307">
        <v>0</v>
      </c>
      <c r="M22" s="1545"/>
      <c r="N22" s="1557"/>
      <c r="O22" s="1558"/>
      <c r="P22" s="1557"/>
      <c r="Q22" s="1557"/>
      <c r="R22" s="1559"/>
    </row>
    <row r="23" spans="1:21" s="1561" customFormat="1" ht="14.4" thickTop="1">
      <c r="A23" s="1560"/>
      <c r="B23" s="1560"/>
      <c r="N23" s="1562"/>
      <c r="O23" s="1562"/>
      <c r="P23" s="1562"/>
      <c r="Q23" s="1562"/>
      <c r="R23" s="1562"/>
    </row>
    <row r="24" spans="1:21" hidden="1">
      <c r="B24" s="2255" t="s">
        <v>4245</v>
      </c>
      <c r="C24" s="1485" t="s">
        <v>4246</v>
      </c>
      <c r="D24" s="1485"/>
      <c r="H24" s="1519"/>
      <c r="I24" s="1519"/>
    </row>
    <row r="25" spans="1:21" hidden="1">
      <c r="C25" s="1494"/>
      <c r="D25" s="1494"/>
      <c r="H25" s="1488"/>
      <c r="I25" s="1488"/>
    </row>
    <row r="26" spans="1:21" ht="14.25" hidden="1" customHeight="1">
      <c r="C26" s="2743" t="s">
        <v>4236</v>
      </c>
      <c r="D26" s="2743" t="s">
        <v>4241</v>
      </c>
      <c r="E26" s="2757" t="s">
        <v>4247</v>
      </c>
      <c r="F26" s="2758"/>
      <c r="G26" s="2757" t="s">
        <v>4248</v>
      </c>
      <c r="H26" s="2758"/>
      <c r="I26" s="2757" t="s">
        <v>4249</v>
      </c>
      <c r="J26" s="2758"/>
      <c r="K26" s="2743" t="s">
        <v>4250</v>
      </c>
      <c r="L26" s="2256"/>
      <c r="M26" s="2743" t="s">
        <v>4251</v>
      </c>
    </row>
    <row r="27" spans="1:21" ht="14.25" hidden="1" customHeight="1">
      <c r="C27" s="2745"/>
      <c r="D27" s="2745"/>
      <c r="E27" s="2759"/>
      <c r="F27" s="2760"/>
      <c r="G27" s="2759"/>
      <c r="H27" s="2760"/>
      <c r="I27" s="2759"/>
      <c r="J27" s="2760"/>
      <c r="K27" s="2745"/>
      <c r="L27" s="2256"/>
      <c r="M27" s="2745"/>
    </row>
    <row r="28" spans="1:21" hidden="1">
      <c r="C28" s="2257"/>
      <c r="D28" s="2257"/>
      <c r="E28" s="2258" t="s">
        <v>4252</v>
      </c>
      <c r="F28" s="2258" t="s">
        <v>2928</v>
      </c>
      <c r="G28" s="2257"/>
      <c r="H28" s="2257"/>
      <c r="I28" s="2257"/>
      <c r="J28" s="2257"/>
      <c r="K28" s="2257"/>
      <c r="L28" s="2256"/>
      <c r="M28" s="2256"/>
    </row>
    <row r="29" spans="1:21" hidden="1"/>
    <row r="30" spans="1:21" hidden="1">
      <c r="C30" s="2289" t="s">
        <v>4296</v>
      </c>
    </row>
    <row r="31" spans="1:21" hidden="1">
      <c r="C31" s="1506" t="s">
        <v>4244</v>
      </c>
      <c r="D31" s="2259" t="e">
        <f>#REF!</f>
        <v>#REF!</v>
      </c>
      <c r="E31" s="2260">
        <v>100000</v>
      </c>
      <c r="F31" s="2261" t="e">
        <f>D31*E31</f>
        <v>#REF!</v>
      </c>
      <c r="G31" s="2761" t="s">
        <v>4253</v>
      </c>
      <c r="H31" s="2762"/>
      <c r="I31" s="2763">
        <v>45260</v>
      </c>
      <c r="J31" s="2762"/>
      <c r="K31" s="2262" t="s">
        <v>4257</v>
      </c>
      <c r="M31" s="2262" t="s">
        <v>4259</v>
      </c>
    </row>
    <row r="32" spans="1:21" hidden="1">
      <c r="C32" s="1506" t="s">
        <v>4298</v>
      </c>
      <c r="D32" s="2259">
        <f>H12</f>
        <v>5</v>
      </c>
      <c r="E32" s="2260">
        <v>1000000</v>
      </c>
      <c r="F32" s="2261">
        <f t="shared" ref="F32:F37" si="2">D32*E32</f>
        <v>5000000</v>
      </c>
      <c r="G32" s="2761" t="s">
        <v>4254</v>
      </c>
      <c r="H32" s="2762"/>
      <c r="I32" s="2763">
        <v>46582</v>
      </c>
      <c r="J32" s="2762"/>
      <c r="K32" s="2262" t="s">
        <v>4258</v>
      </c>
      <c r="M32" s="2262" t="s">
        <v>4259</v>
      </c>
    </row>
    <row r="33" spans="3:13" hidden="1">
      <c r="C33" s="1506" t="s">
        <v>3825</v>
      </c>
      <c r="D33" s="2259">
        <f>H13</f>
        <v>40</v>
      </c>
      <c r="E33" s="2260">
        <v>70833</v>
      </c>
      <c r="F33" s="2261">
        <f t="shared" si="2"/>
        <v>2833320</v>
      </c>
      <c r="G33" s="2761" t="s">
        <v>4255</v>
      </c>
      <c r="H33" s="2762"/>
      <c r="I33" s="2763">
        <v>44959</v>
      </c>
      <c r="J33" s="2762"/>
      <c r="K33" s="2262" t="s">
        <v>4257</v>
      </c>
      <c r="M33" s="2262" t="s">
        <v>4259</v>
      </c>
    </row>
    <row r="34" spans="3:13" hidden="1">
      <c r="C34" s="1506" t="s">
        <v>4299</v>
      </c>
      <c r="D34" s="2259" t="e">
        <f>#REF!</f>
        <v>#REF!</v>
      </c>
      <c r="E34" s="2260">
        <v>100000</v>
      </c>
      <c r="F34" s="2261" t="e">
        <f t="shared" si="2"/>
        <v>#REF!</v>
      </c>
      <c r="G34" s="2761" t="s">
        <v>4256</v>
      </c>
      <c r="H34" s="2762"/>
      <c r="I34" s="2763">
        <v>44515</v>
      </c>
      <c r="J34" s="2762"/>
      <c r="K34" s="2295" t="s">
        <v>4300</v>
      </c>
      <c r="M34" s="2262" t="s">
        <v>4260</v>
      </c>
    </row>
    <row r="35" spans="3:13" hidden="1">
      <c r="D35" s="2259"/>
      <c r="E35" s="2260"/>
      <c r="F35" s="2261"/>
      <c r="G35" s="2294"/>
      <c r="H35" s="2295"/>
      <c r="I35" s="2296"/>
      <c r="J35" s="2295"/>
      <c r="K35" s="2295"/>
      <c r="M35" s="2295"/>
    </row>
    <row r="36" spans="3:13" hidden="1">
      <c r="C36" s="2289" t="s">
        <v>4295</v>
      </c>
      <c r="D36" s="2259"/>
      <c r="E36" s="2260"/>
      <c r="F36" s="2261"/>
      <c r="G36" s="2294"/>
      <c r="H36" s="2295"/>
      <c r="I36" s="2296"/>
      <c r="J36" s="2295"/>
      <c r="K36" s="2295"/>
      <c r="M36" s="2295"/>
    </row>
    <row r="37" spans="3:13" hidden="1">
      <c r="C37" s="1506" t="s">
        <v>3022</v>
      </c>
      <c r="D37" s="2259">
        <f>H18</f>
        <v>280</v>
      </c>
      <c r="E37" s="2260">
        <v>1000000</v>
      </c>
      <c r="F37" s="2261">
        <f t="shared" si="2"/>
        <v>280000000</v>
      </c>
      <c r="G37" s="2761" t="s">
        <v>4254</v>
      </c>
      <c r="H37" s="2762"/>
      <c r="I37" s="2763">
        <v>46287</v>
      </c>
      <c r="J37" s="2762"/>
      <c r="K37" s="2295" t="s">
        <v>4300</v>
      </c>
      <c r="M37" s="2262" t="s">
        <v>4260</v>
      </c>
    </row>
    <row r="38" spans="3:13" hidden="1">
      <c r="D38" s="2259"/>
    </row>
    <row r="41" spans="3:13">
      <c r="C41" s="2223" t="s">
        <v>3072</v>
      </c>
      <c r="D41" s="1489"/>
      <c r="E41" s="1490"/>
      <c r="F41" s="1490"/>
      <c r="G41" s="1491"/>
      <c r="H41" s="1492"/>
      <c r="I41" s="1492"/>
      <c r="J41" s="1492"/>
      <c r="K41" s="1492"/>
      <c r="L41" s="1492"/>
      <c r="M41" s="1488"/>
    </row>
    <row r="42" spans="3:13">
      <c r="C42" s="1494"/>
      <c r="D42" s="1494"/>
      <c r="E42" s="1490"/>
      <c r="F42" s="1490"/>
      <c r="G42" s="1492"/>
      <c r="H42" s="1492"/>
      <c r="I42" s="1492"/>
      <c r="J42" s="1492"/>
      <c r="K42" s="1492"/>
      <c r="L42" s="1492"/>
      <c r="M42" s="1488"/>
    </row>
    <row r="43" spans="3:13">
      <c r="C43" s="2747" t="s">
        <v>4236</v>
      </c>
      <c r="D43" s="2740" t="s">
        <v>3659</v>
      </c>
      <c r="E43" s="2750" t="s">
        <v>4241</v>
      </c>
      <c r="F43" s="2751"/>
      <c r="G43" s="2751"/>
      <c r="H43" s="2752"/>
      <c r="I43" s="2753" t="s">
        <v>4504</v>
      </c>
      <c r="J43" s="2754"/>
      <c r="K43" s="2755"/>
      <c r="L43" s="2252"/>
      <c r="M43" s="2743" t="s">
        <v>4088</v>
      </c>
    </row>
    <row r="44" spans="3:13">
      <c r="C44" s="2748"/>
      <c r="D44" s="2741"/>
      <c r="E44" s="2756" t="s">
        <v>4478</v>
      </c>
      <c r="F44" s="2740" t="s">
        <v>4231</v>
      </c>
      <c r="G44" s="2740" t="s">
        <v>4237</v>
      </c>
      <c r="H44" s="2740" t="s">
        <v>4503</v>
      </c>
      <c r="I44" s="2740" t="s">
        <v>4089</v>
      </c>
      <c r="J44" s="2740" t="s">
        <v>2984</v>
      </c>
      <c r="K44" s="2740" t="s">
        <v>4242</v>
      </c>
      <c r="L44" s="2252"/>
      <c r="M44" s="2744"/>
    </row>
    <row r="45" spans="3:13">
      <c r="C45" s="2748"/>
      <c r="D45" s="2741"/>
      <c r="E45" s="2756"/>
      <c r="F45" s="2741"/>
      <c r="G45" s="2741"/>
      <c r="H45" s="2741"/>
      <c r="I45" s="2741"/>
      <c r="J45" s="2741"/>
      <c r="K45" s="2741"/>
      <c r="L45" s="2252"/>
      <c r="M45" s="2744"/>
    </row>
    <row r="46" spans="3:13">
      <c r="C46" s="2749"/>
      <c r="D46" s="2742"/>
      <c r="E46" s="2756"/>
      <c r="F46" s="2742"/>
      <c r="G46" s="2742"/>
      <c r="H46" s="2742"/>
      <c r="I46" s="2742"/>
      <c r="J46" s="2742"/>
      <c r="K46" s="2742"/>
      <c r="L46" s="2252"/>
      <c r="M46" s="2745"/>
    </row>
    <row r="47" spans="3:13">
      <c r="E47" s="2746" t="s">
        <v>3192</v>
      </c>
      <c r="F47" s="2746"/>
      <c r="G47" s="2746"/>
      <c r="H47" s="2746"/>
      <c r="I47" s="2746"/>
      <c r="J47" s="2746"/>
      <c r="K47" s="2746"/>
    </row>
    <row r="48" spans="3:13">
      <c r="C48" s="1506" t="s">
        <v>4560</v>
      </c>
      <c r="D48" s="2370">
        <v>44321</v>
      </c>
      <c r="E48" s="1485">
        <v>250</v>
      </c>
      <c r="F48" s="1803">
        <v>0</v>
      </c>
      <c r="G48" s="1803">
        <v>0</v>
      </c>
      <c r="H48" s="1485">
        <f>E48+F48-G48</f>
        <v>250</v>
      </c>
      <c r="I48" s="2390">
        <f>25000000/1000</f>
        <v>25000</v>
      </c>
      <c r="J48" s="2390">
        <f>25000000/1000</f>
        <v>25000</v>
      </c>
      <c r="K48" s="2416">
        <f>J48-I48</f>
        <v>0</v>
      </c>
      <c r="M48" s="2391">
        <f>J48/BS!I29</f>
        <v>8.5800000000000001E-2</v>
      </c>
    </row>
    <row r="50" spans="3:13" ht="14.4" thickBot="1">
      <c r="C50" s="1513" t="s">
        <v>4506</v>
      </c>
      <c r="I50" s="1548">
        <f>I48</f>
        <v>25000</v>
      </c>
      <c r="J50" s="1548">
        <f t="shared" ref="J50:M50" si="3">J48</f>
        <v>25000</v>
      </c>
      <c r="K50" s="1548">
        <f t="shared" si="3"/>
        <v>0</v>
      </c>
      <c r="L50" s="1548">
        <f t="shared" si="3"/>
        <v>0</v>
      </c>
      <c r="M50" s="2254">
        <f t="shared" si="3"/>
        <v>8.5800000000000001E-2</v>
      </c>
    </row>
    <row r="51" spans="3:13" ht="14.4" thickTop="1"/>
    <row r="52" spans="3:13" ht="14.4" thickBot="1">
      <c r="C52" s="2253" t="s">
        <v>4507</v>
      </c>
      <c r="D52" s="1556"/>
      <c r="E52" s="1547"/>
      <c r="F52" s="1547"/>
      <c r="G52" s="1547"/>
      <c r="H52" s="1547"/>
      <c r="I52" s="2415">
        <v>25000</v>
      </c>
      <c r="J52" s="2415">
        <v>25000</v>
      </c>
      <c r="K52" s="2415">
        <v>0</v>
      </c>
    </row>
    <row r="53" spans="3:13" ht="14.4" thickTop="1"/>
    <row r="83" spans="1:16149" s="1506" customFormat="1">
      <c r="A83" s="1495"/>
      <c r="B83" s="1495"/>
      <c r="C83" s="1506" t="s">
        <v>4091</v>
      </c>
      <c r="E83" s="1485"/>
      <c r="F83" s="1485"/>
      <c r="G83" s="1485"/>
      <c r="H83" s="1485"/>
      <c r="I83" s="1485"/>
      <c r="J83" s="1485"/>
      <c r="K83" s="1485"/>
      <c r="L83" s="1485"/>
      <c r="M83" s="1485"/>
      <c r="N83" s="1486"/>
      <c r="O83" s="1486"/>
      <c r="P83" s="1486"/>
      <c r="Q83" s="1486"/>
      <c r="R83" s="1486"/>
      <c r="S83" s="1485"/>
      <c r="T83" s="1485"/>
      <c r="U83" s="1485"/>
      <c r="V83" s="1485"/>
      <c r="W83" s="1485"/>
      <c r="X83" s="1485"/>
      <c r="Y83" s="1485"/>
      <c r="Z83" s="1485"/>
      <c r="AA83" s="1485"/>
      <c r="AB83" s="1485"/>
      <c r="AC83" s="1485"/>
      <c r="AD83" s="1485"/>
      <c r="AE83" s="1485"/>
      <c r="AF83" s="1485"/>
      <c r="AG83" s="1485"/>
      <c r="AH83" s="1485"/>
      <c r="AI83" s="1485"/>
      <c r="AJ83" s="1485"/>
      <c r="AK83" s="1485"/>
      <c r="AL83" s="1485"/>
      <c r="AM83" s="1485"/>
      <c r="AN83" s="1485"/>
      <c r="AO83" s="1485"/>
      <c r="AP83" s="1485"/>
      <c r="AQ83" s="1485"/>
      <c r="AR83" s="1485"/>
      <c r="AS83" s="1485"/>
      <c r="AT83" s="1485"/>
      <c r="AU83" s="1485"/>
      <c r="AV83" s="1485"/>
      <c r="AW83" s="1485"/>
      <c r="AX83" s="1485"/>
      <c r="AY83" s="1485"/>
      <c r="AZ83" s="1485"/>
      <c r="BA83" s="1485"/>
      <c r="BB83" s="1485"/>
      <c r="BC83" s="1485"/>
      <c r="BD83" s="1485"/>
      <c r="BE83" s="1485"/>
      <c r="BF83" s="1485"/>
      <c r="BG83" s="1485"/>
      <c r="BH83" s="1485"/>
      <c r="BI83" s="1485"/>
      <c r="BJ83" s="1485"/>
      <c r="BK83" s="1485"/>
      <c r="BL83" s="1485"/>
      <c r="BM83" s="1485"/>
      <c r="BN83" s="1485"/>
      <c r="BO83" s="1485"/>
      <c r="BP83" s="1485"/>
      <c r="BQ83" s="1485"/>
      <c r="BR83" s="1485"/>
      <c r="BS83" s="1485"/>
      <c r="BT83" s="1485"/>
      <c r="BU83" s="1485"/>
      <c r="BV83" s="1485"/>
      <c r="BW83" s="1485"/>
      <c r="BX83" s="1485"/>
      <c r="BY83" s="1485"/>
      <c r="BZ83" s="1485"/>
      <c r="CA83" s="1485"/>
      <c r="CB83" s="1485"/>
      <c r="CC83" s="1485"/>
      <c r="CD83" s="1485"/>
      <c r="CE83" s="1485"/>
      <c r="CF83" s="1485"/>
      <c r="CG83" s="1485"/>
      <c r="CH83" s="1485"/>
      <c r="CI83" s="1485"/>
      <c r="CJ83" s="1485"/>
      <c r="CK83" s="1485"/>
      <c r="CL83" s="1485"/>
      <c r="CM83" s="1485"/>
      <c r="CN83" s="1485"/>
      <c r="CO83" s="1485"/>
      <c r="CP83" s="1485"/>
      <c r="CQ83" s="1485"/>
      <c r="CR83" s="1485"/>
      <c r="CS83" s="1485"/>
      <c r="CT83" s="1485"/>
      <c r="CU83" s="1485"/>
      <c r="CV83" s="1485"/>
      <c r="CW83" s="1485"/>
      <c r="CX83" s="1485"/>
      <c r="CY83" s="1485"/>
      <c r="CZ83" s="1485"/>
      <c r="DA83" s="1485"/>
      <c r="DB83" s="1485"/>
      <c r="DC83" s="1485"/>
      <c r="DD83" s="1485"/>
      <c r="DE83" s="1485"/>
      <c r="DF83" s="1485"/>
      <c r="DG83" s="1485"/>
      <c r="DH83" s="1485"/>
      <c r="DI83" s="1485"/>
      <c r="DJ83" s="1485"/>
      <c r="DK83" s="1485"/>
      <c r="DL83" s="1485"/>
      <c r="DM83" s="1485"/>
      <c r="DN83" s="1485"/>
      <c r="DO83" s="1485"/>
      <c r="DP83" s="1485"/>
      <c r="DQ83" s="1485"/>
      <c r="DR83" s="1485"/>
      <c r="DS83" s="1485"/>
      <c r="DT83" s="1485"/>
      <c r="DU83" s="1485"/>
      <c r="DV83" s="1485"/>
      <c r="DW83" s="1485"/>
      <c r="DX83" s="1485"/>
      <c r="DY83" s="1485"/>
      <c r="DZ83" s="1485"/>
      <c r="EA83" s="1485"/>
      <c r="EB83" s="1485"/>
      <c r="EC83" s="1485"/>
      <c r="ED83" s="1485"/>
      <c r="EE83" s="1485"/>
      <c r="EF83" s="1485"/>
      <c r="EG83" s="1485"/>
      <c r="EH83" s="1485"/>
      <c r="EI83" s="1485"/>
      <c r="EJ83" s="1485"/>
      <c r="EK83" s="1485"/>
      <c r="EL83" s="1485"/>
      <c r="EM83" s="1485"/>
      <c r="EN83" s="1485"/>
      <c r="EO83" s="1485"/>
      <c r="EP83" s="1485"/>
      <c r="EQ83" s="1485"/>
      <c r="ER83" s="1485"/>
      <c r="ES83" s="1485"/>
      <c r="ET83" s="1485"/>
      <c r="EU83" s="1485"/>
      <c r="EV83" s="1485"/>
      <c r="EW83" s="1485"/>
      <c r="EX83" s="1485"/>
      <c r="EY83" s="1485"/>
      <c r="EZ83" s="1485"/>
      <c r="FA83" s="1485"/>
      <c r="FB83" s="1485"/>
      <c r="FC83" s="1485"/>
      <c r="FD83" s="1485"/>
      <c r="FE83" s="1485"/>
      <c r="FF83" s="1485"/>
      <c r="FG83" s="1485"/>
      <c r="FH83" s="1485"/>
      <c r="FI83" s="1485"/>
      <c r="FJ83" s="1485"/>
      <c r="FK83" s="1485"/>
      <c r="FL83" s="1485"/>
      <c r="FM83" s="1485"/>
      <c r="FN83" s="1485"/>
      <c r="FO83" s="1485"/>
      <c r="FP83" s="1485"/>
      <c r="FQ83" s="1485"/>
      <c r="FR83" s="1485"/>
      <c r="FS83" s="1485"/>
      <c r="FT83" s="1485"/>
      <c r="FU83" s="1485"/>
      <c r="FV83" s="1485"/>
      <c r="FW83" s="1485"/>
      <c r="FX83" s="1485"/>
      <c r="FY83" s="1485"/>
      <c r="FZ83" s="1485"/>
      <c r="GA83" s="1485"/>
      <c r="GB83" s="1485"/>
      <c r="GC83" s="1485"/>
      <c r="GD83" s="1485"/>
      <c r="GE83" s="1485"/>
      <c r="GF83" s="1485"/>
      <c r="GG83" s="1485"/>
      <c r="GH83" s="1485"/>
      <c r="GI83" s="1485"/>
      <c r="GJ83" s="1485"/>
      <c r="GK83" s="1485"/>
      <c r="GL83" s="1485"/>
      <c r="GM83" s="1485"/>
      <c r="GN83" s="1485"/>
      <c r="GO83" s="1485"/>
      <c r="GP83" s="1485"/>
      <c r="GQ83" s="1485"/>
      <c r="GR83" s="1485"/>
      <c r="GS83" s="1485"/>
      <c r="GT83" s="1485"/>
      <c r="GU83" s="1485"/>
      <c r="GV83" s="1485"/>
      <c r="GW83" s="1485"/>
      <c r="GX83" s="1485"/>
      <c r="GY83" s="1485"/>
      <c r="GZ83" s="1485"/>
      <c r="HA83" s="1485"/>
      <c r="HB83" s="1485"/>
      <c r="HC83" s="1485"/>
      <c r="HD83" s="1485"/>
      <c r="HE83" s="1485"/>
      <c r="HF83" s="1485"/>
      <c r="HG83" s="1485"/>
      <c r="HH83" s="1485"/>
      <c r="HI83" s="1485"/>
      <c r="HJ83" s="1485"/>
      <c r="HK83" s="1485"/>
      <c r="HL83" s="1485"/>
      <c r="HM83" s="1485"/>
      <c r="HN83" s="1485"/>
      <c r="HO83" s="1485"/>
      <c r="HP83" s="1485"/>
      <c r="HQ83" s="1485"/>
      <c r="HR83" s="1485"/>
      <c r="HS83" s="1485"/>
      <c r="HT83" s="1485"/>
      <c r="HU83" s="1485"/>
      <c r="HV83" s="1485"/>
      <c r="HW83" s="1485"/>
      <c r="HX83" s="1485"/>
      <c r="HY83" s="1485"/>
      <c r="HZ83" s="1485"/>
      <c r="IA83" s="1485"/>
      <c r="IB83" s="1485"/>
      <c r="IC83" s="1485"/>
      <c r="ID83" s="1485"/>
      <c r="IE83" s="1485"/>
      <c r="IF83" s="1485"/>
      <c r="IG83" s="1485"/>
      <c r="IH83" s="1485"/>
      <c r="II83" s="1485"/>
      <c r="IJ83" s="1485"/>
      <c r="IK83" s="1485"/>
      <c r="IL83" s="1485"/>
      <c r="IM83" s="1485"/>
      <c r="IN83" s="1485"/>
      <c r="IO83" s="1485"/>
      <c r="IP83" s="1485"/>
      <c r="IQ83" s="1485"/>
      <c r="IR83" s="1485"/>
      <c r="IS83" s="1485"/>
      <c r="IT83" s="1485"/>
      <c r="IU83" s="1485"/>
      <c r="IV83" s="1485"/>
      <c r="IW83" s="1485"/>
      <c r="IX83" s="1485"/>
      <c r="IY83" s="1485"/>
      <c r="IZ83" s="1485"/>
      <c r="JA83" s="1485"/>
      <c r="JB83" s="1485"/>
      <c r="JC83" s="1485"/>
      <c r="JD83" s="1485"/>
      <c r="JE83" s="1485"/>
      <c r="JF83" s="1485"/>
      <c r="JG83" s="1485"/>
      <c r="JH83" s="1485"/>
      <c r="JI83" s="1485"/>
      <c r="JJ83" s="1485"/>
      <c r="JK83" s="1485"/>
      <c r="JL83" s="1485"/>
      <c r="JM83" s="1485"/>
      <c r="JN83" s="1485"/>
      <c r="JO83" s="1485"/>
      <c r="JP83" s="1485"/>
      <c r="JQ83" s="1485"/>
      <c r="JR83" s="1485"/>
      <c r="JS83" s="1485"/>
      <c r="JT83" s="1485"/>
      <c r="JU83" s="1485"/>
      <c r="JV83" s="1485"/>
      <c r="JW83" s="1485"/>
      <c r="JX83" s="1485"/>
      <c r="JY83" s="1485"/>
      <c r="JZ83" s="1485"/>
      <c r="KA83" s="1485"/>
      <c r="KB83" s="1485"/>
      <c r="KC83" s="1485"/>
      <c r="KD83" s="1485"/>
      <c r="KE83" s="1485"/>
      <c r="KF83" s="1485"/>
      <c r="KG83" s="1485"/>
      <c r="KH83" s="1485"/>
      <c r="KI83" s="1485"/>
      <c r="KJ83" s="1485"/>
      <c r="KK83" s="1485"/>
      <c r="KL83" s="1485"/>
      <c r="KM83" s="1485"/>
      <c r="KN83" s="1485"/>
      <c r="KO83" s="1485"/>
      <c r="KP83" s="1485"/>
      <c r="KQ83" s="1485"/>
      <c r="KR83" s="1485"/>
      <c r="KS83" s="1485"/>
      <c r="KT83" s="1485"/>
      <c r="KU83" s="1485"/>
      <c r="KV83" s="1485"/>
      <c r="KW83" s="1485"/>
      <c r="KX83" s="1485"/>
      <c r="KY83" s="1485"/>
      <c r="KZ83" s="1485"/>
      <c r="LA83" s="1485"/>
      <c r="LB83" s="1485"/>
      <c r="LC83" s="1485"/>
      <c r="LD83" s="1485"/>
      <c r="LE83" s="1485"/>
      <c r="LF83" s="1485"/>
      <c r="LG83" s="1485"/>
      <c r="LH83" s="1485"/>
      <c r="LI83" s="1485"/>
      <c r="LJ83" s="1485"/>
      <c r="LK83" s="1485"/>
      <c r="LL83" s="1485"/>
      <c r="LM83" s="1485"/>
      <c r="LN83" s="1485"/>
      <c r="LO83" s="1485"/>
      <c r="LP83" s="1485"/>
      <c r="LQ83" s="1485"/>
      <c r="LR83" s="1485"/>
      <c r="LS83" s="1485"/>
      <c r="LT83" s="1485"/>
      <c r="LU83" s="1485"/>
      <c r="LV83" s="1485"/>
      <c r="LW83" s="1485"/>
      <c r="LX83" s="1485"/>
      <c r="LY83" s="1485"/>
      <c r="LZ83" s="1485"/>
      <c r="MA83" s="1485"/>
      <c r="MB83" s="1485"/>
      <c r="MC83" s="1485"/>
      <c r="MD83" s="1485"/>
      <c r="ME83" s="1485"/>
      <c r="MF83" s="1485"/>
      <c r="MG83" s="1485"/>
      <c r="MH83" s="1485"/>
      <c r="MI83" s="1485"/>
      <c r="MJ83" s="1485"/>
      <c r="MK83" s="1485"/>
      <c r="ML83" s="1485"/>
      <c r="MM83" s="1485"/>
      <c r="MN83" s="1485"/>
      <c r="MO83" s="1485"/>
      <c r="MP83" s="1485"/>
      <c r="MQ83" s="1485"/>
      <c r="MR83" s="1485"/>
      <c r="MS83" s="1485"/>
      <c r="MT83" s="1485"/>
      <c r="MU83" s="1485"/>
      <c r="MV83" s="1485"/>
      <c r="MW83" s="1485"/>
      <c r="MX83" s="1485"/>
      <c r="MY83" s="1485"/>
      <c r="MZ83" s="1485"/>
      <c r="NA83" s="1485"/>
      <c r="NB83" s="1485"/>
      <c r="NC83" s="1485"/>
      <c r="ND83" s="1485"/>
      <c r="NE83" s="1485"/>
      <c r="NF83" s="1485"/>
      <c r="NG83" s="1485"/>
      <c r="NH83" s="1485"/>
      <c r="NI83" s="1485"/>
      <c r="NJ83" s="1485"/>
      <c r="NK83" s="1485"/>
      <c r="NL83" s="1485"/>
      <c r="NM83" s="1485"/>
      <c r="NN83" s="1485"/>
      <c r="NO83" s="1485"/>
      <c r="NP83" s="1485"/>
      <c r="NQ83" s="1485"/>
      <c r="NR83" s="1485"/>
      <c r="NS83" s="1485"/>
      <c r="NT83" s="1485"/>
      <c r="NU83" s="1485"/>
      <c r="NV83" s="1485"/>
      <c r="NW83" s="1485"/>
      <c r="NX83" s="1485"/>
      <c r="NY83" s="1485"/>
      <c r="NZ83" s="1485"/>
      <c r="OA83" s="1485"/>
      <c r="OB83" s="1485"/>
      <c r="OC83" s="1485"/>
      <c r="OD83" s="1485"/>
      <c r="OE83" s="1485"/>
      <c r="OF83" s="1485"/>
      <c r="OG83" s="1485"/>
      <c r="OH83" s="1485"/>
      <c r="OI83" s="1485"/>
      <c r="OJ83" s="1485"/>
      <c r="OK83" s="1485"/>
      <c r="OL83" s="1485"/>
      <c r="OM83" s="1485"/>
      <c r="ON83" s="1485"/>
      <c r="OO83" s="1485"/>
      <c r="OP83" s="1485"/>
      <c r="OQ83" s="1485"/>
      <c r="OR83" s="1485"/>
      <c r="OS83" s="1485"/>
      <c r="OT83" s="1485"/>
      <c r="OU83" s="1485"/>
      <c r="OV83" s="1485"/>
      <c r="OW83" s="1485"/>
      <c r="OX83" s="1485"/>
      <c r="OY83" s="1485"/>
      <c r="OZ83" s="1485"/>
      <c r="PA83" s="1485"/>
      <c r="PB83" s="1485"/>
      <c r="PC83" s="1485"/>
      <c r="PD83" s="1485"/>
      <c r="PE83" s="1485"/>
      <c r="PF83" s="1485"/>
      <c r="PG83" s="1485"/>
      <c r="PH83" s="1485"/>
      <c r="PI83" s="1485"/>
      <c r="PJ83" s="1485"/>
      <c r="PK83" s="1485"/>
      <c r="PL83" s="1485"/>
      <c r="PM83" s="1485"/>
      <c r="PN83" s="1485"/>
      <c r="PO83" s="1485"/>
      <c r="PP83" s="1485"/>
      <c r="PQ83" s="1485"/>
      <c r="PR83" s="1485"/>
      <c r="PS83" s="1485"/>
      <c r="PT83" s="1485"/>
      <c r="PU83" s="1485"/>
      <c r="PV83" s="1485"/>
      <c r="PW83" s="1485"/>
      <c r="PX83" s="1485"/>
      <c r="PY83" s="1485"/>
      <c r="PZ83" s="1485"/>
      <c r="QA83" s="1485"/>
      <c r="QB83" s="1485"/>
      <c r="QC83" s="1485"/>
      <c r="QD83" s="1485"/>
      <c r="QE83" s="1485"/>
      <c r="QF83" s="1485"/>
      <c r="QG83" s="1485"/>
      <c r="QH83" s="1485"/>
      <c r="QI83" s="1485"/>
      <c r="QJ83" s="1485"/>
      <c r="QK83" s="1485"/>
      <c r="QL83" s="1485"/>
      <c r="QM83" s="1485"/>
      <c r="QN83" s="1485"/>
      <c r="QO83" s="1485"/>
      <c r="QP83" s="1485"/>
      <c r="QQ83" s="1485"/>
      <c r="QR83" s="1485"/>
      <c r="QS83" s="1485"/>
      <c r="QT83" s="1485"/>
      <c r="QU83" s="1485"/>
      <c r="QV83" s="1485"/>
      <c r="QW83" s="1485"/>
      <c r="QX83" s="1485"/>
      <c r="QY83" s="1485"/>
      <c r="QZ83" s="1485"/>
      <c r="RA83" s="1485"/>
      <c r="RB83" s="1485"/>
      <c r="RC83" s="1485"/>
      <c r="RD83" s="1485"/>
      <c r="RE83" s="1485"/>
      <c r="RF83" s="1485"/>
      <c r="RG83" s="1485"/>
      <c r="RH83" s="1485"/>
      <c r="RI83" s="1485"/>
      <c r="RJ83" s="1485"/>
      <c r="RK83" s="1485"/>
      <c r="RL83" s="1485"/>
      <c r="RM83" s="1485"/>
      <c r="RN83" s="1485"/>
      <c r="RO83" s="1485"/>
      <c r="RP83" s="1485"/>
      <c r="RQ83" s="1485"/>
      <c r="RR83" s="1485"/>
      <c r="RS83" s="1485"/>
      <c r="RT83" s="1485"/>
      <c r="RU83" s="1485"/>
      <c r="RV83" s="1485"/>
      <c r="RW83" s="1485"/>
      <c r="RX83" s="1485"/>
      <c r="RY83" s="1485"/>
      <c r="RZ83" s="1485"/>
      <c r="SA83" s="1485"/>
      <c r="SB83" s="1485"/>
      <c r="SC83" s="1485"/>
      <c r="SD83" s="1485"/>
      <c r="SE83" s="1485"/>
      <c r="SF83" s="1485"/>
      <c r="SG83" s="1485"/>
      <c r="SH83" s="1485"/>
      <c r="SI83" s="1485"/>
      <c r="SJ83" s="1485"/>
      <c r="SK83" s="1485"/>
      <c r="SL83" s="1485"/>
      <c r="SM83" s="1485"/>
      <c r="SN83" s="1485"/>
      <c r="SO83" s="1485"/>
      <c r="SP83" s="1485"/>
      <c r="SQ83" s="1485"/>
      <c r="SR83" s="1485"/>
      <c r="SS83" s="1485"/>
      <c r="ST83" s="1485"/>
      <c r="SU83" s="1485"/>
      <c r="SV83" s="1485"/>
      <c r="SW83" s="1485"/>
      <c r="SX83" s="1485"/>
      <c r="SY83" s="1485"/>
      <c r="SZ83" s="1485"/>
      <c r="TA83" s="1485"/>
      <c r="TB83" s="1485"/>
      <c r="TC83" s="1485"/>
      <c r="TD83" s="1485"/>
      <c r="TE83" s="1485"/>
      <c r="TF83" s="1485"/>
      <c r="TG83" s="1485"/>
      <c r="TH83" s="1485"/>
      <c r="TI83" s="1485"/>
      <c r="TJ83" s="1485"/>
      <c r="TK83" s="1485"/>
      <c r="TL83" s="1485"/>
      <c r="TM83" s="1485"/>
      <c r="TN83" s="1485"/>
      <c r="TO83" s="1485"/>
      <c r="TP83" s="1485"/>
      <c r="TQ83" s="1485"/>
      <c r="TR83" s="1485"/>
      <c r="TS83" s="1485"/>
      <c r="TT83" s="1485"/>
      <c r="TU83" s="1485"/>
      <c r="TV83" s="1485"/>
      <c r="TW83" s="1485"/>
      <c r="TX83" s="1485"/>
      <c r="TY83" s="1485"/>
      <c r="TZ83" s="1485"/>
      <c r="UA83" s="1485"/>
      <c r="UB83" s="1485"/>
      <c r="UC83" s="1485"/>
      <c r="UD83" s="1485"/>
      <c r="UE83" s="1485"/>
      <c r="UF83" s="1485"/>
      <c r="UG83" s="1485"/>
      <c r="UH83" s="1485"/>
      <c r="UI83" s="1485"/>
      <c r="UJ83" s="1485"/>
      <c r="UK83" s="1485"/>
      <c r="UL83" s="1485"/>
      <c r="UM83" s="1485"/>
      <c r="UN83" s="1485"/>
      <c r="UO83" s="1485"/>
      <c r="UP83" s="1485"/>
      <c r="UQ83" s="1485"/>
      <c r="UR83" s="1485"/>
      <c r="US83" s="1485"/>
      <c r="UT83" s="1485"/>
      <c r="UU83" s="1485"/>
      <c r="UV83" s="1485"/>
      <c r="UW83" s="1485"/>
      <c r="UX83" s="1485"/>
      <c r="UY83" s="1485"/>
      <c r="UZ83" s="1485"/>
      <c r="VA83" s="1485"/>
      <c r="VB83" s="1485"/>
      <c r="VC83" s="1485"/>
      <c r="VD83" s="1485"/>
      <c r="VE83" s="1485"/>
      <c r="VF83" s="1485"/>
      <c r="VG83" s="1485"/>
      <c r="VH83" s="1485"/>
      <c r="VI83" s="1485"/>
      <c r="VJ83" s="1485"/>
      <c r="VK83" s="1485"/>
      <c r="VL83" s="1485"/>
      <c r="VM83" s="1485"/>
      <c r="VN83" s="1485"/>
      <c r="VO83" s="1485"/>
      <c r="VP83" s="1485"/>
      <c r="VQ83" s="1485"/>
      <c r="VR83" s="1485"/>
      <c r="VS83" s="1485"/>
      <c r="VT83" s="1485"/>
      <c r="VU83" s="1485"/>
      <c r="VV83" s="1485"/>
      <c r="VW83" s="1485"/>
      <c r="VX83" s="1485"/>
      <c r="VY83" s="1485"/>
      <c r="VZ83" s="1485"/>
      <c r="WA83" s="1485"/>
      <c r="WB83" s="1485"/>
      <c r="WC83" s="1485"/>
      <c r="WD83" s="1485"/>
      <c r="WE83" s="1485"/>
      <c r="WF83" s="1485"/>
      <c r="WG83" s="1485"/>
      <c r="WH83" s="1485"/>
      <c r="WI83" s="1485"/>
      <c r="WJ83" s="1485"/>
      <c r="WK83" s="1485"/>
      <c r="WL83" s="1485"/>
      <c r="WM83" s="1485"/>
      <c r="WN83" s="1485"/>
      <c r="WO83" s="1485"/>
      <c r="WP83" s="1485"/>
      <c r="WQ83" s="1485"/>
      <c r="WR83" s="1485"/>
      <c r="WS83" s="1485"/>
      <c r="WT83" s="1485"/>
      <c r="WU83" s="1485"/>
      <c r="WV83" s="1485"/>
      <c r="WW83" s="1485"/>
      <c r="WX83" s="1485"/>
      <c r="WY83" s="1485"/>
      <c r="WZ83" s="1485"/>
      <c r="XA83" s="1485"/>
      <c r="XB83" s="1485"/>
      <c r="XC83" s="1485"/>
      <c r="XD83" s="1485"/>
      <c r="XE83" s="1485"/>
      <c r="XF83" s="1485"/>
      <c r="XG83" s="1485"/>
      <c r="XH83" s="1485"/>
      <c r="XI83" s="1485"/>
      <c r="XJ83" s="1485"/>
      <c r="XK83" s="1485"/>
      <c r="XL83" s="1485"/>
      <c r="XM83" s="1485"/>
      <c r="XN83" s="1485"/>
      <c r="XO83" s="1485"/>
      <c r="XP83" s="1485"/>
      <c r="XQ83" s="1485"/>
      <c r="XR83" s="1485"/>
      <c r="XS83" s="1485"/>
      <c r="XT83" s="1485"/>
      <c r="XU83" s="1485"/>
      <c r="XV83" s="1485"/>
      <c r="XW83" s="1485"/>
      <c r="XX83" s="1485"/>
      <c r="XY83" s="1485"/>
      <c r="XZ83" s="1485"/>
      <c r="YA83" s="1485"/>
      <c r="YB83" s="1485"/>
      <c r="YC83" s="1485"/>
      <c r="YD83" s="1485"/>
      <c r="YE83" s="1485"/>
      <c r="YF83" s="1485"/>
      <c r="YG83" s="1485"/>
      <c r="YH83" s="1485"/>
      <c r="YI83" s="1485"/>
      <c r="YJ83" s="1485"/>
      <c r="YK83" s="1485"/>
      <c r="YL83" s="1485"/>
      <c r="YM83" s="1485"/>
      <c r="YN83" s="1485"/>
      <c r="YO83" s="1485"/>
      <c r="YP83" s="1485"/>
      <c r="YQ83" s="1485"/>
      <c r="YR83" s="1485"/>
      <c r="YS83" s="1485"/>
      <c r="YT83" s="1485"/>
      <c r="YU83" s="1485"/>
      <c r="YV83" s="1485"/>
      <c r="YW83" s="1485"/>
      <c r="YX83" s="1485"/>
      <c r="YY83" s="1485"/>
      <c r="YZ83" s="1485"/>
      <c r="ZA83" s="1485"/>
      <c r="ZB83" s="1485"/>
      <c r="ZC83" s="1485"/>
      <c r="ZD83" s="1485"/>
      <c r="ZE83" s="1485"/>
      <c r="ZF83" s="1485"/>
      <c r="ZG83" s="1485"/>
      <c r="ZH83" s="1485"/>
      <c r="ZI83" s="1485"/>
      <c r="ZJ83" s="1485"/>
      <c r="ZK83" s="1485"/>
      <c r="ZL83" s="1485"/>
      <c r="ZM83" s="1485"/>
      <c r="ZN83" s="1485"/>
      <c r="ZO83" s="1485"/>
      <c r="ZP83" s="1485"/>
      <c r="ZQ83" s="1485"/>
      <c r="ZR83" s="1485"/>
      <c r="ZS83" s="1485"/>
      <c r="ZT83" s="1485"/>
      <c r="ZU83" s="1485"/>
      <c r="ZV83" s="1485"/>
      <c r="ZW83" s="1485"/>
      <c r="ZX83" s="1485"/>
      <c r="ZY83" s="1485"/>
      <c r="ZZ83" s="1485"/>
      <c r="AAA83" s="1485"/>
      <c r="AAB83" s="1485"/>
      <c r="AAC83" s="1485"/>
      <c r="AAD83" s="1485"/>
      <c r="AAE83" s="1485"/>
      <c r="AAF83" s="1485"/>
      <c r="AAG83" s="1485"/>
      <c r="AAH83" s="1485"/>
      <c r="AAI83" s="1485"/>
      <c r="AAJ83" s="1485"/>
      <c r="AAK83" s="1485"/>
      <c r="AAL83" s="1485"/>
      <c r="AAM83" s="1485"/>
      <c r="AAN83" s="1485"/>
      <c r="AAO83" s="1485"/>
      <c r="AAP83" s="1485"/>
      <c r="AAQ83" s="1485"/>
      <c r="AAR83" s="1485"/>
      <c r="AAS83" s="1485"/>
      <c r="AAT83" s="1485"/>
      <c r="AAU83" s="1485"/>
      <c r="AAV83" s="1485"/>
      <c r="AAW83" s="1485"/>
      <c r="AAX83" s="1485"/>
      <c r="AAY83" s="1485"/>
      <c r="AAZ83" s="1485"/>
      <c r="ABA83" s="1485"/>
      <c r="ABB83" s="1485"/>
      <c r="ABC83" s="1485"/>
      <c r="ABD83" s="1485"/>
      <c r="ABE83" s="1485"/>
      <c r="ABF83" s="1485"/>
      <c r="ABG83" s="1485"/>
      <c r="ABH83" s="1485"/>
      <c r="ABI83" s="1485"/>
      <c r="ABJ83" s="1485"/>
      <c r="ABK83" s="1485"/>
      <c r="ABL83" s="1485"/>
      <c r="ABM83" s="1485"/>
      <c r="ABN83" s="1485"/>
      <c r="ABO83" s="1485"/>
      <c r="ABP83" s="1485"/>
      <c r="ABQ83" s="1485"/>
      <c r="ABR83" s="1485"/>
      <c r="ABS83" s="1485"/>
      <c r="ABT83" s="1485"/>
      <c r="ABU83" s="1485"/>
      <c r="ABV83" s="1485"/>
      <c r="ABW83" s="1485"/>
      <c r="ABX83" s="1485"/>
      <c r="ABY83" s="1485"/>
      <c r="ABZ83" s="1485"/>
      <c r="ACA83" s="1485"/>
      <c r="ACB83" s="1485"/>
      <c r="ACC83" s="1485"/>
      <c r="ACD83" s="1485"/>
      <c r="ACE83" s="1485"/>
      <c r="ACF83" s="1485"/>
      <c r="ACG83" s="1485"/>
      <c r="ACH83" s="1485"/>
      <c r="ACI83" s="1485"/>
      <c r="ACJ83" s="1485"/>
      <c r="ACK83" s="1485"/>
      <c r="ACL83" s="1485"/>
      <c r="ACM83" s="1485"/>
      <c r="ACN83" s="1485"/>
      <c r="ACO83" s="1485"/>
      <c r="ACP83" s="1485"/>
      <c r="ACQ83" s="1485"/>
      <c r="ACR83" s="1485"/>
      <c r="ACS83" s="1485"/>
      <c r="ACT83" s="1485"/>
      <c r="ACU83" s="1485"/>
      <c r="ACV83" s="1485"/>
      <c r="ACW83" s="1485"/>
      <c r="ACX83" s="1485"/>
      <c r="ACY83" s="1485"/>
      <c r="ACZ83" s="1485"/>
      <c r="ADA83" s="1485"/>
      <c r="ADB83" s="1485"/>
      <c r="ADC83" s="1485"/>
      <c r="ADD83" s="1485"/>
      <c r="ADE83" s="1485"/>
      <c r="ADF83" s="1485"/>
      <c r="ADG83" s="1485"/>
      <c r="ADH83" s="1485"/>
      <c r="ADI83" s="1485"/>
      <c r="ADJ83" s="1485"/>
      <c r="ADK83" s="1485"/>
      <c r="ADL83" s="1485"/>
      <c r="ADM83" s="1485"/>
      <c r="ADN83" s="1485"/>
      <c r="ADO83" s="1485"/>
      <c r="ADP83" s="1485"/>
      <c r="ADQ83" s="1485"/>
      <c r="ADR83" s="1485"/>
      <c r="ADS83" s="1485"/>
      <c r="ADT83" s="1485"/>
      <c r="ADU83" s="1485"/>
      <c r="ADV83" s="1485"/>
      <c r="ADW83" s="1485"/>
      <c r="ADX83" s="1485"/>
      <c r="ADY83" s="1485"/>
      <c r="ADZ83" s="1485"/>
      <c r="AEA83" s="1485"/>
      <c r="AEB83" s="1485"/>
      <c r="AEC83" s="1485"/>
      <c r="AED83" s="1485"/>
      <c r="AEE83" s="1485"/>
      <c r="AEF83" s="1485"/>
      <c r="AEG83" s="1485"/>
      <c r="AEH83" s="1485"/>
      <c r="AEI83" s="1485"/>
      <c r="AEJ83" s="1485"/>
      <c r="AEK83" s="1485"/>
      <c r="AEL83" s="1485"/>
      <c r="AEM83" s="1485"/>
      <c r="AEN83" s="1485"/>
      <c r="AEO83" s="1485"/>
      <c r="AEP83" s="1485"/>
      <c r="AEQ83" s="1485"/>
      <c r="AER83" s="1485"/>
      <c r="AES83" s="1485"/>
      <c r="AET83" s="1485"/>
      <c r="AEU83" s="1485"/>
      <c r="AEV83" s="1485"/>
      <c r="AEW83" s="1485"/>
      <c r="AEX83" s="1485"/>
      <c r="AEY83" s="1485"/>
      <c r="AEZ83" s="1485"/>
      <c r="AFA83" s="1485"/>
      <c r="AFB83" s="1485"/>
      <c r="AFC83" s="1485"/>
      <c r="AFD83" s="1485"/>
      <c r="AFE83" s="1485"/>
      <c r="AFF83" s="1485"/>
      <c r="AFG83" s="1485"/>
      <c r="AFH83" s="1485"/>
      <c r="AFI83" s="1485"/>
      <c r="AFJ83" s="1485"/>
      <c r="AFK83" s="1485"/>
      <c r="AFL83" s="1485"/>
      <c r="AFM83" s="1485"/>
      <c r="AFN83" s="1485"/>
      <c r="AFO83" s="1485"/>
      <c r="AFP83" s="1485"/>
      <c r="AFQ83" s="1485"/>
      <c r="AFR83" s="1485"/>
      <c r="AFS83" s="1485"/>
      <c r="AFT83" s="1485"/>
      <c r="AFU83" s="1485"/>
      <c r="AFV83" s="1485"/>
      <c r="AFW83" s="1485"/>
      <c r="AFX83" s="1485"/>
      <c r="AFY83" s="1485"/>
      <c r="AFZ83" s="1485"/>
      <c r="AGA83" s="1485"/>
      <c r="AGB83" s="1485"/>
      <c r="AGC83" s="1485"/>
      <c r="AGD83" s="1485"/>
      <c r="AGE83" s="1485"/>
      <c r="AGF83" s="1485"/>
      <c r="AGG83" s="1485"/>
      <c r="AGH83" s="1485"/>
      <c r="AGI83" s="1485"/>
      <c r="AGJ83" s="1485"/>
      <c r="AGK83" s="1485"/>
      <c r="AGL83" s="1485"/>
      <c r="AGM83" s="1485"/>
      <c r="AGN83" s="1485"/>
      <c r="AGO83" s="1485"/>
      <c r="AGP83" s="1485"/>
      <c r="AGQ83" s="1485"/>
      <c r="AGR83" s="1485"/>
      <c r="AGS83" s="1485"/>
      <c r="AGT83" s="1485"/>
      <c r="AGU83" s="1485"/>
      <c r="AGV83" s="1485"/>
      <c r="AGW83" s="1485"/>
      <c r="AGX83" s="1485"/>
      <c r="AGY83" s="1485"/>
      <c r="AGZ83" s="1485"/>
      <c r="AHA83" s="1485"/>
      <c r="AHB83" s="1485"/>
      <c r="AHC83" s="1485"/>
      <c r="AHD83" s="1485"/>
      <c r="AHE83" s="1485"/>
      <c r="AHF83" s="1485"/>
      <c r="AHG83" s="1485"/>
      <c r="AHH83" s="1485"/>
      <c r="AHI83" s="1485"/>
      <c r="AHJ83" s="1485"/>
      <c r="AHK83" s="1485"/>
      <c r="AHL83" s="1485"/>
      <c r="AHM83" s="1485"/>
      <c r="AHN83" s="1485"/>
      <c r="AHO83" s="1485"/>
      <c r="AHP83" s="1485"/>
      <c r="AHQ83" s="1485"/>
      <c r="AHR83" s="1485"/>
      <c r="AHS83" s="1485"/>
      <c r="AHT83" s="1485"/>
      <c r="AHU83" s="1485"/>
      <c r="AHV83" s="1485"/>
      <c r="AHW83" s="1485"/>
      <c r="AHX83" s="1485"/>
      <c r="AHY83" s="1485"/>
      <c r="AHZ83" s="1485"/>
      <c r="AIA83" s="1485"/>
      <c r="AIB83" s="1485"/>
      <c r="AIC83" s="1485"/>
      <c r="AID83" s="1485"/>
      <c r="AIE83" s="1485"/>
      <c r="AIF83" s="1485"/>
      <c r="AIG83" s="1485"/>
      <c r="AIH83" s="1485"/>
      <c r="AII83" s="1485"/>
      <c r="AIJ83" s="1485"/>
      <c r="AIK83" s="1485"/>
      <c r="AIL83" s="1485"/>
      <c r="AIM83" s="1485"/>
      <c r="AIN83" s="1485"/>
      <c r="AIO83" s="1485"/>
      <c r="AIP83" s="1485"/>
      <c r="AIQ83" s="1485"/>
      <c r="AIR83" s="1485"/>
      <c r="AIS83" s="1485"/>
      <c r="AIT83" s="1485"/>
      <c r="AIU83" s="1485"/>
      <c r="AIV83" s="1485"/>
      <c r="AIW83" s="1485"/>
      <c r="AIX83" s="1485"/>
      <c r="AIY83" s="1485"/>
      <c r="AIZ83" s="1485"/>
      <c r="AJA83" s="1485"/>
      <c r="AJB83" s="1485"/>
      <c r="AJC83" s="1485"/>
      <c r="AJD83" s="1485"/>
      <c r="AJE83" s="1485"/>
      <c r="AJF83" s="1485"/>
      <c r="AJG83" s="1485"/>
      <c r="AJH83" s="1485"/>
      <c r="AJI83" s="1485"/>
      <c r="AJJ83" s="1485"/>
      <c r="AJK83" s="1485"/>
      <c r="AJL83" s="1485"/>
      <c r="AJM83" s="1485"/>
      <c r="AJN83" s="1485"/>
      <c r="AJO83" s="1485"/>
      <c r="AJP83" s="1485"/>
      <c r="AJQ83" s="1485"/>
      <c r="AJR83" s="1485"/>
      <c r="AJS83" s="1485"/>
      <c r="AJT83" s="1485"/>
      <c r="AJU83" s="1485"/>
      <c r="AJV83" s="1485"/>
      <c r="AJW83" s="1485"/>
      <c r="AJX83" s="1485"/>
      <c r="AJY83" s="1485"/>
      <c r="AJZ83" s="1485"/>
      <c r="AKA83" s="1485"/>
      <c r="AKB83" s="1485"/>
      <c r="AKC83" s="1485"/>
      <c r="AKD83" s="1485"/>
      <c r="AKE83" s="1485"/>
      <c r="AKF83" s="1485"/>
      <c r="AKG83" s="1485"/>
      <c r="AKH83" s="1485"/>
      <c r="AKI83" s="1485"/>
      <c r="AKJ83" s="1485"/>
      <c r="AKK83" s="1485"/>
      <c r="AKL83" s="1485"/>
      <c r="AKM83" s="1485"/>
      <c r="AKN83" s="1485"/>
      <c r="AKO83" s="1485"/>
      <c r="AKP83" s="1485"/>
      <c r="AKQ83" s="1485"/>
      <c r="AKR83" s="1485"/>
      <c r="AKS83" s="1485"/>
      <c r="AKT83" s="1485"/>
      <c r="AKU83" s="1485"/>
      <c r="AKV83" s="1485"/>
      <c r="AKW83" s="1485"/>
      <c r="AKX83" s="1485"/>
      <c r="AKY83" s="1485"/>
      <c r="AKZ83" s="1485"/>
      <c r="ALA83" s="1485"/>
      <c r="ALB83" s="1485"/>
      <c r="ALC83" s="1485"/>
      <c r="ALD83" s="1485"/>
      <c r="ALE83" s="1485"/>
      <c r="ALF83" s="1485"/>
      <c r="ALG83" s="1485"/>
      <c r="ALH83" s="1485"/>
      <c r="ALI83" s="1485"/>
      <c r="ALJ83" s="1485"/>
      <c r="ALK83" s="1485"/>
      <c r="ALL83" s="1485"/>
      <c r="ALM83" s="1485"/>
      <c r="ALN83" s="1485"/>
      <c r="ALO83" s="1485"/>
      <c r="ALP83" s="1485"/>
      <c r="ALQ83" s="1485"/>
      <c r="ALR83" s="1485"/>
      <c r="ALS83" s="1485"/>
      <c r="ALT83" s="1485"/>
      <c r="ALU83" s="1485"/>
      <c r="ALV83" s="1485"/>
      <c r="ALW83" s="1485"/>
      <c r="ALX83" s="1485"/>
      <c r="ALY83" s="1485"/>
      <c r="ALZ83" s="1485"/>
      <c r="AMA83" s="1485"/>
      <c r="AMB83" s="1485"/>
      <c r="AMC83" s="1485"/>
      <c r="AMD83" s="1485"/>
      <c r="AME83" s="1485"/>
      <c r="AMF83" s="1485"/>
      <c r="AMG83" s="1485"/>
      <c r="AMH83" s="1485"/>
      <c r="AMI83" s="1485"/>
      <c r="AMJ83" s="1485"/>
      <c r="AMK83" s="1485"/>
      <c r="AML83" s="1485"/>
      <c r="AMM83" s="1485"/>
      <c r="AMN83" s="1485"/>
      <c r="AMO83" s="1485"/>
      <c r="AMP83" s="1485"/>
      <c r="AMQ83" s="1485"/>
      <c r="AMR83" s="1485"/>
      <c r="AMS83" s="1485"/>
      <c r="AMT83" s="1485"/>
      <c r="AMU83" s="1485"/>
      <c r="AMV83" s="1485"/>
      <c r="AMW83" s="1485"/>
      <c r="AMX83" s="1485"/>
      <c r="AMY83" s="1485"/>
      <c r="AMZ83" s="1485"/>
      <c r="ANA83" s="1485"/>
      <c r="ANB83" s="1485"/>
      <c r="ANC83" s="1485"/>
      <c r="AND83" s="1485"/>
      <c r="ANE83" s="1485"/>
      <c r="ANF83" s="1485"/>
      <c r="ANG83" s="1485"/>
      <c r="ANH83" s="1485"/>
      <c r="ANI83" s="1485"/>
      <c r="ANJ83" s="1485"/>
      <c r="ANK83" s="1485"/>
      <c r="ANL83" s="1485"/>
      <c r="ANM83" s="1485"/>
      <c r="ANN83" s="1485"/>
      <c r="ANO83" s="1485"/>
      <c r="ANP83" s="1485"/>
      <c r="ANQ83" s="1485"/>
      <c r="ANR83" s="1485"/>
      <c r="ANS83" s="1485"/>
      <c r="ANT83" s="1485"/>
      <c r="ANU83" s="1485"/>
      <c r="ANV83" s="1485"/>
      <c r="ANW83" s="1485"/>
      <c r="ANX83" s="1485"/>
      <c r="ANY83" s="1485"/>
      <c r="ANZ83" s="1485"/>
      <c r="AOA83" s="1485"/>
      <c r="AOB83" s="1485"/>
      <c r="AOC83" s="1485"/>
      <c r="AOD83" s="1485"/>
      <c r="AOE83" s="1485"/>
      <c r="AOF83" s="1485"/>
      <c r="AOG83" s="1485"/>
      <c r="AOH83" s="1485"/>
      <c r="AOI83" s="1485"/>
      <c r="AOJ83" s="1485"/>
      <c r="AOK83" s="1485"/>
      <c r="AOL83" s="1485"/>
      <c r="AOM83" s="1485"/>
      <c r="AON83" s="1485"/>
      <c r="AOO83" s="1485"/>
      <c r="AOP83" s="1485"/>
      <c r="AOQ83" s="1485"/>
      <c r="AOR83" s="1485"/>
      <c r="AOS83" s="1485"/>
      <c r="AOT83" s="1485"/>
      <c r="AOU83" s="1485"/>
      <c r="AOV83" s="1485"/>
      <c r="AOW83" s="1485"/>
      <c r="AOX83" s="1485"/>
      <c r="AOY83" s="1485"/>
      <c r="AOZ83" s="1485"/>
      <c r="APA83" s="1485"/>
      <c r="APB83" s="1485"/>
      <c r="APC83" s="1485"/>
      <c r="APD83" s="1485"/>
      <c r="APE83" s="1485"/>
      <c r="APF83" s="1485"/>
      <c r="APG83" s="1485"/>
      <c r="APH83" s="1485"/>
      <c r="API83" s="1485"/>
      <c r="APJ83" s="1485"/>
      <c r="APK83" s="1485"/>
      <c r="APL83" s="1485"/>
      <c r="APM83" s="1485"/>
      <c r="APN83" s="1485"/>
      <c r="APO83" s="1485"/>
      <c r="APP83" s="1485"/>
      <c r="APQ83" s="1485"/>
      <c r="APR83" s="1485"/>
      <c r="APS83" s="1485"/>
      <c r="APT83" s="1485"/>
      <c r="APU83" s="1485"/>
      <c r="APV83" s="1485"/>
      <c r="APW83" s="1485"/>
      <c r="APX83" s="1485"/>
      <c r="APY83" s="1485"/>
      <c r="APZ83" s="1485"/>
      <c r="AQA83" s="1485"/>
      <c r="AQB83" s="1485"/>
      <c r="AQC83" s="1485"/>
      <c r="AQD83" s="1485"/>
      <c r="AQE83" s="1485"/>
      <c r="AQF83" s="1485"/>
      <c r="AQG83" s="1485"/>
      <c r="AQH83" s="1485"/>
      <c r="AQI83" s="1485"/>
      <c r="AQJ83" s="1485"/>
      <c r="AQK83" s="1485"/>
      <c r="AQL83" s="1485"/>
      <c r="AQM83" s="1485"/>
      <c r="AQN83" s="1485"/>
      <c r="AQO83" s="1485"/>
      <c r="AQP83" s="1485"/>
      <c r="AQQ83" s="1485"/>
      <c r="AQR83" s="1485"/>
      <c r="AQS83" s="1485"/>
      <c r="AQT83" s="1485"/>
      <c r="AQU83" s="1485"/>
      <c r="AQV83" s="1485"/>
      <c r="AQW83" s="1485"/>
      <c r="AQX83" s="1485"/>
      <c r="AQY83" s="1485"/>
      <c r="AQZ83" s="1485"/>
      <c r="ARA83" s="1485"/>
      <c r="ARB83" s="1485"/>
      <c r="ARC83" s="1485"/>
      <c r="ARD83" s="1485"/>
      <c r="ARE83" s="1485"/>
      <c r="ARF83" s="1485"/>
      <c r="ARG83" s="1485"/>
      <c r="ARH83" s="1485"/>
      <c r="ARI83" s="1485"/>
      <c r="ARJ83" s="1485"/>
      <c r="ARK83" s="1485"/>
      <c r="ARL83" s="1485"/>
      <c r="ARM83" s="1485"/>
      <c r="ARN83" s="1485"/>
      <c r="ARO83" s="1485"/>
      <c r="ARP83" s="1485"/>
      <c r="ARQ83" s="1485"/>
      <c r="ARR83" s="1485"/>
      <c r="ARS83" s="1485"/>
      <c r="ART83" s="1485"/>
      <c r="ARU83" s="1485"/>
      <c r="ARV83" s="1485"/>
      <c r="ARW83" s="1485"/>
      <c r="ARX83" s="1485"/>
      <c r="ARY83" s="1485"/>
      <c r="ARZ83" s="1485"/>
      <c r="ASA83" s="1485"/>
      <c r="ASB83" s="1485"/>
      <c r="ASC83" s="1485"/>
      <c r="ASD83" s="1485"/>
      <c r="ASE83" s="1485"/>
      <c r="ASF83" s="1485"/>
      <c r="ASG83" s="1485"/>
      <c r="ASH83" s="1485"/>
      <c r="ASI83" s="1485"/>
      <c r="ASJ83" s="1485"/>
      <c r="ASK83" s="1485"/>
      <c r="ASL83" s="1485"/>
      <c r="ASM83" s="1485"/>
      <c r="ASN83" s="1485"/>
      <c r="ASO83" s="1485"/>
      <c r="ASP83" s="1485"/>
      <c r="ASQ83" s="1485"/>
      <c r="ASR83" s="1485"/>
      <c r="ASS83" s="1485"/>
      <c r="AST83" s="1485"/>
      <c r="ASU83" s="1485"/>
      <c r="ASV83" s="1485"/>
      <c r="ASW83" s="1485"/>
      <c r="ASX83" s="1485"/>
      <c r="ASY83" s="1485"/>
      <c r="ASZ83" s="1485"/>
      <c r="ATA83" s="1485"/>
      <c r="ATB83" s="1485"/>
      <c r="ATC83" s="1485"/>
      <c r="ATD83" s="1485"/>
      <c r="ATE83" s="1485"/>
      <c r="ATF83" s="1485"/>
      <c r="ATG83" s="1485"/>
      <c r="ATH83" s="1485"/>
      <c r="ATI83" s="1485"/>
      <c r="ATJ83" s="1485"/>
      <c r="ATK83" s="1485"/>
      <c r="ATL83" s="1485"/>
      <c r="ATM83" s="1485"/>
      <c r="ATN83" s="1485"/>
      <c r="ATO83" s="1485"/>
      <c r="ATP83" s="1485"/>
      <c r="ATQ83" s="1485"/>
      <c r="ATR83" s="1485"/>
      <c r="ATS83" s="1485"/>
      <c r="ATT83" s="1485"/>
      <c r="ATU83" s="1485"/>
      <c r="ATV83" s="1485"/>
      <c r="ATW83" s="1485"/>
      <c r="ATX83" s="1485"/>
      <c r="ATY83" s="1485"/>
      <c r="ATZ83" s="1485"/>
      <c r="AUA83" s="1485"/>
      <c r="AUB83" s="1485"/>
      <c r="AUC83" s="1485"/>
      <c r="AUD83" s="1485"/>
      <c r="AUE83" s="1485"/>
      <c r="AUF83" s="1485"/>
      <c r="AUG83" s="1485"/>
      <c r="AUH83" s="1485"/>
      <c r="AUI83" s="1485"/>
      <c r="AUJ83" s="1485"/>
      <c r="AUK83" s="1485"/>
      <c r="AUL83" s="1485"/>
      <c r="AUM83" s="1485"/>
      <c r="AUN83" s="1485"/>
      <c r="AUO83" s="1485"/>
      <c r="AUP83" s="1485"/>
      <c r="AUQ83" s="1485"/>
      <c r="AUR83" s="1485"/>
      <c r="AUS83" s="1485"/>
      <c r="AUT83" s="1485"/>
      <c r="AUU83" s="1485"/>
      <c r="AUV83" s="1485"/>
      <c r="AUW83" s="1485"/>
      <c r="AUX83" s="1485"/>
      <c r="AUY83" s="1485"/>
      <c r="AUZ83" s="1485"/>
      <c r="AVA83" s="1485"/>
      <c r="AVB83" s="1485"/>
      <c r="AVC83" s="1485"/>
      <c r="AVD83" s="1485"/>
      <c r="AVE83" s="1485"/>
      <c r="AVF83" s="1485"/>
      <c r="AVG83" s="1485"/>
      <c r="AVH83" s="1485"/>
      <c r="AVI83" s="1485"/>
      <c r="AVJ83" s="1485"/>
      <c r="AVK83" s="1485"/>
      <c r="AVL83" s="1485"/>
      <c r="AVM83" s="1485"/>
      <c r="AVN83" s="1485"/>
      <c r="AVO83" s="1485"/>
      <c r="AVP83" s="1485"/>
      <c r="AVQ83" s="1485"/>
      <c r="AVR83" s="1485"/>
      <c r="AVS83" s="1485"/>
      <c r="AVT83" s="1485"/>
      <c r="AVU83" s="1485"/>
      <c r="AVV83" s="1485"/>
      <c r="AVW83" s="1485"/>
      <c r="AVX83" s="1485"/>
      <c r="AVY83" s="1485"/>
      <c r="AVZ83" s="1485"/>
      <c r="AWA83" s="1485"/>
      <c r="AWB83" s="1485"/>
      <c r="AWC83" s="1485"/>
      <c r="AWD83" s="1485"/>
      <c r="AWE83" s="1485"/>
      <c r="AWF83" s="1485"/>
      <c r="AWG83" s="1485"/>
      <c r="AWH83" s="1485"/>
      <c r="AWI83" s="1485"/>
      <c r="AWJ83" s="1485"/>
      <c r="AWK83" s="1485"/>
      <c r="AWL83" s="1485"/>
      <c r="AWM83" s="1485"/>
      <c r="AWN83" s="1485"/>
      <c r="AWO83" s="1485"/>
      <c r="AWP83" s="1485"/>
      <c r="AWQ83" s="1485"/>
      <c r="AWR83" s="1485"/>
      <c r="AWS83" s="1485"/>
      <c r="AWT83" s="1485"/>
      <c r="AWU83" s="1485"/>
      <c r="AWV83" s="1485"/>
      <c r="AWW83" s="1485"/>
      <c r="AWX83" s="1485"/>
      <c r="AWY83" s="1485"/>
      <c r="AWZ83" s="1485"/>
      <c r="AXA83" s="1485"/>
      <c r="AXB83" s="1485"/>
      <c r="AXC83" s="1485"/>
      <c r="AXD83" s="1485"/>
      <c r="AXE83" s="1485"/>
      <c r="AXF83" s="1485"/>
      <c r="AXG83" s="1485"/>
      <c r="AXH83" s="1485"/>
      <c r="AXI83" s="1485"/>
      <c r="AXJ83" s="1485"/>
      <c r="AXK83" s="1485"/>
      <c r="AXL83" s="1485"/>
      <c r="AXM83" s="1485"/>
      <c r="AXN83" s="1485"/>
      <c r="AXO83" s="1485"/>
      <c r="AXP83" s="1485"/>
      <c r="AXQ83" s="1485"/>
      <c r="AXR83" s="1485"/>
      <c r="AXS83" s="1485"/>
      <c r="AXT83" s="1485"/>
      <c r="AXU83" s="1485"/>
      <c r="AXV83" s="1485"/>
      <c r="AXW83" s="1485"/>
      <c r="AXX83" s="1485"/>
      <c r="AXY83" s="1485"/>
      <c r="AXZ83" s="1485"/>
      <c r="AYA83" s="1485"/>
      <c r="AYB83" s="1485"/>
      <c r="AYC83" s="1485"/>
      <c r="AYD83" s="1485"/>
      <c r="AYE83" s="1485"/>
      <c r="AYF83" s="1485"/>
      <c r="AYG83" s="1485"/>
      <c r="AYH83" s="1485"/>
      <c r="AYI83" s="1485"/>
      <c r="AYJ83" s="1485"/>
      <c r="AYK83" s="1485"/>
      <c r="AYL83" s="1485"/>
      <c r="AYM83" s="1485"/>
      <c r="AYN83" s="1485"/>
      <c r="AYO83" s="1485"/>
      <c r="AYP83" s="1485"/>
      <c r="AYQ83" s="1485"/>
      <c r="AYR83" s="1485"/>
      <c r="AYS83" s="1485"/>
      <c r="AYT83" s="1485"/>
      <c r="AYU83" s="1485"/>
      <c r="AYV83" s="1485"/>
      <c r="AYW83" s="1485"/>
      <c r="AYX83" s="1485"/>
      <c r="AYY83" s="1485"/>
      <c r="AYZ83" s="1485"/>
      <c r="AZA83" s="1485"/>
      <c r="AZB83" s="1485"/>
      <c r="AZC83" s="1485"/>
      <c r="AZD83" s="1485"/>
      <c r="AZE83" s="1485"/>
      <c r="AZF83" s="1485"/>
      <c r="AZG83" s="1485"/>
      <c r="AZH83" s="1485"/>
      <c r="AZI83" s="1485"/>
      <c r="AZJ83" s="1485"/>
      <c r="AZK83" s="1485"/>
      <c r="AZL83" s="1485"/>
      <c r="AZM83" s="1485"/>
      <c r="AZN83" s="1485"/>
      <c r="AZO83" s="1485"/>
      <c r="AZP83" s="1485"/>
      <c r="AZQ83" s="1485"/>
      <c r="AZR83" s="1485"/>
      <c r="AZS83" s="1485"/>
      <c r="AZT83" s="1485"/>
      <c r="AZU83" s="1485"/>
      <c r="AZV83" s="1485"/>
      <c r="AZW83" s="1485"/>
      <c r="AZX83" s="1485"/>
      <c r="AZY83" s="1485"/>
      <c r="AZZ83" s="1485"/>
      <c r="BAA83" s="1485"/>
      <c r="BAB83" s="1485"/>
      <c r="BAC83" s="1485"/>
      <c r="BAD83" s="1485"/>
      <c r="BAE83" s="1485"/>
      <c r="BAF83" s="1485"/>
      <c r="BAG83" s="1485"/>
      <c r="BAH83" s="1485"/>
      <c r="BAI83" s="1485"/>
      <c r="BAJ83" s="1485"/>
      <c r="BAK83" s="1485"/>
      <c r="BAL83" s="1485"/>
      <c r="BAM83" s="1485"/>
      <c r="BAN83" s="1485"/>
      <c r="BAO83" s="1485"/>
      <c r="BAP83" s="1485"/>
      <c r="BAQ83" s="1485"/>
      <c r="BAR83" s="1485"/>
      <c r="BAS83" s="1485"/>
      <c r="BAT83" s="1485"/>
      <c r="BAU83" s="1485"/>
      <c r="BAV83" s="1485"/>
      <c r="BAW83" s="1485"/>
      <c r="BAX83" s="1485"/>
      <c r="BAY83" s="1485"/>
      <c r="BAZ83" s="1485"/>
      <c r="BBA83" s="1485"/>
      <c r="BBB83" s="1485"/>
      <c r="BBC83" s="1485"/>
      <c r="BBD83" s="1485"/>
      <c r="BBE83" s="1485"/>
      <c r="BBF83" s="1485"/>
      <c r="BBG83" s="1485"/>
      <c r="BBH83" s="1485"/>
      <c r="BBI83" s="1485"/>
      <c r="BBJ83" s="1485"/>
      <c r="BBK83" s="1485"/>
      <c r="BBL83" s="1485"/>
      <c r="BBM83" s="1485"/>
      <c r="BBN83" s="1485"/>
      <c r="BBO83" s="1485"/>
      <c r="BBP83" s="1485"/>
      <c r="BBQ83" s="1485"/>
      <c r="BBR83" s="1485"/>
      <c r="BBS83" s="1485"/>
      <c r="BBT83" s="1485"/>
      <c r="BBU83" s="1485"/>
      <c r="BBV83" s="1485"/>
      <c r="BBW83" s="1485"/>
      <c r="BBX83" s="1485"/>
      <c r="BBY83" s="1485"/>
      <c r="BBZ83" s="1485"/>
      <c r="BCA83" s="1485"/>
      <c r="BCB83" s="1485"/>
      <c r="BCC83" s="1485"/>
      <c r="BCD83" s="1485"/>
      <c r="BCE83" s="1485"/>
      <c r="BCF83" s="1485"/>
      <c r="BCG83" s="1485"/>
      <c r="BCH83" s="1485"/>
      <c r="BCI83" s="1485"/>
      <c r="BCJ83" s="1485"/>
      <c r="BCK83" s="1485"/>
      <c r="BCL83" s="1485"/>
      <c r="BCM83" s="1485"/>
      <c r="BCN83" s="1485"/>
      <c r="BCO83" s="1485"/>
      <c r="BCP83" s="1485"/>
      <c r="BCQ83" s="1485"/>
      <c r="BCR83" s="1485"/>
      <c r="BCS83" s="1485"/>
      <c r="BCT83" s="1485"/>
      <c r="BCU83" s="1485"/>
      <c r="BCV83" s="1485"/>
      <c r="BCW83" s="1485"/>
      <c r="BCX83" s="1485"/>
      <c r="BCY83" s="1485"/>
      <c r="BCZ83" s="1485"/>
      <c r="BDA83" s="1485"/>
      <c r="BDB83" s="1485"/>
      <c r="BDC83" s="1485"/>
      <c r="BDD83" s="1485"/>
      <c r="BDE83" s="1485"/>
      <c r="BDF83" s="1485"/>
      <c r="BDG83" s="1485"/>
      <c r="BDH83" s="1485"/>
      <c r="BDI83" s="1485"/>
      <c r="BDJ83" s="1485"/>
      <c r="BDK83" s="1485"/>
      <c r="BDL83" s="1485"/>
      <c r="BDM83" s="1485"/>
      <c r="BDN83" s="1485"/>
      <c r="BDO83" s="1485"/>
      <c r="BDP83" s="1485"/>
      <c r="BDQ83" s="1485"/>
      <c r="BDR83" s="1485"/>
      <c r="BDS83" s="1485"/>
      <c r="BDT83" s="1485"/>
      <c r="BDU83" s="1485"/>
      <c r="BDV83" s="1485"/>
      <c r="BDW83" s="1485"/>
      <c r="BDX83" s="1485"/>
      <c r="BDY83" s="1485"/>
      <c r="BDZ83" s="1485"/>
      <c r="BEA83" s="1485"/>
      <c r="BEB83" s="1485"/>
      <c r="BEC83" s="1485"/>
      <c r="BED83" s="1485"/>
      <c r="BEE83" s="1485"/>
      <c r="BEF83" s="1485"/>
      <c r="BEG83" s="1485"/>
      <c r="BEH83" s="1485"/>
      <c r="BEI83" s="1485"/>
      <c r="BEJ83" s="1485"/>
      <c r="BEK83" s="1485"/>
      <c r="BEL83" s="1485"/>
      <c r="BEM83" s="1485"/>
      <c r="BEN83" s="1485"/>
      <c r="BEO83" s="1485"/>
      <c r="BEP83" s="1485"/>
      <c r="BEQ83" s="1485"/>
      <c r="BER83" s="1485"/>
      <c r="BES83" s="1485"/>
      <c r="BET83" s="1485"/>
      <c r="BEU83" s="1485"/>
      <c r="BEV83" s="1485"/>
      <c r="BEW83" s="1485"/>
      <c r="BEX83" s="1485"/>
      <c r="BEY83" s="1485"/>
      <c r="BEZ83" s="1485"/>
      <c r="BFA83" s="1485"/>
      <c r="BFB83" s="1485"/>
      <c r="BFC83" s="1485"/>
      <c r="BFD83" s="1485"/>
      <c r="BFE83" s="1485"/>
      <c r="BFF83" s="1485"/>
      <c r="BFG83" s="1485"/>
      <c r="BFH83" s="1485"/>
      <c r="BFI83" s="1485"/>
      <c r="BFJ83" s="1485"/>
      <c r="BFK83" s="1485"/>
      <c r="BFL83" s="1485"/>
      <c r="BFM83" s="1485"/>
      <c r="BFN83" s="1485"/>
      <c r="BFO83" s="1485"/>
      <c r="BFP83" s="1485"/>
      <c r="BFQ83" s="1485"/>
      <c r="BFR83" s="1485"/>
      <c r="BFS83" s="1485"/>
      <c r="BFT83" s="1485"/>
      <c r="BFU83" s="1485"/>
      <c r="BFV83" s="1485"/>
      <c r="BFW83" s="1485"/>
      <c r="BFX83" s="1485"/>
      <c r="BFY83" s="1485"/>
      <c r="BFZ83" s="1485"/>
      <c r="BGA83" s="1485"/>
      <c r="BGB83" s="1485"/>
      <c r="BGC83" s="1485"/>
      <c r="BGD83" s="1485"/>
      <c r="BGE83" s="1485"/>
      <c r="BGF83" s="1485"/>
      <c r="BGG83" s="1485"/>
      <c r="BGH83" s="1485"/>
      <c r="BGI83" s="1485"/>
      <c r="BGJ83" s="1485"/>
      <c r="BGK83" s="1485"/>
      <c r="BGL83" s="1485"/>
      <c r="BGM83" s="1485"/>
      <c r="BGN83" s="1485"/>
      <c r="BGO83" s="1485"/>
      <c r="BGP83" s="1485"/>
      <c r="BGQ83" s="1485"/>
      <c r="BGR83" s="1485"/>
      <c r="BGS83" s="1485"/>
      <c r="BGT83" s="1485"/>
      <c r="BGU83" s="1485"/>
      <c r="BGV83" s="1485"/>
      <c r="BGW83" s="1485"/>
      <c r="BGX83" s="1485"/>
      <c r="BGY83" s="1485"/>
      <c r="BGZ83" s="1485"/>
      <c r="BHA83" s="1485"/>
      <c r="BHB83" s="1485"/>
      <c r="BHC83" s="1485"/>
      <c r="BHD83" s="1485"/>
      <c r="BHE83" s="1485"/>
      <c r="BHF83" s="1485"/>
      <c r="BHG83" s="1485"/>
      <c r="BHH83" s="1485"/>
      <c r="BHI83" s="1485"/>
      <c r="BHJ83" s="1485"/>
      <c r="BHK83" s="1485"/>
      <c r="BHL83" s="1485"/>
      <c r="BHM83" s="1485"/>
      <c r="BHN83" s="1485"/>
      <c r="BHO83" s="1485"/>
      <c r="BHP83" s="1485"/>
      <c r="BHQ83" s="1485"/>
      <c r="BHR83" s="1485"/>
      <c r="BHS83" s="1485"/>
      <c r="BHT83" s="1485"/>
      <c r="BHU83" s="1485"/>
      <c r="BHV83" s="1485"/>
      <c r="BHW83" s="1485"/>
      <c r="BHX83" s="1485"/>
      <c r="BHY83" s="1485"/>
      <c r="BHZ83" s="1485"/>
      <c r="BIA83" s="1485"/>
      <c r="BIB83" s="1485"/>
      <c r="BIC83" s="1485"/>
      <c r="BID83" s="1485"/>
      <c r="BIE83" s="1485"/>
      <c r="BIF83" s="1485"/>
      <c r="BIG83" s="1485"/>
      <c r="BIH83" s="1485"/>
      <c r="BII83" s="1485"/>
      <c r="BIJ83" s="1485"/>
      <c r="BIK83" s="1485"/>
      <c r="BIL83" s="1485"/>
      <c r="BIM83" s="1485"/>
      <c r="BIN83" s="1485"/>
      <c r="BIO83" s="1485"/>
      <c r="BIP83" s="1485"/>
      <c r="BIQ83" s="1485"/>
      <c r="BIR83" s="1485"/>
      <c r="BIS83" s="1485"/>
      <c r="BIT83" s="1485"/>
      <c r="BIU83" s="1485"/>
      <c r="BIV83" s="1485"/>
      <c r="BIW83" s="1485"/>
      <c r="BIX83" s="1485"/>
      <c r="BIY83" s="1485"/>
      <c r="BIZ83" s="1485"/>
      <c r="BJA83" s="1485"/>
      <c r="BJB83" s="1485"/>
      <c r="BJC83" s="1485"/>
      <c r="BJD83" s="1485"/>
      <c r="BJE83" s="1485"/>
      <c r="BJF83" s="1485"/>
      <c r="BJG83" s="1485"/>
      <c r="BJH83" s="1485"/>
      <c r="BJI83" s="1485"/>
      <c r="BJJ83" s="1485"/>
      <c r="BJK83" s="1485"/>
      <c r="BJL83" s="1485"/>
      <c r="BJM83" s="1485"/>
      <c r="BJN83" s="1485"/>
      <c r="BJO83" s="1485"/>
      <c r="BJP83" s="1485"/>
      <c r="BJQ83" s="1485"/>
      <c r="BJR83" s="1485"/>
      <c r="BJS83" s="1485"/>
      <c r="BJT83" s="1485"/>
      <c r="BJU83" s="1485"/>
      <c r="BJV83" s="1485"/>
      <c r="BJW83" s="1485"/>
      <c r="BJX83" s="1485"/>
      <c r="BJY83" s="1485"/>
      <c r="BJZ83" s="1485"/>
      <c r="BKA83" s="1485"/>
      <c r="BKB83" s="1485"/>
      <c r="BKC83" s="1485"/>
      <c r="BKD83" s="1485"/>
      <c r="BKE83" s="1485"/>
      <c r="BKF83" s="1485"/>
      <c r="BKG83" s="1485"/>
      <c r="BKH83" s="1485"/>
      <c r="BKI83" s="1485"/>
      <c r="BKJ83" s="1485"/>
      <c r="BKK83" s="1485"/>
      <c r="BKL83" s="1485"/>
      <c r="BKM83" s="1485"/>
      <c r="BKN83" s="1485"/>
      <c r="BKO83" s="1485"/>
      <c r="BKP83" s="1485"/>
      <c r="BKQ83" s="1485"/>
      <c r="BKR83" s="1485"/>
      <c r="BKS83" s="1485"/>
      <c r="BKT83" s="1485"/>
      <c r="BKU83" s="1485"/>
      <c r="BKV83" s="1485"/>
      <c r="BKW83" s="1485"/>
      <c r="BKX83" s="1485"/>
      <c r="BKY83" s="1485"/>
      <c r="BKZ83" s="1485"/>
      <c r="BLA83" s="1485"/>
      <c r="BLB83" s="1485"/>
      <c r="BLC83" s="1485"/>
      <c r="BLD83" s="1485"/>
      <c r="BLE83" s="1485"/>
      <c r="BLF83" s="1485"/>
      <c r="BLG83" s="1485"/>
      <c r="BLH83" s="1485"/>
      <c r="BLI83" s="1485"/>
      <c r="BLJ83" s="1485"/>
      <c r="BLK83" s="1485"/>
      <c r="BLL83" s="1485"/>
      <c r="BLM83" s="1485"/>
      <c r="BLN83" s="1485"/>
      <c r="BLO83" s="1485"/>
      <c r="BLP83" s="1485"/>
      <c r="BLQ83" s="1485"/>
      <c r="BLR83" s="1485"/>
      <c r="BLS83" s="1485"/>
      <c r="BLT83" s="1485"/>
      <c r="BLU83" s="1485"/>
      <c r="BLV83" s="1485"/>
      <c r="BLW83" s="1485"/>
      <c r="BLX83" s="1485"/>
      <c r="BLY83" s="1485"/>
      <c r="BLZ83" s="1485"/>
      <c r="BMA83" s="1485"/>
      <c r="BMB83" s="1485"/>
      <c r="BMC83" s="1485"/>
      <c r="BMD83" s="1485"/>
      <c r="BME83" s="1485"/>
      <c r="BMF83" s="1485"/>
      <c r="BMG83" s="1485"/>
      <c r="BMH83" s="1485"/>
      <c r="BMI83" s="1485"/>
      <c r="BMJ83" s="1485"/>
      <c r="BMK83" s="1485"/>
      <c r="BML83" s="1485"/>
      <c r="BMM83" s="1485"/>
      <c r="BMN83" s="1485"/>
      <c r="BMO83" s="1485"/>
      <c r="BMP83" s="1485"/>
      <c r="BMQ83" s="1485"/>
      <c r="BMR83" s="1485"/>
      <c r="BMS83" s="1485"/>
      <c r="BMT83" s="1485"/>
      <c r="BMU83" s="1485"/>
      <c r="BMV83" s="1485"/>
      <c r="BMW83" s="1485"/>
      <c r="BMX83" s="1485"/>
      <c r="BMY83" s="1485"/>
      <c r="BMZ83" s="1485"/>
      <c r="BNA83" s="1485"/>
      <c r="BNB83" s="1485"/>
      <c r="BNC83" s="1485"/>
      <c r="BND83" s="1485"/>
      <c r="BNE83" s="1485"/>
      <c r="BNF83" s="1485"/>
      <c r="BNG83" s="1485"/>
      <c r="BNH83" s="1485"/>
      <c r="BNI83" s="1485"/>
      <c r="BNJ83" s="1485"/>
      <c r="BNK83" s="1485"/>
      <c r="BNL83" s="1485"/>
      <c r="BNM83" s="1485"/>
      <c r="BNN83" s="1485"/>
      <c r="BNO83" s="1485"/>
      <c r="BNP83" s="1485"/>
      <c r="BNQ83" s="1485"/>
      <c r="BNR83" s="1485"/>
      <c r="BNS83" s="1485"/>
      <c r="BNT83" s="1485"/>
      <c r="BNU83" s="1485"/>
      <c r="BNV83" s="1485"/>
      <c r="BNW83" s="1485"/>
      <c r="BNX83" s="1485"/>
      <c r="BNY83" s="1485"/>
      <c r="BNZ83" s="1485"/>
      <c r="BOA83" s="1485"/>
      <c r="BOB83" s="1485"/>
      <c r="BOC83" s="1485"/>
      <c r="BOD83" s="1485"/>
      <c r="BOE83" s="1485"/>
      <c r="BOF83" s="1485"/>
      <c r="BOG83" s="1485"/>
      <c r="BOH83" s="1485"/>
      <c r="BOI83" s="1485"/>
      <c r="BOJ83" s="1485"/>
      <c r="BOK83" s="1485"/>
      <c r="BOL83" s="1485"/>
      <c r="BOM83" s="1485"/>
      <c r="BON83" s="1485"/>
      <c r="BOO83" s="1485"/>
      <c r="BOP83" s="1485"/>
      <c r="BOQ83" s="1485"/>
      <c r="BOR83" s="1485"/>
      <c r="BOS83" s="1485"/>
      <c r="BOT83" s="1485"/>
      <c r="BOU83" s="1485"/>
      <c r="BOV83" s="1485"/>
      <c r="BOW83" s="1485"/>
      <c r="BOX83" s="1485"/>
      <c r="BOY83" s="1485"/>
      <c r="BOZ83" s="1485"/>
      <c r="BPA83" s="1485"/>
      <c r="BPB83" s="1485"/>
      <c r="BPC83" s="1485"/>
      <c r="BPD83" s="1485"/>
      <c r="BPE83" s="1485"/>
      <c r="BPF83" s="1485"/>
      <c r="BPG83" s="1485"/>
      <c r="BPH83" s="1485"/>
      <c r="BPI83" s="1485"/>
      <c r="BPJ83" s="1485"/>
      <c r="BPK83" s="1485"/>
      <c r="BPL83" s="1485"/>
      <c r="BPM83" s="1485"/>
      <c r="BPN83" s="1485"/>
      <c r="BPO83" s="1485"/>
      <c r="BPP83" s="1485"/>
      <c r="BPQ83" s="1485"/>
      <c r="BPR83" s="1485"/>
      <c r="BPS83" s="1485"/>
      <c r="BPT83" s="1485"/>
      <c r="BPU83" s="1485"/>
      <c r="BPV83" s="1485"/>
      <c r="BPW83" s="1485"/>
      <c r="BPX83" s="1485"/>
      <c r="BPY83" s="1485"/>
      <c r="BPZ83" s="1485"/>
      <c r="BQA83" s="1485"/>
      <c r="BQB83" s="1485"/>
      <c r="BQC83" s="1485"/>
      <c r="BQD83" s="1485"/>
      <c r="BQE83" s="1485"/>
      <c r="BQF83" s="1485"/>
      <c r="BQG83" s="1485"/>
      <c r="BQH83" s="1485"/>
      <c r="BQI83" s="1485"/>
      <c r="BQJ83" s="1485"/>
      <c r="BQK83" s="1485"/>
      <c r="BQL83" s="1485"/>
      <c r="BQM83" s="1485"/>
      <c r="BQN83" s="1485"/>
      <c r="BQO83" s="1485"/>
      <c r="BQP83" s="1485"/>
      <c r="BQQ83" s="1485"/>
      <c r="BQR83" s="1485"/>
      <c r="BQS83" s="1485"/>
      <c r="BQT83" s="1485"/>
      <c r="BQU83" s="1485"/>
      <c r="BQV83" s="1485"/>
      <c r="BQW83" s="1485"/>
      <c r="BQX83" s="1485"/>
      <c r="BQY83" s="1485"/>
      <c r="BQZ83" s="1485"/>
      <c r="BRA83" s="1485"/>
      <c r="BRB83" s="1485"/>
      <c r="BRC83" s="1485"/>
      <c r="BRD83" s="1485"/>
      <c r="BRE83" s="1485"/>
      <c r="BRF83" s="1485"/>
      <c r="BRG83" s="1485"/>
      <c r="BRH83" s="1485"/>
      <c r="BRI83" s="1485"/>
      <c r="BRJ83" s="1485"/>
      <c r="BRK83" s="1485"/>
      <c r="BRL83" s="1485"/>
      <c r="BRM83" s="1485"/>
      <c r="BRN83" s="1485"/>
      <c r="BRO83" s="1485"/>
      <c r="BRP83" s="1485"/>
      <c r="BRQ83" s="1485"/>
      <c r="BRR83" s="1485"/>
      <c r="BRS83" s="1485"/>
      <c r="BRT83" s="1485"/>
      <c r="BRU83" s="1485"/>
      <c r="BRV83" s="1485"/>
      <c r="BRW83" s="1485"/>
      <c r="BRX83" s="1485"/>
      <c r="BRY83" s="1485"/>
      <c r="BRZ83" s="1485"/>
      <c r="BSA83" s="1485"/>
      <c r="BSB83" s="1485"/>
      <c r="BSC83" s="1485"/>
      <c r="BSD83" s="1485"/>
      <c r="BSE83" s="1485"/>
      <c r="BSF83" s="1485"/>
      <c r="BSG83" s="1485"/>
      <c r="BSH83" s="1485"/>
      <c r="BSI83" s="1485"/>
      <c r="BSJ83" s="1485"/>
      <c r="BSK83" s="1485"/>
      <c r="BSL83" s="1485"/>
      <c r="BSM83" s="1485"/>
      <c r="BSN83" s="1485"/>
      <c r="BSO83" s="1485"/>
      <c r="BSP83" s="1485"/>
      <c r="BSQ83" s="1485"/>
      <c r="BSR83" s="1485"/>
      <c r="BSS83" s="1485"/>
      <c r="BST83" s="1485"/>
      <c r="BSU83" s="1485"/>
      <c r="BSV83" s="1485"/>
      <c r="BSW83" s="1485"/>
      <c r="BSX83" s="1485"/>
      <c r="BSY83" s="1485"/>
      <c r="BSZ83" s="1485"/>
      <c r="BTA83" s="1485"/>
      <c r="BTB83" s="1485"/>
      <c r="BTC83" s="1485"/>
      <c r="BTD83" s="1485"/>
      <c r="BTE83" s="1485"/>
      <c r="BTF83" s="1485"/>
      <c r="BTG83" s="1485"/>
      <c r="BTH83" s="1485"/>
      <c r="BTI83" s="1485"/>
      <c r="BTJ83" s="1485"/>
      <c r="BTK83" s="1485"/>
      <c r="BTL83" s="1485"/>
      <c r="BTM83" s="1485"/>
      <c r="BTN83" s="1485"/>
      <c r="BTO83" s="1485"/>
      <c r="BTP83" s="1485"/>
      <c r="BTQ83" s="1485"/>
      <c r="BTR83" s="1485"/>
      <c r="BTS83" s="1485"/>
      <c r="BTT83" s="1485"/>
      <c r="BTU83" s="1485"/>
      <c r="BTV83" s="1485"/>
      <c r="BTW83" s="1485"/>
      <c r="BTX83" s="1485"/>
      <c r="BTY83" s="1485"/>
      <c r="BTZ83" s="1485"/>
      <c r="BUA83" s="1485"/>
      <c r="BUB83" s="1485"/>
      <c r="BUC83" s="1485"/>
      <c r="BUD83" s="1485"/>
      <c r="BUE83" s="1485"/>
      <c r="BUF83" s="1485"/>
      <c r="BUG83" s="1485"/>
      <c r="BUH83" s="1485"/>
      <c r="BUI83" s="1485"/>
      <c r="BUJ83" s="1485"/>
      <c r="BUK83" s="1485"/>
      <c r="BUL83" s="1485"/>
      <c r="BUM83" s="1485"/>
      <c r="BUN83" s="1485"/>
      <c r="BUO83" s="1485"/>
      <c r="BUP83" s="1485"/>
      <c r="BUQ83" s="1485"/>
      <c r="BUR83" s="1485"/>
      <c r="BUS83" s="1485"/>
      <c r="BUT83" s="1485"/>
      <c r="BUU83" s="1485"/>
      <c r="BUV83" s="1485"/>
      <c r="BUW83" s="1485"/>
      <c r="BUX83" s="1485"/>
      <c r="BUY83" s="1485"/>
      <c r="BUZ83" s="1485"/>
      <c r="BVA83" s="1485"/>
      <c r="BVB83" s="1485"/>
      <c r="BVC83" s="1485"/>
      <c r="BVD83" s="1485"/>
      <c r="BVE83" s="1485"/>
      <c r="BVF83" s="1485"/>
      <c r="BVG83" s="1485"/>
      <c r="BVH83" s="1485"/>
      <c r="BVI83" s="1485"/>
      <c r="BVJ83" s="1485"/>
      <c r="BVK83" s="1485"/>
      <c r="BVL83" s="1485"/>
      <c r="BVM83" s="1485"/>
      <c r="BVN83" s="1485"/>
      <c r="BVO83" s="1485"/>
      <c r="BVP83" s="1485"/>
      <c r="BVQ83" s="1485"/>
      <c r="BVR83" s="1485"/>
      <c r="BVS83" s="1485"/>
      <c r="BVT83" s="1485"/>
      <c r="BVU83" s="1485"/>
      <c r="BVV83" s="1485"/>
      <c r="BVW83" s="1485"/>
      <c r="BVX83" s="1485"/>
      <c r="BVY83" s="1485"/>
      <c r="BVZ83" s="1485"/>
      <c r="BWA83" s="1485"/>
      <c r="BWB83" s="1485"/>
      <c r="BWC83" s="1485"/>
      <c r="BWD83" s="1485"/>
      <c r="BWE83" s="1485"/>
      <c r="BWF83" s="1485"/>
      <c r="BWG83" s="1485"/>
      <c r="BWH83" s="1485"/>
      <c r="BWI83" s="1485"/>
      <c r="BWJ83" s="1485"/>
      <c r="BWK83" s="1485"/>
      <c r="BWL83" s="1485"/>
      <c r="BWM83" s="1485"/>
      <c r="BWN83" s="1485"/>
      <c r="BWO83" s="1485"/>
      <c r="BWP83" s="1485"/>
      <c r="BWQ83" s="1485"/>
      <c r="BWR83" s="1485"/>
      <c r="BWS83" s="1485"/>
      <c r="BWT83" s="1485"/>
      <c r="BWU83" s="1485"/>
      <c r="BWV83" s="1485"/>
      <c r="BWW83" s="1485"/>
      <c r="BWX83" s="1485"/>
      <c r="BWY83" s="1485"/>
      <c r="BWZ83" s="1485"/>
      <c r="BXA83" s="1485"/>
      <c r="BXB83" s="1485"/>
      <c r="BXC83" s="1485"/>
      <c r="BXD83" s="1485"/>
      <c r="BXE83" s="1485"/>
      <c r="BXF83" s="1485"/>
      <c r="BXG83" s="1485"/>
      <c r="BXH83" s="1485"/>
      <c r="BXI83" s="1485"/>
      <c r="BXJ83" s="1485"/>
      <c r="BXK83" s="1485"/>
      <c r="BXL83" s="1485"/>
      <c r="BXM83" s="1485"/>
      <c r="BXN83" s="1485"/>
      <c r="BXO83" s="1485"/>
      <c r="BXP83" s="1485"/>
      <c r="BXQ83" s="1485"/>
      <c r="BXR83" s="1485"/>
      <c r="BXS83" s="1485"/>
      <c r="BXT83" s="1485"/>
      <c r="BXU83" s="1485"/>
      <c r="BXV83" s="1485"/>
      <c r="BXW83" s="1485"/>
      <c r="BXX83" s="1485"/>
      <c r="BXY83" s="1485"/>
      <c r="BXZ83" s="1485"/>
      <c r="BYA83" s="1485"/>
      <c r="BYB83" s="1485"/>
      <c r="BYC83" s="1485"/>
      <c r="BYD83" s="1485"/>
      <c r="BYE83" s="1485"/>
      <c r="BYF83" s="1485"/>
      <c r="BYG83" s="1485"/>
      <c r="BYH83" s="1485"/>
      <c r="BYI83" s="1485"/>
      <c r="BYJ83" s="1485"/>
      <c r="BYK83" s="1485"/>
      <c r="BYL83" s="1485"/>
      <c r="BYM83" s="1485"/>
      <c r="BYN83" s="1485"/>
      <c r="BYO83" s="1485"/>
      <c r="BYP83" s="1485"/>
      <c r="BYQ83" s="1485"/>
      <c r="BYR83" s="1485"/>
      <c r="BYS83" s="1485"/>
      <c r="BYT83" s="1485"/>
      <c r="BYU83" s="1485"/>
      <c r="BYV83" s="1485"/>
      <c r="BYW83" s="1485"/>
      <c r="BYX83" s="1485"/>
      <c r="BYY83" s="1485"/>
      <c r="BYZ83" s="1485"/>
      <c r="BZA83" s="1485"/>
      <c r="BZB83" s="1485"/>
      <c r="BZC83" s="1485"/>
      <c r="BZD83" s="1485"/>
      <c r="BZE83" s="1485"/>
      <c r="BZF83" s="1485"/>
      <c r="BZG83" s="1485"/>
      <c r="BZH83" s="1485"/>
      <c r="BZI83" s="1485"/>
      <c r="BZJ83" s="1485"/>
      <c r="BZK83" s="1485"/>
      <c r="BZL83" s="1485"/>
      <c r="BZM83" s="1485"/>
      <c r="BZN83" s="1485"/>
      <c r="BZO83" s="1485"/>
      <c r="BZP83" s="1485"/>
      <c r="BZQ83" s="1485"/>
      <c r="BZR83" s="1485"/>
      <c r="BZS83" s="1485"/>
      <c r="BZT83" s="1485"/>
      <c r="BZU83" s="1485"/>
      <c r="BZV83" s="1485"/>
      <c r="BZW83" s="1485"/>
      <c r="BZX83" s="1485"/>
      <c r="BZY83" s="1485"/>
      <c r="BZZ83" s="1485"/>
      <c r="CAA83" s="1485"/>
      <c r="CAB83" s="1485"/>
      <c r="CAC83" s="1485"/>
      <c r="CAD83" s="1485"/>
      <c r="CAE83" s="1485"/>
      <c r="CAF83" s="1485"/>
      <c r="CAG83" s="1485"/>
      <c r="CAH83" s="1485"/>
      <c r="CAI83" s="1485"/>
      <c r="CAJ83" s="1485"/>
      <c r="CAK83" s="1485"/>
      <c r="CAL83" s="1485"/>
      <c r="CAM83" s="1485"/>
      <c r="CAN83" s="1485"/>
      <c r="CAO83" s="1485"/>
      <c r="CAP83" s="1485"/>
      <c r="CAQ83" s="1485"/>
      <c r="CAR83" s="1485"/>
      <c r="CAS83" s="1485"/>
      <c r="CAT83" s="1485"/>
      <c r="CAU83" s="1485"/>
      <c r="CAV83" s="1485"/>
      <c r="CAW83" s="1485"/>
      <c r="CAX83" s="1485"/>
      <c r="CAY83" s="1485"/>
      <c r="CAZ83" s="1485"/>
      <c r="CBA83" s="1485"/>
      <c r="CBB83" s="1485"/>
      <c r="CBC83" s="1485"/>
      <c r="CBD83" s="1485"/>
      <c r="CBE83" s="1485"/>
      <c r="CBF83" s="1485"/>
      <c r="CBG83" s="1485"/>
      <c r="CBH83" s="1485"/>
      <c r="CBI83" s="1485"/>
      <c r="CBJ83" s="1485"/>
      <c r="CBK83" s="1485"/>
      <c r="CBL83" s="1485"/>
      <c r="CBM83" s="1485"/>
      <c r="CBN83" s="1485"/>
      <c r="CBO83" s="1485"/>
      <c r="CBP83" s="1485"/>
      <c r="CBQ83" s="1485"/>
      <c r="CBR83" s="1485"/>
      <c r="CBS83" s="1485"/>
      <c r="CBT83" s="1485"/>
      <c r="CBU83" s="1485"/>
      <c r="CBV83" s="1485"/>
      <c r="CBW83" s="1485"/>
      <c r="CBX83" s="1485"/>
      <c r="CBY83" s="1485"/>
      <c r="CBZ83" s="1485"/>
      <c r="CCA83" s="1485"/>
      <c r="CCB83" s="1485"/>
      <c r="CCC83" s="1485"/>
      <c r="CCD83" s="1485"/>
      <c r="CCE83" s="1485"/>
      <c r="CCF83" s="1485"/>
      <c r="CCG83" s="1485"/>
      <c r="CCH83" s="1485"/>
      <c r="CCI83" s="1485"/>
      <c r="CCJ83" s="1485"/>
      <c r="CCK83" s="1485"/>
      <c r="CCL83" s="1485"/>
      <c r="CCM83" s="1485"/>
      <c r="CCN83" s="1485"/>
      <c r="CCO83" s="1485"/>
      <c r="CCP83" s="1485"/>
      <c r="CCQ83" s="1485"/>
      <c r="CCR83" s="1485"/>
      <c r="CCS83" s="1485"/>
      <c r="CCT83" s="1485"/>
      <c r="CCU83" s="1485"/>
      <c r="CCV83" s="1485"/>
      <c r="CCW83" s="1485"/>
      <c r="CCX83" s="1485"/>
      <c r="CCY83" s="1485"/>
      <c r="CCZ83" s="1485"/>
      <c r="CDA83" s="1485"/>
      <c r="CDB83" s="1485"/>
      <c r="CDC83" s="1485"/>
      <c r="CDD83" s="1485"/>
      <c r="CDE83" s="1485"/>
      <c r="CDF83" s="1485"/>
      <c r="CDG83" s="1485"/>
      <c r="CDH83" s="1485"/>
      <c r="CDI83" s="1485"/>
      <c r="CDJ83" s="1485"/>
      <c r="CDK83" s="1485"/>
      <c r="CDL83" s="1485"/>
      <c r="CDM83" s="1485"/>
      <c r="CDN83" s="1485"/>
      <c r="CDO83" s="1485"/>
      <c r="CDP83" s="1485"/>
      <c r="CDQ83" s="1485"/>
      <c r="CDR83" s="1485"/>
      <c r="CDS83" s="1485"/>
      <c r="CDT83" s="1485"/>
      <c r="CDU83" s="1485"/>
      <c r="CDV83" s="1485"/>
      <c r="CDW83" s="1485"/>
      <c r="CDX83" s="1485"/>
      <c r="CDY83" s="1485"/>
      <c r="CDZ83" s="1485"/>
      <c r="CEA83" s="1485"/>
      <c r="CEB83" s="1485"/>
      <c r="CEC83" s="1485"/>
      <c r="CED83" s="1485"/>
      <c r="CEE83" s="1485"/>
      <c r="CEF83" s="1485"/>
      <c r="CEG83" s="1485"/>
      <c r="CEH83" s="1485"/>
      <c r="CEI83" s="1485"/>
      <c r="CEJ83" s="1485"/>
      <c r="CEK83" s="1485"/>
      <c r="CEL83" s="1485"/>
      <c r="CEM83" s="1485"/>
      <c r="CEN83" s="1485"/>
      <c r="CEO83" s="1485"/>
      <c r="CEP83" s="1485"/>
      <c r="CEQ83" s="1485"/>
      <c r="CER83" s="1485"/>
      <c r="CES83" s="1485"/>
      <c r="CET83" s="1485"/>
      <c r="CEU83" s="1485"/>
      <c r="CEV83" s="1485"/>
      <c r="CEW83" s="1485"/>
      <c r="CEX83" s="1485"/>
      <c r="CEY83" s="1485"/>
      <c r="CEZ83" s="1485"/>
      <c r="CFA83" s="1485"/>
      <c r="CFB83" s="1485"/>
      <c r="CFC83" s="1485"/>
      <c r="CFD83" s="1485"/>
      <c r="CFE83" s="1485"/>
      <c r="CFF83" s="1485"/>
      <c r="CFG83" s="1485"/>
      <c r="CFH83" s="1485"/>
      <c r="CFI83" s="1485"/>
      <c r="CFJ83" s="1485"/>
      <c r="CFK83" s="1485"/>
      <c r="CFL83" s="1485"/>
      <c r="CFM83" s="1485"/>
      <c r="CFN83" s="1485"/>
      <c r="CFO83" s="1485"/>
      <c r="CFP83" s="1485"/>
      <c r="CFQ83" s="1485"/>
      <c r="CFR83" s="1485"/>
      <c r="CFS83" s="1485"/>
      <c r="CFT83" s="1485"/>
      <c r="CFU83" s="1485"/>
      <c r="CFV83" s="1485"/>
      <c r="CFW83" s="1485"/>
      <c r="CFX83" s="1485"/>
      <c r="CFY83" s="1485"/>
      <c r="CFZ83" s="1485"/>
      <c r="CGA83" s="1485"/>
      <c r="CGB83" s="1485"/>
      <c r="CGC83" s="1485"/>
      <c r="CGD83" s="1485"/>
      <c r="CGE83" s="1485"/>
      <c r="CGF83" s="1485"/>
      <c r="CGG83" s="1485"/>
      <c r="CGH83" s="1485"/>
      <c r="CGI83" s="1485"/>
      <c r="CGJ83" s="1485"/>
      <c r="CGK83" s="1485"/>
      <c r="CGL83" s="1485"/>
      <c r="CGM83" s="1485"/>
      <c r="CGN83" s="1485"/>
      <c r="CGO83" s="1485"/>
      <c r="CGP83" s="1485"/>
      <c r="CGQ83" s="1485"/>
      <c r="CGR83" s="1485"/>
      <c r="CGS83" s="1485"/>
      <c r="CGT83" s="1485"/>
      <c r="CGU83" s="1485"/>
      <c r="CGV83" s="1485"/>
      <c r="CGW83" s="1485"/>
      <c r="CGX83" s="1485"/>
      <c r="CGY83" s="1485"/>
      <c r="CGZ83" s="1485"/>
      <c r="CHA83" s="1485"/>
      <c r="CHB83" s="1485"/>
      <c r="CHC83" s="1485"/>
      <c r="CHD83" s="1485"/>
      <c r="CHE83" s="1485"/>
      <c r="CHF83" s="1485"/>
      <c r="CHG83" s="1485"/>
      <c r="CHH83" s="1485"/>
      <c r="CHI83" s="1485"/>
      <c r="CHJ83" s="1485"/>
      <c r="CHK83" s="1485"/>
      <c r="CHL83" s="1485"/>
      <c r="CHM83" s="1485"/>
      <c r="CHN83" s="1485"/>
      <c r="CHO83" s="1485"/>
      <c r="CHP83" s="1485"/>
      <c r="CHQ83" s="1485"/>
      <c r="CHR83" s="1485"/>
      <c r="CHS83" s="1485"/>
      <c r="CHT83" s="1485"/>
      <c r="CHU83" s="1485"/>
      <c r="CHV83" s="1485"/>
      <c r="CHW83" s="1485"/>
      <c r="CHX83" s="1485"/>
      <c r="CHY83" s="1485"/>
      <c r="CHZ83" s="1485"/>
      <c r="CIA83" s="1485"/>
      <c r="CIB83" s="1485"/>
      <c r="CIC83" s="1485"/>
      <c r="CID83" s="1485"/>
      <c r="CIE83" s="1485"/>
      <c r="CIF83" s="1485"/>
      <c r="CIG83" s="1485"/>
      <c r="CIH83" s="1485"/>
      <c r="CII83" s="1485"/>
      <c r="CIJ83" s="1485"/>
      <c r="CIK83" s="1485"/>
      <c r="CIL83" s="1485"/>
      <c r="CIM83" s="1485"/>
      <c r="CIN83" s="1485"/>
      <c r="CIO83" s="1485"/>
      <c r="CIP83" s="1485"/>
      <c r="CIQ83" s="1485"/>
      <c r="CIR83" s="1485"/>
      <c r="CIS83" s="1485"/>
      <c r="CIT83" s="1485"/>
      <c r="CIU83" s="1485"/>
      <c r="CIV83" s="1485"/>
      <c r="CIW83" s="1485"/>
      <c r="CIX83" s="1485"/>
      <c r="CIY83" s="1485"/>
      <c r="CIZ83" s="1485"/>
      <c r="CJA83" s="1485"/>
      <c r="CJB83" s="1485"/>
      <c r="CJC83" s="1485"/>
      <c r="CJD83" s="1485"/>
      <c r="CJE83" s="1485"/>
      <c r="CJF83" s="1485"/>
      <c r="CJG83" s="1485"/>
      <c r="CJH83" s="1485"/>
      <c r="CJI83" s="1485"/>
      <c r="CJJ83" s="1485"/>
      <c r="CJK83" s="1485"/>
      <c r="CJL83" s="1485"/>
      <c r="CJM83" s="1485"/>
      <c r="CJN83" s="1485"/>
      <c r="CJO83" s="1485"/>
      <c r="CJP83" s="1485"/>
      <c r="CJQ83" s="1485"/>
      <c r="CJR83" s="1485"/>
      <c r="CJS83" s="1485"/>
      <c r="CJT83" s="1485"/>
      <c r="CJU83" s="1485"/>
      <c r="CJV83" s="1485"/>
      <c r="CJW83" s="1485"/>
      <c r="CJX83" s="1485"/>
      <c r="CJY83" s="1485"/>
      <c r="CJZ83" s="1485"/>
      <c r="CKA83" s="1485"/>
      <c r="CKB83" s="1485"/>
      <c r="CKC83" s="1485"/>
      <c r="CKD83" s="1485"/>
      <c r="CKE83" s="1485"/>
      <c r="CKF83" s="1485"/>
      <c r="CKG83" s="1485"/>
      <c r="CKH83" s="1485"/>
      <c r="CKI83" s="1485"/>
      <c r="CKJ83" s="1485"/>
      <c r="CKK83" s="1485"/>
      <c r="CKL83" s="1485"/>
      <c r="CKM83" s="1485"/>
      <c r="CKN83" s="1485"/>
      <c r="CKO83" s="1485"/>
      <c r="CKP83" s="1485"/>
      <c r="CKQ83" s="1485"/>
      <c r="CKR83" s="1485"/>
      <c r="CKS83" s="1485"/>
      <c r="CKT83" s="1485"/>
      <c r="CKU83" s="1485"/>
      <c r="CKV83" s="1485"/>
      <c r="CKW83" s="1485"/>
      <c r="CKX83" s="1485"/>
      <c r="CKY83" s="1485"/>
      <c r="CKZ83" s="1485"/>
      <c r="CLA83" s="1485"/>
      <c r="CLB83" s="1485"/>
      <c r="CLC83" s="1485"/>
      <c r="CLD83" s="1485"/>
      <c r="CLE83" s="1485"/>
      <c r="CLF83" s="1485"/>
      <c r="CLG83" s="1485"/>
      <c r="CLH83" s="1485"/>
      <c r="CLI83" s="1485"/>
      <c r="CLJ83" s="1485"/>
      <c r="CLK83" s="1485"/>
      <c r="CLL83" s="1485"/>
      <c r="CLM83" s="1485"/>
      <c r="CLN83" s="1485"/>
      <c r="CLO83" s="1485"/>
      <c r="CLP83" s="1485"/>
      <c r="CLQ83" s="1485"/>
      <c r="CLR83" s="1485"/>
      <c r="CLS83" s="1485"/>
      <c r="CLT83" s="1485"/>
      <c r="CLU83" s="1485"/>
      <c r="CLV83" s="1485"/>
      <c r="CLW83" s="1485"/>
      <c r="CLX83" s="1485"/>
      <c r="CLY83" s="1485"/>
      <c r="CLZ83" s="1485"/>
      <c r="CMA83" s="1485"/>
      <c r="CMB83" s="1485"/>
      <c r="CMC83" s="1485"/>
      <c r="CMD83" s="1485"/>
      <c r="CME83" s="1485"/>
      <c r="CMF83" s="1485"/>
      <c r="CMG83" s="1485"/>
      <c r="CMH83" s="1485"/>
      <c r="CMI83" s="1485"/>
      <c r="CMJ83" s="1485"/>
      <c r="CMK83" s="1485"/>
      <c r="CML83" s="1485"/>
      <c r="CMM83" s="1485"/>
      <c r="CMN83" s="1485"/>
      <c r="CMO83" s="1485"/>
      <c r="CMP83" s="1485"/>
      <c r="CMQ83" s="1485"/>
      <c r="CMR83" s="1485"/>
      <c r="CMS83" s="1485"/>
      <c r="CMT83" s="1485"/>
      <c r="CMU83" s="1485"/>
      <c r="CMV83" s="1485"/>
      <c r="CMW83" s="1485"/>
      <c r="CMX83" s="1485"/>
      <c r="CMY83" s="1485"/>
      <c r="CMZ83" s="1485"/>
      <c r="CNA83" s="1485"/>
      <c r="CNB83" s="1485"/>
      <c r="CNC83" s="1485"/>
      <c r="CND83" s="1485"/>
      <c r="CNE83" s="1485"/>
      <c r="CNF83" s="1485"/>
      <c r="CNG83" s="1485"/>
      <c r="CNH83" s="1485"/>
      <c r="CNI83" s="1485"/>
      <c r="CNJ83" s="1485"/>
      <c r="CNK83" s="1485"/>
      <c r="CNL83" s="1485"/>
      <c r="CNM83" s="1485"/>
      <c r="CNN83" s="1485"/>
      <c r="CNO83" s="1485"/>
      <c r="CNP83" s="1485"/>
      <c r="CNQ83" s="1485"/>
      <c r="CNR83" s="1485"/>
      <c r="CNS83" s="1485"/>
      <c r="CNT83" s="1485"/>
      <c r="CNU83" s="1485"/>
      <c r="CNV83" s="1485"/>
      <c r="CNW83" s="1485"/>
      <c r="CNX83" s="1485"/>
      <c r="CNY83" s="1485"/>
      <c r="CNZ83" s="1485"/>
      <c r="COA83" s="1485"/>
      <c r="COB83" s="1485"/>
      <c r="COC83" s="1485"/>
      <c r="COD83" s="1485"/>
      <c r="COE83" s="1485"/>
      <c r="COF83" s="1485"/>
      <c r="COG83" s="1485"/>
      <c r="COH83" s="1485"/>
      <c r="COI83" s="1485"/>
      <c r="COJ83" s="1485"/>
      <c r="COK83" s="1485"/>
      <c r="COL83" s="1485"/>
      <c r="COM83" s="1485"/>
      <c r="CON83" s="1485"/>
      <c r="COO83" s="1485"/>
      <c r="COP83" s="1485"/>
      <c r="COQ83" s="1485"/>
      <c r="COR83" s="1485"/>
      <c r="COS83" s="1485"/>
      <c r="COT83" s="1485"/>
      <c r="COU83" s="1485"/>
      <c r="COV83" s="1485"/>
      <c r="COW83" s="1485"/>
      <c r="COX83" s="1485"/>
      <c r="COY83" s="1485"/>
      <c r="COZ83" s="1485"/>
      <c r="CPA83" s="1485"/>
      <c r="CPB83" s="1485"/>
      <c r="CPC83" s="1485"/>
      <c r="CPD83" s="1485"/>
      <c r="CPE83" s="1485"/>
      <c r="CPF83" s="1485"/>
      <c r="CPG83" s="1485"/>
      <c r="CPH83" s="1485"/>
      <c r="CPI83" s="1485"/>
      <c r="CPJ83" s="1485"/>
      <c r="CPK83" s="1485"/>
      <c r="CPL83" s="1485"/>
      <c r="CPM83" s="1485"/>
      <c r="CPN83" s="1485"/>
      <c r="CPO83" s="1485"/>
      <c r="CPP83" s="1485"/>
      <c r="CPQ83" s="1485"/>
      <c r="CPR83" s="1485"/>
      <c r="CPS83" s="1485"/>
      <c r="CPT83" s="1485"/>
      <c r="CPU83" s="1485"/>
      <c r="CPV83" s="1485"/>
      <c r="CPW83" s="1485"/>
      <c r="CPX83" s="1485"/>
      <c r="CPY83" s="1485"/>
      <c r="CPZ83" s="1485"/>
      <c r="CQA83" s="1485"/>
      <c r="CQB83" s="1485"/>
      <c r="CQC83" s="1485"/>
      <c r="CQD83" s="1485"/>
      <c r="CQE83" s="1485"/>
      <c r="CQF83" s="1485"/>
      <c r="CQG83" s="1485"/>
      <c r="CQH83" s="1485"/>
      <c r="CQI83" s="1485"/>
      <c r="CQJ83" s="1485"/>
      <c r="CQK83" s="1485"/>
      <c r="CQL83" s="1485"/>
      <c r="CQM83" s="1485"/>
      <c r="CQN83" s="1485"/>
      <c r="CQO83" s="1485"/>
      <c r="CQP83" s="1485"/>
      <c r="CQQ83" s="1485"/>
      <c r="CQR83" s="1485"/>
      <c r="CQS83" s="1485"/>
      <c r="CQT83" s="1485"/>
      <c r="CQU83" s="1485"/>
      <c r="CQV83" s="1485"/>
      <c r="CQW83" s="1485"/>
      <c r="CQX83" s="1485"/>
      <c r="CQY83" s="1485"/>
      <c r="CQZ83" s="1485"/>
      <c r="CRA83" s="1485"/>
      <c r="CRB83" s="1485"/>
      <c r="CRC83" s="1485"/>
      <c r="CRD83" s="1485"/>
      <c r="CRE83" s="1485"/>
      <c r="CRF83" s="1485"/>
      <c r="CRG83" s="1485"/>
      <c r="CRH83" s="1485"/>
      <c r="CRI83" s="1485"/>
      <c r="CRJ83" s="1485"/>
      <c r="CRK83" s="1485"/>
      <c r="CRL83" s="1485"/>
      <c r="CRM83" s="1485"/>
      <c r="CRN83" s="1485"/>
      <c r="CRO83" s="1485"/>
      <c r="CRP83" s="1485"/>
      <c r="CRQ83" s="1485"/>
      <c r="CRR83" s="1485"/>
      <c r="CRS83" s="1485"/>
      <c r="CRT83" s="1485"/>
      <c r="CRU83" s="1485"/>
      <c r="CRV83" s="1485"/>
      <c r="CRW83" s="1485"/>
      <c r="CRX83" s="1485"/>
      <c r="CRY83" s="1485"/>
      <c r="CRZ83" s="1485"/>
      <c r="CSA83" s="1485"/>
      <c r="CSB83" s="1485"/>
      <c r="CSC83" s="1485"/>
      <c r="CSD83" s="1485"/>
      <c r="CSE83" s="1485"/>
      <c r="CSF83" s="1485"/>
      <c r="CSG83" s="1485"/>
      <c r="CSH83" s="1485"/>
      <c r="CSI83" s="1485"/>
      <c r="CSJ83" s="1485"/>
      <c r="CSK83" s="1485"/>
      <c r="CSL83" s="1485"/>
      <c r="CSM83" s="1485"/>
      <c r="CSN83" s="1485"/>
      <c r="CSO83" s="1485"/>
      <c r="CSP83" s="1485"/>
      <c r="CSQ83" s="1485"/>
      <c r="CSR83" s="1485"/>
      <c r="CSS83" s="1485"/>
      <c r="CST83" s="1485"/>
      <c r="CSU83" s="1485"/>
      <c r="CSV83" s="1485"/>
      <c r="CSW83" s="1485"/>
      <c r="CSX83" s="1485"/>
      <c r="CSY83" s="1485"/>
      <c r="CSZ83" s="1485"/>
      <c r="CTA83" s="1485"/>
      <c r="CTB83" s="1485"/>
      <c r="CTC83" s="1485"/>
      <c r="CTD83" s="1485"/>
      <c r="CTE83" s="1485"/>
      <c r="CTF83" s="1485"/>
      <c r="CTG83" s="1485"/>
      <c r="CTH83" s="1485"/>
      <c r="CTI83" s="1485"/>
      <c r="CTJ83" s="1485"/>
      <c r="CTK83" s="1485"/>
      <c r="CTL83" s="1485"/>
      <c r="CTM83" s="1485"/>
      <c r="CTN83" s="1485"/>
      <c r="CTO83" s="1485"/>
      <c r="CTP83" s="1485"/>
      <c r="CTQ83" s="1485"/>
      <c r="CTR83" s="1485"/>
      <c r="CTS83" s="1485"/>
      <c r="CTT83" s="1485"/>
      <c r="CTU83" s="1485"/>
      <c r="CTV83" s="1485"/>
      <c r="CTW83" s="1485"/>
      <c r="CTX83" s="1485"/>
      <c r="CTY83" s="1485"/>
      <c r="CTZ83" s="1485"/>
      <c r="CUA83" s="1485"/>
      <c r="CUB83" s="1485"/>
      <c r="CUC83" s="1485"/>
      <c r="CUD83" s="1485"/>
      <c r="CUE83" s="1485"/>
      <c r="CUF83" s="1485"/>
      <c r="CUG83" s="1485"/>
      <c r="CUH83" s="1485"/>
      <c r="CUI83" s="1485"/>
      <c r="CUJ83" s="1485"/>
      <c r="CUK83" s="1485"/>
      <c r="CUL83" s="1485"/>
      <c r="CUM83" s="1485"/>
      <c r="CUN83" s="1485"/>
      <c r="CUO83" s="1485"/>
      <c r="CUP83" s="1485"/>
      <c r="CUQ83" s="1485"/>
      <c r="CUR83" s="1485"/>
      <c r="CUS83" s="1485"/>
      <c r="CUT83" s="1485"/>
      <c r="CUU83" s="1485"/>
      <c r="CUV83" s="1485"/>
      <c r="CUW83" s="1485"/>
      <c r="CUX83" s="1485"/>
      <c r="CUY83" s="1485"/>
      <c r="CUZ83" s="1485"/>
      <c r="CVA83" s="1485"/>
      <c r="CVB83" s="1485"/>
      <c r="CVC83" s="1485"/>
      <c r="CVD83" s="1485"/>
      <c r="CVE83" s="1485"/>
      <c r="CVF83" s="1485"/>
      <c r="CVG83" s="1485"/>
      <c r="CVH83" s="1485"/>
      <c r="CVI83" s="1485"/>
      <c r="CVJ83" s="1485"/>
      <c r="CVK83" s="1485"/>
      <c r="CVL83" s="1485"/>
      <c r="CVM83" s="1485"/>
      <c r="CVN83" s="1485"/>
      <c r="CVO83" s="1485"/>
      <c r="CVP83" s="1485"/>
      <c r="CVQ83" s="1485"/>
      <c r="CVR83" s="1485"/>
      <c r="CVS83" s="1485"/>
      <c r="CVT83" s="1485"/>
      <c r="CVU83" s="1485"/>
      <c r="CVV83" s="1485"/>
      <c r="CVW83" s="1485"/>
      <c r="CVX83" s="1485"/>
      <c r="CVY83" s="1485"/>
      <c r="CVZ83" s="1485"/>
      <c r="CWA83" s="1485"/>
      <c r="CWB83" s="1485"/>
      <c r="CWC83" s="1485"/>
      <c r="CWD83" s="1485"/>
      <c r="CWE83" s="1485"/>
      <c r="CWF83" s="1485"/>
      <c r="CWG83" s="1485"/>
      <c r="CWH83" s="1485"/>
      <c r="CWI83" s="1485"/>
      <c r="CWJ83" s="1485"/>
      <c r="CWK83" s="1485"/>
      <c r="CWL83" s="1485"/>
      <c r="CWM83" s="1485"/>
      <c r="CWN83" s="1485"/>
      <c r="CWO83" s="1485"/>
      <c r="CWP83" s="1485"/>
      <c r="CWQ83" s="1485"/>
      <c r="CWR83" s="1485"/>
      <c r="CWS83" s="1485"/>
      <c r="CWT83" s="1485"/>
      <c r="CWU83" s="1485"/>
      <c r="CWV83" s="1485"/>
      <c r="CWW83" s="1485"/>
      <c r="CWX83" s="1485"/>
      <c r="CWY83" s="1485"/>
      <c r="CWZ83" s="1485"/>
      <c r="CXA83" s="1485"/>
      <c r="CXB83" s="1485"/>
      <c r="CXC83" s="1485"/>
      <c r="CXD83" s="1485"/>
      <c r="CXE83" s="1485"/>
      <c r="CXF83" s="1485"/>
      <c r="CXG83" s="1485"/>
      <c r="CXH83" s="1485"/>
      <c r="CXI83" s="1485"/>
      <c r="CXJ83" s="1485"/>
      <c r="CXK83" s="1485"/>
      <c r="CXL83" s="1485"/>
      <c r="CXM83" s="1485"/>
      <c r="CXN83" s="1485"/>
      <c r="CXO83" s="1485"/>
      <c r="CXP83" s="1485"/>
      <c r="CXQ83" s="1485"/>
      <c r="CXR83" s="1485"/>
      <c r="CXS83" s="1485"/>
      <c r="CXT83" s="1485"/>
      <c r="CXU83" s="1485"/>
      <c r="CXV83" s="1485"/>
      <c r="CXW83" s="1485"/>
      <c r="CXX83" s="1485"/>
      <c r="CXY83" s="1485"/>
      <c r="CXZ83" s="1485"/>
      <c r="CYA83" s="1485"/>
      <c r="CYB83" s="1485"/>
      <c r="CYC83" s="1485"/>
      <c r="CYD83" s="1485"/>
      <c r="CYE83" s="1485"/>
      <c r="CYF83" s="1485"/>
      <c r="CYG83" s="1485"/>
      <c r="CYH83" s="1485"/>
      <c r="CYI83" s="1485"/>
      <c r="CYJ83" s="1485"/>
      <c r="CYK83" s="1485"/>
      <c r="CYL83" s="1485"/>
      <c r="CYM83" s="1485"/>
      <c r="CYN83" s="1485"/>
      <c r="CYO83" s="1485"/>
      <c r="CYP83" s="1485"/>
      <c r="CYQ83" s="1485"/>
      <c r="CYR83" s="1485"/>
      <c r="CYS83" s="1485"/>
      <c r="CYT83" s="1485"/>
      <c r="CYU83" s="1485"/>
      <c r="CYV83" s="1485"/>
      <c r="CYW83" s="1485"/>
      <c r="CYX83" s="1485"/>
      <c r="CYY83" s="1485"/>
      <c r="CYZ83" s="1485"/>
      <c r="CZA83" s="1485"/>
      <c r="CZB83" s="1485"/>
      <c r="CZC83" s="1485"/>
      <c r="CZD83" s="1485"/>
      <c r="CZE83" s="1485"/>
      <c r="CZF83" s="1485"/>
      <c r="CZG83" s="1485"/>
      <c r="CZH83" s="1485"/>
      <c r="CZI83" s="1485"/>
      <c r="CZJ83" s="1485"/>
      <c r="CZK83" s="1485"/>
      <c r="CZL83" s="1485"/>
      <c r="CZM83" s="1485"/>
      <c r="CZN83" s="1485"/>
      <c r="CZO83" s="1485"/>
      <c r="CZP83" s="1485"/>
      <c r="CZQ83" s="1485"/>
      <c r="CZR83" s="1485"/>
      <c r="CZS83" s="1485"/>
      <c r="CZT83" s="1485"/>
      <c r="CZU83" s="1485"/>
      <c r="CZV83" s="1485"/>
      <c r="CZW83" s="1485"/>
      <c r="CZX83" s="1485"/>
      <c r="CZY83" s="1485"/>
      <c r="CZZ83" s="1485"/>
      <c r="DAA83" s="1485"/>
      <c r="DAB83" s="1485"/>
      <c r="DAC83" s="1485"/>
      <c r="DAD83" s="1485"/>
      <c r="DAE83" s="1485"/>
      <c r="DAF83" s="1485"/>
      <c r="DAG83" s="1485"/>
      <c r="DAH83" s="1485"/>
      <c r="DAI83" s="1485"/>
      <c r="DAJ83" s="1485"/>
      <c r="DAK83" s="1485"/>
      <c r="DAL83" s="1485"/>
      <c r="DAM83" s="1485"/>
      <c r="DAN83" s="1485"/>
      <c r="DAO83" s="1485"/>
      <c r="DAP83" s="1485"/>
      <c r="DAQ83" s="1485"/>
      <c r="DAR83" s="1485"/>
      <c r="DAS83" s="1485"/>
      <c r="DAT83" s="1485"/>
      <c r="DAU83" s="1485"/>
      <c r="DAV83" s="1485"/>
      <c r="DAW83" s="1485"/>
      <c r="DAX83" s="1485"/>
      <c r="DAY83" s="1485"/>
      <c r="DAZ83" s="1485"/>
      <c r="DBA83" s="1485"/>
      <c r="DBB83" s="1485"/>
      <c r="DBC83" s="1485"/>
      <c r="DBD83" s="1485"/>
      <c r="DBE83" s="1485"/>
      <c r="DBF83" s="1485"/>
      <c r="DBG83" s="1485"/>
      <c r="DBH83" s="1485"/>
      <c r="DBI83" s="1485"/>
      <c r="DBJ83" s="1485"/>
      <c r="DBK83" s="1485"/>
      <c r="DBL83" s="1485"/>
      <c r="DBM83" s="1485"/>
      <c r="DBN83" s="1485"/>
      <c r="DBO83" s="1485"/>
      <c r="DBP83" s="1485"/>
      <c r="DBQ83" s="1485"/>
      <c r="DBR83" s="1485"/>
      <c r="DBS83" s="1485"/>
      <c r="DBT83" s="1485"/>
      <c r="DBU83" s="1485"/>
      <c r="DBV83" s="1485"/>
      <c r="DBW83" s="1485"/>
      <c r="DBX83" s="1485"/>
      <c r="DBY83" s="1485"/>
      <c r="DBZ83" s="1485"/>
      <c r="DCA83" s="1485"/>
      <c r="DCB83" s="1485"/>
      <c r="DCC83" s="1485"/>
      <c r="DCD83" s="1485"/>
      <c r="DCE83" s="1485"/>
      <c r="DCF83" s="1485"/>
      <c r="DCG83" s="1485"/>
      <c r="DCH83" s="1485"/>
      <c r="DCI83" s="1485"/>
      <c r="DCJ83" s="1485"/>
      <c r="DCK83" s="1485"/>
      <c r="DCL83" s="1485"/>
      <c r="DCM83" s="1485"/>
      <c r="DCN83" s="1485"/>
      <c r="DCO83" s="1485"/>
      <c r="DCP83" s="1485"/>
      <c r="DCQ83" s="1485"/>
      <c r="DCR83" s="1485"/>
      <c r="DCS83" s="1485"/>
      <c r="DCT83" s="1485"/>
      <c r="DCU83" s="1485"/>
      <c r="DCV83" s="1485"/>
      <c r="DCW83" s="1485"/>
      <c r="DCX83" s="1485"/>
      <c r="DCY83" s="1485"/>
      <c r="DCZ83" s="1485"/>
      <c r="DDA83" s="1485"/>
      <c r="DDB83" s="1485"/>
      <c r="DDC83" s="1485"/>
      <c r="DDD83" s="1485"/>
      <c r="DDE83" s="1485"/>
      <c r="DDF83" s="1485"/>
      <c r="DDG83" s="1485"/>
      <c r="DDH83" s="1485"/>
      <c r="DDI83" s="1485"/>
      <c r="DDJ83" s="1485"/>
      <c r="DDK83" s="1485"/>
      <c r="DDL83" s="1485"/>
      <c r="DDM83" s="1485"/>
      <c r="DDN83" s="1485"/>
      <c r="DDO83" s="1485"/>
      <c r="DDP83" s="1485"/>
      <c r="DDQ83" s="1485"/>
      <c r="DDR83" s="1485"/>
      <c r="DDS83" s="1485"/>
      <c r="DDT83" s="1485"/>
      <c r="DDU83" s="1485"/>
      <c r="DDV83" s="1485"/>
      <c r="DDW83" s="1485"/>
      <c r="DDX83" s="1485"/>
      <c r="DDY83" s="1485"/>
      <c r="DDZ83" s="1485"/>
      <c r="DEA83" s="1485"/>
      <c r="DEB83" s="1485"/>
      <c r="DEC83" s="1485"/>
      <c r="DED83" s="1485"/>
      <c r="DEE83" s="1485"/>
      <c r="DEF83" s="1485"/>
      <c r="DEG83" s="1485"/>
      <c r="DEH83" s="1485"/>
      <c r="DEI83" s="1485"/>
      <c r="DEJ83" s="1485"/>
      <c r="DEK83" s="1485"/>
      <c r="DEL83" s="1485"/>
      <c r="DEM83" s="1485"/>
      <c r="DEN83" s="1485"/>
      <c r="DEO83" s="1485"/>
      <c r="DEP83" s="1485"/>
      <c r="DEQ83" s="1485"/>
      <c r="DER83" s="1485"/>
      <c r="DES83" s="1485"/>
      <c r="DET83" s="1485"/>
      <c r="DEU83" s="1485"/>
      <c r="DEV83" s="1485"/>
      <c r="DEW83" s="1485"/>
      <c r="DEX83" s="1485"/>
      <c r="DEY83" s="1485"/>
      <c r="DEZ83" s="1485"/>
      <c r="DFA83" s="1485"/>
      <c r="DFB83" s="1485"/>
      <c r="DFC83" s="1485"/>
      <c r="DFD83" s="1485"/>
      <c r="DFE83" s="1485"/>
      <c r="DFF83" s="1485"/>
      <c r="DFG83" s="1485"/>
      <c r="DFH83" s="1485"/>
      <c r="DFI83" s="1485"/>
      <c r="DFJ83" s="1485"/>
      <c r="DFK83" s="1485"/>
      <c r="DFL83" s="1485"/>
      <c r="DFM83" s="1485"/>
      <c r="DFN83" s="1485"/>
      <c r="DFO83" s="1485"/>
      <c r="DFP83" s="1485"/>
      <c r="DFQ83" s="1485"/>
      <c r="DFR83" s="1485"/>
      <c r="DFS83" s="1485"/>
      <c r="DFT83" s="1485"/>
      <c r="DFU83" s="1485"/>
      <c r="DFV83" s="1485"/>
      <c r="DFW83" s="1485"/>
      <c r="DFX83" s="1485"/>
      <c r="DFY83" s="1485"/>
      <c r="DFZ83" s="1485"/>
      <c r="DGA83" s="1485"/>
      <c r="DGB83" s="1485"/>
      <c r="DGC83" s="1485"/>
      <c r="DGD83" s="1485"/>
      <c r="DGE83" s="1485"/>
      <c r="DGF83" s="1485"/>
      <c r="DGG83" s="1485"/>
      <c r="DGH83" s="1485"/>
      <c r="DGI83" s="1485"/>
      <c r="DGJ83" s="1485"/>
      <c r="DGK83" s="1485"/>
      <c r="DGL83" s="1485"/>
      <c r="DGM83" s="1485"/>
      <c r="DGN83" s="1485"/>
      <c r="DGO83" s="1485"/>
      <c r="DGP83" s="1485"/>
      <c r="DGQ83" s="1485"/>
      <c r="DGR83" s="1485"/>
      <c r="DGS83" s="1485"/>
      <c r="DGT83" s="1485"/>
      <c r="DGU83" s="1485"/>
      <c r="DGV83" s="1485"/>
      <c r="DGW83" s="1485"/>
      <c r="DGX83" s="1485"/>
      <c r="DGY83" s="1485"/>
      <c r="DGZ83" s="1485"/>
      <c r="DHA83" s="1485"/>
      <c r="DHB83" s="1485"/>
      <c r="DHC83" s="1485"/>
      <c r="DHD83" s="1485"/>
      <c r="DHE83" s="1485"/>
      <c r="DHF83" s="1485"/>
      <c r="DHG83" s="1485"/>
      <c r="DHH83" s="1485"/>
      <c r="DHI83" s="1485"/>
      <c r="DHJ83" s="1485"/>
      <c r="DHK83" s="1485"/>
      <c r="DHL83" s="1485"/>
      <c r="DHM83" s="1485"/>
      <c r="DHN83" s="1485"/>
      <c r="DHO83" s="1485"/>
      <c r="DHP83" s="1485"/>
      <c r="DHQ83" s="1485"/>
      <c r="DHR83" s="1485"/>
      <c r="DHS83" s="1485"/>
      <c r="DHT83" s="1485"/>
      <c r="DHU83" s="1485"/>
      <c r="DHV83" s="1485"/>
      <c r="DHW83" s="1485"/>
      <c r="DHX83" s="1485"/>
      <c r="DHY83" s="1485"/>
      <c r="DHZ83" s="1485"/>
      <c r="DIA83" s="1485"/>
      <c r="DIB83" s="1485"/>
      <c r="DIC83" s="1485"/>
      <c r="DID83" s="1485"/>
      <c r="DIE83" s="1485"/>
      <c r="DIF83" s="1485"/>
      <c r="DIG83" s="1485"/>
      <c r="DIH83" s="1485"/>
      <c r="DII83" s="1485"/>
      <c r="DIJ83" s="1485"/>
      <c r="DIK83" s="1485"/>
      <c r="DIL83" s="1485"/>
      <c r="DIM83" s="1485"/>
      <c r="DIN83" s="1485"/>
      <c r="DIO83" s="1485"/>
      <c r="DIP83" s="1485"/>
      <c r="DIQ83" s="1485"/>
      <c r="DIR83" s="1485"/>
      <c r="DIS83" s="1485"/>
      <c r="DIT83" s="1485"/>
      <c r="DIU83" s="1485"/>
      <c r="DIV83" s="1485"/>
      <c r="DIW83" s="1485"/>
      <c r="DIX83" s="1485"/>
      <c r="DIY83" s="1485"/>
      <c r="DIZ83" s="1485"/>
      <c r="DJA83" s="1485"/>
      <c r="DJB83" s="1485"/>
      <c r="DJC83" s="1485"/>
      <c r="DJD83" s="1485"/>
      <c r="DJE83" s="1485"/>
      <c r="DJF83" s="1485"/>
      <c r="DJG83" s="1485"/>
      <c r="DJH83" s="1485"/>
      <c r="DJI83" s="1485"/>
      <c r="DJJ83" s="1485"/>
      <c r="DJK83" s="1485"/>
      <c r="DJL83" s="1485"/>
      <c r="DJM83" s="1485"/>
      <c r="DJN83" s="1485"/>
      <c r="DJO83" s="1485"/>
      <c r="DJP83" s="1485"/>
      <c r="DJQ83" s="1485"/>
      <c r="DJR83" s="1485"/>
      <c r="DJS83" s="1485"/>
      <c r="DJT83" s="1485"/>
      <c r="DJU83" s="1485"/>
      <c r="DJV83" s="1485"/>
      <c r="DJW83" s="1485"/>
      <c r="DJX83" s="1485"/>
      <c r="DJY83" s="1485"/>
      <c r="DJZ83" s="1485"/>
      <c r="DKA83" s="1485"/>
      <c r="DKB83" s="1485"/>
      <c r="DKC83" s="1485"/>
      <c r="DKD83" s="1485"/>
      <c r="DKE83" s="1485"/>
      <c r="DKF83" s="1485"/>
      <c r="DKG83" s="1485"/>
      <c r="DKH83" s="1485"/>
      <c r="DKI83" s="1485"/>
      <c r="DKJ83" s="1485"/>
      <c r="DKK83" s="1485"/>
      <c r="DKL83" s="1485"/>
      <c r="DKM83" s="1485"/>
      <c r="DKN83" s="1485"/>
      <c r="DKO83" s="1485"/>
      <c r="DKP83" s="1485"/>
      <c r="DKQ83" s="1485"/>
      <c r="DKR83" s="1485"/>
      <c r="DKS83" s="1485"/>
      <c r="DKT83" s="1485"/>
      <c r="DKU83" s="1485"/>
      <c r="DKV83" s="1485"/>
      <c r="DKW83" s="1485"/>
      <c r="DKX83" s="1485"/>
      <c r="DKY83" s="1485"/>
      <c r="DKZ83" s="1485"/>
      <c r="DLA83" s="1485"/>
      <c r="DLB83" s="1485"/>
      <c r="DLC83" s="1485"/>
      <c r="DLD83" s="1485"/>
      <c r="DLE83" s="1485"/>
      <c r="DLF83" s="1485"/>
      <c r="DLG83" s="1485"/>
      <c r="DLH83" s="1485"/>
      <c r="DLI83" s="1485"/>
      <c r="DLJ83" s="1485"/>
      <c r="DLK83" s="1485"/>
      <c r="DLL83" s="1485"/>
      <c r="DLM83" s="1485"/>
      <c r="DLN83" s="1485"/>
      <c r="DLO83" s="1485"/>
      <c r="DLP83" s="1485"/>
      <c r="DLQ83" s="1485"/>
      <c r="DLR83" s="1485"/>
      <c r="DLS83" s="1485"/>
      <c r="DLT83" s="1485"/>
      <c r="DLU83" s="1485"/>
      <c r="DLV83" s="1485"/>
      <c r="DLW83" s="1485"/>
      <c r="DLX83" s="1485"/>
      <c r="DLY83" s="1485"/>
      <c r="DLZ83" s="1485"/>
      <c r="DMA83" s="1485"/>
      <c r="DMB83" s="1485"/>
      <c r="DMC83" s="1485"/>
      <c r="DMD83" s="1485"/>
      <c r="DME83" s="1485"/>
      <c r="DMF83" s="1485"/>
      <c r="DMG83" s="1485"/>
      <c r="DMH83" s="1485"/>
      <c r="DMI83" s="1485"/>
      <c r="DMJ83" s="1485"/>
      <c r="DMK83" s="1485"/>
      <c r="DML83" s="1485"/>
      <c r="DMM83" s="1485"/>
      <c r="DMN83" s="1485"/>
      <c r="DMO83" s="1485"/>
      <c r="DMP83" s="1485"/>
      <c r="DMQ83" s="1485"/>
      <c r="DMR83" s="1485"/>
      <c r="DMS83" s="1485"/>
      <c r="DMT83" s="1485"/>
      <c r="DMU83" s="1485"/>
      <c r="DMV83" s="1485"/>
      <c r="DMW83" s="1485"/>
      <c r="DMX83" s="1485"/>
      <c r="DMY83" s="1485"/>
      <c r="DMZ83" s="1485"/>
      <c r="DNA83" s="1485"/>
      <c r="DNB83" s="1485"/>
      <c r="DNC83" s="1485"/>
      <c r="DND83" s="1485"/>
      <c r="DNE83" s="1485"/>
      <c r="DNF83" s="1485"/>
      <c r="DNG83" s="1485"/>
      <c r="DNH83" s="1485"/>
      <c r="DNI83" s="1485"/>
      <c r="DNJ83" s="1485"/>
      <c r="DNK83" s="1485"/>
      <c r="DNL83" s="1485"/>
      <c r="DNM83" s="1485"/>
      <c r="DNN83" s="1485"/>
      <c r="DNO83" s="1485"/>
      <c r="DNP83" s="1485"/>
      <c r="DNQ83" s="1485"/>
      <c r="DNR83" s="1485"/>
      <c r="DNS83" s="1485"/>
      <c r="DNT83" s="1485"/>
      <c r="DNU83" s="1485"/>
      <c r="DNV83" s="1485"/>
      <c r="DNW83" s="1485"/>
      <c r="DNX83" s="1485"/>
      <c r="DNY83" s="1485"/>
      <c r="DNZ83" s="1485"/>
      <c r="DOA83" s="1485"/>
      <c r="DOB83" s="1485"/>
      <c r="DOC83" s="1485"/>
      <c r="DOD83" s="1485"/>
      <c r="DOE83" s="1485"/>
      <c r="DOF83" s="1485"/>
      <c r="DOG83" s="1485"/>
      <c r="DOH83" s="1485"/>
      <c r="DOI83" s="1485"/>
      <c r="DOJ83" s="1485"/>
      <c r="DOK83" s="1485"/>
      <c r="DOL83" s="1485"/>
      <c r="DOM83" s="1485"/>
      <c r="DON83" s="1485"/>
      <c r="DOO83" s="1485"/>
      <c r="DOP83" s="1485"/>
      <c r="DOQ83" s="1485"/>
      <c r="DOR83" s="1485"/>
      <c r="DOS83" s="1485"/>
      <c r="DOT83" s="1485"/>
      <c r="DOU83" s="1485"/>
      <c r="DOV83" s="1485"/>
      <c r="DOW83" s="1485"/>
      <c r="DOX83" s="1485"/>
      <c r="DOY83" s="1485"/>
      <c r="DOZ83" s="1485"/>
      <c r="DPA83" s="1485"/>
      <c r="DPB83" s="1485"/>
      <c r="DPC83" s="1485"/>
      <c r="DPD83" s="1485"/>
      <c r="DPE83" s="1485"/>
      <c r="DPF83" s="1485"/>
      <c r="DPG83" s="1485"/>
      <c r="DPH83" s="1485"/>
      <c r="DPI83" s="1485"/>
      <c r="DPJ83" s="1485"/>
      <c r="DPK83" s="1485"/>
      <c r="DPL83" s="1485"/>
      <c r="DPM83" s="1485"/>
      <c r="DPN83" s="1485"/>
      <c r="DPO83" s="1485"/>
      <c r="DPP83" s="1485"/>
      <c r="DPQ83" s="1485"/>
      <c r="DPR83" s="1485"/>
      <c r="DPS83" s="1485"/>
      <c r="DPT83" s="1485"/>
      <c r="DPU83" s="1485"/>
      <c r="DPV83" s="1485"/>
      <c r="DPW83" s="1485"/>
      <c r="DPX83" s="1485"/>
      <c r="DPY83" s="1485"/>
      <c r="DPZ83" s="1485"/>
      <c r="DQA83" s="1485"/>
      <c r="DQB83" s="1485"/>
      <c r="DQC83" s="1485"/>
      <c r="DQD83" s="1485"/>
      <c r="DQE83" s="1485"/>
      <c r="DQF83" s="1485"/>
      <c r="DQG83" s="1485"/>
      <c r="DQH83" s="1485"/>
      <c r="DQI83" s="1485"/>
      <c r="DQJ83" s="1485"/>
      <c r="DQK83" s="1485"/>
      <c r="DQL83" s="1485"/>
      <c r="DQM83" s="1485"/>
      <c r="DQN83" s="1485"/>
      <c r="DQO83" s="1485"/>
      <c r="DQP83" s="1485"/>
      <c r="DQQ83" s="1485"/>
      <c r="DQR83" s="1485"/>
      <c r="DQS83" s="1485"/>
      <c r="DQT83" s="1485"/>
      <c r="DQU83" s="1485"/>
      <c r="DQV83" s="1485"/>
      <c r="DQW83" s="1485"/>
      <c r="DQX83" s="1485"/>
      <c r="DQY83" s="1485"/>
      <c r="DQZ83" s="1485"/>
      <c r="DRA83" s="1485"/>
      <c r="DRB83" s="1485"/>
      <c r="DRC83" s="1485"/>
      <c r="DRD83" s="1485"/>
      <c r="DRE83" s="1485"/>
      <c r="DRF83" s="1485"/>
      <c r="DRG83" s="1485"/>
      <c r="DRH83" s="1485"/>
      <c r="DRI83" s="1485"/>
      <c r="DRJ83" s="1485"/>
      <c r="DRK83" s="1485"/>
      <c r="DRL83" s="1485"/>
      <c r="DRM83" s="1485"/>
      <c r="DRN83" s="1485"/>
      <c r="DRO83" s="1485"/>
      <c r="DRP83" s="1485"/>
      <c r="DRQ83" s="1485"/>
      <c r="DRR83" s="1485"/>
      <c r="DRS83" s="1485"/>
      <c r="DRT83" s="1485"/>
      <c r="DRU83" s="1485"/>
      <c r="DRV83" s="1485"/>
      <c r="DRW83" s="1485"/>
      <c r="DRX83" s="1485"/>
      <c r="DRY83" s="1485"/>
      <c r="DRZ83" s="1485"/>
      <c r="DSA83" s="1485"/>
      <c r="DSB83" s="1485"/>
      <c r="DSC83" s="1485"/>
      <c r="DSD83" s="1485"/>
      <c r="DSE83" s="1485"/>
      <c r="DSF83" s="1485"/>
      <c r="DSG83" s="1485"/>
      <c r="DSH83" s="1485"/>
      <c r="DSI83" s="1485"/>
      <c r="DSJ83" s="1485"/>
      <c r="DSK83" s="1485"/>
      <c r="DSL83" s="1485"/>
      <c r="DSM83" s="1485"/>
      <c r="DSN83" s="1485"/>
      <c r="DSO83" s="1485"/>
      <c r="DSP83" s="1485"/>
      <c r="DSQ83" s="1485"/>
      <c r="DSR83" s="1485"/>
      <c r="DSS83" s="1485"/>
      <c r="DST83" s="1485"/>
      <c r="DSU83" s="1485"/>
      <c r="DSV83" s="1485"/>
      <c r="DSW83" s="1485"/>
      <c r="DSX83" s="1485"/>
      <c r="DSY83" s="1485"/>
      <c r="DSZ83" s="1485"/>
      <c r="DTA83" s="1485"/>
      <c r="DTB83" s="1485"/>
      <c r="DTC83" s="1485"/>
      <c r="DTD83" s="1485"/>
      <c r="DTE83" s="1485"/>
      <c r="DTF83" s="1485"/>
      <c r="DTG83" s="1485"/>
      <c r="DTH83" s="1485"/>
      <c r="DTI83" s="1485"/>
      <c r="DTJ83" s="1485"/>
      <c r="DTK83" s="1485"/>
      <c r="DTL83" s="1485"/>
      <c r="DTM83" s="1485"/>
      <c r="DTN83" s="1485"/>
      <c r="DTO83" s="1485"/>
      <c r="DTP83" s="1485"/>
      <c r="DTQ83" s="1485"/>
      <c r="DTR83" s="1485"/>
      <c r="DTS83" s="1485"/>
      <c r="DTT83" s="1485"/>
      <c r="DTU83" s="1485"/>
      <c r="DTV83" s="1485"/>
      <c r="DTW83" s="1485"/>
      <c r="DTX83" s="1485"/>
      <c r="DTY83" s="1485"/>
      <c r="DTZ83" s="1485"/>
      <c r="DUA83" s="1485"/>
      <c r="DUB83" s="1485"/>
      <c r="DUC83" s="1485"/>
      <c r="DUD83" s="1485"/>
      <c r="DUE83" s="1485"/>
      <c r="DUF83" s="1485"/>
      <c r="DUG83" s="1485"/>
      <c r="DUH83" s="1485"/>
      <c r="DUI83" s="1485"/>
      <c r="DUJ83" s="1485"/>
      <c r="DUK83" s="1485"/>
      <c r="DUL83" s="1485"/>
      <c r="DUM83" s="1485"/>
      <c r="DUN83" s="1485"/>
      <c r="DUO83" s="1485"/>
      <c r="DUP83" s="1485"/>
      <c r="DUQ83" s="1485"/>
      <c r="DUR83" s="1485"/>
      <c r="DUS83" s="1485"/>
      <c r="DUT83" s="1485"/>
      <c r="DUU83" s="1485"/>
      <c r="DUV83" s="1485"/>
      <c r="DUW83" s="1485"/>
      <c r="DUX83" s="1485"/>
      <c r="DUY83" s="1485"/>
      <c r="DUZ83" s="1485"/>
      <c r="DVA83" s="1485"/>
      <c r="DVB83" s="1485"/>
      <c r="DVC83" s="1485"/>
      <c r="DVD83" s="1485"/>
      <c r="DVE83" s="1485"/>
      <c r="DVF83" s="1485"/>
      <c r="DVG83" s="1485"/>
      <c r="DVH83" s="1485"/>
      <c r="DVI83" s="1485"/>
      <c r="DVJ83" s="1485"/>
      <c r="DVK83" s="1485"/>
      <c r="DVL83" s="1485"/>
      <c r="DVM83" s="1485"/>
      <c r="DVN83" s="1485"/>
      <c r="DVO83" s="1485"/>
      <c r="DVP83" s="1485"/>
      <c r="DVQ83" s="1485"/>
      <c r="DVR83" s="1485"/>
      <c r="DVS83" s="1485"/>
      <c r="DVT83" s="1485"/>
      <c r="DVU83" s="1485"/>
      <c r="DVV83" s="1485"/>
      <c r="DVW83" s="1485"/>
      <c r="DVX83" s="1485"/>
      <c r="DVY83" s="1485"/>
      <c r="DVZ83" s="1485"/>
      <c r="DWA83" s="1485"/>
      <c r="DWB83" s="1485"/>
      <c r="DWC83" s="1485"/>
      <c r="DWD83" s="1485"/>
      <c r="DWE83" s="1485"/>
      <c r="DWF83" s="1485"/>
      <c r="DWG83" s="1485"/>
      <c r="DWH83" s="1485"/>
      <c r="DWI83" s="1485"/>
      <c r="DWJ83" s="1485"/>
      <c r="DWK83" s="1485"/>
      <c r="DWL83" s="1485"/>
      <c r="DWM83" s="1485"/>
      <c r="DWN83" s="1485"/>
      <c r="DWO83" s="1485"/>
      <c r="DWP83" s="1485"/>
      <c r="DWQ83" s="1485"/>
      <c r="DWR83" s="1485"/>
      <c r="DWS83" s="1485"/>
      <c r="DWT83" s="1485"/>
      <c r="DWU83" s="1485"/>
      <c r="DWV83" s="1485"/>
      <c r="DWW83" s="1485"/>
      <c r="DWX83" s="1485"/>
      <c r="DWY83" s="1485"/>
      <c r="DWZ83" s="1485"/>
      <c r="DXA83" s="1485"/>
      <c r="DXB83" s="1485"/>
      <c r="DXC83" s="1485"/>
      <c r="DXD83" s="1485"/>
      <c r="DXE83" s="1485"/>
      <c r="DXF83" s="1485"/>
      <c r="DXG83" s="1485"/>
      <c r="DXH83" s="1485"/>
      <c r="DXI83" s="1485"/>
      <c r="DXJ83" s="1485"/>
      <c r="DXK83" s="1485"/>
      <c r="DXL83" s="1485"/>
      <c r="DXM83" s="1485"/>
      <c r="DXN83" s="1485"/>
      <c r="DXO83" s="1485"/>
      <c r="DXP83" s="1485"/>
      <c r="DXQ83" s="1485"/>
      <c r="DXR83" s="1485"/>
      <c r="DXS83" s="1485"/>
      <c r="DXT83" s="1485"/>
      <c r="DXU83" s="1485"/>
      <c r="DXV83" s="1485"/>
      <c r="DXW83" s="1485"/>
      <c r="DXX83" s="1485"/>
      <c r="DXY83" s="1485"/>
      <c r="DXZ83" s="1485"/>
      <c r="DYA83" s="1485"/>
      <c r="DYB83" s="1485"/>
      <c r="DYC83" s="1485"/>
      <c r="DYD83" s="1485"/>
      <c r="DYE83" s="1485"/>
      <c r="DYF83" s="1485"/>
      <c r="DYG83" s="1485"/>
      <c r="DYH83" s="1485"/>
      <c r="DYI83" s="1485"/>
      <c r="DYJ83" s="1485"/>
      <c r="DYK83" s="1485"/>
      <c r="DYL83" s="1485"/>
      <c r="DYM83" s="1485"/>
      <c r="DYN83" s="1485"/>
      <c r="DYO83" s="1485"/>
      <c r="DYP83" s="1485"/>
      <c r="DYQ83" s="1485"/>
      <c r="DYR83" s="1485"/>
      <c r="DYS83" s="1485"/>
      <c r="DYT83" s="1485"/>
      <c r="DYU83" s="1485"/>
      <c r="DYV83" s="1485"/>
      <c r="DYW83" s="1485"/>
      <c r="DYX83" s="1485"/>
      <c r="DYY83" s="1485"/>
      <c r="DYZ83" s="1485"/>
      <c r="DZA83" s="1485"/>
      <c r="DZB83" s="1485"/>
      <c r="DZC83" s="1485"/>
      <c r="DZD83" s="1485"/>
      <c r="DZE83" s="1485"/>
      <c r="DZF83" s="1485"/>
      <c r="DZG83" s="1485"/>
      <c r="DZH83" s="1485"/>
      <c r="DZI83" s="1485"/>
      <c r="DZJ83" s="1485"/>
      <c r="DZK83" s="1485"/>
      <c r="DZL83" s="1485"/>
      <c r="DZM83" s="1485"/>
      <c r="DZN83" s="1485"/>
      <c r="DZO83" s="1485"/>
      <c r="DZP83" s="1485"/>
      <c r="DZQ83" s="1485"/>
      <c r="DZR83" s="1485"/>
      <c r="DZS83" s="1485"/>
      <c r="DZT83" s="1485"/>
      <c r="DZU83" s="1485"/>
      <c r="DZV83" s="1485"/>
      <c r="DZW83" s="1485"/>
      <c r="DZX83" s="1485"/>
      <c r="DZY83" s="1485"/>
      <c r="DZZ83" s="1485"/>
      <c r="EAA83" s="1485"/>
      <c r="EAB83" s="1485"/>
      <c r="EAC83" s="1485"/>
      <c r="EAD83" s="1485"/>
      <c r="EAE83" s="1485"/>
      <c r="EAF83" s="1485"/>
      <c r="EAG83" s="1485"/>
      <c r="EAH83" s="1485"/>
      <c r="EAI83" s="1485"/>
      <c r="EAJ83" s="1485"/>
      <c r="EAK83" s="1485"/>
      <c r="EAL83" s="1485"/>
      <c r="EAM83" s="1485"/>
      <c r="EAN83" s="1485"/>
      <c r="EAO83" s="1485"/>
      <c r="EAP83" s="1485"/>
      <c r="EAQ83" s="1485"/>
      <c r="EAR83" s="1485"/>
      <c r="EAS83" s="1485"/>
      <c r="EAT83" s="1485"/>
      <c r="EAU83" s="1485"/>
      <c r="EAV83" s="1485"/>
      <c r="EAW83" s="1485"/>
      <c r="EAX83" s="1485"/>
      <c r="EAY83" s="1485"/>
      <c r="EAZ83" s="1485"/>
      <c r="EBA83" s="1485"/>
      <c r="EBB83" s="1485"/>
      <c r="EBC83" s="1485"/>
      <c r="EBD83" s="1485"/>
      <c r="EBE83" s="1485"/>
      <c r="EBF83" s="1485"/>
      <c r="EBG83" s="1485"/>
      <c r="EBH83" s="1485"/>
      <c r="EBI83" s="1485"/>
      <c r="EBJ83" s="1485"/>
      <c r="EBK83" s="1485"/>
      <c r="EBL83" s="1485"/>
      <c r="EBM83" s="1485"/>
      <c r="EBN83" s="1485"/>
      <c r="EBO83" s="1485"/>
      <c r="EBP83" s="1485"/>
      <c r="EBQ83" s="1485"/>
      <c r="EBR83" s="1485"/>
      <c r="EBS83" s="1485"/>
      <c r="EBT83" s="1485"/>
      <c r="EBU83" s="1485"/>
      <c r="EBV83" s="1485"/>
      <c r="EBW83" s="1485"/>
      <c r="EBX83" s="1485"/>
      <c r="EBY83" s="1485"/>
      <c r="EBZ83" s="1485"/>
      <c r="ECA83" s="1485"/>
      <c r="ECB83" s="1485"/>
      <c r="ECC83" s="1485"/>
      <c r="ECD83" s="1485"/>
      <c r="ECE83" s="1485"/>
      <c r="ECF83" s="1485"/>
      <c r="ECG83" s="1485"/>
      <c r="ECH83" s="1485"/>
      <c r="ECI83" s="1485"/>
      <c r="ECJ83" s="1485"/>
      <c r="ECK83" s="1485"/>
      <c r="ECL83" s="1485"/>
      <c r="ECM83" s="1485"/>
      <c r="ECN83" s="1485"/>
      <c r="ECO83" s="1485"/>
      <c r="ECP83" s="1485"/>
      <c r="ECQ83" s="1485"/>
      <c r="ECR83" s="1485"/>
      <c r="ECS83" s="1485"/>
      <c r="ECT83" s="1485"/>
      <c r="ECU83" s="1485"/>
      <c r="ECV83" s="1485"/>
      <c r="ECW83" s="1485"/>
      <c r="ECX83" s="1485"/>
      <c r="ECY83" s="1485"/>
      <c r="ECZ83" s="1485"/>
      <c r="EDA83" s="1485"/>
      <c r="EDB83" s="1485"/>
      <c r="EDC83" s="1485"/>
      <c r="EDD83" s="1485"/>
      <c r="EDE83" s="1485"/>
      <c r="EDF83" s="1485"/>
      <c r="EDG83" s="1485"/>
      <c r="EDH83" s="1485"/>
      <c r="EDI83" s="1485"/>
      <c r="EDJ83" s="1485"/>
      <c r="EDK83" s="1485"/>
      <c r="EDL83" s="1485"/>
      <c r="EDM83" s="1485"/>
      <c r="EDN83" s="1485"/>
      <c r="EDO83" s="1485"/>
      <c r="EDP83" s="1485"/>
      <c r="EDQ83" s="1485"/>
      <c r="EDR83" s="1485"/>
      <c r="EDS83" s="1485"/>
      <c r="EDT83" s="1485"/>
      <c r="EDU83" s="1485"/>
      <c r="EDV83" s="1485"/>
      <c r="EDW83" s="1485"/>
      <c r="EDX83" s="1485"/>
      <c r="EDY83" s="1485"/>
      <c r="EDZ83" s="1485"/>
      <c r="EEA83" s="1485"/>
      <c r="EEB83" s="1485"/>
      <c r="EEC83" s="1485"/>
      <c r="EED83" s="1485"/>
      <c r="EEE83" s="1485"/>
      <c r="EEF83" s="1485"/>
      <c r="EEG83" s="1485"/>
      <c r="EEH83" s="1485"/>
      <c r="EEI83" s="1485"/>
      <c r="EEJ83" s="1485"/>
      <c r="EEK83" s="1485"/>
      <c r="EEL83" s="1485"/>
      <c r="EEM83" s="1485"/>
      <c r="EEN83" s="1485"/>
      <c r="EEO83" s="1485"/>
      <c r="EEP83" s="1485"/>
      <c r="EEQ83" s="1485"/>
      <c r="EER83" s="1485"/>
      <c r="EES83" s="1485"/>
      <c r="EET83" s="1485"/>
      <c r="EEU83" s="1485"/>
      <c r="EEV83" s="1485"/>
      <c r="EEW83" s="1485"/>
      <c r="EEX83" s="1485"/>
      <c r="EEY83" s="1485"/>
      <c r="EEZ83" s="1485"/>
      <c r="EFA83" s="1485"/>
      <c r="EFB83" s="1485"/>
      <c r="EFC83" s="1485"/>
      <c r="EFD83" s="1485"/>
      <c r="EFE83" s="1485"/>
      <c r="EFF83" s="1485"/>
      <c r="EFG83" s="1485"/>
      <c r="EFH83" s="1485"/>
      <c r="EFI83" s="1485"/>
      <c r="EFJ83" s="1485"/>
      <c r="EFK83" s="1485"/>
      <c r="EFL83" s="1485"/>
      <c r="EFM83" s="1485"/>
      <c r="EFN83" s="1485"/>
      <c r="EFO83" s="1485"/>
      <c r="EFP83" s="1485"/>
      <c r="EFQ83" s="1485"/>
      <c r="EFR83" s="1485"/>
      <c r="EFS83" s="1485"/>
      <c r="EFT83" s="1485"/>
      <c r="EFU83" s="1485"/>
      <c r="EFV83" s="1485"/>
      <c r="EFW83" s="1485"/>
      <c r="EFX83" s="1485"/>
      <c r="EFY83" s="1485"/>
      <c r="EFZ83" s="1485"/>
      <c r="EGA83" s="1485"/>
      <c r="EGB83" s="1485"/>
      <c r="EGC83" s="1485"/>
      <c r="EGD83" s="1485"/>
      <c r="EGE83" s="1485"/>
      <c r="EGF83" s="1485"/>
      <c r="EGG83" s="1485"/>
      <c r="EGH83" s="1485"/>
      <c r="EGI83" s="1485"/>
      <c r="EGJ83" s="1485"/>
      <c r="EGK83" s="1485"/>
      <c r="EGL83" s="1485"/>
      <c r="EGM83" s="1485"/>
      <c r="EGN83" s="1485"/>
      <c r="EGO83" s="1485"/>
      <c r="EGP83" s="1485"/>
      <c r="EGQ83" s="1485"/>
      <c r="EGR83" s="1485"/>
      <c r="EGS83" s="1485"/>
      <c r="EGT83" s="1485"/>
      <c r="EGU83" s="1485"/>
      <c r="EGV83" s="1485"/>
      <c r="EGW83" s="1485"/>
      <c r="EGX83" s="1485"/>
      <c r="EGY83" s="1485"/>
      <c r="EGZ83" s="1485"/>
      <c r="EHA83" s="1485"/>
      <c r="EHB83" s="1485"/>
      <c r="EHC83" s="1485"/>
      <c r="EHD83" s="1485"/>
      <c r="EHE83" s="1485"/>
      <c r="EHF83" s="1485"/>
      <c r="EHG83" s="1485"/>
      <c r="EHH83" s="1485"/>
      <c r="EHI83" s="1485"/>
      <c r="EHJ83" s="1485"/>
      <c r="EHK83" s="1485"/>
      <c r="EHL83" s="1485"/>
      <c r="EHM83" s="1485"/>
      <c r="EHN83" s="1485"/>
      <c r="EHO83" s="1485"/>
      <c r="EHP83" s="1485"/>
      <c r="EHQ83" s="1485"/>
      <c r="EHR83" s="1485"/>
      <c r="EHS83" s="1485"/>
      <c r="EHT83" s="1485"/>
      <c r="EHU83" s="1485"/>
      <c r="EHV83" s="1485"/>
      <c r="EHW83" s="1485"/>
      <c r="EHX83" s="1485"/>
      <c r="EHY83" s="1485"/>
      <c r="EHZ83" s="1485"/>
      <c r="EIA83" s="1485"/>
      <c r="EIB83" s="1485"/>
      <c r="EIC83" s="1485"/>
      <c r="EID83" s="1485"/>
      <c r="EIE83" s="1485"/>
      <c r="EIF83" s="1485"/>
      <c r="EIG83" s="1485"/>
      <c r="EIH83" s="1485"/>
      <c r="EII83" s="1485"/>
      <c r="EIJ83" s="1485"/>
      <c r="EIK83" s="1485"/>
      <c r="EIL83" s="1485"/>
      <c r="EIM83" s="1485"/>
      <c r="EIN83" s="1485"/>
      <c r="EIO83" s="1485"/>
      <c r="EIP83" s="1485"/>
      <c r="EIQ83" s="1485"/>
      <c r="EIR83" s="1485"/>
      <c r="EIS83" s="1485"/>
      <c r="EIT83" s="1485"/>
      <c r="EIU83" s="1485"/>
      <c r="EIV83" s="1485"/>
      <c r="EIW83" s="1485"/>
      <c r="EIX83" s="1485"/>
      <c r="EIY83" s="1485"/>
      <c r="EIZ83" s="1485"/>
      <c r="EJA83" s="1485"/>
      <c r="EJB83" s="1485"/>
      <c r="EJC83" s="1485"/>
      <c r="EJD83" s="1485"/>
      <c r="EJE83" s="1485"/>
      <c r="EJF83" s="1485"/>
      <c r="EJG83" s="1485"/>
      <c r="EJH83" s="1485"/>
      <c r="EJI83" s="1485"/>
      <c r="EJJ83" s="1485"/>
      <c r="EJK83" s="1485"/>
      <c r="EJL83" s="1485"/>
      <c r="EJM83" s="1485"/>
      <c r="EJN83" s="1485"/>
      <c r="EJO83" s="1485"/>
      <c r="EJP83" s="1485"/>
      <c r="EJQ83" s="1485"/>
      <c r="EJR83" s="1485"/>
      <c r="EJS83" s="1485"/>
      <c r="EJT83" s="1485"/>
      <c r="EJU83" s="1485"/>
      <c r="EJV83" s="1485"/>
      <c r="EJW83" s="1485"/>
      <c r="EJX83" s="1485"/>
      <c r="EJY83" s="1485"/>
      <c r="EJZ83" s="1485"/>
      <c r="EKA83" s="1485"/>
      <c r="EKB83" s="1485"/>
      <c r="EKC83" s="1485"/>
      <c r="EKD83" s="1485"/>
      <c r="EKE83" s="1485"/>
      <c r="EKF83" s="1485"/>
      <c r="EKG83" s="1485"/>
      <c r="EKH83" s="1485"/>
      <c r="EKI83" s="1485"/>
      <c r="EKJ83" s="1485"/>
      <c r="EKK83" s="1485"/>
      <c r="EKL83" s="1485"/>
      <c r="EKM83" s="1485"/>
      <c r="EKN83" s="1485"/>
      <c r="EKO83" s="1485"/>
      <c r="EKP83" s="1485"/>
      <c r="EKQ83" s="1485"/>
      <c r="EKR83" s="1485"/>
      <c r="EKS83" s="1485"/>
      <c r="EKT83" s="1485"/>
      <c r="EKU83" s="1485"/>
      <c r="EKV83" s="1485"/>
      <c r="EKW83" s="1485"/>
      <c r="EKX83" s="1485"/>
      <c r="EKY83" s="1485"/>
      <c r="EKZ83" s="1485"/>
      <c r="ELA83" s="1485"/>
      <c r="ELB83" s="1485"/>
      <c r="ELC83" s="1485"/>
      <c r="ELD83" s="1485"/>
      <c r="ELE83" s="1485"/>
      <c r="ELF83" s="1485"/>
      <c r="ELG83" s="1485"/>
      <c r="ELH83" s="1485"/>
      <c r="ELI83" s="1485"/>
      <c r="ELJ83" s="1485"/>
      <c r="ELK83" s="1485"/>
      <c r="ELL83" s="1485"/>
      <c r="ELM83" s="1485"/>
      <c r="ELN83" s="1485"/>
      <c r="ELO83" s="1485"/>
      <c r="ELP83" s="1485"/>
      <c r="ELQ83" s="1485"/>
      <c r="ELR83" s="1485"/>
      <c r="ELS83" s="1485"/>
      <c r="ELT83" s="1485"/>
      <c r="ELU83" s="1485"/>
      <c r="ELV83" s="1485"/>
      <c r="ELW83" s="1485"/>
      <c r="ELX83" s="1485"/>
      <c r="ELY83" s="1485"/>
      <c r="ELZ83" s="1485"/>
      <c r="EMA83" s="1485"/>
      <c r="EMB83" s="1485"/>
      <c r="EMC83" s="1485"/>
      <c r="EMD83" s="1485"/>
      <c r="EME83" s="1485"/>
      <c r="EMF83" s="1485"/>
      <c r="EMG83" s="1485"/>
      <c r="EMH83" s="1485"/>
      <c r="EMI83" s="1485"/>
      <c r="EMJ83" s="1485"/>
      <c r="EMK83" s="1485"/>
      <c r="EML83" s="1485"/>
      <c r="EMM83" s="1485"/>
      <c r="EMN83" s="1485"/>
      <c r="EMO83" s="1485"/>
      <c r="EMP83" s="1485"/>
      <c r="EMQ83" s="1485"/>
      <c r="EMR83" s="1485"/>
      <c r="EMS83" s="1485"/>
      <c r="EMT83" s="1485"/>
      <c r="EMU83" s="1485"/>
      <c r="EMV83" s="1485"/>
      <c r="EMW83" s="1485"/>
      <c r="EMX83" s="1485"/>
      <c r="EMY83" s="1485"/>
      <c r="EMZ83" s="1485"/>
      <c r="ENA83" s="1485"/>
      <c r="ENB83" s="1485"/>
      <c r="ENC83" s="1485"/>
      <c r="END83" s="1485"/>
      <c r="ENE83" s="1485"/>
      <c r="ENF83" s="1485"/>
      <c r="ENG83" s="1485"/>
      <c r="ENH83" s="1485"/>
      <c r="ENI83" s="1485"/>
      <c r="ENJ83" s="1485"/>
      <c r="ENK83" s="1485"/>
      <c r="ENL83" s="1485"/>
      <c r="ENM83" s="1485"/>
      <c r="ENN83" s="1485"/>
      <c r="ENO83" s="1485"/>
      <c r="ENP83" s="1485"/>
      <c r="ENQ83" s="1485"/>
      <c r="ENR83" s="1485"/>
      <c r="ENS83" s="1485"/>
      <c r="ENT83" s="1485"/>
      <c r="ENU83" s="1485"/>
      <c r="ENV83" s="1485"/>
      <c r="ENW83" s="1485"/>
      <c r="ENX83" s="1485"/>
      <c r="ENY83" s="1485"/>
      <c r="ENZ83" s="1485"/>
      <c r="EOA83" s="1485"/>
      <c r="EOB83" s="1485"/>
      <c r="EOC83" s="1485"/>
      <c r="EOD83" s="1485"/>
      <c r="EOE83" s="1485"/>
      <c r="EOF83" s="1485"/>
      <c r="EOG83" s="1485"/>
      <c r="EOH83" s="1485"/>
      <c r="EOI83" s="1485"/>
      <c r="EOJ83" s="1485"/>
      <c r="EOK83" s="1485"/>
      <c r="EOL83" s="1485"/>
      <c r="EOM83" s="1485"/>
      <c r="EON83" s="1485"/>
      <c r="EOO83" s="1485"/>
      <c r="EOP83" s="1485"/>
      <c r="EOQ83" s="1485"/>
      <c r="EOR83" s="1485"/>
      <c r="EOS83" s="1485"/>
      <c r="EOT83" s="1485"/>
      <c r="EOU83" s="1485"/>
      <c r="EOV83" s="1485"/>
      <c r="EOW83" s="1485"/>
      <c r="EOX83" s="1485"/>
      <c r="EOY83" s="1485"/>
      <c r="EOZ83" s="1485"/>
      <c r="EPA83" s="1485"/>
      <c r="EPB83" s="1485"/>
      <c r="EPC83" s="1485"/>
      <c r="EPD83" s="1485"/>
      <c r="EPE83" s="1485"/>
      <c r="EPF83" s="1485"/>
      <c r="EPG83" s="1485"/>
      <c r="EPH83" s="1485"/>
      <c r="EPI83" s="1485"/>
      <c r="EPJ83" s="1485"/>
      <c r="EPK83" s="1485"/>
      <c r="EPL83" s="1485"/>
      <c r="EPM83" s="1485"/>
      <c r="EPN83" s="1485"/>
      <c r="EPO83" s="1485"/>
      <c r="EPP83" s="1485"/>
      <c r="EPQ83" s="1485"/>
      <c r="EPR83" s="1485"/>
      <c r="EPS83" s="1485"/>
      <c r="EPT83" s="1485"/>
      <c r="EPU83" s="1485"/>
      <c r="EPV83" s="1485"/>
      <c r="EPW83" s="1485"/>
      <c r="EPX83" s="1485"/>
      <c r="EPY83" s="1485"/>
      <c r="EPZ83" s="1485"/>
      <c r="EQA83" s="1485"/>
      <c r="EQB83" s="1485"/>
      <c r="EQC83" s="1485"/>
      <c r="EQD83" s="1485"/>
      <c r="EQE83" s="1485"/>
      <c r="EQF83" s="1485"/>
      <c r="EQG83" s="1485"/>
      <c r="EQH83" s="1485"/>
      <c r="EQI83" s="1485"/>
      <c r="EQJ83" s="1485"/>
      <c r="EQK83" s="1485"/>
      <c r="EQL83" s="1485"/>
      <c r="EQM83" s="1485"/>
      <c r="EQN83" s="1485"/>
      <c r="EQO83" s="1485"/>
      <c r="EQP83" s="1485"/>
      <c r="EQQ83" s="1485"/>
      <c r="EQR83" s="1485"/>
      <c r="EQS83" s="1485"/>
      <c r="EQT83" s="1485"/>
      <c r="EQU83" s="1485"/>
      <c r="EQV83" s="1485"/>
      <c r="EQW83" s="1485"/>
      <c r="EQX83" s="1485"/>
      <c r="EQY83" s="1485"/>
      <c r="EQZ83" s="1485"/>
      <c r="ERA83" s="1485"/>
      <c r="ERB83" s="1485"/>
      <c r="ERC83" s="1485"/>
      <c r="ERD83" s="1485"/>
      <c r="ERE83" s="1485"/>
      <c r="ERF83" s="1485"/>
      <c r="ERG83" s="1485"/>
      <c r="ERH83" s="1485"/>
      <c r="ERI83" s="1485"/>
      <c r="ERJ83" s="1485"/>
      <c r="ERK83" s="1485"/>
      <c r="ERL83" s="1485"/>
      <c r="ERM83" s="1485"/>
      <c r="ERN83" s="1485"/>
      <c r="ERO83" s="1485"/>
      <c r="ERP83" s="1485"/>
      <c r="ERQ83" s="1485"/>
      <c r="ERR83" s="1485"/>
      <c r="ERS83" s="1485"/>
      <c r="ERT83" s="1485"/>
      <c r="ERU83" s="1485"/>
      <c r="ERV83" s="1485"/>
      <c r="ERW83" s="1485"/>
      <c r="ERX83" s="1485"/>
      <c r="ERY83" s="1485"/>
      <c r="ERZ83" s="1485"/>
      <c r="ESA83" s="1485"/>
      <c r="ESB83" s="1485"/>
      <c r="ESC83" s="1485"/>
      <c r="ESD83" s="1485"/>
      <c r="ESE83" s="1485"/>
      <c r="ESF83" s="1485"/>
      <c r="ESG83" s="1485"/>
      <c r="ESH83" s="1485"/>
      <c r="ESI83" s="1485"/>
      <c r="ESJ83" s="1485"/>
      <c r="ESK83" s="1485"/>
      <c r="ESL83" s="1485"/>
      <c r="ESM83" s="1485"/>
      <c r="ESN83" s="1485"/>
      <c r="ESO83" s="1485"/>
      <c r="ESP83" s="1485"/>
      <c r="ESQ83" s="1485"/>
      <c r="ESR83" s="1485"/>
      <c r="ESS83" s="1485"/>
      <c r="EST83" s="1485"/>
      <c r="ESU83" s="1485"/>
      <c r="ESV83" s="1485"/>
      <c r="ESW83" s="1485"/>
      <c r="ESX83" s="1485"/>
      <c r="ESY83" s="1485"/>
      <c r="ESZ83" s="1485"/>
      <c r="ETA83" s="1485"/>
      <c r="ETB83" s="1485"/>
      <c r="ETC83" s="1485"/>
      <c r="ETD83" s="1485"/>
      <c r="ETE83" s="1485"/>
      <c r="ETF83" s="1485"/>
      <c r="ETG83" s="1485"/>
      <c r="ETH83" s="1485"/>
      <c r="ETI83" s="1485"/>
      <c r="ETJ83" s="1485"/>
      <c r="ETK83" s="1485"/>
      <c r="ETL83" s="1485"/>
      <c r="ETM83" s="1485"/>
      <c r="ETN83" s="1485"/>
      <c r="ETO83" s="1485"/>
      <c r="ETP83" s="1485"/>
      <c r="ETQ83" s="1485"/>
      <c r="ETR83" s="1485"/>
      <c r="ETS83" s="1485"/>
      <c r="ETT83" s="1485"/>
      <c r="ETU83" s="1485"/>
      <c r="ETV83" s="1485"/>
      <c r="ETW83" s="1485"/>
      <c r="ETX83" s="1485"/>
      <c r="ETY83" s="1485"/>
      <c r="ETZ83" s="1485"/>
      <c r="EUA83" s="1485"/>
      <c r="EUB83" s="1485"/>
      <c r="EUC83" s="1485"/>
      <c r="EUD83" s="1485"/>
      <c r="EUE83" s="1485"/>
      <c r="EUF83" s="1485"/>
      <c r="EUG83" s="1485"/>
      <c r="EUH83" s="1485"/>
      <c r="EUI83" s="1485"/>
      <c r="EUJ83" s="1485"/>
      <c r="EUK83" s="1485"/>
      <c r="EUL83" s="1485"/>
      <c r="EUM83" s="1485"/>
      <c r="EUN83" s="1485"/>
      <c r="EUO83" s="1485"/>
      <c r="EUP83" s="1485"/>
      <c r="EUQ83" s="1485"/>
      <c r="EUR83" s="1485"/>
      <c r="EUS83" s="1485"/>
      <c r="EUT83" s="1485"/>
      <c r="EUU83" s="1485"/>
      <c r="EUV83" s="1485"/>
      <c r="EUW83" s="1485"/>
      <c r="EUX83" s="1485"/>
      <c r="EUY83" s="1485"/>
      <c r="EUZ83" s="1485"/>
      <c r="EVA83" s="1485"/>
      <c r="EVB83" s="1485"/>
      <c r="EVC83" s="1485"/>
      <c r="EVD83" s="1485"/>
      <c r="EVE83" s="1485"/>
      <c r="EVF83" s="1485"/>
      <c r="EVG83" s="1485"/>
      <c r="EVH83" s="1485"/>
      <c r="EVI83" s="1485"/>
      <c r="EVJ83" s="1485"/>
      <c r="EVK83" s="1485"/>
      <c r="EVL83" s="1485"/>
      <c r="EVM83" s="1485"/>
      <c r="EVN83" s="1485"/>
      <c r="EVO83" s="1485"/>
      <c r="EVP83" s="1485"/>
      <c r="EVQ83" s="1485"/>
      <c r="EVR83" s="1485"/>
      <c r="EVS83" s="1485"/>
      <c r="EVT83" s="1485"/>
      <c r="EVU83" s="1485"/>
      <c r="EVV83" s="1485"/>
      <c r="EVW83" s="1485"/>
      <c r="EVX83" s="1485"/>
      <c r="EVY83" s="1485"/>
      <c r="EVZ83" s="1485"/>
      <c r="EWA83" s="1485"/>
      <c r="EWB83" s="1485"/>
      <c r="EWC83" s="1485"/>
      <c r="EWD83" s="1485"/>
      <c r="EWE83" s="1485"/>
      <c r="EWF83" s="1485"/>
      <c r="EWG83" s="1485"/>
      <c r="EWH83" s="1485"/>
      <c r="EWI83" s="1485"/>
      <c r="EWJ83" s="1485"/>
      <c r="EWK83" s="1485"/>
      <c r="EWL83" s="1485"/>
      <c r="EWM83" s="1485"/>
      <c r="EWN83" s="1485"/>
      <c r="EWO83" s="1485"/>
      <c r="EWP83" s="1485"/>
      <c r="EWQ83" s="1485"/>
      <c r="EWR83" s="1485"/>
      <c r="EWS83" s="1485"/>
      <c r="EWT83" s="1485"/>
      <c r="EWU83" s="1485"/>
      <c r="EWV83" s="1485"/>
      <c r="EWW83" s="1485"/>
      <c r="EWX83" s="1485"/>
      <c r="EWY83" s="1485"/>
      <c r="EWZ83" s="1485"/>
      <c r="EXA83" s="1485"/>
      <c r="EXB83" s="1485"/>
      <c r="EXC83" s="1485"/>
      <c r="EXD83" s="1485"/>
      <c r="EXE83" s="1485"/>
      <c r="EXF83" s="1485"/>
      <c r="EXG83" s="1485"/>
      <c r="EXH83" s="1485"/>
      <c r="EXI83" s="1485"/>
      <c r="EXJ83" s="1485"/>
      <c r="EXK83" s="1485"/>
      <c r="EXL83" s="1485"/>
      <c r="EXM83" s="1485"/>
      <c r="EXN83" s="1485"/>
      <c r="EXO83" s="1485"/>
      <c r="EXP83" s="1485"/>
      <c r="EXQ83" s="1485"/>
      <c r="EXR83" s="1485"/>
      <c r="EXS83" s="1485"/>
      <c r="EXT83" s="1485"/>
      <c r="EXU83" s="1485"/>
      <c r="EXV83" s="1485"/>
      <c r="EXW83" s="1485"/>
      <c r="EXX83" s="1485"/>
      <c r="EXY83" s="1485"/>
      <c r="EXZ83" s="1485"/>
      <c r="EYA83" s="1485"/>
      <c r="EYB83" s="1485"/>
      <c r="EYC83" s="1485"/>
      <c r="EYD83" s="1485"/>
      <c r="EYE83" s="1485"/>
      <c r="EYF83" s="1485"/>
      <c r="EYG83" s="1485"/>
      <c r="EYH83" s="1485"/>
      <c r="EYI83" s="1485"/>
      <c r="EYJ83" s="1485"/>
      <c r="EYK83" s="1485"/>
      <c r="EYL83" s="1485"/>
      <c r="EYM83" s="1485"/>
      <c r="EYN83" s="1485"/>
      <c r="EYO83" s="1485"/>
      <c r="EYP83" s="1485"/>
      <c r="EYQ83" s="1485"/>
      <c r="EYR83" s="1485"/>
      <c r="EYS83" s="1485"/>
      <c r="EYT83" s="1485"/>
      <c r="EYU83" s="1485"/>
      <c r="EYV83" s="1485"/>
      <c r="EYW83" s="1485"/>
      <c r="EYX83" s="1485"/>
      <c r="EYY83" s="1485"/>
      <c r="EYZ83" s="1485"/>
      <c r="EZA83" s="1485"/>
      <c r="EZB83" s="1485"/>
      <c r="EZC83" s="1485"/>
      <c r="EZD83" s="1485"/>
      <c r="EZE83" s="1485"/>
      <c r="EZF83" s="1485"/>
      <c r="EZG83" s="1485"/>
      <c r="EZH83" s="1485"/>
      <c r="EZI83" s="1485"/>
      <c r="EZJ83" s="1485"/>
      <c r="EZK83" s="1485"/>
      <c r="EZL83" s="1485"/>
      <c r="EZM83" s="1485"/>
      <c r="EZN83" s="1485"/>
      <c r="EZO83" s="1485"/>
      <c r="EZP83" s="1485"/>
      <c r="EZQ83" s="1485"/>
      <c r="EZR83" s="1485"/>
      <c r="EZS83" s="1485"/>
      <c r="EZT83" s="1485"/>
      <c r="EZU83" s="1485"/>
      <c r="EZV83" s="1485"/>
      <c r="EZW83" s="1485"/>
      <c r="EZX83" s="1485"/>
      <c r="EZY83" s="1485"/>
      <c r="EZZ83" s="1485"/>
      <c r="FAA83" s="1485"/>
      <c r="FAB83" s="1485"/>
      <c r="FAC83" s="1485"/>
      <c r="FAD83" s="1485"/>
      <c r="FAE83" s="1485"/>
      <c r="FAF83" s="1485"/>
      <c r="FAG83" s="1485"/>
      <c r="FAH83" s="1485"/>
      <c r="FAI83" s="1485"/>
      <c r="FAJ83" s="1485"/>
      <c r="FAK83" s="1485"/>
      <c r="FAL83" s="1485"/>
      <c r="FAM83" s="1485"/>
      <c r="FAN83" s="1485"/>
      <c r="FAO83" s="1485"/>
      <c r="FAP83" s="1485"/>
      <c r="FAQ83" s="1485"/>
      <c r="FAR83" s="1485"/>
      <c r="FAS83" s="1485"/>
      <c r="FAT83" s="1485"/>
      <c r="FAU83" s="1485"/>
      <c r="FAV83" s="1485"/>
      <c r="FAW83" s="1485"/>
      <c r="FAX83" s="1485"/>
      <c r="FAY83" s="1485"/>
      <c r="FAZ83" s="1485"/>
      <c r="FBA83" s="1485"/>
      <c r="FBB83" s="1485"/>
      <c r="FBC83" s="1485"/>
      <c r="FBD83" s="1485"/>
      <c r="FBE83" s="1485"/>
      <c r="FBF83" s="1485"/>
      <c r="FBG83" s="1485"/>
      <c r="FBH83" s="1485"/>
      <c r="FBI83" s="1485"/>
      <c r="FBJ83" s="1485"/>
      <c r="FBK83" s="1485"/>
      <c r="FBL83" s="1485"/>
      <c r="FBM83" s="1485"/>
      <c r="FBN83" s="1485"/>
      <c r="FBO83" s="1485"/>
      <c r="FBP83" s="1485"/>
      <c r="FBQ83" s="1485"/>
      <c r="FBR83" s="1485"/>
      <c r="FBS83" s="1485"/>
      <c r="FBT83" s="1485"/>
      <c r="FBU83" s="1485"/>
      <c r="FBV83" s="1485"/>
      <c r="FBW83" s="1485"/>
      <c r="FBX83" s="1485"/>
      <c r="FBY83" s="1485"/>
      <c r="FBZ83" s="1485"/>
      <c r="FCA83" s="1485"/>
      <c r="FCB83" s="1485"/>
      <c r="FCC83" s="1485"/>
      <c r="FCD83" s="1485"/>
      <c r="FCE83" s="1485"/>
      <c r="FCF83" s="1485"/>
      <c r="FCG83" s="1485"/>
      <c r="FCH83" s="1485"/>
      <c r="FCI83" s="1485"/>
      <c r="FCJ83" s="1485"/>
      <c r="FCK83" s="1485"/>
      <c r="FCL83" s="1485"/>
      <c r="FCM83" s="1485"/>
      <c r="FCN83" s="1485"/>
      <c r="FCO83" s="1485"/>
      <c r="FCP83" s="1485"/>
      <c r="FCQ83" s="1485"/>
      <c r="FCR83" s="1485"/>
      <c r="FCS83" s="1485"/>
      <c r="FCT83" s="1485"/>
      <c r="FCU83" s="1485"/>
      <c r="FCV83" s="1485"/>
      <c r="FCW83" s="1485"/>
      <c r="FCX83" s="1485"/>
      <c r="FCY83" s="1485"/>
      <c r="FCZ83" s="1485"/>
      <c r="FDA83" s="1485"/>
      <c r="FDB83" s="1485"/>
      <c r="FDC83" s="1485"/>
      <c r="FDD83" s="1485"/>
      <c r="FDE83" s="1485"/>
      <c r="FDF83" s="1485"/>
      <c r="FDG83" s="1485"/>
      <c r="FDH83" s="1485"/>
      <c r="FDI83" s="1485"/>
      <c r="FDJ83" s="1485"/>
      <c r="FDK83" s="1485"/>
      <c r="FDL83" s="1485"/>
      <c r="FDM83" s="1485"/>
      <c r="FDN83" s="1485"/>
      <c r="FDO83" s="1485"/>
      <c r="FDP83" s="1485"/>
      <c r="FDQ83" s="1485"/>
      <c r="FDR83" s="1485"/>
      <c r="FDS83" s="1485"/>
      <c r="FDT83" s="1485"/>
      <c r="FDU83" s="1485"/>
      <c r="FDV83" s="1485"/>
      <c r="FDW83" s="1485"/>
      <c r="FDX83" s="1485"/>
      <c r="FDY83" s="1485"/>
      <c r="FDZ83" s="1485"/>
      <c r="FEA83" s="1485"/>
      <c r="FEB83" s="1485"/>
      <c r="FEC83" s="1485"/>
      <c r="FED83" s="1485"/>
      <c r="FEE83" s="1485"/>
      <c r="FEF83" s="1485"/>
      <c r="FEG83" s="1485"/>
      <c r="FEH83" s="1485"/>
      <c r="FEI83" s="1485"/>
      <c r="FEJ83" s="1485"/>
      <c r="FEK83" s="1485"/>
      <c r="FEL83" s="1485"/>
      <c r="FEM83" s="1485"/>
      <c r="FEN83" s="1485"/>
      <c r="FEO83" s="1485"/>
      <c r="FEP83" s="1485"/>
      <c r="FEQ83" s="1485"/>
      <c r="FER83" s="1485"/>
      <c r="FES83" s="1485"/>
      <c r="FET83" s="1485"/>
      <c r="FEU83" s="1485"/>
      <c r="FEV83" s="1485"/>
      <c r="FEW83" s="1485"/>
      <c r="FEX83" s="1485"/>
      <c r="FEY83" s="1485"/>
      <c r="FEZ83" s="1485"/>
      <c r="FFA83" s="1485"/>
      <c r="FFB83" s="1485"/>
      <c r="FFC83" s="1485"/>
      <c r="FFD83" s="1485"/>
      <c r="FFE83" s="1485"/>
      <c r="FFF83" s="1485"/>
      <c r="FFG83" s="1485"/>
      <c r="FFH83" s="1485"/>
      <c r="FFI83" s="1485"/>
      <c r="FFJ83" s="1485"/>
      <c r="FFK83" s="1485"/>
      <c r="FFL83" s="1485"/>
      <c r="FFM83" s="1485"/>
      <c r="FFN83" s="1485"/>
      <c r="FFO83" s="1485"/>
      <c r="FFP83" s="1485"/>
      <c r="FFQ83" s="1485"/>
      <c r="FFR83" s="1485"/>
      <c r="FFS83" s="1485"/>
      <c r="FFT83" s="1485"/>
      <c r="FFU83" s="1485"/>
      <c r="FFV83" s="1485"/>
      <c r="FFW83" s="1485"/>
      <c r="FFX83" s="1485"/>
      <c r="FFY83" s="1485"/>
      <c r="FFZ83" s="1485"/>
      <c r="FGA83" s="1485"/>
      <c r="FGB83" s="1485"/>
      <c r="FGC83" s="1485"/>
      <c r="FGD83" s="1485"/>
      <c r="FGE83" s="1485"/>
      <c r="FGF83" s="1485"/>
      <c r="FGG83" s="1485"/>
      <c r="FGH83" s="1485"/>
      <c r="FGI83" s="1485"/>
      <c r="FGJ83" s="1485"/>
      <c r="FGK83" s="1485"/>
      <c r="FGL83" s="1485"/>
      <c r="FGM83" s="1485"/>
      <c r="FGN83" s="1485"/>
      <c r="FGO83" s="1485"/>
      <c r="FGP83" s="1485"/>
      <c r="FGQ83" s="1485"/>
      <c r="FGR83" s="1485"/>
      <c r="FGS83" s="1485"/>
      <c r="FGT83" s="1485"/>
      <c r="FGU83" s="1485"/>
      <c r="FGV83" s="1485"/>
      <c r="FGW83" s="1485"/>
      <c r="FGX83" s="1485"/>
      <c r="FGY83" s="1485"/>
      <c r="FGZ83" s="1485"/>
      <c r="FHA83" s="1485"/>
      <c r="FHB83" s="1485"/>
      <c r="FHC83" s="1485"/>
      <c r="FHD83" s="1485"/>
      <c r="FHE83" s="1485"/>
      <c r="FHF83" s="1485"/>
      <c r="FHG83" s="1485"/>
      <c r="FHH83" s="1485"/>
      <c r="FHI83" s="1485"/>
      <c r="FHJ83" s="1485"/>
      <c r="FHK83" s="1485"/>
      <c r="FHL83" s="1485"/>
      <c r="FHM83" s="1485"/>
      <c r="FHN83" s="1485"/>
      <c r="FHO83" s="1485"/>
      <c r="FHP83" s="1485"/>
      <c r="FHQ83" s="1485"/>
      <c r="FHR83" s="1485"/>
      <c r="FHS83" s="1485"/>
      <c r="FHT83" s="1485"/>
      <c r="FHU83" s="1485"/>
      <c r="FHV83" s="1485"/>
      <c r="FHW83" s="1485"/>
      <c r="FHX83" s="1485"/>
      <c r="FHY83" s="1485"/>
      <c r="FHZ83" s="1485"/>
      <c r="FIA83" s="1485"/>
      <c r="FIB83" s="1485"/>
      <c r="FIC83" s="1485"/>
      <c r="FID83" s="1485"/>
      <c r="FIE83" s="1485"/>
      <c r="FIF83" s="1485"/>
      <c r="FIG83" s="1485"/>
      <c r="FIH83" s="1485"/>
      <c r="FII83" s="1485"/>
      <c r="FIJ83" s="1485"/>
      <c r="FIK83" s="1485"/>
      <c r="FIL83" s="1485"/>
      <c r="FIM83" s="1485"/>
      <c r="FIN83" s="1485"/>
      <c r="FIO83" s="1485"/>
      <c r="FIP83" s="1485"/>
      <c r="FIQ83" s="1485"/>
      <c r="FIR83" s="1485"/>
      <c r="FIS83" s="1485"/>
      <c r="FIT83" s="1485"/>
      <c r="FIU83" s="1485"/>
      <c r="FIV83" s="1485"/>
      <c r="FIW83" s="1485"/>
      <c r="FIX83" s="1485"/>
      <c r="FIY83" s="1485"/>
      <c r="FIZ83" s="1485"/>
      <c r="FJA83" s="1485"/>
      <c r="FJB83" s="1485"/>
      <c r="FJC83" s="1485"/>
      <c r="FJD83" s="1485"/>
      <c r="FJE83" s="1485"/>
      <c r="FJF83" s="1485"/>
      <c r="FJG83" s="1485"/>
      <c r="FJH83" s="1485"/>
      <c r="FJI83" s="1485"/>
      <c r="FJJ83" s="1485"/>
      <c r="FJK83" s="1485"/>
      <c r="FJL83" s="1485"/>
      <c r="FJM83" s="1485"/>
      <c r="FJN83" s="1485"/>
      <c r="FJO83" s="1485"/>
      <c r="FJP83" s="1485"/>
      <c r="FJQ83" s="1485"/>
      <c r="FJR83" s="1485"/>
      <c r="FJS83" s="1485"/>
      <c r="FJT83" s="1485"/>
      <c r="FJU83" s="1485"/>
      <c r="FJV83" s="1485"/>
      <c r="FJW83" s="1485"/>
      <c r="FJX83" s="1485"/>
      <c r="FJY83" s="1485"/>
      <c r="FJZ83" s="1485"/>
      <c r="FKA83" s="1485"/>
      <c r="FKB83" s="1485"/>
      <c r="FKC83" s="1485"/>
      <c r="FKD83" s="1485"/>
      <c r="FKE83" s="1485"/>
      <c r="FKF83" s="1485"/>
      <c r="FKG83" s="1485"/>
      <c r="FKH83" s="1485"/>
      <c r="FKI83" s="1485"/>
      <c r="FKJ83" s="1485"/>
      <c r="FKK83" s="1485"/>
      <c r="FKL83" s="1485"/>
      <c r="FKM83" s="1485"/>
      <c r="FKN83" s="1485"/>
      <c r="FKO83" s="1485"/>
      <c r="FKP83" s="1485"/>
      <c r="FKQ83" s="1485"/>
      <c r="FKR83" s="1485"/>
      <c r="FKS83" s="1485"/>
      <c r="FKT83" s="1485"/>
      <c r="FKU83" s="1485"/>
      <c r="FKV83" s="1485"/>
      <c r="FKW83" s="1485"/>
      <c r="FKX83" s="1485"/>
      <c r="FKY83" s="1485"/>
      <c r="FKZ83" s="1485"/>
      <c r="FLA83" s="1485"/>
      <c r="FLB83" s="1485"/>
      <c r="FLC83" s="1485"/>
      <c r="FLD83" s="1485"/>
      <c r="FLE83" s="1485"/>
      <c r="FLF83" s="1485"/>
      <c r="FLG83" s="1485"/>
      <c r="FLH83" s="1485"/>
      <c r="FLI83" s="1485"/>
      <c r="FLJ83" s="1485"/>
      <c r="FLK83" s="1485"/>
      <c r="FLL83" s="1485"/>
      <c r="FLM83" s="1485"/>
      <c r="FLN83" s="1485"/>
      <c r="FLO83" s="1485"/>
      <c r="FLP83" s="1485"/>
      <c r="FLQ83" s="1485"/>
      <c r="FLR83" s="1485"/>
      <c r="FLS83" s="1485"/>
      <c r="FLT83" s="1485"/>
      <c r="FLU83" s="1485"/>
      <c r="FLV83" s="1485"/>
      <c r="FLW83" s="1485"/>
      <c r="FLX83" s="1485"/>
      <c r="FLY83" s="1485"/>
      <c r="FLZ83" s="1485"/>
      <c r="FMA83" s="1485"/>
      <c r="FMB83" s="1485"/>
      <c r="FMC83" s="1485"/>
      <c r="FMD83" s="1485"/>
      <c r="FME83" s="1485"/>
      <c r="FMF83" s="1485"/>
      <c r="FMG83" s="1485"/>
      <c r="FMH83" s="1485"/>
      <c r="FMI83" s="1485"/>
      <c r="FMJ83" s="1485"/>
      <c r="FMK83" s="1485"/>
      <c r="FML83" s="1485"/>
      <c r="FMM83" s="1485"/>
      <c r="FMN83" s="1485"/>
      <c r="FMO83" s="1485"/>
      <c r="FMP83" s="1485"/>
      <c r="FMQ83" s="1485"/>
      <c r="FMR83" s="1485"/>
      <c r="FMS83" s="1485"/>
      <c r="FMT83" s="1485"/>
      <c r="FMU83" s="1485"/>
      <c r="FMV83" s="1485"/>
      <c r="FMW83" s="1485"/>
      <c r="FMX83" s="1485"/>
      <c r="FMY83" s="1485"/>
      <c r="FMZ83" s="1485"/>
      <c r="FNA83" s="1485"/>
      <c r="FNB83" s="1485"/>
      <c r="FNC83" s="1485"/>
      <c r="FND83" s="1485"/>
      <c r="FNE83" s="1485"/>
      <c r="FNF83" s="1485"/>
      <c r="FNG83" s="1485"/>
      <c r="FNH83" s="1485"/>
      <c r="FNI83" s="1485"/>
      <c r="FNJ83" s="1485"/>
      <c r="FNK83" s="1485"/>
      <c r="FNL83" s="1485"/>
      <c r="FNM83" s="1485"/>
      <c r="FNN83" s="1485"/>
      <c r="FNO83" s="1485"/>
      <c r="FNP83" s="1485"/>
      <c r="FNQ83" s="1485"/>
      <c r="FNR83" s="1485"/>
      <c r="FNS83" s="1485"/>
      <c r="FNT83" s="1485"/>
      <c r="FNU83" s="1485"/>
      <c r="FNV83" s="1485"/>
      <c r="FNW83" s="1485"/>
      <c r="FNX83" s="1485"/>
      <c r="FNY83" s="1485"/>
      <c r="FNZ83" s="1485"/>
      <c r="FOA83" s="1485"/>
      <c r="FOB83" s="1485"/>
      <c r="FOC83" s="1485"/>
      <c r="FOD83" s="1485"/>
      <c r="FOE83" s="1485"/>
      <c r="FOF83" s="1485"/>
      <c r="FOG83" s="1485"/>
      <c r="FOH83" s="1485"/>
      <c r="FOI83" s="1485"/>
      <c r="FOJ83" s="1485"/>
      <c r="FOK83" s="1485"/>
      <c r="FOL83" s="1485"/>
      <c r="FOM83" s="1485"/>
      <c r="FON83" s="1485"/>
      <c r="FOO83" s="1485"/>
      <c r="FOP83" s="1485"/>
      <c r="FOQ83" s="1485"/>
      <c r="FOR83" s="1485"/>
      <c r="FOS83" s="1485"/>
      <c r="FOT83" s="1485"/>
      <c r="FOU83" s="1485"/>
      <c r="FOV83" s="1485"/>
      <c r="FOW83" s="1485"/>
      <c r="FOX83" s="1485"/>
      <c r="FOY83" s="1485"/>
      <c r="FOZ83" s="1485"/>
      <c r="FPA83" s="1485"/>
      <c r="FPB83" s="1485"/>
      <c r="FPC83" s="1485"/>
      <c r="FPD83" s="1485"/>
      <c r="FPE83" s="1485"/>
      <c r="FPF83" s="1485"/>
      <c r="FPG83" s="1485"/>
      <c r="FPH83" s="1485"/>
      <c r="FPI83" s="1485"/>
      <c r="FPJ83" s="1485"/>
      <c r="FPK83" s="1485"/>
      <c r="FPL83" s="1485"/>
      <c r="FPM83" s="1485"/>
      <c r="FPN83" s="1485"/>
      <c r="FPO83" s="1485"/>
      <c r="FPP83" s="1485"/>
      <c r="FPQ83" s="1485"/>
      <c r="FPR83" s="1485"/>
      <c r="FPS83" s="1485"/>
      <c r="FPT83" s="1485"/>
      <c r="FPU83" s="1485"/>
      <c r="FPV83" s="1485"/>
      <c r="FPW83" s="1485"/>
      <c r="FPX83" s="1485"/>
      <c r="FPY83" s="1485"/>
      <c r="FPZ83" s="1485"/>
      <c r="FQA83" s="1485"/>
      <c r="FQB83" s="1485"/>
      <c r="FQC83" s="1485"/>
      <c r="FQD83" s="1485"/>
      <c r="FQE83" s="1485"/>
      <c r="FQF83" s="1485"/>
      <c r="FQG83" s="1485"/>
      <c r="FQH83" s="1485"/>
      <c r="FQI83" s="1485"/>
      <c r="FQJ83" s="1485"/>
      <c r="FQK83" s="1485"/>
      <c r="FQL83" s="1485"/>
      <c r="FQM83" s="1485"/>
      <c r="FQN83" s="1485"/>
      <c r="FQO83" s="1485"/>
      <c r="FQP83" s="1485"/>
      <c r="FQQ83" s="1485"/>
      <c r="FQR83" s="1485"/>
      <c r="FQS83" s="1485"/>
      <c r="FQT83" s="1485"/>
      <c r="FQU83" s="1485"/>
      <c r="FQV83" s="1485"/>
      <c r="FQW83" s="1485"/>
      <c r="FQX83" s="1485"/>
      <c r="FQY83" s="1485"/>
      <c r="FQZ83" s="1485"/>
      <c r="FRA83" s="1485"/>
      <c r="FRB83" s="1485"/>
      <c r="FRC83" s="1485"/>
      <c r="FRD83" s="1485"/>
      <c r="FRE83" s="1485"/>
      <c r="FRF83" s="1485"/>
      <c r="FRG83" s="1485"/>
      <c r="FRH83" s="1485"/>
      <c r="FRI83" s="1485"/>
      <c r="FRJ83" s="1485"/>
      <c r="FRK83" s="1485"/>
      <c r="FRL83" s="1485"/>
      <c r="FRM83" s="1485"/>
      <c r="FRN83" s="1485"/>
      <c r="FRO83" s="1485"/>
      <c r="FRP83" s="1485"/>
      <c r="FRQ83" s="1485"/>
      <c r="FRR83" s="1485"/>
      <c r="FRS83" s="1485"/>
      <c r="FRT83" s="1485"/>
      <c r="FRU83" s="1485"/>
      <c r="FRV83" s="1485"/>
      <c r="FRW83" s="1485"/>
      <c r="FRX83" s="1485"/>
      <c r="FRY83" s="1485"/>
      <c r="FRZ83" s="1485"/>
      <c r="FSA83" s="1485"/>
      <c r="FSB83" s="1485"/>
      <c r="FSC83" s="1485"/>
      <c r="FSD83" s="1485"/>
      <c r="FSE83" s="1485"/>
      <c r="FSF83" s="1485"/>
      <c r="FSG83" s="1485"/>
      <c r="FSH83" s="1485"/>
      <c r="FSI83" s="1485"/>
      <c r="FSJ83" s="1485"/>
      <c r="FSK83" s="1485"/>
      <c r="FSL83" s="1485"/>
      <c r="FSM83" s="1485"/>
      <c r="FSN83" s="1485"/>
      <c r="FSO83" s="1485"/>
      <c r="FSP83" s="1485"/>
      <c r="FSQ83" s="1485"/>
      <c r="FSR83" s="1485"/>
      <c r="FSS83" s="1485"/>
      <c r="FST83" s="1485"/>
      <c r="FSU83" s="1485"/>
      <c r="FSV83" s="1485"/>
      <c r="FSW83" s="1485"/>
      <c r="FSX83" s="1485"/>
      <c r="FSY83" s="1485"/>
      <c r="FSZ83" s="1485"/>
      <c r="FTA83" s="1485"/>
      <c r="FTB83" s="1485"/>
      <c r="FTC83" s="1485"/>
      <c r="FTD83" s="1485"/>
      <c r="FTE83" s="1485"/>
      <c r="FTF83" s="1485"/>
      <c r="FTG83" s="1485"/>
      <c r="FTH83" s="1485"/>
      <c r="FTI83" s="1485"/>
      <c r="FTJ83" s="1485"/>
      <c r="FTK83" s="1485"/>
      <c r="FTL83" s="1485"/>
      <c r="FTM83" s="1485"/>
      <c r="FTN83" s="1485"/>
      <c r="FTO83" s="1485"/>
      <c r="FTP83" s="1485"/>
      <c r="FTQ83" s="1485"/>
      <c r="FTR83" s="1485"/>
      <c r="FTS83" s="1485"/>
      <c r="FTT83" s="1485"/>
      <c r="FTU83" s="1485"/>
      <c r="FTV83" s="1485"/>
      <c r="FTW83" s="1485"/>
      <c r="FTX83" s="1485"/>
      <c r="FTY83" s="1485"/>
      <c r="FTZ83" s="1485"/>
      <c r="FUA83" s="1485"/>
      <c r="FUB83" s="1485"/>
      <c r="FUC83" s="1485"/>
      <c r="FUD83" s="1485"/>
      <c r="FUE83" s="1485"/>
      <c r="FUF83" s="1485"/>
      <c r="FUG83" s="1485"/>
      <c r="FUH83" s="1485"/>
      <c r="FUI83" s="1485"/>
      <c r="FUJ83" s="1485"/>
      <c r="FUK83" s="1485"/>
      <c r="FUL83" s="1485"/>
      <c r="FUM83" s="1485"/>
      <c r="FUN83" s="1485"/>
      <c r="FUO83" s="1485"/>
      <c r="FUP83" s="1485"/>
      <c r="FUQ83" s="1485"/>
      <c r="FUR83" s="1485"/>
      <c r="FUS83" s="1485"/>
      <c r="FUT83" s="1485"/>
      <c r="FUU83" s="1485"/>
      <c r="FUV83" s="1485"/>
      <c r="FUW83" s="1485"/>
      <c r="FUX83" s="1485"/>
      <c r="FUY83" s="1485"/>
      <c r="FUZ83" s="1485"/>
      <c r="FVA83" s="1485"/>
      <c r="FVB83" s="1485"/>
      <c r="FVC83" s="1485"/>
      <c r="FVD83" s="1485"/>
      <c r="FVE83" s="1485"/>
      <c r="FVF83" s="1485"/>
      <c r="FVG83" s="1485"/>
      <c r="FVH83" s="1485"/>
      <c r="FVI83" s="1485"/>
      <c r="FVJ83" s="1485"/>
      <c r="FVK83" s="1485"/>
      <c r="FVL83" s="1485"/>
      <c r="FVM83" s="1485"/>
      <c r="FVN83" s="1485"/>
      <c r="FVO83" s="1485"/>
      <c r="FVP83" s="1485"/>
      <c r="FVQ83" s="1485"/>
      <c r="FVR83" s="1485"/>
      <c r="FVS83" s="1485"/>
      <c r="FVT83" s="1485"/>
      <c r="FVU83" s="1485"/>
      <c r="FVV83" s="1485"/>
      <c r="FVW83" s="1485"/>
      <c r="FVX83" s="1485"/>
      <c r="FVY83" s="1485"/>
      <c r="FVZ83" s="1485"/>
      <c r="FWA83" s="1485"/>
      <c r="FWB83" s="1485"/>
      <c r="FWC83" s="1485"/>
      <c r="FWD83" s="1485"/>
      <c r="FWE83" s="1485"/>
      <c r="FWF83" s="1485"/>
      <c r="FWG83" s="1485"/>
      <c r="FWH83" s="1485"/>
      <c r="FWI83" s="1485"/>
      <c r="FWJ83" s="1485"/>
      <c r="FWK83" s="1485"/>
      <c r="FWL83" s="1485"/>
      <c r="FWM83" s="1485"/>
      <c r="FWN83" s="1485"/>
      <c r="FWO83" s="1485"/>
      <c r="FWP83" s="1485"/>
      <c r="FWQ83" s="1485"/>
      <c r="FWR83" s="1485"/>
      <c r="FWS83" s="1485"/>
      <c r="FWT83" s="1485"/>
      <c r="FWU83" s="1485"/>
      <c r="FWV83" s="1485"/>
      <c r="FWW83" s="1485"/>
      <c r="FWX83" s="1485"/>
      <c r="FWY83" s="1485"/>
      <c r="FWZ83" s="1485"/>
      <c r="FXA83" s="1485"/>
      <c r="FXB83" s="1485"/>
      <c r="FXC83" s="1485"/>
      <c r="FXD83" s="1485"/>
      <c r="FXE83" s="1485"/>
      <c r="FXF83" s="1485"/>
      <c r="FXG83" s="1485"/>
      <c r="FXH83" s="1485"/>
      <c r="FXI83" s="1485"/>
      <c r="FXJ83" s="1485"/>
      <c r="FXK83" s="1485"/>
      <c r="FXL83" s="1485"/>
      <c r="FXM83" s="1485"/>
      <c r="FXN83" s="1485"/>
      <c r="FXO83" s="1485"/>
      <c r="FXP83" s="1485"/>
      <c r="FXQ83" s="1485"/>
      <c r="FXR83" s="1485"/>
      <c r="FXS83" s="1485"/>
      <c r="FXT83" s="1485"/>
      <c r="FXU83" s="1485"/>
      <c r="FXV83" s="1485"/>
      <c r="FXW83" s="1485"/>
      <c r="FXX83" s="1485"/>
      <c r="FXY83" s="1485"/>
      <c r="FXZ83" s="1485"/>
      <c r="FYA83" s="1485"/>
      <c r="FYB83" s="1485"/>
      <c r="FYC83" s="1485"/>
      <c r="FYD83" s="1485"/>
      <c r="FYE83" s="1485"/>
      <c r="FYF83" s="1485"/>
      <c r="FYG83" s="1485"/>
      <c r="FYH83" s="1485"/>
      <c r="FYI83" s="1485"/>
      <c r="FYJ83" s="1485"/>
      <c r="FYK83" s="1485"/>
      <c r="FYL83" s="1485"/>
      <c r="FYM83" s="1485"/>
      <c r="FYN83" s="1485"/>
      <c r="FYO83" s="1485"/>
      <c r="FYP83" s="1485"/>
      <c r="FYQ83" s="1485"/>
      <c r="FYR83" s="1485"/>
      <c r="FYS83" s="1485"/>
      <c r="FYT83" s="1485"/>
      <c r="FYU83" s="1485"/>
      <c r="FYV83" s="1485"/>
      <c r="FYW83" s="1485"/>
      <c r="FYX83" s="1485"/>
      <c r="FYY83" s="1485"/>
      <c r="FYZ83" s="1485"/>
      <c r="FZA83" s="1485"/>
      <c r="FZB83" s="1485"/>
      <c r="FZC83" s="1485"/>
      <c r="FZD83" s="1485"/>
      <c r="FZE83" s="1485"/>
      <c r="FZF83" s="1485"/>
      <c r="FZG83" s="1485"/>
      <c r="FZH83" s="1485"/>
      <c r="FZI83" s="1485"/>
      <c r="FZJ83" s="1485"/>
      <c r="FZK83" s="1485"/>
      <c r="FZL83" s="1485"/>
      <c r="FZM83" s="1485"/>
      <c r="FZN83" s="1485"/>
      <c r="FZO83" s="1485"/>
      <c r="FZP83" s="1485"/>
      <c r="FZQ83" s="1485"/>
      <c r="FZR83" s="1485"/>
      <c r="FZS83" s="1485"/>
      <c r="FZT83" s="1485"/>
      <c r="FZU83" s="1485"/>
      <c r="FZV83" s="1485"/>
      <c r="FZW83" s="1485"/>
      <c r="FZX83" s="1485"/>
      <c r="FZY83" s="1485"/>
      <c r="FZZ83" s="1485"/>
      <c r="GAA83" s="1485"/>
      <c r="GAB83" s="1485"/>
      <c r="GAC83" s="1485"/>
      <c r="GAD83" s="1485"/>
      <c r="GAE83" s="1485"/>
      <c r="GAF83" s="1485"/>
      <c r="GAG83" s="1485"/>
      <c r="GAH83" s="1485"/>
      <c r="GAI83" s="1485"/>
      <c r="GAJ83" s="1485"/>
      <c r="GAK83" s="1485"/>
      <c r="GAL83" s="1485"/>
      <c r="GAM83" s="1485"/>
      <c r="GAN83" s="1485"/>
      <c r="GAO83" s="1485"/>
      <c r="GAP83" s="1485"/>
      <c r="GAQ83" s="1485"/>
      <c r="GAR83" s="1485"/>
      <c r="GAS83" s="1485"/>
      <c r="GAT83" s="1485"/>
      <c r="GAU83" s="1485"/>
      <c r="GAV83" s="1485"/>
      <c r="GAW83" s="1485"/>
      <c r="GAX83" s="1485"/>
      <c r="GAY83" s="1485"/>
      <c r="GAZ83" s="1485"/>
      <c r="GBA83" s="1485"/>
      <c r="GBB83" s="1485"/>
      <c r="GBC83" s="1485"/>
      <c r="GBD83" s="1485"/>
      <c r="GBE83" s="1485"/>
      <c r="GBF83" s="1485"/>
      <c r="GBG83" s="1485"/>
      <c r="GBH83" s="1485"/>
      <c r="GBI83" s="1485"/>
      <c r="GBJ83" s="1485"/>
      <c r="GBK83" s="1485"/>
      <c r="GBL83" s="1485"/>
      <c r="GBM83" s="1485"/>
      <c r="GBN83" s="1485"/>
      <c r="GBO83" s="1485"/>
      <c r="GBP83" s="1485"/>
      <c r="GBQ83" s="1485"/>
      <c r="GBR83" s="1485"/>
      <c r="GBS83" s="1485"/>
      <c r="GBT83" s="1485"/>
      <c r="GBU83" s="1485"/>
      <c r="GBV83" s="1485"/>
      <c r="GBW83" s="1485"/>
      <c r="GBX83" s="1485"/>
      <c r="GBY83" s="1485"/>
      <c r="GBZ83" s="1485"/>
      <c r="GCA83" s="1485"/>
      <c r="GCB83" s="1485"/>
      <c r="GCC83" s="1485"/>
      <c r="GCD83" s="1485"/>
      <c r="GCE83" s="1485"/>
      <c r="GCF83" s="1485"/>
      <c r="GCG83" s="1485"/>
      <c r="GCH83" s="1485"/>
      <c r="GCI83" s="1485"/>
      <c r="GCJ83" s="1485"/>
      <c r="GCK83" s="1485"/>
      <c r="GCL83" s="1485"/>
      <c r="GCM83" s="1485"/>
      <c r="GCN83" s="1485"/>
      <c r="GCO83" s="1485"/>
      <c r="GCP83" s="1485"/>
      <c r="GCQ83" s="1485"/>
      <c r="GCR83" s="1485"/>
      <c r="GCS83" s="1485"/>
      <c r="GCT83" s="1485"/>
      <c r="GCU83" s="1485"/>
      <c r="GCV83" s="1485"/>
      <c r="GCW83" s="1485"/>
      <c r="GCX83" s="1485"/>
      <c r="GCY83" s="1485"/>
      <c r="GCZ83" s="1485"/>
      <c r="GDA83" s="1485"/>
      <c r="GDB83" s="1485"/>
      <c r="GDC83" s="1485"/>
      <c r="GDD83" s="1485"/>
      <c r="GDE83" s="1485"/>
      <c r="GDF83" s="1485"/>
      <c r="GDG83" s="1485"/>
      <c r="GDH83" s="1485"/>
      <c r="GDI83" s="1485"/>
      <c r="GDJ83" s="1485"/>
      <c r="GDK83" s="1485"/>
      <c r="GDL83" s="1485"/>
      <c r="GDM83" s="1485"/>
      <c r="GDN83" s="1485"/>
      <c r="GDO83" s="1485"/>
      <c r="GDP83" s="1485"/>
      <c r="GDQ83" s="1485"/>
      <c r="GDR83" s="1485"/>
      <c r="GDS83" s="1485"/>
      <c r="GDT83" s="1485"/>
      <c r="GDU83" s="1485"/>
      <c r="GDV83" s="1485"/>
      <c r="GDW83" s="1485"/>
      <c r="GDX83" s="1485"/>
      <c r="GDY83" s="1485"/>
      <c r="GDZ83" s="1485"/>
      <c r="GEA83" s="1485"/>
      <c r="GEB83" s="1485"/>
      <c r="GEC83" s="1485"/>
      <c r="GED83" s="1485"/>
      <c r="GEE83" s="1485"/>
      <c r="GEF83" s="1485"/>
      <c r="GEG83" s="1485"/>
      <c r="GEH83" s="1485"/>
      <c r="GEI83" s="1485"/>
      <c r="GEJ83" s="1485"/>
      <c r="GEK83" s="1485"/>
      <c r="GEL83" s="1485"/>
      <c r="GEM83" s="1485"/>
      <c r="GEN83" s="1485"/>
      <c r="GEO83" s="1485"/>
      <c r="GEP83" s="1485"/>
      <c r="GEQ83" s="1485"/>
      <c r="GER83" s="1485"/>
      <c r="GES83" s="1485"/>
      <c r="GET83" s="1485"/>
      <c r="GEU83" s="1485"/>
      <c r="GEV83" s="1485"/>
      <c r="GEW83" s="1485"/>
      <c r="GEX83" s="1485"/>
      <c r="GEY83" s="1485"/>
      <c r="GEZ83" s="1485"/>
      <c r="GFA83" s="1485"/>
      <c r="GFB83" s="1485"/>
      <c r="GFC83" s="1485"/>
      <c r="GFD83" s="1485"/>
      <c r="GFE83" s="1485"/>
      <c r="GFF83" s="1485"/>
      <c r="GFG83" s="1485"/>
      <c r="GFH83" s="1485"/>
      <c r="GFI83" s="1485"/>
      <c r="GFJ83" s="1485"/>
      <c r="GFK83" s="1485"/>
      <c r="GFL83" s="1485"/>
      <c r="GFM83" s="1485"/>
      <c r="GFN83" s="1485"/>
      <c r="GFO83" s="1485"/>
      <c r="GFP83" s="1485"/>
      <c r="GFQ83" s="1485"/>
      <c r="GFR83" s="1485"/>
      <c r="GFS83" s="1485"/>
      <c r="GFT83" s="1485"/>
      <c r="GFU83" s="1485"/>
      <c r="GFV83" s="1485"/>
      <c r="GFW83" s="1485"/>
      <c r="GFX83" s="1485"/>
      <c r="GFY83" s="1485"/>
      <c r="GFZ83" s="1485"/>
      <c r="GGA83" s="1485"/>
      <c r="GGB83" s="1485"/>
      <c r="GGC83" s="1485"/>
      <c r="GGD83" s="1485"/>
      <c r="GGE83" s="1485"/>
      <c r="GGF83" s="1485"/>
      <c r="GGG83" s="1485"/>
      <c r="GGH83" s="1485"/>
      <c r="GGI83" s="1485"/>
      <c r="GGJ83" s="1485"/>
      <c r="GGK83" s="1485"/>
      <c r="GGL83" s="1485"/>
      <c r="GGM83" s="1485"/>
      <c r="GGN83" s="1485"/>
      <c r="GGO83" s="1485"/>
      <c r="GGP83" s="1485"/>
      <c r="GGQ83" s="1485"/>
      <c r="GGR83" s="1485"/>
      <c r="GGS83" s="1485"/>
      <c r="GGT83" s="1485"/>
      <c r="GGU83" s="1485"/>
      <c r="GGV83" s="1485"/>
      <c r="GGW83" s="1485"/>
      <c r="GGX83" s="1485"/>
      <c r="GGY83" s="1485"/>
      <c r="GGZ83" s="1485"/>
      <c r="GHA83" s="1485"/>
      <c r="GHB83" s="1485"/>
      <c r="GHC83" s="1485"/>
      <c r="GHD83" s="1485"/>
      <c r="GHE83" s="1485"/>
      <c r="GHF83" s="1485"/>
      <c r="GHG83" s="1485"/>
      <c r="GHH83" s="1485"/>
      <c r="GHI83" s="1485"/>
      <c r="GHJ83" s="1485"/>
      <c r="GHK83" s="1485"/>
      <c r="GHL83" s="1485"/>
      <c r="GHM83" s="1485"/>
      <c r="GHN83" s="1485"/>
      <c r="GHO83" s="1485"/>
      <c r="GHP83" s="1485"/>
      <c r="GHQ83" s="1485"/>
      <c r="GHR83" s="1485"/>
      <c r="GHS83" s="1485"/>
      <c r="GHT83" s="1485"/>
      <c r="GHU83" s="1485"/>
      <c r="GHV83" s="1485"/>
      <c r="GHW83" s="1485"/>
      <c r="GHX83" s="1485"/>
      <c r="GHY83" s="1485"/>
      <c r="GHZ83" s="1485"/>
      <c r="GIA83" s="1485"/>
      <c r="GIB83" s="1485"/>
      <c r="GIC83" s="1485"/>
      <c r="GID83" s="1485"/>
      <c r="GIE83" s="1485"/>
      <c r="GIF83" s="1485"/>
      <c r="GIG83" s="1485"/>
      <c r="GIH83" s="1485"/>
      <c r="GII83" s="1485"/>
      <c r="GIJ83" s="1485"/>
      <c r="GIK83" s="1485"/>
      <c r="GIL83" s="1485"/>
      <c r="GIM83" s="1485"/>
      <c r="GIN83" s="1485"/>
      <c r="GIO83" s="1485"/>
      <c r="GIP83" s="1485"/>
      <c r="GIQ83" s="1485"/>
      <c r="GIR83" s="1485"/>
      <c r="GIS83" s="1485"/>
      <c r="GIT83" s="1485"/>
      <c r="GIU83" s="1485"/>
      <c r="GIV83" s="1485"/>
      <c r="GIW83" s="1485"/>
      <c r="GIX83" s="1485"/>
      <c r="GIY83" s="1485"/>
      <c r="GIZ83" s="1485"/>
      <c r="GJA83" s="1485"/>
      <c r="GJB83" s="1485"/>
      <c r="GJC83" s="1485"/>
      <c r="GJD83" s="1485"/>
      <c r="GJE83" s="1485"/>
      <c r="GJF83" s="1485"/>
      <c r="GJG83" s="1485"/>
      <c r="GJH83" s="1485"/>
      <c r="GJI83" s="1485"/>
      <c r="GJJ83" s="1485"/>
      <c r="GJK83" s="1485"/>
      <c r="GJL83" s="1485"/>
      <c r="GJM83" s="1485"/>
      <c r="GJN83" s="1485"/>
      <c r="GJO83" s="1485"/>
      <c r="GJP83" s="1485"/>
      <c r="GJQ83" s="1485"/>
      <c r="GJR83" s="1485"/>
      <c r="GJS83" s="1485"/>
      <c r="GJT83" s="1485"/>
      <c r="GJU83" s="1485"/>
      <c r="GJV83" s="1485"/>
      <c r="GJW83" s="1485"/>
      <c r="GJX83" s="1485"/>
      <c r="GJY83" s="1485"/>
      <c r="GJZ83" s="1485"/>
      <c r="GKA83" s="1485"/>
      <c r="GKB83" s="1485"/>
      <c r="GKC83" s="1485"/>
      <c r="GKD83" s="1485"/>
      <c r="GKE83" s="1485"/>
      <c r="GKF83" s="1485"/>
      <c r="GKG83" s="1485"/>
      <c r="GKH83" s="1485"/>
      <c r="GKI83" s="1485"/>
      <c r="GKJ83" s="1485"/>
      <c r="GKK83" s="1485"/>
      <c r="GKL83" s="1485"/>
      <c r="GKM83" s="1485"/>
      <c r="GKN83" s="1485"/>
      <c r="GKO83" s="1485"/>
      <c r="GKP83" s="1485"/>
      <c r="GKQ83" s="1485"/>
      <c r="GKR83" s="1485"/>
      <c r="GKS83" s="1485"/>
      <c r="GKT83" s="1485"/>
      <c r="GKU83" s="1485"/>
      <c r="GKV83" s="1485"/>
      <c r="GKW83" s="1485"/>
      <c r="GKX83" s="1485"/>
      <c r="GKY83" s="1485"/>
      <c r="GKZ83" s="1485"/>
      <c r="GLA83" s="1485"/>
      <c r="GLB83" s="1485"/>
      <c r="GLC83" s="1485"/>
      <c r="GLD83" s="1485"/>
      <c r="GLE83" s="1485"/>
      <c r="GLF83" s="1485"/>
      <c r="GLG83" s="1485"/>
      <c r="GLH83" s="1485"/>
      <c r="GLI83" s="1485"/>
      <c r="GLJ83" s="1485"/>
      <c r="GLK83" s="1485"/>
      <c r="GLL83" s="1485"/>
      <c r="GLM83" s="1485"/>
      <c r="GLN83" s="1485"/>
      <c r="GLO83" s="1485"/>
      <c r="GLP83" s="1485"/>
      <c r="GLQ83" s="1485"/>
      <c r="GLR83" s="1485"/>
      <c r="GLS83" s="1485"/>
      <c r="GLT83" s="1485"/>
      <c r="GLU83" s="1485"/>
      <c r="GLV83" s="1485"/>
      <c r="GLW83" s="1485"/>
      <c r="GLX83" s="1485"/>
      <c r="GLY83" s="1485"/>
      <c r="GLZ83" s="1485"/>
      <c r="GMA83" s="1485"/>
      <c r="GMB83" s="1485"/>
      <c r="GMC83" s="1485"/>
      <c r="GMD83" s="1485"/>
      <c r="GME83" s="1485"/>
      <c r="GMF83" s="1485"/>
      <c r="GMG83" s="1485"/>
      <c r="GMH83" s="1485"/>
      <c r="GMI83" s="1485"/>
      <c r="GMJ83" s="1485"/>
      <c r="GMK83" s="1485"/>
      <c r="GML83" s="1485"/>
      <c r="GMM83" s="1485"/>
      <c r="GMN83" s="1485"/>
      <c r="GMO83" s="1485"/>
      <c r="GMP83" s="1485"/>
      <c r="GMQ83" s="1485"/>
      <c r="GMR83" s="1485"/>
      <c r="GMS83" s="1485"/>
      <c r="GMT83" s="1485"/>
      <c r="GMU83" s="1485"/>
      <c r="GMV83" s="1485"/>
      <c r="GMW83" s="1485"/>
      <c r="GMX83" s="1485"/>
      <c r="GMY83" s="1485"/>
      <c r="GMZ83" s="1485"/>
      <c r="GNA83" s="1485"/>
      <c r="GNB83" s="1485"/>
      <c r="GNC83" s="1485"/>
      <c r="GND83" s="1485"/>
      <c r="GNE83" s="1485"/>
      <c r="GNF83" s="1485"/>
      <c r="GNG83" s="1485"/>
      <c r="GNH83" s="1485"/>
      <c r="GNI83" s="1485"/>
      <c r="GNJ83" s="1485"/>
      <c r="GNK83" s="1485"/>
      <c r="GNL83" s="1485"/>
      <c r="GNM83" s="1485"/>
      <c r="GNN83" s="1485"/>
      <c r="GNO83" s="1485"/>
      <c r="GNP83" s="1485"/>
      <c r="GNQ83" s="1485"/>
      <c r="GNR83" s="1485"/>
      <c r="GNS83" s="1485"/>
      <c r="GNT83" s="1485"/>
      <c r="GNU83" s="1485"/>
      <c r="GNV83" s="1485"/>
      <c r="GNW83" s="1485"/>
      <c r="GNX83" s="1485"/>
      <c r="GNY83" s="1485"/>
      <c r="GNZ83" s="1485"/>
      <c r="GOA83" s="1485"/>
      <c r="GOB83" s="1485"/>
      <c r="GOC83" s="1485"/>
      <c r="GOD83" s="1485"/>
      <c r="GOE83" s="1485"/>
      <c r="GOF83" s="1485"/>
      <c r="GOG83" s="1485"/>
      <c r="GOH83" s="1485"/>
      <c r="GOI83" s="1485"/>
      <c r="GOJ83" s="1485"/>
      <c r="GOK83" s="1485"/>
      <c r="GOL83" s="1485"/>
      <c r="GOM83" s="1485"/>
      <c r="GON83" s="1485"/>
      <c r="GOO83" s="1485"/>
      <c r="GOP83" s="1485"/>
      <c r="GOQ83" s="1485"/>
      <c r="GOR83" s="1485"/>
      <c r="GOS83" s="1485"/>
      <c r="GOT83" s="1485"/>
      <c r="GOU83" s="1485"/>
      <c r="GOV83" s="1485"/>
      <c r="GOW83" s="1485"/>
      <c r="GOX83" s="1485"/>
      <c r="GOY83" s="1485"/>
      <c r="GOZ83" s="1485"/>
      <c r="GPA83" s="1485"/>
      <c r="GPB83" s="1485"/>
      <c r="GPC83" s="1485"/>
      <c r="GPD83" s="1485"/>
      <c r="GPE83" s="1485"/>
      <c r="GPF83" s="1485"/>
      <c r="GPG83" s="1485"/>
      <c r="GPH83" s="1485"/>
      <c r="GPI83" s="1485"/>
      <c r="GPJ83" s="1485"/>
      <c r="GPK83" s="1485"/>
      <c r="GPL83" s="1485"/>
      <c r="GPM83" s="1485"/>
      <c r="GPN83" s="1485"/>
      <c r="GPO83" s="1485"/>
      <c r="GPP83" s="1485"/>
      <c r="GPQ83" s="1485"/>
      <c r="GPR83" s="1485"/>
      <c r="GPS83" s="1485"/>
      <c r="GPT83" s="1485"/>
      <c r="GPU83" s="1485"/>
      <c r="GPV83" s="1485"/>
      <c r="GPW83" s="1485"/>
      <c r="GPX83" s="1485"/>
      <c r="GPY83" s="1485"/>
      <c r="GPZ83" s="1485"/>
      <c r="GQA83" s="1485"/>
      <c r="GQB83" s="1485"/>
      <c r="GQC83" s="1485"/>
      <c r="GQD83" s="1485"/>
      <c r="GQE83" s="1485"/>
      <c r="GQF83" s="1485"/>
      <c r="GQG83" s="1485"/>
      <c r="GQH83" s="1485"/>
      <c r="GQI83" s="1485"/>
      <c r="GQJ83" s="1485"/>
      <c r="GQK83" s="1485"/>
      <c r="GQL83" s="1485"/>
      <c r="GQM83" s="1485"/>
      <c r="GQN83" s="1485"/>
      <c r="GQO83" s="1485"/>
      <c r="GQP83" s="1485"/>
      <c r="GQQ83" s="1485"/>
      <c r="GQR83" s="1485"/>
      <c r="GQS83" s="1485"/>
      <c r="GQT83" s="1485"/>
      <c r="GQU83" s="1485"/>
      <c r="GQV83" s="1485"/>
      <c r="GQW83" s="1485"/>
      <c r="GQX83" s="1485"/>
      <c r="GQY83" s="1485"/>
      <c r="GQZ83" s="1485"/>
      <c r="GRA83" s="1485"/>
      <c r="GRB83" s="1485"/>
      <c r="GRC83" s="1485"/>
      <c r="GRD83" s="1485"/>
      <c r="GRE83" s="1485"/>
      <c r="GRF83" s="1485"/>
      <c r="GRG83" s="1485"/>
      <c r="GRH83" s="1485"/>
      <c r="GRI83" s="1485"/>
      <c r="GRJ83" s="1485"/>
      <c r="GRK83" s="1485"/>
      <c r="GRL83" s="1485"/>
      <c r="GRM83" s="1485"/>
      <c r="GRN83" s="1485"/>
      <c r="GRO83" s="1485"/>
      <c r="GRP83" s="1485"/>
      <c r="GRQ83" s="1485"/>
      <c r="GRR83" s="1485"/>
      <c r="GRS83" s="1485"/>
      <c r="GRT83" s="1485"/>
      <c r="GRU83" s="1485"/>
      <c r="GRV83" s="1485"/>
      <c r="GRW83" s="1485"/>
      <c r="GRX83" s="1485"/>
      <c r="GRY83" s="1485"/>
      <c r="GRZ83" s="1485"/>
      <c r="GSA83" s="1485"/>
      <c r="GSB83" s="1485"/>
      <c r="GSC83" s="1485"/>
      <c r="GSD83" s="1485"/>
      <c r="GSE83" s="1485"/>
      <c r="GSF83" s="1485"/>
      <c r="GSG83" s="1485"/>
      <c r="GSH83" s="1485"/>
      <c r="GSI83" s="1485"/>
      <c r="GSJ83" s="1485"/>
      <c r="GSK83" s="1485"/>
      <c r="GSL83" s="1485"/>
      <c r="GSM83" s="1485"/>
      <c r="GSN83" s="1485"/>
      <c r="GSO83" s="1485"/>
      <c r="GSP83" s="1485"/>
      <c r="GSQ83" s="1485"/>
      <c r="GSR83" s="1485"/>
      <c r="GSS83" s="1485"/>
      <c r="GST83" s="1485"/>
      <c r="GSU83" s="1485"/>
      <c r="GSV83" s="1485"/>
      <c r="GSW83" s="1485"/>
      <c r="GSX83" s="1485"/>
      <c r="GSY83" s="1485"/>
      <c r="GSZ83" s="1485"/>
      <c r="GTA83" s="1485"/>
      <c r="GTB83" s="1485"/>
      <c r="GTC83" s="1485"/>
      <c r="GTD83" s="1485"/>
      <c r="GTE83" s="1485"/>
      <c r="GTF83" s="1485"/>
      <c r="GTG83" s="1485"/>
      <c r="GTH83" s="1485"/>
      <c r="GTI83" s="1485"/>
      <c r="GTJ83" s="1485"/>
      <c r="GTK83" s="1485"/>
      <c r="GTL83" s="1485"/>
      <c r="GTM83" s="1485"/>
      <c r="GTN83" s="1485"/>
      <c r="GTO83" s="1485"/>
      <c r="GTP83" s="1485"/>
      <c r="GTQ83" s="1485"/>
      <c r="GTR83" s="1485"/>
      <c r="GTS83" s="1485"/>
      <c r="GTT83" s="1485"/>
      <c r="GTU83" s="1485"/>
      <c r="GTV83" s="1485"/>
      <c r="GTW83" s="1485"/>
      <c r="GTX83" s="1485"/>
      <c r="GTY83" s="1485"/>
      <c r="GTZ83" s="1485"/>
      <c r="GUA83" s="1485"/>
      <c r="GUB83" s="1485"/>
      <c r="GUC83" s="1485"/>
      <c r="GUD83" s="1485"/>
      <c r="GUE83" s="1485"/>
      <c r="GUF83" s="1485"/>
      <c r="GUG83" s="1485"/>
      <c r="GUH83" s="1485"/>
      <c r="GUI83" s="1485"/>
      <c r="GUJ83" s="1485"/>
      <c r="GUK83" s="1485"/>
      <c r="GUL83" s="1485"/>
      <c r="GUM83" s="1485"/>
      <c r="GUN83" s="1485"/>
      <c r="GUO83" s="1485"/>
      <c r="GUP83" s="1485"/>
      <c r="GUQ83" s="1485"/>
      <c r="GUR83" s="1485"/>
      <c r="GUS83" s="1485"/>
      <c r="GUT83" s="1485"/>
      <c r="GUU83" s="1485"/>
      <c r="GUV83" s="1485"/>
      <c r="GUW83" s="1485"/>
      <c r="GUX83" s="1485"/>
      <c r="GUY83" s="1485"/>
      <c r="GUZ83" s="1485"/>
      <c r="GVA83" s="1485"/>
      <c r="GVB83" s="1485"/>
      <c r="GVC83" s="1485"/>
      <c r="GVD83" s="1485"/>
      <c r="GVE83" s="1485"/>
      <c r="GVF83" s="1485"/>
      <c r="GVG83" s="1485"/>
      <c r="GVH83" s="1485"/>
      <c r="GVI83" s="1485"/>
      <c r="GVJ83" s="1485"/>
      <c r="GVK83" s="1485"/>
      <c r="GVL83" s="1485"/>
      <c r="GVM83" s="1485"/>
      <c r="GVN83" s="1485"/>
      <c r="GVO83" s="1485"/>
      <c r="GVP83" s="1485"/>
      <c r="GVQ83" s="1485"/>
      <c r="GVR83" s="1485"/>
      <c r="GVS83" s="1485"/>
      <c r="GVT83" s="1485"/>
      <c r="GVU83" s="1485"/>
      <c r="GVV83" s="1485"/>
      <c r="GVW83" s="1485"/>
      <c r="GVX83" s="1485"/>
      <c r="GVY83" s="1485"/>
      <c r="GVZ83" s="1485"/>
      <c r="GWA83" s="1485"/>
      <c r="GWB83" s="1485"/>
      <c r="GWC83" s="1485"/>
      <c r="GWD83" s="1485"/>
      <c r="GWE83" s="1485"/>
      <c r="GWF83" s="1485"/>
      <c r="GWG83" s="1485"/>
      <c r="GWH83" s="1485"/>
      <c r="GWI83" s="1485"/>
      <c r="GWJ83" s="1485"/>
      <c r="GWK83" s="1485"/>
      <c r="GWL83" s="1485"/>
      <c r="GWM83" s="1485"/>
      <c r="GWN83" s="1485"/>
      <c r="GWO83" s="1485"/>
      <c r="GWP83" s="1485"/>
      <c r="GWQ83" s="1485"/>
      <c r="GWR83" s="1485"/>
      <c r="GWS83" s="1485"/>
      <c r="GWT83" s="1485"/>
      <c r="GWU83" s="1485"/>
      <c r="GWV83" s="1485"/>
      <c r="GWW83" s="1485"/>
      <c r="GWX83" s="1485"/>
      <c r="GWY83" s="1485"/>
      <c r="GWZ83" s="1485"/>
      <c r="GXA83" s="1485"/>
      <c r="GXB83" s="1485"/>
      <c r="GXC83" s="1485"/>
      <c r="GXD83" s="1485"/>
      <c r="GXE83" s="1485"/>
      <c r="GXF83" s="1485"/>
      <c r="GXG83" s="1485"/>
      <c r="GXH83" s="1485"/>
      <c r="GXI83" s="1485"/>
      <c r="GXJ83" s="1485"/>
      <c r="GXK83" s="1485"/>
      <c r="GXL83" s="1485"/>
      <c r="GXM83" s="1485"/>
      <c r="GXN83" s="1485"/>
      <c r="GXO83" s="1485"/>
      <c r="GXP83" s="1485"/>
      <c r="GXQ83" s="1485"/>
      <c r="GXR83" s="1485"/>
      <c r="GXS83" s="1485"/>
      <c r="GXT83" s="1485"/>
      <c r="GXU83" s="1485"/>
      <c r="GXV83" s="1485"/>
      <c r="GXW83" s="1485"/>
      <c r="GXX83" s="1485"/>
      <c r="GXY83" s="1485"/>
      <c r="GXZ83" s="1485"/>
      <c r="GYA83" s="1485"/>
      <c r="GYB83" s="1485"/>
      <c r="GYC83" s="1485"/>
      <c r="GYD83" s="1485"/>
      <c r="GYE83" s="1485"/>
      <c r="GYF83" s="1485"/>
      <c r="GYG83" s="1485"/>
      <c r="GYH83" s="1485"/>
      <c r="GYI83" s="1485"/>
      <c r="GYJ83" s="1485"/>
      <c r="GYK83" s="1485"/>
      <c r="GYL83" s="1485"/>
      <c r="GYM83" s="1485"/>
      <c r="GYN83" s="1485"/>
      <c r="GYO83" s="1485"/>
      <c r="GYP83" s="1485"/>
      <c r="GYQ83" s="1485"/>
      <c r="GYR83" s="1485"/>
      <c r="GYS83" s="1485"/>
      <c r="GYT83" s="1485"/>
      <c r="GYU83" s="1485"/>
      <c r="GYV83" s="1485"/>
      <c r="GYW83" s="1485"/>
      <c r="GYX83" s="1485"/>
      <c r="GYY83" s="1485"/>
      <c r="GYZ83" s="1485"/>
      <c r="GZA83" s="1485"/>
      <c r="GZB83" s="1485"/>
      <c r="GZC83" s="1485"/>
      <c r="GZD83" s="1485"/>
      <c r="GZE83" s="1485"/>
      <c r="GZF83" s="1485"/>
      <c r="GZG83" s="1485"/>
      <c r="GZH83" s="1485"/>
      <c r="GZI83" s="1485"/>
      <c r="GZJ83" s="1485"/>
      <c r="GZK83" s="1485"/>
      <c r="GZL83" s="1485"/>
      <c r="GZM83" s="1485"/>
      <c r="GZN83" s="1485"/>
      <c r="GZO83" s="1485"/>
      <c r="GZP83" s="1485"/>
      <c r="GZQ83" s="1485"/>
      <c r="GZR83" s="1485"/>
      <c r="GZS83" s="1485"/>
      <c r="GZT83" s="1485"/>
      <c r="GZU83" s="1485"/>
      <c r="GZV83" s="1485"/>
      <c r="GZW83" s="1485"/>
      <c r="GZX83" s="1485"/>
      <c r="GZY83" s="1485"/>
      <c r="GZZ83" s="1485"/>
      <c r="HAA83" s="1485"/>
      <c r="HAB83" s="1485"/>
      <c r="HAC83" s="1485"/>
      <c r="HAD83" s="1485"/>
      <c r="HAE83" s="1485"/>
      <c r="HAF83" s="1485"/>
      <c r="HAG83" s="1485"/>
      <c r="HAH83" s="1485"/>
      <c r="HAI83" s="1485"/>
      <c r="HAJ83" s="1485"/>
      <c r="HAK83" s="1485"/>
      <c r="HAL83" s="1485"/>
      <c r="HAM83" s="1485"/>
      <c r="HAN83" s="1485"/>
      <c r="HAO83" s="1485"/>
      <c r="HAP83" s="1485"/>
      <c r="HAQ83" s="1485"/>
      <c r="HAR83" s="1485"/>
      <c r="HAS83" s="1485"/>
      <c r="HAT83" s="1485"/>
      <c r="HAU83" s="1485"/>
      <c r="HAV83" s="1485"/>
      <c r="HAW83" s="1485"/>
      <c r="HAX83" s="1485"/>
      <c r="HAY83" s="1485"/>
      <c r="HAZ83" s="1485"/>
      <c r="HBA83" s="1485"/>
      <c r="HBB83" s="1485"/>
      <c r="HBC83" s="1485"/>
      <c r="HBD83" s="1485"/>
      <c r="HBE83" s="1485"/>
      <c r="HBF83" s="1485"/>
      <c r="HBG83" s="1485"/>
      <c r="HBH83" s="1485"/>
      <c r="HBI83" s="1485"/>
      <c r="HBJ83" s="1485"/>
      <c r="HBK83" s="1485"/>
      <c r="HBL83" s="1485"/>
      <c r="HBM83" s="1485"/>
      <c r="HBN83" s="1485"/>
      <c r="HBO83" s="1485"/>
      <c r="HBP83" s="1485"/>
      <c r="HBQ83" s="1485"/>
      <c r="HBR83" s="1485"/>
      <c r="HBS83" s="1485"/>
      <c r="HBT83" s="1485"/>
      <c r="HBU83" s="1485"/>
      <c r="HBV83" s="1485"/>
      <c r="HBW83" s="1485"/>
      <c r="HBX83" s="1485"/>
      <c r="HBY83" s="1485"/>
      <c r="HBZ83" s="1485"/>
      <c r="HCA83" s="1485"/>
      <c r="HCB83" s="1485"/>
      <c r="HCC83" s="1485"/>
      <c r="HCD83" s="1485"/>
      <c r="HCE83" s="1485"/>
      <c r="HCF83" s="1485"/>
      <c r="HCG83" s="1485"/>
      <c r="HCH83" s="1485"/>
      <c r="HCI83" s="1485"/>
      <c r="HCJ83" s="1485"/>
      <c r="HCK83" s="1485"/>
      <c r="HCL83" s="1485"/>
      <c r="HCM83" s="1485"/>
      <c r="HCN83" s="1485"/>
      <c r="HCO83" s="1485"/>
      <c r="HCP83" s="1485"/>
      <c r="HCQ83" s="1485"/>
      <c r="HCR83" s="1485"/>
      <c r="HCS83" s="1485"/>
      <c r="HCT83" s="1485"/>
      <c r="HCU83" s="1485"/>
      <c r="HCV83" s="1485"/>
      <c r="HCW83" s="1485"/>
      <c r="HCX83" s="1485"/>
      <c r="HCY83" s="1485"/>
      <c r="HCZ83" s="1485"/>
      <c r="HDA83" s="1485"/>
      <c r="HDB83" s="1485"/>
      <c r="HDC83" s="1485"/>
      <c r="HDD83" s="1485"/>
      <c r="HDE83" s="1485"/>
      <c r="HDF83" s="1485"/>
      <c r="HDG83" s="1485"/>
      <c r="HDH83" s="1485"/>
      <c r="HDI83" s="1485"/>
      <c r="HDJ83" s="1485"/>
      <c r="HDK83" s="1485"/>
      <c r="HDL83" s="1485"/>
      <c r="HDM83" s="1485"/>
      <c r="HDN83" s="1485"/>
      <c r="HDO83" s="1485"/>
      <c r="HDP83" s="1485"/>
      <c r="HDQ83" s="1485"/>
      <c r="HDR83" s="1485"/>
      <c r="HDS83" s="1485"/>
      <c r="HDT83" s="1485"/>
      <c r="HDU83" s="1485"/>
      <c r="HDV83" s="1485"/>
      <c r="HDW83" s="1485"/>
      <c r="HDX83" s="1485"/>
      <c r="HDY83" s="1485"/>
      <c r="HDZ83" s="1485"/>
      <c r="HEA83" s="1485"/>
      <c r="HEB83" s="1485"/>
      <c r="HEC83" s="1485"/>
      <c r="HED83" s="1485"/>
      <c r="HEE83" s="1485"/>
      <c r="HEF83" s="1485"/>
      <c r="HEG83" s="1485"/>
      <c r="HEH83" s="1485"/>
      <c r="HEI83" s="1485"/>
      <c r="HEJ83" s="1485"/>
      <c r="HEK83" s="1485"/>
      <c r="HEL83" s="1485"/>
      <c r="HEM83" s="1485"/>
      <c r="HEN83" s="1485"/>
      <c r="HEO83" s="1485"/>
      <c r="HEP83" s="1485"/>
      <c r="HEQ83" s="1485"/>
      <c r="HER83" s="1485"/>
      <c r="HES83" s="1485"/>
      <c r="HET83" s="1485"/>
      <c r="HEU83" s="1485"/>
      <c r="HEV83" s="1485"/>
      <c r="HEW83" s="1485"/>
      <c r="HEX83" s="1485"/>
      <c r="HEY83" s="1485"/>
      <c r="HEZ83" s="1485"/>
      <c r="HFA83" s="1485"/>
      <c r="HFB83" s="1485"/>
      <c r="HFC83" s="1485"/>
      <c r="HFD83" s="1485"/>
      <c r="HFE83" s="1485"/>
      <c r="HFF83" s="1485"/>
      <c r="HFG83" s="1485"/>
      <c r="HFH83" s="1485"/>
      <c r="HFI83" s="1485"/>
      <c r="HFJ83" s="1485"/>
      <c r="HFK83" s="1485"/>
      <c r="HFL83" s="1485"/>
      <c r="HFM83" s="1485"/>
      <c r="HFN83" s="1485"/>
      <c r="HFO83" s="1485"/>
      <c r="HFP83" s="1485"/>
      <c r="HFQ83" s="1485"/>
      <c r="HFR83" s="1485"/>
      <c r="HFS83" s="1485"/>
      <c r="HFT83" s="1485"/>
      <c r="HFU83" s="1485"/>
      <c r="HFV83" s="1485"/>
      <c r="HFW83" s="1485"/>
      <c r="HFX83" s="1485"/>
      <c r="HFY83" s="1485"/>
      <c r="HFZ83" s="1485"/>
      <c r="HGA83" s="1485"/>
      <c r="HGB83" s="1485"/>
      <c r="HGC83" s="1485"/>
      <c r="HGD83" s="1485"/>
      <c r="HGE83" s="1485"/>
      <c r="HGF83" s="1485"/>
      <c r="HGG83" s="1485"/>
      <c r="HGH83" s="1485"/>
      <c r="HGI83" s="1485"/>
      <c r="HGJ83" s="1485"/>
      <c r="HGK83" s="1485"/>
      <c r="HGL83" s="1485"/>
      <c r="HGM83" s="1485"/>
      <c r="HGN83" s="1485"/>
      <c r="HGO83" s="1485"/>
      <c r="HGP83" s="1485"/>
      <c r="HGQ83" s="1485"/>
      <c r="HGR83" s="1485"/>
      <c r="HGS83" s="1485"/>
      <c r="HGT83" s="1485"/>
      <c r="HGU83" s="1485"/>
      <c r="HGV83" s="1485"/>
      <c r="HGW83" s="1485"/>
      <c r="HGX83" s="1485"/>
      <c r="HGY83" s="1485"/>
      <c r="HGZ83" s="1485"/>
      <c r="HHA83" s="1485"/>
      <c r="HHB83" s="1485"/>
      <c r="HHC83" s="1485"/>
      <c r="HHD83" s="1485"/>
      <c r="HHE83" s="1485"/>
      <c r="HHF83" s="1485"/>
      <c r="HHG83" s="1485"/>
      <c r="HHH83" s="1485"/>
      <c r="HHI83" s="1485"/>
      <c r="HHJ83" s="1485"/>
      <c r="HHK83" s="1485"/>
      <c r="HHL83" s="1485"/>
      <c r="HHM83" s="1485"/>
      <c r="HHN83" s="1485"/>
      <c r="HHO83" s="1485"/>
      <c r="HHP83" s="1485"/>
      <c r="HHQ83" s="1485"/>
      <c r="HHR83" s="1485"/>
      <c r="HHS83" s="1485"/>
      <c r="HHT83" s="1485"/>
      <c r="HHU83" s="1485"/>
      <c r="HHV83" s="1485"/>
      <c r="HHW83" s="1485"/>
      <c r="HHX83" s="1485"/>
      <c r="HHY83" s="1485"/>
      <c r="HHZ83" s="1485"/>
      <c r="HIA83" s="1485"/>
      <c r="HIB83" s="1485"/>
      <c r="HIC83" s="1485"/>
      <c r="HID83" s="1485"/>
      <c r="HIE83" s="1485"/>
      <c r="HIF83" s="1485"/>
      <c r="HIG83" s="1485"/>
      <c r="HIH83" s="1485"/>
      <c r="HII83" s="1485"/>
      <c r="HIJ83" s="1485"/>
      <c r="HIK83" s="1485"/>
      <c r="HIL83" s="1485"/>
      <c r="HIM83" s="1485"/>
      <c r="HIN83" s="1485"/>
      <c r="HIO83" s="1485"/>
      <c r="HIP83" s="1485"/>
      <c r="HIQ83" s="1485"/>
      <c r="HIR83" s="1485"/>
      <c r="HIS83" s="1485"/>
      <c r="HIT83" s="1485"/>
      <c r="HIU83" s="1485"/>
      <c r="HIV83" s="1485"/>
      <c r="HIW83" s="1485"/>
      <c r="HIX83" s="1485"/>
      <c r="HIY83" s="1485"/>
      <c r="HIZ83" s="1485"/>
      <c r="HJA83" s="1485"/>
      <c r="HJB83" s="1485"/>
      <c r="HJC83" s="1485"/>
      <c r="HJD83" s="1485"/>
      <c r="HJE83" s="1485"/>
      <c r="HJF83" s="1485"/>
      <c r="HJG83" s="1485"/>
      <c r="HJH83" s="1485"/>
      <c r="HJI83" s="1485"/>
      <c r="HJJ83" s="1485"/>
      <c r="HJK83" s="1485"/>
      <c r="HJL83" s="1485"/>
      <c r="HJM83" s="1485"/>
      <c r="HJN83" s="1485"/>
      <c r="HJO83" s="1485"/>
      <c r="HJP83" s="1485"/>
      <c r="HJQ83" s="1485"/>
      <c r="HJR83" s="1485"/>
      <c r="HJS83" s="1485"/>
      <c r="HJT83" s="1485"/>
      <c r="HJU83" s="1485"/>
      <c r="HJV83" s="1485"/>
      <c r="HJW83" s="1485"/>
      <c r="HJX83" s="1485"/>
      <c r="HJY83" s="1485"/>
      <c r="HJZ83" s="1485"/>
      <c r="HKA83" s="1485"/>
      <c r="HKB83" s="1485"/>
      <c r="HKC83" s="1485"/>
      <c r="HKD83" s="1485"/>
      <c r="HKE83" s="1485"/>
      <c r="HKF83" s="1485"/>
      <c r="HKG83" s="1485"/>
      <c r="HKH83" s="1485"/>
      <c r="HKI83" s="1485"/>
      <c r="HKJ83" s="1485"/>
      <c r="HKK83" s="1485"/>
      <c r="HKL83" s="1485"/>
      <c r="HKM83" s="1485"/>
      <c r="HKN83" s="1485"/>
      <c r="HKO83" s="1485"/>
      <c r="HKP83" s="1485"/>
      <c r="HKQ83" s="1485"/>
      <c r="HKR83" s="1485"/>
      <c r="HKS83" s="1485"/>
      <c r="HKT83" s="1485"/>
      <c r="HKU83" s="1485"/>
      <c r="HKV83" s="1485"/>
      <c r="HKW83" s="1485"/>
      <c r="HKX83" s="1485"/>
      <c r="HKY83" s="1485"/>
      <c r="HKZ83" s="1485"/>
      <c r="HLA83" s="1485"/>
      <c r="HLB83" s="1485"/>
      <c r="HLC83" s="1485"/>
      <c r="HLD83" s="1485"/>
      <c r="HLE83" s="1485"/>
      <c r="HLF83" s="1485"/>
      <c r="HLG83" s="1485"/>
      <c r="HLH83" s="1485"/>
      <c r="HLI83" s="1485"/>
      <c r="HLJ83" s="1485"/>
      <c r="HLK83" s="1485"/>
      <c r="HLL83" s="1485"/>
      <c r="HLM83" s="1485"/>
      <c r="HLN83" s="1485"/>
      <c r="HLO83" s="1485"/>
      <c r="HLP83" s="1485"/>
      <c r="HLQ83" s="1485"/>
      <c r="HLR83" s="1485"/>
      <c r="HLS83" s="1485"/>
      <c r="HLT83" s="1485"/>
      <c r="HLU83" s="1485"/>
      <c r="HLV83" s="1485"/>
      <c r="HLW83" s="1485"/>
      <c r="HLX83" s="1485"/>
      <c r="HLY83" s="1485"/>
      <c r="HLZ83" s="1485"/>
      <c r="HMA83" s="1485"/>
      <c r="HMB83" s="1485"/>
      <c r="HMC83" s="1485"/>
      <c r="HMD83" s="1485"/>
      <c r="HME83" s="1485"/>
      <c r="HMF83" s="1485"/>
      <c r="HMG83" s="1485"/>
      <c r="HMH83" s="1485"/>
      <c r="HMI83" s="1485"/>
      <c r="HMJ83" s="1485"/>
      <c r="HMK83" s="1485"/>
      <c r="HML83" s="1485"/>
      <c r="HMM83" s="1485"/>
      <c r="HMN83" s="1485"/>
      <c r="HMO83" s="1485"/>
      <c r="HMP83" s="1485"/>
      <c r="HMQ83" s="1485"/>
      <c r="HMR83" s="1485"/>
      <c r="HMS83" s="1485"/>
      <c r="HMT83" s="1485"/>
      <c r="HMU83" s="1485"/>
      <c r="HMV83" s="1485"/>
      <c r="HMW83" s="1485"/>
      <c r="HMX83" s="1485"/>
      <c r="HMY83" s="1485"/>
      <c r="HMZ83" s="1485"/>
      <c r="HNA83" s="1485"/>
      <c r="HNB83" s="1485"/>
      <c r="HNC83" s="1485"/>
      <c r="HND83" s="1485"/>
      <c r="HNE83" s="1485"/>
      <c r="HNF83" s="1485"/>
      <c r="HNG83" s="1485"/>
      <c r="HNH83" s="1485"/>
      <c r="HNI83" s="1485"/>
      <c r="HNJ83" s="1485"/>
      <c r="HNK83" s="1485"/>
      <c r="HNL83" s="1485"/>
      <c r="HNM83" s="1485"/>
      <c r="HNN83" s="1485"/>
      <c r="HNO83" s="1485"/>
      <c r="HNP83" s="1485"/>
      <c r="HNQ83" s="1485"/>
      <c r="HNR83" s="1485"/>
      <c r="HNS83" s="1485"/>
      <c r="HNT83" s="1485"/>
      <c r="HNU83" s="1485"/>
      <c r="HNV83" s="1485"/>
      <c r="HNW83" s="1485"/>
      <c r="HNX83" s="1485"/>
      <c r="HNY83" s="1485"/>
      <c r="HNZ83" s="1485"/>
      <c r="HOA83" s="1485"/>
      <c r="HOB83" s="1485"/>
      <c r="HOC83" s="1485"/>
      <c r="HOD83" s="1485"/>
      <c r="HOE83" s="1485"/>
      <c r="HOF83" s="1485"/>
      <c r="HOG83" s="1485"/>
      <c r="HOH83" s="1485"/>
      <c r="HOI83" s="1485"/>
      <c r="HOJ83" s="1485"/>
      <c r="HOK83" s="1485"/>
      <c r="HOL83" s="1485"/>
      <c r="HOM83" s="1485"/>
      <c r="HON83" s="1485"/>
      <c r="HOO83" s="1485"/>
      <c r="HOP83" s="1485"/>
      <c r="HOQ83" s="1485"/>
      <c r="HOR83" s="1485"/>
      <c r="HOS83" s="1485"/>
      <c r="HOT83" s="1485"/>
      <c r="HOU83" s="1485"/>
      <c r="HOV83" s="1485"/>
      <c r="HOW83" s="1485"/>
      <c r="HOX83" s="1485"/>
      <c r="HOY83" s="1485"/>
      <c r="HOZ83" s="1485"/>
      <c r="HPA83" s="1485"/>
      <c r="HPB83" s="1485"/>
      <c r="HPC83" s="1485"/>
      <c r="HPD83" s="1485"/>
      <c r="HPE83" s="1485"/>
      <c r="HPF83" s="1485"/>
      <c r="HPG83" s="1485"/>
      <c r="HPH83" s="1485"/>
      <c r="HPI83" s="1485"/>
      <c r="HPJ83" s="1485"/>
      <c r="HPK83" s="1485"/>
      <c r="HPL83" s="1485"/>
      <c r="HPM83" s="1485"/>
      <c r="HPN83" s="1485"/>
      <c r="HPO83" s="1485"/>
      <c r="HPP83" s="1485"/>
      <c r="HPQ83" s="1485"/>
      <c r="HPR83" s="1485"/>
      <c r="HPS83" s="1485"/>
      <c r="HPT83" s="1485"/>
      <c r="HPU83" s="1485"/>
      <c r="HPV83" s="1485"/>
      <c r="HPW83" s="1485"/>
      <c r="HPX83" s="1485"/>
      <c r="HPY83" s="1485"/>
      <c r="HPZ83" s="1485"/>
      <c r="HQA83" s="1485"/>
      <c r="HQB83" s="1485"/>
      <c r="HQC83" s="1485"/>
      <c r="HQD83" s="1485"/>
      <c r="HQE83" s="1485"/>
      <c r="HQF83" s="1485"/>
      <c r="HQG83" s="1485"/>
      <c r="HQH83" s="1485"/>
      <c r="HQI83" s="1485"/>
      <c r="HQJ83" s="1485"/>
      <c r="HQK83" s="1485"/>
      <c r="HQL83" s="1485"/>
      <c r="HQM83" s="1485"/>
      <c r="HQN83" s="1485"/>
      <c r="HQO83" s="1485"/>
      <c r="HQP83" s="1485"/>
      <c r="HQQ83" s="1485"/>
      <c r="HQR83" s="1485"/>
      <c r="HQS83" s="1485"/>
      <c r="HQT83" s="1485"/>
      <c r="HQU83" s="1485"/>
      <c r="HQV83" s="1485"/>
      <c r="HQW83" s="1485"/>
      <c r="HQX83" s="1485"/>
      <c r="HQY83" s="1485"/>
      <c r="HQZ83" s="1485"/>
      <c r="HRA83" s="1485"/>
      <c r="HRB83" s="1485"/>
      <c r="HRC83" s="1485"/>
      <c r="HRD83" s="1485"/>
      <c r="HRE83" s="1485"/>
      <c r="HRF83" s="1485"/>
      <c r="HRG83" s="1485"/>
      <c r="HRH83" s="1485"/>
      <c r="HRI83" s="1485"/>
      <c r="HRJ83" s="1485"/>
      <c r="HRK83" s="1485"/>
      <c r="HRL83" s="1485"/>
      <c r="HRM83" s="1485"/>
      <c r="HRN83" s="1485"/>
      <c r="HRO83" s="1485"/>
      <c r="HRP83" s="1485"/>
      <c r="HRQ83" s="1485"/>
      <c r="HRR83" s="1485"/>
      <c r="HRS83" s="1485"/>
      <c r="HRT83" s="1485"/>
      <c r="HRU83" s="1485"/>
      <c r="HRV83" s="1485"/>
      <c r="HRW83" s="1485"/>
      <c r="HRX83" s="1485"/>
      <c r="HRY83" s="1485"/>
      <c r="HRZ83" s="1485"/>
      <c r="HSA83" s="1485"/>
      <c r="HSB83" s="1485"/>
      <c r="HSC83" s="1485"/>
      <c r="HSD83" s="1485"/>
      <c r="HSE83" s="1485"/>
      <c r="HSF83" s="1485"/>
      <c r="HSG83" s="1485"/>
      <c r="HSH83" s="1485"/>
      <c r="HSI83" s="1485"/>
      <c r="HSJ83" s="1485"/>
      <c r="HSK83" s="1485"/>
      <c r="HSL83" s="1485"/>
      <c r="HSM83" s="1485"/>
      <c r="HSN83" s="1485"/>
      <c r="HSO83" s="1485"/>
      <c r="HSP83" s="1485"/>
      <c r="HSQ83" s="1485"/>
      <c r="HSR83" s="1485"/>
      <c r="HSS83" s="1485"/>
      <c r="HST83" s="1485"/>
      <c r="HSU83" s="1485"/>
      <c r="HSV83" s="1485"/>
      <c r="HSW83" s="1485"/>
      <c r="HSX83" s="1485"/>
      <c r="HSY83" s="1485"/>
      <c r="HSZ83" s="1485"/>
      <c r="HTA83" s="1485"/>
      <c r="HTB83" s="1485"/>
      <c r="HTC83" s="1485"/>
      <c r="HTD83" s="1485"/>
      <c r="HTE83" s="1485"/>
      <c r="HTF83" s="1485"/>
      <c r="HTG83" s="1485"/>
      <c r="HTH83" s="1485"/>
      <c r="HTI83" s="1485"/>
      <c r="HTJ83" s="1485"/>
      <c r="HTK83" s="1485"/>
      <c r="HTL83" s="1485"/>
      <c r="HTM83" s="1485"/>
      <c r="HTN83" s="1485"/>
      <c r="HTO83" s="1485"/>
      <c r="HTP83" s="1485"/>
      <c r="HTQ83" s="1485"/>
      <c r="HTR83" s="1485"/>
      <c r="HTS83" s="1485"/>
      <c r="HTT83" s="1485"/>
      <c r="HTU83" s="1485"/>
      <c r="HTV83" s="1485"/>
      <c r="HTW83" s="1485"/>
      <c r="HTX83" s="1485"/>
      <c r="HTY83" s="1485"/>
      <c r="HTZ83" s="1485"/>
      <c r="HUA83" s="1485"/>
      <c r="HUB83" s="1485"/>
      <c r="HUC83" s="1485"/>
      <c r="HUD83" s="1485"/>
      <c r="HUE83" s="1485"/>
      <c r="HUF83" s="1485"/>
      <c r="HUG83" s="1485"/>
      <c r="HUH83" s="1485"/>
      <c r="HUI83" s="1485"/>
      <c r="HUJ83" s="1485"/>
      <c r="HUK83" s="1485"/>
      <c r="HUL83" s="1485"/>
      <c r="HUM83" s="1485"/>
      <c r="HUN83" s="1485"/>
      <c r="HUO83" s="1485"/>
      <c r="HUP83" s="1485"/>
      <c r="HUQ83" s="1485"/>
      <c r="HUR83" s="1485"/>
      <c r="HUS83" s="1485"/>
      <c r="HUT83" s="1485"/>
      <c r="HUU83" s="1485"/>
      <c r="HUV83" s="1485"/>
      <c r="HUW83" s="1485"/>
      <c r="HUX83" s="1485"/>
      <c r="HUY83" s="1485"/>
      <c r="HUZ83" s="1485"/>
      <c r="HVA83" s="1485"/>
      <c r="HVB83" s="1485"/>
      <c r="HVC83" s="1485"/>
      <c r="HVD83" s="1485"/>
      <c r="HVE83" s="1485"/>
      <c r="HVF83" s="1485"/>
      <c r="HVG83" s="1485"/>
      <c r="HVH83" s="1485"/>
      <c r="HVI83" s="1485"/>
      <c r="HVJ83" s="1485"/>
      <c r="HVK83" s="1485"/>
      <c r="HVL83" s="1485"/>
      <c r="HVM83" s="1485"/>
      <c r="HVN83" s="1485"/>
      <c r="HVO83" s="1485"/>
      <c r="HVP83" s="1485"/>
      <c r="HVQ83" s="1485"/>
      <c r="HVR83" s="1485"/>
      <c r="HVS83" s="1485"/>
      <c r="HVT83" s="1485"/>
      <c r="HVU83" s="1485"/>
      <c r="HVV83" s="1485"/>
      <c r="HVW83" s="1485"/>
      <c r="HVX83" s="1485"/>
      <c r="HVY83" s="1485"/>
      <c r="HVZ83" s="1485"/>
      <c r="HWA83" s="1485"/>
      <c r="HWB83" s="1485"/>
      <c r="HWC83" s="1485"/>
      <c r="HWD83" s="1485"/>
      <c r="HWE83" s="1485"/>
      <c r="HWF83" s="1485"/>
      <c r="HWG83" s="1485"/>
      <c r="HWH83" s="1485"/>
      <c r="HWI83" s="1485"/>
      <c r="HWJ83" s="1485"/>
      <c r="HWK83" s="1485"/>
      <c r="HWL83" s="1485"/>
      <c r="HWM83" s="1485"/>
      <c r="HWN83" s="1485"/>
      <c r="HWO83" s="1485"/>
      <c r="HWP83" s="1485"/>
      <c r="HWQ83" s="1485"/>
      <c r="HWR83" s="1485"/>
      <c r="HWS83" s="1485"/>
      <c r="HWT83" s="1485"/>
      <c r="HWU83" s="1485"/>
      <c r="HWV83" s="1485"/>
      <c r="HWW83" s="1485"/>
      <c r="HWX83" s="1485"/>
      <c r="HWY83" s="1485"/>
      <c r="HWZ83" s="1485"/>
      <c r="HXA83" s="1485"/>
      <c r="HXB83" s="1485"/>
      <c r="HXC83" s="1485"/>
      <c r="HXD83" s="1485"/>
      <c r="HXE83" s="1485"/>
      <c r="HXF83" s="1485"/>
      <c r="HXG83" s="1485"/>
      <c r="HXH83" s="1485"/>
      <c r="HXI83" s="1485"/>
      <c r="HXJ83" s="1485"/>
      <c r="HXK83" s="1485"/>
      <c r="HXL83" s="1485"/>
      <c r="HXM83" s="1485"/>
      <c r="HXN83" s="1485"/>
      <c r="HXO83" s="1485"/>
      <c r="HXP83" s="1485"/>
      <c r="HXQ83" s="1485"/>
      <c r="HXR83" s="1485"/>
      <c r="HXS83" s="1485"/>
      <c r="HXT83" s="1485"/>
      <c r="HXU83" s="1485"/>
      <c r="HXV83" s="1485"/>
      <c r="HXW83" s="1485"/>
      <c r="HXX83" s="1485"/>
      <c r="HXY83" s="1485"/>
      <c r="HXZ83" s="1485"/>
      <c r="HYA83" s="1485"/>
      <c r="HYB83" s="1485"/>
      <c r="HYC83" s="1485"/>
      <c r="HYD83" s="1485"/>
      <c r="HYE83" s="1485"/>
      <c r="HYF83" s="1485"/>
      <c r="HYG83" s="1485"/>
      <c r="HYH83" s="1485"/>
      <c r="HYI83" s="1485"/>
      <c r="HYJ83" s="1485"/>
      <c r="HYK83" s="1485"/>
      <c r="HYL83" s="1485"/>
      <c r="HYM83" s="1485"/>
      <c r="HYN83" s="1485"/>
      <c r="HYO83" s="1485"/>
      <c r="HYP83" s="1485"/>
      <c r="HYQ83" s="1485"/>
      <c r="HYR83" s="1485"/>
      <c r="HYS83" s="1485"/>
      <c r="HYT83" s="1485"/>
      <c r="HYU83" s="1485"/>
      <c r="HYV83" s="1485"/>
      <c r="HYW83" s="1485"/>
      <c r="HYX83" s="1485"/>
      <c r="HYY83" s="1485"/>
      <c r="HYZ83" s="1485"/>
      <c r="HZA83" s="1485"/>
      <c r="HZB83" s="1485"/>
      <c r="HZC83" s="1485"/>
      <c r="HZD83" s="1485"/>
      <c r="HZE83" s="1485"/>
      <c r="HZF83" s="1485"/>
      <c r="HZG83" s="1485"/>
      <c r="HZH83" s="1485"/>
      <c r="HZI83" s="1485"/>
      <c r="HZJ83" s="1485"/>
      <c r="HZK83" s="1485"/>
      <c r="HZL83" s="1485"/>
      <c r="HZM83" s="1485"/>
      <c r="HZN83" s="1485"/>
      <c r="HZO83" s="1485"/>
      <c r="HZP83" s="1485"/>
      <c r="HZQ83" s="1485"/>
      <c r="HZR83" s="1485"/>
      <c r="HZS83" s="1485"/>
      <c r="HZT83" s="1485"/>
      <c r="HZU83" s="1485"/>
      <c r="HZV83" s="1485"/>
      <c r="HZW83" s="1485"/>
      <c r="HZX83" s="1485"/>
      <c r="HZY83" s="1485"/>
      <c r="HZZ83" s="1485"/>
      <c r="IAA83" s="1485"/>
      <c r="IAB83" s="1485"/>
      <c r="IAC83" s="1485"/>
      <c r="IAD83" s="1485"/>
      <c r="IAE83" s="1485"/>
      <c r="IAF83" s="1485"/>
      <c r="IAG83" s="1485"/>
      <c r="IAH83" s="1485"/>
      <c r="IAI83" s="1485"/>
      <c r="IAJ83" s="1485"/>
      <c r="IAK83" s="1485"/>
      <c r="IAL83" s="1485"/>
      <c r="IAM83" s="1485"/>
      <c r="IAN83" s="1485"/>
      <c r="IAO83" s="1485"/>
      <c r="IAP83" s="1485"/>
      <c r="IAQ83" s="1485"/>
      <c r="IAR83" s="1485"/>
      <c r="IAS83" s="1485"/>
      <c r="IAT83" s="1485"/>
      <c r="IAU83" s="1485"/>
      <c r="IAV83" s="1485"/>
      <c r="IAW83" s="1485"/>
      <c r="IAX83" s="1485"/>
      <c r="IAY83" s="1485"/>
      <c r="IAZ83" s="1485"/>
      <c r="IBA83" s="1485"/>
      <c r="IBB83" s="1485"/>
      <c r="IBC83" s="1485"/>
      <c r="IBD83" s="1485"/>
      <c r="IBE83" s="1485"/>
      <c r="IBF83" s="1485"/>
      <c r="IBG83" s="1485"/>
      <c r="IBH83" s="1485"/>
      <c r="IBI83" s="1485"/>
      <c r="IBJ83" s="1485"/>
      <c r="IBK83" s="1485"/>
      <c r="IBL83" s="1485"/>
      <c r="IBM83" s="1485"/>
      <c r="IBN83" s="1485"/>
      <c r="IBO83" s="1485"/>
      <c r="IBP83" s="1485"/>
      <c r="IBQ83" s="1485"/>
      <c r="IBR83" s="1485"/>
      <c r="IBS83" s="1485"/>
      <c r="IBT83" s="1485"/>
      <c r="IBU83" s="1485"/>
      <c r="IBV83" s="1485"/>
      <c r="IBW83" s="1485"/>
      <c r="IBX83" s="1485"/>
      <c r="IBY83" s="1485"/>
      <c r="IBZ83" s="1485"/>
      <c r="ICA83" s="1485"/>
      <c r="ICB83" s="1485"/>
      <c r="ICC83" s="1485"/>
      <c r="ICD83" s="1485"/>
      <c r="ICE83" s="1485"/>
      <c r="ICF83" s="1485"/>
      <c r="ICG83" s="1485"/>
      <c r="ICH83" s="1485"/>
      <c r="ICI83" s="1485"/>
      <c r="ICJ83" s="1485"/>
      <c r="ICK83" s="1485"/>
      <c r="ICL83" s="1485"/>
      <c r="ICM83" s="1485"/>
      <c r="ICN83" s="1485"/>
      <c r="ICO83" s="1485"/>
      <c r="ICP83" s="1485"/>
      <c r="ICQ83" s="1485"/>
      <c r="ICR83" s="1485"/>
      <c r="ICS83" s="1485"/>
      <c r="ICT83" s="1485"/>
      <c r="ICU83" s="1485"/>
      <c r="ICV83" s="1485"/>
      <c r="ICW83" s="1485"/>
      <c r="ICX83" s="1485"/>
      <c r="ICY83" s="1485"/>
      <c r="ICZ83" s="1485"/>
      <c r="IDA83" s="1485"/>
      <c r="IDB83" s="1485"/>
      <c r="IDC83" s="1485"/>
      <c r="IDD83" s="1485"/>
      <c r="IDE83" s="1485"/>
      <c r="IDF83" s="1485"/>
      <c r="IDG83" s="1485"/>
      <c r="IDH83" s="1485"/>
      <c r="IDI83" s="1485"/>
      <c r="IDJ83" s="1485"/>
      <c r="IDK83" s="1485"/>
      <c r="IDL83" s="1485"/>
      <c r="IDM83" s="1485"/>
      <c r="IDN83" s="1485"/>
      <c r="IDO83" s="1485"/>
      <c r="IDP83" s="1485"/>
      <c r="IDQ83" s="1485"/>
      <c r="IDR83" s="1485"/>
      <c r="IDS83" s="1485"/>
      <c r="IDT83" s="1485"/>
      <c r="IDU83" s="1485"/>
      <c r="IDV83" s="1485"/>
      <c r="IDW83" s="1485"/>
      <c r="IDX83" s="1485"/>
      <c r="IDY83" s="1485"/>
      <c r="IDZ83" s="1485"/>
      <c r="IEA83" s="1485"/>
      <c r="IEB83" s="1485"/>
      <c r="IEC83" s="1485"/>
      <c r="IED83" s="1485"/>
      <c r="IEE83" s="1485"/>
      <c r="IEF83" s="1485"/>
      <c r="IEG83" s="1485"/>
      <c r="IEH83" s="1485"/>
      <c r="IEI83" s="1485"/>
      <c r="IEJ83" s="1485"/>
      <c r="IEK83" s="1485"/>
      <c r="IEL83" s="1485"/>
      <c r="IEM83" s="1485"/>
      <c r="IEN83" s="1485"/>
      <c r="IEO83" s="1485"/>
      <c r="IEP83" s="1485"/>
      <c r="IEQ83" s="1485"/>
      <c r="IER83" s="1485"/>
      <c r="IES83" s="1485"/>
      <c r="IET83" s="1485"/>
      <c r="IEU83" s="1485"/>
      <c r="IEV83" s="1485"/>
      <c r="IEW83" s="1485"/>
      <c r="IEX83" s="1485"/>
      <c r="IEY83" s="1485"/>
      <c r="IEZ83" s="1485"/>
      <c r="IFA83" s="1485"/>
      <c r="IFB83" s="1485"/>
      <c r="IFC83" s="1485"/>
      <c r="IFD83" s="1485"/>
      <c r="IFE83" s="1485"/>
      <c r="IFF83" s="1485"/>
      <c r="IFG83" s="1485"/>
      <c r="IFH83" s="1485"/>
      <c r="IFI83" s="1485"/>
      <c r="IFJ83" s="1485"/>
      <c r="IFK83" s="1485"/>
      <c r="IFL83" s="1485"/>
      <c r="IFM83" s="1485"/>
      <c r="IFN83" s="1485"/>
      <c r="IFO83" s="1485"/>
      <c r="IFP83" s="1485"/>
      <c r="IFQ83" s="1485"/>
      <c r="IFR83" s="1485"/>
      <c r="IFS83" s="1485"/>
      <c r="IFT83" s="1485"/>
      <c r="IFU83" s="1485"/>
      <c r="IFV83" s="1485"/>
      <c r="IFW83" s="1485"/>
      <c r="IFX83" s="1485"/>
      <c r="IFY83" s="1485"/>
      <c r="IFZ83" s="1485"/>
      <c r="IGA83" s="1485"/>
      <c r="IGB83" s="1485"/>
      <c r="IGC83" s="1485"/>
      <c r="IGD83" s="1485"/>
      <c r="IGE83" s="1485"/>
      <c r="IGF83" s="1485"/>
      <c r="IGG83" s="1485"/>
      <c r="IGH83" s="1485"/>
      <c r="IGI83" s="1485"/>
      <c r="IGJ83" s="1485"/>
      <c r="IGK83" s="1485"/>
      <c r="IGL83" s="1485"/>
      <c r="IGM83" s="1485"/>
      <c r="IGN83" s="1485"/>
      <c r="IGO83" s="1485"/>
      <c r="IGP83" s="1485"/>
      <c r="IGQ83" s="1485"/>
      <c r="IGR83" s="1485"/>
      <c r="IGS83" s="1485"/>
      <c r="IGT83" s="1485"/>
      <c r="IGU83" s="1485"/>
      <c r="IGV83" s="1485"/>
      <c r="IGW83" s="1485"/>
      <c r="IGX83" s="1485"/>
      <c r="IGY83" s="1485"/>
      <c r="IGZ83" s="1485"/>
      <c r="IHA83" s="1485"/>
      <c r="IHB83" s="1485"/>
      <c r="IHC83" s="1485"/>
      <c r="IHD83" s="1485"/>
      <c r="IHE83" s="1485"/>
      <c r="IHF83" s="1485"/>
      <c r="IHG83" s="1485"/>
      <c r="IHH83" s="1485"/>
      <c r="IHI83" s="1485"/>
      <c r="IHJ83" s="1485"/>
      <c r="IHK83" s="1485"/>
      <c r="IHL83" s="1485"/>
      <c r="IHM83" s="1485"/>
      <c r="IHN83" s="1485"/>
      <c r="IHO83" s="1485"/>
      <c r="IHP83" s="1485"/>
      <c r="IHQ83" s="1485"/>
      <c r="IHR83" s="1485"/>
      <c r="IHS83" s="1485"/>
      <c r="IHT83" s="1485"/>
      <c r="IHU83" s="1485"/>
      <c r="IHV83" s="1485"/>
      <c r="IHW83" s="1485"/>
      <c r="IHX83" s="1485"/>
      <c r="IHY83" s="1485"/>
      <c r="IHZ83" s="1485"/>
      <c r="IIA83" s="1485"/>
      <c r="IIB83" s="1485"/>
      <c r="IIC83" s="1485"/>
      <c r="IID83" s="1485"/>
      <c r="IIE83" s="1485"/>
      <c r="IIF83" s="1485"/>
      <c r="IIG83" s="1485"/>
      <c r="IIH83" s="1485"/>
      <c r="III83" s="1485"/>
      <c r="IIJ83" s="1485"/>
      <c r="IIK83" s="1485"/>
      <c r="IIL83" s="1485"/>
      <c r="IIM83" s="1485"/>
      <c r="IIN83" s="1485"/>
      <c r="IIO83" s="1485"/>
      <c r="IIP83" s="1485"/>
      <c r="IIQ83" s="1485"/>
      <c r="IIR83" s="1485"/>
      <c r="IIS83" s="1485"/>
      <c r="IIT83" s="1485"/>
      <c r="IIU83" s="1485"/>
      <c r="IIV83" s="1485"/>
      <c r="IIW83" s="1485"/>
      <c r="IIX83" s="1485"/>
      <c r="IIY83" s="1485"/>
      <c r="IIZ83" s="1485"/>
      <c r="IJA83" s="1485"/>
      <c r="IJB83" s="1485"/>
      <c r="IJC83" s="1485"/>
      <c r="IJD83" s="1485"/>
      <c r="IJE83" s="1485"/>
      <c r="IJF83" s="1485"/>
      <c r="IJG83" s="1485"/>
      <c r="IJH83" s="1485"/>
      <c r="IJI83" s="1485"/>
      <c r="IJJ83" s="1485"/>
      <c r="IJK83" s="1485"/>
      <c r="IJL83" s="1485"/>
      <c r="IJM83" s="1485"/>
      <c r="IJN83" s="1485"/>
      <c r="IJO83" s="1485"/>
      <c r="IJP83" s="1485"/>
      <c r="IJQ83" s="1485"/>
      <c r="IJR83" s="1485"/>
      <c r="IJS83" s="1485"/>
      <c r="IJT83" s="1485"/>
      <c r="IJU83" s="1485"/>
      <c r="IJV83" s="1485"/>
      <c r="IJW83" s="1485"/>
      <c r="IJX83" s="1485"/>
      <c r="IJY83" s="1485"/>
      <c r="IJZ83" s="1485"/>
      <c r="IKA83" s="1485"/>
      <c r="IKB83" s="1485"/>
      <c r="IKC83" s="1485"/>
      <c r="IKD83" s="1485"/>
      <c r="IKE83" s="1485"/>
      <c r="IKF83" s="1485"/>
      <c r="IKG83" s="1485"/>
      <c r="IKH83" s="1485"/>
      <c r="IKI83" s="1485"/>
      <c r="IKJ83" s="1485"/>
      <c r="IKK83" s="1485"/>
      <c r="IKL83" s="1485"/>
      <c r="IKM83" s="1485"/>
      <c r="IKN83" s="1485"/>
      <c r="IKO83" s="1485"/>
      <c r="IKP83" s="1485"/>
      <c r="IKQ83" s="1485"/>
      <c r="IKR83" s="1485"/>
      <c r="IKS83" s="1485"/>
      <c r="IKT83" s="1485"/>
      <c r="IKU83" s="1485"/>
      <c r="IKV83" s="1485"/>
      <c r="IKW83" s="1485"/>
      <c r="IKX83" s="1485"/>
      <c r="IKY83" s="1485"/>
      <c r="IKZ83" s="1485"/>
      <c r="ILA83" s="1485"/>
      <c r="ILB83" s="1485"/>
      <c r="ILC83" s="1485"/>
      <c r="ILD83" s="1485"/>
      <c r="ILE83" s="1485"/>
      <c r="ILF83" s="1485"/>
      <c r="ILG83" s="1485"/>
      <c r="ILH83" s="1485"/>
      <c r="ILI83" s="1485"/>
      <c r="ILJ83" s="1485"/>
      <c r="ILK83" s="1485"/>
      <c r="ILL83" s="1485"/>
      <c r="ILM83" s="1485"/>
      <c r="ILN83" s="1485"/>
      <c r="ILO83" s="1485"/>
      <c r="ILP83" s="1485"/>
      <c r="ILQ83" s="1485"/>
      <c r="ILR83" s="1485"/>
      <c r="ILS83" s="1485"/>
      <c r="ILT83" s="1485"/>
      <c r="ILU83" s="1485"/>
      <c r="ILV83" s="1485"/>
      <c r="ILW83" s="1485"/>
      <c r="ILX83" s="1485"/>
      <c r="ILY83" s="1485"/>
      <c r="ILZ83" s="1485"/>
      <c r="IMA83" s="1485"/>
      <c r="IMB83" s="1485"/>
      <c r="IMC83" s="1485"/>
      <c r="IMD83" s="1485"/>
      <c r="IME83" s="1485"/>
      <c r="IMF83" s="1485"/>
      <c r="IMG83" s="1485"/>
      <c r="IMH83" s="1485"/>
      <c r="IMI83" s="1485"/>
      <c r="IMJ83" s="1485"/>
      <c r="IMK83" s="1485"/>
      <c r="IML83" s="1485"/>
      <c r="IMM83" s="1485"/>
      <c r="IMN83" s="1485"/>
      <c r="IMO83" s="1485"/>
      <c r="IMP83" s="1485"/>
      <c r="IMQ83" s="1485"/>
      <c r="IMR83" s="1485"/>
      <c r="IMS83" s="1485"/>
      <c r="IMT83" s="1485"/>
      <c r="IMU83" s="1485"/>
      <c r="IMV83" s="1485"/>
      <c r="IMW83" s="1485"/>
      <c r="IMX83" s="1485"/>
      <c r="IMY83" s="1485"/>
      <c r="IMZ83" s="1485"/>
      <c r="INA83" s="1485"/>
      <c r="INB83" s="1485"/>
      <c r="INC83" s="1485"/>
      <c r="IND83" s="1485"/>
      <c r="INE83" s="1485"/>
      <c r="INF83" s="1485"/>
      <c r="ING83" s="1485"/>
      <c r="INH83" s="1485"/>
      <c r="INI83" s="1485"/>
      <c r="INJ83" s="1485"/>
      <c r="INK83" s="1485"/>
      <c r="INL83" s="1485"/>
      <c r="INM83" s="1485"/>
      <c r="INN83" s="1485"/>
      <c r="INO83" s="1485"/>
      <c r="INP83" s="1485"/>
      <c r="INQ83" s="1485"/>
      <c r="INR83" s="1485"/>
      <c r="INS83" s="1485"/>
      <c r="INT83" s="1485"/>
      <c r="INU83" s="1485"/>
      <c r="INV83" s="1485"/>
      <c r="INW83" s="1485"/>
      <c r="INX83" s="1485"/>
      <c r="INY83" s="1485"/>
      <c r="INZ83" s="1485"/>
      <c r="IOA83" s="1485"/>
      <c r="IOB83" s="1485"/>
      <c r="IOC83" s="1485"/>
      <c r="IOD83" s="1485"/>
      <c r="IOE83" s="1485"/>
      <c r="IOF83" s="1485"/>
      <c r="IOG83" s="1485"/>
      <c r="IOH83" s="1485"/>
      <c r="IOI83" s="1485"/>
      <c r="IOJ83" s="1485"/>
      <c r="IOK83" s="1485"/>
      <c r="IOL83" s="1485"/>
      <c r="IOM83" s="1485"/>
      <c r="ION83" s="1485"/>
      <c r="IOO83" s="1485"/>
      <c r="IOP83" s="1485"/>
      <c r="IOQ83" s="1485"/>
      <c r="IOR83" s="1485"/>
      <c r="IOS83" s="1485"/>
      <c r="IOT83" s="1485"/>
      <c r="IOU83" s="1485"/>
      <c r="IOV83" s="1485"/>
      <c r="IOW83" s="1485"/>
      <c r="IOX83" s="1485"/>
      <c r="IOY83" s="1485"/>
      <c r="IOZ83" s="1485"/>
      <c r="IPA83" s="1485"/>
      <c r="IPB83" s="1485"/>
      <c r="IPC83" s="1485"/>
      <c r="IPD83" s="1485"/>
      <c r="IPE83" s="1485"/>
      <c r="IPF83" s="1485"/>
      <c r="IPG83" s="1485"/>
      <c r="IPH83" s="1485"/>
      <c r="IPI83" s="1485"/>
      <c r="IPJ83" s="1485"/>
      <c r="IPK83" s="1485"/>
      <c r="IPL83" s="1485"/>
      <c r="IPM83" s="1485"/>
      <c r="IPN83" s="1485"/>
      <c r="IPO83" s="1485"/>
      <c r="IPP83" s="1485"/>
      <c r="IPQ83" s="1485"/>
      <c r="IPR83" s="1485"/>
      <c r="IPS83" s="1485"/>
      <c r="IPT83" s="1485"/>
      <c r="IPU83" s="1485"/>
      <c r="IPV83" s="1485"/>
      <c r="IPW83" s="1485"/>
      <c r="IPX83" s="1485"/>
      <c r="IPY83" s="1485"/>
      <c r="IPZ83" s="1485"/>
      <c r="IQA83" s="1485"/>
      <c r="IQB83" s="1485"/>
      <c r="IQC83" s="1485"/>
      <c r="IQD83" s="1485"/>
      <c r="IQE83" s="1485"/>
      <c r="IQF83" s="1485"/>
      <c r="IQG83" s="1485"/>
      <c r="IQH83" s="1485"/>
      <c r="IQI83" s="1485"/>
      <c r="IQJ83" s="1485"/>
      <c r="IQK83" s="1485"/>
      <c r="IQL83" s="1485"/>
      <c r="IQM83" s="1485"/>
      <c r="IQN83" s="1485"/>
      <c r="IQO83" s="1485"/>
      <c r="IQP83" s="1485"/>
      <c r="IQQ83" s="1485"/>
      <c r="IQR83" s="1485"/>
      <c r="IQS83" s="1485"/>
      <c r="IQT83" s="1485"/>
      <c r="IQU83" s="1485"/>
      <c r="IQV83" s="1485"/>
      <c r="IQW83" s="1485"/>
      <c r="IQX83" s="1485"/>
      <c r="IQY83" s="1485"/>
      <c r="IQZ83" s="1485"/>
      <c r="IRA83" s="1485"/>
      <c r="IRB83" s="1485"/>
      <c r="IRC83" s="1485"/>
      <c r="IRD83" s="1485"/>
      <c r="IRE83" s="1485"/>
      <c r="IRF83" s="1485"/>
      <c r="IRG83" s="1485"/>
      <c r="IRH83" s="1485"/>
      <c r="IRI83" s="1485"/>
      <c r="IRJ83" s="1485"/>
      <c r="IRK83" s="1485"/>
      <c r="IRL83" s="1485"/>
      <c r="IRM83" s="1485"/>
      <c r="IRN83" s="1485"/>
      <c r="IRO83" s="1485"/>
      <c r="IRP83" s="1485"/>
      <c r="IRQ83" s="1485"/>
      <c r="IRR83" s="1485"/>
      <c r="IRS83" s="1485"/>
      <c r="IRT83" s="1485"/>
      <c r="IRU83" s="1485"/>
      <c r="IRV83" s="1485"/>
      <c r="IRW83" s="1485"/>
      <c r="IRX83" s="1485"/>
      <c r="IRY83" s="1485"/>
      <c r="IRZ83" s="1485"/>
      <c r="ISA83" s="1485"/>
      <c r="ISB83" s="1485"/>
      <c r="ISC83" s="1485"/>
      <c r="ISD83" s="1485"/>
      <c r="ISE83" s="1485"/>
      <c r="ISF83" s="1485"/>
      <c r="ISG83" s="1485"/>
      <c r="ISH83" s="1485"/>
      <c r="ISI83" s="1485"/>
      <c r="ISJ83" s="1485"/>
      <c r="ISK83" s="1485"/>
      <c r="ISL83" s="1485"/>
      <c r="ISM83" s="1485"/>
      <c r="ISN83" s="1485"/>
      <c r="ISO83" s="1485"/>
      <c r="ISP83" s="1485"/>
      <c r="ISQ83" s="1485"/>
      <c r="ISR83" s="1485"/>
      <c r="ISS83" s="1485"/>
      <c r="IST83" s="1485"/>
      <c r="ISU83" s="1485"/>
      <c r="ISV83" s="1485"/>
      <c r="ISW83" s="1485"/>
      <c r="ISX83" s="1485"/>
      <c r="ISY83" s="1485"/>
      <c r="ISZ83" s="1485"/>
      <c r="ITA83" s="1485"/>
      <c r="ITB83" s="1485"/>
      <c r="ITC83" s="1485"/>
      <c r="ITD83" s="1485"/>
      <c r="ITE83" s="1485"/>
      <c r="ITF83" s="1485"/>
      <c r="ITG83" s="1485"/>
      <c r="ITH83" s="1485"/>
      <c r="ITI83" s="1485"/>
      <c r="ITJ83" s="1485"/>
      <c r="ITK83" s="1485"/>
      <c r="ITL83" s="1485"/>
      <c r="ITM83" s="1485"/>
      <c r="ITN83" s="1485"/>
      <c r="ITO83" s="1485"/>
      <c r="ITP83" s="1485"/>
      <c r="ITQ83" s="1485"/>
      <c r="ITR83" s="1485"/>
      <c r="ITS83" s="1485"/>
      <c r="ITT83" s="1485"/>
      <c r="ITU83" s="1485"/>
      <c r="ITV83" s="1485"/>
      <c r="ITW83" s="1485"/>
      <c r="ITX83" s="1485"/>
      <c r="ITY83" s="1485"/>
      <c r="ITZ83" s="1485"/>
      <c r="IUA83" s="1485"/>
      <c r="IUB83" s="1485"/>
      <c r="IUC83" s="1485"/>
      <c r="IUD83" s="1485"/>
      <c r="IUE83" s="1485"/>
      <c r="IUF83" s="1485"/>
      <c r="IUG83" s="1485"/>
      <c r="IUH83" s="1485"/>
      <c r="IUI83" s="1485"/>
      <c r="IUJ83" s="1485"/>
      <c r="IUK83" s="1485"/>
      <c r="IUL83" s="1485"/>
      <c r="IUM83" s="1485"/>
      <c r="IUN83" s="1485"/>
      <c r="IUO83" s="1485"/>
      <c r="IUP83" s="1485"/>
      <c r="IUQ83" s="1485"/>
      <c r="IUR83" s="1485"/>
      <c r="IUS83" s="1485"/>
      <c r="IUT83" s="1485"/>
      <c r="IUU83" s="1485"/>
      <c r="IUV83" s="1485"/>
      <c r="IUW83" s="1485"/>
      <c r="IUX83" s="1485"/>
      <c r="IUY83" s="1485"/>
      <c r="IUZ83" s="1485"/>
      <c r="IVA83" s="1485"/>
      <c r="IVB83" s="1485"/>
      <c r="IVC83" s="1485"/>
      <c r="IVD83" s="1485"/>
      <c r="IVE83" s="1485"/>
      <c r="IVF83" s="1485"/>
      <c r="IVG83" s="1485"/>
      <c r="IVH83" s="1485"/>
      <c r="IVI83" s="1485"/>
      <c r="IVJ83" s="1485"/>
      <c r="IVK83" s="1485"/>
      <c r="IVL83" s="1485"/>
      <c r="IVM83" s="1485"/>
      <c r="IVN83" s="1485"/>
      <c r="IVO83" s="1485"/>
      <c r="IVP83" s="1485"/>
      <c r="IVQ83" s="1485"/>
      <c r="IVR83" s="1485"/>
      <c r="IVS83" s="1485"/>
      <c r="IVT83" s="1485"/>
      <c r="IVU83" s="1485"/>
      <c r="IVV83" s="1485"/>
      <c r="IVW83" s="1485"/>
      <c r="IVX83" s="1485"/>
      <c r="IVY83" s="1485"/>
      <c r="IVZ83" s="1485"/>
      <c r="IWA83" s="1485"/>
      <c r="IWB83" s="1485"/>
      <c r="IWC83" s="1485"/>
      <c r="IWD83" s="1485"/>
      <c r="IWE83" s="1485"/>
      <c r="IWF83" s="1485"/>
      <c r="IWG83" s="1485"/>
      <c r="IWH83" s="1485"/>
      <c r="IWI83" s="1485"/>
      <c r="IWJ83" s="1485"/>
      <c r="IWK83" s="1485"/>
      <c r="IWL83" s="1485"/>
      <c r="IWM83" s="1485"/>
      <c r="IWN83" s="1485"/>
      <c r="IWO83" s="1485"/>
      <c r="IWP83" s="1485"/>
      <c r="IWQ83" s="1485"/>
      <c r="IWR83" s="1485"/>
      <c r="IWS83" s="1485"/>
      <c r="IWT83" s="1485"/>
      <c r="IWU83" s="1485"/>
      <c r="IWV83" s="1485"/>
      <c r="IWW83" s="1485"/>
      <c r="IWX83" s="1485"/>
      <c r="IWY83" s="1485"/>
      <c r="IWZ83" s="1485"/>
      <c r="IXA83" s="1485"/>
      <c r="IXB83" s="1485"/>
      <c r="IXC83" s="1485"/>
      <c r="IXD83" s="1485"/>
      <c r="IXE83" s="1485"/>
      <c r="IXF83" s="1485"/>
      <c r="IXG83" s="1485"/>
      <c r="IXH83" s="1485"/>
      <c r="IXI83" s="1485"/>
      <c r="IXJ83" s="1485"/>
      <c r="IXK83" s="1485"/>
      <c r="IXL83" s="1485"/>
      <c r="IXM83" s="1485"/>
      <c r="IXN83" s="1485"/>
      <c r="IXO83" s="1485"/>
      <c r="IXP83" s="1485"/>
      <c r="IXQ83" s="1485"/>
      <c r="IXR83" s="1485"/>
      <c r="IXS83" s="1485"/>
      <c r="IXT83" s="1485"/>
      <c r="IXU83" s="1485"/>
      <c r="IXV83" s="1485"/>
      <c r="IXW83" s="1485"/>
      <c r="IXX83" s="1485"/>
      <c r="IXY83" s="1485"/>
      <c r="IXZ83" s="1485"/>
      <c r="IYA83" s="1485"/>
      <c r="IYB83" s="1485"/>
      <c r="IYC83" s="1485"/>
      <c r="IYD83" s="1485"/>
      <c r="IYE83" s="1485"/>
      <c r="IYF83" s="1485"/>
      <c r="IYG83" s="1485"/>
      <c r="IYH83" s="1485"/>
      <c r="IYI83" s="1485"/>
      <c r="IYJ83" s="1485"/>
      <c r="IYK83" s="1485"/>
      <c r="IYL83" s="1485"/>
      <c r="IYM83" s="1485"/>
      <c r="IYN83" s="1485"/>
      <c r="IYO83" s="1485"/>
      <c r="IYP83" s="1485"/>
      <c r="IYQ83" s="1485"/>
      <c r="IYR83" s="1485"/>
      <c r="IYS83" s="1485"/>
      <c r="IYT83" s="1485"/>
      <c r="IYU83" s="1485"/>
      <c r="IYV83" s="1485"/>
      <c r="IYW83" s="1485"/>
      <c r="IYX83" s="1485"/>
      <c r="IYY83" s="1485"/>
      <c r="IYZ83" s="1485"/>
      <c r="IZA83" s="1485"/>
      <c r="IZB83" s="1485"/>
      <c r="IZC83" s="1485"/>
      <c r="IZD83" s="1485"/>
      <c r="IZE83" s="1485"/>
      <c r="IZF83" s="1485"/>
      <c r="IZG83" s="1485"/>
      <c r="IZH83" s="1485"/>
      <c r="IZI83" s="1485"/>
      <c r="IZJ83" s="1485"/>
      <c r="IZK83" s="1485"/>
      <c r="IZL83" s="1485"/>
      <c r="IZM83" s="1485"/>
      <c r="IZN83" s="1485"/>
      <c r="IZO83" s="1485"/>
      <c r="IZP83" s="1485"/>
      <c r="IZQ83" s="1485"/>
      <c r="IZR83" s="1485"/>
      <c r="IZS83" s="1485"/>
      <c r="IZT83" s="1485"/>
      <c r="IZU83" s="1485"/>
      <c r="IZV83" s="1485"/>
      <c r="IZW83" s="1485"/>
      <c r="IZX83" s="1485"/>
      <c r="IZY83" s="1485"/>
      <c r="IZZ83" s="1485"/>
      <c r="JAA83" s="1485"/>
      <c r="JAB83" s="1485"/>
      <c r="JAC83" s="1485"/>
      <c r="JAD83" s="1485"/>
      <c r="JAE83" s="1485"/>
      <c r="JAF83" s="1485"/>
      <c r="JAG83" s="1485"/>
      <c r="JAH83" s="1485"/>
      <c r="JAI83" s="1485"/>
      <c r="JAJ83" s="1485"/>
      <c r="JAK83" s="1485"/>
      <c r="JAL83" s="1485"/>
      <c r="JAM83" s="1485"/>
      <c r="JAN83" s="1485"/>
      <c r="JAO83" s="1485"/>
      <c r="JAP83" s="1485"/>
      <c r="JAQ83" s="1485"/>
      <c r="JAR83" s="1485"/>
      <c r="JAS83" s="1485"/>
      <c r="JAT83" s="1485"/>
      <c r="JAU83" s="1485"/>
      <c r="JAV83" s="1485"/>
      <c r="JAW83" s="1485"/>
      <c r="JAX83" s="1485"/>
      <c r="JAY83" s="1485"/>
      <c r="JAZ83" s="1485"/>
      <c r="JBA83" s="1485"/>
      <c r="JBB83" s="1485"/>
      <c r="JBC83" s="1485"/>
      <c r="JBD83" s="1485"/>
      <c r="JBE83" s="1485"/>
      <c r="JBF83" s="1485"/>
      <c r="JBG83" s="1485"/>
      <c r="JBH83" s="1485"/>
      <c r="JBI83" s="1485"/>
      <c r="JBJ83" s="1485"/>
      <c r="JBK83" s="1485"/>
      <c r="JBL83" s="1485"/>
      <c r="JBM83" s="1485"/>
      <c r="JBN83" s="1485"/>
      <c r="JBO83" s="1485"/>
      <c r="JBP83" s="1485"/>
      <c r="JBQ83" s="1485"/>
      <c r="JBR83" s="1485"/>
      <c r="JBS83" s="1485"/>
      <c r="JBT83" s="1485"/>
      <c r="JBU83" s="1485"/>
      <c r="JBV83" s="1485"/>
      <c r="JBW83" s="1485"/>
      <c r="JBX83" s="1485"/>
      <c r="JBY83" s="1485"/>
      <c r="JBZ83" s="1485"/>
      <c r="JCA83" s="1485"/>
      <c r="JCB83" s="1485"/>
      <c r="JCC83" s="1485"/>
      <c r="JCD83" s="1485"/>
      <c r="JCE83" s="1485"/>
      <c r="JCF83" s="1485"/>
      <c r="JCG83" s="1485"/>
      <c r="JCH83" s="1485"/>
      <c r="JCI83" s="1485"/>
      <c r="JCJ83" s="1485"/>
      <c r="JCK83" s="1485"/>
      <c r="JCL83" s="1485"/>
      <c r="JCM83" s="1485"/>
      <c r="JCN83" s="1485"/>
      <c r="JCO83" s="1485"/>
      <c r="JCP83" s="1485"/>
      <c r="JCQ83" s="1485"/>
      <c r="JCR83" s="1485"/>
      <c r="JCS83" s="1485"/>
      <c r="JCT83" s="1485"/>
      <c r="JCU83" s="1485"/>
      <c r="JCV83" s="1485"/>
      <c r="JCW83" s="1485"/>
      <c r="JCX83" s="1485"/>
      <c r="JCY83" s="1485"/>
      <c r="JCZ83" s="1485"/>
      <c r="JDA83" s="1485"/>
      <c r="JDB83" s="1485"/>
      <c r="JDC83" s="1485"/>
      <c r="JDD83" s="1485"/>
      <c r="JDE83" s="1485"/>
      <c r="JDF83" s="1485"/>
      <c r="JDG83" s="1485"/>
      <c r="JDH83" s="1485"/>
      <c r="JDI83" s="1485"/>
      <c r="JDJ83" s="1485"/>
      <c r="JDK83" s="1485"/>
      <c r="JDL83" s="1485"/>
      <c r="JDM83" s="1485"/>
      <c r="JDN83" s="1485"/>
      <c r="JDO83" s="1485"/>
      <c r="JDP83" s="1485"/>
      <c r="JDQ83" s="1485"/>
      <c r="JDR83" s="1485"/>
      <c r="JDS83" s="1485"/>
      <c r="JDT83" s="1485"/>
      <c r="JDU83" s="1485"/>
      <c r="JDV83" s="1485"/>
      <c r="JDW83" s="1485"/>
      <c r="JDX83" s="1485"/>
      <c r="JDY83" s="1485"/>
      <c r="JDZ83" s="1485"/>
      <c r="JEA83" s="1485"/>
      <c r="JEB83" s="1485"/>
      <c r="JEC83" s="1485"/>
      <c r="JED83" s="1485"/>
      <c r="JEE83" s="1485"/>
      <c r="JEF83" s="1485"/>
      <c r="JEG83" s="1485"/>
      <c r="JEH83" s="1485"/>
      <c r="JEI83" s="1485"/>
      <c r="JEJ83" s="1485"/>
      <c r="JEK83" s="1485"/>
      <c r="JEL83" s="1485"/>
      <c r="JEM83" s="1485"/>
      <c r="JEN83" s="1485"/>
      <c r="JEO83" s="1485"/>
      <c r="JEP83" s="1485"/>
      <c r="JEQ83" s="1485"/>
      <c r="JER83" s="1485"/>
      <c r="JES83" s="1485"/>
      <c r="JET83" s="1485"/>
      <c r="JEU83" s="1485"/>
      <c r="JEV83" s="1485"/>
      <c r="JEW83" s="1485"/>
      <c r="JEX83" s="1485"/>
      <c r="JEY83" s="1485"/>
      <c r="JEZ83" s="1485"/>
      <c r="JFA83" s="1485"/>
      <c r="JFB83" s="1485"/>
      <c r="JFC83" s="1485"/>
      <c r="JFD83" s="1485"/>
      <c r="JFE83" s="1485"/>
      <c r="JFF83" s="1485"/>
      <c r="JFG83" s="1485"/>
      <c r="JFH83" s="1485"/>
      <c r="JFI83" s="1485"/>
      <c r="JFJ83" s="1485"/>
      <c r="JFK83" s="1485"/>
      <c r="JFL83" s="1485"/>
      <c r="JFM83" s="1485"/>
      <c r="JFN83" s="1485"/>
      <c r="JFO83" s="1485"/>
      <c r="JFP83" s="1485"/>
      <c r="JFQ83" s="1485"/>
      <c r="JFR83" s="1485"/>
      <c r="JFS83" s="1485"/>
      <c r="JFT83" s="1485"/>
      <c r="JFU83" s="1485"/>
      <c r="JFV83" s="1485"/>
      <c r="JFW83" s="1485"/>
      <c r="JFX83" s="1485"/>
      <c r="JFY83" s="1485"/>
      <c r="JFZ83" s="1485"/>
      <c r="JGA83" s="1485"/>
      <c r="JGB83" s="1485"/>
      <c r="JGC83" s="1485"/>
      <c r="JGD83" s="1485"/>
      <c r="JGE83" s="1485"/>
      <c r="JGF83" s="1485"/>
      <c r="JGG83" s="1485"/>
      <c r="JGH83" s="1485"/>
      <c r="JGI83" s="1485"/>
      <c r="JGJ83" s="1485"/>
      <c r="JGK83" s="1485"/>
      <c r="JGL83" s="1485"/>
      <c r="JGM83" s="1485"/>
      <c r="JGN83" s="1485"/>
      <c r="JGO83" s="1485"/>
      <c r="JGP83" s="1485"/>
      <c r="JGQ83" s="1485"/>
      <c r="JGR83" s="1485"/>
      <c r="JGS83" s="1485"/>
      <c r="JGT83" s="1485"/>
      <c r="JGU83" s="1485"/>
      <c r="JGV83" s="1485"/>
      <c r="JGW83" s="1485"/>
      <c r="JGX83" s="1485"/>
      <c r="JGY83" s="1485"/>
      <c r="JGZ83" s="1485"/>
      <c r="JHA83" s="1485"/>
      <c r="JHB83" s="1485"/>
      <c r="JHC83" s="1485"/>
      <c r="JHD83" s="1485"/>
      <c r="JHE83" s="1485"/>
      <c r="JHF83" s="1485"/>
      <c r="JHG83" s="1485"/>
      <c r="JHH83" s="1485"/>
      <c r="JHI83" s="1485"/>
      <c r="JHJ83" s="1485"/>
      <c r="JHK83" s="1485"/>
      <c r="JHL83" s="1485"/>
      <c r="JHM83" s="1485"/>
      <c r="JHN83" s="1485"/>
      <c r="JHO83" s="1485"/>
      <c r="JHP83" s="1485"/>
      <c r="JHQ83" s="1485"/>
      <c r="JHR83" s="1485"/>
      <c r="JHS83" s="1485"/>
      <c r="JHT83" s="1485"/>
      <c r="JHU83" s="1485"/>
      <c r="JHV83" s="1485"/>
      <c r="JHW83" s="1485"/>
      <c r="JHX83" s="1485"/>
      <c r="JHY83" s="1485"/>
      <c r="JHZ83" s="1485"/>
      <c r="JIA83" s="1485"/>
      <c r="JIB83" s="1485"/>
      <c r="JIC83" s="1485"/>
      <c r="JID83" s="1485"/>
      <c r="JIE83" s="1485"/>
      <c r="JIF83" s="1485"/>
      <c r="JIG83" s="1485"/>
      <c r="JIH83" s="1485"/>
      <c r="JII83" s="1485"/>
      <c r="JIJ83" s="1485"/>
      <c r="JIK83" s="1485"/>
      <c r="JIL83" s="1485"/>
      <c r="JIM83" s="1485"/>
      <c r="JIN83" s="1485"/>
      <c r="JIO83" s="1485"/>
      <c r="JIP83" s="1485"/>
      <c r="JIQ83" s="1485"/>
      <c r="JIR83" s="1485"/>
      <c r="JIS83" s="1485"/>
      <c r="JIT83" s="1485"/>
      <c r="JIU83" s="1485"/>
      <c r="JIV83" s="1485"/>
      <c r="JIW83" s="1485"/>
      <c r="JIX83" s="1485"/>
      <c r="JIY83" s="1485"/>
      <c r="JIZ83" s="1485"/>
      <c r="JJA83" s="1485"/>
      <c r="JJB83" s="1485"/>
      <c r="JJC83" s="1485"/>
      <c r="JJD83" s="1485"/>
      <c r="JJE83" s="1485"/>
      <c r="JJF83" s="1485"/>
      <c r="JJG83" s="1485"/>
      <c r="JJH83" s="1485"/>
      <c r="JJI83" s="1485"/>
      <c r="JJJ83" s="1485"/>
      <c r="JJK83" s="1485"/>
      <c r="JJL83" s="1485"/>
      <c r="JJM83" s="1485"/>
      <c r="JJN83" s="1485"/>
      <c r="JJO83" s="1485"/>
      <c r="JJP83" s="1485"/>
      <c r="JJQ83" s="1485"/>
      <c r="JJR83" s="1485"/>
      <c r="JJS83" s="1485"/>
      <c r="JJT83" s="1485"/>
      <c r="JJU83" s="1485"/>
      <c r="JJV83" s="1485"/>
      <c r="JJW83" s="1485"/>
      <c r="JJX83" s="1485"/>
      <c r="JJY83" s="1485"/>
      <c r="JJZ83" s="1485"/>
      <c r="JKA83" s="1485"/>
      <c r="JKB83" s="1485"/>
      <c r="JKC83" s="1485"/>
      <c r="JKD83" s="1485"/>
      <c r="JKE83" s="1485"/>
      <c r="JKF83" s="1485"/>
      <c r="JKG83" s="1485"/>
      <c r="JKH83" s="1485"/>
      <c r="JKI83" s="1485"/>
      <c r="JKJ83" s="1485"/>
      <c r="JKK83" s="1485"/>
      <c r="JKL83" s="1485"/>
      <c r="JKM83" s="1485"/>
      <c r="JKN83" s="1485"/>
      <c r="JKO83" s="1485"/>
      <c r="JKP83" s="1485"/>
      <c r="JKQ83" s="1485"/>
      <c r="JKR83" s="1485"/>
      <c r="JKS83" s="1485"/>
      <c r="JKT83" s="1485"/>
      <c r="JKU83" s="1485"/>
      <c r="JKV83" s="1485"/>
      <c r="JKW83" s="1485"/>
      <c r="JKX83" s="1485"/>
      <c r="JKY83" s="1485"/>
      <c r="JKZ83" s="1485"/>
      <c r="JLA83" s="1485"/>
      <c r="JLB83" s="1485"/>
      <c r="JLC83" s="1485"/>
      <c r="JLD83" s="1485"/>
      <c r="JLE83" s="1485"/>
      <c r="JLF83" s="1485"/>
      <c r="JLG83" s="1485"/>
      <c r="JLH83" s="1485"/>
      <c r="JLI83" s="1485"/>
      <c r="JLJ83" s="1485"/>
      <c r="JLK83" s="1485"/>
      <c r="JLL83" s="1485"/>
      <c r="JLM83" s="1485"/>
      <c r="JLN83" s="1485"/>
      <c r="JLO83" s="1485"/>
      <c r="JLP83" s="1485"/>
      <c r="JLQ83" s="1485"/>
      <c r="JLR83" s="1485"/>
      <c r="JLS83" s="1485"/>
      <c r="JLT83" s="1485"/>
      <c r="JLU83" s="1485"/>
      <c r="JLV83" s="1485"/>
      <c r="JLW83" s="1485"/>
      <c r="JLX83" s="1485"/>
      <c r="JLY83" s="1485"/>
      <c r="JLZ83" s="1485"/>
      <c r="JMA83" s="1485"/>
      <c r="JMB83" s="1485"/>
      <c r="JMC83" s="1485"/>
      <c r="JMD83" s="1485"/>
      <c r="JME83" s="1485"/>
      <c r="JMF83" s="1485"/>
      <c r="JMG83" s="1485"/>
      <c r="JMH83" s="1485"/>
      <c r="JMI83" s="1485"/>
      <c r="JMJ83" s="1485"/>
      <c r="JMK83" s="1485"/>
      <c r="JML83" s="1485"/>
      <c r="JMM83" s="1485"/>
      <c r="JMN83" s="1485"/>
      <c r="JMO83" s="1485"/>
      <c r="JMP83" s="1485"/>
      <c r="JMQ83" s="1485"/>
      <c r="JMR83" s="1485"/>
      <c r="JMS83" s="1485"/>
      <c r="JMT83" s="1485"/>
      <c r="JMU83" s="1485"/>
      <c r="JMV83" s="1485"/>
      <c r="JMW83" s="1485"/>
      <c r="JMX83" s="1485"/>
      <c r="JMY83" s="1485"/>
      <c r="JMZ83" s="1485"/>
      <c r="JNA83" s="1485"/>
      <c r="JNB83" s="1485"/>
      <c r="JNC83" s="1485"/>
      <c r="JND83" s="1485"/>
      <c r="JNE83" s="1485"/>
      <c r="JNF83" s="1485"/>
      <c r="JNG83" s="1485"/>
      <c r="JNH83" s="1485"/>
      <c r="JNI83" s="1485"/>
      <c r="JNJ83" s="1485"/>
      <c r="JNK83" s="1485"/>
      <c r="JNL83" s="1485"/>
      <c r="JNM83" s="1485"/>
      <c r="JNN83" s="1485"/>
      <c r="JNO83" s="1485"/>
      <c r="JNP83" s="1485"/>
      <c r="JNQ83" s="1485"/>
      <c r="JNR83" s="1485"/>
      <c r="JNS83" s="1485"/>
      <c r="JNT83" s="1485"/>
      <c r="JNU83" s="1485"/>
      <c r="JNV83" s="1485"/>
      <c r="JNW83" s="1485"/>
      <c r="JNX83" s="1485"/>
      <c r="JNY83" s="1485"/>
      <c r="JNZ83" s="1485"/>
      <c r="JOA83" s="1485"/>
      <c r="JOB83" s="1485"/>
      <c r="JOC83" s="1485"/>
      <c r="JOD83" s="1485"/>
      <c r="JOE83" s="1485"/>
      <c r="JOF83" s="1485"/>
      <c r="JOG83" s="1485"/>
      <c r="JOH83" s="1485"/>
      <c r="JOI83" s="1485"/>
      <c r="JOJ83" s="1485"/>
      <c r="JOK83" s="1485"/>
      <c r="JOL83" s="1485"/>
      <c r="JOM83" s="1485"/>
      <c r="JON83" s="1485"/>
      <c r="JOO83" s="1485"/>
      <c r="JOP83" s="1485"/>
      <c r="JOQ83" s="1485"/>
      <c r="JOR83" s="1485"/>
      <c r="JOS83" s="1485"/>
      <c r="JOT83" s="1485"/>
      <c r="JOU83" s="1485"/>
      <c r="JOV83" s="1485"/>
      <c r="JOW83" s="1485"/>
      <c r="JOX83" s="1485"/>
      <c r="JOY83" s="1485"/>
      <c r="JOZ83" s="1485"/>
      <c r="JPA83" s="1485"/>
      <c r="JPB83" s="1485"/>
      <c r="JPC83" s="1485"/>
      <c r="JPD83" s="1485"/>
      <c r="JPE83" s="1485"/>
      <c r="JPF83" s="1485"/>
      <c r="JPG83" s="1485"/>
      <c r="JPH83" s="1485"/>
      <c r="JPI83" s="1485"/>
      <c r="JPJ83" s="1485"/>
      <c r="JPK83" s="1485"/>
      <c r="JPL83" s="1485"/>
      <c r="JPM83" s="1485"/>
      <c r="JPN83" s="1485"/>
      <c r="JPO83" s="1485"/>
      <c r="JPP83" s="1485"/>
      <c r="JPQ83" s="1485"/>
      <c r="JPR83" s="1485"/>
      <c r="JPS83" s="1485"/>
      <c r="JPT83" s="1485"/>
      <c r="JPU83" s="1485"/>
      <c r="JPV83" s="1485"/>
      <c r="JPW83" s="1485"/>
      <c r="JPX83" s="1485"/>
      <c r="JPY83" s="1485"/>
      <c r="JPZ83" s="1485"/>
      <c r="JQA83" s="1485"/>
      <c r="JQB83" s="1485"/>
      <c r="JQC83" s="1485"/>
      <c r="JQD83" s="1485"/>
      <c r="JQE83" s="1485"/>
      <c r="JQF83" s="1485"/>
      <c r="JQG83" s="1485"/>
      <c r="JQH83" s="1485"/>
      <c r="JQI83" s="1485"/>
      <c r="JQJ83" s="1485"/>
      <c r="JQK83" s="1485"/>
      <c r="JQL83" s="1485"/>
      <c r="JQM83" s="1485"/>
      <c r="JQN83" s="1485"/>
      <c r="JQO83" s="1485"/>
      <c r="JQP83" s="1485"/>
      <c r="JQQ83" s="1485"/>
      <c r="JQR83" s="1485"/>
      <c r="JQS83" s="1485"/>
      <c r="JQT83" s="1485"/>
      <c r="JQU83" s="1485"/>
      <c r="JQV83" s="1485"/>
      <c r="JQW83" s="1485"/>
      <c r="JQX83" s="1485"/>
      <c r="JQY83" s="1485"/>
      <c r="JQZ83" s="1485"/>
      <c r="JRA83" s="1485"/>
      <c r="JRB83" s="1485"/>
      <c r="JRC83" s="1485"/>
      <c r="JRD83" s="1485"/>
      <c r="JRE83" s="1485"/>
      <c r="JRF83" s="1485"/>
      <c r="JRG83" s="1485"/>
      <c r="JRH83" s="1485"/>
      <c r="JRI83" s="1485"/>
      <c r="JRJ83" s="1485"/>
      <c r="JRK83" s="1485"/>
      <c r="JRL83" s="1485"/>
      <c r="JRM83" s="1485"/>
      <c r="JRN83" s="1485"/>
      <c r="JRO83" s="1485"/>
      <c r="JRP83" s="1485"/>
      <c r="JRQ83" s="1485"/>
      <c r="JRR83" s="1485"/>
      <c r="JRS83" s="1485"/>
      <c r="JRT83" s="1485"/>
      <c r="JRU83" s="1485"/>
      <c r="JRV83" s="1485"/>
      <c r="JRW83" s="1485"/>
      <c r="JRX83" s="1485"/>
      <c r="JRY83" s="1485"/>
      <c r="JRZ83" s="1485"/>
      <c r="JSA83" s="1485"/>
      <c r="JSB83" s="1485"/>
      <c r="JSC83" s="1485"/>
      <c r="JSD83" s="1485"/>
      <c r="JSE83" s="1485"/>
      <c r="JSF83" s="1485"/>
      <c r="JSG83" s="1485"/>
      <c r="JSH83" s="1485"/>
      <c r="JSI83" s="1485"/>
      <c r="JSJ83" s="1485"/>
      <c r="JSK83" s="1485"/>
      <c r="JSL83" s="1485"/>
      <c r="JSM83" s="1485"/>
      <c r="JSN83" s="1485"/>
      <c r="JSO83" s="1485"/>
      <c r="JSP83" s="1485"/>
      <c r="JSQ83" s="1485"/>
      <c r="JSR83" s="1485"/>
      <c r="JSS83" s="1485"/>
      <c r="JST83" s="1485"/>
      <c r="JSU83" s="1485"/>
      <c r="JSV83" s="1485"/>
      <c r="JSW83" s="1485"/>
      <c r="JSX83" s="1485"/>
      <c r="JSY83" s="1485"/>
      <c r="JSZ83" s="1485"/>
      <c r="JTA83" s="1485"/>
      <c r="JTB83" s="1485"/>
      <c r="JTC83" s="1485"/>
      <c r="JTD83" s="1485"/>
      <c r="JTE83" s="1485"/>
      <c r="JTF83" s="1485"/>
      <c r="JTG83" s="1485"/>
      <c r="JTH83" s="1485"/>
      <c r="JTI83" s="1485"/>
      <c r="JTJ83" s="1485"/>
      <c r="JTK83" s="1485"/>
      <c r="JTL83" s="1485"/>
      <c r="JTM83" s="1485"/>
      <c r="JTN83" s="1485"/>
      <c r="JTO83" s="1485"/>
      <c r="JTP83" s="1485"/>
      <c r="JTQ83" s="1485"/>
      <c r="JTR83" s="1485"/>
      <c r="JTS83" s="1485"/>
      <c r="JTT83" s="1485"/>
      <c r="JTU83" s="1485"/>
      <c r="JTV83" s="1485"/>
      <c r="JTW83" s="1485"/>
      <c r="JTX83" s="1485"/>
      <c r="JTY83" s="1485"/>
      <c r="JTZ83" s="1485"/>
      <c r="JUA83" s="1485"/>
      <c r="JUB83" s="1485"/>
      <c r="JUC83" s="1485"/>
      <c r="JUD83" s="1485"/>
      <c r="JUE83" s="1485"/>
      <c r="JUF83" s="1485"/>
      <c r="JUG83" s="1485"/>
      <c r="JUH83" s="1485"/>
      <c r="JUI83" s="1485"/>
      <c r="JUJ83" s="1485"/>
      <c r="JUK83" s="1485"/>
      <c r="JUL83" s="1485"/>
      <c r="JUM83" s="1485"/>
      <c r="JUN83" s="1485"/>
      <c r="JUO83" s="1485"/>
      <c r="JUP83" s="1485"/>
      <c r="JUQ83" s="1485"/>
      <c r="JUR83" s="1485"/>
      <c r="JUS83" s="1485"/>
      <c r="JUT83" s="1485"/>
      <c r="JUU83" s="1485"/>
      <c r="JUV83" s="1485"/>
      <c r="JUW83" s="1485"/>
      <c r="JUX83" s="1485"/>
      <c r="JUY83" s="1485"/>
      <c r="JUZ83" s="1485"/>
      <c r="JVA83" s="1485"/>
      <c r="JVB83" s="1485"/>
      <c r="JVC83" s="1485"/>
      <c r="JVD83" s="1485"/>
      <c r="JVE83" s="1485"/>
      <c r="JVF83" s="1485"/>
      <c r="JVG83" s="1485"/>
      <c r="JVH83" s="1485"/>
      <c r="JVI83" s="1485"/>
      <c r="JVJ83" s="1485"/>
      <c r="JVK83" s="1485"/>
      <c r="JVL83" s="1485"/>
      <c r="JVM83" s="1485"/>
      <c r="JVN83" s="1485"/>
      <c r="JVO83" s="1485"/>
      <c r="JVP83" s="1485"/>
      <c r="JVQ83" s="1485"/>
      <c r="JVR83" s="1485"/>
      <c r="JVS83" s="1485"/>
      <c r="JVT83" s="1485"/>
      <c r="JVU83" s="1485"/>
      <c r="JVV83" s="1485"/>
      <c r="JVW83" s="1485"/>
      <c r="JVX83" s="1485"/>
      <c r="JVY83" s="1485"/>
      <c r="JVZ83" s="1485"/>
      <c r="JWA83" s="1485"/>
      <c r="JWB83" s="1485"/>
      <c r="JWC83" s="1485"/>
      <c r="JWD83" s="1485"/>
      <c r="JWE83" s="1485"/>
      <c r="JWF83" s="1485"/>
      <c r="JWG83" s="1485"/>
      <c r="JWH83" s="1485"/>
      <c r="JWI83" s="1485"/>
      <c r="JWJ83" s="1485"/>
      <c r="JWK83" s="1485"/>
      <c r="JWL83" s="1485"/>
      <c r="JWM83" s="1485"/>
      <c r="JWN83" s="1485"/>
      <c r="JWO83" s="1485"/>
      <c r="JWP83" s="1485"/>
      <c r="JWQ83" s="1485"/>
      <c r="JWR83" s="1485"/>
      <c r="JWS83" s="1485"/>
      <c r="JWT83" s="1485"/>
      <c r="JWU83" s="1485"/>
      <c r="JWV83" s="1485"/>
      <c r="JWW83" s="1485"/>
      <c r="JWX83" s="1485"/>
      <c r="JWY83" s="1485"/>
      <c r="JWZ83" s="1485"/>
      <c r="JXA83" s="1485"/>
      <c r="JXB83" s="1485"/>
      <c r="JXC83" s="1485"/>
      <c r="JXD83" s="1485"/>
      <c r="JXE83" s="1485"/>
      <c r="JXF83" s="1485"/>
      <c r="JXG83" s="1485"/>
      <c r="JXH83" s="1485"/>
      <c r="JXI83" s="1485"/>
      <c r="JXJ83" s="1485"/>
      <c r="JXK83" s="1485"/>
      <c r="JXL83" s="1485"/>
      <c r="JXM83" s="1485"/>
      <c r="JXN83" s="1485"/>
      <c r="JXO83" s="1485"/>
      <c r="JXP83" s="1485"/>
      <c r="JXQ83" s="1485"/>
      <c r="JXR83" s="1485"/>
      <c r="JXS83" s="1485"/>
      <c r="JXT83" s="1485"/>
      <c r="JXU83" s="1485"/>
      <c r="JXV83" s="1485"/>
      <c r="JXW83" s="1485"/>
      <c r="JXX83" s="1485"/>
      <c r="JXY83" s="1485"/>
      <c r="JXZ83" s="1485"/>
      <c r="JYA83" s="1485"/>
      <c r="JYB83" s="1485"/>
      <c r="JYC83" s="1485"/>
      <c r="JYD83" s="1485"/>
      <c r="JYE83" s="1485"/>
      <c r="JYF83" s="1485"/>
      <c r="JYG83" s="1485"/>
      <c r="JYH83" s="1485"/>
      <c r="JYI83" s="1485"/>
      <c r="JYJ83" s="1485"/>
      <c r="JYK83" s="1485"/>
      <c r="JYL83" s="1485"/>
      <c r="JYM83" s="1485"/>
      <c r="JYN83" s="1485"/>
      <c r="JYO83" s="1485"/>
      <c r="JYP83" s="1485"/>
      <c r="JYQ83" s="1485"/>
      <c r="JYR83" s="1485"/>
      <c r="JYS83" s="1485"/>
      <c r="JYT83" s="1485"/>
      <c r="JYU83" s="1485"/>
      <c r="JYV83" s="1485"/>
      <c r="JYW83" s="1485"/>
      <c r="JYX83" s="1485"/>
      <c r="JYY83" s="1485"/>
      <c r="JYZ83" s="1485"/>
      <c r="JZA83" s="1485"/>
      <c r="JZB83" s="1485"/>
      <c r="JZC83" s="1485"/>
      <c r="JZD83" s="1485"/>
      <c r="JZE83" s="1485"/>
      <c r="JZF83" s="1485"/>
      <c r="JZG83" s="1485"/>
      <c r="JZH83" s="1485"/>
      <c r="JZI83" s="1485"/>
      <c r="JZJ83" s="1485"/>
      <c r="JZK83" s="1485"/>
      <c r="JZL83" s="1485"/>
      <c r="JZM83" s="1485"/>
      <c r="JZN83" s="1485"/>
      <c r="JZO83" s="1485"/>
      <c r="JZP83" s="1485"/>
      <c r="JZQ83" s="1485"/>
      <c r="JZR83" s="1485"/>
      <c r="JZS83" s="1485"/>
      <c r="JZT83" s="1485"/>
      <c r="JZU83" s="1485"/>
      <c r="JZV83" s="1485"/>
      <c r="JZW83" s="1485"/>
      <c r="JZX83" s="1485"/>
      <c r="JZY83" s="1485"/>
      <c r="JZZ83" s="1485"/>
      <c r="KAA83" s="1485"/>
      <c r="KAB83" s="1485"/>
      <c r="KAC83" s="1485"/>
      <c r="KAD83" s="1485"/>
      <c r="KAE83" s="1485"/>
      <c r="KAF83" s="1485"/>
      <c r="KAG83" s="1485"/>
      <c r="KAH83" s="1485"/>
      <c r="KAI83" s="1485"/>
      <c r="KAJ83" s="1485"/>
      <c r="KAK83" s="1485"/>
      <c r="KAL83" s="1485"/>
      <c r="KAM83" s="1485"/>
      <c r="KAN83" s="1485"/>
      <c r="KAO83" s="1485"/>
      <c r="KAP83" s="1485"/>
      <c r="KAQ83" s="1485"/>
      <c r="KAR83" s="1485"/>
      <c r="KAS83" s="1485"/>
      <c r="KAT83" s="1485"/>
      <c r="KAU83" s="1485"/>
      <c r="KAV83" s="1485"/>
      <c r="KAW83" s="1485"/>
      <c r="KAX83" s="1485"/>
      <c r="KAY83" s="1485"/>
      <c r="KAZ83" s="1485"/>
      <c r="KBA83" s="1485"/>
      <c r="KBB83" s="1485"/>
      <c r="KBC83" s="1485"/>
      <c r="KBD83" s="1485"/>
      <c r="KBE83" s="1485"/>
      <c r="KBF83" s="1485"/>
      <c r="KBG83" s="1485"/>
      <c r="KBH83" s="1485"/>
      <c r="KBI83" s="1485"/>
      <c r="KBJ83" s="1485"/>
      <c r="KBK83" s="1485"/>
      <c r="KBL83" s="1485"/>
      <c r="KBM83" s="1485"/>
      <c r="KBN83" s="1485"/>
      <c r="KBO83" s="1485"/>
      <c r="KBP83" s="1485"/>
      <c r="KBQ83" s="1485"/>
      <c r="KBR83" s="1485"/>
      <c r="KBS83" s="1485"/>
      <c r="KBT83" s="1485"/>
      <c r="KBU83" s="1485"/>
      <c r="KBV83" s="1485"/>
      <c r="KBW83" s="1485"/>
      <c r="KBX83" s="1485"/>
      <c r="KBY83" s="1485"/>
      <c r="KBZ83" s="1485"/>
      <c r="KCA83" s="1485"/>
      <c r="KCB83" s="1485"/>
      <c r="KCC83" s="1485"/>
      <c r="KCD83" s="1485"/>
      <c r="KCE83" s="1485"/>
      <c r="KCF83" s="1485"/>
      <c r="KCG83" s="1485"/>
      <c r="KCH83" s="1485"/>
      <c r="KCI83" s="1485"/>
      <c r="KCJ83" s="1485"/>
      <c r="KCK83" s="1485"/>
      <c r="KCL83" s="1485"/>
      <c r="KCM83" s="1485"/>
      <c r="KCN83" s="1485"/>
      <c r="KCO83" s="1485"/>
      <c r="KCP83" s="1485"/>
      <c r="KCQ83" s="1485"/>
      <c r="KCR83" s="1485"/>
      <c r="KCS83" s="1485"/>
      <c r="KCT83" s="1485"/>
      <c r="KCU83" s="1485"/>
      <c r="KCV83" s="1485"/>
      <c r="KCW83" s="1485"/>
      <c r="KCX83" s="1485"/>
      <c r="KCY83" s="1485"/>
      <c r="KCZ83" s="1485"/>
      <c r="KDA83" s="1485"/>
      <c r="KDB83" s="1485"/>
      <c r="KDC83" s="1485"/>
      <c r="KDD83" s="1485"/>
      <c r="KDE83" s="1485"/>
      <c r="KDF83" s="1485"/>
      <c r="KDG83" s="1485"/>
      <c r="KDH83" s="1485"/>
      <c r="KDI83" s="1485"/>
      <c r="KDJ83" s="1485"/>
      <c r="KDK83" s="1485"/>
      <c r="KDL83" s="1485"/>
      <c r="KDM83" s="1485"/>
      <c r="KDN83" s="1485"/>
      <c r="KDO83" s="1485"/>
      <c r="KDP83" s="1485"/>
      <c r="KDQ83" s="1485"/>
      <c r="KDR83" s="1485"/>
      <c r="KDS83" s="1485"/>
      <c r="KDT83" s="1485"/>
      <c r="KDU83" s="1485"/>
      <c r="KDV83" s="1485"/>
      <c r="KDW83" s="1485"/>
      <c r="KDX83" s="1485"/>
      <c r="KDY83" s="1485"/>
      <c r="KDZ83" s="1485"/>
      <c r="KEA83" s="1485"/>
      <c r="KEB83" s="1485"/>
      <c r="KEC83" s="1485"/>
      <c r="KED83" s="1485"/>
      <c r="KEE83" s="1485"/>
      <c r="KEF83" s="1485"/>
      <c r="KEG83" s="1485"/>
      <c r="KEH83" s="1485"/>
      <c r="KEI83" s="1485"/>
      <c r="KEJ83" s="1485"/>
      <c r="KEK83" s="1485"/>
      <c r="KEL83" s="1485"/>
      <c r="KEM83" s="1485"/>
      <c r="KEN83" s="1485"/>
      <c r="KEO83" s="1485"/>
      <c r="KEP83" s="1485"/>
      <c r="KEQ83" s="1485"/>
      <c r="KER83" s="1485"/>
      <c r="KES83" s="1485"/>
      <c r="KET83" s="1485"/>
      <c r="KEU83" s="1485"/>
      <c r="KEV83" s="1485"/>
      <c r="KEW83" s="1485"/>
      <c r="KEX83" s="1485"/>
      <c r="KEY83" s="1485"/>
      <c r="KEZ83" s="1485"/>
      <c r="KFA83" s="1485"/>
      <c r="KFB83" s="1485"/>
      <c r="KFC83" s="1485"/>
      <c r="KFD83" s="1485"/>
      <c r="KFE83" s="1485"/>
      <c r="KFF83" s="1485"/>
      <c r="KFG83" s="1485"/>
      <c r="KFH83" s="1485"/>
      <c r="KFI83" s="1485"/>
      <c r="KFJ83" s="1485"/>
      <c r="KFK83" s="1485"/>
      <c r="KFL83" s="1485"/>
      <c r="KFM83" s="1485"/>
      <c r="KFN83" s="1485"/>
      <c r="KFO83" s="1485"/>
      <c r="KFP83" s="1485"/>
      <c r="KFQ83" s="1485"/>
      <c r="KFR83" s="1485"/>
      <c r="KFS83" s="1485"/>
      <c r="KFT83" s="1485"/>
      <c r="KFU83" s="1485"/>
      <c r="KFV83" s="1485"/>
      <c r="KFW83" s="1485"/>
      <c r="KFX83" s="1485"/>
      <c r="KFY83" s="1485"/>
      <c r="KFZ83" s="1485"/>
      <c r="KGA83" s="1485"/>
      <c r="KGB83" s="1485"/>
      <c r="KGC83" s="1485"/>
      <c r="KGD83" s="1485"/>
      <c r="KGE83" s="1485"/>
      <c r="KGF83" s="1485"/>
      <c r="KGG83" s="1485"/>
      <c r="KGH83" s="1485"/>
      <c r="KGI83" s="1485"/>
      <c r="KGJ83" s="1485"/>
      <c r="KGK83" s="1485"/>
      <c r="KGL83" s="1485"/>
      <c r="KGM83" s="1485"/>
      <c r="KGN83" s="1485"/>
      <c r="KGO83" s="1485"/>
      <c r="KGP83" s="1485"/>
      <c r="KGQ83" s="1485"/>
      <c r="KGR83" s="1485"/>
      <c r="KGS83" s="1485"/>
      <c r="KGT83" s="1485"/>
      <c r="KGU83" s="1485"/>
      <c r="KGV83" s="1485"/>
      <c r="KGW83" s="1485"/>
      <c r="KGX83" s="1485"/>
      <c r="KGY83" s="1485"/>
      <c r="KGZ83" s="1485"/>
      <c r="KHA83" s="1485"/>
      <c r="KHB83" s="1485"/>
      <c r="KHC83" s="1485"/>
      <c r="KHD83" s="1485"/>
      <c r="KHE83" s="1485"/>
      <c r="KHF83" s="1485"/>
      <c r="KHG83" s="1485"/>
      <c r="KHH83" s="1485"/>
      <c r="KHI83" s="1485"/>
      <c r="KHJ83" s="1485"/>
      <c r="KHK83" s="1485"/>
      <c r="KHL83" s="1485"/>
      <c r="KHM83" s="1485"/>
      <c r="KHN83" s="1485"/>
      <c r="KHO83" s="1485"/>
      <c r="KHP83" s="1485"/>
      <c r="KHQ83" s="1485"/>
      <c r="KHR83" s="1485"/>
      <c r="KHS83" s="1485"/>
      <c r="KHT83" s="1485"/>
      <c r="KHU83" s="1485"/>
      <c r="KHV83" s="1485"/>
      <c r="KHW83" s="1485"/>
      <c r="KHX83" s="1485"/>
      <c r="KHY83" s="1485"/>
      <c r="KHZ83" s="1485"/>
      <c r="KIA83" s="1485"/>
      <c r="KIB83" s="1485"/>
      <c r="KIC83" s="1485"/>
      <c r="KID83" s="1485"/>
      <c r="KIE83" s="1485"/>
      <c r="KIF83" s="1485"/>
      <c r="KIG83" s="1485"/>
      <c r="KIH83" s="1485"/>
      <c r="KII83" s="1485"/>
      <c r="KIJ83" s="1485"/>
      <c r="KIK83" s="1485"/>
      <c r="KIL83" s="1485"/>
      <c r="KIM83" s="1485"/>
      <c r="KIN83" s="1485"/>
      <c r="KIO83" s="1485"/>
      <c r="KIP83" s="1485"/>
      <c r="KIQ83" s="1485"/>
      <c r="KIR83" s="1485"/>
      <c r="KIS83" s="1485"/>
      <c r="KIT83" s="1485"/>
      <c r="KIU83" s="1485"/>
      <c r="KIV83" s="1485"/>
      <c r="KIW83" s="1485"/>
      <c r="KIX83" s="1485"/>
      <c r="KIY83" s="1485"/>
      <c r="KIZ83" s="1485"/>
      <c r="KJA83" s="1485"/>
      <c r="KJB83" s="1485"/>
      <c r="KJC83" s="1485"/>
      <c r="KJD83" s="1485"/>
      <c r="KJE83" s="1485"/>
      <c r="KJF83" s="1485"/>
      <c r="KJG83" s="1485"/>
      <c r="KJH83" s="1485"/>
      <c r="KJI83" s="1485"/>
      <c r="KJJ83" s="1485"/>
      <c r="KJK83" s="1485"/>
      <c r="KJL83" s="1485"/>
      <c r="KJM83" s="1485"/>
      <c r="KJN83" s="1485"/>
      <c r="KJO83" s="1485"/>
      <c r="KJP83" s="1485"/>
      <c r="KJQ83" s="1485"/>
      <c r="KJR83" s="1485"/>
      <c r="KJS83" s="1485"/>
      <c r="KJT83" s="1485"/>
      <c r="KJU83" s="1485"/>
      <c r="KJV83" s="1485"/>
      <c r="KJW83" s="1485"/>
      <c r="KJX83" s="1485"/>
      <c r="KJY83" s="1485"/>
      <c r="KJZ83" s="1485"/>
      <c r="KKA83" s="1485"/>
      <c r="KKB83" s="1485"/>
      <c r="KKC83" s="1485"/>
      <c r="KKD83" s="1485"/>
      <c r="KKE83" s="1485"/>
      <c r="KKF83" s="1485"/>
      <c r="KKG83" s="1485"/>
      <c r="KKH83" s="1485"/>
      <c r="KKI83" s="1485"/>
      <c r="KKJ83" s="1485"/>
      <c r="KKK83" s="1485"/>
      <c r="KKL83" s="1485"/>
      <c r="KKM83" s="1485"/>
      <c r="KKN83" s="1485"/>
      <c r="KKO83" s="1485"/>
      <c r="KKP83" s="1485"/>
      <c r="KKQ83" s="1485"/>
      <c r="KKR83" s="1485"/>
      <c r="KKS83" s="1485"/>
      <c r="KKT83" s="1485"/>
      <c r="KKU83" s="1485"/>
      <c r="KKV83" s="1485"/>
      <c r="KKW83" s="1485"/>
      <c r="KKX83" s="1485"/>
      <c r="KKY83" s="1485"/>
      <c r="KKZ83" s="1485"/>
      <c r="KLA83" s="1485"/>
      <c r="KLB83" s="1485"/>
      <c r="KLC83" s="1485"/>
      <c r="KLD83" s="1485"/>
      <c r="KLE83" s="1485"/>
      <c r="KLF83" s="1485"/>
      <c r="KLG83" s="1485"/>
      <c r="KLH83" s="1485"/>
      <c r="KLI83" s="1485"/>
      <c r="KLJ83" s="1485"/>
      <c r="KLK83" s="1485"/>
      <c r="KLL83" s="1485"/>
      <c r="KLM83" s="1485"/>
      <c r="KLN83" s="1485"/>
      <c r="KLO83" s="1485"/>
      <c r="KLP83" s="1485"/>
      <c r="KLQ83" s="1485"/>
      <c r="KLR83" s="1485"/>
      <c r="KLS83" s="1485"/>
      <c r="KLT83" s="1485"/>
      <c r="KLU83" s="1485"/>
      <c r="KLV83" s="1485"/>
      <c r="KLW83" s="1485"/>
      <c r="KLX83" s="1485"/>
      <c r="KLY83" s="1485"/>
      <c r="KLZ83" s="1485"/>
      <c r="KMA83" s="1485"/>
      <c r="KMB83" s="1485"/>
      <c r="KMC83" s="1485"/>
      <c r="KMD83" s="1485"/>
      <c r="KME83" s="1485"/>
      <c r="KMF83" s="1485"/>
      <c r="KMG83" s="1485"/>
      <c r="KMH83" s="1485"/>
      <c r="KMI83" s="1485"/>
      <c r="KMJ83" s="1485"/>
      <c r="KMK83" s="1485"/>
      <c r="KML83" s="1485"/>
      <c r="KMM83" s="1485"/>
      <c r="KMN83" s="1485"/>
      <c r="KMO83" s="1485"/>
      <c r="KMP83" s="1485"/>
      <c r="KMQ83" s="1485"/>
      <c r="KMR83" s="1485"/>
      <c r="KMS83" s="1485"/>
      <c r="KMT83" s="1485"/>
      <c r="KMU83" s="1485"/>
      <c r="KMV83" s="1485"/>
      <c r="KMW83" s="1485"/>
      <c r="KMX83" s="1485"/>
      <c r="KMY83" s="1485"/>
      <c r="KMZ83" s="1485"/>
      <c r="KNA83" s="1485"/>
      <c r="KNB83" s="1485"/>
      <c r="KNC83" s="1485"/>
      <c r="KND83" s="1485"/>
      <c r="KNE83" s="1485"/>
      <c r="KNF83" s="1485"/>
      <c r="KNG83" s="1485"/>
      <c r="KNH83" s="1485"/>
      <c r="KNI83" s="1485"/>
      <c r="KNJ83" s="1485"/>
      <c r="KNK83" s="1485"/>
      <c r="KNL83" s="1485"/>
      <c r="KNM83" s="1485"/>
      <c r="KNN83" s="1485"/>
      <c r="KNO83" s="1485"/>
      <c r="KNP83" s="1485"/>
      <c r="KNQ83" s="1485"/>
      <c r="KNR83" s="1485"/>
      <c r="KNS83" s="1485"/>
      <c r="KNT83" s="1485"/>
      <c r="KNU83" s="1485"/>
      <c r="KNV83" s="1485"/>
      <c r="KNW83" s="1485"/>
      <c r="KNX83" s="1485"/>
      <c r="KNY83" s="1485"/>
      <c r="KNZ83" s="1485"/>
      <c r="KOA83" s="1485"/>
      <c r="KOB83" s="1485"/>
      <c r="KOC83" s="1485"/>
      <c r="KOD83" s="1485"/>
      <c r="KOE83" s="1485"/>
      <c r="KOF83" s="1485"/>
      <c r="KOG83" s="1485"/>
      <c r="KOH83" s="1485"/>
      <c r="KOI83" s="1485"/>
      <c r="KOJ83" s="1485"/>
      <c r="KOK83" s="1485"/>
      <c r="KOL83" s="1485"/>
      <c r="KOM83" s="1485"/>
      <c r="KON83" s="1485"/>
      <c r="KOO83" s="1485"/>
      <c r="KOP83" s="1485"/>
      <c r="KOQ83" s="1485"/>
      <c r="KOR83" s="1485"/>
      <c r="KOS83" s="1485"/>
      <c r="KOT83" s="1485"/>
      <c r="KOU83" s="1485"/>
      <c r="KOV83" s="1485"/>
      <c r="KOW83" s="1485"/>
      <c r="KOX83" s="1485"/>
      <c r="KOY83" s="1485"/>
      <c r="KOZ83" s="1485"/>
      <c r="KPA83" s="1485"/>
      <c r="KPB83" s="1485"/>
      <c r="KPC83" s="1485"/>
      <c r="KPD83" s="1485"/>
      <c r="KPE83" s="1485"/>
      <c r="KPF83" s="1485"/>
      <c r="KPG83" s="1485"/>
      <c r="KPH83" s="1485"/>
      <c r="KPI83" s="1485"/>
      <c r="KPJ83" s="1485"/>
      <c r="KPK83" s="1485"/>
      <c r="KPL83" s="1485"/>
      <c r="KPM83" s="1485"/>
      <c r="KPN83" s="1485"/>
      <c r="KPO83" s="1485"/>
      <c r="KPP83" s="1485"/>
      <c r="KPQ83" s="1485"/>
      <c r="KPR83" s="1485"/>
      <c r="KPS83" s="1485"/>
      <c r="KPT83" s="1485"/>
      <c r="KPU83" s="1485"/>
      <c r="KPV83" s="1485"/>
      <c r="KPW83" s="1485"/>
      <c r="KPX83" s="1485"/>
      <c r="KPY83" s="1485"/>
      <c r="KPZ83" s="1485"/>
      <c r="KQA83" s="1485"/>
      <c r="KQB83" s="1485"/>
      <c r="KQC83" s="1485"/>
      <c r="KQD83" s="1485"/>
      <c r="KQE83" s="1485"/>
      <c r="KQF83" s="1485"/>
      <c r="KQG83" s="1485"/>
      <c r="KQH83" s="1485"/>
      <c r="KQI83" s="1485"/>
      <c r="KQJ83" s="1485"/>
      <c r="KQK83" s="1485"/>
      <c r="KQL83" s="1485"/>
      <c r="KQM83" s="1485"/>
      <c r="KQN83" s="1485"/>
      <c r="KQO83" s="1485"/>
      <c r="KQP83" s="1485"/>
      <c r="KQQ83" s="1485"/>
      <c r="KQR83" s="1485"/>
      <c r="KQS83" s="1485"/>
      <c r="KQT83" s="1485"/>
      <c r="KQU83" s="1485"/>
      <c r="KQV83" s="1485"/>
      <c r="KQW83" s="1485"/>
      <c r="KQX83" s="1485"/>
      <c r="KQY83" s="1485"/>
      <c r="KQZ83" s="1485"/>
      <c r="KRA83" s="1485"/>
      <c r="KRB83" s="1485"/>
      <c r="KRC83" s="1485"/>
      <c r="KRD83" s="1485"/>
      <c r="KRE83" s="1485"/>
      <c r="KRF83" s="1485"/>
      <c r="KRG83" s="1485"/>
      <c r="KRH83" s="1485"/>
      <c r="KRI83" s="1485"/>
      <c r="KRJ83" s="1485"/>
      <c r="KRK83" s="1485"/>
      <c r="KRL83" s="1485"/>
      <c r="KRM83" s="1485"/>
      <c r="KRN83" s="1485"/>
      <c r="KRO83" s="1485"/>
      <c r="KRP83" s="1485"/>
      <c r="KRQ83" s="1485"/>
      <c r="KRR83" s="1485"/>
      <c r="KRS83" s="1485"/>
      <c r="KRT83" s="1485"/>
      <c r="KRU83" s="1485"/>
      <c r="KRV83" s="1485"/>
      <c r="KRW83" s="1485"/>
      <c r="KRX83" s="1485"/>
      <c r="KRY83" s="1485"/>
      <c r="KRZ83" s="1485"/>
      <c r="KSA83" s="1485"/>
      <c r="KSB83" s="1485"/>
      <c r="KSC83" s="1485"/>
      <c r="KSD83" s="1485"/>
      <c r="KSE83" s="1485"/>
      <c r="KSF83" s="1485"/>
      <c r="KSG83" s="1485"/>
      <c r="KSH83" s="1485"/>
      <c r="KSI83" s="1485"/>
      <c r="KSJ83" s="1485"/>
      <c r="KSK83" s="1485"/>
      <c r="KSL83" s="1485"/>
      <c r="KSM83" s="1485"/>
      <c r="KSN83" s="1485"/>
      <c r="KSO83" s="1485"/>
      <c r="KSP83" s="1485"/>
      <c r="KSQ83" s="1485"/>
      <c r="KSR83" s="1485"/>
      <c r="KSS83" s="1485"/>
      <c r="KST83" s="1485"/>
      <c r="KSU83" s="1485"/>
      <c r="KSV83" s="1485"/>
      <c r="KSW83" s="1485"/>
      <c r="KSX83" s="1485"/>
      <c r="KSY83" s="1485"/>
      <c r="KSZ83" s="1485"/>
      <c r="KTA83" s="1485"/>
      <c r="KTB83" s="1485"/>
      <c r="KTC83" s="1485"/>
      <c r="KTD83" s="1485"/>
      <c r="KTE83" s="1485"/>
      <c r="KTF83" s="1485"/>
      <c r="KTG83" s="1485"/>
      <c r="KTH83" s="1485"/>
      <c r="KTI83" s="1485"/>
      <c r="KTJ83" s="1485"/>
      <c r="KTK83" s="1485"/>
      <c r="KTL83" s="1485"/>
      <c r="KTM83" s="1485"/>
      <c r="KTN83" s="1485"/>
      <c r="KTO83" s="1485"/>
      <c r="KTP83" s="1485"/>
      <c r="KTQ83" s="1485"/>
      <c r="KTR83" s="1485"/>
      <c r="KTS83" s="1485"/>
      <c r="KTT83" s="1485"/>
      <c r="KTU83" s="1485"/>
      <c r="KTV83" s="1485"/>
      <c r="KTW83" s="1485"/>
      <c r="KTX83" s="1485"/>
      <c r="KTY83" s="1485"/>
      <c r="KTZ83" s="1485"/>
      <c r="KUA83" s="1485"/>
      <c r="KUB83" s="1485"/>
      <c r="KUC83" s="1485"/>
      <c r="KUD83" s="1485"/>
      <c r="KUE83" s="1485"/>
      <c r="KUF83" s="1485"/>
      <c r="KUG83" s="1485"/>
      <c r="KUH83" s="1485"/>
      <c r="KUI83" s="1485"/>
      <c r="KUJ83" s="1485"/>
      <c r="KUK83" s="1485"/>
      <c r="KUL83" s="1485"/>
      <c r="KUM83" s="1485"/>
      <c r="KUN83" s="1485"/>
      <c r="KUO83" s="1485"/>
      <c r="KUP83" s="1485"/>
      <c r="KUQ83" s="1485"/>
      <c r="KUR83" s="1485"/>
      <c r="KUS83" s="1485"/>
      <c r="KUT83" s="1485"/>
      <c r="KUU83" s="1485"/>
      <c r="KUV83" s="1485"/>
      <c r="KUW83" s="1485"/>
      <c r="KUX83" s="1485"/>
      <c r="KUY83" s="1485"/>
      <c r="KUZ83" s="1485"/>
      <c r="KVA83" s="1485"/>
      <c r="KVB83" s="1485"/>
      <c r="KVC83" s="1485"/>
      <c r="KVD83" s="1485"/>
      <c r="KVE83" s="1485"/>
      <c r="KVF83" s="1485"/>
      <c r="KVG83" s="1485"/>
      <c r="KVH83" s="1485"/>
      <c r="KVI83" s="1485"/>
      <c r="KVJ83" s="1485"/>
      <c r="KVK83" s="1485"/>
      <c r="KVL83" s="1485"/>
      <c r="KVM83" s="1485"/>
      <c r="KVN83" s="1485"/>
      <c r="KVO83" s="1485"/>
      <c r="KVP83" s="1485"/>
      <c r="KVQ83" s="1485"/>
      <c r="KVR83" s="1485"/>
      <c r="KVS83" s="1485"/>
      <c r="KVT83" s="1485"/>
      <c r="KVU83" s="1485"/>
      <c r="KVV83" s="1485"/>
      <c r="KVW83" s="1485"/>
      <c r="KVX83" s="1485"/>
      <c r="KVY83" s="1485"/>
      <c r="KVZ83" s="1485"/>
      <c r="KWA83" s="1485"/>
      <c r="KWB83" s="1485"/>
      <c r="KWC83" s="1485"/>
      <c r="KWD83" s="1485"/>
      <c r="KWE83" s="1485"/>
      <c r="KWF83" s="1485"/>
      <c r="KWG83" s="1485"/>
      <c r="KWH83" s="1485"/>
      <c r="KWI83" s="1485"/>
      <c r="KWJ83" s="1485"/>
      <c r="KWK83" s="1485"/>
      <c r="KWL83" s="1485"/>
      <c r="KWM83" s="1485"/>
      <c r="KWN83" s="1485"/>
      <c r="KWO83" s="1485"/>
      <c r="KWP83" s="1485"/>
      <c r="KWQ83" s="1485"/>
      <c r="KWR83" s="1485"/>
      <c r="KWS83" s="1485"/>
      <c r="KWT83" s="1485"/>
      <c r="KWU83" s="1485"/>
      <c r="KWV83" s="1485"/>
      <c r="KWW83" s="1485"/>
      <c r="KWX83" s="1485"/>
      <c r="KWY83" s="1485"/>
      <c r="KWZ83" s="1485"/>
      <c r="KXA83" s="1485"/>
      <c r="KXB83" s="1485"/>
      <c r="KXC83" s="1485"/>
      <c r="KXD83" s="1485"/>
      <c r="KXE83" s="1485"/>
      <c r="KXF83" s="1485"/>
      <c r="KXG83" s="1485"/>
      <c r="KXH83" s="1485"/>
      <c r="KXI83" s="1485"/>
      <c r="KXJ83" s="1485"/>
      <c r="KXK83" s="1485"/>
      <c r="KXL83" s="1485"/>
      <c r="KXM83" s="1485"/>
      <c r="KXN83" s="1485"/>
      <c r="KXO83" s="1485"/>
      <c r="KXP83" s="1485"/>
      <c r="KXQ83" s="1485"/>
      <c r="KXR83" s="1485"/>
      <c r="KXS83" s="1485"/>
      <c r="KXT83" s="1485"/>
      <c r="KXU83" s="1485"/>
      <c r="KXV83" s="1485"/>
      <c r="KXW83" s="1485"/>
      <c r="KXX83" s="1485"/>
      <c r="KXY83" s="1485"/>
      <c r="KXZ83" s="1485"/>
      <c r="KYA83" s="1485"/>
      <c r="KYB83" s="1485"/>
      <c r="KYC83" s="1485"/>
      <c r="KYD83" s="1485"/>
      <c r="KYE83" s="1485"/>
      <c r="KYF83" s="1485"/>
      <c r="KYG83" s="1485"/>
      <c r="KYH83" s="1485"/>
      <c r="KYI83" s="1485"/>
      <c r="KYJ83" s="1485"/>
      <c r="KYK83" s="1485"/>
      <c r="KYL83" s="1485"/>
      <c r="KYM83" s="1485"/>
      <c r="KYN83" s="1485"/>
      <c r="KYO83" s="1485"/>
      <c r="KYP83" s="1485"/>
      <c r="KYQ83" s="1485"/>
      <c r="KYR83" s="1485"/>
      <c r="KYS83" s="1485"/>
      <c r="KYT83" s="1485"/>
      <c r="KYU83" s="1485"/>
      <c r="KYV83" s="1485"/>
      <c r="KYW83" s="1485"/>
      <c r="KYX83" s="1485"/>
      <c r="KYY83" s="1485"/>
      <c r="KYZ83" s="1485"/>
      <c r="KZA83" s="1485"/>
      <c r="KZB83" s="1485"/>
      <c r="KZC83" s="1485"/>
      <c r="KZD83" s="1485"/>
      <c r="KZE83" s="1485"/>
      <c r="KZF83" s="1485"/>
      <c r="KZG83" s="1485"/>
      <c r="KZH83" s="1485"/>
      <c r="KZI83" s="1485"/>
      <c r="KZJ83" s="1485"/>
      <c r="KZK83" s="1485"/>
      <c r="KZL83" s="1485"/>
      <c r="KZM83" s="1485"/>
      <c r="KZN83" s="1485"/>
      <c r="KZO83" s="1485"/>
      <c r="KZP83" s="1485"/>
      <c r="KZQ83" s="1485"/>
      <c r="KZR83" s="1485"/>
      <c r="KZS83" s="1485"/>
      <c r="KZT83" s="1485"/>
      <c r="KZU83" s="1485"/>
      <c r="KZV83" s="1485"/>
      <c r="KZW83" s="1485"/>
      <c r="KZX83" s="1485"/>
      <c r="KZY83" s="1485"/>
      <c r="KZZ83" s="1485"/>
      <c r="LAA83" s="1485"/>
      <c r="LAB83" s="1485"/>
      <c r="LAC83" s="1485"/>
      <c r="LAD83" s="1485"/>
      <c r="LAE83" s="1485"/>
      <c r="LAF83" s="1485"/>
      <c r="LAG83" s="1485"/>
      <c r="LAH83" s="1485"/>
      <c r="LAI83" s="1485"/>
      <c r="LAJ83" s="1485"/>
      <c r="LAK83" s="1485"/>
      <c r="LAL83" s="1485"/>
      <c r="LAM83" s="1485"/>
      <c r="LAN83" s="1485"/>
      <c r="LAO83" s="1485"/>
      <c r="LAP83" s="1485"/>
      <c r="LAQ83" s="1485"/>
      <c r="LAR83" s="1485"/>
      <c r="LAS83" s="1485"/>
      <c r="LAT83" s="1485"/>
      <c r="LAU83" s="1485"/>
      <c r="LAV83" s="1485"/>
      <c r="LAW83" s="1485"/>
      <c r="LAX83" s="1485"/>
      <c r="LAY83" s="1485"/>
      <c r="LAZ83" s="1485"/>
      <c r="LBA83" s="1485"/>
      <c r="LBB83" s="1485"/>
      <c r="LBC83" s="1485"/>
      <c r="LBD83" s="1485"/>
      <c r="LBE83" s="1485"/>
      <c r="LBF83" s="1485"/>
      <c r="LBG83" s="1485"/>
      <c r="LBH83" s="1485"/>
      <c r="LBI83" s="1485"/>
      <c r="LBJ83" s="1485"/>
      <c r="LBK83" s="1485"/>
      <c r="LBL83" s="1485"/>
      <c r="LBM83" s="1485"/>
      <c r="LBN83" s="1485"/>
      <c r="LBO83" s="1485"/>
      <c r="LBP83" s="1485"/>
      <c r="LBQ83" s="1485"/>
      <c r="LBR83" s="1485"/>
      <c r="LBS83" s="1485"/>
      <c r="LBT83" s="1485"/>
      <c r="LBU83" s="1485"/>
      <c r="LBV83" s="1485"/>
      <c r="LBW83" s="1485"/>
      <c r="LBX83" s="1485"/>
      <c r="LBY83" s="1485"/>
      <c r="LBZ83" s="1485"/>
      <c r="LCA83" s="1485"/>
      <c r="LCB83" s="1485"/>
      <c r="LCC83" s="1485"/>
      <c r="LCD83" s="1485"/>
      <c r="LCE83" s="1485"/>
      <c r="LCF83" s="1485"/>
      <c r="LCG83" s="1485"/>
      <c r="LCH83" s="1485"/>
      <c r="LCI83" s="1485"/>
      <c r="LCJ83" s="1485"/>
      <c r="LCK83" s="1485"/>
      <c r="LCL83" s="1485"/>
      <c r="LCM83" s="1485"/>
      <c r="LCN83" s="1485"/>
      <c r="LCO83" s="1485"/>
      <c r="LCP83" s="1485"/>
      <c r="LCQ83" s="1485"/>
      <c r="LCR83" s="1485"/>
      <c r="LCS83" s="1485"/>
      <c r="LCT83" s="1485"/>
      <c r="LCU83" s="1485"/>
      <c r="LCV83" s="1485"/>
      <c r="LCW83" s="1485"/>
      <c r="LCX83" s="1485"/>
      <c r="LCY83" s="1485"/>
      <c r="LCZ83" s="1485"/>
      <c r="LDA83" s="1485"/>
      <c r="LDB83" s="1485"/>
      <c r="LDC83" s="1485"/>
      <c r="LDD83" s="1485"/>
      <c r="LDE83" s="1485"/>
      <c r="LDF83" s="1485"/>
      <c r="LDG83" s="1485"/>
      <c r="LDH83" s="1485"/>
      <c r="LDI83" s="1485"/>
      <c r="LDJ83" s="1485"/>
      <c r="LDK83" s="1485"/>
      <c r="LDL83" s="1485"/>
      <c r="LDM83" s="1485"/>
      <c r="LDN83" s="1485"/>
      <c r="LDO83" s="1485"/>
      <c r="LDP83" s="1485"/>
      <c r="LDQ83" s="1485"/>
      <c r="LDR83" s="1485"/>
      <c r="LDS83" s="1485"/>
      <c r="LDT83" s="1485"/>
      <c r="LDU83" s="1485"/>
      <c r="LDV83" s="1485"/>
      <c r="LDW83" s="1485"/>
      <c r="LDX83" s="1485"/>
      <c r="LDY83" s="1485"/>
      <c r="LDZ83" s="1485"/>
      <c r="LEA83" s="1485"/>
      <c r="LEB83" s="1485"/>
      <c r="LEC83" s="1485"/>
      <c r="LED83" s="1485"/>
      <c r="LEE83" s="1485"/>
      <c r="LEF83" s="1485"/>
      <c r="LEG83" s="1485"/>
      <c r="LEH83" s="1485"/>
      <c r="LEI83" s="1485"/>
      <c r="LEJ83" s="1485"/>
      <c r="LEK83" s="1485"/>
      <c r="LEL83" s="1485"/>
      <c r="LEM83" s="1485"/>
      <c r="LEN83" s="1485"/>
      <c r="LEO83" s="1485"/>
      <c r="LEP83" s="1485"/>
      <c r="LEQ83" s="1485"/>
      <c r="LER83" s="1485"/>
      <c r="LES83" s="1485"/>
      <c r="LET83" s="1485"/>
      <c r="LEU83" s="1485"/>
      <c r="LEV83" s="1485"/>
      <c r="LEW83" s="1485"/>
      <c r="LEX83" s="1485"/>
      <c r="LEY83" s="1485"/>
      <c r="LEZ83" s="1485"/>
      <c r="LFA83" s="1485"/>
      <c r="LFB83" s="1485"/>
      <c r="LFC83" s="1485"/>
      <c r="LFD83" s="1485"/>
      <c r="LFE83" s="1485"/>
      <c r="LFF83" s="1485"/>
      <c r="LFG83" s="1485"/>
      <c r="LFH83" s="1485"/>
      <c r="LFI83" s="1485"/>
      <c r="LFJ83" s="1485"/>
      <c r="LFK83" s="1485"/>
      <c r="LFL83" s="1485"/>
      <c r="LFM83" s="1485"/>
      <c r="LFN83" s="1485"/>
      <c r="LFO83" s="1485"/>
      <c r="LFP83" s="1485"/>
      <c r="LFQ83" s="1485"/>
      <c r="LFR83" s="1485"/>
      <c r="LFS83" s="1485"/>
      <c r="LFT83" s="1485"/>
      <c r="LFU83" s="1485"/>
      <c r="LFV83" s="1485"/>
      <c r="LFW83" s="1485"/>
      <c r="LFX83" s="1485"/>
      <c r="LFY83" s="1485"/>
      <c r="LFZ83" s="1485"/>
      <c r="LGA83" s="1485"/>
      <c r="LGB83" s="1485"/>
      <c r="LGC83" s="1485"/>
      <c r="LGD83" s="1485"/>
      <c r="LGE83" s="1485"/>
      <c r="LGF83" s="1485"/>
      <c r="LGG83" s="1485"/>
      <c r="LGH83" s="1485"/>
      <c r="LGI83" s="1485"/>
      <c r="LGJ83" s="1485"/>
      <c r="LGK83" s="1485"/>
      <c r="LGL83" s="1485"/>
      <c r="LGM83" s="1485"/>
      <c r="LGN83" s="1485"/>
      <c r="LGO83" s="1485"/>
      <c r="LGP83" s="1485"/>
      <c r="LGQ83" s="1485"/>
      <c r="LGR83" s="1485"/>
      <c r="LGS83" s="1485"/>
      <c r="LGT83" s="1485"/>
      <c r="LGU83" s="1485"/>
      <c r="LGV83" s="1485"/>
      <c r="LGW83" s="1485"/>
      <c r="LGX83" s="1485"/>
      <c r="LGY83" s="1485"/>
      <c r="LGZ83" s="1485"/>
      <c r="LHA83" s="1485"/>
      <c r="LHB83" s="1485"/>
      <c r="LHC83" s="1485"/>
      <c r="LHD83" s="1485"/>
      <c r="LHE83" s="1485"/>
      <c r="LHF83" s="1485"/>
      <c r="LHG83" s="1485"/>
      <c r="LHH83" s="1485"/>
      <c r="LHI83" s="1485"/>
      <c r="LHJ83" s="1485"/>
      <c r="LHK83" s="1485"/>
      <c r="LHL83" s="1485"/>
      <c r="LHM83" s="1485"/>
      <c r="LHN83" s="1485"/>
      <c r="LHO83" s="1485"/>
      <c r="LHP83" s="1485"/>
      <c r="LHQ83" s="1485"/>
      <c r="LHR83" s="1485"/>
      <c r="LHS83" s="1485"/>
      <c r="LHT83" s="1485"/>
      <c r="LHU83" s="1485"/>
      <c r="LHV83" s="1485"/>
      <c r="LHW83" s="1485"/>
      <c r="LHX83" s="1485"/>
      <c r="LHY83" s="1485"/>
      <c r="LHZ83" s="1485"/>
      <c r="LIA83" s="1485"/>
      <c r="LIB83" s="1485"/>
      <c r="LIC83" s="1485"/>
      <c r="LID83" s="1485"/>
      <c r="LIE83" s="1485"/>
      <c r="LIF83" s="1485"/>
      <c r="LIG83" s="1485"/>
      <c r="LIH83" s="1485"/>
      <c r="LII83" s="1485"/>
      <c r="LIJ83" s="1485"/>
      <c r="LIK83" s="1485"/>
      <c r="LIL83" s="1485"/>
      <c r="LIM83" s="1485"/>
      <c r="LIN83" s="1485"/>
      <c r="LIO83" s="1485"/>
      <c r="LIP83" s="1485"/>
      <c r="LIQ83" s="1485"/>
      <c r="LIR83" s="1485"/>
      <c r="LIS83" s="1485"/>
      <c r="LIT83" s="1485"/>
      <c r="LIU83" s="1485"/>
      <c r="LIV83" s="1485"/>
      <c r="LIW83" s="1485"/>
      <c r="LIX83" s="1485"/>
      <c r="LIY83" s="1485"/>
      <c r="LIZ83" s="1485"/>
      <c r="LJA83" s="1485"/>
      <c r="LJB83" s="1485"/>
      <c r="LJC83" s="1485"/>
      <c r="LJD83" s="1485"/>
      <c r="LJE83" s="1485"/>
      <c r="LJF83" s="1485"/>
      <c r="LJG83" s="1485"/>
      <c r="LJH83" s="1485"/>
      <c r="LJI83" s="1485"/>
      <c r="LJJ83" s="1485"/>
      <c r="LJK83" s="1485"/>
      <c r="LJL83" s="1485"/>
      <c r="LJM83" s="1485"/>
      <c r="LJN83" s="1485"/>
      <c r="LJO83" s="1485"/>
      <c r="LJP83" s="1485"/>
      <c r="LJQ83" s="1485"/>
      <c r="LJR83" s="1485"/>
      <c r="LJS83" s="1485"/>
      <c r="LJT83" s="1485"/>
      <c r="LJU83" s="1485"/>
      <c r="LJV83" s="1485"/>
      <c r="LJW83" s="1485"/>
      <c r="LJX83" s="1485"/>
      <c r="LJY83" s="1485"/>
      <c r="LJZ83" s="1485"/>
      <c r="LKA83" s="1485"/>
      <c r="LKB83" s="1485"/>
      <c r="LKC83" s="1485"/>
      <c r="LKD83" s="1485"/>
      <c r="LKE83" s="1485"/>
      <c r="LKF83" s="1485"/>
      <c r="LKG83" s="1485"/>
      <c r="LKH83" s="1485"/>
      <c r="LKI83" s="1485"/>
      <c r="LKJ83" s="1485"/>
      <c r="LKK83" s="1485"/>
      <c r="LKL83" s="1485"/>
      <c r="LKM83" s="1485"/>
      <c r="LKN83" s="1485"/>
      <c r="LKO83" s="1485"/>
      <c r="LKP83" s="1485"/>
      <c r="LKQ83" s="1485"/>
      <c r="LKR83" s="1485"/>
      <c r="LKS83" s="1485"/>
      <c r="LKT83" s="1485"/>
      <c r="LKU83" s="1485"/>
      <c r="LKV83" s="1485"/>
      <c r="LKW83" s="1485"/>
      <c r="LKX83" s="1485"/>
      <c r="LKY83" s="1485"/>
      <c r="LKZ83" s="1485"/>
      <c r="LLA83" s="1485"/>
      <c r="LLB83" s="1485"/>
      <c r="LLC83" s="1485"/>
      <c r="LLD83" s="1485"/>
      <c r="LLE83" s="1485"/>
      <c r="LLF83" s="1485"/>
      <c r="LLG83" s="1485"/>
      <c r="LLH83" s="1485"/>
      <c r="LLI83" s="1485"/>
      <c r="LLJ83" s="1485"/>
      <c r="LLK83" s="1485"/>
      <c r="LLL83" s="1485"/>
      <c r="LLM83" s="1485"/>
      <c r="LLN83" s="1485"/>
      <c r="LLO83" s="1485"/>
      <c r="LLP83" s="1485"/>
      <c r="LLQ83" s="1485"/>
      <c r="LLR83" s="1485"/>
      <c r="LLS83" s="1485"/>
      <c r="LLT83" s="1485"/>
      <c r="LLU83" s="1485"/>
      <c r="LLV83" s="1485"/>
      <c r="LLW83" s="1485"/>
      <c r="LLX83" s="1485"/>
      <c r="LLY83" s="1485"/>
      <c r="LLZ83" s="1485"/>
      <c r="LMA83" s="1485"/>
      <c r="LMB83" s="1485"/>
      <c r="LMC83" s="1485"/>
      <c r="LMD83" s="1485"/>
      <c r="LME83" s="1485"/>
      <c r="LMF83" s="1485"/>
      <c r="LMG83" s="1485"/>
      <c r="LMH83" s="1485"/>
      <c r="LMI83" s="1485"/>
      <c r="LMJ83" s="1485"/>
      <c r="LMK83" s="1485"/>
      <c r="LML83" s="1485"/>
      <c r="LMM83" s="1485"/>
      <c r="LMN83" s="1485"/>
      <c r="LMO83" s="1485"/>
      <c r="LMP83" s="1485"/>
      <c r="LMQ83" s="1485"/>
      <c r="LMR83" s="1485"/>
      <c r="LMS83" s="1485"/>
      <c r="LMT83" s="1485"/>
      <c r="LMU83" s="1485"/>
      <c r="LMV83" s="1485"/>
      <c r="LMW83" s="1485"/>
      <c r="LMX83" s="1485"/>
      <c r="LMY83" s="1485"/>
      <c r="LMZ83" s="1485"/>
      <c r="LNA83" s="1485"/>
      <c r="LNB83" s="1485"/>
      <c r="LNC83" s="1485"/>
      <c r="LND83" s="1485"/>
      <c r="LNE83" s="1485"/>
      <c r="LNF83" s="1485"/>
      <c r="LNG83" s="1485"/>
      <c r="LNH83" s="1485"/>
      <c r="LNI83" s="1485"/>
      <c r="LNJ83" s="1485"/>
      <c r="LNK83" s="1485"/>
      <c r="LNL83" s="1485"/>
      <c r="LNM83" s="1485"/>
      <c r="LNN83" s="1485"/>
      <c r="LNO83" s="1485"/>
      <c r="LNP83" s="1485"/>
      <c r="LNQ83" s="1485"/>
      <c r="LNR83" s="1485"/>
      <c r="LNS83" s="1485"/>
      <c r="LNT83" s="1485"/>
      <c r="LNU83" s="1485"/>
      <c r="LNV83" s="1485"/>
      <c r="LNW83" s="1485"/>
      <c r="LNX83" s="1485"/>
      <c r="LNY83" s="1485"/>
      <c r="LNZ83" s="1485"/>
      <c r="LOA83" s="1485"/>
      <c r="LOB83" s="1485"/>
      <c r="LOC83" s="1485"/>
      <c r="LOD83" s="1485"/>
      <c r="LOE83" s="1485"/>
      <c r="LOF83" s="1485"/>
      <c r="LOG83" s="1485"/>
      <c r="LOH83" s="1485"/>
      <c r="LOI83" s="1485"/>
      <c r="LOJ83" s="1485"/>
      <c r="LOK83" s="1485"/>
      <c r="LOL83" s="1485"/>
      <c r="LOM83" s="1485"/>
      <c r="LON83" s="1485"/>
      <c r="LOO83" s="1485"/>
      <c r="LOP83" s="1485"/>
      <c r="LOQ83" s="1485"/>
      <c r="LOR83" s="1485"/>
      <c r="LOS83" s="1485"/>
      <c r="LOT83" s="1485"/>
      <c r="LOU83" s="1485"/>
      <c r="LOV83" s="1485"/>
      <c r="LOW83" s="1485"/>
      <c r="LOX83" s="1485"/>
      <c r="LOY83" s="1485"/>
      <c r="LOZ83" s="1485"/>
      <c r="LPA83" s="1485"/>
      <c r="LPB83" s="1485"/>
      <c r="LPC83" s="1485"/>
      <c r="LPD83" s="1485"/>
      <c r="LPE83" s="1485"/>
      <c r="LPF83" s="1485"/>
      <c r="LPG83" s="1485"/>
      <c r="LPH83" s="1485"/>
      <c r="LPI83" s="1485"/>
      <c r="LPJ83" s="1485"/>
      <c r="LPK83" s="1485"/>
      <c r="LPL83" s="1485"/>
      <c r="LPM83" s="1485"/>
      <c r="LPN83" s="1485"/>
      <c r="LPO83" s="1485"/>
      <c r="LPP83" s="1485"/>
      <c r="LPQ83" s="1485"/>
      <c r="LPR83" s="1485"/>
      <c r="LPS83" s="1485"/>
      <c r="LPT83" s="1485"/>
      <c r="LPU83" s="1485"/>
      <c r="LPV83" s="1485"/>
      <c r="LPW83" s="1485"/>
      <c r="LPX83" s="1485"/>
      <c r="LPY83" s="1485"/>
      <c r="LPZ83" s="1485"/>
      <c r="LQA83" s="1485"/>
      <c r="LQB83" s="1485"/>
      <c r="LQC83" s="1485"/>
      <c r="LQD83" s="1485"/>
      <c r="LQE83" s="1485"/>
      <c r="LQF83" s="1485"/>
      <c r="LQG83" s="1485"/>
      <c r="LQH83" s="1485"/>
      <c r="LQI83" s="1485"/>
      <c r="LQJ83" s="1485"/>
      <c r="LQK83" s="1485"/>
      <c r="LQL83" s="1485"/>
      <c r="LQM83" s="1485"/>
      <c r="LQN83" s="1485"/>
      <c r="LQO83" s="1485"/>
      <c r="LQP83" s="1485"/>
      <c r="LQQ83" s="1485"/>
      <c r="LQR83" s="1485"/>
      <c r="LQS83" s="1485"/>
      <c r="LQT83" s="1485"/>
      <c r="LQU83" s="1485"/>
      <c r="LQV83" s="1485"/>
      <c r="LQW83" s="1485"/>
      <c r="LQX83" s="1485"/>
      <c r="LQY83" s="1485"/>
      <c r="LQZ83" s="1485"/>
      <c r="LRA83" s="1485"/>
      <c r="LRB83" s="1485"/>
      <c r="LRC83" s="1485"/>
      <c r="LRD83" s="1485"/>
      <c r="LRE83" s="1485"/>
      <c r="LRF83" s="1485"/>
      <c r="LRG83" s="1485"/>
      <c r="LRH83" s="1485"/>
      <c r="LRI83" s="1485"/>
      <c r="LRJ83" s="1485"/>
      <c r="LRK83" s="1485"/>
      <c r="LRL83" s="1485"/>
      <c r="LRM83" s="1485"/>
      <c r="LRN83" s="1485"/>
      <c r="LRO83" s="1485"/>
      <c r="LRP83" s="1485"/>
      <c r="LRQ83" s="1485"/>
      <c r="LRR83" s="1485"/>
      <c r="LRS83" s="1485"/>
      <c r="LRT83" s="1485"/>
      <c r="LRU83" s="1485"/>
      <c r="LRV83" s="1485"/>
      <c r="LRW83" s="1485"/>
      <c r="LRX83" s="1485"/>
      <c r="LRY83" s="1485"/>
      <c r="LRZ83" s="1485"/>
      <c r="LSA83" s="1485"/>
      <c r="LSB83" s="1485"/>
      <c r="LSC83" s="1485"/>
      <c r="LSD83" s="1485"/>
      <c r="LSE83" s="1485"/>
      <c r="LSF83" s="1485"/>
      <c r="LSG83" s="1485"/>
      <c r="LSH83" s="1485"/>
      <c r="LSI83" s="1485"/>
      <c r="LSJ83" s="1485"/>
      <c r="LSK83" s="1485"/>
      <c r="LSL83" s="1485"/>
      <c r="LSM83" s="1485"/>
      <c r="LSN83" s="1485"/>
      <c r="LSO83" s="1485"/>
      <c r="LSP83" s="1485"/>
      <c r="LSQ83" s="1485"/>
      <c r="LSR83" s="1485"/>
      <c r="LSS83" s="1485"/>
      <c r="LST83" s="1485"/>
      <c r="LSU83" s="1485"/>
      <c r="LSV83" s="1485"/>
      <c r="LSW83" s="1485"/>
      <c r="LSX83" s="1485"/>
      <c r="LSY83" s="1485"/>
      <c r="LSZ83" s="1485"/>
      <c r="LTA83" s="1485"/>
      <c r="LTB83" s="1485"/>
      <c r="LTC83" s="1485"/>
      <c r="LTD83" s="1485"/>
      <c r="LTE83" s="1485"/>
      <c r="LTF83" s="1485"/>
      <c r="LTG83" s="1485"/>
      <c r="LTH83" s="1485"/>
      <c r="LTI83" s="1485"/>
      <c r="LTJ83" s="1485"/>
      <c r="LTK83" s="1485"/>
      <c r="LTL83" s="1485"/>
      <c r="LTM83" s="1485"/>
      <c r="LTN83" s="1485"/>
      <c r="LTO83" s="1485"/>
      <c r="LTP83" s="1485"/>
      <c r="LTQ83" s="1485"/>
      <c r="LTR83" s="1485"/>
      <c r="LTS83" s="1485"/>
      <c r="LTT83" s="1485"/>
      <c r="LTU83" s="1485"/>
      <c r="LTV83" s="1485"/>
      <c r="LTW83" s="1485"/>
      <c r="LTX83" s="1485"/>
      <c r="LTY83" s="1485"/>
      <c r="LTZ83" s="1485"/>
      <c r="LUA83" s="1485"/>
      <c r="LUB83" s="1485"/>
      <c r="LUC83" s="1485"/>
      <c r="LUD83" s="1485"/>
      <c r="LUE83" s="1485"/>
      <c r="LUF83" s="1485"/>
      <c r="LUG83" s="1485"/>
      <c r="LUH83" s="1485"/>
      <c r="LUI83" s="1485"/>
      <c r="LUJ83" s="1485"/>
      <c r="LUK83" s="1485"/>
      <c r="LUL83" s="1485"/>
      <c r="LUM83" s="1485"/>
      <c r="LUN83" s="1485"/>
      <c r="LUO83" s="1485"/>
      <c r="LUP83" s="1485"/>
      <c r="LUQ83" s="1485"/>
      <c r="LUR83" s="1485"/>
      <c r="LUS83" s="1485"/>
      <c r="LUT83" s="1485"/>
      <c r="LUU83" s="1485"/>
      <c r="LUV83" s="1485"/>
      <c r="LUW83" s="1485"/>
      <c r="LUX83" s="1485"/>
      <c r="LUY83" s="1485"/>
      <c r="LUZ83" s="1485"/>
      <c r="LVA83" s="1485"/>
      <c r="LVB83" s="1485"/>
      <c r="LVC83" s="1485"/>
      <c r="LVD83" s="1485"/>
      <c r="LVE83" s="1485"/>
      <c r="LVF83" s="1485"/>
      <c r="LVG83" s="1485"/>
      <c r="LVH83" s="1485"/>
      <c r="LVI83" s="1485"/>
      <c r="LVJ83" s="1485"/>
      <c r="LVK83" s="1485"/>
      <c r="LVL83" s="1485"/>
      <c r="LVM83" s="1485"/>
      <c r="LVN83" s="1485"/>
      <c r="LVO83" s="1485"/>
      <c r="LVP83" s="1485"/>
      <c r="LVQ83" s="1485"/>
      <c r="LVR83" s="1485"/>
      <c r="LVS83" s="1485"/>
      <c r="LVT83" s="1485"/>
      <c r="LVU83" s="1485"/>
      <c r="LVV83" s="1485"/>
      <c r="LVW83" s="1485"/>
      <c r="LVX83" s="1485"/>
      <c r="LVY83" s="1485"/>
      <c r="LVZ83" s="1485"/>
      <c r="LWA83" s="1485"/>
      <c r="LWB83" s="1485"/>
      <c r="LWC83" s="1485"/>
      <c r="LWD83" s="1485"/>
      <c r="LWE83" s="1485"/>
      <c r="LWF83" s="1485"/>
      <c r="LWG83" s="1485"/>
      <c r="LWH83" s="1485"/>
      <c r="LWI83" s="1485"/>
      <c r="LWJ83" s="1485"/>
      <c r="LWK83" s="1485"/>
      <c r="LWL83" s="1485"/>
      <c r="LWM83" s="1485"/>
      <c r="LWN83" s="1485"/>
      <c r="LWO83" s="1485"/>
      <c r="LWP83" s="1485"/>
      <c r="LWQ83" s="1485"/>
      <c r="LWR83" s="1485"/>
      <c r="LWS83" s="1485"/>
      <c r="LWT83" s="1485"/>
      <c r="LWU83" s="1485"/>
      <c r="LWV83" s="1485"/>
      <c r="LWW83" s="1485"/>
      <c r="LWX83" s="1485"/>
      <c r="LWY83" s="1485"/>
      <c r="LWZ83" s="1485"/>
      <c r="LXA83" s="1485"/>
      <c r="LXB83" s="1485"/>
      <c r="LXC83" s="1485"/>
      <c r="LXD83" s="1485"/>
      <c r="LXE83" s="1485"/>
      <c r="LXF83" s="1485"/>
      <c r="LXG83" s="1485"/>
      <c r="LXH83" s="1485"/>
      <c r="LXI83" s="1485"/>
      <c r="LXJ83" s="1485"/>
      <c r="LXK83" s="1485"/>
      <c r="LXL83" s="1485"/>
      <c r="LXM83" s="1485"/>
      <c r="LXN83" s="1485"/>
      <c r="LXO83" s="1485"/>
      <c r="LXP83" s="1485"/>
      <c r="LXQ83" s="1485"/>
      <c r="LXR83" s="1485"/>
      <c r="LXS83" s="1485"/>
      <c r="LXT83" s="1485"/>
      <c r="LXU83" s="1485"/>
      <c r="LXV83" s="1485"/>
      <c r="LXW83" s="1485"/>
      <c r="LXX83" s="1485"/>
      <c r="LXY83" s="1485"/>
      <c r="LXZ83" s="1485"/>
      <c r="LYA83" s="1485"/>
      <c r="LYB83" s="1485"/>
      <c r="LYC83" s="1485"/>
      <c r="LYD83" s="1485"/>
      <c r="LYE83" s="1485"/>
      <c r="LYF83" s="1485"/>
      <c r="LYG83" s="1485"/>
      <c r="LYH83" s="1485"/>
      <c r="LYI83" s="1485"/>
      <c r="LYJ83" s="1485"/>
      <c r="LYK83" s="1485"/>
      <c r="LYL83" s="1485"/>
      <c r="LYM83" s="1485"/>
      <c r="LYN83" s="1485"/>
      <c r="LYO83" s="1485"/>
      <c r="LYP83" s="1485"/>
      <c r="LYQ83" s="1485"/>
      <c r="LYR83" s="1485"/>
      <c r="LYS83" s="1485"/>
      <c r="LYT83" s="1485"/>
      <c r="LYU83" s="1485"/>
      <c r="LYV83" s="1485"/>
      <c r="LYW83" s="1485"/>
      <c r="LYX83" s="1485"/>
      <c r="LYY83" s="1485"/>
      <c r="LYZ83" s="1485"/>
      <c r="LZA83" s="1485"/>
      <c r="LZB83" s="1485"/>
      <c r="LZC83" s="1485"/>
      <c r="LZD83" s="1485"/>
      <c r="LZE83" s="1485"/>
      <c r="LZF83" s="1485"/>
      <c r="LZG83" s="1485"/>
      <c r="LZH83" s="1485"/>
      <c r="LZI83" s="1485"/>
      <c r="LZJ83" s="1485"/>
      <c r="LZK83" s="1485"/>
      <c r="LZL83" s="1485"/>
      <c r="LZM83" s="1485"/>
      <c r="LZN83" s="1485"/>
      <c r="LZO83" s="1485"/>
      <c r="LZP83" s="1485"/>
      <c r="LZQ83" s="1485"/>
      <c r="LZR83" s="1485"/>
      <c r="LZS83" s="1485"/>
      <c r="LZT83" s="1485"/>
      <c r="LZU83" s="1485"/>
      <c r="LZV83" s="1485"/>
      <c r="LZW83" s="1485"/>
      <c r="LZX83" s="1485"/>
      <c r="LZY83" s="1485"/>
      <c r="LZZ83" s="1485"/>
      <c r="MAA83" s="1485"/>
      <c r="MAB83" s="1485"/>
      <c r="MAC83" s="1485"/>
      <c r="MAD83" s="1485"/>
      <c r="MAE83" s="1485"/>
      <c r="MAF83" s="1485"/>
      <c r="MAG83" s="1485"/>
      <c r="MAH83" s="1485"/>
      <c r="MAI83" s="1485"/>
      <c r="MAJ83" s="1485"/>
      <c r="MAK83" s="1485"/>
      <c r="MAL83" s="1485"/>
      <c r="MAM83" s="1485"/>
      <c r="MAN83" s="1485"/>
      <c r="MAO83" s="1485"/>
      <c r="MAP83" s="1485"/>
      <c r="MAQ83" s="1485"/>
      <c r="MAR83" s="1485"/>
      <c r="MAS83" s="1485"/>
      <c r="MAT83" s="1485"/>
      <c r="MAU83" s="1485"/>
      <c r="MAV83" s="1485"/>
      <c r="MAW83" s="1485"/>
      <c r="MAX83" s="1485"/>
      <c r="MAY83" s="1485"/>
      <c r="MAZ83" s="1485"/>
      <c r="MBA83" s="1485"/>
      <c r="MBB83" s="1485"/>
      <c r="MBC83" s="1485"/>
      <c r="MBD83" s="1485"/>
      <c r="MBE83" s="1485"/>
      <c r="MBF83" s="1485"/>
      <c r="MBG83" s="1485"/>
      <c r="MBH83" s="1485"/>
      <c r="MBI83" s="1485"/>
      <c r="MBJ83" s="1485"/>
      <c r="MBK83" s="1485"/>
      <c r="MBL83" s="1485"/>
      <c r="MBM83" s="1485"/>
      <c r="MBN83" s="1485"/>
      <c r="MBO83" s="1485"/>
      <c r="MBP83" s="1485"/>
      <c r="MBQ83" s="1485"/>
      <c r="MBR83" s="1485"/>
      <c r="MBS83" s="1485"/>
      <c r="MBT83" s="1485"/>
      <c r="MBU83" s="1485"/>
      <c r="MBV83" s="1485"/>
      <c r="MBW83" s="1485"/>
      <c r="MBX83" s="1485"/>
      <c r="MBY83" s="1485"/>
      <c r="MBZ83" s="1485"/>
      <c r="MCA83" s="1485"/>
      <c r="MCB83" s="1485"/>
      <c r="MCC83" s="1485"/>
      <c r="MCD83" s="1485"/>
      <c r="MCE83" s="1485"/>
      <c r="MCF83" s="1485"/>
      <c r="MCG83" s="1485"/>
      <c r="MCH83" s="1485"/>
      <c r="MCI83" s="1485"/>
      <c r="MCJ83" s="1485"/>
      <c r="MCK83" s="1485"/>
      <c r="MCL83" s="1485"/>
      <c r="MCM83" s="1485"/>
      <c r="MCN83" s="1485"/>
      <c r="MCO83" s="1485"/>
      <c r="MCP83" s="1485"/>
      <c r="MCQ83" s="1485"/>
      <c r="MCR83" s="1485"/>
      <c r="MCS83" s="1485"/>
      <c r="MCT83" s="1485"/>
      <c r="MCU83" s="1485"/>
      <c r="MCV83" s="1485"/>
      <c r="MCW83" s="1485"/>
      <c r="MCX83" s="1485"/>
      <c r="MCY83" s="1485"/>
      <c r="MCZ83" s="1485"/>
      <c r="MDA83" s="1485"/>
      <c r="MDB83" s="1485"/>
      <c r="MDC83" s="1485"/>
      <c r="MDD83" s="1485"/>
      <c r="MDE83" s="1485"/>
      <c r="MDF83" s="1485"/>
      <c r="MDG83" s="1485"/>
      <c r="MDH83" s="1485"/>
      <c r="MDI83" s="1485"/>
      <c r="MDJ83" s="1485"/>
      <c r="MDK83" s="1485"/>
      <c r="MDL83" s="1485"/>
      <c r="MDM83" s="1485"/>
      <c r="MDN83" s="1485"/>
      <c r="MDO83" s="1485"/>
      <c r="MDP83" s="1485"/>
      <c r="MDQ83" s="1485"/>
      <c r="MDR83" s="1485"/>
      <c r="MDS83" s="1485"/>
      <c r="MDT83" s="1485"/>
      <c r="MDU83" s="1485"/>
      <c r="MDV83" s="1485"/>
      <c r="MDW83" s="1485"/>
      <c r="MDX83" s="1485"/>
      <c r="MDY83" s="1485"/>
      <c r="MDZ83" s="1485"/>
      <c r="MEA83" s="1485"/>
      <c r="MEB83" s="1485"/>
      <c r="MEC83" s="1485"/>
      <c r="MED83" s="1485"/>
      <c r="MEE83" s="1485"/>
      <c r="MEF83" s="1485"/>
      <c r="MEG83" s="1485"/>
      <c r="MEH83" s="1485"/>
      <c r="MEI83" s="1485"/>
      <c r="MEJ83" s="1485"/>
      <c r="MEK83" s="1485"/>
      <c r="MEL83" s="1485"/>
      <c r="MEM83" s="1485"/>
      <c r="MEN83" s="1485"/>
      <c r="MEO83" s="1485"/>
      <c r="MEP83" s="1485"/>
      <c r="MEQ83" s="1485"/>
      <c r="MER83" s="1485"/>
      <c r="MES83" s="1485"/>
      <c r="MET83" s="1485"/>
      <c r="MEU83" s="1485"/>
      <c r="MEV83" s="1485"/>
      <c r="MEW83" s="1485"/>
      <c r="MEX83" s="1485"/>
      <c r="MEY83" s="1485"/>
      <c r="MEZ83" s="1485"/>
      <c r="MFA83" s="1485"/>
      <c r="MFB83" s="1485"/>
      <c r="MFC83" s="1485"/>
      <c r="MFD83" s="1485"/>
      <c r="MFE83" s="1485"/>
      <c r="MFF83" s="1485"/>
      <c r="MFG83" s="1485"/>
      <c r="MFH83" s="1485"/>
      <c r="MFI83" s="1485"/>
      <c r="MFJ83" s="1485"/>
      <c r="MFK83" s="1485"/>
      <c r="MFL83" s="1485"/>
      <c r="MFM83" s="1485"/>
      <c r="MFN83" s="1485"/>
      <c r="MFO83" s="1485"/>
      <c r="MFP83" s="1485"/>
      <c r="MFQ83" s="1485"/>
      <c r="MFR83" s="1485"/>
      <c r="MFS83" s="1485"/>
      <c r="MFT83" s="1485"/>
      <c r="MFU83" s="1485"/>
      <c r="MFV83" s="1485"/>
      <c r="MFW83" s="1485"/>
      <c r="MFX83" s="1485"/>
      <c r="MFY83" s="1485"/>
      <c r="MFZ83" s="1485"/>
      <c r="MGA83" s="1485"/>
      <c r="MGB83" s="1485"/>
      <c r="MGC83" s="1485"/>
      <c r="MGD83" s="1485"/>
      <c r="MGE83" s="1485"/>
      <c r="MGF83" s="1485"/>
      <c r="MGG83" s="1485"/>
      <c r="MGH83" s="1485"/>
      <c r="MGI83" s="1485"/>
      <c r="MGJ83" s="1485"/>
      <c r="MGK83" s="1485"/>
      <c r="MGL83" s="1485"/>
      <c r="MGM83" s="1485"/>
      <c r="MGN83" s="1485"/>
      <c r="MGO83" s="1485"/>
      <c r="MGP83" s="1485"/>
      <c r="MGQ83" s="1485"/>
      <c r="MGR83" s="1485"/>
      <c r="MGS83" s="1485"/>
      <c r="MGT83" s="1485"/>
      <c r="MGU83" s="1485"/>
      <c r="MGV83" s="1485"/>
      <c r="MGW83" s="1485"/>
      <c r="MGX83" s="1485"/>
      <c r="MGY83" s="1485"/>
      <c r="MGZ83" s="1485"/>
      <c r="MHA83" s="1485"/>
      <c r="MHB83" s="1485"/>
      <c r="MHC83" s="1485"/>
      <c r="MHD83" s="1485"/>
      <c r="MHE83" s="1485"/>
      <c r="MHF83" s="1485"/>
      <c r="MHG83" s="1485"/>
      <c r="MHH83" s="1485"/>
      <c r="MHI83" s="1485"/>
      <c r="MHJ83" s="1485"/>
      <c r="MHK83" s="1485"/>
      <c r="MHL83" s="1485"/>
      <c r="MHM83" s="1485"/>
      <c r="MHN83" s="1485"/>
      <c r="MHO83" s="1485"/>
      <c r="MHP83" s="1485"/>
      <c r="MHQ83" s="1485"/>
      <c r="MHR83" s="1485"/>
      <c r="MHS83" s="1485"/>
      <c r="MHT83" s="1485"/>
      <c r="MHU83" s="1485"/>
      <c r="MHV83" s="1485"/>
      <c r="MHW83" s="1485"/>
      <c r="MHX83" s="1485"/>
      <c r="MHY83" s="1485"/>
      <c r="MHZ83" s="1485"/>
      <c r="MIA83" s="1485"/>
      <c r="MIB83" s="1485"/>
      <c r="MIC83" s="1485"/>
      <c r="MID83" s="1485"/>
      <c r="MIE83" s="1485"/>
      <c r="MIF83" s="1485"/>
      <c r="MIG83" s="1485"/>
      <c r="MIH83" s="1485"/>
      <c r="MII83" s="1485"/>
      <c r="MIJ83" s="1485"/>
      <c r="MIK83" s="1485"/>
      <c r="MIL83" s="1485"/>
      <c r="MIM83" s="1485"/>
      <c r="MIN83" s="1485"/>
      <c r="MIO83" s="1485"/>
      <c r="MIP83" s="1485"/>
      <c r="MIQ83" s="1485"/>
      <c r="MIR83" s="1485"/>
      <c r="MIS83" s="1485"/>
      <c r="MIT83" s="1485"/>
      <c r="MIU83" s="1485"/>
      <c r="MIV83" s="1485"/>
      <c r="MIW83" s="1485"/>
      <c r="MIX83" s="1485"/>
      <c r="MIY83" s="1485"/>
      <c r="MIZ83" s="1485"/>
      <c r="MJA83" s="1485"/>
      <c r="MJB83" s="1485"/>
      <c r="MJC83" s="1485"/>
      <c r="MJD83" s="1485"/>
      <c r="MJE83" s="1485"/>
      <c r="MJF83" s="1485"/>
      <c r="MJG83" s="1485"/>
      <c r="MJH83" s="1485"/>
      <c r="MJI83" s="1485"/>
      <c r="MJJ83" s="1485"/>
      <c r="MJK83" s="1485"/>
      <c r="MJL83" s="1485"/>
      <c r="MJM83" s="1485"/>
      <c r="MJN83" s="1485"/>
      <c r="MJO83" s="1485"/>
      <c r="MJP83" s="1485"/>
      <c r="MJQ83" s="1485"/>
      <c r="MJR83" s="1485"/>
      <c r="MJS83" s="1485"/>
      <c r="MJT83" s="1485"/>
      <c r="MJU83" s="1485"/>
      <c r="MJV83" s="1485"/>
      <c r="MJW83" s="1485"/>
      <c r="MJX83" s="1485"/>
      <c r="MJY83" s="1485"/>
      <c r="MJZ83" s="1485"/>
      <c r="MKA83" s="1485"/>
      <c r="MKB83" s="1485"/>
      <c r="MKC83" s="1485"/>
      <c r="MKD83" s="1485"/>
      <c r="MKE83" s="1485"/>
      <c r="MKF83" s="1485"/>
      <c r="MKG83" s="1485"/>
      <c r="MKH83" s="1485"/>
      <c r="MKI83" s="1485"/>
      <c r="MKJ83" s="1485"/>
      <c r="MKK83" s="1485"/>
      <c r="MKL83" s="1485"/>
      <c r="MKM83" s="1485"/>
      <c r="MKN83" s="1485"/>
      <c r="MKO83" s="1485"/>
      <c r="MKP83" s="1485"/>
      <c r="MKQ83" s="1485"/>
      <c r="MKR83" s="1485"/>
      <c r="MKS83" s="1485"/>
      <c r="MKT83" s="1485"/>
      <c r="MKU83" s="1485"/>
      <c r="MKV83" s="1485"/>
      <c r="MKW83" s="1485"/>
      <c r="MKX83" s="1485"/>
      <c r="MKY83" s="1485"/>
      <c r="MKZ83" s="1485"/>
      <c r="MLA83" s="1485"/>
      <c r="MLB83" s="1485"/>
      <c r="MLC83" s="1485"/>
      <c r="MLD83" s="1485"/>
      <c r="MLE83" s="1485"/>
      <c r="MLF83" s="1485"/>
      <c r="MLG83" s="1485"/>
      <c r="MLH83" s="1485"/>
      <c r="MLI83" s="1485"/>
      <c r="MLJ83" s="1485"/>
      <c r="MLK83" s="1485"/>
      <c r="MLL83" s="1485"/>
      <c r="MLM83" s="1485"/>
      <c r="MLN83" s="1485"/>
      <c r="MLO83" s="1485"/>
      <c r="MLP83" s="1485"/>
      <c r="MLQ83" s="1485"/>
      <c r="MLR83" s="1485"/>
      <c r="MLS83" s="1485"/>
      <c r="MLT83" s="1485"/>
      <c r="MLU83" s="1485"/>
      <c r="MLV83" s="1485"/>
      <c r="MLW83" s="1485"/>
      <c r="MLX83" s="1485"/>
      <c r="MLY83" s="1485"/>
      <c r="MLZ83" s="1485"/>
      <c r="MMA83" s="1485"/>
      <c r="MMB83" s="1485"/>
      <c r="MMC83" s="1485"/>
      <c r="MMD83" s="1485"/>
      <c r="MME83" s="1485"/>
      <c r="MMF83" s="1485"/>
      <c r="MMG83" s="1485"/>
      <c r="MMH83" s="1485"/>
      <c r="MMI83" s="1485"/>
      <c r="MMJ83" s="1485"/>
      <c r="MMK83" s="1485"/>
      <c r="MML83" s="1485"/>
      <c r="MMM83" s="1485"/>
      <c r="MMN83" s="1485"/>
      <c r="MMO83" s="1485"/>
      <c r="MMP83" s="1485"/>
      <c r="MMQ83" s="1485"/>
      <c r="MMR83" s="1485"/>
      <c r="MMS83" s="1485"/>
      <c r="MMT83" s="1485"/>
      <c r="MMU83" s="1485"/>
      <c r="MMV83" s="1485"/>
      <c r="MMW83" s="1485"/>
      <c r="MMX83" s="1485"/>
      <c r="MMY83" s="1485"/>
      <c r="MMZ83" s="1485"/>
      <c r="MNA83" s="1485"/>
      <c r="MNB83" s="1485"/>
      <c r="MNC83" s="1485"/>
      <c r="MND83" s="1485"/>
      <c r="MNE83" s="1485"/>
      <c r="MNF83" s="1485"/>
      <c r="MNG83" s="1485"/>
      <c r="MNH83" s="1485"/>
      <c r="MNI83" s="1485"/>
      <c r="MNJ83" s="1485"/>
      <c r="MNK83" s="1485"/>
      <c r="MNL83" s="1485"/>
      <c r="MNM83" s="1485"/>
      <c r="MNN83" s="1485"/>
      <c r="MNO83" s="1485"/>
      <c r="MNP83" s="1485"/>
      <c r="MNQ83" s="1485"/>
      <c r="MNR83" s="1485"/>
      <c r="MNS83" s="1485"/>
      <c r="MNT83" s="1485"/>
      <c r="MNU83" s="1485"/>
      <c r="MNV83" s="1485"/>
      <c r="MNW83" s="1485"/>
      <c r="MNX83" s="1485"/>
      <c r="MNY83" s="1485"/>
      <c r="MNZ83" s="1485"/>
      <c r="MOA83" s="1485"/>
      <c r="MOB83" s="1485"/>
      <c r="MOC83" s="1485"/>
      <c r="MOD83" s="1485"/>
      <c r="MOE83" s="1485"/>
      <c r="MOF83" s="1485"/>
      <c r="MOG83" s="1485"/>
      <c r="MOH83" s="1485"/>
      <c r="MOI83" s="1485"/>
      <c r="MOJ83" s="1485"/>
      <c r="MOK83" s="1485"/>
      <c r="MOL83" s="1485"/>
      <c r="MOM83" s="1485"/>
      <c r="MON83" s="1485"/>
      <c r="MOO83" s="1485"/>
      <c r="MOP83" s="1485"/>
      <c r="MOQ83" s="1485"/>
      <c r="MOR83" s="1485"/>
      <c r="MOS83" s="1485"/>
      <c r="MOT83" s="1485"/>
      <c r="MOU83" s="1485"/>
      <c r="MOV83" s="1485"/>
      <c r="MOW83" s="1485"/>
      <c r="MOX83" s="1485"/>
      <c r="MOY83" s="1485"/>
      <c r="MOZ83" s="1485"/>
      <c r="MPA83" s="1485"/>
      <c r="MPB83" s="1485"/>
      <c r="MPC83" s="1485"/>
      <c r="MPD83" s="1485"/>
      <c r="MPE83" s="1485"/>
      <c r="MPF83" s="1485"/>
      <c r="MPG83" s="1485"/>
      <c r="MPH83" s="1485"/>
      <c r="MPI83" s="1485"/>
      <c r="MPJ83" s="1485"/>
      <c r="MPK83" s="1485"/>
      <c r="MPL83" s="1485"/>
      <c r="MPM83" s="1485"/>
      <c r="MPN83" s="1485"/>
      <c r="MPO83" s="1485"/>
      <c r="MPP83" s="1485"/>
      <c r="MPQ83" s="1485"/>
      <c r="MPR83" s="1485"/>
      <c r="MPS83" s="1485"/>
      <c r="MPT83" s="1485"/>
      <c r="MPU83" s="1485"/>
      <c r="MPV83" s="1485"/>
      <c r="MPW83" s="1485"/>
      <c r="MPX83" s="1485"/>
      <c r="MPY83" s="1485"/>
      <c r="MPZ83" s="1485"/>
      <c r="MQA83" s="1485"/>
      <c r="MQB83" s="1485"/>
      <c r="MQC83" s="1485"/>
      <c r="MQD83" s="1485"/>
      <c r="MQE83" s="1485"/>
      <c r="MQF83" s="1485"/>
      <c r="MQG83" s="1485"/>
      <c r="MQH83" s="1485"/>
      <c r="MQI83" s="1485"/>
      <c r="MQJ83" s="1485"/>
      <c r="MQK83" s="1485"/>
      <c r="MQL83" s="1485"/>
      <c r="MQM83" s="1485"/>
      <c r="MQN83" s="1485"/>
      <c r="MQO83" s="1485"/>
      <c r="MQP83" s="1485"/>
      <c r="MQQ83" s="1485"/>
      <c r="MQR83" s="1485"/>
      <c r="MQS83" s="1485"/>
      <c r="MQT83" s="1485"/>
      <c r="MQU83" s="1485"/>
      <c r="MQV83" s="1485"/>
      <c r="MQW83" s="1485"/>
      <c r="MQX83" s="1485"/>
      <c r="MQY83" s="1485"/>
      <c r="MQZ83" s="1485"/>
      <c r="MRA83" s="1485"/>
      <c r="MRB83" s="1485"/>
      <c r="MRC83" s="1485"/>
      <c r="MRD83" s="1485"/>
      <c r="MRE83" s="1485"/>
      <c r="MRF83" s="1485"/>
      <c r="MRG83" s="1485"/>
      <c r="MRH83" s="1485"/>
      <c r="MRI83" s="1485"/>
      <c r="MRJ83" s="1485"/>
      <c r="MRK83" s="1485"/>
      <c r="MRL83" s="1485"/>
      <c r="MRM83" s="1485"/>
      <c r="MRN83" s="1485"/>
      <c r="MRO83" s="1485"/>
      <c r="MRP83" s="1485"/>
      <c r="MRQ83" s="1485"/>
      <c r="MRR83" s="1485"/>
      <c r="MRS83" s="1485"/>
      <c r="MRT83" s="1485"/>
      <c r="MRU83" s="1485"/>
      <c r="MRV83" s="1485"/>
      <c r="MRW83" s="1485"/>
      <c r="MRX83" s="1485"/>
      <c r="MRY83" s="1485"/>
      <c r="MRZ83" s="1485"/>
      <c r="MSA83" s="1485"/>
      <c r="MSB83" s="1485"/>
      <c r="MSC83" s="1485"/>
      <c r="MSD83" s="1485"/>
      <c r="MSE83" s="1485"/>
      <c r="MSF83" s="1485"/>
      <c r="MSG83" s="1485"/>
      <c r="MSH83" s="1485"/>
      <c r="MSI83" s="1485"/>
      <c r="MSJ83" s="1485"/>
      <c r="MSK83" s="1485"/>
      <c r="MSL83" s="1485"/>
      <c r="MSM83" s="1485"/>
      <c r="MSN83" s="1485"/>
      <c r="MSO83" s="1485"/>
      <c r="MSP83" s="1485"/>
      <c r="MSQ83" s="1485"/>
      <c r="MSR83" s="1485"/>
      <c r="MSS83" s="1485"/>
      <c r="MST83" s="1485"/>
      <c r="MSU83" s="1485"/>
      <c r="MSV83" s="1485"/>
      <c r="MSW83" s="1485"/>
      <c r="MSX83" s="1485"/>
      <c r="MSY83" s="1485"/>
      <c r="MSZ83" s="1485"/>
      <c r="MTA83" s="1485"/>
      <c r="MTB83" s="1485"/>
      <c r="MTC83" s="1485"/>
      <c r="MTD83" s="1485"/>
      <c r="MTE83" s="1485"/>
      <c r="MTF83" s="1485"/>
      <c r="MTG83" s="1485"/>
      <c r="MTH83" s="1485"/>
      <c r="MTI83" s="1485"/>
      <c r="MTJ83" s="1485"/>
      <c r="MTK83" s="1485"/>
      <c r="MTL83" s="1485"/>
      <c r="MTM83" s="1485"/>
      <c r="MTN83" s="1485"/>
      <c r="MTO83" s="1485"/>
      <c r="MTP83" s="1485"/>
      <c r="MTQ83" s="1485"/>
      <c r="MTR83" s="1485"/>
      <c r="MTS83" s="1485"/>
      <c r="MTT83" s="1485"/>
      <c r="MTU83" s="1485"/>
      <c r="MTV83" s="1485"/>
      <c r="MTW83" s="1485"/>
      <c r="MTX83" s="1485"/>
      <c r="MTY83" s="1485"/>
      <c r="MTZ83" s="1485"/>
      <c r="MUA83" s="1485"/>
      <c r="MUB83" s="1485"/>
      <c r="MUC83" s="1485"/>
      <c r="MUD83" s="1485"/>
      <c r="MUE83" s="1485"/>
      <c r="MUF83" s="1485"/>
      <c r="MUG83" s="1485"/>
      <c r="MUH83" s="1485"/>
      <c r="MUI83" s="1485"/>
      <c r="MUJ83" s="1485"/>
      <c r="MUK83" s="1485"/>
      <c r="MUL83" s="1485"/>
      <c r="MUM83" s="1485"/>
      <c r="MUN83" s="1485"/>
      <c r="MUO83" s="1485"/>
      <c r="MUP83" s="1485"/>
      <c r="MUQ83" s="1485"/>
      <c r="MUR83" s="1485"/>
      <c r="MUS83" s="1485"/>
      <c r="MUT83" s="1485"/>
      <c r="MUU83" s="1485"/>
      <c r="MUV83" s="1485"/>
      <c r="MUW83" s="1485"/>
      <c r="MUX83" s="1485"/>
      <c r="MUY83" s="1485"/>
      <c r="MUZ83" s="1485"/>
      <c r="MVA83" s="1485"/>
      <c r="MVB83" s="1485"/>
      <c r="MVC83" s="1485"/>
      <c r="MVD83" s="1485"/>
      <c r="MVE83" s="1485"/>
      <c r="MVF83" s="1485"/>
      <c r="MVG83" s="1485"/>
      <c r="MVH83" s="1485"/>
      <c r="MVI83" s="1485"/>
      <c r="MVJ83" s="1485"/>
      <c r="MVK83" s="1485"/>
      <c r="MVL83" s="1485"/>
      <c r="MVM83" s="1485"/>
      <c r="MVN83" s="1485"/>
      <c r="MVO83" s="1485"/>
      <c r="MVP83" s="1485"/>
      <c r="MVQ83" s="1485"/>
      <c r="MVR83" s="1485"/>
      <c r="MVS83" s="1485"/>
      <c r="MVT83" s="1485"/>
      <c r="MVU83" s="1485"/>
      <c r="MVV83" s="1485"/>
      <c r="MVW83" s="1485"/>
      <c r="MVX83" s="1485"/>
      <c r="MVY83" s="1485"/>
      <c r="MVZ83" s="1485"/>
      <c r="MWA83" s="1485"/>
      <c r="MWB83" s="1485"/>
      <c r="MWC83" s="1485"/>
      <c r="MWD83" s="1485"/>
      <c r="MWE83" s="1485"/>
      <c r="MWF83" s="1485"/>
      <c r="MWG83" s="1485"/>
      <c r="MWH83" s="1485"/>
      <c r="MWI83" s="1485"/>
      <c r="MWJ83" s="1485"/>
      <c r="MWK83" s="1485"/>
      <c r="MWL83" s="1485"/>
      <c r="MWM83" s="1485"/>
      <c r="MWN83" s="1485"/>
      <c r="MWO83" s="1485"/>
      <c r="MWP83" s="1485"/>
      <c r="MWQ83" s="1485"/>
      <c r="MWR83" s="1485"/>
      <c r="MWS83" s="1485"/>
      <c r="MWT83" s="1485"/>
      <c r="MWU83" s="1485"/>
      <c r="MWV83" s="1485"/>
      <c r="MWW83" s="1485"/>
      <c r="MWX83" s="1485"/>
      <c r="MWY83" s="1485"/>
      <c r="MWZ83" s="1485"/>
      <c r="MXA83" s="1485"/>
      <c r="MXB83" s="1485"/>
      <c r="MXC83" s="1485"/>
      <c r="MXD83" s="1485"/>
      <c r="MXE83" s="1485"/>
      <c r="MXF83" s="1485"/>
      <c r="MXG83" s="1485"/>
      <c r="MXH83" s="1485"/>
      <c r="MXI83" s="1485"/>
      <c r="MXJ83" s="1485"/>
      <c r="MXK83" s="1485"/>
      <c r="MXL83" s="1485"/>
      <c r="MXM83" s="1485"/>
      <c r="MXN83" s="1485"/>
      <c r="MXO83" s="1485"/>
      <c r="MXP83" s="1485"/>
      <c r="MXQ83" s="1485"/>
      <c r="MXR83" s="1485"/>
      <c r="MXS83" s="1485"/>
      <c r="MXT83" s="1485"/>
      <c r="MXU83" s="1485"/>
      <c r="MXV83" s="1485"/>
      <c r="MXW83" s="1485"/>
      <c r="MXX83" s="1485"/>
      <c r="MXY83" s="1485"/>
      <c r="MXZ83" s="1485"/>
      <c r="MYA83" s="1485"/>
      <c r="MYB83" s="1485"/>
      <c r="MYC83" s="1485"/>
      <c r="MYD83" s="1485"/>
      <c r="MYE83" s="1485"/>
      <c r="MYF83" s="1485"/>
      <c r="MYG83" s="1485"/>
      <c r="MYH83" s="1485"/>
      <c r="MYI83" s="1485"/>
      <c r="MYJ83" s="1485"/>
      <c r="MYK83" s="1485"/>
      <c r="MYL83" s="1485"/>
      <c r="MYM83" s="1485"/>
      <c r="MYN83" s="1485"/>
      <c r="MYO83" s="1485"/>
      <c r="MYP83" s="1485"/>
      <c r="MYQ83" s="1485"/>
      <c r="MYR83" s="1485"/>
      <c r="MYS83" s="1485"/>
      <c r="MYT83" s="1485"/>
      <c r="MYU83" s="1485"/>
      <c r="MYV83" s="1485"/>
      <c r="MYW83" s="1485"/>
      <c r="MYX83" s="1485"/>
      <c r="MYY83" s="1485"/>
      <c r="MYZ83" s="1485"/>
      <c r="MZA83" s="1485"/>
      <c r="MZB83" s="1485"/>
      <c r="MZC83" s="1485"/>
      <c r="MZD83" s="1485"/>
      <c r="MZE83" s="1485"/>
      <c r="MZF83" s="1485"/>
      <c r="MZG83" s="1485"/>
      <c r="MZH83" s="1485"/>
      <c r="MZI83" s="1485"/>
      <c r="MZJ83" s="1485"/>
      <c r="MZK83" s="1485"/>
      <c r="MZL83" s="1485"/>
      <c r="MZM83" s="1485"/>
      <c r="MZN83" s="1485"/>
      <c r="MZO83" s="1485"/>
      <c r="MZP83" s="1485"/>
      <c r="MZQ83" s="1485"/>
      <c r="MZR83" s="1485"/>
      <c r="MZS83" s="1485"/>
      <c r="MZT83" s="1485"/>
      <c r="MZU83" s="1485"/>
      <c r="MZV83" s="1485"/>
      <c r="MZW83" s="1485"/>
      <c r="MZX83" s="1485"/>
      <c r="MZY83" s="1485"/>
      <c r="MZZ83" s="1485"/>
      <c r="NAA83" s="1485"/>
      <c r="NAB83" s="1485"/>
      <c r="NAC83" s="1485"/>
      <c r="NAD83" s="1485"/>
      <c r="NAE83" s="1485"/>
      <c r="NAF83" s="1485"/>
      <c r="NAG83" s="1485"/>
      <c r="NAH83" s="1485"/>
      <c r="NAI83" s="1485"/>
      <c r="NAJ83" s="1485"/>
      <c r="NAK83" s="1485"/>
      <c r="NAL83" s="1485"/>
      <c r="NAM83" s="1485"/>
      <c r="NAN83" s="1485"/>
      <c r="NAO83" s="1485"/>
      <c r="NAP83" s="1485"/>
      <c r="NAQ83" s="1485"/>
      <c r="NAR83" s="1485"/>
      <c r="NAS83" s="1485"/>
      <c r="NAT83" s="1485"/>
      <c r="NAU83" s="1485"/>
      <c r="NAV83" s="1485"/>
      <c r="NAW83" s="1485"/>
      <c r="NAX83" s="1485"/>
      <c r="NAY83" s="1485"/>
      <c r="NAZ83" s="1485"/>
      <c r="NBA83" s="1485"/>
      <c r="NBB83" s="1485"/>
      <c r="NBC83" s="1485"/>
      <c r="NBD83" s="1485"/>
      <c r="NBE83" s="1485"/>
      <c r="NBF83" s="1485"/>
      <c r="NBG83" s="1485"/>
      <c r="NBH83" s="1485"/>
      <c r="NBI83" s="1485"/>
      <c r="NBJ83" s="1485"/>
      <c r="NBK83" s="1485"/>
      <c r="NBL83" s="1485"/>
      <c r="NBM83" s="1485"/>
      <c r="NBN83" s="1485"/>
      <c r="NBO83" s="1485"/>
      <c r="NBP83" s="1485"/>
      <c r="NBQ83" s="1485"/>
      <c r="NBR83" s="1485"/>
      <c r="NBS83" s="1485"/>
      <c r="NBT83" s="1485"/>
      <c r="NBU83" s="1485"/>
      <c r="NBV83" s="1485"/>
      <c r="NBW83" s="1485"/>
      <c r="NBX83" s="1485"/>
      <c r="NBY83" s="1485"/>
      <c r="NBZ83" s="1485"/>
      <c r="NCA83" s="1485"/>
      <c r="NCB83" s="1485"/>
      <c r="NCC83" s="1485"/>
      <c r="NCD83" s="1485"/>
      <c r="NCE83" s="1485"/>
      <c r="NCF83" s="1485"/>
      <c r="NCG83" s="1485"/>
      <c r="NCH83" s="1485"/>
      <c r="NCI83" s="1485"/>
      <c r="NCJ83" s="1485"/>
      <c r="NCK83" s="1485"/>
      <c r="NCL83" s="1485"/>
      <c r="NCM83" s="1485"/>
      <c r="NCN83" s="1485"/>
      <c r="NCO83" s="1485"/>
      <c r="NCP83" s="1485"/>
      <c r="NCQ83" s="1485"/>
      <c r="NCR83" s="1485"/>
      <c r="NCS83" s="1485"/>
      <c r="NCT83" s="1485"/>
      <c r="NCU83" s="1485"/>
      <c r="NCV83" s="1485"/>
      <c r="NCW83" s="1485"/>
      <c r="NCX83" s="1485"/>
      <c r="NCY83" s="1485"/>
      <c r="NCZ83" s="1485"/>
      <c r="NDA83" s="1485"/>
      <c r="NDB83" s="1485"/>
      <c r="NDC83" s="1485"/>
      <c r="NDD83" s="1485"/>
      <c r="NDE83" s="1485"/>
      <c r="NDF83" s="1485"/>
      <c r="NDG83" s="1485"/>
      <c r="NDH83" s="1485"/>
      <c r="NDI83" s="1485"/>
      <c r="NDJ83" s="1485"/>
      <c r="NDK83" s="1485"/>
      <c r="NDL83" s="1485"/>
      <c r="NDM83" s="1485"/>
      <c r="NDN83" s="1485"/>
      <c r="NDO83" s="1485"/>
      <c r="NDP83" s="1485"/>
      <c r="NDQ83" s="1485"/>
      <c r="NDR83" s="1485"/>
      <c r="NDS83" s="1485"/>
      <c r="NDT83" s="1485"/>
      <c r="NDU83" s="1485"/>
      <c r="NDV83" s="1485"/>
      <c r="NDW83" s="1485"/>
      <c r="NDX83" s="1485"/>
      <c r="NDY83" s="1485"/>
      <c r="NDZ83" s="1485"/>
      <c r="NEA83" s="1485"/>
      <c r="NEB83" s="1485"/>
      <c r="NEC83" s="1485"/>
      <c r="NED83" s="1485"/>
      <c r="NEE83" s="1485"/>
      <c r="NEF83" s="1485"/>
      <c r="NEG83" s="1485"/>
      <c r="NEH83" s="1485"/>
      <c r="NEI83" s="1485"/>
      <c r="NEJ83" s="1485"/>
      <c r="NEK83" s="1485"/>
      <c r="NEL83" s="1485"/>
      <c r="NEM83" s="1485"/>
      <c r="NEN83" s="1485"/>
      <c r="NEO83" s="1485"/>
      <c r="NEP83" s="1485"/>
      <c r="NEQ83" s="1485"/>
      <c r="NER83" s="1485"/>
      <c r="NES83" s="1485"/>
      <c r="NET83" s="1485"/>
      <c r="NEU83" s="1485"/>
      <c r="NEV83" s="1485"/>
      <c r="NEW83" s="1485"/>
      <c r="NEX83" s="1485"/>
      <c r="NEY83" s="1485"/>
      <c r="NEZ83" s="1485"/>
      <c r="NFA83" s="1485"/>
      <c r="NFB83" s="1485"/>
      <c r="NFC83" s="1485"/>
      <c r="NFD83" s="1485"/>
      <c r="NFE83" s="1485"/>
      <c r="NFF83" s="1485"/>
      <c r="NFG83" s="1485"/>
      <c r="NFH83" s="1485"/>
      <c r="NFI83" s="1485"/>
      <c r="NFJ83" s="1485"/>
      <c r="NFK83" s="1485"/>
      <c r="NFL83" s="1485"/>
      <c r="NFM83" s="1485"/>
      <c r="NFN83" s="1485"/>
      <c r="NFO83" s="1485"/>
      <c r="NFP83" s="1485"/>
      <c r="NFQ83" s="1485"/>
      <c r="NFR83" s="1485"/>
      <c r="NFS83" s="1485"/>
      <c r="NFT83" s="1485"/>
      <c r="NFU83" s="1485"/>
      <c r="NFV83" s="1485"/>
      <c r="NFW83" s="1485"/>
      <c r="NFX83" s="1485"/>
      <c r="NFY83" s="1485"/>
      <c r="NFZ83" s="1485"/>
      <c r="NGA83" s="1485"/>
      <c r="NGB83" s="1485"/>
      <c r="NGC83" s="1485"/>
      <c r="NGD83" s="1485"/>
      <c r="NGE83" s="1485"/>
      <c r="NGF83" s="1485"/>
      <c r="NGG83" s="1485"/>
      <c r="NGH83" s="1485"/>
      <c r="NGI83" s="1485"/>
      <c r="NGJ83" s="1485"/>
      <c r="NGK83" s="1485"/>
      <c r="NGL83" s="1485"/>
      <c r="NGM83" s="1485"/>
      <c r="NGN83" s="1485"/>
      <c r="NGO83" s="1485"/>
      <c r="NGP83" s="1485"/>
      <c r="NGQ83" s="1485"/>
      <c r="NGR83" s="1485"/>
      <c r="NGS83" s="1485"/>
      <c r="NGT83" s="1485"/>
      <c r="NGU83" s="1485"/>
      <c r="NGV83" s="1485"/>
      <c r="NGW83" s="1485"/>
      <c r="NGX83" s="1485"/>
      <c r="NGY83" s="1485"/>
      <c r="NGZ83" s="1485"/>
      <c r="NHA83" s="1485"/>
      <c r="NHB83" s="1485"/>
      <c r="NHC83" s="1485"/>
      <c r="NHD83" s="1485"/>
      <c r="NHE83" s="1485"/>
      <c r="NHF83" s="1485"/>
      <c r="NHG83" s="1485"/>
      <c r="NHH83" s="1485"/>
      <c r="NHI83" s="1485"/>
      <c r="NHJ83" s="1485"/>
      <c r="NHK83" s="1485"/>
      <c r="NHL83" s="1485"/>
      <c r="NHM83" s="1485"/>
      <c r="NHN83" s="1485"/>
      <c r="NHO83" s="1485"/>
      <c r="NHP83" s="1485"/>
      <c r="NHQ83" s="1485"/>
      <c r="NHR83" s="1485"/>
      <c r="NHS83" s="1485"/>
      <c r="NHT83" s="1485"/>
      <c r="NHU83" s="1485"/>
      <c r="NHV83" s="1485"/>
      <c r="NHW83" s="1485"/>
      <c r="NHX83" s="1485"/>
      <c r="NHY83" s="1485"/>
      <c r="NHZ83" s="1485"/>
      <c r="NIA83" s="1485"/>
      <c r="NIB83" s="1485"/>
      <c r="NIC83" s="1485"/>
      <c r="NID83" s="1485"/>
      <c r="NIE83" s="1485"/>
      <c r="NIF83" s="1485"/>
      <c r="NIG83" s="1485"/>
      <c r="NIH83" s="1485"/>
      <c r="NII83" s="1485"/>
      <c r="NIJ83" s="1485"/>
      <c r="NIK83" s="1485"/>
      <c r="NIL83" s="1485"/>
      <c r="NIM83" s="1485"/>
      <c r="NIN83" s="1485"/>
      <c r="NIO83" s="1485"/>
      <c r="NIP83" s="1485"/>
      <c r="NIQ83" s="1485"/>
      <c r="NIR83" s="1485"/>
      <c r="NIS83" s="1485"/>
      <c r="NIT83" s="1485"/>
      <c r="NIU83" s="1485"/>
      <c r="NIV83" s="1485"/>
      <c r="NIW83" s="1485"/>
      <c r="NIX83" s="1485"/>
      <c r="NIY83" s="1485"/>
      <c r="NIZ83" s="1485"/>
      <c r="NJA83" s="1485"/>
      <c r="NJB83" s="1485"/>
      <c r="NJC83" s="1485"/>
      <c r="NJD83" s="1485"/>
      <c r="NJE83" s="1485"/>
      <c r="NJF83" s="1485"/>
      <c r="NJG83" s="1485"/>
      <c r="NJH83" s="1485"/>
      <c r="NJI83" s="1485"/>
      <c r="NJJ83" s="1485"/>
      <c r="NJK83" s="1485"/>
      <c r="NJL83" s="1485"/>
      <c r="NJM83" s="1485"/>
      <c r="NJN83" s="1485"/>
      <c r="NJO83" s="1485"/>
      <c r="NJP83" s="1485"/>
      <c r="NJQ83" s="1485"/>
      <c r="NJR83" s="1485"/>
      <c r="NJS83" s="1485"/>
      <c r="NJT83" s="1485"/>
      <c r="NJU83" s="1485"/>
      <c r="NJV83" s="1485"/>
      <c r="NJW83" s="1485"/>
      <c r="NJX83" s="1485"/>
      <c r="NJY83" s="1485"/>
      <c r="NJZ83" s="1485"/>
      <c r="NKA83" s="1485"/>
      <c r="NKB83" s="1485"/>
      <c r="NKC83" s="1485"/>
      <c r="NKD83" s="1485"/>
      <c r="NKE83" s="1485"/>
      <c r="NKF83" s="1485"/>
      <c r="NKG83" s="1485"/>
      <c r="NKH83" s="1485"/>
      <c r="NKI83" s="1485"/>
      <c r="NKJ83" s="1485"/>
      <c r="NKK83" s="1485"/>
      <c r="NKL83" s="1485"/>
      <c r="NKM83" s="1485"/>
      <c r="NKN83" s="1485"/>
      <c r="NKO83" s="1485"/>
      <c r="NKP83" s="1485"/>
      <c r="NKQ83" s="1485"/>
      <c r="NKR83" s="1485"/>
      <c r="NKS83" s="1485"/>
      <c r="NKT83" s="1485"/>
      <c r="NKU83" s="1485"/>
      <c r="NKV83" s="1485"/>
      <c r="NKW83" s="1485"/>
      <c r="NKX83" s="1485"/>
      <c r="NKY83" s="1485"/>
      <c r="NKZ83" s="1485"/>
      <c r="NLA83" s="1485"/>
      <c r="NLB83" s="1485"/>
      <c r="NLC83" s="1485"/>
      <c r="NLD83" s="1485"/>
      <c r="NLE83" s="1485"/>
      <c r="NLF83" s="1485"/>
      <c r="NLG83" s="1485"/>
      <c r="NLH83" s="1485"/>
      <c r="NLI83" s="1485"/>
      <c r="NLJ83" s="1485"/>
      <c r="NLK83" s="1485"/>
      <c r="NLL83" s="1485"/>
      <c r="NLM83" s="1485"/>
      <c r="NLN83" s="1485"/>
      <c r="NLO83" s="1485"/>
      <c r="NLP83" s="1485"/>
      <c r="NLQ83" s="1485"/>
      <c r="NLR83" s="1485"/>
      <c r="NLS83" s="1485"/>
      <c r="NLT83" s="1485"/>
      <c r="NLU83" s="1485"/>
      <c r="NLV83" s="1485"/>
      <c r="NLW83" s="1485"/>
      <c r="NLX83" s="1485"/>
      <c r="NLY83" s="1485"/>
      <c r="NLZ83" s="1485"/>
      <c r="NMA83" s="1485"/>
      <c r="NMB83" s="1485"/>
      <c r="NMC83" s="1485"/>
      <c r="NMD83" s="1485"/>
      <c r="NME83" s="1485"/>
      <c r="NMF83" s="1485"/>
      <c r="NMG83" s="1485"/>
      <c r="NMH83" s="1485"/>
      <c r="NMI83" s="1485"/>
      <c r="NMJ83" s="1485"/>
      <c r="NMK83" s="1485"/>
      <c r="NML83" s="1485"/>
      <c r="NMM83" s="1485"/>
      <c r="NMN83" s="1485"/>
      <c r="NMO83" s="1485"/>
      <c r="NMP83" s="1485"/>
      <c r="NMQ83" s="1485"/>
      <c r="NMR83" s="1485"/>
      <c r="NMS83" s="1485"/>
      <c r="NMT83" s="1485"/>
      <c r="NMU83" s="1485"/>
      <c r="NMV83" s="1485"/>
      <c r="NMW83" s="1485"/>
      <c r="NMX83" s="1485"/>
      <c r="NMY83" s="1485"/>
      <c r="NMZ83" s="1485"/>
      <c r="NNA83" s="1485"/>
      <c r="NNB83" s="1485"/>
      <c r="NNC83" s="1485"/>
      <c r="NND83" s="1485"/>
      <c r="NNE83" s="1485"/>
      <c r="NNF83" s="1485"/>
      <c r="NNG83" s="1485"/>
      <c r="NNH83" s="1485"/>
      <c r="NNI83" s="1485"/>
      <c r="NNJ83" s="1485"/>
      <c r="NNK83" s="1485"/>
      <c r="NNL83" s="1485"/>
      <c r="NNM83" s="1485"/>
      <c r="NNN83" s="1485"/>
      <c r="NNO83" s="1485"/>
      <c r="NNP83" s="1485"/>
      <c r="NNQ83" s="1485"/>
      <c r="NNR83" s="1485"/>
      <c r="NNS83" s="1485"/>
      <c r="NNT83" s="1485"/>
      <c r="NNU83" s="1485"/>
      <c r="NNV83" s="1485"/>
      <c r="NNW83" s="1485"/>
      <c r="NNX83" s="1485"/>
      <c r="NNY83" s="1485"/>
      <c r="NNZ83" s="1485"/>
      <c r="NOA83" s="1485"/>
      <c r="NOB83" s="1485"/>
      <c r="NOC83" s="1485"/>
      <c r="NOD83" s="1485"/>
      <c r="NOE83" s="1485"/>
      <c r="NOF83" s="1485"/>
      <c r="NOG83" s="1485"/>
      <c r="NOH83" s="1485"/>
      <c r="NOI83" s="1485"/>
      <c r="NOJ83" s="1485"/>
      <c r="NOK83" s="1485"/>
      <c r="NOL83" s="1485"/>
      <c r="NOM83" s="1485"/>
      <c r="NON83" s="1485"/>
      <c r="NOO83" s="1485"/>
      <c r="NOP83" s="1485"/>
      <c r="NOQ83" s="1485"/>
      <c r="NOR83" s="1485"/>
      <c r="NOS83" s="1485"/>
      <c r="NOT83" s="1485"/>
      <c r="NOU83" s="1485"/>
      <c r="NOV83" s="1485"/>
      <c r="NOW83" s="1485"/>
      <c r="NOX83" s="1485"/>
      <c r="NOY83" s="1485"/>
      <c r="NOZ83" s="1485"/>
      <c r="NPA83" s="1485"/>
      <c r="NPB83" s="1485"/>
      <c r="NPC83" s="1485"/>
      <c r="NPD83" s="1485"/>
      <c r="NPE83" s="1485"/>
      <c r="NPF83" s="1485"/>
      <c r="NPG83" s="1485"/>
      <c r="NPH83" s="1485"/>
      <c r="NPI83" s="1485"/>
      <c r="NPJ83" s="1485"/>
      <c r="NPK83" s="1485"/>
      <c r="NPL83" s="1485"/>
      <c r="NPM83" s="1485"/>
      <c r="NPN83" s="1485"/>
      <c r="NPO83" s="1485"/>
      <c r="NPP83" s="1485"/>
      <c r="NPQ83" s="1485"/>
      <c r="NPR83" s="1485"/>
      <c r="NPS83" s="1485"/>
      <c r="NPT83" s="1485"/>
      <c r="NPU83" s="1485"/>
      <c r="NPV83" s="1485"/>
      <c r="NPW83" s="1485"/>
      <c r="NPX83" s="1485"/>
      <c r="NPY83" s="1485"/>
      <c r="NPZ83" s="1485"/>
      <c r="NQA83" s="1485"/>
      <c r="NQB83" s="1485"/>
      <c r="NQC83" s="1485"/>
      <c r="NQD83" s="1485"/>
      <c r="NQE83" s="1485"/>
      <c r="NQF83" s="1485"/>
      <c r="NQG83" s="1485"/>
      <c r="NQH83" s="1485"/>
      <c r="NQI83" s="1485"/>
      <c r="NQJ83" s="1485"/>
      <c r="NQK83" s="1485"/>
      <c r="NQL83" s="1485"/>
      <c r="NQM83" s="1485"/>
      <c r="NQN83" s="1485"/>
      <c r="NQO83" s="1485"/>
      <c r="NQP83" s="1485"/>
      <c r="NQQ83" s="1485"/>
      <c r="NQR83" s="1485"/>
      <c r="NQS83" s="1485"/>
      <c r="NQT83" s="1485"/>
      <c r="NQU83" s="1485"/>
      <c r="NQV83" s="1485"/>
      <c r="NQW83" s="1485"/>
      <c r="NQX83" s="1485"/>
      <c r="NQY83" s="1485"/>
      <c r="NQZ83" s="1485"/>
      <c r="NRA83" s="1485"/>
      <c r="NRB83" s="1485"/>
      <c r="NRC83" s="1485"/>
      <c r="NRD83" s="1485"/>
      <c r="NRE83" s="1485"/>
      <c r="NRF83" s="1485"/>
      <c r="NRG83" s="1485"/>
      <c r="NRH83" s="1485"/>
      <c r="NRI83" s="1485"/>
      <c r="NRJ83" s="1485"/>
      <c r="NRK83" s="1485"/>
      <c r="NRL83" s="1485"/>
      <c r="NRM83" s="1485"/>
      <c r="NRN83" s="1485"/>
      <c r="NRO83" s="1485"/>
      <c r="NRP83" s="1485"/>
      <c r="NRQ83" s="1485"/>
      <c r="NRR83" s="1485"/>
      <c r="NRS83" s="1485"/>
      <c r="NRT83" s="1485"/>
      <c r="NRU83" s="1485"/>
      <c r="NRV83" s="1485"/>
      <c r="NRW83" s="1485"/>
      <c r="NRX83" s="1485"/>
      <c r="NRY83" s="1485"/>
      <c r="NRZ83" s="1485"/>
      <c r="NSA83" s="1485"/>
      <c r="NSB83" s="1485"/>
      <c r="NSC83" s="1485"/>
      <c r="NSD83" s="1485"/>
      <c r="NSE83" s="1485"/>
      <c r="NSF83" s="1485"/>
      <c r="NSG83" s="1485"/>
      <c r="NSH83" s="1485"/>
      <c r="NSI83" s="1485"/>
      <c r="NSJ83" s="1485"/>
      <c r="NSK83" s="1485"/>
      <c r="NSL83" s="1485"/>
      <c r="NSM83" s="1485"/>
      <c r="NSN83" s="1485"/>
      <c r="NSO83" s="1485"/>
      <c r="NSP83" s="1485"/>
      <c r="NSQ83" s="1485"/>
      <c r="NSR83" s="1485"/>
      <c r="NSS83" s="1485"/>
      <c r="NST83" s="1485"/>
      <c r="NSU83" s="1485"/>
      <c r="NSV83" s="1485"/>
      <c r="NSW83" s="1485"/>
      <c r="NSX83" s="1485"/>
      <c r="NSY83" s="1485"/>
      <c r="NSZ83" s="1485"/>
      <c r="NTA83" s="1485"/>
      <c r="NTB83" s="1485"/>
      <c r="NTC83" s="1485"/>
      <c r="NTD83" s="1485"/>
      <c r="NTE83" s="1485"/>
      <c r="NTF83" s="1485"/>
      <c r="NTG83" s="1485"/>
      <c r="NTH83" s="1485"/>
      <c r="NTI83" s="1485"/>
      <c r="NTJ83" s="1485"/>
      <c r="NTK83" s="1485"/>
      <c r="NTL83" s="1485"/>
      <c r="NTM83" s="1485"/>
      <c r="NTN83" s="1485"/>
      <c r="NTO83" s="1485"/>
      <c r="NTP83" s="1485"/>
      <c r="NTQ83" s="1485"/>
      <c r="NTR83" s="1485"/>
      <c r="NTS83" s="1485"/>
      <c r="NTT83" s="1485"/>
      <c r="NTU83" s="1485"/>
      <c r="NTV83" s="1485"/>
      <c r="NTW83" s="1485"/>
      <c r="NTX83" s="1485"/>
      <c r="NTY83" s="1485"/>
      <c r="NTZ83" s="1485"/>
      <c r="NUA83" s="1485"/>
      <c r="NUB83" s="1485"/>
      <c r="NUC83" s="1485"/>
      <c r="NUD83" s="1485"/>
      <c r="NUE83" s="1485"/>
      <c r="NUF83" s="1485"/>
      <c r="NUG83" s="1485"/>
      <c r="NUH83" s="1485"/>
      <c r="NUI83" s="1485"/>
      <c r="NUJ83" s="1485"/>
      <c r="NUK83" s="1485"/>
      <c r="NUL83" s="1485"/>
      <c r="NUM83" s="1485"/>
      <c r="NUN83" s="1485"/>
      <c r="NUO83" s="1485"/>
      <c r="NUP83" s="1485"/>
      <c r="NUQ83" s="1485"/>
      <c r="NUR83" s="1485"/>
      <c r="NUS83" s="1485"/>
      <c r="NUT83" s="1485"/>
      <c r="NUU83" s="1485"/>
      <c r="NUV83" s="1485"/>
      <c r="NUW83" s="1485"/>
      <c r="NUX83" s="1485"/>
      <c r="NUY83" s="1485"/>
      <c r="NUZ83" s="1485"/>
      <c r="NVA83" s="1485"/>
      <c r="NVB83" s="1485"/>
      <c r="NVC83" s="1485"/>
      <c r="NVD83" s="1485"/>
      <c r="NVE83" s="1485"/>
      <c r="NVF83" s="1485"/>
      <c r="NVG83" s="1485"/>
      <c r="NVH83" s="1485"/>
      <c r="NVI83" s="1485"/>
      <c r="NVJ83" s="1485"/>
      <c r="NVK83" s="1485"/>
      <c r="NVL83" s="1485"/>
      <c r="NVM83" s="1485"/>
      <c r="NVN83" s="1485"/>
      <c r="NVO83" s="1485"/>
      <c r="NVP83" s="1485"/>
      <c r="NVQ83" s="1485"/>
      <c r="NVR83" s="1485"/>
      <c r="NVS83" s="1485"/>
      <c r="NVT83" s="1485"/>
      <c r="NVU83" s="1485"/>
      <c r="NVV83" s="1485"/>
      <c r="NVW83" s="1485"/>
      <c r="NVX83" s="1485"/>
      <c r="NVY83" s="1485"/>
      <c r="NVZ83" s="1485"/>
      <c r="NWA83" s="1485"/>
      <c r="NWB83" s="1485"/>
      <c r="NWC83" s="1485"/>
      <c r="NWD83" s="1485"/>
      <c r="NWE83" s="1485"/>
      <c r="NWF83" s="1485"/>
      <c r="NWG83" s="1485"/>
      <c r="NWH83" s="1485"/>
      <c r="NWI83" s="1485"/>
      <c r="NWJ83" s="1485"/>
      <c r="NWK83" s="1485"/>
      <c r="NWL83" s="1485"/>
      <c r="NWM83" s="1485"/>
      <c r="NWN83" s="1485"/>
      <c r="NWO83" s="1485"/>
      <c r="NWP83" s="1485"/>
      <c r="NWQ83" s="1485"/>
      <c r="NWR83" s="1485"/>
      <c r="NWS83" s="1485"/>
      <c r="NWT83" s="1485"/>
      <c r="NWU83" s="1485"/>
      <c r="NWV83" s="1485"/>
      <c r="NWW83" s="1485"/>
      <c r="NWX83" s="1485"/>
      <c r="NWY83" s="1485"/>
      <c r="NWZ83" s="1485"/>
      <c r="NXA83" s="1485"/>
      <c r="NXB83" s="1485"/>
      <c r="NXC83" s="1485"/>
      <c r="NXD83" s="1485"/>
      <c r="NXE83" s="1485"/>
      <c r="NXF83" s="1485"/>
      <c r="NXG83" s="1485"/>
      <c r="NXH83" s="1485"/>
      <c r="NXI83" s="1485"/>
      <c r="NXJ83" s="1485"/>
      <c r="NXK83" s="1485"/>
      <c r="NXL83" s="1485"/>
      <c r="NXM83" s="1485"/>
      <c r="NXN83" s="1485"/>
      <c r="NXO83" s="1485"/>
      <c r="NXP83" s="1485"/>
      <c r="NXQ83" s="1485"/>
      <c r="NXR83" s="1485"/>
      <c r="NXS83" s="1485"/>
      <c r="NXT83" s="1485"/>
      <c r="NXU83" s="1485"/>
      <c r="NXV83" s="1485"/>
      <c r="NXW83" s="1485"/>
      <c r="NXX83" s="1485"/>
      <c r="NXY83" s="1485"/>
      <c r="NXZ83" s="1485"/>
      <c r="NYA83" s="1485"/>
      <c r="NYB83" s="1485"/>
      <c r="NYC83" s="1485"/>
      <c r="NYD83" s="1485"/>
      <c r="NYE83" s="1485"/>
      <c r="NYF83" s="1485"/>
      <c r="NYG83" s="1485"/>
      <c r="NYH83" s="1485"/>
      <c r="NYI83" s="1485"/>
      <c r="NYJ83" s="1485"/>
      <c r="NYK83" s="1485"/>
      <c r="NYL83" s="1485"/>
      <c r="NYM83" s="1485"/>
      <c r="NYN83" s="1485"/>
      <c r="NYO83" s="1485"/>
      <c r="NYP83" s="1485"/>
      <c r="NYQ83" s="1485"/>
      <c r="NYR83" s="1485"/>
      <c r="NYS83" s="1485"/>
      <c r="NYT83" s="1485"/>
      <c r="NYU83" s="1485"/>
      <c r="NYV83" s="1485"/>
      <c r="NYW83" s="1485"/>
      <c r="NYX83" s="1485"/>
      <c r="NYY83" s="1485"/>
      <c r="NYZ83" s="1485"/>
      <c r="NZA83" s="1485"/>
      <c r="NZB83" s="1485"/>
      <c r="NZC83" s="1485"/>
      <c r="NZD83" s="1485"/>
      <c r="NZE83" s="1485"/>
      <c r="NZF83" s="1485"/>
      <c r="NZG83" s="1485"/>
      <c r="NZH83" s="1485"/>
      <c r="NZI83" s="1485"/>
      <c r="NZJ83" s="1485"/>
      <c r="NZK83" s="1485"/>
      <c r="NZL83" s="1485"/>
      <c r="NZM83" s="1485"/>
      <c r="NZN83" s="1485"/>
      <c r="NZO83" s="1485"/>
      <c r="NZP83" s="1485"/>
      <c r="NZQ83" s="1485"/>
      <c r="NZR83" s="1485"/>
      <c r="NZS83" s="1485"/>
      <c r="NZT83" s="1485"/>
      <c r="NZU83" s="1485"/>
      <c r="NZV83" s="1485"/>
      <c r="NZW83" s="1485"/>
      <c r="NZX83" s="1485"/>
      <c r="NZY83" s="1485"/>
      <c r="NZZ83" s="1485"/>
      <c r="OAA83" s="1485"/>
      <c r="OAB83" s="1485"/>
      <c r="OAC83" s="1485"/>
      <c r="OAD83" s="1485"/>
      <c r="OAE83" s="1485"/>
      <c r="OAF83" s="1485"/>
      <c r="OAG83" s="1485"/>
      <c r="OAH83" s="1485"/>
      <c r="OAI83" s="1485"/>
      <c r="OAJ83" s="1485"/>
      <c r="OAK83" s="1485"/>
      <c r="OAL83" s="1485"/>
      <c r="OAM83" s="1485"/>
      <c r="OAN83" s="1485"/>
      <c r="OAO83" s="1485"/>
      <c r="OAP83" s="1485"/>
      <c r="OAQ83" s="1485"/>
      <c r="OAR83" s="1485"/>
      <c r="OAS83" s="1485"/>
      <c r="OAT83" s="1485"/>
      <c r="OAU83" s="1485"/>
      <c r="OAV83" s="1485"/>
      <c r="OAW83" s="1485"/>
      <c r="OAX83" s="1485"/>
      <c r="OAY83" s="1485"/>
      <c r="OAZ83" s="1485"/>
      <c r="OBA83" s="1485"/>
      <c r="OBB83" s="1485"/>
      <c r="OBC83" s="1485"/>
      <c r="OBD83" s="1485"/>
      <c r="OBE83" s="1485"/>
      <c r="OBF83" s="1485"/>
      <c r="OBG83" s="1485"/>
      <c r="OBH83" s="1485"/>
      <c r="OBI83" s="1485"/>
      <c r="OBJ83" s="1485"/>
      <c r="OBK83" s="1485"/>
      <c r="OBL83" s="1485"/>
      <c r="OBM83" s="1485"/>
      <c r="OBN83" s="1485"/>
      <c r="OBO83" s="1485"/>
      <c r="OBP83" s="1485"/>
      <c r="OBQ83" s="1485"/>
      <c r="OBR83" s="1485"/>
      <c r="OBS83" s="1485"/>
      <c r="OBT83" s="1485"/>
      <c r="OBU83" s="1485"/>
      <c r="OBV83" s="1485"/>
      <c r="OBW83" s="1485"/>
      <c r="OBX83" s="1485"/>
      <c r="OBY83" s="1485"/>
      <c r="OBZ83" s="1485"/>
      <c r="OCA83" s="1485"/>
      <c r="OCB83" s="1485"/>
      <c r="OCC83" s="1485"/>
      <c r="OCD83" s="1485"/>
      <c r="OCE83" s="1485"/>
      <c r="OCF83" s="1485"/>
      <c r="OCG83" s="1485"/>
      <c r="OCH83" s="1485"/>
      <c r="OCI83" s="1485"/>
      <c r="OCJ83" s="1485"/>
      <c r="OCK83" s="1485"/>
      <c r="OCL83" s="1485"/>
      <c r="OCM83" s="1485"/>
      <c r="OCN83" s="1485"/>
      <c r="OCO83" s="1485"/>
      <c r="OCP83" s="1485"/>
      <c r="OCQ83" s="1485"/>
      <c r="OCR83" s="1485"/>
      <c r="OCS83" s="1485"/>
      <c r="OCT83" s="1485"/>
      <c r="OCU83" s="1485"/>
      <c r="OCV83" s="1485"/>
      <c r="OCW83" s="1485"/>
      <c r="OCX83" s="1485"/>
      <c r="OCY83" s="1485"/>
      <c r="OCZ83" s="1485"/>
      <c r="ODA83" s="1485"/>
      <c r="ODB83" s="1485"/>
      <c r="ODC83" s="1485"/>
      <c r="ODD83" s="1485"/>
      <c r="ODE83" s="1485"/>
      <c r="ODF83" s="1485"/>
      <c r="ODG83" s="1485"/>
      <c r="ODH83" s="1485"/>
      <c r="ODI83" s="1485"/>
      <c r="ODJ83" s="1485"/>
      <c r="ODK83" s="1485"/>
      <c r="ODL83" s="1485"/>
      <c r="ODM83" s="1485"/>
      <c r="ODN83" s="1485"/>
      <c r="ODO83" s="1485"/>
      <c r="ODP83" s="1485"/>
      <c r="ODQ83" s="1485"/>
      <c r="ODR83" s="1485"/>
      <c r="ODS83" s="1485"/>
      <c r="ODT83" s="1485"/>
      <c r="ODU83" s="1485"/>
      <c r="ODV83" s="1485"/>
      <c r="ODW83" s="1485"/>
      <c r="ODX83" s="1485"/>
      <c r="ODY83" s="1485"/>
      <c r="ODZ83" s="1485"/>
      <c r="OEA83" s="1485"/>
      <c r="OEB83" s="1485"/>
      <c r="OEC83" s="1485"/>
      <c r="OED83" s="1485"/>
      <c r="OEE83" s="1485"/>
      <c r="OEF83" s="1485"/>
      <c r="OEG83" s="1485"/>
      <c r="OEH83" s="1485"/>
      <c r="OEI83" s="1485"/>
      <c r="OEJ83" s="1485"/>
      <c r="OEK83" s="1485"/>
      <c r="OEL83" s="1485"/>
      <c r="OEM83" s="1485"/>
      <c r="OEN83" s="1485"/>
      <c r="OEO83" s="1485"/>
      <c r="OEP83" s="1485"/>
      <c r="OEQ83" s="1485"/>
      <c r="OER83" s="1485"/>
      <c r="OES83" s="1485"/>
      <c r="OET83" s="1485"/>
      <c r="OEU83" s="1485"/>
      <c r="OEV83" s="1485"/>
      <c r="OEW83" s="1485"/>
      <c r="OEX83" s="1485"/>
      <c r="OEY83" s="1485"/>
      <c r="OEZ83" s="1485"/>
      <c r="OFA83" s="1485"/>
      <c r="OFB83" s="1485"/>
      <c r="OFC83" s="1485"/>
      <c r="OFD83" s="1485"/>
      <c r="OFE83" s="1485"/>
      <c r="OFF83" s="1485"/>
      <c r="OFG83" s="1485"/>
      <c r="OFH83" s="1485"/>
      <c r="OFI83" s="1485"/>
      <c r="OFJ83" s="1485"/>
      <c r="OFK83" s="1485"/>
      <c r="OFL83" s="1485"/>
      <c r="OFM83" s="1485"/>
      <c r="OFN83" s="1485"/>
      <c r="OFO83" s="1485"/>
      <c r="OFP83" s="1485"/>
      <c r="OFQ83" s="1485"/>
      <c r="OFR83" s="1485"/>
      <c r="OFS83" s="1485"/>
      <c r="OFT83" s="1485"/>
      <c r="OFU83" s="1485"/>
      <c r="OFV83" s="1485"/>
      <c r="OFW83" s="1485"/>
      <c r="OFX83" s="1485"/>
      <c r="OFY83" s="1485"/>
      <c r="OFZ83" s="1485"/>
      <c r="OGA83" s="1485"/>
      <c r="OGB83" s="1485"/>
      <c r="OGC83" s="1485"/>
      <c r="OGD83" s="1485"/>
      <c r="OGE83" s="1485"/>
      <c r="OGF83" s="1485"/>
      <c r="OGG83" s="1485"/>
      <c r="OGH83" s="1485"/>
      <c r="OGI83" s="1485"/>
      <c r="OGJ83" s="1485"/>
      <c r="OGK83" s="1485"/>
      <c r="OGL83" s="1485"/>
      <c r="OGM83" s="1485"/>
      <c r="OGN83" s="1485"/>
      <c r="OGO83" s="1485"/>
      <c r="OGP83" s="1485"/>
      <c r="OGQ83" s="1485"/>
      <c r="OGR83" s="1485"/>
      <c r="OGS83" s="1485"/>
      <c r="OGT83" s="1485"/>
      <c r="OGU83" s="1485"/>
      <c r="OGV83" s="1485"/>
      <c r="OGW83" s="1485"/>
      <c r="OGX83" s="1485"/>
      <c r="OGY83" s="1485"/>
      <c r="OGZ83" s="1485"/>
      <c r="OHA83" s="1485"/>
      <c r="OHB83" s="1485"/>
      <c r="OHC83" s="1485"/>
      <c r="OHD83" s="1485"/>
      <c r="OHE83" s="1485"/>
      <c r="OHF83" s="1485"/>
      <c r="OHG83" s="1485"/>
      <c r="OHH83" s="1485"/>
      <c r="OHI83" s="1485"/>
      <c r="OHJ83" s="1485"/>
      <c r="OHK83" s="1485"/>
      <c r="OHL83" s="1485"/>
      <c r="OHM83" s="1485"/>
      <c r="OHN83" s="1485"/>
      <c r="OHO83" s="1485"/>
      <c r="OHP83" s="1485"/>
      <c r="OHQ83" s="1485"/>
      <c r="OHR83" s="1485"/>
      <c r="OHS83" s="1485"/>
      <c r="OHT83" s="1485"/>
      <c r="OHU83" s="1485"/>
      <c r="OHV83" s="1485"/>
      <c r="OHW83" s="1485"/>
      <c r="OHX83" s="1485"/>
      <c r="OHY83" s="1485"/>
      <c r="OHZ83" s="1485"/>
      <c r="OIA83" s="1485"/>
      <c r="OIB83" s="1485"/>
      <c r="OIC83" s="1485"/>
      <c r="OID83" s="1485"/>
      <c r="OIE83" s="1485"/>
      <c r="OIF83" s="1485"/>
      <c r="OIG83" s="1485"/>
      <c r="OIH83" s="1485"/>
      <c r="OII83" s="1485"/>
      <c r="OIJ83" s="1485"/>
      <c r="OIK83" s="1485"/>
      <c r="OIL83" s="1485"/>
      <c r="OIM83" s="1485"/>
      <c r="OIN83" s="1485"/>
      <c r="OIO83" s="1485"/>
      <c r="OIP83" s="1485"/>
      <c r="OIQ83" s="1485"/>
      <c r="OIR83" s="1485"/>
      <c r="OIS83" s="1485"/>
      <c r="OIT83" s="1485"/>
      <c r="OIU83" s="1485"/>
      <c r="OIV83" s="1485"/>
      <c r="OIW83" s="1485"/>
      <c r="OIX83" s="1485"/>
      <c r="OIY83" s="1485"/>
      <c r="OIZ83" s="1485"/>
      <c r="OJA83" s="1485"/>
      <c r="OJB83" s="1485"/>
      <c r="OJC83" s="1485"/>
      <c r="OJD83" s="1485"/>
      <c r="OJE83" s="1485"/>
      <c r="OJF83" s="1485"/>
      <c r="OJG83" s="1485"/>
      <c r="OJH83" s="1485"/>
      <c r="OJI83" s="1485"/>
      <c r="OJJ83" s="1485"/>
      <c r="OJK83" s="1485"/>
      <c r="OJL83" s="1485"/>
      <c r="OJM83" s="1485"/>
      <c r="OJN83" s="1485"/>
      <c r="OJO83" s="1485"/>
      <c r="OJP83" s="1485"/>
      <c r="OJQ83" s="1485"/>
      <c r="OJR83" s="1485"/>
      <c r="OJS83" s="1485"/>
      <c r="OJT83" s="1485"/>
      <c r="OJU83" s="1485"/>
      <c r="OJV83" s="1485"/>
      <c r="OJW83" s="1485"/>
      <c r="OJX83" s="1485"/>
      <c r="OJY83" s="1485"/>
      <c r="OJZ83" s="1485"/>
      <c r="OKA83" s="1485"/>
      <c r="OKB83" s="1485"/>
      <c r="OKC83" s="1485"/>
      <c r="OKD83" s="1485"/>
      <c r="OKE83" s="1485"/>
      <c r="OKF83" s="1485"/>
      <c r="OKG83" s="1485"/>
      <c r="OKH83" s="1485"/>
      <c r="OKI83" s="1485"/>
      <c r="OKJ83" s="1485"/>
      <c r="OKK83" s="1485"/>
      <c r="OKL83" s="1485"/>
      <c r="OKM83" s="1485"/>
      <c r="OKN83" s="1485"/>
      <c r="OKO83" s="1485"/>
      <c r="OKP83" s="1485"/>
      <c r="OKQ83" s="1485"/>
      <c r="OKR83" s="1485"/>
      <c r="OKS83" s="1485"/>
      <c r="OKT83" s="1485"/>
      <c r="OKU83" s="1485"/>
      <c r="OKV83" s="1485"/>
      <c r="OKW83" s="1485"/>
      <c r="OKX83" s="1485"/>
      <c r="OKY83" s="1485"/>
      <c r="OKZ83" s="1485"/>
      <c r="OLA83" s="1485"/>
      <c r="OLB83" s="1485"/>
      <c r="OLC83" s="1485"/>
      <c r="OLD83" s="1485"/>
      <c r="OLE83" s="1485"/>
      <c r="OLF83" s="1485"/>
      <c r="OLG83" s="1485"/>
      <c r="OLH83" s="1485"/>
      <c r="OLI83" s="1485"/>
      <c r="OLJ83" s="1485"/>
      <c r="OLK83" s="1485"/>
      <c r="OLL83" s="1485"/>
      <c r="OLM83" s="1485"/>
      <c r="OLN83" s="1485"/>
      <c r="OLO83" s="1485"/>
      <c r="OLP83" s="1485"/>
      <c r="OLQ83" s="1485"/>
      <c r="OLR83" s="1485"/>
      <c r="OLS83" s="1485"/>
      <c r="OLT83" s="1485"/>
      <c r="OLU83" s="1485"/>
      <c r="OLV83" s="1485"/>
      <c r="OLW83" s="1485"/>
      <c r="OLX83" s="1485"/>
      <c r="OLY83" s="1485"/>
      <c r="OLZ83" s="1485"/>
      <c r="OMA83" s="1485"/>
      <c r="OMB83" s="1485"/>
      <c r="OMC83" s="1485"/>
      <c r="OMD83" s="1485"/>
      <c r="OME83" s="1485"/>
      <c r="OMF83" s="1485"/>
      <c r="OMG83" s="1485"/>
      <c r="OMH83" s="1485"/>
      <c r="OMI83" s="1485"/>
      <c r="OMJ83" s="1485"/>
      <c r="OMK83" s="1485"/>
      <c r="OML83" s="1485"/>
      <c r="OMM83" s="1485"/>
      <c r="OMN83" s="1485"/>
      <c r="OMO83" s="1485"/>
      <c r="OMP83" s="1485"/>
      <c r="OMQ83" s="1485"/>
      <c r="OMR83" s="1485"/>
      <c r="OMS83" s="1485"/>
      <c r="OMT83" s="1485"/>
      <c r="OMU83" s="1485"/>
      <c r="OMV83" s="1485"/>
      <c r="OMW83" s="1485"/>
      <c r="OMX83" s="1485"/>
      <c r="OMY83" s="1485"/>
      <c r="OMZ83" s="1485"/>
      <c r="ONA83" s="1485"/>
      <c r="ONB83" s="1485"/>
      <c r="ONC83" s="1485"/>
      <c r="OND83" s="1485"/>
      <c r="ONE83" s="1485"/>
      <c r="ONF83" s="1485"/>
      <c r="ONG83" s="1485"/>
      <c r="ONH83" s="1485"/>
      <c r="ONI83" s="1485"/>
      <c r="ONJ83" s="1485"/>
      <c r="ONK83" s="1485"/>
      <c r="ONL83" s="1485"/>
      <c r="ONM83" s="1485"/>
      <c r="ONN83" s="1485"/>
      <c r="ONO83" s="1485"/>
      <c r="ONP83" s="1485"/>
      <c r="ONQ83" s="1485"/>
      <c r="ONR83" s="1485"/>
      <c r="ONS83" s="1485"/>
      <c r="ONT83" s="1485"/>
      <c r="ONU83" s="1485"/>
      <c r="ONV83" s="1485"/>
      <c r="ONW83" s="1485"/>
      <c r="ONX83" s="1485"/>
      <c r="ONY83" s="1485"/>
      <c r="ONZ83" s="1485"/>
      <c r="OOA83" s="1485"/>
      <c r="OOB83" s="1485"/>
      <c r="OOC83" s="1485"/>
      <c r="OOD83" s="1485"/>
      <c r="OOE83" s="1485"/>
      <c r="OOF83" s="1485"/>
      <c r="OOG83" s="1485"/>
      <c r="OOH83" s="1485"/>
      <c r="OOI83" s="1485"/>
      <c r="OOJ83" s="1485"/>
      <c r="OOK83" s="1485"/>
      <c r="OOL83" s="1485"/>
      <c r="OOM83" s="1485"/>
      <c r="OON83" s="1485"/>
      <c r="OOO83" s="1485"/>
      <c r="OOP83" s="1485"/>
      <c r="OOQ83" s="1485"/>
      <c r="OOR83" s="1485"/>
      <c r="OOS83" s="1485"/>
      <c r="OOT83" s="1485"/>
      <c r="OOU83" s="1485"/>
      <c r="OOV83" s="1485"/>
      <c r="OOW83" s="1485"/>
      <c r="OOX83" s="1485"/>
      <c r="OOY83" s="1485"/>
      <c r="OOZ83" s="1485"/>
      <c r="OPA83" s="1485"/>
      <c r="OPB83" s="1485"/>
      <c r="OPC83" s="1485"/>
      <c r="OPD83" s="1485"/>
      <c r="OPE83" s="1485"/>
      <c r="OPF83" s="1485"/>
      <c r="OPG83" s="1485"/>
      <c r="OPH83" s="1485"/>
      <c r="OPI83" s="1485"/>
      <c r="OPJ83" s="1485"/>
      <c r="OPK83" s="1485"/>
      <c r="OPL83" s="1485"/>
      <c r="OPM83" s="1485"/>
      <c r="OPN83" s="1485"/>
      <c r="OPO83" s="1485"/>
      <c r="OPP83" s="1485"/>
      <c r="OPQ83" s="1485"/>
      <c r="OPR83" s="1485"/>
      <c r="OPS83" s="1485"/>
      <c r="OPT83" s="1485"/>
      <c r="OPU83" s="1485"/>
      <c r="OPV83" s="1485"/>
      <c r="OPW83" s="1485"/>
      <c r="OPX83" s="1485"/>
      <c r="OPY83" s="1485"/>
      <c r="OPZ83" s="1485"/>
      <c r="OQA83" s="1485"/>
      <c r="OQB83" s="1485"/>
      <c r="OQC83" s="1485"/>
      <c r="OQD83" s="1485"/>
      <c r="OQE83" s="1485"/>
      <c r="OQF83" s="1485"/>
      <c r="OQG83" s="1485"/>
      <c r="OQH83" s="1485"/>
      <c r="OQI83" s="1485"/>
      <c r="OQJ83" s="1485"/>
      <c r="OQK83" s="1485"/>
      <c r="OQL83" s="1485"/>
      <c r="OQM83" s="1485"/>
      <c r="OQN83" s="1485"/>
      <c r="OQO83" s="1485"/>
      <c r="OQP83" s="1485"/>
      <c r="OQQ83" s="1485"/>
      <c r="OQR83" s="1485"/>
      <c r="OQS83" s="1485"/>
      <c r="OQT83" s="1485"/>
      <c r="OQU83" s="1485"/>
      <c r="OQV83" s="1485"/>
      <c r="OQW83" s="1485"/>
      <c r="OQX83" s="1485"/>
      <c r="OQY83" s="1485"/>
      <c r="OQZ83" s="1485"/>
      <c r="ORA83" s="1485"/>
      <c r="ORB83" s="1485"/>
      <c r="ORC83" s="1485"/>
      <c r="ORD83" s="1485"/>
      <c r="ORE83" s="1485"/>
      <c r="ORF83" s="1485"/>
      <c r="ORG83" s="1485"/>
      <c r="ORH83" s="1485"/>
      <c r="ORI83" s="1485"/>
      <c r="ORJ83" s="1485"/>
      <c r="ORK83" s="1485"/>
      <c r="ORL83" s="1485"/>
      <c r="ORM83" s="1485"/>
      <c r="ORN83" s="1485"/>
      <c r="ORO83" s="1485"/>
      <c r="ORP83" s="1485"/>
      <c r="ORQ83" s="1485"/>
      <c r="ORR83" s="1485"/>
      <c r="ORS83" s="1485"/>
      <c r="ORT83" s="1485"/>
      <c r="ORU83" s="1485"/>
      <c r="ORV83" s="1485"/>
      <c r="ORW83" s="1485"/>
      <c r="ORX83" s="1485"/>
      <c r="ORY83" s="1485"/>
      <c r="ORZ83" s="1485"/>
      <c r="OSA83" s="1485"/>
      <c r="OSB83" s="1485"/>
      <c r="OSC83" s="1485"/>
      <c r="OSD83" s="1485"/>
      <c r="OSE83" s="1485"/>
      <c r="OSF83" s="1485"/>
      <c r="OSG83" s="1485"/>
      <c r="OSH83" s="1485"/>
      <c r="OSI83" s="1485"/>
      <c r="OSJ83" s="1485"/>
      <c r="OSK83" s="1485"/>
      <c r="OSL83" s="1485"/>
      <c r="OSM83" s="1485"/>
      <c r="OSN83" s="1485"/>
      <c r="OSO83" s="1485"/>
      <c r="OSP83" s="1485"/>
      <c r="OSQ83" s="1485"/>
      <c r="OSR83" s="1485"/>
      <c r="OSS83" s="1485"/>
      <c r="OST83" s="1485"/>
      <c r="OSU83" s="1485"/>
      <c r="OSV83" s="1485"/>
      <c r="OSW83" s="1485"/>
      <c r="OSX83" s="1485"/>
      <c r="OSY83" s="1485"/>
      <c r="OSZ83" s="1485"/>
      <c r="OTA83" s="1485"/>
      <c r="OTB83" s="1485"/>
      <c r="OTC83" s="1485"/>
      <c r="OTD83" s="1485"/>
      <c r="OTE83" s="1485"/>
      <c r="OTF83" s="1485"/>
      <c r="OTG83" s="1485"/>
      <c r="OTH83" s="1485"/>
      <c r="OTI83" s="1485"/>
      <c r="OTJ83" s="1485"/>
      <c r="OTK83" s="1485"/>
      <c r="OTL83" s="1485"/>
      <c r="OTM83" s="1485"/>
      <c r="OTN83" s="1485"/>
      <c r="OTO83" s="1485"/>
      <c r="OTP83" s="1485"/>
      <c r="OTQ83" s="1485"/>
      <c r="OTR83" s="1485"/>
      <c r="OTS83" s="1485"/>
      <c r="OTT83" s="1485"/>
      <c r="OTU83" s="1485"/>
      <c r="OTV83" s="1485"/>
      <c r="OTW83" s="1485"/>
      <c r="OTX83" s="1485"/>
      <c r="OTY83" s="1485"/>
      <c r="OTZ83" s="1485"/>
      <c r="OUA83" s="1485"/>
      <c r="OUB83" s="1485"/>
      <c r="OUC83" s="1485"/>
      <c r="OUD83" s="1485"/>
      <c r="OUE83" s="1485"/>
      <c r="OUF83" s="1485"/>
      <c r="OUG83" s="1485"/>
      <c r="OUH83" s="1485"/>
      <c r="OUI83" s="1485"/>
      <c r="OUJ83" s="1485"/>
      <c r="OUK83" s="1485"/>
      <c r="OUL83" s="1485"/>
      <c r="OUM83" s="1485"/>
      <c r="OUN83" s="1485"/>
      <c r="OUO83" s="1485"/>
      <c r="OUP83" s="1485"/>
      <c r="OUQ83" s="1485"/>
      <c r="OUR83" s="1485"/>
      <c r="OUS83" s="1485"/>
      <c r="OUT83" s="1485"/>
      <c r="OUU83" s="1485"/>
      <c r="OUV83" s="1485"/>
      <c r="OUW83" s="1485"/>
      <c r="OUX83" s="1485"/>
      <c r="OUY83" s="1485"/>
      <c r="OUZ83" s="1485"/>
      <c r="OVA83" s="1485"/>
      <c r="OVB83" s="1485"/>
      <c r="OVC83" s="1485"/>
      <c r="OVD83" s="1485"/>
      <c r="OVE83" s="1485"/>
      <c r="OVF83" s="1485"/>
      <c r="OVG83" s="1485"/>
      <c r="OVH83" s="1485"/>
      <c r="OVI83" s="1485"/>
      <c r="OVJ83" s="1485"/>
      <c r="OVK83" s="1485"/>
      <c r="OVL83" s="1485"/>
      <c r="OVM83" s="1485"/>
      <c r="OVN83" s="1485"/>
      <c r="OVO83" s="1485"/>
      <c r="OVP83" s="1485"/>
      <c r="OVQ83" s="1485"/>
      <c r="OVR83" s="1485"/>
      <c r="OVS83" s="1485"/>
      <c r="OVT83" s="1485"/>
      <c r="OVU83" s="1485"/>
      <c r="OVV83" s="1485"/>
      <c r="OVW83" s="1485"/>
      <c r="OVX83" s="1485"/>
      <c r="OVY83" s="1485"/>
      <c r="OVZ83" s="1485"/>
      <c r="OWA83" s="1485"/>
      <c r="OWB83" s="1485"/>
      <c r="OWC83" s="1485"/>
      <c r="OWD83" s="1485"/>
      <c r="OWE83" s="1485"/>
      <c r="OWF83" s="1485"/>
      <c r="OWG83" s="1485"/>
      <c r="OWH83" s="1485"/>
      <c r="OWI83" s="1485"/>
      <c r="OWJ83" s="1485"/>
      <c r="OWK83" s="1485"/>
      <c r="OWL83" s="1485"/>
      <c r="OWM83" s="1485"/>
      <c r="OWN83" s="1485"/>
      <c r="OWO83" s="1485"/>
      <c r="OWP83" s="1485"/>
      <c r="OWQ83" s="1485"/>
      <c r="OWR83" s="1485"/>
      <c r="OWS83" s="1485"/>
      <c r="OWT83" s="1485"/>
      <c r="OWU83" s="1485"/>
      <c r="OWV83" s="1485"/>
      <c r="OWW83" s="1485"/>
      <c r="OWX83" s="1485"/>
      <c r="OWY83" s="1485"/>
      <c r="OWZ83" s="1485"/>
      <c r="OXA83" s="1485"/>
      <c r="OXB83" s="1485"/>
      <c r="OXC83" s="1485"/>
      <c r="OXD83" s="1485"/>
      <c r="OXE83" s="1485"/>
      <c r="OXF83" s="1485"/>
      <c r="OXG83" s="1485"/>
      <c r="OXH83" s="1485"/>
      <c r="OXI83" s="1485"/>
      <c r="OXJ83" s="1485"/>
      <c r="OXK83" s="1485"/>
      <c r="OXL83" s="1485"/>
      <c r="OXM83" s="1485"/>
      <c r="OXN83" s="1485"/>
      <c r="OXO83" s="1485"/>
      <c r="OXP83" s="1485"/>
      <c r="OXQ83" s="1485"/>
      <c r="OXR83" s="1485"/>
      <c r="OXS83" s="1485"/>
      <c r="OXT83" s="1485"/>
      <c r="OXU83" s="1485"/>
      <c r="OXV83" s="1485"/>
      <c r="OXW83" s="1485"/>
      <c r="OXX83" s="1485"/>
      <c r="OXY83" s="1485"/>
      <c r="OXZ83" s="1485"/>
      <c r="OYA83" s="1485"/>
      <c r="OYB83" s="1485"/>
      <c r="OYC83" s="1485"/>
      <c r="OYD83" s="1485"/>
      <c r="OYE83" s="1485"/>
      <c r="OYF83" s="1485"/>
      <c r="OYG83" s="1485"/>
      <c r="OYH83" s="1485"/>
      <c r="OYI83" s="1485"/>
      <c r="OYJ83" s="1485"/>
      <c r="OYK83" s="1485"/>
      <c r="OYL83" s="1485"/>
      <c r="OYM83" s="1485"/>
      <c r="OYN83" s="1485"/>
      <c r="OYO83" s="1485"/>
      <c r="OYP83" s="1485"/>
      <c r="OYQ83" s="1485"/>
      <c r="OYR83" s="1485"/>
      <c r="OYS83" s="1485"/>
      <c r="OYT83" s="1485"/>
      <c r="OYU83" s="1485"/>
      <c r="OYV83" s="1485"/>
      <c r="OYW83" s="1485"/>
      <c r="OYX83" s="1485"/>
      <c r="OYY83" s="1485"/>
      <c r="OYZ83" s="1485"/>
      <c r="OZA83" s="1485"/>
      <c r="OZB83" s="1485"/>
      <c r="OZC83" s="1485"/>
      <c r="OZD83" s="1485"/>
      <c r="OZE83" s="1485"/>
      <c r="OZF83" s="1485"/>
      <c r="OZG83" s="1485"/>
      <c r="OZH83" s="1485"/>
      <c r="OZI83" s="1485"/>
      <c r="OZJ83" s="1485"/>
      <c r="OZK83" s="1485"/>
      <c r="OZL83" s="1485"/>
      <c r="OZM83" s="1485"/>
      <c r="OZN83" s="1485"/>
      <c r="OZO83" s="1485"/>
      <c r="OZP83" s="1485"/>
      <c r="OZQ83" s="1485"/>
      <c r="OZR83" s="1485"/>
      <c r="OZS83" s="1485"/>
      <c r="OZT83" s="1485"/>
      <c r="OZU83" s="1485"/>
      <c r="OZV83" s="1485"/>
      <c r="OZW83" s="1485"/>
      <c r="OZX83" s="1485"/>
      <c r="OZY83" s="1485"/>
      <c r="OZZ83" s="1485"/>
      <c r="PAA83" s="1485"/>
      <c r="PAB83" s="1485"/>
      <c r="PAC83" s="1485"/>
      <c r="PAD83" s="1485"/>
      <c r="PAE83" s="1485"/>
      <c r="PAF83" s="1485"/>
      <c r="PAG83" s="1485"/>
      <c r="PAH83" s="1485"/>
      <c r="PAI83" s="1485"/>
      <c r="PAJ83" s="1485"/>
      <c r="PAK83" s="1485"/>
      <c r="PAL83" s="1485"/>
      <c r="PAM83" s="1485"/>
      <c r="PAN83" s="1485"/>
      <c r="PAO83" s="1485"/>
      <c r="PAP83" s="1485"/>
      <c r="PAQ83" s="1485"/>
      <c r="PAR83" s="1485"/>
      <c r="PAS83" s="1485"/>
      <c r="PAT83" s="1485"/>
      <c r="PAU83" s="1485"/>
      <c r="PAV83" s="1485"/>
      <c r="PAW83" s="1485"/>
      <c r="PAX83" s="1485"/>
      <c r="PAY83" s="1485"/>
      <c r="PAZ83" s="1485"/>
      <c r="PBA83" s="1485"/>
      <c r="PBB83" s="1485"/>
      <c r="PBC83" s="1485"/>
      <c r="PBD83" s="1485"/>
      <c r="PBE83" s="1485"/>
      <c r="PBF83" s="1485"/>
      <c r="PBG83" s="1485"/>
      <c r="PBH83" s="1485"/>
      <c r="PBI83" s="1485"/>
      <c r="PBJ83" s="1485"/>
      <c r="PBK83" s="1485"/>
      <c r="PBL83" s="1485"/>
      <c r="PBM83" s="1485"/>
      <c r="PBN83" s="1485"/>
      <c r="PBO83" s="1485"/>
      <c r="PBP83" s="1485"/>
      <c r="PBQ83" s="1485"/>
      <c r="PBR83" s="1485"/>
      <c r="PBS83" s="1485"/>
      <c r="PBT83" s="1485"/>
      <c r="PBU83" s="1485"/>
      <c r="PBV83" s="1485"/>
      <c r="PBW83" s="1485"/>
      <c r="PBX83" s="1485"/>
      <c r="PBY83" s="1485"/>
      <c r="PBZ83" s="1485"/>
      <c r="PCA83" s="1485"/>
      <c r="PCB83" s="1485"/>
      <c r="PCC83" s="1485"/>
      <c r="PCD83" s="1485"/>
      <c r="PCE83" s="1485"/>
      <c r="PCF83" s="1485"/>
      <c r="PCG83" s="1485"/>
      <c r="PCH83" s="1485"/>
      <c r="PCI83" s="1485"/>
      <c r="PCJ83" s="1485"/>
      <c r="PCK83" s="1485"/>
      <c r="PCL83" s="1485"/>
      <c r="PCM83" s="1485"/>
      <c r="PCN83" s="1485"/>
      <c r="PCO83" s="1485"/>
      <c r="PCP83" s="1485"/>
      <c r="PCQ83" s="1485"/>
      <c r="PCR83" s="1485"/>
      <c r="PCS83" s="1485"/>
      <c r="PCT83" s="1485"/>
      <c r="PCU83" s="1485"/>
      <c r="PCV83" s="1485"/>
      <c r="PCW83" s="1485"/>
      <c r="PCX83" s="1485"/>
      <c r="PCY83" s="1485"/>
      <c r="PCZ83" s="1485"/>
      <c r="PDA83" s="1485"/>
      <c r="PDB83" s="1485"/>
      <c r="PDC83" s="1485"/>
      <c r="PDD83" s="1485"/>
      <c r="PDE83" s="1485"/>
      <c r="PDF83" s="1485"/>
      <c r="PDG83" s="1485"/>
      <c r="PDH83" s="1485"/>
      <c r="PDI83" s="1485"/>
      <c r="PDJ83" s="1485"/>
      <c r="PDK83" s="1485"/>
      <c r="PDL83" s="1485"/>
      <c r="PDM83" s="1485"/>
      <c r="PDN83" s="1485"/>
      <c r="PDO83" s="1485"/>
      <c r="PDP83" s="1485"/>
      <c r="PDQ83" s="1485"/>
      <c r="PDR83" s="1485"/>
      <c r="PDS83" s="1485"/>
      <c r="PDT83" s="1485"/>
      <c r="PDU83" s="1485"/>
      <c r="PDV83" s="1485"/>
      <c r="PDW83" s="1485"/>
      <c r="PDX83" s="1485"/>
      <c r="PDY83" s="1485"/>
      <c r="PDZ83" s="1485"/>
      <c r="PEA83" s="1485"/>
      <c r="PEB83" s="1485"/>
      <c r="PEC83" s="1485"/>
      <c r="PED83" s="1485"/>
      <c r="PEE83" s="1485"/>
      <c r="PEF83" s="1485"/>
      <c r="PEG83" s="1485"/>
      <c r="PEH83" s="1485"/>
      <c r="PEI83" s="1485"/>
      <c r="PEJ83" s="1485"/>
      <c r="PEK83" s="1485"/>
      <c r="PEL83" s="1485"/>
      <c r="PEM83" s="1485"/>
      <c r="PEN83" s="1485"/>
      <c r="PEO83" s="1485"/>
      <c r="PEP83" s="1485"/>
      <c r="PEQ83" s="1485"/>
      <c r="PER83" s="1485"/>
      <c r="PES83" s="1485"/>
      <c r="PET83" s="1485"/>
      <c r="PEU83" s="1485"/>
      <c r="PEV83" s="1485"/>
      <c r="PEW83" s="1485"/>
      <c r="PEX83" s="1485"/>
      <c r="PEY83" s="1485"/>
      <c r="PEZ83" s="1485"/>
      <c r="PFA83" s="1485"/>
      <c r="PFB83" s="1485"/>
      <c r="PFC83" s="1485"/>
      <c r="PFD83" s="1485"/>
      <c r="PFE83" s="1485"/>
      <c r="PFF83" s="1485"/>
      <c r="PFG83" s="1485"/>
      <c r="PFH83" s="1485"/>
      <c r="PFI83" s="1485"/>
      <c r="PFJ83" s="1485"/>
      <c r="PFK83" s="1485"/>
      <c r="PFL83" s="1485"/>
      <c r="PFM83" s="1485"/>
      <c r="PFN83" s="1485"/>
      <c r="PFO83" s="1485"/>
      <c r="PFP83" s="1485"/>
      <c r="PFQ83" s="1485"/>
      <c r="PFR83" s="1485"/>
      <c r="PFS83" s="1485"/>
      <c r="PFT83" s="1485"/>
      <c r="PFU83" s="1485"/>
      <c r="PFV83" s="1485"/>
      <c r="PFW83" s="1485"/>
      <c r="PFX83" s="1485"/>
      <c r="PFY83" s="1485"/>
      <c r="PFZ83" s="1485"/>
      <c r="PGA83" s="1485"/>
      <c r="PGB83" s="1485"/>
      <c r="PGC83" s="1485"/>
      <c r="PGD83" s="1485"/>
      <c r="PGE83" s="1485"/>
      <c r="PGF83" s="1485"/>
      <c r="PGG83" s="1485"/>
      <c r="PGH83" s="1485"/>
      <c r="PGI83" s="1485"/>
      <c r="PGJ83" s="1485"/>
      <c r="PGK83" s="1485"/>
      <c r="PGL83" s="1485"/>
      <c r="PGM83" s="1485"/>
      <c r="PGN83" s="1485"/>
      <c r="PGO83" s="1485"/>
      <c r="PGP83" s="1485"/>
      <c r="PGQ83" s="1485"/>
      <c r="PGR83" s="1485"/>
      <c r="PGS83" s="1485"/>
      <c r="PGT83" s="1485"/>
      <c r="PGU83" s="1485"/>
      <c r="PGV83" s="1485"/>
      <c r="PGW83" s="1485"/>
      <c r="PGX83" s="1485"/>
      <c r="PGY83" s="1485"/>
      <c r="PGZ83" s="1485"/>
      <c r="PHA83" s="1485"/>
      <c r="PHB83" s="1485"/>
      <c r="PHC83" s="1485"/>
      <c r="PHD83" s="1485"/>
      <c r="PHE83" s="1485"/>
      <c r="PHF83" s="1485"/>
      <c r="PHG83" s="1485"/>
      <c r="PHH83" s="1485"/>
      <c r="PHI83" s="1485"/>
      <c r="PHJ83" s="1485"/>
      <c r="PHK83" s="1485"/>
      <c r="PHL83" s="1485"/>
      <c r="PHM83" s="1485"/>
      <c r="PHN83" s="1485"/>
      <c r="PHO83" s="1485"/>
      <c r="PHP83" s="1485"/>
      <c r="PHQ83" s="1485"/>
      <c r="PHR83" s="1485"/>
      <c r="PHS83" s="1485"/>
      <c r="PHT83" s="1485"/>
      <c r="PHU83" s="1485"/>
      <c r="PHV83" s="1485"/>
      <c r="PHW83" s="1485"/>
      <c r="PHX83" s="1485"/>
      <c r="PHY83" s="1485"/>
      <c r="PHZ83" s="1485"/>
      <c r="PIA83" s="1485"/>
      <c r="PIB83" s="1485"/>
      <c r="PIC83" s="1485"/>
      <c r="PID83" s="1485"/>
      <c r="PIE83" s="1485"/>
      <c r="PIF83" s="1485"/>
      <c r="PIG83" s="1485"/>
      <c r="PIH83" s="1485"/>
      <c r="PII83" s="1485"/>
      <c r="PIJ83" s="1485"/>
      <c r="PIK83" s="1485"/>
      <c r="PIL83" s="1485"/>
      <c r="PIM83" s="1485"/>
      <c r="PIN83" s="1485"/>
      <c r="PIO83" s="1485"/>
      <c r="PIP83" s="1485"/>
      <c r="PIQ83" s="1485"/>
      <c r="PIR83" s="1485"/>
      <c r="PIS83" s="1485"/>
      <c r="PIT83" s="1485"/>
      <c r="PIU83" s="1485"/>
      <c r="PIV83" s="1485"/>
      <c r="PIW83" s="1485"/>
      <c r="PIX83" s="1485"/>
      <c r="PIY83" s="1485"/>
      <c r="PIZ83" s="1485"/>
      <c r="PJA83" s="1485"/>
      <c r="PJB83" s="1485"/>
      <c r="PJC83" s="1485"/>
      <c r="PJD83" s="1485"/>
      <c r="PJE83" s="1485"/>
      <c r="PJF83" s="1485"/>
      <c r="PJG83" s="1485"/>
      <c r="PJH83" s="1485"/>
      <c r="PJI83" s="1485"/>
      <c r="PJJ83" s="1485"/>
      <c r="PJK83" s="1485"/>
      <c r="PJL83" s="1485"/>
      <c r="PJM83" s="1485"/>
      <c r="PJN83" s="1485"/>
      <c r="PJO83" s="1485"/>
      <c r="PJP83" s="1485"/>
      <c r="PJQ83" s="1485"/>
      <c r="PJR83" s="1485"/>
      <c r="PJS83" s="1485"/>
      <c r="PJT83" s="1485"/>
      <c r="PJU83" s="1485"/>
      <c r="PJV83" s="1485"/>
      <c r="PJW83" s="1485"/>
      <c r="PJX83" s="1485"/>
      <c r="PJY83" s="1485"/>
      <c r="PJZ83" s="1485"/>
      <c r="PKA83" s="1485"/>
      <c r="PKB83" s="1485"/>
      <c r="PKC83" s="1485"/>
      <c r="PKD83" s="1485"/>
      <c r="PKE83" s="1485"/>
      <c r="PKF83" s="1485"/>
      <c r="PKG83" s="1485"/>
      <c r="PKH83" s="1485"/>
      <c r="PKI83" s="1485"/>
      <c r="PKJ83" s="1485"/>
      <c r="PKK83" s="1485"/>
      <c r="PKL83" s="1485"/>
      <c r="PKM83" s="1485"/>
      <c r="PKN83" s="1485"/>
      <c r="PKO83" s="1485"/>
      <c r="PKP83" s="1485"/>
      <c r="PKQ83" s="1485"/>
      <c r="PKR83" s="1485"/>
      <c r="PKS83" s="1485"/>
      <c r="PKT83" s="1485"/>
      <c r="PKU83" s="1485"/>
      <c r="PKV83" s="1485"/>
      <c r="PKW83" s="1485"/>
      <c r="PKX83" s="1485"/>
      <c r="PKY83" s="1485"/>
      <c r="PKZ83" s="1485"/>
      <c r="PLA83" s="1485"/>
      <c r="PLB83" s="1485"/>
      <c r="PLC83" s="1485"/>
      <c r="PLD83" s="1485"/>
      <c r="PLE83" s="1485"/>
      <c r="PLF83" s="1485"/>
      <c r="PLG83" s="1485"/>
      <c r="PLH83" s="1485"/>
      <c r="PLI83" s="1485"/>
      <c r="PLJ83" s="1485"/>
      <c r="PLK83" s="1485"/>
      <c r="PLL83" s="1485"/>
      <c r="PLM83" s="1485"/>
      <c r="PLN83" s="1485"/>
      <c r="PLO83" s="1485"/>
      <c r="PLP83" s="1485"/>
      <c r="PLQ83" s="1485"/>
      <c r="PLR83" s="1485"/>
      <c r="PLS83" s="1485"/>
      <c r="PLT83" s="1485"/>
      <c r="PLU83" s="1485"/>
      <c r="PLV83" s="1485"/>
      <c r="PLW83" s="1485"/>
      <c r="PLX83" s="1485"/>
      <c r="PLY83" s="1485"/>
      <c r="PLZ83" s="1485"/>
      <c r="PMA83" s="1485"/>
      <c r="PMB83" s="1485"/>
      <c r="PMC83" s="1485"/>
      <c r="PMD83" s="1485"/>
      <c r="PME83" s="1485"/>
      <c r="PMF83" s="1485"/>
      <c r="PMG83" s="1485"/>
      <c r="PMH83" s="1485"/>
      <c r="PMI83" s="1485"/>
      <c r="PMJ83" s="1485"/>
      <c r="PMK83" s="1485"/>
      <c r="PML83" s="1485"/>
      <c r="PMM83" s="1485"/>
      <c r="PMN83" s="1485"/>
      <c r="PMO83" s="1485"/>
      <c r="PMP83" s="1485"/>
      <c r="PMQ83" s="1485"/>
      <c r="PMR83" s="1485"/>
      <c r="PMS83" s="1485"/>
      <c r="PMT83" s="1485"/>
      <c r="PMU83" s="1485"/>
      <c r="PMV83" s="1485"/>
      <c r="PMW83" s="1485"/>
      <c r="PMX83" s="1485"/>
      <c r="PMY83" s="1485"/>
      <c r="PMZ83" s="1485"/>
      <c r="PNA83" s="1485"/>
      <c r="PNB83" s="1485"/>
      <c r="PNC83" s="1485"/>
      <c r="PND83" s="1485"/>
      <c r="PNE83" s="1485"/>
      <c r="PNF83" s="1485"/>
      <c r="PNG83" s="1485"/>
      <c r="PNH83" s="1485"/>
      <c r="PNI83" s="1485"/>
      <c r="PNJ83" s="1485"/>
      <c r="PNK83" s="1485"/>
      <c r="PNL83" s="1485"/>
      <c r="PNM83" s="1485"/>
      <c r="PNN83" s="1485"/>
      <c r="PNO83" s="1485"/>
      <c r="PNP83" s="1485"/>
      <c r="PNQ83" s="1485"/>
      <c r="PNR83" s="1485"/>
      <c r="PNS83" s="1485"/>
      <c r="PNT83" s="1485"/>
      <c r="PNU83" s="1485"/>
      <c r="PNV83" s="1485"/>
      <c r="PNW83" s="1485"/>
      <c r="PNX83" s="1485"/>
      <c r="PNY83" s="1485"/>
      <c r="PNZ83" s="1485"/>
      <c r="POA83" s="1485"/>
      <c r="POB83" s="1485"/>
      <c r="POC83" s="1485"/>
      <c r="POD83" s="1485"/>
      <c r="POE83" s="1485"/>
      <c r="POF83" s="1485"/>
      <c r="POG83" s="1485"/>
      <c r="POH83" s="1485"/>
      <c r="POI83" s="1485"/>
      <c r="POJ83" s="1485"/>
      <c r="POK83" s="1485"/>
      <c r="POL83" s="1485"/>
      <c r="POM83" s="1485"/>
      <c r="PON83" s="1485"/>
      <c r="POO83" s="1485"/>
      <c r="POP83" s="1485"/>
      <c r="POQ83" s="1485"/>
      <c r="POR83" s="1485"/>
      <c r="POS83" s="1485"/>
      <c r="POT83" s="1485"/>
      <c r="POU83" s="1485"/>
      <c r="POV83" s="1485"/>
      <c r="POW83" s="1485"/>
      <c r="POX83" s="1485"/>
      <c r="POY83" s="1485"/>
      <c r="POZ83" s="1485"/>
      <c r="PPA83" s="1485"/>
      <c r="PPB83" s="1485"/>
      <c r="PPC83" s="1485"/>
      <c r="PPD83" s="1485"/>
      <c r="PPE83" s="1485"/>
      <c r="PPF83" s="1485"/>
      <c r="PPG83" s="1485"/>
      <c r="PPH83" s="1485"/>
      <c r="PPI83" s="1485"/>
      <c r="PPJ83" s="1485"/>
      <c r="PPK83" s="1485"/>
      <c r="PPL83" s="1485"/>
      <c r="PPM83" s="1485"/>
      <c r="PPN83" s="1485"/>
      <c r="PPO83" s="1485"/>
      <c r="PPP83" s="1485"/>
      <c r="PPQ83" s="1485"/>
      <c r="PPR83" s="1485"/>
      <c r="PPS83" s="1485"/>
      <c r="PPT83" s="1485"/>
      <c r="PPU83" s="1485"/>
      <c r="PPV83" s="1485"/>
      <c r="PPW83" s="1485"/>
      <c r="PPX83" s="1485"/>
      <c r="PPY83" s="1485"/>
      <c r="PPZ83" s="1485"/>
      <c r="PQA83" s="1485"/>
      <c r="PQB83" s="1485"/>
      <c r="PQC83" s="1485"/>
      <c r="PQD83" s="1485"/>
      <c r="PQE83" s="1485"/>
      <c r="PQF83" s="1485"/>
      <c r="PQG83" s="1485"/>
      <c r="PQH83" s="1485"/>
      <c r="PQI83" s="1485"/>
      <c r="PQJ83" s="1485"/>
      <c r="PQK83" s="1485"/>
      <c r="PQL83" s="1485"/>
      <c r="PQM83" s="1485"/>
      <c r="PQN83" s="1485"/>
      <c r="PQO83" s="1485"/>
      <c r="PQP83" s="1485"/>
      <c r="PQQ83" s="1485"/>
      <c r="PQR83" s="1485"/>
      <c r="PQS83" s="1485"/>
      <c r="PQT83" s="1485"/>
      <c r="PQU83" s="1485"/>
      <c r="PQV83" s="1485"/>
      <c r="PQW83" s="1485"/>
      <c r="PQX83" s="1485"/>
      <c r="PQY83" s="1485"/>
      <c r="PQZ83" s="1485"/>
      <c r="PRA83" s="1485"/>
      <c r="PRB83" s="1485"/>
      <c r="PRC83" s="1485"/>
      <c r="PRD83" s="1485"/>
      <c r="PRE83" s="1485"/>
      <c r="PRF83" s="1485"/>
      <c r="PRG83" s="1485"/>
      <c r="PRH83" s="1485"/>
      <c r="PRI83" s="1485"/>
      <c r="PRJ83" s="1485"/>
      <c r="PRK83" s="1485"/>
      <c r="PRL83" s="1485"/>
      <c r="PRM83" s="1485"/>
      <c r="PRN83" s="1485"/>
      <c r="PRO83" s="1485"/>
      <c r="PRP83" s="1485"/>
      <c r="PRQ83" s="1485"/>
      <c r="PRR83" s="1485"/>
      <c r="PRS83" s="1485"/>
      <c r="PRT83" s="1485"/>
      <c r="PRU83" s="1485"/>
      <c r="PRV83" s="1485"/>
      <c r="PRW83" s="1485"/>
      <c r="PRX83" s="1485"/>
      <c r="PRY83" s="1485"/>
      <c r="PRZ83" s="1485"/>
      <c r="PSA83" s="1485"/>
      <c r="PSB83" s="1485"/>
      <c r="PSC83" s="1485"/>
      <c r="PSD83" s="1485"/>
      <c r="PSE83" s="1485"/>
      <c r="PSF83" s="1485"/>
      <c r="PSG83" s="1485"/>
      <c r="PSH83" s="1485"/>
      <c r="PSI83" s="1485"/>
      <c r="PSJ83" s="1485"/>
      <c r="PSK83" s="1485"/>
      <c r="PSL83" s="1485"/>
      <c r="PSM83" s="1485"/>
      <c r="PSN83" s="1485"/>
      <c r="PSO83" s="1485"/>
      <c r="PSP83" s="1485"/>
      <c r="PSQ83" s="1485"/>
      <c r="PSR83" s="1485"/>
      <c r="PSS83" s="1485"/>
      <c r="PST83" s="1485"/>
      <c r="PSU83" s="1485"/>
      <c r="PSV83" s="1485"/>
      <c r="PSW83" s="1485"/>
      <c r="PSX83" s="1485"/>
      <c r="PSY83" s="1485"/>
      <c r="PSZ83" s="1485"/>
      <c r="PTA83" s="1485"/>
      <c r="PTB83" s="1485"/>
      <c r="PTC83" s="1485"/>
      <c r="PTD83" s="1485"/>
      <c r="PTE83" s="1485"/>
      <c r="PTF83" s="1485"/>
      <c r="PTG83" s="1485"/>
      <c r="PTH83" s="1485"/>
      <c r="PTI83" s="1485"/>
      <c r="PTJ83" s="1485"/>
      <c r="PTK83" s="1485"/>
      <c r="PTL83" s="1485"/>
      <c r="PTM83" s="1485"/>
      <c r="PTN83" s="1485"/>
      <c r="PTO83" s="1485"/>
      <c r="PTP83" s="1485"/>
      <c r="PTQ83" s="1485"/>
      <c r="PTR83" s="1485"/>
      <c r="PTS83" s="1485"/>
      <c r="PTT83" s="1485"/>
      <c r="PTU83" s="1485"/>
      <c r="PTV83" s="1485"/>
      <c r="PTW83" s="1485"/>
      <c r="PTX83" s="1485"/>
      <c r="PTY83" s="1485"/>
      <c r="PTZ83" s="1485"/>
      <c r="PUA83" s="1485"/>
      <c r="PUB83" s="1485"/>
      <c r="PUC83" s="1485"/>
      <c r="PUD83" s="1485"/>
      <c r="PUE83" s="1485"/>
      <c r="PUF83" s="1485"/>
      <c r="PUG83" s="1485"/>
      <c r="PUH83" s="1485"/>
      <c r="PUI83" s="1485"/>
      <c r="PUJ83" s="1485"/>
      <c r="PUK83" s="1485"/>
      <c r="PUL83" s="1485"/>
      <c r="PUM83" s="1485"/>
      <c r="PUN83" s="1485"/>
      <c r="PUO83" s="1485"/>
      <c r="PUP83" s="1485"/>
      <c r="PUQ83" s="1485"/>
      <c r="PUR83" s="1485"/>
      <c r="PUS83" s="1485"/>
      <c r="PUT83" s="1485"/>
      <c r="PUU83" s="1485"/>
      <c r="PUV83" s="1485"/>
      <c r="PUW83" s="1485"/>
      <c r="PUX83" s="1485"/>
      <c r="PUY83" s="1485"/>
      <c r="PUZ83" s="1485"/>
      <c r="PVA83" s="1485"/>
      <c r="PVB83" s="1485"/>
      <c r="PVC83" s="1485"/>
      <c r="PVD83" s="1485"/>
      <c r="PVE83" s="1485"/>
      <c r="PVF83" s="1485"/>
      <c r="PVG83" s="1485"/>
      <c r="PVH83" s="1485"/>
      <c r="PVI83" s="1485"/>
      <c r="PVJ83" s="1485"/>
      <c r="PVK83" s="1485"/>
      <c r="PVL83" s="1485"/>
      <c r="PVM83" s="1485"/>
      <c r="PVN83" s="1485"/>
      <c r="PVO83" s="1485"/>
      <c r="PVP83" s="1485"/>
      <c r="PVQ83" s="1485"/>
      <c r="PVR83" s="1485"/>
      <c r="PVS83" s="1485"/>
      <c r="PVT83" s="1485"/>
      <c r="PVU83" s="1485"/>
      <c r="PVV83" s="1485"/>
      <c r="PVW83" s="1485"/>
      <c r="PVX83" s="1485"/>
      <c r="PVY83" s="1485"/>
      <c r="PVZ83" s="1485"/>
      <c r="PWA83" s="1485"/>
      <c r="PWB83" s="1485"/>
      <c r="PWC83" s="1485"/>
      <c r="PWD83" s="1485"/>
      <c r="PWE83" s="1485"/>
      <c r="PWF83" s="1485"/>
      <c r="PWG83" s="1485"/>
      <c r="PWH83" s="1485"/>
      <c r="PWI83" s="1485"/>
      <c r="PWJ83" s="1485"/>
      <c r="PWK83" s="1485"/>
      <c r="PWL83" s="1485"/>
      <c r="PWM83" s="1485"/>
      <c r="PWN83" s="1485"/>
      <c r="PWO83" s="1485"/>
      <c r="PWP83" s="1485"/>
      <c r="PWQ83" s="1485"/>
      <c r="PWR83" s="1485"/>
      <c r="PWS83" s="1485"/>
      <c r="PWT83" s="1485"/>
      <c r="PWU83" s="1485"/>
      <c r="PWV83" s="1485"/>
      <c r="PWW83" s="1485"/>
      <c r="PWX83" s="1485"/>
      <c r="PWY83" s="1485"/>
      <c r="PWZ83" s="1485"/>
      <c r="PXA83" s="1485"/>
      <c r="PXB83" s="1485"/>
      <c r="PXC83" s="1485"/>
      <c r="PXD83" s="1485"/>
      <c r="PXE83" s="1485"/>
      <c r="PXF83" s="1485"/>
      <c r="PXG83" s="1485"/>
      <c r="PXH83" s="1485"/>
      <c r="PXI83" s="1485"/>
      <c r="PXJ83" s="1485"/>
      <c r="PXK83" s="1485"/>
      <c r="PXL83" s="1485"/>
      <c r="PXM83" s="1485"/>
      <c r="PXN83" s="1485"/>
      <c r="PXO83" s="1485"/>
      <c r="PXP83" s="1485"/>
      <c r="PXQ83" s="1485"/>
      <c r="PXR83" s="1485"/>
      <c r="PXS83" s="1485"/>
      <c r="PXT83" s="1485"/>
      <c r="PXU83" s="1485"/>
      <c r="PXV83" s="1485"/>
      <c r="PXW83" s="1485"/>
      <c r="PXX83" s="1485"/>
      <c r="PXY83" s="1485"/>
      <c r="PXZ83" s="1485"/>
      <c r="PYA83" s="1485"/>
      <c r="PYB83" s="1485"/>
      <c r="PYC83" s="1485"/>
      <c r="PYD83" s="1485"/>
      <c r="PYE83" s="1485"/>
      <c r="PYF83" s="1485"/>
      <c r="PYG83" s="1485"/>
      <c r="PYH83" s="1485"/>
      <c r="PYI83" s="1485"/>
      <c r="PYJ83" s="1485"/>
      <c r="PYK83" s="1485"/>
      <c r="PYL83" s="1485"/>
      <c r="PYM83" s="1485"/>
      <c r="PYN83" s="1485"/>
      <c r="PYO83" s="1485"/>
      <c r="PYP83" s="1485"/>
      <c r="PYQ83" s="1485"/>
      <c r="PYR83" s="1485"/>
      <c r="PYS83" s="1485"/>
      <c r="PYT83" s="1485"/>
      <c r="PYU83" s="1485"/>
      <c r="PYV83" s="1485"/>
      <c r="PYW83" s="1485"/>
      <c r="PYX83" s="1485"/>
      <c r="PYY83" s="1485"/>
      <c r="PYZ83" s="1485"/>
      <c r="PZA83" s="1485"/>
      <c r="PZB83" s="1485"/>
      <c r="PZC83" s="1485"/>
      <c r="PZD83" s="1485"/>
      <c r="PZE83" s="1485"/>
      <c r="PZF83" s="1485"/>
      <c r="PZG83" s="1485"/>
      <c r="PZH83" s="1485"/>
      <c r="PZI83" s="1485"/>
      <c r="PZJ83" s="1485"/>
      <c r="PZK83" s="1485"/>
      <c r="PZL83" s="1485"/>
      <c r="PZM83" s="1485"/>
      <c r="PZN83" s="1485"/>
      <c r="PZO83" s="1485"/>
      <c r="PZP83" s="1485"/>
      <c r="PZQ83" s="1485"/>
      <c r="PZR83" s="1485"/>
      <c r="PZS83" s="1485"/>
      <c r="PZT83" s="1485"/>
      <c r="PZU83" s="1485"/>
      <c r="PZV83" s="1485"/>
      <c r="PZW83" s="1485"/>
      <c r="PZX83" s="1485"/>
      <c r="PZY83" s="1485"/>
      <c r="PZZ83" s="1485"/>
      <c r="QAA83" s="1485"/>
      <c r="QAB83" s="1485"/>
      <c r="QAC83" s="1485"/>
      <c r="QAD83" s="1485"/>
      <c r="QAE83" s="1485"/>
      <c r="QAF83" s="1485"/>
      <c r="QAG83" s="1485"/>
      <c r="QAH83" s="1485"/>
      <c r="QAI83" s="1485"/>
      <c r="QAJ83" s="1485"/>
      <c r="QAK83" s="1485"/>
      <c r="QAL83" s="1485"/>
      <c r="QAM83" s="1485"/>
      <c r="QAN83" s="1485"/>
      <c r="QAO83" s="1485"/>
      <c r="QAP83" s="1485"/>
      <c r="QAQ83" s="1485"/>
      <c r="QAR83" s="1485"/>
      <c r="QAS83" s="1485"/>
      <c r="QAT83" s="1485"/>
      <c r="QAU83" s="1485"/>
      <c r="QAV83" s="1485"/>
      <c r="QAW83" s="1485"/>
      <c r="QAX83" s="1485"/>
      <c r="QAY83" s="1485"/>
      <c r="QAZ83" s="1485"/>
      <c r="QBA83" s="1485"/>
      <c r="QBB83" s="1485"/>
      <c r="QBC83" s="1485"/>
      <c r="QBD83" s="1485"/>
      <c r="QBE83" s="1485"/>
      <c r="QBF83" s="1485"/>
      <c r="QBG83" s="1485"/>
      <c r="QBH83" s="1485"/>
      <c r="QBI83" s="1485"/>
      <c r="QBJ83" s="1485"/>
      <c r="QBK83" s="1485"/>
      <c r="QBL83" s="1485"/>
      <c r="QBM83" s="1485"/>
      <c r="QBN83" s="1485"/>
      <c r="QBO83" s="1485"/>
      <c r="QBP83" s="1485"/>
      <c r="QBQ83" s="1485"/>
      <c r="QBR83" s="1485"/>
      <c r="QBS83" s="1485"/>
      <c r="QBT83" s="1485"/>
      <c r="QBU83" s="1485"/>
      <c r="QBV83" s="1485"/>
      <c r="QBW83" s="1485"/>
      <c r="QBX83" s="1485"/>
      <c r="QBY83" s="1485"/>
      <c r="QBZ83" s="1485"/>
      <c r="QCA83" s="1485"/>
      <c r="QCB83" s="1485"/>
      <c r="QCC83" s="1485"/>
      <c r="QCD83" s="1485"/>
      <c r="QCE83" s="1485"/>
      <c r="QCF83" s="1485"/>
      <c r="QCG83" s="1485"/>
      <c r="QCH83" s="1485"/>
      <c r="QCI83" s="1485"/>
      <c r="QCJ83" s="1485"/>
      <c r="QCK83" s="1485"/>
      <c r="QCL83" s="1485"/>
      <c r="QCM83" s="1485"/>
      <c r="QCN83" s="1485"/>
      <c r="QCO83" s="1485"/>
      <c r="QCP83" s="1485"/>
      <c r="QCQ83" s="1485"/>
      <c r="QCR83" s="1485"/>
      <c r="QCS83" s="1485"/>
      <c r="QCT83" s="1485"/>
      <c r="QCU83" s="1485"/>
      <c r="QCV83" s="1485"/>
      <c r="QCW83" s="1485"/>
      <c r="QCX83" s="1485"/>
      <c r="QCY83" s="1485"/>
      <c r="QCZ83" s="1485"/>
      <c r="QDA83" s="1485"/>
      <c r="QDB83" s="1485"/>
      <c r="QDC83" s="1485"/>
      <c r="QDD83" s="1485"/>
      <c r="QDE83" s="1485"/>
      <c r="QDF83" s="1485"/>
      <c r="QDG83" s="1485"/>
      <c r="QDH83" s="1485"/>
      <c r="QDI83" s="1485"/>
      <c r="QDJ83" s="1485"/>
      <c r="QDK83" s="1485"/>
      <c r="QDL83" s="1485"/>
      <c r="QDM83" s="1485"/>
      <c r="QDN83" s="1485"/>
      <c r="QDO83" s="1485"/>
      <c r="QDP83" s="1485"/>
      <c r="QDQ83" s="1485"/>
      <c r="QDR83" s="1485"/>
      <c r="QDS83" s="1485"/>
      <c r="QDT83" s="1485"/>
      <c r="QDU83" s="1485"/>
      <c r="QDV83" s="1485"/>
      <c r="QDW83" s="1485"/>
      <c r="QDX83" s="1485"/>
      <c r="QDY83" s="1485"/>
      <c r="QDZ83" s="1485"/>
      <c r="QEA83" s="1485"/>
      <c r="QEB83" s="1485"/>
      <c r="QEC83" s="1485"/>
      <c r="QED83" s="1485"/>
      <c r="QEE83" s="1485"/>
      <c r="QEF83" s="1485"/>
      <c r="QEG83" s="1485"/>
      <c r="QEH83" s="1485"/>
      <c r="QEI83" s="1485"/>
      <c r="QEJ83" s="1485"/>
      <c r="QEK83" s="1485"/>
      <c r="QEL83" s="1485"/>
      <c r="QEM83" s="1485"/>
      <c r="QEN83" s="1485"/>
      <c r="QEO83" s="1485"/>
      <c r="QEP83" s="1485"/>
      <c r="QEQ83" s="1485"/>
      <c r="QER83" s="1485"/>
      <c r="QES83" s="1485"/>
      <c r="QET83" s="1485"/>
      <c r="QEU83" s="1485"/>
      <c r="QEV83" s="1485"/>
      <c r="QEW83" s="1485"/>
      <c r="QEX83" s="1485"/>
      <c r="QEY83" s="1485"/>
      <c r="QEZ83" s="1485"/>
      <c r="QFA83" s="1485"/>
      <c r="QFB83" s="1485"/>
      <c r="QFC83" s="1485"/>
      <c r="QFD83" s="1485"/>
      <c r="QFE83" s="1485"/>
      <c r="QFF83" s="1485"/>
      <c r="QFG83" s="1485"/>
      <c r="QFH83" s="1485"/>
      <c r="QFI83" s="1485"/>
      <c r="QFJ83" s="1485"/>
      <c r="QFK83" s="1485"/>
      <c r="QFL83" s="1485"/>
      <c r="QFM83" s="1485"/>
      <c r="QFN83" s="1485"/>
      <c r="QFO83" s="1485"/>
      <c r="QFP83" s="1485"/>
      <c r="QFQ83" s="1485"/>
      <c r="QFR83" s="1485"/>
      <c r="QFS83" s="1485"/>
      <c r="QFT83" s="1485"/>
      <c r="QFU83" s="1485"/>
      <c r="QFV83" s="1485"/>
      <c r="QFW83" s="1485"/>
      <c r="QFX83" s="1485"/>
      <c r="QFY83" s="1485"/>
      <c r="QFZ83" s="1485"/>
      <c r="QGA83" s="1485"/>
      <c r="QGB83" s="1485"/>
      <c r="QGC83" s="1485"/>
      <c r="QGD83" s="1485"/>
      <c r="QGE83" s="1485"/>
      <c r="QGF83" s="1485"/>
      <c r="QGG83" s="1485"/>
      <c r="QGH83" s="1485"/>
      <c r="QGI83" s="1485"/>
      <c r="QGJ83" s="1485"/>
      <c r="QGK83" s="1485"/>
      <c r="QGL83" s="1485"/>
      <c r="QGM83" s="1485"/>
      <c r="QGN83" s="1485"/>
      <c r="QGO83" s="1485"/>
      <c r="QGP83" s="1485"/>
      <c r="QGQ83" s="1485"/>
      <c r="QGR83" s="1485"/>
      <c r="QGS83" s="1485"/>
      <c r="QGT83" s="1485"/>
      <c r="QGU83" s="1485"/>
      <c r="QGV83" s="1485"/>
      <c r="QGW83" s="1485"/>
      <c r="QGX83" s="1485"/>
      <c r="QGY83" s="1485"/>
      <c r="QGZ83" s="1485"/>
      <c r="QHA83" s="1485"/>
      <c r="QHB83" s="1485"/>
      <c r="QHC83" s="1485"/>
      <c r="QHD83" s="1485"/>
      <c r="QHE83" s="1485"/>
      <c r="QHF83" s="1485"/>
      <c r="QHG83" s="1485"/>
      <c r="QHH83" s="1485"/>
      <c r="QHI83" s="1485"/>
      <c r="QHJ83" s="1485"/>
      <c r="QHK83" s="1485"/>
      <c r="QHL83" s="1485"/>
      <c r="QHM83" s="1485"/>
      <c r="QHN83" s="1485"/>
      <c r="QHO83" s="1485"/>
      <c r="QHP83" s="1485"/>
      <c r="QHQ83" s="1485"/>
      <c r="QHR83" s="1485"/>
      <c r="QHS83" s="1485"/>
      <c r="QHT83" s="1485"/>
      <c r="QHU83" s="1485"/>
      <c r="QHV83" s="1485"/>
      <c r="QHW83" s="1485"/>
      <c r="QHX83" s="1485"/>
      <c r="QHY83" s="1485"/>
      <c r="QHZ83" s="1485"/>
      <c r="QIA83" s="1485"/>
      <c r="QIB83" s="1485"/>
      <c r="QIC83" s="1485"/>
      <c r="QID83" s="1485"/>
      <c r="QIE83" s="1485"/>
      <c r="QIF83" s="1485"/>
      <c r="QIG83" s="1485"/>
      <c r="QIH83" s="1485"/>
      <c r="QII83" s="1485"/>
      <c r="QIJ83" s="1485"/>
      <c r="QIK83" s="1485"/>
      <c r="QIL83" s="1485"/>
      <c r="QIM83" s="1485"/>
      <c r="QIN83" s="1485"/>
      <c r="QIO83" s="1485"/>
      <c r="QIP83" s="1485"/>
      <c r="QIQ83" s="1485"/>
      <c r="QIR83" s="1485"/>
      <c r="QIS83" s="1485"/>
      <c r="QIT83" s="1485"/>
      <c r="QIU83" s="1485"/>
      <c r="QIV83" s="1485"/>
      <c r="QIW83" s="1485"/>
      <c r="QIX83" s="1485"/>
      <c r="QIY83" s="1485"/>
      <c r="QIZ83" s="1485"/>
      <c r="QJA83" s="1485"/>
      <c r="QJB83" s="1485"/>
      <c r="QJC83" s="1485"/>
      <c r="QJD83" s="1485"/>
      <c r="QJE83" s="1485"/>
      <c r="QJF83" s="1485"/>
      <c r="QJG83" s="1485"/>
      <c r="QJH83" s="1485"/>
      <c r="QJI83" s="1485"/>
      <c r="QJJ83" s="1485"/>
      <c r="QJK83" s="1485"/>
      <c r="QJL83" s="1485"/>
      <c r="QJM83" s="1485"/>
      <c r="QJN83" s="1485"/>
      <c r="QJO83" s="1485"/>
      <c r="QJP83" s="1485"/>
      <c r="QJQ83" s="1485"/>
      <c r="QJR83" s="1485"/>
      <c r="QJS83" s="1485"/>
      <c r="QJT83" s="1485"/>
      <c r="QJU83" s="1485"/>
      <c r="QJV83" s="1485"/>
      <c r="QJW83" s="1485"/>
      <c r="QJX83" s="1485"/>
      <c r="QJY83" s="1485"/>
      <c r="QJZ83" s="1485"/>
      <c r="QKA83" s="1485"/>
      <c r="QKB83" s="1485"/>
      <c r="QKC83" s="1485"/>
      <c r="QKD83" s="1485"/>
      <c r="QKE83" s="1485"/>
      <c r="QKF83" s="1485"/>
      <c r="QKG83" s="1485"/>
      <c r="QKH83" s="1485"/>
      <c r="QKI83" s="1485"/>
      <c r="QKJ83" s="1485"/>
      <c r="QKK83" s="1485"/>
      <c r="QKL83" s="1485"/>
      <c r="QKM83" s="1485"/>
      <c r="QKN83" s="1485"/>
      <c r="QKO83" s="1485"/>
      <c r="QKP83" s="1485"/>
      <c r="QKQ83" s="1485"/>
      <c r="QKR83" s="1485"/>
      <c r="QKS83" s="1485"/>
      <c r="QKT83" s="1485"/>
      <c r="QKU83" s="1485"/>
      <c r="QKV83" s="1485"/>
      <c r="QKW83" s="1485"/>
      <c r="QKX83" s="1485"/>
      <c r="QKY83" s="1485"/>
      <c r="QKZ83" s="1485"/>
      <c r="QLA83" s="1485"/>
      <c r="QLB83" s="1485"/>
      <c r="QLC83" s="1485"/>
      <c r="QLD83" s="1485"/>
      <c r="QLE83" s="1485"/>
      <c r="QLF83" s="1485"/>
      <c r="QLG83" s="1485"/>
      <c r="QLH83" s="1485"/>
      <c r="QLI83" s="1485"/>
      <c r="QLJ83" s="1485"/>
      <c r="QLK83" s="1485"/>
      <c r="QLL83" s="1485"/>
      <c r="QLM83" s="1485"/>
      <c r="QLN83" s="1485"/>
      <c r="QLO83" s="1485"/>
      <c r="QLP83" s="1485"/>
      <c r="QLQ83" s="1485"/>
      <c r="QLR83" s="1485"/>
      <c r="QLS83" s="1485"/>
      <c r="QLT83" s="1485"/>
      <c r="QLU83" s="1485"/>
      <c r="QLV83" s="1485"/>
      <c r="QLW83" s="1485"/>
      <c r="QLX83" s="1485"/>
      <c r="QLY83" s="1485"/>
      <c r="QLZ83" s="1485"/>
      <c r="QMA83" s="1485"/>
      <c r="QMB83" s="1485"/>
      <c r="QMC83" s="1485"/>
      <c r="QMD83" s="1485"/>
      <c r="QME83" s="1485"/>
      <c r="QMF83" s="1485"/>
      <c r="QMG83" s="1485"/>
      <c r="QMH83" s="1485"/>
      <c r="QMI83" s="1485"/>
      <c r="QMJ83" s="1485"/>
      <c r="QMK83" s="1485"/>
      <c r="QML83" s="1485"/>
      <c r="QMM83" s="1485"/>
      <c r="QMN83" s="1485"/>
      <c r="QMO83" s="1485"/>
      <c r="QMP83" s="1485"/>
      <c r="QMQ83" s="1485"/>
      <c r="QMR83" s="1485"/>
      <c r="QMS83" s="1485"/>
      <c r="QMT83" s="1485"/>
      <c r="QMU83" s="1485"/>
      <c r="QMV83" s="1485"/>
      <c r="QMW83" s="1485"/>
      <c r="QMX83" s="1485"/>
      <c r="QMY83" s="1485"/>
      <c r="QMZ83" s="1485"/>
      <c r="QNA83" s="1485"/>
      <c r="QNB83" s="1485"/>
      <c r="QNC83" s="1485"/>
      <c r="QND83" s="1485"/>
      <c r="QNE83" s="1485"/>
      <c r="QNF83" s="1485"/>
      <c r="QNG83" s="1485"/>
      <c r="QNH83" s="1485"/>
      <c r="QNI83" s="1485"/>
      <c r="QNJ83" s="1485"/>
      <c r="QNK83" s="1485"/>
      <c r="QNL83" s="1485"/>
      <c r="QNM83" s="1485"/>
      <c r="QNN83" s="1485"/>
      <c r="QNO83" s="1485"/>
      <c r="QNP83" s="1485"/>
      <c r="QNQ83" s="1485"/>
      <c r="QNR83" s="1485"/>
      <c r="QNS83" s="1485"/>
      <c r="QNT83" s="1485"/>
      <c r="QNU83" s="1485"/>
      <c r="QNV83" s="1485"/>
      <c r="QNW83" s="1485"/>
      <c r="QNX83" s="1485"/>
      <c r="QNY83" s="1485"/>
      <c r="QNZ83" s="1485"/>
      <c r="QOA83" s="1485"/>
      <c r="QOB83" s="1485"/>
      <c r="QOC83" s="1485"/>
      <c r="QOD83" s="1485"/>
      <c r="QOE83" s="1485"/>
      <c r="QOF83" s="1485"/>
      <c r="QOG83" s="1485"/>
      <c r="QOH83" s="1485"/>
      <c r="QOI83" s="1485"/>
      <c r="QOJ83" s="1485"/>
      <c r="QOK83" s="1485"/>
      <c r="QOL83" s="1485"/>
      <c r="QOM83" s="1485"/>
      <c r="QON83" s="1485"/>
      <c r="QOO83" s="1485"/>
      <c r="QOP83" s="1485"/>
      <c r="QOQ83" s="1485"/>
      <c r="QOR83" s="1485"/>
      <c r="QOS83" s="1485"/>
      <c r="QOT83" s="1485"/>
      <c r="QOU83" s="1485"/>
      <c r="QOV83" s="1485"/>
      <c r="QOW83" s="1485"/>
      <c r="QOX83" s="1485"/>
      <c r="QOY83" s="1485"/>
      <c r="QOZ83" s="1485"/>
      <c r="QPA83" s="1485"/>
      <c r="QPB83" s="1485"/>
      <c r="QPC83" s="1485"/>
      <c r="QPD83" s="1485"/>
      <c r="QPE83" s="1485"/>
      <c r="QPF83" s="1485"/>
      <c r="QPG83" s="1485"/>
      <c r="QPH83" s="1485"/>
      <c r="QPI83" s="1485"/>
      <c r="QPJ83" s="1485"/>
      <c r="QPK83" s="1485"/>
      <c r="QPL83" s="1485"/>
      <c r="QPM83" s="1485"/>
      <c r="QPN83" s="1485"/>
      <c r="QPO83" s="1485"/>
      <c r="QPP83" s="1485"/>
      <c r="QPQ83" s="1485"/>
      <c r="QPR83" s="1485"/>
      <c r="QPS83" s="1485"/>
      <c r="QPT83" s="1485"/>
      <c r="QPU83" s="1485"/>
      <c r="QPV83" s="1485"/>
      <c r="QPW83" s="1485"/>
      <c r="QPX83" s="1485"/>
      <c r="QPY83" s="1485"/>
      <c r="QPZ83" s="1485"/>
      <c r="QQA83" s="1485"/>
      <c r="QQB83" s="1485"/>
      <c r="QQC83" s="1485"/>
      <c r="QQD83" s="1485"/>
      <c r="QQE83" s="1485"/>
      <c r="QQF83" s="1485"/>
      <c r="QQG83" s="1485"/>
      <c r="QQH83" s="1485"/>
      <c r="QQI83" s="1485"/>
      <c r="QQJ83" s="1485"/>
      <c r="QQK83" s="1485"/>
      <c r="QQL83" s="1485"/>
      <c r="QQM83" s="1485"/>
      <c r="QQN83" s="1485"/>
      <c r="QQO83" s="1485"/>
      <c r="QQP83" s="1485"/>
      <c r="QQQ83" s="1485"/>
      <c r="QQR83" s="1485"/>
      <c r="QQS83" s="1485"/>
      <c r="QQT83" s="1485"/>
      <c r="QQU83" s="1485"/>
      <c r="QQV83" s="1485"/>
      <c r="QQW83" s="1485"/>
      <c r="QQX83" s="1485"/>
      <c r="QQY83" s="1485"/>
      <c r="QQZ83" s="1485"/>
      <c r="QRA83" s="1485"/>
      <c r="QRB83" s="1485"/>
      <c r="QRC83" s="1485"/>
      <c r="QRD83" s="1485"/>
      <c r="QRE83" s="1485"/>
      <c r="QRF83" s="1485"/>
      <c r="QRG83" s="1485"/>
      <c r="QRH83" s="1485"/>
      <c r="QRI83" s="1485"/>
      <c r="QRJ83" s="1485"/>
      <c r="QRK83" s="1485"/>
      <c r="QRL83" s="1485"/>
      <c r="QRM83" s="1485"/>
      <c r="QRN83" s="1485"/>
      <c r="QRO83" s="1485"/>
      <c r="QRP83" s="1485"/>
      <c r="QRQ83" s="1485"/>
      <c r="QRR83" s="1485"/>
      <c r="QRS83" s="1485"/>
      <c r="QRT83" s="1485"/>
      <c r="QRU83" s="1485"/>
      <c r="QRV83" s="1485"/>
      <c r="QRW83" s="1485"/>
      <c r="QRX83" s="1485"/>
      <c r="QRY83" s="1485"/>
      <c r="QRZ83" s="1485"/>
      <c r="QSA83" s="1485"/>
      <c r="QSB83" s="1485"/>
      <c r="QSC83" s="1485"/>
      <c r="QSD83" s="1485"/>
      <c r="QSE83" s="1485"/>
      <c r="QSF83" s="1485"/>
      <c r="QSG83" s="1485"/>
      <c r="QSH83" s="1485"/>
      <c r="QSI83" s="1485"/>
      <c r="QSJ83" s="1485"/>
      <c r="QSK83" s="1485"/>
      <c r="QSL83" s="1485"/>
      <c r="QSM83" s="1485"/>
      <c r="QSN83" s="1485"/>
      <c r="QSO83" s="1485"/>
      <c r="QSP83" s="1485"/>
      <c r="QSQ83" s="1485"/>
      <c r="QSR83" s="1485"/>
      <c r="QSS83" s="1485"/>
      <c r="QST83" s="1485"/>
      <c r="QSU83" s="1485"/>
      <c r="QSV83" s="1485"/>
      <c r="QSW83" s="1485"/>
      <c r="QSX83" s="1485"/>
      <c r="QSY83" s="1485"/>
      <c r="QSZ83" s="1485"/>
      <c r="QTA83" s="1485"/>
      <c r="QTB83" s="1485"/>
      <c r="QTC83" s="1485"/>
      <c r="QTD83" s="1485"/>
      <c r="QTE83" s="1485"/>
      <c r="QTF83" s="1485"/>
      <c r="QTG83" s="1485"/>
      <c r="QTH83" s="1485"/>
      <c r="QTI83" s="1485"/>
      <c r="QTJ83" s="1485"/>
      <c r="QTK83" s="1485"/>
      <c r="QTL83" s="1485"/>
      <c r="QTM83" s="1485"/>
      <c r="QTN83" s="1485"/>
      <c r="QTO83" s="1485"/>
      <c r="QTP83" s="1485"/>
      <c r="QTQ83" s="1485"/>
      <c r="QTR83" s="1485"/>
      <c r="QTS83" s="1485"/>
      <c r="QTT83" s="1485"/>
      <c r="QTU83" s="1485"/>
      <c r="QTV83" s="1485"/>
      <c r="QTW83" s="1485"/>
      <c r="QTX83" s="1485"/>
      <c r="QTY83" s="1485"/>
      <c r="QTZ83" s="1485"/>
      <c r="QUA83" s="1485"/>
      <c r="QUB83" s="1485"/>
      <c r="QUC83" s="1485"/>
      <c r="QUD83" s="1485"/>
      <c r="QUE83" s="1485"/>
      <c r="QUF83" s="1485"/>
      <c r="QUG83" s="1485"/>
      <c r="QUH83" s="1485"/>
      <c r="QUI83" s="1485"/>
      <c r="QUJ83" s="1485"/>
      <c r="QUK83" s="1485"/>
      <c r="QUL83" s="1485"/>
      <c r="QUM83" s="1485"/>
      <c r="QUN83" s="1485"/>
      <c r="QUO83" s="1485"/>
      <c r="QUP83" s="1485"/>
      <c r="QUQ83" s="1485"/>
      <c r="QUR83" s="1485"/>
      <c r="QUS83" s="1485"/>
      <c r="QUT83" s="1485"/>
      <c r="QUU83" s="1485"/>
      <c r="QUV83" s="1485"/>
      <c r="QUW83" s="1485"/>
      <c r="QUX83" s="1485"/>
      <c r="QUY83" s="1485"/>
      <c r="QUZ83" s="1485"/>
      <c r="QVA83" s="1485"/>
      <c r="QVB83" s="1485"/>
      <c r="QVC83" s="1485"/>
      <c r="QVD83" s="1485"/>
      <c r="QVE83" s="1485"/>
      <c r="QVF83" s="1485"/>
      <c r="QVG83" s="1485"/>
      <c r="QVH83" s="1485"/>
      <c r="QVI83" s="1485"/>
      <c r="QVJ83" s="1485"/>
      <c r="QVK83" s="1485"/>
      <c r="QVL83" s="1485"/>
      <c r="QVM83" s="1485"/>
      <c r="QVN83" s="1485"/>
      <c r="QVO83" s="1485"/>
      <c r="QVP83" s="1485"/>
      <c r="QVQ83" s="1485"/>
      <c r="QVR83" s="1485"/>
      <c r="QVS83" s="1485"/>
      <c r="QVT83" s="1485"/>
      <c r="QVU83" s="1485"/>
      <c r="QVV83" s="1485"/>
      <c r="QVW83" s="1485"/>
      <c r="QVX83" s="1485"/>
      <c r="QVY83" s="1485"/>
      <c r="QVZ83" s="1485"/>
      <c r="QWA83" s="1485"/>
      <c r="QWB83" s="1485"/>
      <c r="QWC83" s="1485"/>
      <c r="QWD83" s="1485"/>
      <c r="QWE83" s="1485"/>
      <c r="QWF83" s="1485"/>
      <c r="QWG83" s="1485"/>
      <c r="QWH83" s="1485"/>
      <c r="QWI83" s="1485"/>
      <c r="QWJ83" s="1485"/>
      <c r="QWK83" s="1485"/>
      <c r="QWL83" s="1485"/>
      <c r="QWM83" s="1485"/>
      <c r="QWN83" s="1485"/>
      <c r="QWO83" s="1485"/>
      <c r="QWP83" s="1485"/>
      <c r="QWQ83" s="1485"/>
      <c r="QWR83" s="1485"/>
      <c r="QWS83" s="1485"/>
      <c r="QWT83" s="1485"/>
      <c r="QWU83" s="1485"/>
      <c r="QWV83" s="1485"/>
      <c r="QWW83" s="1485"/>
      <c r="QWX83" s="1485"/>
      <c r="QWY83" s="1485"/>
      <c r="QWZ83" s="1485"/>
      <c r="QXA83" s="1485"/>
      <c r="QXB83" s="1485"/>
      <c r="QXC83" s="1485"/>
      <c r="QXD83" s="1485"/>
      <c r="QXE83" s="1485"/>
      <c r="QXF83" s="1485"/>
      <c r="QXG83" s="1485"/>
      <c r="QXH83" s="1485"/>
      <c r="QXI83" s="1485"/>
      <c r="QXJ83" s="1485"/>
      <c r="QXK83" s="1485"/>
      <c r="QXL83" s="1485"/>
      <c r="QXM83" s="1485"/>
      <c r="QXN83" s="1485"/>
      <c r="QXO83" s="1485"/>
      <c r="QXP83" s="1485"/>
      <c r="QXQ83" s="1485"/>
      <c r="QXR83" s="1485"/>
      <c r="QXS83" s="1485"/>
      <c r="QXT83" s="1485"/>
      <c r="QXU83" s="1485"/>
      <c r="QXV83" s="1485"/>
      <c r="QXW83" s="1485"/>
      <c r="QXX83" s="1485"/>
      <c r="QXY83" s="1485"/>
      <c r="QXZ83" s="1485"/>
      <c r="QYA83" s="1485"/>
      <c r="QYB83" s="1485"/>
      <c r="QYC83" s="1485"/>
      <c r="QYD83" s="1485"/>
      <c r="QYE83" s="1485"/>
      <c r="QYF83" s="1485"/>
      <c r="QYG83" s="1485"/>
      <c r="QYH83" s="1485"/>
      <c r="QYI83" s="1485"/>
      <c r="QYJ83" s="1485"/>
      <c r="QYK83" s="1485"/>
      <c r="QYL83" s="1485"/>
      <c r="QYM83" s="1485"/>
      <c r="QYN83" s="1485"/>
      <c r="QYO83" s="1485"/>
      <c r="QYP83" s="1485"/>
      <c r="QYQ83" s="1485"/>
      <c r="QYR83" s="1485"/>
      <c r="QYS83" s="1485"/>
      <c r="QYT83" s="1485"/>
      <c r="QYU83" s="1485"/>
      <c r="QYV83" s="1485"/>
      <c r="QYW83" s="1485"/>
      <c r="QYX83" s="1485"/>
      <c r="QYY83" s="1485"/>
      <c r="QYZ83" s="1485"/>
      <c r="QZA83" s="1485"/>
      <c r="QZB83" s="1485"/>
      <c r="QZC83" s="1485"/>
      <c r="QZD83" s="1485"/>
      <c r="QZE83" s="1485"/>
      <c r="QZF83" s="1485"/>
      <c r="QZG83" s="1485"/>
      <c r="QZH83" s="1485"/>
      <c r="QZI83" s="1485"/>
      <c r="QZJ83" s="1485"/>
      <c r="QZK83" s="1485"/>
      <c r="QZL83" s="1485"/>
      <c r="QZM83" s="1485"/>
      <c r="QZN83" s="1485"/>
      <c r="QZO83" s="1485"/>
      <c r="QZP83" s="1485"/>
      <c r="QZQ83" s="1485"/>
      <c r="QZR83" s="1485"/>
      <c r="QZS83" s="1485"/>
      <c r="QZT83" s="1485"/>
      <c r="QZU83" s="1485"/>
      <c r="QZV83" s="1485"/>
      <c r="QZW83" s="1485"/>
      <c r="QZX83" s="1485"/>
      <c r="QZY83" s="1485"/>
      <c r="QZZ83" s="1485"/>
      <c r="RAA83" s="1485"/>
      <c r="RAB83" s="1485"/>
      <c r="RAC83" s="1485"/>
      <c r="RAD83" s="1485"/>
      <c r="RAE83" s="1485"/>
      <c r="RAF83" s="1485"/>
      <c r="RAG83" s="1485"/>
      <c r="RAH83" s="1485"/>
      <c r="RAI83" s="1485"/>
      <c r="RAJ83" s="1485"/>
      <c r="RAK83" s="1485"/>
      <c r="RAL83" s="1485"/>
      <c r="RAM83" s="1485"/>
      <c r="RAN83" s="1485"/>
      <c r="RAO83" s="1485"/>
      <c r="RAP83" s="1485"/>
      <c r="RAQ83" s="1485"/>
      <c r="RAR83" s="1485"/>
      <c r="RAS83" s="1485"/>
      <c r="RAT83" s="1485"/>
      <c r="RAU83" s="1485"/>
      <c r="RAV83" s="1485"/>
      <c r="RAW83" s="1485"/>
      <c r="RAX83" s="1485"/>
      <c r="RAY83" s="1485"/>
      <c r="RAZ83" s="1485"/>
      <c r="RBA83" s="1485"/>
      <c r="RBB83" s="1485"/>
      <c r="RBC83" s="1485"/>
      <c r="RBD83" s="1485"/>
      <c r="RBE83" s="1485"/>
      <c r="RBF83" s="1485"/>
      <c r="RBG83" s="1485"/>
      <c r="RBH83" s="1485"/>
      <c r="RBI83" s="1485"/>
      <c r="RBJ83" s="1485"/>
      <c r="RBK83" s="1485"/>
      <c r="RBL83" s="1485"/>
      <c r="RBM83" s="1485"/>
      <c r="RBN83" s="1485"/>
      <c r="RBO83" s="1485"/>
      <c r="RBP83" s="1485"/>
      <c r="RBQ83" s="1485"/>
      <c r="RBR83" s="1485"/>
      <c r="RBS83" s="1485"/>
      <c r="RBT83" s="1485"/>
      <c r="RBU83" s="1485"/>
      <c r="RBV83" s="1485"/>
      <c r="RBW83" s="1485"/>
      <c r="RBX83" s="1485"/>
      <c r="RBY83" s="1485"/>
      <c r="RBZ83" s="1485"/>
      <c r="RCA83" s="1485"/>
      <c r="RCB83" s="1485"/>
      <c r="RCC83" s="1485"/>
      <c r="RCD83" s="1485"/>
      <c r="RCE83" s="1485"/>
      <c r="RCF83" s="1485"/>
      <c r="RCG83" s="1485"/>
      <c r="RCH83" s="1485"/>
      <c r="RCI83" s="1485"/>
      <c r="RCJ83" s="1485"/>
      <c r="RCK83" s="1485"/>
      <c r="RCL83" s="1485"/>
      <c r="RCM83" s="1485"/>
      <c r="RCN83" s="1485"/>
      <c r="RCO83" s="1485"/>
      <c r="RCP83" s="1485"/>
      <c r="RCQ83" s="1485"/>
      <c r="RCR83" s="1485"/>
      <c r="RCS83" s="1485"/>
      <c r="RCT83" s="1485"/>
      <c r="RCU83" s="1485"/>
      <c r="RCV83" s="1485"/>
      <c r="RCW83" s="1485"/>
      <c r="RCX83" s="1485"/>
      <c r="RCY83" s="1485"/>
      <c r="RCZ83" s="1485"/>
      <c r="RDA83" s="1485"/>
      <c r="RDB83" s="1485"/>
      <c r="RDC83" s="1485"/>
      <c r="RDD83" s="1485"/>
      <c r="RDE83" s="1485"/>
      <c r="RDF83" s="1485"/>
      <c r="RDG83" s="1485"/>
      <c r="RDH83" s="1485"/>
      <c r="RDI83" s="1485"/>
      <c r="RDJ83" s="1485"/>
      <c r="RDK83" s="1485"/>
      <c r="RDL83" s="1485"/>
      <c r="RDM83" s="1485"/>
      <c r="RDN83" s="1485"/>
      <c r="RDO83" s="1485"/>
      <c r="RDP83" s="1485"/>
      <c r="RDQ83" s="1485"/>
      <c r="RDR83" s="1485"/>
      <c r="RDS83" s="1485"/>
      <c r="RDT83" s="1485"/>
      <c r="RDU83" s="1485"/>
      <c r="RDV83" s="1485"/>
      <c r="RDW83" s="1485"/>
      <c r="RDX83" s="1485"/>
      <c r="RDY83" s="1485"/>
      <c r="RDZ83" s="1485"/>
      <c r="REA83" s="1485"/>
      <c r="REB83" s="1485"/>
      <c r="REC83" s="1485"/>
      <c r="RED83" s="1485"/>
      <c r="REE83" s="1485"/>
      <c r="REF83" s="1485"/>
      <c r="REG83" s="1485"/>
      <c r="REH83" s="1485"/>
      <c r="REI83" s="1485"/>
      <c r="REJ83" s="1485"/>
      <c r="REK83" s="1485"/>
      <c r="REL83" s="1485"/>
      <c r="REM83" s="1485"/>
      <c r="REN83" s="1485"/>
      <c r="REO83" s="1485"/>
      <c r="REP83" s="1485"/>
      <c r="REQ83" s="1485"/>
      <c r="RER83" s="1485"/>
      <c r="RES83" s="1485"/>
      <c r="RET83" s="1485"/>
      <c r="REU83" s="1485"/>
      <c r="REV83" s="1485"/>
      <c r="REW83" s="1485"/>
      <c r="REX83" s="1485"/>
      <c r="REY83" s="1485"/>
      <c r="REZ83" s="1485"/>
      <c r="RFA83" s="1485"/>
      <c r="RFB83" s="1485"/>
      <c r="RFC83" s="1485"/>
      <c r="RFD83" s="1485"/>
      <c r="RFE83" s="1485"/>
      <c r="RFF83" s="1485"/>
      <c r="RFG83" s="1485"/>
      <c r="RFH83" s="1485"/>
      <c r="RFI83" s="1485"/>
      <c r="RFJ83" s="1485"/>
      <c r="RFK83" s="1485"/>
      <c r="RFL83" s="1485"/>
      <c r="RFM83" s="1485"/>
      <c r="RFN83" s="1485"/>
      <c r="RFO83" s="1485"/>
      <c r="RFP83" s="1485"/>
      <c r="RFQ83" s="1485"/>
      <c r="RFR83" s="1485"/>
      <c r="RFS83" s="1485"/>
      <c r="RFT83" s="1485"/>
      <c r="RFU83" s="1485"/>
      <c r="RFV83" s="1485"/>
      <c r="RFW83" s="1485"/>
      <c r="RFX83" s="1485"/>
      <c r="RFY83" s="1485"/>
      <c r="RFZ83" s="1485"/>
      <c r="RGA83" s="1485"/>
      <c r="RGB83" s="1485"/>
      <c r="RGC83" s="1485"/>
      <c r="RGD83" s="1485"/>
      <c r="RGE83" s="1485"/>
      <c r="RGF83" s="1485"/>
      <c r="RGG83" s="1485"/>
      <c r="RGH83" s="1485"/>
      <c r="RGI83" s="1485"/>
      <c r="RGJ83" s="1485"/>
      <c r="RGK83" s="1485"/>
      <c r="RGL83" s="1485"/>
      <c r="RGM83" s="1485"/>
      <c r="RGN83" s="1485"/>
      <c r="RGO83" s="1485"/>
      <c r="RGP83" s="1485"/>
      <c r="RGQ83" s="1485"/>
      <c r="RGR83" s="1485"/>
      <c r="RGS83" s="1485"/>
      <c r="RGT83" s="1485"/>
      <c r="RGU83" s="1485"/>
      <c r="RGV83" s="1485"/>
      <c r="RGW83" s="1485"/>
      <c r="RGX83" s="1485"/>
      <c r="RGY83" s="1485"/>
      <c r="RGZ83" s="1485"/>
      <c r="RHA83" s="1485"/>
      <c r="RHB83" s="1485"/>
      <c r="RHC83" s="1485"/>
      <c r="RHD83" s="1485"/>
      <c r="RHE83" s="1485"/>
      <c r="RHF83" s="1485"/>
      <c r="RHG83" s="1485"/>
      <c r="RHH83" s="1485"/>
      <c r="RHI83" s="1485"/>
      <c r="RHJ83" s="1485"/>
      <c r="RHK83" s="1485"/>
      <c r="RHL83" s="1485"/>
      <c r="RHM83" s="1485"/>
      <c r="RHN83" s="1485"/>
      <c r="RHO83" s="1485"/>
      <c r="RHP83" s="1485"/>
      <c r="RHQ83" s="1485"/>
      <c r="RHR83" s="1485"/>
      <c r="RHS83" s="1485"/>
      <c r="RHT83" s="1485"/>
      <c r="RHU83" s="1485"/>
      <c r="RHV83" s="1485"/>
      <c r="RHW83" s="1485"/>
      <c r="RHX83" s="1485"/>
      <c r="RHY83" s="1485"/>
      <c r="RHZ83" s="1485"/>
      <c r="RIA83" s="1485"/>
      <c r="RIB83" s="1485"/>
      <c r="RIC83" s="1485"/>
      <c r="RID83" s="1485"/>
      <c r="RIE83" s="1485"/>
      <c r="RIF83" s="1485"/>
      <c r="RIG83" s="1485"/>
      <c r="RIH83" s="1485"/>
      <c r="RII83" s="1485"/>
      <c r="RIJ83" s="1485"/>
      <c r="RIK83" s="1485"/>
      <c r="RIL83" s="1485"/>
      <c r="RIM83" s="1485"/>
      <c r="RIN83" s="1485"/>
      <c r="RIO83" s="1485"/>
      <c r="RIP83" s="1485"/>
      <c r="RIQ83" s="1485"/>
      <c r="RIR83" s="1485"/>
      <c r="RIS83" s="1485"/>
      <c r="RIT83" s="1485"/>
      <c r="RIU83" s="1485"/>
      <c r="RIV83" s="1485"/>
      <c r="RIW83" s="1485"/>
      <c r="RIX83" s="1485"/>
      <c r="RIY83" s="1485"/>
      <c r="RIZ83" s="1485"/>
      <c r="RJA83" s="1485"/>
      <c r="RJB83" s="1485"/>
      <c r="RJC83" s="1485"/>
      <c r="RJD83" s="1485"/>
      <c r="RJE83" s="1485"/>
      <c r="RJF83" s="1485"/>
      <c r="RJG83" s="1485"/>
      <c r="RJH83" s="1485"/>
      <c r="RJI83" s="1485"/>
      <c r="RJJ83" s="1485"/>
      <c r="RJK83" s="1485"/>
      <c r="RJL83" s="1485"/>
      <c r="RJM83" s="1485"/>
      <c r="RJN83" s="1485"/>
      <c r="RJO83" s="1485"/>
      <c r="RJP83" s="1485"/>
      <c r="RJQ83" s="1485"/>
      <c r="RJR83" s="1485"/>
      <c r="RJS83" s="1485"/>
      <c r="RJT83" s="1485"/>
      <c r="RJU83" s="1485"/>
      <c r="RJV83" s="1485"/>
      <c r="RJW83" s="1485"/>
      <c r="RJX83" s="1485"/>
      <c r="RJY83" s="1485"/>
      <c r="RJZ83" s="1485"/>
      <c r="RKA83" s="1485"/>
      <c r="RKB83" s="1485"/>
      <c r="RKC83" s="1485"/>
      <c r="RKD83" s="1485"/>
      <c r="RKE83" s="1485"/>
      <c r="RKF83" s="1485"/>
      <c r="RKG83" s="1485"/>
      <c r="RKH83" s="1485"/>
      <c r="RKI83" s="1485"/>
      <c r="RKJ83" s="1485"/>
      <c r="RKK83" s="1485"/>
      <c r="RKL83" s="1485"/>
      <c r="RKM83" s="1485"/>
      <c r="RKN83" s="1485"/>
      <c r="RKO83" s="1485"/>
      <c r="RKP83" s="1485"/>
      <c r="RKQ83" s="1485"/>
      <c r="RKR83" s="1485"/>
      <c r="RKS83" s="1485"/>
      <c r="RKT83" s="1485"/>
      <c r="RKU83" s="1485"/>
      <c r="RKV83" s="1485"/>
      <c r="RKW83" s="1485"/>
      <c r="RKX83" s="1485"/>
      <c r="RKY83" s="1485"/>
      <c r="RKZ83" s="1485"/>
      <c r="RLA83" s="1485"/>
      <c r="RLB83" s="1485"/>
      <c r="RLC83" s="1485"/>
      <c r="RLD83" s="1485"/>
      <c r="RLE83" s="1485"/>
      <c r="RLF83" s="1485"/>
      <c r="RLG83" s="1485"/>
      <c r="RLH83" s="1485"/>
      <c r="RLI83" s="1485"/>
      <c r="RLJ83" s="1485"/>
      <c r="RLK83" s="1485"/>
      <c r="RLL83" s="1485"/>
      <c r="RLM83" s="1485"/>
      <c r="RLN83" s="1485"/>
      <c r="RLO83" s="1485"/>
      <c r="RLP83" s="1485"/>
      <c r="RLQ83" s="1485"/>
      <c r="RLR83" s="1485"/>
      <c r="RLS83" s="1485"/>
      <c r="RLT83" s="1485"/>
      <c r="RLU83" s="1485"/>
      <c r="RLV83" s="1485"/>
      <c r="RLW83" s="1485"/>
      <c r="RLX83" s="1485"/>
      <c r="RLY83" s="1485"/>
      <c r="RLZ83" s="1485"/>
      <c r="RMA83" s="1485"/>
      <c r="RMB83" s="1485"/>
      <c r="RMC83" s="1485"/>
      <c r="RMD83" s="1485"/>
      <c r="RME83" s="1485"/>
      <c r="RMF83" s="1485"/>
      <c r="RMG83" s="1485"/>
      <c r="RMH83" s="1485"/>
      <c r="RMI83" s="1485"/>
      <c r="RMJ83" s="1485"/>
      <c r="RMK83" s="1485"/>
      <c r="RML83" s="1485"/>
      <c r="RMM83" s="1485"/>
      <c r="RMN83" s="1485"/>
      <c r="RMO83" s="1485"/>
      <c r="RMP83" s="1485"/>
      <c r="RMQ83" s="1485"/>
      <c r="RMR83" s="1485"/>
      <c r="RMS83" s="1485"/>
      <c r="RMT83" s="1485"/>
      <c r="RMU83" s="1485"/>
      <c r="RMV83" s="1485"/>
      <c r="RMW83" s="1485"/>
      <c r="RMX83" s="1485"/>
      <c r="RMY83" s="1485"/>
      <c r="RMZ83" s="1485"/>
      <c r="RNA83" s="1485"/>
      <c r="RNB83" s="1485"/>
      <c r="RNC83" s="1485"/>
      <c r="RND83" s="1485"/>
      <c r="RNE83" s="1485"/>
      <c r="RNF83" s="1485"/>
      <c r="RNG83" s="1485"/>
      <c r="RNH83" s="1485"/>
      <c r="RNI83" s="1485"/>
      <c r="RNJ83" s="1485"/>
      <c r="RNK83" s="1485"/>
      <c r="RNL83" s="1485"/>
      <c r="RNM83" s="1485"/>
      <c r="RNN83" s="1485"/>
      <c r="RNO83" s="1485"/>
      <c r="RNP83" s="1485"/>
      <c r="RNQ83" s="1485"/>
      <c r="RNR83" s="1485"/>
      <c r="RNS83" s="1485"/>
      <c r="RNT83" s="1485"/>
      <c r="RNU83" s="1485"/>
      <c r="RNV83" s="1485"/>
      <c r="RNW83" s="1485"/>
      <c r="RNX83" s="1485"/>
      <c r="RNY83" s="1485"/>
      <c r="RNZ83" s="1485"/>
      <c r="ROA83" s="1485"/>
      <c r="ROB83" s="1485"/>
      <c r="ROC83" s="1485"/>
      <c r="ROD83" s="1485"/>
      <c r="ROE83" s="1485"/>
      <c r="ROF83" s="1485"/>
      <c r="ROG83" s="1485"/>
      <c r="ROH83" s="1485"/>
      <c r="ROI83" s="1485"/>
      <c r="ROJ83" s="1485"/>
      <c r="ROK83" s="1485"/>
      <c r="ROL83" s="1485"/>
      <c r="ROM83" s="1485"/>
      <c r="RON83" s="1485"/>
      <c r="ROO83" s="1485"/>
      <c r="ROP83" s="1485"/>
      <c r="ROQ83" s="1485"/>
      <c r="ROR83" s="1485"/>
      <c r="ROS83" s="1485"/>
      <c r="ROT83" s="1485"/>
      <c r="ROU83" s="1485"/>
      <c r="ROV83" s="1485"/>
      <c r="ROW83" s="1485"/>
      <c r="ROX83" s="1485"/>
      <c r="ROY83" s="1485"/>
      <c r="ROZ83" s="1485"/>
      <c r="RPA83" s="1485"/>
      <c r="RPB83" s="1485"/>
      <c r="RPC83" s="1485"/>
      <c r="RPD83" s="1485"/>
      <c r="RPE83" s="1485"/>
      <c r="RPF83" s="1485"/>
      <c r="RPG83" s="1485"/>
      <c r="RPH83" s="1485"/>
      <c r="RPI83" s="1485"/>
      <c r="RPJ83" s="1485"/>
      <c r="RPK83" s="1485"/>
      <c r="RPL83" s="1485"/>
      <c r="RPM83" s="1485"/>
      <c r="RPN83" s="1485"/>
      <c r="RPO83" s="1485"/>
      <c r="RPP83" s="1485"/>
      <c r="RPQ83" s="1485"/>
      <c r="RPR83" s="1485"/>
      <c r="RPS83" s="1485"/>
      <c r="RPT83" s="1485"/>
      <c r="RPU83" s="1485"/>
      <c r="RPV83" s="1485"/>
      <c r="RPW83" s="1485"/>
      <c r="RPX83" s="1485"/>
      <c r="RPY83" s="1485"/>
      <c r="RPZ83" s="1485"/>
      <c r="RQA83" s="1485"/>
      <c r="RQB83" s="1485"/>
      <c r="RQC83" s="1485"/>
      <c r="RQD83" s="1485"/>
      <c r="RQE83" s="1485"/>
      <c r="RQF83" s="1485"/>
      <c r="RQG83" s="1485"/>
      <c r="RQH83" s="1485"/>
      <c r="RQI83" s="1485"/>
      <c r="RQJ83" s="1485"/>
      <c r="RQK83" s="1485"/>
      <c r="RQL83" s="1485"/>
      <c r="RQM83" s="1485"/>
      <c r="RQN83" s="1485"/>
      <c r="RQO83" s="1485"/>
      <c r="RQP83" s="1485"/>
      <c r="RQQ83" s="1485"/>
      <c r="RQR83" s="1485"/>
      <c r="RQS83" s="1485"/>
      <c r="RQT83" s="1485"/>
      <c r="RQU83" s="1485"/>
      <c r="RQV83" s="1485"/>
      <c r="RQW83" s="1485"/>
      <c r="RQX83" s="1485"/>
      <c r="RQY83" s="1485"/>
      <c r="RQZ83" s="1485"/>
      <c r="RRA83" s="1485"/>
      <c r="RRB83" s="1485"/>
      <c r="RRC83" s="1485"/>
      <c r="RRD83" s="1485"/>
      <c r="RRE83" s="1485"/>
      <c r="RRF83" s="1485"/>
      <c r="RRG83" s="1485"/>
      <c r="RRH83" s="1485"/>
      <c r="RRI83" s="1485"/>
      <c r="RRJ83" s="1485"/>
      <c r="RRK83" s="1485"/>
      <c r="RRL83" s="1485"/>
      <c r="RRM83" s="1485"/>
      <c r="RRN83" s="1485"/>
      <c r="RRO83" s="1485"/>
      <c r="RRP83" s="1485"/>
      <c r="RRQ83" s="1485"/>
      <c r="RRR83" s="1485"/>
      <c r="RRS83" s="1485"/>
      <c r="RRT83" s="1485"/>
      <c r="RRU83" s="1485"/>
      <c r="RRV83" s="1485"/>
      <c r="RRW83" s="1485"/>
      <c r="RRX83" s="1485"/>
      <c r="RRY83" s="1485"/>
      <c r="RRZ83" s="1485"/>
      <c r="RSA83" s="1485"/>
      <c r="RSB83" s="1485"/>
      <c r="RSC83" s="1485"/>
      <c r="RSD83" s="1485"/>
      <c r="RSE83" s="1485"/>
      <c r="RSF83" s="1485"/>
      <c r="RSG83" s="1485"/>
      <c r="RSH83" s="1485"/>
      <c r="RSI83" s="1485"/>
      <c r="RSJ83" s="1485"/>
      <c r="RSK83" s="1485"/>
      <c r="RSL83" s="1485"/>
      <c r="RSM83" s="1485"/>
      <c r="RSN83" s="1485"/>
      <c r="RSO83" s="1485"/>
      <c r="RSP83" s="1485"/>
      <c r="RSQ83" s="1485"/>
      <c r="RSR83" s="1485"/>
      <c r="RSS83" s="1485"/>
      <c r="RST83" s="1485"/>
      <c r="RSU83" s="1485"/>
      <c r="RSV83" s="1485"/>
      <c r="RSW83" s="1485"/>
      <c r="RSX83" s="1485"/>
      <c r="RSY83" s="1485"/>
      <c r="RSZ83" s="1485"/>
      <c r="RTA83" s="1485"/>
      <c r="RTB83" s="1485"/>
      <c r="RTC83" s="1485"/>
      <c r="RTD83" s="1485"/>
      <c r="RTE83" s="1485"/>
      <c r="RTF83" s="1485"/>
      <c r="RTG83" s="1485"/>
      <c r="RTH83" s="1485"/>
      <c r="RTI83" s="1485"/>
      <c r="RTJ83" s="1485"/>
      <c r="RTK83" s="1485"/>
      <c r="RTL83" s="1485"/>
      <c r="RTM83" s="1485"/>
      <c r="RTN83" s="1485"/>
      <c r="RTO83" s="1485"/>
      <c r="RTP83" s="1485"/>
      <c r="RTQ83" s="1485"/>
      <c r="RTR83" s="1485"/>
      <c r="RTS83" s="1485"/>
      <c r="RTT83" s="1485"/>
      <c r="RTU83" s="1485"/>
      <c r="RTV83" s="1485"/>
      <c r="RTW83" s="1485"/>
      <c r="RTX83" s="1485"/>
      <c r="RTY83" s="1485"/>
      <c r="RTZ83" s="1485"/>
      <c r="RUA83" s="1485"/>
      <c r="RUB83" s="1485"/>
      <c r="RUC83" s="1485"/>
      <c r="RUD83" s="1485"/>
      <c r="RUE83" s="1485"/>
      <c r="RUF83" s="1485"/>
      <c r="RUG83" s="1485"/>
      <c r="RUH83" s="1485"/>
      <c r="RUI83" s="1485"/>
      <c r="RUJ83" s="1485"/>
      <c r="RUK83" s="1485"/>
      <c r="RUL83" s="1485"/>
      <c r="RUM83" s="1485"/>
      <c r="RUN83" s="1485"/>
      <c r="RUO83" s="1485"/>
      <c r="RUP83" s="1485"/>
      <c r="RUQ83" s="1485"/>
      <c r="RUR83" s="1485"/>
      <c r="RUS83" s="1485"/>
      <c r="RUT83" s="1485"/>
      <c r="RUU83" s="1485"/>
      <c r="RUV83" s="1485"/>
      <c r="RUW83" s="1485"/>
      <c r="RUX83" s="1485"/>
      <c r="RUY83" s="1485"/>
      <c r="RUZ83" s="1485"/>
      <c r="RVA83" s="1485"/>
      <c r="RVB83" s="1485"/>
      <c r="RVC83" s="1485"/>
      <c r="RVD83" s="1485"/>
      <c r="RVE83" s="1485"/>
      <c r="RVF83" s="1485"/>
      <c r="RVG83" s="1485"/>
      <c r="RVH83" s="1485"/>
      <c r="RVI83" s="1485"/>
      <c r="RVJ83" s="1485"/>
      <c r="RVK83" s="1485"/>
      <c r="RVL83" s="1485"/>
      <c r="RVM83" s="1485"/>
      <c r="RVN83" s="1485"/>
      <c r="RVO83" s="1485"/>
      <c r="RVP83" s="1485"/>
      <c r="RVQ83" s="1485"/>
      <c r="RVR83" s="1485"/>
      <c r="RVS83" s="1485"/>
      <c r="RVT83" s="1485"/>
      <c r="RVU83" s="1485"/>
      <c r="RVV83" s="1485"/>
      <c r="RVW83" s="1485"/>
      <c r="RVX83" s="1485"/>
      <c r="RVY83" s="1485"/>
      <c r="RVZ83" s="1485"/>
      <c r="RWA83" s="1485"/>
      <c r="RWB83" s="1485"/>
      <c r="RWC83" s="1485"/>
      <c r="RWD83" s="1485"/>
      <c r="RWE83" s="1485"/>
      <c r="RWF83" s="1485"/>
      <c r="RWG83" s="1485"/>
      <c r="RWH83" s="1485"/>
      <c r="RWI83" s="1485"/>
      <c r="RWJ83" s="1485"/>
      <c r="RWK83" s="1485"/>
      <c r="RWL83" s="1485"/>
      <c r="RWM83" s="1485"/>
      <c r="RWN83" s="1485"/>
      <c r="RWO83" s="1485"/>
      <c r="RWP83" s="1485"/>
      <c r="RWQ83" s="1485"/>
      <c r="RWR83" s="1485"/>
      <c r="RWS83" s="1485"/>
      <c r="RWT83" s="1485"/>
      <c r="RWU83" s="1485"/>
      <c r="RWV83" s="1485"/>
      <c r="RWW83" s="1485"/>
      <c r="RWX83" s="1485"/>
      <c r="RWY83" s="1485"/>
      <c r="RWZ83" s="1485"/>
      <c r="RXA83" s="1485"/>
      <c r="RXB83" s="1485"/>
      <c r="RXC83" s="1485"/>
      <c r="RXD83" s="1485"/>
      <c r="RXE83" s="1485"/>
      <c r="RXF83" s="1485"/>
      <c r="RXG83" s="1485"/>
      <c r="RXH83" s="1485"/>
      <c r="RXI83" s="1485"/>
      <c r="RXJ83" s="1485"/>
      <c r="RXK83" s="1485"/>
      <c r="RXL83" s="1485"/>
      <c r="RXM83" s="1485"/>
      <c r="RXN83" s="1485"/>
      <c r="RXO83" s="1485"/>
      <c r="RXP83" s="1485"/>
      <c r="RXQ83" s="1485"/>
      <c r="RXR83" s="1485"/>
      <c r="RXS83" s="1485"/>
      <c r="RXT83" s="1485"/>
      <c r="RXU83" s="1485"/>
      <c r="RXV83" s="1485"/>
      <c r="RXW83" s="1485"/>
      <c r="RXX83" s="1485"/>
      <c r="RXY83" s="1485"/>
      <c r="RXZ83" s="1485"/>
      <c r="RYA83" s="1485"/>
      <c r="RYB83" s="1485"/>
      <c r="RYC83" s="1485"/>
      <c r="RYD83" s="1485"/>
      <c r="RYE83" s="1485"/>
      <c r="RYF83" s="1485"/>
      <c r="RYG83" s="1485"/>
      <c r="RYH83" s="1485"/>
      <c r="RYI83" s="1485"/>
      <c r="RYJ83" s="1485"/>
      <c r="RYK83" s="1485"/>
      <c r="RYL83" s="1485"/>
      <c r="RYM83" s="1485"/>
      <c r="RYN83" s="1485"/>
      <c r="RYO83" s="1485"/>
      <c r="RYP83" s="1485"/>
      <c r="RYQ83" s="1485"/>
      <c r="RYR83" s="1485"/>
      <c r="RYS83" s="1485"/>
      <c r="RYT83" s="1485"/>
      <c r="RYU83" s="1485"/>
      <c r="RYV83" s="1485"/>
      <c r="RYW83" s="1485"/>
      <c r="RYX83" s="1485"/>
      <c r="RYY83" s="1485"/>
      <c r="RYZ83" s="1485"/>
      <c r="RZA83" s="1485"/>
      <c r="RZB83" s="1485"/>
      <c r="RZC83" s="1485"/>
      <c r="RZD83" s="1485"/>
      <c r="RZE83" s="1485"/>
      <c r="RZF83" s="1485"/>
      <c r="RZG83" s="1485"/>
      <c r="RZH83" s="1485"/>
      <c r="RZI83" s="1485"/>
      <c r="RZJ83" s="1485"/>
      <c r="RZK83" s="1485"/>
      <c r="RZL83" s="1485"/>
      <c r="RZM83" s="1485"/>
      <c r="RZN83" s="1485"/>
      <c r="RZO83" s="1485"/>
      <c r="RZP83" s="1485"/>
      <c r="RZQ83" s="1485"/>
      <c r="RZR83" s="1485"/>
      <c r="RZS83" s="1485"/>
      <c r="RZT83" s="1485"/>
      <c r="RZU83" s="1485"/>
      <c r="RZV83" s="1485"/>
      <c r="RZW83" s="1485"/>
      <c r="RZX83" s="1485"/>
      <c r="RZY83" s="1485"/>
      <c r="RZZ83" s="1485"/>
      <c r="SAA83" s="1485"/>
      <c r="SAB83" s="1485"/>
      <c r="SAC83" s="1485"/>
      <c r="SAD83" s="1485"/>
      <c r="SAE83" s="1485"/>
      <c r="SAF83" s="1485"/>
      <c r="SAG83" s="1485"/>
      <c r="SAH83" s="1485"/>
      <c r="SAI83" s="1485"/>
      <c r="SAJ83" s="1485"/>
      <c r="SAK83" s="1485"/>
      <c r="SAL83" s="1485"/>
      <c r="SAM83" s="1485"/>
      <c r="SAN83" s="1485"/>
      <c r="SAO83" s="1485"/>
      <c r="SAP83" s="1485"/>
      <c r="SAQ83" s="1485"/>
      <c r="SAR83" s="1485"/>
      <c r="SAS83" s="1485"/>
      <c r="SAT83" s="1485"/>
      <c r="SAU83" s="1485"/>
      <c r="SAV83" s="1485"/>
      <c r="SAW83" s="1485"/>
      <c r="SAX83" s="1485"/>
      <c r="SAY83" s="1485"/>
      <c r="SAZ83" s="1485"/>
      <c r="SBA83" s="1485"/>
      <c r="SBB83" s="1485"/>
      <c r="SBC83" s="1485"/>
      <c r="SBD83" s="1485"/>
      <c r="SBE83" s="1485"/>
      <c r="SBF83" s="1485"/>
      <c r="SBG83" s="1485"/>
      <c r="SBH83" s="1485"/>
      <c r="SBI83" s="1485"/>
      <c r="SBJ83" s="1485"/>
      <c r="SBK83" s="1485"/>
      <c r="SBL83" s="1485"/>
      <c r="SBM83" s="1485"/>
      <c r="SBN83" s="1485"/>
      <c r="SBO83" s="1485"/>
      <c r="SBP83" s="1485"/>
      <c r="SBQ83" s="1485"/>
      <c r="SBR83" s="1485"/>
      <c r="SBS83" s="1485"/>
      <c r="SBT83" s="1485"/>
      <c r="SBU83" s="1485"/>
      <c r="SBV83" s="1485"/>
      <c r="SBW83" s="1485"/>
      <c r="SBX83" s="1485"/>
      <c r="SBY83" s="1485"/>
      <c r="SBZ83" s="1485"/>
      <c r="SCA83" s="1485"/>
      <c r="SCB83" s="1485"/>
      <c r="SCC83" s="1485"/>
      <c r="SCD83" s="1485"/>
      <c r="SCE83" s="1485"/>
      <c r="SCF83" s="1485"/>
      <c r="SCG83" s="1485"/>
      <c r="SCH83" s="1485"/>
      <c r="SCI83" s="1485"/>
      <c r="SCJ83" s="1485"/>
      <c r="SCK83" s="1485"/>
      <c r="SCL83" s="1485"/>
      <c r="SCM83" s="1485"/>
      <c r="SCN83" s="1485"/>
      <c r="SCO83" s="1485"/>
      <c r="SCP83" s="1485"/>
      <c r="SCQ83" s="1485"/>
      <c r="SCR83" s="1485"/>
      <c r="SCS83" s="1485"/>
      <c r="SCT83" s="1485"/>
      <c r="SCU83" s="1485"/>
      <c r="SCV83" s="1485"/>
      <c r="SCW83" s="1485"/>
      <c r="SCX83" s="1485"/>
      <c r="SCY83" s="1485"/>
      <c r="SCZ83" s="1485"/>
      <c r="SDA83" s="1485"/>
      <c r="SDB83" s="1485"/>
      <c r="SDC83" s="1485"/>
      <c r="SDD83" s="1485"/>
      <c r="SDE83" s="1485"/>
      <c r="SDF83" s="1485"/>
      <c r="SDG83" s="1485"/>
      <c r="SDH83" s="1485"/>
      <c r="SDI83" s="1485"/>
      <c r="SDJ83" s="1485"/>
      <c r="SDK83" s="1485"/>
      <c r="SDL83" s="1485"/>
      <c r="SDM83" s="1485"/>
      <c r="SDN83" s="1485"/>
      <c r="SDO83" s="1485"/>
      <c r="SDP83" s="1485"/>
      <c r="SDQ83" s="1485"/>
      <c r="SDR83" s="1485"/>
      <c r="SDS83" s="1485"/>
      <c r="SDT83" s="1485"/>
      <c r="SDU83" s="1485"/>
      <c r="SDV83" s="1485"/>
      <c r="SDW83" s="1485"/>
      <c r="SDX83" s="1485"/>
      <c r="SDY83" s="1485"/>
      <c r="SDZ83" s="1485"/>
      <c r="SEA83" s="1485"/>
      <c r="SEB83" s="1485"/>
      <c r="SEC83" s="1485"/>
      <c r="SED83" s="1485"/>
      <c r="SEE83" s="1485"/>
      <c r="SEF83" s="1485"/>
      <c r="SEG83" s="1485"/>
      <c r="SEH83" s="1485"/>
      <c r="SEI83" s="1485"/>
      <c r="SEJ83" s="1485"/>
      <c r="SEK83" s="1485"/>
      <c r="SEL83" s="1485"/>
      <c r="SEM83" s="1485"/>
      <c r="SEN83" s="1485"/>
      <c r="SEO83" s="1485"/>
      <c r="SEP83" s="1485"/>
      <c r="SEQ83" s="1485"/>
      <c r="SER83" s="1485"/>
      <c r="SES83" s="1485"/>
      <c r="SET83" s="1485"/>
      <c r="SEU83" s="1485"/>
      <c r="SEV83" s="1485"/>
      <c r="SEW83" s="1485"/>
      <c r="SEX83" s="1485"/>
      <c r="SEY83" s="1485"/>
      <c r="SEZ83" s="1485"/>
      <c r="SFA83" s="1485"/>
      <c r="SFB83" s="1485"/>
      <c r="SFC83" s="1485"/>
      <c r="SFD83" s="1485"/>
      <c r="SFE83" s="1485"/>
      <c r="SFF83" s="1485"/>
      <c r="SFG83" s="1485"/>
      <c r="SFH83" s="1485"/>
      <c r="SFI83" s="1485"/>
      <c r="SFJ83" s="1485"/>
      <c r="SFK83" s="1485"/>
      <c r="SFL83" s="1485"/>
      <c r="SFM83" s="1485"/>
      <c r="SFN83" s="1485"/>
      <c r="SFO83" s="1485"/>
      <c r="SFP83" s="1485"/>
      <c r="SFQ83" s="1485"/>
      <c r="SFR83" s="1485"/>
      <c r="SFS83" s="1485"/>
      <c r="SFT83" s="1485"/>
      <c r="SFU83" s="1485"/>
      <c r="SFV83" s="1485"/>
      <c r="SFW83" s="1485"/>
      <c r="SFX83" s="1485"/>
      <c r="SFY83" s="1485"/>
      <c r="SFZ83" s="1485"/>
      <c r="SGA83" s="1485"/>
      <c r="SGB83" s="1485"/>
      <c r="SGC83" s="1485"/>
      <c r="SGD83" s="1485"/>
      <c r="SGE83" s="1485"/>
      <c r="SGF83" s="1485"/>
      <c r="SGG83" s="1485"/>
      <c r="SGH83" s="1485"/>
      <c r="SGI83" s="1485"/>
      <c r="SGJ83" s="1485"/>
      <c r="SGK83" s="1485"/>
      <c r="SGL83" s="1485"/>
      <c r="SGM83" s="1485"/>
      <c r="SGN83" s="1485"/>
      <c r="SGO83" s="1485"/>
      <c r="SGP83" s="1485"/>
      <c r="SGQ83" s="1485"/>
      <c r="SGR83" s="1485"/>
      <c r="SGS83" s="1485"/>
      <c r="SGT83" s="1485"/>
      <c r="SGU83" s="1485"/>
      <c r="SGV83" s="1485"/>
      <c r="SGW83" s="1485"/>
      <c r="SGX83" s="1485"/>
      <c r="SGY83" s="1485"/>
      <c r="SGZ83" s="1485"/>
      <c r="SHA83" s="1485"/>
      <c r="SHB83" s="1485"/>
      <c r="SHC83" s="1485"/>
      <c r="SHD83" s="1485"/>
      <c r="SHE83" s="1485"/>
      <c r="SHF83" s="1485"/>
      <c r="SHG83" s="1485"/>
      <c r="SHH83" s="1485"/>
      <c r="SHI83" s="1485"/>
      <c r="SHJ83" s="1485"/>
      <c r="SHK83" s="1485"/>
      <c r="SHL83" s="1485"/>
      <c r="SHM83" s="1485"/>
      <c r="SHN83" s="1485"/>
      <c r="SHO83" s="1485"/>
      <c r="SHP83" s="1485"/>
      <c r="SHQ83" s="1485"/>
      <c r="SHR83" s="1485"/>
      <c r="SHS83" s="1485"/>
      <c r="SHT83" s="1485"/>
      <c r="SHU83" s="1485"/>
      <c r="SHV83" s="1485"/>
      <c r="SHW83" s="1485"/>
      <c r="SHX83" s="1485"/>
      <c r="SHY83" s="1485"/>
      <c r="SHZ83" s="1485"/>
      <c r="SIA83" s="1485"/>
      <c r="SIB83" s="1485"/>
      <c r="SIC83" s="1485"/>
      <c r="SID83" s="1485"/>
      <c r="SIE83" s="1485"/>
      <c r="SIF83" s="1485"/>
      <c r="SIG83" s="1485"/>
      <c r="SIH83" s="1485"/>
      <c r="SII83" s="1485"/>
      <c r="SIJ83" s="1485"/>
      <c r="SIK83" s="1485"/>
      <c r="SIL83" s="1485"/>
      <c r="SIM83" s="1485"/>
      <c r="SIN83" s="1485"/>
      <c r="SIO83" s="1485"/>
      <c r="SIP83" s="1485"/>
      <c r="SIQ83" s="1485"/>
      <c r="SIR83" s="1485"/>
      <c r="SIS83" s="1485"/>
      <c r="SIT83" s="1485"/>
      <c r="SIU83" s="1485"/>
      <c r="SIV83" s="1485"/>
      <c r="SIW83" s="1485"/>
      <c r="SIX83" s="1485"/>
      <c r="SIY83" s="1485"/>
      <c r="SIZ83" s="1485"/>
      <c r="SJA83" s="1485"/>
      <c r="SJB83" s="1485"/>
      <c r="SJC83" s="1485"/>
      <c r="SJD83" s="1485"/>
      <c r="SJE83" s="1485"/>
      <c r="SJF83" s="1485"/>
      <c r="SJG83" s="1485"/>
      <c r="SJH83" s="1485"/>
      <c r="SJI83" s="1485"/>
      <c r="SJJ83" s="1485"/>
      <c r="SJK83" s="1485"/>
      <c r="SJL83" s="1485"/>
      <c r="SJM83" s="1485"/>
      <c r="SJN83" s="1485"/>
      <c r="SJO83" s="1485"/>
      <c r="SJP83" s="1485"/>
      <c r="SJQ83" s="1485"/>
      <c r="SJR83" s="1485"/>
      <c r="SJS83" s="1485"/>
      <c r="SJT83" s="1485"/>
      <c r="SJU83" s="1485"/>
      <c r="SJV83" s="1485"/>
      <c r="SJW83" s="1485"/>
      <c r="SJX83" s="1485"/>
      <c r="SJY83" s="1485"/>
      <c r="SJZ83" s="1485"/>
      <c r="SKA83" s="1485"/>
      <c r="SKB83" s="1485"/>
      <c r="SKC83" s="1485"/>
      <c r="SKD83" s="1485"/>
      <c r="SKE83" s="1485"/>
      <c r="SKF83" s="1485"/>
      <c r="SKG83" s="1485"/>
      <c r="SKH83" s="1485"/>
      <c r="SKI83" s="1485"/>
      <c r="SKJ83" s="1485"/>
      <c r="SKK83" s="1485"/>
      <c r="SKL83" s="1485"/>
      <c r="SKM83" s="1485"/>
      <c r="SKN83" s="1485"/>
      <c r="SKO83" s="1485"/>
      <c r="SKP83" s="1485"/>
      <c r="SKQ83" s="1485"/>
      <c r="SKR83" s="1485"/>
      <c r="SKS83" s="1485"/>
      <c r="SKT83" s="1485"/>
      <c r="SKU83" s="1485"/>
      <c r="SKV83" s="1485"/>
      <c r="SKW83" s="1485"/>
      <c r="SKX83" s="1485"/>
      <c r="SKY83" s="1485"/>
      <c r="SKZ83" s="1485"/>
      <c r="SLA83" s="1485"/>
      <c r="SLB83" s="1485"/>
      <c r="SLC83" s="1485"/>
      <c r="SLD83" s="1485"/>
      <c r="SLE83" s="1485"/>
      <c r="SLF83" s="1485"/>
      <c r="SLG83" s="1485"/>
      <c r="SLH83" s="1485"/>
      <c r="SLI83" s="1485"/>
      <c r="SLJ83" s="1485"/>
      <c r="SLK83" s="1485"/>
      <c r="SLL83" s="1485"/>
      <c r="SLM83" s="1485"/>
      <c r="SLN83" s="1485"/>
      <c r="SLO83" s="1485"/>
      <c r="SLP83" s="1485"/>
      <c r="SLQ83" s="1485"/>
      <c r="SLR83" s="1485"/>
      <c r="SLS83" s="1485"/>
      <c r="SLT83" s="1485"/>
      <c r="SLU83" s="1485"/>
      <c r="SLV83" s="1485"/>
      <c r="SLW83" s="1485"/>
      <c r="SLX83" s="1485"/>
      <c r="SLY83" s="1485"/>
      <c r="SLZ83" s="1485"/>
      <c r="SMA83" s="1485"/>
      <c r="SMB83" s="1485"/>
      <c r="SMC83" s="1485"/>
      <c r="SMD83" s="1485"/>
      <c r="SME83" s="1485"/>
      <c r="SMF83" s="1485"/>
      <c r="SMG83" s="1485"/>
      <c r="SMH83" s="1485"/>
      <c r="SMI83" s="1485"/>
      <c r="SMJ83" s="1485"/>
      <c r="SMK83" s="1485"/>
      <c r="SML83" s="1485"/>
      <c r="SMM83" s="1485"/>
      <c r="SMN83" s="1485"/>
      <c r="SMO83" s="1485"/>
      <c r="SMP83" s="1485"/>
      <c r="SMQ83" s="1485"/>
      <c r="SMR83" s="1485"/>
      <c r="SMS83" s="1485"/>
      <c r="SMT83" s="1485"/>
      <c r="SMU83" s="1485"/>
      <c r="SMV83" s="1485"/>
      <c r="SMW83" s="1485"/>
      <c r="SMX83" s="1485"/>
      <c r="SMY83" s="1485"/>
      <c r="SMZ83" s="1485"/>
      <c r="SNA83" s="1485"/>
      <c r="SNB83" s="1485"/>
      <c r="SNC83" s="1485"/>
      <c r="SND83" s="1485"/>
      <c r="SNE83" s="1485"/>
      <c r="SNF83" s="1485"/>
      <c r="SNG83" s="1485"/>
      <c r="SNH83" s="1485"/>
      <c r="SNI83" s="1485"/>
      <c r="SNJ83" s="1485"/>
      <c r="SNK83" s="1485"/>
      <c r="SNL83" s="1485"/>
      <c r="SNM83" s="1485"/>
      <c r="SNN83" s="1485"/>
      <c r="SNO83" s="1485"/>
      <c r="SNP83" s="1485"/>
      <c r="SNQ83" s="1485"/>
      <c r="SNR83" s="1485"/>
      <c r="SNS83" s="1485"/>
      <c r="SNT83" s="1485"/>
      <c r="SNU83" s="1485"/>
      <c r="SNV83" s="1485"/>
      <c r="SNW83" s="1485"/>
      <c r="SNX83" s="1485"/>
      <c r="SNY83" s="1485"/>
      <c r="SNZ83" s="1485"/>
      <c r="SOA83" s="1485"/>
      <c r="SOB83" s="1485"/>
      <c r="SOC83" s="1485"/>
      <c r="SOD83" s="1485"/>
      <c r="SOE83" s="1485"/>
      <c r="SOF83" s="1485"/>
      <c r="SOG83" s="1485"/>
      <c r="SOH83" s="1485"/>
      <c r="SOI83" s="1485"/>
      <c r="SOJ83" s="1485"/>
      <c r="SOK83" s="1485"/>
      <c r="SOL83" s="1485"/>
      <c r="SOM83" s="1485"/>
      <c r="SON83" s="1485"/>
      <c r="SOO83" s="1485"/>
      <c r="SOP83" s="1485"/>
      <c r="SOQ83" s="1485"/>
      <c r="SOR83" s="1485"/>
      <c r="SOS83" s="1485"/>
      <c r="SOT83" s="1485"/>
      <c r="SOU83" s="1485"/>
      <c r="SOV83" s="1485"/>
      <c r="SOW83" s="1485"/>
      <c r="SOX83" s="1485"/>
      <c r="SOY83" s="1485"/>
      <c r="SOZ83" s="1485"/>
      <c r="SPA83" s="1485"/>
      <c r="SPB83" s="1485"/>
      <c r="SPC83" s="1485"/>
      <c r="SPD83" s="1485"/>
      <c r="SPE83" s="1485"/>
      <c r="SPF83" s="1485"/>
      <c r="SPG83" s="1485"/>
      <c r="SPH83" s="1485"/>
      <c r="SPI83" s="1485"/>
      <c r="SPJ83" s="1485"/>
      <c r="SPK83" s="1485"/>
      <c r="SPL83" s="1485"/>
      <c r="SPM83" s="1485"/>
      <c r="SPN83" s="1485"/>
      <c r="SPO83" s="1485"/>
      <c r="SPP83" s="1485"/>
      <c r="SPQ83" s="1485"/>
      <c r="SPR83" s="1485"/>
      <c r="SPS83" s="1485"/>
      <c r="SPT83" s="1485"/>
      <c r="SPU83" s="1485"/>
      <c r="SPV83" s="1485"/>
      <c r="SPW83" s="1485"/>
      <c r="SPX83" s="1485"/>
      <c r="SPY83" s="1485"/>
      <c r="SPZ83" s="1485"/>
      <c r="SQA83" s="1485"/>
      <c r="SQB83" s="1485"/>
      <c r="SQC83" s="1485"/>
      <c r="SQD83" s="1485"/>
      <c r="SQE83" s="1485"/>
      <c r="SQF83" s="1485"/>
      <c r="SQG83" s="1485"/>
      <c r="SQH83" s="1485"/>
      <c r="SQI83" s="1485"/>
      <c r="SQJ83" s="1485"/>
      <c r="SQK83" s="1485"/>
      <c r="SQL83" s="1485"/>
      <c r="SQM83" s="1485"/>
      <c r="SQN83" s="1485"/>
      <c r="SQO83" s="1485"/>
      <c r="SQP83" s="1485"/>
      <c r="SQQ83" s="1485"/>
      <c r="SQR83" s="1485"/>
      <c r="SQS83" s="1485"/>
      <c r="SQT83" s="1485"/>
      <c r="SQU83" s="1485"/>
      <c r="SQV83" s="1485"/>
      <c r="SQW83" s="1485"/>
      <c r="SQX83" s="1485"/>
      <c r="SQY83" s="1485"/>
      <c r="SQZ83" s="1485"/>
      <c r="SRA83" s="1485"/>
      <c r="SRB83" s="1485"/>
      <c r="SRC83" s="1485"/>
      <c r="SRD83" s="1485"/>
      <c r="SRE83" s="1485"/>
      <c r="SRF83" s="1485"/>
      <c r="SRG83" s="1485"/>
      <c r="SRH83" s="1485"/>
      <c r="SRI83" s="1485"/>
      <c r="SRJ83" s="1485"/>
      <c r="SRK83" s="1485"/>
      <c r="SRL83" s="1485"/>
      <c r="SRM83" s="1485"/>
      <c r="SRN83" s="1485"/>
      <c r="SRO83" s="1485"/>
      <c r="SRP83" s="1485"/>
      <c r="SRQ83" s="1485"/>
      <c r="SRR83" s="1485"/>
      <c r="SRS83" s="1485"/>
      <c r="SRT83" s="1485"/>
      <c r="SRU83" s="1485"/>
      <c r="SRV83" s="1485"/>
      <c r="SRW83" s="1485"/>
      <c r="SRX83" s="1485"/>
      <c r="SRY83" s="1485"/>
      <c r="SRZ83" s="1485"/>
      <c r="SSA83" s="1485"/>
      <c r="SSB83" s="1485"/>
      <c r="SSC83" s="1485"/>
      <c r="SSD83" s="1485"/>
      <c r="SSE83" s="1485"/>
      <c r="SSF83" s="1485"/>
      <c r="SSG83" s="1485"/>
      <c r="SSH83" s="1485"/>
      <c r="SSI83" s="1485"/>
      <c r="SSJ83" s="1485"/>
      <c r="SSK83" s="1485"/>
      <c r="SSL83" s="1485"/>
      <c r="SSM83" s="1485"/>
      <c r="SSN83" s="1485"/>
      <c r="SSO83" s="1485"/>
      <c r="SSP83" s="1485"/>
      <c r="SSQ83" s="1485"/>
      <c r="SSR83" s="1485"/>
      <c r="SSS83" s="1485"/>
      <c r="SST83" s="1485"/>
      <c r="SSU83" s="1485"/>
      <c r="SSV83" s="1485"/>
      <c r="SSW83" s="1485"/>
      <c r="SSX83" s="1485"/>
      <c r="SSY83" s="1485"/>
      <c r="SSZ83" s="1485"/>
      <c r="STA83" s="1485"/>
      <c r="STB83" s="1485"/>
      <c r="STC83" s="1485"/>
      <c r="STD83" s="1485"/>
      <c r="STE83" s="1485"/>
      <c r="STF83" s="1485"/>
      <c r="STG83" s="1485"/>
      <c r="STH83" s="1485"/>
      <c r="STI83" s="1485"/>
      <c r="STJ83" s="1485"/>
      <c r="STK83" s="1485"/>
      <c r="STL83" s="1485"/>
      <c r="STM83" s="1485"/>
      <c r="STN83" s="1485"/>
      <c r="STO83" s="1485"/>
      <c r="STP83" s="1485"/>
      <c r="STQ83" s="1485"/>
      <c r="STR83" s="1485"/>
      <c r="STS83" s="1485"/>
      <c r="STT83" s="1485"/>
      <c r="STU83" s="1485"/>
      <c r="STV83" s="1485"/>
      <c r="STW83" s="1485"/>
      <c r="STX83" s="1485"/>
      <c r="STY83" s="1485"/>
      <c r="STZ83" s="1485"/>
      <c r="SUA83" s="1485"/>
      <c r="SUB83" s="1485"/>
      <c r="SUC83" s="1485"/>
      <c r="SUD83" s="1485"/>
      <c r="SUE83" s="1485"/>
      <c r="SUF83" s="1485"/>
      <c r="SUG83" s="1485"/>
      <c r="SUH83" s="1485"/>
      <c r="SUI83" s="1485"/>
      <c r="SUJ83" s="1485"/>
      <c r="SUK83" s="1485"/>
      <c r="SUL83" s="1485"/>
      <c r="SUM83" s="1485"/>
      <c r="SUN83" s="1485"/>
      <c r="SUO83" s="1485"/>
      <c r="SUP83" s="1485"/>
      <c r="SUQ83" s="1485"/>
      <c r="SUR83" s="1485"/>
      <c r="SUS83" s="1485"/>
      <c r="SUT83" s="1485"/>
      <c r="SUU83" s="1485"/>
      <c r="SUV83" s="1485"/>
      <c r="SUW83" s="1485"/>
      <c r="SUX83" s="1485"/>
      <c r="SUY83" s="1485"/>
      <c r="SUZ83" s="1485"/>
      <c r="SVA83" s="1485"/>
      <c r="SVB83" s="1485"/>
      <c r="SVC83" s="1485"/>
      <c r="SVD83" s="1485"/>
      <c r="SVE83" s="1485"/>
      <c r="SVF83" s="1485"/>
      <c r="SVG83" s="1485"/>
      <c r="SVH83" s="1485"/>
      <c r="SVI83" s="1485"/>
      <c r="SVJ83" s="1485"/>
      <c r="SVK83" s="1485"/>
      <c r="SVL83" s="1485"/>
      <c r="SVM83" s="1485"/>
      <c r="SVN83" s="1485"/>
      <c r="SVO83" s="1485"/>
      <c r="SVP83" s="1485"/>
      <c r="SVQ83" s="1485"/>
      <c r="SVR83" s="1485"/>
      <c r="SVS83" s="1485"/>
      <c r="SVT83" s="1485"/>
      <c r="SVU83" s="1485"/>
      <c r="SVV83" s="1485"/>
      <c r="SVW83" s="1485"/>
      <c r="SVX83" s="1485"/>
      <c r="SVY83" s="1485"/>
      <c r="SVZ83" s="1485"/>
      <c r="SWA83" s="1485"/>
      <c r="SWB83" s="1485"/>
      <c r="SWC83" s="1485"/>
      <c r="SWD83" s="1485"/>
      <c r="SWE83" s="1485"/>
      <c r="SWF83" s="1485"/>
      <c r="SWG83" s="1485"/>
      <c r="SWH83" s="1485"/>
      <c r="SWI83" s="1485"/>
      <c r="SWJ83" s="1485"/>
      <c r="SWK83" s="1485"/>
      <c r="SWL83" s="1485"/>
      <c r="SWM83" s="1485"/>
      <c r="SWN83" s="1485"/>
      <c r="SWO83" s="1485"/>
      <c r="SWP83" s="1485"/>
      <c r="SWQ83" s="1485"/>
      <c r="SWR83" s="1485"/>
      <c r="SWS83" s="1485"/>
      <c r="SWT83" s="1485"/>
      <c r="SWU83" s="1485"/>
      <c r="SWV83" s="1485"/>
      <c r="SWW83" s="1485"/>
      <c r="SWX83" s="1485"/>
      <c r="SWY83" s="1485"/>
      <c r="SWZ83" s="1485"/>
      <c r="SXA83" s="1485"/>
      <c r="SXB83" s="1485"/>
      <c r="SXC83" s="1485"/>
      <c r="SXD83" s="1485"/>
      <c r="SXE83" s="1485"/>
      <c r="SXF83" s="1485"/>
      <c r="SXG83" s="1485"/>
      <c r="SXH83" s="1485"/>
      <c r="SXI83" s="1485"/>
      <c r="SXJ83" s="1485"/>
      <c r="SXK83" s="1485"/>
      <c r="SXL83" s="1485"/>
      <c r="SXM83" s="1485"/>
      <c r="SXN83" s="1485"/>
      <c r="SXO83" s="1485"/>
      <c r="SXP83" s="1485"/>
      <c r="SXQ83" s="1485"/>
      <c r="SXR83" s="1485"/>
      <c r="SXS83" s="1485"/>
      <c r="SXT83" s="1485"/>
      <c r="SXU83" s="1485"/>
      <c r="SXV83" s="1485"/>
      <c r="SXW83" s="1485"/>
      <c r="SXX83" s="1485"/>
      <c r="SXY83" s="1485"/>
      <c r="SXZ83" s="1485"/>
      <c r="SYA83" s="1485"/>
      <c r="SYB83" s="1485"/>
      <c r="SYC83" s="1485"/>
      <c r="SYD83" s="1485"/>
      <c r="SYE83" s="1485"/>
      <c r="SYF83" s="1485"/>
      <c r="SYG83" s="1485"/>
      <c r="SYH83" s="1485"/>
      <c r="SYI83" s="1485"/>
      <c r="SYJ83" s="1485"/>
      <c r="SYK83" s="1485"/>
      <c r="SYL83" s="1485"/>
      <c r="SYM83" s="1485"/>
      <c r="SYN83" s="1485"/>
      <c r="SYO83" s="1485"/>
      <c r="SYP83" s="1485"/>
      <c r="SYQ83" s="1485"/>
      <c r="SYR83" s="1485"/>
      <c r="SYS83" s="1485"/>
      <c r="SYT83" s="1485"/>
      <c r="SYU83" s="1485"/>
      <c r="SYV83" s="1485"/>
      <c r="SYW83" s="1485"/>
      <c r="SYX83" s="1485"/>
      <c r="SYY83" s="1485"/>
      <c r="SYZ83" s="1485"/>
      <c r="SZA83" s="1485"/>
      <c r="SZB83" s="1485"/>
      <c r="SZC83" s="1485"/>
      <c r="SZD83" s="1485"/>
      <c r="SZE83" s="1485"/>
      <c r="SZF83" s="1485"/>
      <c r="SZG83" s="1485"/>
      <c r="SZH83" s="1485"/>
      <c r="SZI83" s="1485"/>
      <c r="SZJ83" s="1485"/>
      <c r="SZK83" s="1485"/>
      <c r="SZL83" s="1485"/>
      <c r="SZM83" s="1485"/>
      <c r="SZN83" s="1485"/>
      <c r="SZO83" s="1485"/>
      <c r="SZP83" s="1485"/>
      <c r="SZQ83" s="1485"/>
      <c r="SZR83" s="1485"/>
      <c r="SZS83" s="1485"/>
      <c r="SZT83" s="1485"/>
      <c r="SZU83" s="1485"/>
      <c r="SZV83" s="1485"/>
      <c r="SZW83" s="1485"/>
      <c r="SZX83" s="1485"/>
      <c r="SZY83" s="1485"/>
      <c r="SZZ83" s="1485"/>
      <c r="TAA83" s="1485"/>
      <c r="TAB83" s="1485"/>
      <c r="TAC83" s="1485"/>
      <c r="TAD83" s="1485"/>
      <c r="TAE83" s="1485"/>
      <c r="TAF83" s="1485"/>
      <c r="TAG83" s="1485"/>
      <c r="TAH83" s="1485"/>
      <c r="TAI83" s="1485"/>
      <c r="TAJ83" s="1485"/>
      <c r="TAK83" s="1485"/>
      <c r="TAL83" s="1485"/>
      <c r="TAM83" s="1485"/>
      <c r="TAN83" s="1485"/>
      <c r="TAO83" s="1485"/>
      <c r="TAP83" s="1485"/>
      <c r="TAQ83" s="1485"/>
      <c r="TAR83" s="1485"/>
      <c r="TAS83" s="1485"/>
      <c r="TAT83" s="1485"/>
      <c r="TAU83" s="1485"/>
      <c r="TAV83" s="1485"/>
      <c r="TAW83" s="1485"/>
      <c r="TAX83" s="1485"/>
      <c r="TAY83" s="1485"/>
      <c r="TAZ83" s="1485"/>
      <c r="TBA83" s="1485"/>
      <c r="TBB83" s="1485"/>
      <c r="TBC83" s="1485"/>
      <c r="TBD83" s="1485"/>
      <c r="TBE83" s="1485"/>
      <c r="TBF83" s="1485"/>
      <c r="TBG83" s="1485"/>
      <c r="TBH83" s="1485"/>
      <c r="TBI83" s="1485"/>
      <c r="TBJ83" s="1485"/>
      <c r="TBK83" s="1485"/>
      <c r="TBL83" s="1485"/>
      <c r="TBM83" s="1485"/>
      <c r="TBN83" s="1485"/>
      <c r="TBO83" s="1485"/>
      <c r="TBP83" s="1485"/>
      <c r="TBQ83" s="1485"/>
      <c r="TBR83" s="1485"/>
      <c r="TBS83" s="1485"/>
      <c r="TBT83" s="1485"/>
      <c r="TBU83" s="1485"/>
      <c r="TBV83" s="1485"/>
      <c r="TBW83" s="1485"/>
      <c r="TBX83" s="1485"/>
      <c r="TBY83" s="1485"/>
      <c r="TBZ83" s="1485"/>
      <c r="TCA83" s="1485"/>
      <c r="TCB83" s="1485"/>
      <c r="TCC83" s="1485"/>
      <c r="TCD83" s="1485"/>
      <c r="TCE83" s="1485"/>
      <c r="TCF83" s="1485"/>
      <c r="TCG83" s="1485"/>
      <c r="TCH83" s="1485"/>
      <c r="TCI83" s="1485"/>
      <c r="TCJ83" s="1485"/>
      <c r="TCK83" s="1485"/>
      <c r="TCL83" s="1485"/>
      <c r="TCM83" s="1485"/>
      <c r="TCN83" s="1485"/>
      <c r="TCO83" s="1485"/>
      <c r="TCP83" s="1485"/>
      <c r="TCQ83" s="1485"/>
      <c r="TCR83" s="1485"/>
      <c r="TCS83" s="1485"/>
      <c r="TCT83" s="1485"/>
      <c r="TCU83" s="1485"/>
      <c r="TCV83" s="1485"/>
      <c r="TCW83" s="1485"/>
      <c r="TCX83" s="1485"/>
      <c r="TCY83" s="1485"/>
      <c r="TCZ83" s="1485"/>
      <c r="TDA83" s="1485"/>
      <c r="TDB83" s="1485"/>
      <c r="TDC83" s="1485"/>
      <c r="TDD83" s="1485"/>
      <c r="TDE83" s="1485"/>
      <c r="TDF83" s="1485"/>
      <c r="TDG83" s="1485"/>
      <c r="TDH83" s="1485"/>
      <c r="TDI83" s="1485"/>
      <c r="TDJ83" s="1485"/>
      <c r="TDK83" s="1485"/>
      <c r="TDL83" s="1485"/>
      <c r="TDM83" s="1485"/>
      <c r="TDN83" s="1485"/>
      <c r="TDO83" s="1485"/>
      <c r="TDP83" s="1485"/>
      <c r="TDQ83" s="1485"/>
      <c r="TDR83" s="1485"/>
      <c r="TDS83" s="1485"/>
      <c r="TDT83" s="1485"/>
      <c r="TDU83" s="1485"/>
      <c r="TDV83" s="1485"/>
      <c r="TDW83" s="1485"/>
      <c r="TDX83" s="1485"/>
      <c r="TDY83" s="1485"/>
      <c r="TDZ83" s="1485"/>
      <c r="TEA83" s="1485"/>
      <c r="TEB83" s="1485"/>
      <c r="TEC83" s="1485"/>
      <c r="TED83" s="1485"/>
      <c r="TEE83" s="1485"/>
      <c r="TEF83" s="1485"/>
      <c r="TEG83" s="1485"/>
      <c r="TEH83" s="1485"/>
      <c r="TEI83" s="1485"/>
      <c r="TEJ83" s="1485"/>
      <c r="TEK83" s="1485"/>
      <c r="TEL83" s="1485"/>
      <c r="TEM83" s="1485"/>
      <c r="TEN83" s="1485"/>
      <c r="TEO83" s="1485"/>
      <c r="TEP83" s="1485"/>
      <c r="TEQ83" s="1485"/>
      <c r="TER83" s="1485"/>
      <c r="TES83" s="1485"/>
      <c r="TET83" s="1485"/>
      <c r="TEU83" s="1485"/>
      <c r="TEV83" s="1485"/>
      <c r="TEW83" s="1485"/>
      <c r="TEX83" s="1485"/>
      <c r="TEY83" s="1485"/>
      <c r="TEZ83" s="1485"/>
      <c r="TFA83" s="1485"/>
      <c r="TFB83" s="1485"/>
      <c r="TFC83" s="1485"/>
      <c r="TFD83" s="1485"/>
      <c r="TFE83" s="1485"/>
      <c r="TFF83" s="1485"/>
      <c r="TFG83" s="1485"/>
      <c r="TFH83" s="1485"/>
      <c r="TFI83" s="1485"/>
      <c r="TFJ83" s="1485"/>
      <c r="TFK83" s="1485"/>
      <c r="TFL83" s="1485"/>
      <c r="TFM83" s="1485"/>
      <c r="TFN83" s="1485"/>
      <c r="TFO83" s="1485"/>
      <c r="TFP83" s="1485"/>
      <c r="TFQ83" s="1485"/>
      <c r="TFR83" s="1485"/>
      <c r="TFS83" s="1485"/>
      <c r="TFT83" s="1485"/>
      <c r="TFU83" s="1485"/>
      <c r="TFV83" s="1485"/>
      <c r="TFW83" s="1485"/>
      <c r="TFX83" s="1485"/>
      <c r="TFY83" s="1485"/>
      <c r="TFZ83" s="1485"/>
      <c r="TGA83" s="1485"/>
      <c r="TGB83" s="1485"/>
      <c r="TGC83" s="1485"/>
      <c r="TGD83" s="1485"/>
      <c r="TGE83" s="1485"/>
      <c r="TGF83" s="1485"/>
      <c r="TGG83" s="1485"/>
      <c r="TGH83" s="1485"/>
      <c r="TGI83" s="1485"/>
      <c r="TGJ83" s="1485"/>
      <c r="TGK83" s="1485"/>
      <c r="TGL83" s="1485"/>
      <c r="TGM83" s="1485"/>
      <c r="TGN83" s="1485"/>
      <c r="TGO83" s="1485"/>
      <c r="TGP83" s="1485"/>
      <c r="TGQ83" s="1485"/>
      <c r="TGR83" s="1485"/>
      <c r="TGS83" s="1485"/>
      <c r="TGT83" s="1485"/>
      <c r="TGU83" s="1485"/>
      <c r="TGV83" s="1485"/>
      <c r="TGW83" s="1485"/>
      <c r="TGX83" s="1485"/>
      <c r="TGY83" s="1485"/>
      <c r="TGZ83" s="1485"/>
      <c r="THA83" s="1485"/>
      <c r="THB83" s="1485"/>
      <c r="THC83" s="1485"/>
      <c r="THD83" s="1485"/>
      <c r="THE83" s="1485"/>
      <c r="THF83" s="1485"/>
      <c r="THG83" s="1485"/>
      <c r="THH83" s="1485"/>
      <c r="THI83" s="1485"/>
      <c r="THJ83" s="1485"/>
      <c r="THK83" s="1485"/>
      <c r="THL83" s="1485"/>
      <c r="THM83" s="1485"/>
      <c r="THN83" s="1485"/>
      <c r="THO83" s="1485"/>
      <c r="THP83" s="1485"/>
      <c r="THQ83" s="1485"/>
      <c r="THR83" s="1485"/>
      <c r="THS83" s="1485"/>
      <c r="THT83" s="1485"/>
      <c r="THU83" s="1485"/>
      <c r="THV83" s="1485"/>
      <c r="THW83" s="1485"/>
      <c r="THX83" s="1485"/>
      <c r="THY83" s="1485"/>
      <c r="THZ83" s="1485"/>
      <c r="TIA83" s="1485"/>
      <c r="TIB83" s="1485"/>
      <c r="TIC83" s="1485"/>
      <c r="TID83" s="1485"/>
      <c r="TIE83" s="1485"/>
      <c r="TIF83" s="1485"/>
      <c r="TIG83" s="1485"/>
      <c r="TIH83" s="1485"/>
      <c r="TII83" s="1485"/>
      <c r="TIJ83" s="1485"/>
      <c r="TIK83" s="1485"/>
      <c r="TIL83" s="1485"/>
      <c r="TIM83" s="1485"/>
      <c r="TIN83" s="1485"/>
      <c r="TIO83" s="1485"/>
      <c r="TIP83" s="1485"/>
      <c r="TIQ83" s="1485"/>
      <c r="TIR83" s="1485"/>
      <c r="TIS83" s="1485"/>
      <c r="TIT83" s="1485"/>
      <c r="TIU83" s="1485"/>
      <c r="TIV83" s="1485"/>
      <c r="TIW83" s="1485"/>
      <c r="TIX83" s="1485"/>
      <c r="TIY83" s="1485"/>
      <c r="TIZ83" s="1485"/>
      <c r="TJA83" s="1485"/>
      <c r="TJB83" s="1485"/>
      <c r="TJC83" s="1485"/>
      <c r="TJD83" s="1485"/>
      <c r="TJE83" s="1485"/>
      <c r="TJF83" s="1485"/>
      <c r="TJG83" s="1485"/>
      <c r="TJH83" s="1485"/>
      <c r="TJI83" s="1485"/>
      <c r="TJJ83" s="1485"/>
      <c r="TJK83" s="1485"/>
      <c r="TJL83" s="1485"/>
      <c r="TJM83" s="1485"/>
      <c r="TJN83" s="1485"/>
      <c r="TJO83" s="1485"/>
      <c r="TJP83" s="1485"/>
      <c r="TJQ83" s="1485"/>
      <c r="TJR83" s="1485"/>
      <c r="TJS83" s="1485"/>
      <c r="TJT83" s="1485"/>
      <c r="TJU83" s="1485"/>
      <c r="TJV83" s="1485"/>
      <c r="TJW83" s="1485"/>
      <c r="TJX83" s="1485"/>
      <c r="TJY83" s="1485"/>
      <c r="TJZ83" s="1485"/>
      <c r="TKA83" s="1485"/>
      <c r="TKB83" s="1485"/>
      <c r="TKC83" s="1485"/>
      <c r="TKD83" s="1485"/>
      <c r="TKE83" s="1485"/>
      <c r="TKF83" s="1485"/>
      <c r="TKG83" s="1485"/>
      <c r="TKH83" s="1485"/>
      <c r="TKI83" s="1485"/>
      <c r="TKJ83" s="1485"/>
      <c r="TKK83" s="1485"/>
      <c r="TKL83" s="1485"/>
      <c r="TKM83" s="1485"/>
      <c r="TKN83" s="1485"/>
      <c r="TKO83" s="1485"/>
      <c r="TKP83" s="1485"/>
      <c r="TKQ83" s="1485"/>
      <c r="TKR83" s="1485"/>
      <c r="TKS83" s="1485"/>
      <c r="TKT83" s="1485"/>
      <c r="TKU83" s="1485"/>
      <c r="TKV83" s="1485"/>
      <c r="TKW83" s="1485"/>
      <c r="TKX83" s="1485"/>
      <c r="TKY83" s="1485"/>
      <c r="TKZ83" s="1485"/>
      <c r="TLA83" s="1485"/>
      <c r="TLB83" s="1485"/>
      <c r="TLC83" s="1485"/>
      <c r="TLD83" s="1485"/>
      <c r="TLE83" s="1485"/>
      <c r="TLF83" s="1485"/>
      <c r="TLG83" s="1485"/>
      <c r="TLH83" s="1485"/>
      <c r="TLI83" s="1485"/>
      <c r="TLJ83" s="1485"/>
      <c r="TLK83" s="1485"/>
      <c r="TLL83" s="1485"/>
      <c r="TLM83" s="1485"/>
      <c r="TLN83" s="1485"/>
      <c r="TLO83" s="1485"/>
      <c r="TLP83" s="1485"/>
      <c r="TLQ83" s="1485"/>
      <c r="TLR83" s="1485"/>
      <c r="TLS83" s="1485"/>
      <c r="TLT83" s="1485"/>
      <c r="TLU83" s="1485"/>
      <c r="TLV83" s="1485"/>
      <c r="TLW83" s="1485"/>
      <c r="TLX83" s="1485"/>
      <c r="TLY83" s="1485"/>
      <c r="TLZ83" s="1485"/>
      <c r="TMA83" s="1485"/>
      <c r="TMB83" s="1485"/>
      <c r="TMC83" s="1485"/>
      <c r="TMD83" s="1485"/>
      <c r="TME83" s="1485"/>
      <c r="TMF83" s="1485"/>
      <c r="TMG83" s="1485"/>
      <c r="TMH83" s="1485"/>
      <c r="TMI83" s="1485"/>
      <c r="TMJ83" s="1485"/>
      <c r="TMK83" s="1485"/>
      <c r="TML83" s="1485"/>
      <c r="TMM83" s="1485"/>
      <c r="TMN83" s="1485"/>
      <c r="TMO83" s="1485"/>
      <c r="TMP83" s="1485"/>
      <c r="TMQ83" s="1485"/>
      <c r="TMR83" s="1485"/>
      <c r="TMS83" s="1485"/>
      <c r="TMT83" s="1485"/>
      <c r="TMU83" s="1485"/>
      <c r="TMV83" s="1485"/>
      <c r="TMW83" s="1485"/>
      <c r="TMX83" s="1485"/>
      <c r="TMY83" s="1485"/>
      <c r="TMZ83" s="1485"/>
      <c r="TNA83" s="1485"/>
      <c r="TNB83" s="1485"/>
      <c r="TNC83" s="1485"/>
      <c r="TND83" s="1485"/>
      <c r="TNE83" s="1485"/>
      <c r="TNF83" s="1485"/>
      <c r="TNG83" s="1485"/>
      <c r="TNH83" s="1485"/>
      <c r="TNI83" s="1485"/>
      <c r="TNJ83" s="1485"/>
      <c r="TNK83" s="1485"/>
      <c r="TNL83" s="1485"/>
      <c r="TNM83" s="1485"/>
      <c r="TNN83" s="1485"/>
      <c r="TNO83" s="1485"/>
      <c r="TNP83" s="1485"/>
      <c r="TNQ83" s="1485"/>
      <c r="TNR83" s="1485"/>
      <c r="TNS83" s="1485"/>
      <c r="TNT83" s="1485"/>
      <c r="TNU83" s="1485"/>
      <c r="TNV83" s="1485"/>
      <c r="TNW83" s="1485"/>
      <c r="TNX83" s="1485"/>
      <c r="TNY83" s="1485"/>
      <c r="TNZ83" s="1485"/>
      <c r="TOA83" s="1485"/>
      <c r="TOB83" s="1485"/>
      <c r="TOC83" s="1485"/>
      <c r="TOD83" s="1485"/>
      <c r="TOE83" s="1485"/>
      <c r="TOF83" s="1485"/>
      <c r="TOG83" s="1485"/>
      <c r="TOH83" s="1485"/>
      <c r="TOI83" s="1485"/>
      <c r="TOJ83" s="1485"/>
      <c r="TOK83" s="1485"/>
      <c r="TOL83" s="1485"/>
      <c r="TOM83" s="1485"/>
      <c r="TON83" s="1485"/>
      <c r="TOO83" s="1485"/>
      <c r="TOP83" s="1485"/>
      <c r="TOQ83" s="1485"/>
      <c r="TOR83" s="1485"/>
      <c r="TOS83" s="1485"/>
      <c r="TOT83" s="1485"/>
      <c r="TOU83" s="1485"/>
      <c r="TOV83" s="1485"/>
      <c r="TOW83" s="1485"/>
      <c r="TOX83" s="1485"/>
      <c r="TOY83" s="1485"/>
      <c r="TOZ83" s="1485"/>
      <c r="TPA83" s="1485"/>
      <c r="TPB83" s="1485"/>
      <c r="TPC83" s="1485"/>
      <c r="TPD83" s="1485"/>
      <c r="TPE83" s="1485"/>
      <c r="TPF83" s="1485"/>
      <c r="TPG83" s="1485"/>
      <c r="TPH83" s="1485"/>
      <c r="TPI83" s="1485"/>
      <c r="TPJ83" s="1485"/>
      <c r="TPK83" s="1485"/>
      <c r="TPL83" s="1485"/>
      <c r="TPM83" s="1485"/>
      <c r="TPN83" s="1485"/>
      <c r="TPO83" s="1485"/>
      <c r="TPP83" s="1485"/>
      <c r="TPQ83" s="1485"/>
      <c r="TPR83" s="1485"/>
      <c r="TPS83" s="1485"/>
      <c r="TPT83" s="1485"/>
      <c r="TPU83" s="1485"/>
      <c r="TPV83" s="1485"/>
      <c r="TPW83" s="1485"/>
      <c r="TPX83" s="1485"/>
      <c r="TPY83" s="1485"/>
      <c r="TPZ83" s="1485"/>
      <c r="TQA83" s="1485"/>
      <c r="TQB83" s="1485"/>
      <c r="TQC83" s="1485"/>
      <c r="TQD83" s="1485"/>
      <c r="TQE83" s="1485"/>
      <c r="TQF83" s="1485"/>
      <c r="TQG83" s="1485"/>
      <c r="TQH83" s="1485"/>
      <c r="TQI83" s="1485"/>
      <c r="TQJ83" s="1485"/>
      <c r="TQK83" s="1485"/>
      <c r="TQL83" s="1485"/>
      <c r="TQM83" s="1485"/>
      <c r="TQN83" s="1485"/>
      <c r="TQO83" s="1485"/>
      <c r="TQP83" s="1485"/>
      <c r="TQQ83" s="1485"/>
      <c r="TQR83" s="1485"/>
      <c r="TQS83" s="1485"/>
      <c r="TQT83" s="1485"/>
      <c r="TQU83" s="1485"/>
      <c r="TQV83" s="1485"/>
      <c r="TQW83" s="1485"/>
      <c r="TQX83" s="1485"/>
      <c r="TQY83" s="1485"/>
      <c r="TQZ83" s="1485"/>
      <c r="TRA83" s="1485"/>
      <c r="TRB83" s="1485"/>
      <c r="TRC83" s="1485"/>
      <c r="TRD83" s="1485"/>
      <c r="TRE83" s="1485"/>
      <c r="TRF83" s="1485"/>
      <c r="TRG83" s="1485"/>
      <c r="TRH83" s="1485"/>
      <c r="TRI83" s="1485"/>
      <c r="TRJ83" s="1485"/>
      <c r="TRK83" s="1485"/>
      <c r="TRL83" s="1485"/>
      <c r="TRM83" s="1485"/>
      <c r="TRN83" s="1485"/>
      <c r="TRO83" s="1485"/>
      <c r="TRP83" s="1485"/>
      <c r="TRQ83" s="1485"/>
      <c r="TRR83" s="1485"/>
      <c r="TRS83" s="1485"/>
      <c r="TRT83" s="1485"/>
      <c r="TRU83" s="1485"/>
      <c r="TRV83" s="1485"/>
      <c r="TRW83" s="1485"/>
      <c r="TRX83" s="1485"/>
      <c r="TRY83" s="1485"/>
      <c r="TRZ83" s="1485"/>
      <c r="TSA83" s="1485"/>
      <c r="TSB83" s="1485"/>
      <c r="TSC83" s="1485"/>
      <c r="TSD83" s="1485"/>
      <c r="TSE83" s="1485"/>
      <c r="TSF83" s="1485"/>
      <c r="TSG83" s="1485"/>
      <c r="TSH83" s="1485"/>
      <c r="TSI83" s="1485"/>
      <c r="TSJ83" s="1485"/>
      <c r="TSK83" s="1485"/>
      <c r="TSL83" s="1485"/>
      <c r="TSM83" s="1485"/>
      <c r="TSN83" s="1485"/>
      <c r="TSO83" s="1485"/>
      <c r="TSP83" s="1485"/>
      <c r="TSQ83" s="1485"/>
      <c r="TSR83" s="1485"/>
      <c r="TSS83" s="1485"/>
      <c r="TST83" s="1485"/>
      <c r="TSU83" s="1485"/>
      <c r="TSV83" s="1485"/>
      <c r="TSW83" s="1485"/>
      <c r="TSX83" s="1485"/>
      <c r="TSY83" s="1485"/>
      <c r="TSZ83" s="1485"/>
      <c r="TTA83" s="1485"/>
      <c r="TTB83" s="1485"/>
      <c r="TTC83" s="1485"/>
      <c r="TTD83" s="1485"/>
      <c r="TTE83" s="1485"/>
      <c r="TTF83" s="1485"/>
      <c r="TTG83" s="1485"/>
      <c r="TTH83" s="1485"/>
      <c r="TTI83" s="1485"/>
      <c r="TTJ83" s="1485"/>
      <c r="TTK83" s="1485"/>
      <c r="TTL83" s="1485"/>
      <c r="TTM83" s="1485"/>
      <c r="TTN83" s="1485"/>
      <c r="TTO83" s="1485"/>
      <c r="TTP83" s="1485"/>
      <c r="TTQ83" s="1485"/>
      <c r="TTR83" s="1485"/>
      <c r="TTS83" s="1485"/>
      <c r="TTT83" s="1485"/>
      <c r="TTU83" s="1485"/>
      <c r="TTV83" s="1485"/>
      <c r="TTW83" s="1485"/>
      <c r="TTX83" s="1485"/>
      <c r="TTY83" s="1485"/>
      <c r="TTZ83" s="1485"/>
      <c r="TUA83" s="1485"/>
      <c r="TUB83" s="1485"/>
      <c r="TUC83" s="1485"/>
      <c r="TUD83" s="1485"/>
      <c r="TUE83" s="1485"/>
      <c r="TUF83" s="1485"/>
      <c r="TUG83" s="1485"/>
      <c r="TUH83" s="1485"/>
      <c r="TUI83" s="1485"/>
      <c r="TUJ83" s="1485"/>
      <c r="TUK83" s="1485"/>
      <c r="TUL83" s="1485"/>
      <c r="TUM83" s="1485"/>
      <c r="TUN83" s="1485"/>
      <c r="TUO83" s="1485"/>
      <c r="TUP83" s="1485"/>
      <c r="TUQ83" s="1485"/>
      <c r="TUR83" s="1485"/>
      <c r="TUS83" s="1485"/>
      <c r="TUT83" s="1485"/>
      <c r="TUU83" s="1485"/>
      <c r="TUV83" s="1485"/>
      <c r="TUW83" s="1485"/>
      <c r="TUX83" s="1485"/>
      <c r="TUY83" s="1485"/>
      <c r="TUZ83" s="1485"/>
      <c r="TVA83" s="1485"/>
      <c r="TVB83" s="1485"/>
      <c r="TVC83" s="1485"/>
      <c r="TVD83" s="1485"/>
      <c r="TVE83" s="1485"/>
      <c r="TVF83" s="1485"/>
      <c r="TVG83" s="1485"/>
      <c r="TVH83" s="1485"/>
      <c r="TVI83" s="1485"/>
      <c r="TVJ83" s="1485"/>
      <c r="TVK83" s="1485"/>
      <c r="TVL83" s="1485"/>
      <c r="TVM83" s="1485"/>
      <c r="TVN83" s="1485"/>
      <c r="TVO83" s="1485"/>
      <c r="TVP83" s="1485"/>
      <c r="TVQ83" s="1485"/>
      <c r="TVR83" s="1485"/>
      <c r="TVS83" s="1485"/>
      <c r="TVT83" s="1485"/>
      <c r="TVU83" s="1485"/>
      <c r="TVV83" s="1485"/>
      <c r="TVW83" s="1485"/>
      <c r="TVX83" s="1485"/>
      <c r="TVY83" s="1485"/>
      <c r="TVZ83" s="1485"/>
      <c r="TWA83" s="1485"/>
      <c r="TWB83" s="1485"/>
      <c r="TWC83" s="1485"/>
      <c r="TWD83" s="1485"/>
      <c r="TWE83" s="1485"/>
      <c r="TWF83" s="1485"/>
      <c r="TWG83" s="1485"/>
      <c r="TWH83" s="1485"/>
      <c r="TWI83" s="1485"/>
      <c r="TWJ83" s="1485"/>
      <c r="TWK83" s="1485"/>
      <c r="TWL83" s="1485"/>
      <c r="TWM83" s="1485"/>
      <c r="TWN83" s="1485"/>
      <c r="TWO83" s="1485"/>
      <c r="TWP83" s="1485"/>
      <c r="TWQ83" s="1485"/>
      <c r="TWR83" s="1485"/>
      <c r="TWS83" s="1485"/>
      <c r="TWT83" s="1485"/>
      <c r="TWU83" s="1485"/>
      <c r="TWV83" s="1485"/>
      <c r="TWW83" s="1485"/>
      <c r="TWX83" s="1485"/>
      <c r="TWY83" s="1485"/>
      <c r="TWZ83" s="1485"/>
      <c r="TXA83" s="1485"/>
      <c r="TXB83" s="1485"/>
      <c r="TXC83" s="1485"/>
      <c r="TXD83" s="1485"/>
      <c r="TXE83" s="1485"/>
      <c r="TXF83" s="1485"/>
      <c r="TXG83" s="1485"/>
      <c r="TXH83" s="1485"/>
      <c r="TXI83" s="1485"/>
      <c r="TXJ83" s="1485"/>
      <c r="TXK83" s="1485"/>
      <c r="TXL83" s="1485"/>
      <c r="TXM83" s="1485"/>
      <c r="TXN83" s="1485"/>
      <c r="TXO83" s="1485"/>
      <c r="TXP83" s="1485"/>
      <c r="TXQ83" s="1485"/>
      <c r="TXR83" s="1485"/>
      <c r="TXS83" s="1485"/>
      <c r="TXT83" s="1485"/>
      <c r="TXU83" s="1485"/>
      <c r="TXV83" s="1485"/>
      <c r="TXW83" s="1485"/>
      <c r="TXX83" s="1485"/>
      <c r="TXY83" s="1485"/>
      <c r="TXZ83" s="1485"/>
      <c r="TYA83" s="1485"/>
      <c r="TYB83" s="1485"/>
      <c r="TYC83" s="1485"/>
      <c r="TYD83" s="1485"/>
      <c r="TYE83" s="1485"/>
      <c r="TYF83" s="1485"/>
      <c r="TYG83" s="1485"/>
      <c r="TYH83" s="1485"/>
      <c r="TYI83" s="1485"/>
      <c r="TYJ83" s="1485"/>
      <c r="TYK83" s="1485"/>
      <c r="TYL83" s="1485"/>
      <c r="TYM83" s="1485"/>
      <c r="TYN83" s="1485"/>
      <c r="TYO83" s="1485"/>
      <c r="TYP83" s="1485"/>
      <c r="TYQ83" s="1485"/>
      <c r="TYR83" s="1485"/>
      <c r="TYS83" s="1485"/>
      <c r="TYT83" s="1485"/>
      <c r="TYU83" s="1485"/>
      <c r="TYV83" s="1485"/>
      <c r="TYW83" s="1485"/>
      <c r="TYX83" s="1485"/>
      <c r="TYY83" s="1485"/>
      <c r="TYZ83" s="1485"/>
      <c r="TZA83" s="1485"/>
      <c r="TZB83" s="1485"/>
      <c r="TZC83" s="1485"/>
      <c r="TZD83" s="1485"/>
      <c r="TZE83" s="1485"/>
      <c r="TZF83" s="1485"/>
      <c r="TZG83" s="1485"/>
      <c r="TZH83" s="1485"/>
      <c r="TZI83" s="1485"/>
      <c r="TZJ83" s="1485"/>
      <c r="TZK83" s="1485"/>
      <c r="TZL83" s="1485"/>
      <c r="TZM83" s="1485"/>
      <c r="TZN83" s="1485"/>
      <c r="TZO83" s="1485"/>
      <c r="TZP83" s="1485"/>
      <c r="TZQ83" s="1485"/>
      <c r="TZR83" s="1485"/>
      <c r="TZS83" s="1485"/>
      <c r="TZT83" s="1485"/>
      <c r="TZU83" s="1485"/>
      <c r="TZV83" s="1485"/>
      <c r="TZW83" s="1485"/>
      <c r="TZX83" s="1485"/>
      <c r="TZY83" s="1485"/>
      <c r="TZZ83" s="1485"/>
      <c r="UAA83" s="1485"/>
      <c r="UAB83" s="1485"/>
      <c r="UAC83" s="1485"/>
      <c r="UAD83" s="1485"/>
      <c r="UAE83" s="1485"/>
      <c r="UAF83" s="1485"/>
      <c r="UAG83" s="1485"/>
      <c r="UAH83" s="1485"/>
      <c r="UAI83" s="1485"/>
      <c r="UAJ83" s="1485"/>
      <c r="UAK83" s="1485"/>
      <c r="UAL83" s="1485"/>
      <c r="UAM83" s="1485"/>
      <c r="UAN83" s="1485"/>
      <c r="UAO83" s="1485"/>
      <c r="UAP83" s="1485"/>
      <c r="UAQ83" s="1485"/>
      <c r="UAR83" s="1485"/>
      <c r="UAS83" s="1485"/>
      <c r="UAT83" s="1485"/>
      <c r="UAU83" s="1485"/>
      <c r="UAV83" s="1485"/>
      <c r="UAW83" s="1485"/>
      <c r="UAX83" s="1485"/>
      <c r="UAY83" s="1485"/>
      <c r="UAZ83" s="1485"/>
      <c r="UBA83" s="1485"/>
      <c r="UBB83" s="1485"/>
      <c r="UBC83" s="1485"/>
      <c r="UBD83" s="1485"/>
      <c r="UBE83" s="1485"/>
      <c r="UBF83" s="1485"/>
      <c r="UBG83" s="1485"/>
      <c r="UBH83" s="1485"/>
      <c r="UBI83" s="1485"/>
      <c r="UBJ83" s="1485"/>
      <c r="UBK83" s="1485"/>
      <c r="UBL83" s="1485"/>
      <c r="UBM83" s="1485"/>
      <c r="UBN83" s="1485"/>
      <c r="UBO83" s="1485"/>
      <c r="UBP83" s="1485"/>
      <c r="UBQ83" s="1485"/>
      <c r="UBR83" s="1485"/>
      <c r="UBS83" s="1485"/>
      <c r="UBT83" s="1485"/>
      <c r="UBU83" s="1485"/>
      <c r="UBV83" s="1485"/>
      <c r="UBW83" s="1485"/>
      <c r="UBX83" s="1485"/>
      <c r="UBY83" s="1485"/>
      <c r="UBZ83" s="1485"/>
      <c r="UCA83" s="1485"/>
      <c r="UCB83" s="1485"/>
      <c r="UCC83" s="1485"/>
      <c r="UCD83" s="1485"/>
      <c r="UCE83" s="1485"/>
      <c r="UCF83" s="1485"/>
      <c r="UCG83" s="1485"/>
      <c r="UCH83" s="1485"/>
      <c r="UCI83" s="1485"/>
      <c r="UCJ83" s="1485"/>
      <c r="UCK83" s="1485"/>
      <c r="UCL83" s="1485"/>
      <c r="UCM83" s="1485"/>
      <c r="UCN83" s="1485"/>
      <c r="UCO83" s="1485"/>
      <c r="UCP83" s="1485"/>
      <c r="UCQ83" s="1485"/>
      <c r="UCR83" s="1485"/>
      <c r="UCS83" s="1485"/>
      <c r="UCT83" s="1485"/>
      <c r="UCU83" s="1485"/>
      <c r="UCV83" s="1485"/>
      <c r="UCW83" s="1485"/>
      <c r="UCX83" s="1485"/>
      <c r="UCY83" s="1485"/>
      <c r="UCZ83" s="1485"/>
      <c r="UDA83" s="1485"/>
      <c r="UDB83" s="1485"/>
      <c r="UDC83" s="1485"/>
      <c r="UDD83" s="1485"/>
      <c r="UDE83" s="1485"/>
      <c r="UDF83" s="1485"/>
      <c r="UDG83" s="1485"/>
      <c r="UDH83" s="1485"/>
      <c r="UDI83" s="1485"/>
      <c r="UDJ83" s="1485"/>
      <c r="UDK83" s="1485"/>
      <c r="UDL83" s="1485"/>
      <c r="UDM83" s="1485"/>
      <c r="UDN83" s="1485"/>
      <c r="UDO83" s="1485"/>
      <c r="UDP83" s="1485"/>
      <c r="UDQ83" s="1485"/>
      <c r="UDR83" s="1485"/>
      <c r="UDS83" s="1485"/>
      <c r="UDT83" s="1485"/>
      <c r="UDU83" s="1485"/>
      <c r="UDV83" s="1485"/>
      <c r="UDW83" s="1485"/>
      <c r="UDX83" s="1485"/>
      <c r="UDY83" s="1485"/>
      <c r="UDZ83" s="1485"/>
      <c r="UEA83" s="1485"/>
      <c r="UEB83" s="1485"/>
      <c r="UEC83" s="1485"/>
      <c r="UED83" s="1485"/>
      <c r="UEE83" s="1485"/>
      <c r="UEF83" s="1485"/>
      <c r="UEG83" s="1485"/>
      <c r="UEH83" s="1485"/>
      <c r="UEI83" s="1485"/>
      <c r="UEJ83" s="1485"/>
      <c r="UEK83" s="1485"/>
      <c r="UEL83" s="1485"/>
      <c r="UEM83" s="1485"/>
      <c r="UEN83" s="1485"/>
      <c r="UEO83" s="1485"/>
      <c r="UEP83" s="1485"/>
      <c r="UEQ83" s="1485"/>
      <c r="UER83" s="1485"/>
      <c r="UES83" s="1485"/>
      <c r="UET83" s="1485"/>
      <c r="UEU83" s="1485"/>
      <c r="UEV83" s="1485"/>
      <c r="UEW83" s="1485"/>
      <c r="UEX83" s="1485"/>
      <c r="UEY83" s="1485"/>
      <c r="UEZ83" s="1485"/>
      <c r="UFA83" s="1485"/>
      <c r="UFB83" s="1485"/>
      <c r="UFC83" s="1485"/>
      <c r="UFD83" s="1485"/>
      <c r="UFE83" s="1485"/>
      <c r="UFF83" s="1485"/>
      <c r="UFG83" s="1485"/>
      <c r="UFH83" s="1485"/>
      <c r="UFI83" s="1485"/>
      <c r="UFJ83" s="1485"/>
      <c r="UFK83" s="1485"/>
      <c r="UFL83" s="1485"/>
      <c r="UFM83" s="1485"/>
      <c r="UFN83" s="1485"/>
      <c r="UFO83" s="1485"/>
      <c r="UFP83" s="1485"/>
      <c r="UFQ83" s="1485"/>
      <c r="UFR83" s="1485"/>
      <c r="UFS83" s="1485"/>
      <c r="UFT83" s="1485"/>
      <c r="UFU83" s="1485"/>
      <c r="UFV83" s="1485"/>
      <c r="UFW83" s="1485"/>
      <c r="UFX83" s="1485"/>
      <c r="UFY83" s="1485"/>
      <c r="UFZ83" s="1485"/>
      <c r="UGA83" s="1485"/>
      <c r="UGB83" s="1485"/>
      <c r="UGC83" s="1485"/>
      <c r="UGD83" s="1485"/>
      <c r="UGE83" s="1485"/>
      <c r="UGF83" s="1485"/>
      <c r="UGG83" s="1485"/>
      <c r="UGH83" s="1485"/>
      <c r="UGI83" s="1485"/>
      <c r="UGJ83" s="1485"/>
      <c r="UGK83" s="1485"/>
      <c r="UGL83" s="1485"/>
      <c r="UGM83" s="1485"/>
      <c r="UGN83" s="1485"/>
      <c r="UGO83" s="1485"/>
      <c r="UGP83" s="1485"/>
      <c r="UGQ83" s="1485"/>
      <c r="UGR83" s="1485"/>
      <c r="UGS83" s="1485"/>
      <c r="UGT83" s="1485"/>
      <c r="UGU83" s="1485"/>
      <c r="UGV83" s="1485"/>
      <c r="UGW83" s="1485"/>
      <c r="UGX83" s="1485"/>
      <c r="UGY83" s="1485"/>
      <c r="UGZ83" s="1485"/>
      <c r="UHA83" s="1485"/>
      <c r="UHB83" s="1485"/>
      <c r="UHC83" s="1485"/>
      <c r="UHD83" s="1485"/>
      <c r="UHE83" s="1485"/>
      <c r="UHF83" s="1485"/>
      <c r="UHG83" s="1485"/>
      <c r="UHH83" s="1485"/>
      <c r="UHI83" s="1485"/>
      <c r="UHJ83" s="1485"/>
      <c r="UHK83" s="1485"/>
      <c r="UHL83" s="1485"/>
      <c r="UHM83" s="1485"/>
      <c r="UHN83" s="1485"/>
      <c r="UHO83" s="1485"/>
      <c r="UHP83" s="1485"/>
      <c r="UHQ83" s="1485"/>
      <c r="UHR83" s="1485"/>
      <c r="UHS83" s="1485"/>
      <c r="UHT83" s="1485"/>
      <c r="UHU83" s="1485"/>
      <c r="UHV83" s="1485"/>
      <c r="UHW83" s="1485"/>
      <c r="UHX83" s="1485"/>
      <c r="UHY83" s="1485"/>
      <c r="UHZ83" s="1485"/>
      <c r="UIA83" s="1485"/>
      <c r="UIB83" s="1485"/>
      <c r="UIC83" s="1485"/>
      <c r="UID83" s="1485"/>
      <c r="UIE83" s="1485"/>
      <c r="UIF83" s="1485"/>
      <c r="UIG83" s="1485"/>
      <c r="UIH83" s="1485"/>
      <c r="UII83" s="1485"/>
      <c r="UIJ83" s="1485"/>
      <c r="UIK83" s="1485"/>
      <c r="UIL83" s="1485"/>
      <c r="UIM83" s="1485"/>
      <c r="UIN83" s="1485"/>
      <c r="UIO83" s="1485"/>
      <c r="UIP83" s="1485"/>
      <c r="UIQ83" s="1485"/>
      <c r="UIR83" s="1485"/>
      <c r="UIS83" s="1485"/>
      <c r="UIT83" s="1485"/>
      <c r="UIU83" s="1485"/>
      <c r="UIV83" s="1485"/>
      <c r="UIW83" s="1485"/>
      <c r="UIX83" s="1485"/>
      <c r="UIY83" s="1485"/>
      <c r="UIZ83" s="1485"/>
      <c r="UJA83" s="1485"/>
      <c r="UJB83" s="1485"/>
      <c r="UJC83" s="1485"/>
      <c r="UJD83" s="1485"/>
      <c r="UJE83" s="1485"/>
      <c r="UJF83" s="1485"/>
      <c r="UJG83" s="1485"/>
      <c r="UJH83" s="1485"/>
      <c r="UJI83" s="1485"/>
      <c r="UJJ83" s="1485"/>
      <c r="UJK83" s="1485"/>
      <c r="UJL83" s="1485"/>
      <c r="UJM83" s="1485"/>
      <c r="UJN83" s="1485"/>
      <c r="UJO83" s="1485"/>
      <c r="UJP83" s="1485"/>
      <c r="UJQ83" s="1485"/>
      <c r="UJR83" s="1485"/>
      <c r="UJS83" s="1485"/>
      <c r="UJT83" s="1485"/>
      <c r="UJU83" s="1485"/>
      <c r="UJV83" s="1485"/>
      <c r="UJW83" s="1485"/>
      <c r="UJX83" s="1485"/>
      <c r="UJY83" s="1485"/>
      <c r="UJZ83" s="1485"/>
      <c r="UKA83" s="1485"/>
      <c r="UKB83" s="1485"/>
      <c r="UKC83" s="1485"/>
      <c r="UKD83" s="1485"/>
      <c r="UKE83" s="1485"/>
      <c r="UKF83" s="1485"/>
      <c r="UKG83" s="1485"/>
      <c r="UKH83" s="1485"/>
      <c r="UKI83" s="1485"/>
      <c r="UKJ83" s="1485"/>
      <c r="UKK83" s="1485"/>
      <c r="UKL83" s="1485"/>
      <c r="UKM83" s="1485"/>
      <c r="UKN83" s="1485"/>
      <c r="UKO83" s="1485"/>
      <c r="UKP83" s="1485"/>
      <c r="UKQ83" s="1485"/>
      <c r="UKR83" s="1485"/>
      <c r="UKS83" s="1485"/>
      <c r="UKT83" s="1485"/>
      <c r="UKU83" s="1485"/>
      <c r="UKV83" s="1485"/>
      <c r="UKW83" s="1485"/>
      <c r="UKX83" s="1485"/>
      <c r="UKY83" s="1485"/>
      <c r="UKZ83" s="1485"/>
      <c r="ULA83" s="1485"/>
      <c r="ULB83" s="1485"/>
      <c r="ULC83" s="1485"/>
      <c r="ULD83" s="1485"/>
      <c r="ULE83" s="1485"/>
      <c r="ULF83" s="1485"/>
      <c r="ULG83" s="1485"/>
      <c r="ULH83" s="1485"/>
      <c r="ULI83" s="1485"/>
      <c r="ULJ83" s="1485"/>
      <c r="ULK83" s="1485"/>
      <c r="ULL83" s="1485"/>
      <c r="ULM83" s="1485"/>
      <c r="ULN83" s="1485"/>
      <c r="ULO83" s="1485"/>
      <c r="ULP83" s="1485"/>
      <c r="ULQ83" s="1485"/>
      <c r="ULR83" s="1485"/>
      <c r="ULS83" s="1485"/>
      <c r="ULT83" s="1485"/>
      <c r="ULU83" s="1485"/>
      <c r="ULV83" s="1485"/>
      <c r="ULW83" s="1485"/>
      <c r="ULX83" s="1485"/>
      <c r="ULY83" s="1485"/>
      <c r="ULZ83" s="1485"/>
      <c r="UMA83" s="1485"/>
      <c r="UMB83" s="1485"/>
      <c r="UMC83" s="1485"/>
      <c r="UMD83" s="1485"/>
      <c r="UME83" s="1485"/>
      <c r="UMF83" s="1485"/>
      <c r="UMG83" s="1485"/>
      <c r="UMH83" s="1485"/>
      <c r="UMI83" s="1485"/>
      <c r="UMJ83" s="1485"/>
      <c r="UMK83" s="1485"/>
      <c r="UML83" s="1485"/>
      <c r="UMM83" s="1485"/>
      <c r="UMN83" s="1485"/>
      <c r="UMO83" s="1485"/>
      <c r="UMP83" s="1485"/>
      <c r="UMQ83" s="1485"/>
      <c r="UMR83" s="1485"/>
      <c r="UMS83" s="1485"/>
      <c r="UMT83" s="1485"/>
      <c r="UMU83" s="1485"/>
      <c r="UMV83" s="1485"/>
      <c r="UMW83" s="1485"/>
      <c r="UMX83" s="1485"/>
      <c r="UMY83" s="1485"/>
      <c r="UMZ83" s="1485"/>
      <c r="UNA83" s="1485"/>
      <c r="UNB83" s="1485"/>
      <c r="UNC83" s="1485"/>
      <c r="UND83" s="1485"/>
      <c r="UNE83" s="1485"/>
      <c r="UNF83" s="1485"/>
      <c r="UNG83" s="1485"/>
      <c r="UNH83" s="1485"/>
      <c r="UNI83" s="1485"/>
      <c r="UNJ83" s="1485"/>
      <c r="UNK83" s="1485"/>
      <c r="UNL83" s="1485"/>
      <c r="UNM83" s="1485"/>
      <c r="UNN83" s="1485"/>
      <c r="UNO83" s="1485"/>
      <c r="UNP83" s="1485"/>
      <c r="UNQ83" s="1485"/>
      <c r="UNR83" s="1485"/>
      <c r="UNS83" s="1485"/>
      <c r="UNT83" s="1485"/>
      <c r="UNU83" s="1485"/>
      <c r="UNV83" s="1485"/>
      <c r="UNW83" s="1485"/>
      <c r="UNX83" s="1485"/>
      <c r="UNY83" s="1485"/>
      <c r="UNZ83" s="1485"/>
      <c r="UOA83" s="1485"/>
      <c r="UOB83" s="1485"/>
      <c r="UOC83" s="1485"/>
      <c r="UOD83" s="1485"/>
      <c r="UOE83" s="1485"/>
      <c r="UOF83" s="1485"/>
      <c r="UOG83" s="1485"/>
      <c r="UOH83" s="1485"/>
      <c r="UOI83" s="1485"/>
      <c r="UOJ83" s="1485"/>
      <c r="UOK83" s="1485"/>
      <c r="UOL83" s="1485"/>
      <c r="UOM83" s="1485"/>
      <c r="UON83" s="1485"/>
      <c r="UOO83" s="1485"/>
      <c r="UOP83" s="1485"/>
      <c r="UOQ83" s="1485"/>
      <c r="UOR83" s="1485"/>
      <c r="UOS83" s="1485"/>
      <c r="UOT83" s="1485"/>
      <c r="UOU83" s="1485"/>
      <c r="UOV83" s="1485"/>
      <c r="UOW83" s="1485"/>
      <c r="UOX83" s="1485"/>
      <c r="UOY83" s="1485"/>
      <c r="UOZ83" s="1485"/>
      <c r="UPA83" s="1485"/>
      <c r="UPB83" s="1485"/>
      <c r="UPC83" s="1485"/>
      <c r="UPD83" s="1485"/>
      <c r="UPE83" s="1485"/>
      <c r="UPF83" s="1485"/>
      <c r="UPG83" s="1485"/>
      <c r="UPH83" s="1485"/>
      <c r="UPI83" s="1485"/>
      <c r="UPJ83" s="1485"/>
      <c r="UPK83" s="1485"/>
      <c r="UPL83" s="1485"/>
      <c r="UPM83" s="1485"/>
      <c r="UPN83" s="1485"/>
      <c r="UPO83" s="1485"/>
      <c r="UPP83" s="1485"/>
      <c r="UPQ83" s="1485"/>
      <c r="UPR83" s="1485"/>
      <c r="UPS83" s="1485"/>
      <c r="UPT83" s="1485"/>
      <c r="UPU83" s="1485"/>
      <c r="UPV83" s="1485"/>
      <c r="UPW83" s="1485"/>
      <c r="UPX83" s="1485"/>
      <c r="UPY83" s="1485"/>
      <c r="UPZ83" s="1485"/>
      <c r="UQA83" s="1485"/>
      <c r="UQB83" s="1485"/>
      <c r="UQC83" s="1485"/>
      <c r="UQD83" s="1485"/>
      <c r="UQE83" s="1485"/>
      <c r="UQF83" s="1485"/>
      <c r="UQG83" s="1485"/>
      <c r="UQH83" s="1485"/>
      <c r="UQI83" s="1485"/>
      <c r="UQJ83" s="1485"/>
      <c r="UQK83" s="1485"/>
      <c r="UQL83" s="1485"/>
      <c r="UQM83" s="1485"/>
      <c r="UQN83" s="1485"/>
      <c r="UQO83" s="1485"/>
      <c r="UQP83" s="1485"/>
      <c r="UQQ83" s="1485"/>
      <c r="UQR83" s="1485"/>
      <c r="UQS83" s="1485"/>
      <c r="UQT83" s="1485"/>
      <c r="UQU83" s="1485"/>
      <c r="UQV83" s="1485"/>
      <c r="UQW83" s="1485"/>
      <c r="UQX83" s="1485"/>
      <c r="UQY83" s="1485"/>
      <c r="UQZ83" s="1485"/>
      <c r="URA83" s="1485"/>
      <c r="URB83" s="1485"/>
      <c r="URC83" s="1485"/>
      <c r="URD83" s="1485"/>
      <c r="URE83" s="1485"/>
      <c r="URF83" s="1485"/>
      <c r="URG83" s="1485"/>
      <c r="URH83" s="1485"/>
      <c r="URI83" s="1485"/>
      <c r="URJ83" s="1485"/>
      <c r="URK83" s="1485"/>
      <c r="URL83" s="1485"/>
      <c r="URM83" s="1485"/>
      <c r="URN83" s="1485"/>
      <c r="URO83" s="1485"/>
      <c r="URP83" s="1485"/>
      <c r="URQ83" s="1485"/>
      <c r="URR83" s="1485"/>
      <c r="URS83" s="1485"/>
      <c r="URT83" s="1485"/>
      <c r="URU83" s="1485"/>
      <c r="URV83" s="1485"/>
      <c r="URW83" s="1485"/>
      <c r="URX83" s="1485"/>
      <c r="URY83" s="1485"/>
      <c r="URZ83" s="1485"/>
      <c r="USA83" s="1485"/>
      <c r="USB83" s="1485"/>
      <c r="USC83" s="1485"/>
      <c r="USD83" s="1485"/>
      <c r="USE83" s="1485"/>
      <c r="USF83" s="1485"/>
      <c r="USG83" s="1485"/>
      <c r="USH83" s="1485"/>
      <c r="USI83" s="1485"/>
      <c r="USJ83" s="1485"/>
      <c r="USK83" s="1485"/>
      <c r="USL83" s="1485"/>
      <c r="USM83" s="1485"/>
      <c r="USN83" s="1485"/>
      <c r="USO83" s="1485"/>
      <c r="USP83" s="1485"/>
      <c r="USQ83" s="1485"/>
      <c r="USR83" s="1485"/>
      <c r="USS83" s="1485"/>
      <c r="UST83" s="1485"/>
      <c r="USU83" s="1485"/>
      <c r="USV83" s="1485"/>
      <c r="USW83" s="1485"/>
      <c r="USX83" s="1485"/>
      <c r="USY83" s="1485"/>
      <c r="USZ83" s="1485"/>
      <c r="UTA83" s="1485"/>
      <c r="UTB83" s="1485"/>
      <c r="UTC83" s="1485"/>
      <c r="UTD83" s="1485"/>
      <c r="UTE83" s="1485"/>
      <c r="UTF83" s="1485"/>
      <c r="UTG83" s="1485"/>
      <c r="UTH83" s="1485"/>
      <c r="UTI83" s="1485"/>
      <c r="UTJ83" s="1485"/>
      <c r="UTK83" s="1485"/>
      <c r="UTL83" s="1485"/>
      <c r="UTM83" s="1485"/>
      <c r="UTN83" s="1485"/>
      <c r="UTO83" s="1485"/>
      <c r="UTP83" s="1485"/>
      <c r="UTQ83" s="1485"/>
      <c r="UTR83" s="1485"/>
      <c r="UTS83" s="1485"/>
      <c r="UTT83" s="1485"/>
      <c r="UTU83" s="1485"/>
      <c r="UTV83" s="1485"/>
      <c r="UTW83" s="1485"/>
      <c r="UTX83" s="1485"/>
      <c r="UTY83" s="1485"/>
      <c r="UTZ83" s="1485"/>
      <c r="UUA83" s="1485"/>
      <c r="UUB83" s="1485"/>
      <c r="UUC83" s="1485"/>
      <c r="UUD83" s="1485"/>
      <c r="UUE83" s="1485"/>
      <c r="UUF83" s="1485"/>
      <c r="UUG83" s="1485"/>
      <c r="UUH83" s="1485"/>
      <c r="UUI83" s="1485"/>
      <c r="UUJ83" s="1485"/>
      <c r="UUK83" s="1485"/>
      <c r="UUL83" s="1485"/>
      <c r="UUM83" s="1485"/>
      <c r="UUN83" s="1485"/>
      <c r="UUO83" s="1485"/>
      <c r="UUP83" s="1485"/>
      <c r="UUQ83" s="1485"/>
      <c r="UUR83" s="1485"/>
      <c r="UUS83" s="1485"/>
      <c r="UUT83" s="1485"/>
      <c r="UUU83" s="1485"/>
      <c r="UUV83" s="1485"/>
      <c r="UUW83" s="1485"/>
      <c r="UUX83" s="1485"/>
      <c r="UUY83" s="1485"/>
      <c r="UUZ83" s="1485"/>
      <c r="UVA83" s="1485"/>
      <c r="UVB83" s="1485"/>
      <c r="UVC83" s="1485"/>
      <c r="UVD83" s="1485"/>
      <c r="UVE83" s="1485"/>
      <c r="UVF83" s="1485"/>
      <c r="UVG83" s="1485"/>
      <c r="UVH83" s="1485"/>
      <c r="UVI83" s="1485"/>
      <c r="UVJ83" s="1485"/>
      <c r="UVK83" s="1485"/>
      <c r="UVL83" s="1485"/>
      <c r="UVM83" s="1485"/>
      <c r="UVN83" s="1485"/>
      <c r="UVO83" s="1485"/>
      <c r="UVP83" s="1485"/>
      <c r="UVQ83" s="1485"/>
      <c r="UVR83" s="1485"/>
      <c r="UVS83" s="1485"/>
      <c r="UVT83" s="1485"/>
      <c r="UVU83" s="1485"/>
      <c r="UVV83" s="1485"/>
      <c r="UVW83" s="1485"/>
      <c r="UVX83" s="1485"/>
      <c r="UVY83" s="1485"/>
      <c r="UVZ83" s="1485"/>
      <c r="UWA83" s="1485"/>
      <c r="UWB83" s="1485"/>
      <c r="UWC83" s="1485"/>
      <c r="UWD83" s="1485"/>
      <c r="UWE83" s="1485"/>
      <c r="UWF83" s="1485"/>
      <c r="UWG83" s="1485"/>
      <c r="UWH83" s="1485"/>
      <c r="UWI83" s="1485"/>
      <c r="UWJ83" s="1485"/>
      <c r="UWK83" s="1485"/>
      <c r="UWL83" s="1485"/>
      <c r="UWM83" s="1485"/>
      <c r="UWN83" s="1485"/>
      <c r="UWO83" s="1485"/>
      <c r="UWP83" s="1485"/>
      <c r="UWQ83" s="1485"/>
      <c r="UWR83" s="1485"/>
      <c r="UWS83" s="1485"/>
      <c r="UWT83" s="1485"/>
      <c r="UWU83" s="1485"/>
      <c r="UWV83" s="1485"/>
      <c r="UWW83" s="1485"/>
      <c r="UWX83" s="1485"/>
      <c r="UWY83" s="1485"/>
      <c r="UWZ83" s="1485"/>
      <c r="UXA83" s="1485"/>
      <c r="UXB83" s="1485"/>
      <c r="UXC83" s="1485"/>
      <c r="UXD83" s="1485"/>
      <c r="UXE83" s="1485"/>
      <c r="UXF83" s="1485"/>
      <c r="UXG83" s="1485"/>
      <c r="UXH83" s="1485"/>
      <c r="UXI83" s="1485"/>
      <c r="UXJ83" s="1485"/>
      <c r="UXK83" s="1485"/>
      <c r="UXL83" s="1485"/>
      <c r="UXM83" s="1485"/>
      <c r="UXN83" s="1485"/>
      <c r="UXO83" s="1485"/>
      <c r="UXP83" s="1485"/>
      <c r="UXQ83" s="1485"/>
      <c r="UXR83" s="1485"/>
      <c r="UXS83" s="1485"/>
      <c r="UXT83" s="1485"/>
      <c r="UXU83" s="1485"/>
      <c r="UXV83" s="1485"/>
      <c r="UXW83" s="1485"/>
      <c r="UXX83" s="1485"/>
      <c r="UXY83" s="1485"/>
      <c r="UXZ83" s="1485"/>
      <c r="UYA83" s="1485"/>
      <c r="UYB83" s="1485"/>
      <c r="UYC83" s="1485"/>
      <c r="UYD83" s="1485"/>
      <c r="UYE83" s="1485"/>
      <c r="UYF83" s="1485"/>
      <c r="UYG83" s="1485"/>
      <c r="UYH83" s="1485"/>
      <c r="UYI83" s="1485"/>
      <c r="UYJ83" s="1485"/>
      <c r="UYK83" s="1485"/>
      <c r="UYL83" s="1485"/>
      <c r="UYM83" s="1485"/>
      <c r="UYN83" s="1485"/>
      <c r="UYO83" s="1485"/>
      <c r="UYP83" s="1485"/>
      <c r="UYQ83" s="1485"/>
      <c r="UYR83" s="1485"/>
      <c r="UYS83" s="1485"/>
      <c r="UYT83" s="1485"/>
      <c r="UYU83" s="1485"/>
      <c r="UYV83" s="1485"/>
      <c r="UYW83" s="1485"/>
      <c r="UYX83" s="1485"/>
      <c r="UYY83" s="1485"/>
      <c r="UYZ83" s="1485"/>
      <c r="UZA83" s="1485"/>
      <c r="UZB83" s="1485"/>
      <c r="UZC83" s="1485"/>
      <c r="UZD83" s="1485"/>
      <c r="UZE83" s="1485"/>
      <c r="UZF83" s="1485"/>
      <c r="UZG83" s="1485"/>
      <c r="UZH83" s="1485"/>
      <c r="UZI83" s="1485"/>
      <c r="UZJ83" s="1485"/>
      <c r="UZK83" s="1485"/>
      <c r="UZL83" s="1485"/>
      <c r="UZM83" s="1485"/>
      <c r="UZN83" s="1485"/>
      <c r="UZO83" s="1485"/>
      <c r="UZP83" s="1485"/>
      <c r="UZQ83" s="1485"/>
      <c r="UZR83" s="1485"/>
      <c r="UZS83" s="1485"/>
      <c r="UZT83" s="1485"/>
      <c r="UZU83" s="1485"/>
      <c r="UZV83" s="1485"/>
      <c r="UZW83" s="1485"/>
      <c r="UZX83" s="1485"/>
      <c r="UZY83" s="1485"/>
      <c r="UZZ83" s="1485"/>
      <c r="VAA83" s="1485"/>
      <c r="VAB83" s="1485"/>
      <c r="VAC83" s="1485"/>
      <c r="VAD83" s="1485"/>
      <c r="VAE83" s="1485"/>
      <c r="VAF83" s="1485"/>
      <c r="VAG83" s="1485"/>
      <c r="VAH83" s="1485"/>
      <c r="VAI83" s="1485"/>
      <c r="VAJ83" s="1485"/>
      <c r="VAK83" s="1485"/>
      <c r="VAL83" s="1485"/>
      <c r="VAM83" s="1485"/>
      <c r="VAN83" s="1485"/>
      <c r="VAO83" s="1485"/>
      <c r="VAP83" s="1485"/>
      <c r="VAQ83" s="1485"/>
      <c r="VAR83" s="1485"/>
      <c r="VAS83" s="1485"/>
      <c r="VAT83" s="1485"/>
      <c r="VAU83" s="1485"/>
      <c r="VAV83" s="1485"/>
      <c r="VAW83" s="1485"/>
      <c r="VAX83" s="1485"/>
      <c r="VAY83" s="1485"/>
      <c r="VAZ83" s="1485"/>
      <c r="VBA83" s="1485"/>
      <c r="VBB83" s="1485"/>
      <c r="VBC83" s="1485"/>
      <c r="VBD83" s="1485"/>
      <c r="VBE83" s="1485"/>
      <c r="VBF83" s="1485"/>
      <c r="VBG83" s="1485"/>
      <c r="VBH83" s="1485"/>
      <c r="VBI83" s="1485"/>
      <c r="VBJ83" s="1485"/>
      <c r="VBK83" s="1485"/>
      <c r="VBL83" s="1485"/>
      <c r="VBM83" s="1485"/>
      <c r="VBN83" s="1485"/>
      <c r="VBO83" s="1485"/>
      <c r="VBP83" s="1485"/>
      <c r="VBQ83" s="1485"/>
      <c r="VBR83" s="1485"/>
      <c r="VBS83" s="1485"/>
      <c r="VBT83" s="1485"/>
      <c r="VBU83" s="1485"/>
      <c r="VBV83" s="1485"/>
      <c r="VBW83" s="1485"/>
      <c r="VBX83" s="1485"/>
      <c r="VBY83" s="1485"/>
      <c r="VBZ83" s="1485"/>
      <c r="VCA83" s="1485"/>
      <c r="VCB83" s="1485"/>
      <c r="VCC83" s="1485"/>
      <c r="VCD83" s="1485"/>
      <c r="VCE83" s="1485"/>
      <c r="VCF83" s="1485"/>
      <c r="VCG83" s="1485"/>
      <c r="VCH83" s="1485"/>
      <c r="VCI83" s="1485"/>
      <c r="VCJ83" s="1485"/>
      <c r="VCK83" s="1485"/>
      <c r="VCL83" s="1485"/>
      <c r="VCM83" s="1485"/>
      <c r="VCN83" s="1485"/>
      <c r="VCO83" s="1485"/>
      <c r="VCP83" s="1485"/>
      <c r="VCQ83" s="1485"/>
      <c r="VCR83" s="1485"/>
      <c r="VCS83" s="1485"/>
      <c r="VCT83" s="1485"/>
      <c r="VCU83" s="1485"/>
      <c r="VCV83" s="1485"/>
      <c r="VCW83" s="1485"/>
      <c r="VCX83" s="1485"/>
      <c r="VCY83" s="1485"/>
      <c r="VCZ83" s="1485"/>
      <c r="VDA83" s="1485"/>
      <c r="VDB83" s="1485"/>
      <c r="VDC83" s="1485"/>
      <c r="VDD83" s="1485"/>
      <c r="VDE83" s="1485"/>
      <c r="VDF83" s="1485"/>
      <c r="VDG83" s="1485"/>
      <c r="VDH83" s="1485"/>
      <c r="VDI83" s="1485"/>
      <c r="VDJ83" s="1485"/>
      <c r="VDK83" s="1485"/>
      <c r="VDL83" s="1485"/>
      <c r="VDM83" s="1485"/>
      <c r="VDN83" s="1485"/>
      <c r="VDO83" s="1485"/>
      <c r="VDP83" s="1485"/>
      <c r="VDQ83" s="1485"/>
      <c r="VDR83" s="1485"/>
      <c r="VDS83" s="1485"/>
      <c r="VDT83" s="1485"/>
      <c r="VDU83" s="1485"/>
      <c r="VDV83" s="1485"/>
      <c r="VDW83" s="1485"/>
      <c r="VDX83" s="1485"/>
      <c r="VDY83" s="1485"/>
      <c r="VDZ83" s="1485"/>
      <c r="VEA83" s="1485"/>
      <c r="VEB83" s="1485"/>
      <c r="VEC83" s="1485"/>
      <c r="VED83" s="1485"/>
      <c r="VEE83" s="1485"/>
      <c r="VEF83" s="1485"/>
      <c r="VEG83" s="1485"/>
      <c r="VEH83" s="1485"/>
      <c r="VEI83" s="1485"/>
      <c r="VEJ83" s="1485"/>
      <c r="VEK83" s="1485"/>
      <c r="VEL83" s="1485"/>
      <c r="VEM83" s="1485"/>
      <c r="VEN83" s="1485"/>
      <c r="VEO83" s="1485"/>
      <c r="VEP83" s="1485"/>
      <c r="VEQ83" s="1485"/>
      <c r="VER83" s="1485"/>
      <c r="VES83" s="1485"/>
      <c r="VET83" s="1485"/>
      <c r="VEU83" s="1485"/>
      <c r="VEV83" s="1485"/>
      <c r="VEW83" s="1485"/>
      <c r="VEX83" s="1485"/>
      <c r="VEY83" s="1485"/>
      <c r="VEZ83" s="1485"/>
      <c r="VFA83" s="1485"/>
      <c r="VFB83" s="1485"/>
      <c r="VFC83" s="1485"/>
      <c r="VFD83" s="1485"/>
      <c r="VFE83" s="1485"/>
      <c r="VFF83" s="1485"/>
      <c r="VFG83" s="1485"/>
      <c r="VFH83" s="1485"/>
      <c r="VFI83" s="1485"/>
      <c r="VFJ83" s="1485"/>
      <c r="VFK83" s="1485"/>
      <c r="VFL83" s="1485"/>
      <c r="VFM83" s="1485"/>
      <c r="VFN83" s="1485"/>
      <c r="VFO83" s="1485"/>
      <c r="VFP83" s="1485"/>
      <c r="VFQ83" s="1485"/>
      <c r="VFR83" s="1485"/>
      <c r="VFS83" s="1485"/>
      <c r="VFT83" s="1485"/>
      <c r="VFU83" s="1485"/>
      <c r="VFV83" s="1485"/>
      <c r="VFW83" s="1485"/>
      <c r="VFX83" s="1485"/>
      <c r="VFY83" s="1485"/>
      <c r="VFZ83" s="1485"/>
      <c r="VGA83" s="1485"/>
      <c r="VGB83" s="1485"/>
      <c r="VGC83" s="1485"/>
      <c r="VGD83" s="1485"/>
      <c r="VGE83" s="1485"/>
      <c r="VGF83" s="1485"/>
      <c r="VGG83" s="1485"/>
      <c r="VGH83" s="1485"/>
      <c r="VGI83" s="1485"/>
      <c r="VGJ83" s="1485"/>
      <c r="VGK83" s="1485"/>
      <c r="VGL83" s="1485"/>
      <c r="VGM83" s="1485"/>
      <c r="VGN83" s="1485"/>
      <c r="VGO83" s="1485"/>
      <c r="VGP83" s="1485"/>
      <c r="VGQ83" s="1485"/>
      <c r="VGR83" s="1485"/>
      <c r="VGS83" s="1485"/>
      <c r="VGT83" s="1485"/>
      <c r="VGU83" s="1485"/>
      <c r="VGV83" s="1485"/>
      <c r="VGW83" s="1485"/>
      <c r="VGX83" s="1485"/>
      <c r="VGY83" s="1485"/>
      <c r="VGZ83" s="1485"/>
      <c r="VHA83" s="1485"/>
      <c r="VHB83" s="1485"/>
      <c r="VHC83" s="1485"/>
      <c r="VHD83" s="1485"/>
      <c r="VHE83" s="1485"/>
      <c r="VHF83" s="1485"/>
      <c r="VHG83" s="1485"/>
      <c r="VHH83" s="1485"/>
      <c r="VHI83" s="1485"/>
      <c r="VHJ83" s="1485"/>
      <c r="VHK83" s="1485"/>
      <c r="VHL83" s="1485"/>
      <c r="VHM83" s="1485"/>
      <c r="VHN83" s="1485"/>
      <c r="VHO83" s="1485"/>
      <c r="VHP83" s="1485"/>
      <c r="VHQ83" s="1485"/>
      <c r="VHR83" s="1485"/>
      <c r="VHS83" s="1485"/>
      <c r="VHT83" s="1485"/>
      <c r="VHU83" s="1485"/>
      <c r="VHV83" s="1485"/>
      <c r="VHW83" s="1485"/>
      <c r="VHX83" s="1485"/>
      <c r="VHY83" s="1485"/>
      <c r="VHZ83" s="1485"/>
      <c r="VIA83" s="1485"/>
      <c r="VIB83" s="1485"/>
      <c r="VIC83" s="1485"/>
      <c r="VID83" s="1485"/>
      <c r="VIE83" s="1485"/>
      <c r="VIF83" s="1485"/>
      <c r="VIG83" s="1485"/>
      <c r="VIH83" s="1485"/>
      <c r="VII83" s="1485"/>
      <c r="VIJ83" s="1485"/>
      <c r="VIK83" s="1485"/>
      <c r="VIL83" s="1485"/>
      <c r="VIM83" s="1485"/>
      <c r="VIN83" s="1485"/>
      <c r="VIO83" s="1485"/>
      <c r="VIP83" s="1485"/>
      <c r="VIQ83" s="1485"/>
      <c r="VIR83" s="1485"/>
      <c r="VIS83" s="1485"/>
      <c r="VIT83" s="1485"/>
      <c r="VIU83" s="1485"/>
      <c r="VIV83" s="1485"/>
      <c r="VIW83" s="1485"/>
      <c r="VIX83" s="1485"/>
      <c r="VIY83" s="1485"/>
      <c r="VIZ83" s="1485"/>
      <c r="VJA83" s="1485"/>
      <c r="VJB83" s="1485"/>
      <c r="VJC83" s="1485"/>
      <c r="VJD83" s="1485"/>
      <c r="VJE83" s="1485"/>
      <c r="VJF83" s="1485"/>
      <c r="VJG83" s="1485"/>
      <c r="VJH83" s="1485"/>
      <c r="VJI83" s="1485"/>
      <c r="VJJ83" s="1485"/>
      <c r="VJK83" s="1485"/>
      <c r="VJL83" s="1485"/>
      <c r="VJM83" s="1485"/>
      <c r="VJN83" s="1485"/>
      <c r="VJO83" s="1485"/>
      <c r="VJP83" s="1485"/>
      <c r="VJQ83" s="1485"/>
      <c r="VJR83" s="1485"/>
      <c r="VJS83" s="1485"/>
      <c r="VJT83" s="1485"/>
      <c r="VJU83" s="1485"/>
      <c r="VJV83" s="1485"/>
      <c r="VJW83" s="1485"/>
      <c r="VJX83" s="1485"/>
      <c r="VJY83" s="1485"/>
      <c r="VJZ83" s="1485"/>
      <c r="VKA83" s="1485"/>
      <c r="VKB83" s="1485"/>
      <c r="VKC83" s="1485"/>
      <c r="VKD83" s="1485"/>
      <c r="VKE83" s="1485"/>
      <c r="VKF83" s="1485"/>
      <c r="VKG83" s="1485"/>
      <c r="VKH83" s="1485"/>
      <c r="VKI83" s="1485"/>
      <c r="VKJ83" s="1485"/>
      <c r="VKK83" s="1485"/>
      <c r="VKL83" s="1485"/>
      <c r="VKM83" s="1485"/>
      <c r="VKN83" s="1485"/>
      <c r="VKO83" s="1485"/>
      <c r="VKP83" s="1485"/>
      <c r="VKQ83" s="1485"/>
      <c r="VKR83" s="1485"/>
      <c r="VKS83" s="1485"/>
      <c r="VKT83" s="1485"/>
      <c r="VKU83" s="1485"/>
      <c r="VKV83" s="1485"/>
      <c r="VKW83" s="1485"/>
      <c r="VKX83" s="1485"/>
      <c r="VKY83" s="1485"/>
      <c r="VKZ83" s="1485"/>
      <c r="VLA83" s="1485"/>
      <c r="VLB83" s="1485"/>
      <c r="VLC83" s="1485"/>
      <c r="VLD83" s="1485"/>
      <c r="VLE83" s="1485"/>
      <c r="VLF83" s="1485"/>
      <c r="VLG83" s="1485"/>
      <c r="VLH83" s="1485"/>
      <c r="VLI83" s="1485"/>
      <c r="VLJ83" s="1485"/>
      <c r="VLK83" s="1485"/>
      <c r="VLL83" s="1485"/>
      <c r="VLM83" s="1485"/>
      <c r="VLN83" s="1485"/>
      <c r="VLO83" s="1485"/>
      <c r="VLP83" s="1485"/>
      <c r="VLQ83" s="1485"/>
      <c r="VLR83" s="1485"/>
      <c r="VLS83" s="1485"/>
      <c r="VLT83" s="1485"/>
      <c r="VLU83" s="1485"/>
      <c r="VLV83" s="1485"/>
      <c r="VLW83" s="1485"/>
      <c r="VLX83" s="1485"/>
      <c r="VLY83" s="1485"/>
      <c r="VLZ83" s="1485"/>
      <c r="VMA83" s="1485"/>
      <c r="VMB83" s="1485"/>
      <c r="VMC83" s="1485"/>
      <c r="VMD83" s="1485"/>
      <c r="VME83" s="1485"/>
      <c r="VMF83" s="1485"/>
      <c r="VMG83" s="1485"/>
      <c r="VMH83" s="1485"/>
      <c r="VMI83" s="1485"/>
      <c r="VMJ83" s="1485"/>
      <c r="VMK83" s="1485"/>
      <c r="VML83" s="1485"/>
      <c r="VMM83" s="1485"/>
      <c r="VMN83" s="1485"/>
      <c r="VMO83" s="1485"/>
      <c r="VMP83" s="1485"/>
      <c r="VMQ83" s="1485"/>
      <c r="VMR83" s="1485"/>
      <c r="VMS83" s="1485"/>
      <c r="VMT83" s="1485"/>
      <c r="VMU83" s="1485"/>
      <c r="VMV83" s="1485"/>
      <c r="VMW83" s="1485"/>
      <c r="VMX83" s="1485"/>
      <c r="VMY83" s="1485"/>
      <c r="VMZ83" s="1485"/>
      <c r="VNA83" s="1485"/>
      <c r="VNB83" s="1485"/>
      <c r="VNC83" s="1485"/>
      <c r="VND83" s="1485"/>
      <c r="VNE83" s="1485"/>
      <c r="VNF83" s="1485"/>
      <c r="VNG83" s="1485"/>
      <c r="VNH83" s="1485"/>
      <c r="VNI83" s="1485"/>
      <c r="VNJ83" s="1485"/>
      <c r="VNK83" s="1485"/>
      <c r="VNL83" s="1485"/>
      <c r="VNM83" s="1485"/>
      <c r="VNN83" s="1485"/>
      <c r="VNO83" s="1485"/>
      <c r="VNP83" s="1485"/>
      <c r="VNQ83" s="1485"/>
      <c r="VNR83" s="1485"/>
      <c r="VNS83" s="1485"/>
      <c r="VNT83" s="1485"/>
      <c r="VNU83" s="1485"/>
      <c r="VNV83" s="1485"/>
      <c r="VNW83" s="1485"/>
      <c r="VNX83" s="1485"/>
      <c r="VNY83" s="1485"/>
      <c r="VNZ83" s="1485"/>
      <c r="VOA83" s="1485"/>
      <c r="VOB83" s="1485"/>
      <c r="VOC83" s="1485"/>
      <c r="VOD83" s="1485"/>
      <c r="VOE83" s="1485"/>
      <c r="VOF83" s="1485"/>
      <c r="VOG83" s="1485"/>
      <c r="VOH83" s="1485"/>
      <c r="VOI83" s="1485"/>
      <c r="VOJ83" s="1485"/>
      <c r="VOK83" s="1485"/>
      <c r="VOL83" s="1485"/>
      <c r="VOM83" s="1485"/>
      <c r="VON83" s="1485"/>
      <c r="VOO83" s="1485"/>
      <c r="VOP83" s="1485"/>
      <c r="VOQ83" s="1485"/>
      <c r="VOR83" s="1485"/>
      <c r="VOS83" s="1485"/>
      <c r="VOT83" s="1485"/>
      <c r="VOU83" s="1485"/>
      <c r="VOV83" s="1485"/>
      <c r="VOW83" s="1485"/>
      <c r="VOX83" s="1485"/>
      <c r="VOY83" s="1485"/>
      <c r="VOZ83" s="1485"/>
      <c r="VPA83" s="1485"/>
      <c r="VPB83" s="1485"/>
      <c r="VPC83" s="1485"/>
      <c r="VPD83" s="1485"/>
      <c r="VPE83" s="1485"/>
      <c r="VPF83" s="1485"/>
      <c r="VPG83" s="1485"/>
      <c r="VPH83" s="1485"/>
      <c r="VPI83" s="1485"/>
      <c r="VPJ83" s="1485"/>
      <c r="VPK83" s="1485"/>
      <c r="VPL83" s="1485"/>
      <c r="VPM83" s="1485"/>
      <c r="VPN83" s="1485"/>
      <c r="VPO83" s="1485"/>
      <c r="VPP83" s="1485"/>
      <c r="VPQ83" s="1485"/>
      <c r="VPR83" s="1485"/>
      <c r="VPS83" s="1485"/>
      <c r="VPT83" s="1485"/>
      <c r="VPU83" s="1485"/>
      <c r="VPV83" s="1485"/>
      <c r="VPW83" s="1485"/>
      <c r="VPX83" s="1485"/>
      <c r="VPY83" s="1485"/>
      <c r="VPZ83" s="1485"/>
      <c r="VQA83" s="1485"/>
      <c r="VQB83" s="1485"/>
      <c r="VQC83" s="1485"/>
      <c r="VQD83" s="1485"/>
      <c r="VQE83" s="1485"/>
      <c r="VQF83" s="1485"/>
      <c r="VQG83" s="1485"/>
      <c r="VQH83" s="1485"/>
      <c r="VQI83" s="1485"/>
      <c r="VQJ83" s="1485"/>
      <c r="VQK83" s="1485"/>
      <c r="VQL83" s="1485"/>
      <c r="VQM83" s="1485"/>
      <c r="VQN83" s="1485"/>
      <c r="VQO83" s="1485"/>
      <c r="VQP83" s="1485"/>
      <c r="VQQ83" s="1485"/>
      <c r="VQR83" s="1485"/>
      <c r="VQS83" s="1485"/>
      <c r="VQT83" s="1485"/>
      <c r="VQU83" s="1485"/>
      <c r="VQV83" s="1485"/>
      <c r="VQW83" s="1485"/>
      <c r="VQX83" s="1485"/>
      <c r="VQY83" s="1485"/>
      <c r="VQZ83" s="1485"/>
      <c r="VRA83" s="1485"/>
      <c r="VRB83" s="1485"/>
      <c r="VRC83" s="1485"/>
      <c r="VRD83" s="1485"/>
      <c r="VRE83" s="1485"/>
      <c r="VRF83" s="1485"/>
      <c r="VRG83" s="1485"/>
      <c r="VRH83" s="1485"/>
      <c r="VRI83" s="1485"/>
      <c r="VRJ83" s="1485"/>
      <c r="VRK83" s="1485"/>
      <c r="VRL83" s="1485"/>
      <c r="VRM83" s="1485"/>
      <c r="VRN83" s="1485"/>
      <c r="VRO83" s="1485"/>
      <c r="VRP83" s="1485"/>
      <c r="VRQ83" s="1485"/>
      <c r="VRR83" s="1485"/>
      <c r="VRS83" s="1485"/>
      <c r="VRT83" s="1485"/>
      <c r="VRU83" s="1485"/>
      <c r="VRV83" s="1485"/>
      <c r="VRW83" s="1485"/>
      <c r="VRX83" s="1485"/>
      <c r="VRY83" s="1485"/>
      <c r="VRZ83" s="1485"/>
      <c r="VSA83" s="1485"/>
      <c r="VSB83" s="1485"/>
      <c r="VSC83" s="1485"/>
      <c r="VSD83" s="1485"/>
      <c r="VSE83" s="1485"/>
      <c r="VSF83" s="1485"/>
      <c r="VSG83" s="1485"/>
      <c r="VSH83" s="1485"/>
      <c r="VSI83" s="1485"/>
      <c r="VSJ83" s="1485"/>
      <c r="VSK83" s="1485"/>
      <c r="VSL83" s="1485"/>
      <c r="VSM83" s="1485"/>
      <c r="VSN83" s="1485"/>
      <c r="VSO83" s="1485"/>
      <c r="VSP83" s="1485"/>
      <c r="VSQ83" s="1485"/>
      <c r="VSR83" s="1485"/>
      <c r="VSS83" s="1485"/>
      <c r="VST83" s="1485"/>
      <c r="VSU83" s="1485"/>
      <c r="VSV83" s="1485"/>
      <c r="VSW83" s="1485"/>
      <c r="VSX83" s="1485"/>
      <c r="VSY83" s="1485"/>
      <c r="VSZ83" s="1485"/>
      <c r="VTA83" s="1485"/>
      <c r="VTB83" s="1485"/>
      <c r="VTC83" s="1485"/>
      <c r="VTD83" s="1485"/>
      <c r="VTE83" s="1485"/>
      <c r="VTF83" s="1485"/>
      <c r="VTG83" s="1485"/>
      <c r="VTH83" s="1485"/>
      <c r="VTI83" s="1485"/>
      <c r="VTJ83" s="1485"/>
      <c r="VTK83" s="1485"/>
      <c r="VTL83" s="1485"/>
      <c r="VTM83" s="1485"/>
      <c r="VTN83" s="1485"/>
      <c r="VTO83" s="1485"/>
      <c r="VTP83" s="1485"/>
      <c r="VTQ83" s="1485"/>
      <c r="VTR83" s="1485"/>
      <c r="VTS83" s="1485"/>
      <c r="VTT83" s="1485"/>
      <c r="VTU83" s="1485"/>
      <c r="VTV83" s="1485"/>
      <c r="VTW83" s="1485"/>
      <c r="VTX83" s="1485"/>
      <c r="VTY83" s="1485"/>
      <c r="VTZ83" s="1485"/>
      <c r="VUA83" s="1485"/>
      <c r="VUB83" s="1485"/>
      <c r="VUC83" s="1485"/>
      <c r="VUD83" s="1485"/>
      <c r="VUE83" s="1485"/>
      <c r="VUF83" s="1485"/>
      <c r="VUG83" s="1485"/>
      <c r="VUH83" s="1485"/>
      <c r="VUI83" s="1485"/>
      <c r="VUJ83" s="1485"/>
      <c r="VUK83" s="1485"/>
      <c r="VUL83" s="1485"/>
      <c r="VUM83" s="1485"/>
      <c r="VUN83" s="1485"/>
      <c r="VUO83" s="1485"/>
      <c r="VUP83" s="1485"/>
      <c r="VUQ83" s="1485"/>
      <c r="VUR83" s="1485"/>
      <c r="VUS83" s="1485"/>
      <c r="VUT83" s="1485"/>
      <c r="VUU83" s="1485"/>
      <c r="VUV83" s="1485"/>
      <c r="VUW83" s="1485"/>
      <c r="VUX83" s="1485"/>
      <c r="VUY83" s="1485"/>
      <c r="VUZ83" s="1485"/>
      <c r="VVA83" s="1485"/>
      <c r="VVB83" s="1485"/>
      <c r="VVC83" s="1485"/>
      <c r="VVD83" s="1485"/>
      <c r="VVE83" s="1485"/>
      <c r="VVF83" s="1485"/>
      <c r="VVG83" s="1485"/>
      <c r="VVH83" s="1485"/>
      <c r="VVI83" s="1485"/>
      <c r="VVJ83" s="1485"/>
      <c r="VVK83" s="1485"/>
      <c r="VVL83" s="1485"/>
      <c r="VVM83" s="1485"/>
      <c r="VVN83" s="1485"/>
      <c r="VVO83" s="1485"/>
      <c r="VVP83" s="1485"/>
      <c r="VVQ83" s="1485"/>
      <c r="VVR83" s="1485"/>
      <c r="VVS83" s="1485"/>
      <c r="VVT83" s="1485"/>
      <c r="VVU83" s="1485"/>
      <c r="VVV83" s="1485"/>
      <c r="VVW83" s="1485"/>
      <c r="VVX83" s="1485"/>
      <c r="VVY83" s="1485"/>
      <c r="VVZ83" s="1485"/>
      <c r="VWA83" s="1485"/>
      <c r="VWB83" s="1485"/>
      <c r="VWC83" s="1485"/>
      <c r="VWD83" s="1485"/>
      <c r="VWE83" s="1485"/>
      <c r="VWF83" s="1485"/>
      <c r="VWG83" s="1485"/>
      <c r="VWH83" s="1485"/>
      <c r="VWI83" s="1485"/>
      <c r="VWJ83" s="1485"/>
      <c r="VWK83" s="1485"/>
      <c r="VWL83" s="1485"/>
      <c r="VWM83" s="1485"/>
      <c r="VWN83" s="1485"/>
      <c r="VWO83" s="1485"/>
      <c r="VWP83" s="1485"/>
      <c r="VWQ83" s="1485"/>
      <c r="VWR83" s="1485"/>
      <c r="VWS83" s="1485"/>
      <c r="VWT83" s="1485"/>
      <c r="VWU83" s="1485"/>
      <c r="VWV83" s="1485"/>
      <c r="VWW83" s="1485"/>
      <c r="VWX83" s="1485"/>
      <c r="VWY83" s="1485"/>
      <c r="VWZ83" s="1485"/>
      <c r="VXA83" s="1485"/>
      <c r="VXB83" s="1485"/>
      <c r="VXC83" s="1485"/>
      <c r="VXD83" s="1485"/>
      <c r="VXE83" s="1485"/>
      <c r="VXF83" s="1485"/>
      <c r="VXG83" s="1485"/>
      <c r="VXH83" s="1485"/>
      <c r="VXI83" s="1485"/>
      <c r="VXJ83" s="1485"/>
      <c r="VXK83" s="1485"/>
      <c r="VXL83" s="1485"/>
      <c r="VXM83" s="1485"/>
      <c r="VXN83" s="1485"/>
      <c r="VXO83" s="1485"/>
      <c r="VXP83" s="1485"/>
      <c r="VXQ83" s="1485"/>
      <c r="VXR83" s="1485"/>
      <c r="VXS83" s="1485"/>
      <c r="VXT83" s="1485"/>
      <c r="VXU83" s="1485"/>
      <c r="VXV83" s="1485"/>
      <c r="VXW83" s="1485"/>
      <c r="VXX83" s="1485"/>
      <c r="VXY83" s="1485"/>
      <c r="VXZ83" s="1485"/>
      <c r="VYA83" s="1485"/>
      <c r="VYB83" s="1485"/>
      <c r="VYC83" s="1485"/>
      <c r="VYD83" s="1485"/>
      <c r="VYE83" s="1485"/>
      <c r="VYF83" s="1485"/>
      <c r="VYG83" s="1485"/>
      <c r="VYH83" s="1485"/>
      <c r="VYI83" s="1485"/>
      <c r="VYJ83" s="1485"/>
      <c r="VYK83" s="1485"/>
      <c r="VYL83" s="1485"/>
      <c r="VYM83" s="1485"/>
      <c r="VYN83" s="1485"/>
      <c r="VYO83" s="1485"/>
      <c r="VYP83" s="1485"/>
      <c r="VYQ83" s="1485"/>
      <c r="VYR83" s="1485"/>
      <c r="VYS83" s="1485"/>
      <c r="VYT83" s="1485"/>
      <c r="VYU83" s="1485"/>
      <c r="VYV83" s="1485"/>
      <c r="VYW83" s="1485"/>
      <c r="VYX83" s="1485"/>
      <c r="VYY83" s="1485"/>
      <c r="VYZ83" s="1485"/>
      <c r="VZA83" s="1485"/>
      <c r="VZB83" s="1485"/>
      <c r="VZC83" s="1485"/>
      <c r="VZD83" s="1485"/>
      <c r="VZE83" s="1485"/>
      <c r="VZF83" s="1485"/>
      <c r="VZG83" s="1485"/>
      <c r="VZH83" s="1485"/>
      <c r="VZI83" s="1485"/>
      <c r="VZJ83" s="1485"/>
      <c r="VZK83" s="1485"/>
      <c r="VZL83" s="1485"/>
      <c r="VZM83" s="1485"/>
      <c r="VZN83" s="1485"/>
      <c r="VZO83" s="1485"/>
      <c r="VZP83" s="1485"/>
      <c r="VZQ83" s="1485"/>
      <c r="VZR83" s="1485"/>
      <c r="VZS83" s="1485"/>
      <c r="VZT83" s="1485"/>
      <c r="VZU83" s="1485"/>
      <c r="VZV83" s="1485"/>
      <c r="VZW83" s="1485"/>
      <c r="VZX83" s="1485"/>
      <c r="VZY83" s="1485"/>
      <c r="VZZ83" s="1485"/>
      <c r="WAA83" s="1485"/>
      <c r="WAB83" s="1485"/>
      <c r="WAC83" s="1485"/>
      <c r="WAD83" s="1485"/>
      <c r="WAE83" s="1485"/>
      <c r="WAF83" s="1485"/>
      <c r="WAG83" s="1485"/>
      <c r="WAH83" s="1485"/>
      <c r="WAI83" s="1485"/>
      <c r="WAJ83" s="1485"/>
      <c r="WAK83" s="1485"/>
      <c r="WAL83" s="1485"/>
      <c r="WAM83" s="1485"/>
      <c r="WAN83" s="1485"/>
      <c r="WAO83" s="1485"/>
      <c r="WAP83" s="1485"/>
      <c r="WAQ83" s="1485"/>
      <c r="WAR83" s="1485"/>
      <c r="WAS83" s="1485"/>
      <c r="WAT83" s="1485"/>
      <c r="WAU83" s="1485"/>
      <c r="WAV83" s="1485"/>
      <c r="WAW83" s="1485"/>
      <c r="WAX83" s="1485"/>
      <c r="WAY83" s="1485"/>
      <c r="WAZ83" s="1485"/>
      <c r="WBA83" s="1485"/>
      <c r="WBB83" s="1485"/>
      <c r="WBC83" s="1485"/>
      <c r="WBD83" s="1485"/>
      <c r="WBE83" s="1485"/>
      <c r="WBF83" s="1485"/>
      <c r="WBG83" s="1485"/>
      <c r="WBH83" s="1485"/>
      <c r="WBI83" s="1485"/>
      <c r="WBJ83" s="1485"/>
      <c r="WBK83" s="1485"/>
      <c r="WBL83" s="1485"/>
      <c r="WBM83" s="1485"/>
      <c r="WBN83" s="1485"/>
      <c r="WBO83" s="1485"/>
      <c r="WBP83" s="1485"/>
      <c r="WBQ83" s="1485"/>
      <c r="WBR83" s="1485"/>
      <c r="WBS83" s="1485"/>
      <c r="WBT83" s="1485"/>
      <c r="WBU83" s="1485"/>
      <c r="WBV83" s="1485"/>
      <c r="WBW83" s="1485"/>
      <c r="WBX83" s="1485"/>
      <c r="WBY83" s="1485"/>
      <c r="WBZ83" s="1485"/>
      <c r="WCA83" s="1485"/>
      <c r="WCB83" s="1485"/>
      <c r="WCC83" s="1485"/>
      <c r="WCD83" s="1485"/>
      <c r="WCE83" s="1485"/>
      <c r="WCF83" s="1485"/>
      <c r="WCG83" s="1485"/>
      <c r="WCH83" s="1485"/>
      <c r="WCI83" s="1485"/>
      <c r="WCJ83" s="1485"/>
      <c r="WCK83" s="1485"/>
      <c r="WCL83" s="1485"/>
      <c r="WCM83" s="1485"/>
      <c r="WCN83" s="1485"/>
      <c r="WCO83" s="1485"/>
      <c r="WCP83" s="1485"/>
      <c r="WCQ83" s="1485"/>
      <c r="WCR83" s="1485"/>
      <c r="WCS83" s="1485"/>
      <c r="WCT83" s="1485"/>
      <c r="WCU83" s="1485"/>
      <c r="WCV83" s="1485"/>
      <c r="WCW83" s="1485"/>
      <c r="WCX83" s="1485"/>
      <c r="WCY83" s="1485"/>
      <c r="WCZ83" s="1485"/>
      <c r="WDA83" s="1485"/>
      <c r="WDB83" s="1485"/>
      <c r="WDC83" s="1485"/>
      <c r="WDD83" s="1485"/>
      <c r="WDE83" s="1485"/>
      <c r="WDF83" s="1485"/>
      <c r="WDG83" s="1485"/>
      <c r="WDH83" s="1485"/>
      <c r="WDI83" s="1485"/>
      <c r="WDJ83" s="1485"/>
      <c r="WDK83" s="1485"/>
      <c r="WDL83" s="1485"/>
      <c r="WDM83" s="1485"/>
      <c r="WDN83" s="1485"/>
      <c r="WDO83" s="1485"/>
      <c r="WDP83" s="1485"/>
      <c r="WDQ83" s="1485"/>
      <c r="WDR83" s="1485"/>
      <c r="WDS83" s="1485"/>
      <c r="WDT83" s="1485"/>
      <c r="WDU83" s="1485"/>
      <c r="WDV83" s="1485"/>
      <c r="WDW83" s="1485"/>
      <c r="WDX83" s="1485"/>
      <c r="WDY83" s="1485"/>
      <c r="WDZ83" s="1485"/>
      <c r="WEA83" s="1485"/>
      <c r="WEB83" s="1485"/>
      <c r="WEC83" s="1485"/>
      <c r="WED83" s="1485"/>
      <c r="WEE83" s="1485"/>
      <c r="WEF83" s="1485"/>
      <c r="WEG83" s="1485"/>
      <c r="WEH83" s="1485"/>
      <c r="WEI83" s="1485"/>
      <c r="WEJ83" s="1485"/>
      <c r="WEK83" s="1485"/>
      <c r="WEL83" s="1485"/>
      <c r="WEM83" s="1485"/>
      <c r="WEN83" s="1485"/>
      <c r="WEO83" s="1485"/>
      <c r="WEP83" s="1485"/>
      <c r="WEQ83" s="1485"/>
      <c r="WER83" s="1485"/>
      <c r="WES83" s="1485"/>
      <c r="WET83" s="1485"/>
      <c r="WEU83" s="1485"/>
      <c r="WEV83" s="1485"/>
      <c r="WEW83" s="1485"/>
      <c r="WEX83" s="1485"/>
      <c r="WEY83" s="1485"/>
      <c r="WEZ83" s="1485"/>
      <c r="WFA83" s="1485"/>
      <c r="WFB83" s="1485"/>
      <c r="WFC83" s="1485"/>
      <c r="WFD83" s="1485"/>
      <c r="WFE83" s="1485"/>
      <c r="WFF83" s="1485"/>
      <c r="WFG83" s="1485"/>
      <c r="WFH83" s="1485"/>
      <c r="WFI83" s="1485"/>
      <c r="WFJ83" s="1485"/>
      <c r="WFK83" s="1485"/>
      <c r="WFL83" s="1485"/>
      <c r="WFM83" s="1485"/>
      <c r="WFN83" s="1485"/>
      <c r="WFO83" s="1485"/>
      <c r="WFP83" s="1485"/>
      <c r="WFQ83" s="1485"/>
      <c r="WFR83" s="1485"/>
      <c r="WFS83" s="1485"/>
      <c r="WFT83" s="1485"/>
      <c r="WFU83" s="1485"/>
      <c r="WFV83" s="1485"/>
      <c r="WFW83" s="1485"/>
      <c r="WFX83" s="1485"/>
      <c r="WFY83" s="1485"/>
      <c r="WFZ83" s="1485"/>
      <c r="WGA83" s="1485"/>
      <c r="WGB83" s="1485"/>
      <c r="WGC83" s="1485"/>
      <c r="WGD83" s="1485"/>
      <c r="WGE83" s="1485"/>
      <c r="WGF83" s="1485"/>
      <c r="WGG83" s="1485"/>
      <c r="WGH83" s="1485"/>
      <c r="WGI83" s="1485"/>
      <c r="WGJ83" s="1485"/>
      <c r="WGK83" s="1485"/>
      <c r="WGL83" s="1485"/>
      <c r="WGM83" s="1485"/>
      <c r="WGN83" s="1485"/>
      <c r="WGO83" s="1485"/>
      <c r="WGP83" s="1485"/>
      <c r="WGQ83" s="1485"/>
      <c r="WGR83" s="1485"/>
      <c r="WGS83" s="1485"/>
      <c r="WGT83" s="1485"/>
      <c r="WGU83" s="1485"/>
      <c r="WGV83" s="1485"/>
      <c r="WGW83" s="1485"/>
      <c r="WGX83" s="1485"/>
      <c r="WGY83" s="1485"/>
      <c r="WGZ83" s="1485"/>
      <c r="WHA83" s="1485"/>
      <c r="WHB83" s="1485"/>
      <c r="WHC83" s="1485"/>
      <c r="WHD83" s="1485"/>
      <c r="WHE83" s="1485"/>
      <c r="WHF83" s="1485"/>
      <c r="WHG83" s="1485"/>
      <c r="WHH83" s="1485"/>
      <c r="WHI83" s="1485"/>
      <c r="WHJ83" s="1485"/>
      <c r="WHK83" s="1485"/>
      <c r="WHL83" s="1485"/>
      <c r="WHM83" s="1485"/>
      <c r="WHN83" s="1485"/>
      <c r="WHO83" s="1485"/>
      <c r="WHP83" s="1485"/>
      <c r="WHQ83" s="1485"/>
      <c r="WHR83" s="1485"/>
      <c r="WHS83" s="1485"/>
      <c r="WHT83" s="1485"/>
      <c r="WHU83" s="1485"/>
      <c r="WHV83" s="1485"/>
      <c r="WHW83" s="1485"/>
      <c r="WHX83" s="1485"/>
      <c r="WHY83" s="1485"/>
      <c r="WHZ83" s="1485"/>
      <c r="WIA83" s="1485"/>
      <c r="WIB83" s="1485"/>
      <c r="WIC83" s="1485"/>
      <c r="WID83" s="1485"/>
      <c r="WIE83" s="1485"/>
      <c r="WIF83" s="1485"/>
      <c r="WIG83" s="1485"/>
      <c r="WIH83" s="1485"/>
      <c r="WII83" s="1485"/>
      <c r="WIJ83" s="1485"/>
      <c r="WIK83" s="1485"/>
      <c r="WIL83" s="1485"/>
      <c r="WIM83" s="1485"/>
      <c r="WIN83" s="1485"/>
      <c r="WIO83" s="1485"/>
      <c r="WIP83" s="1485"/>
      <c r="WIQ83" s="1485"/>
      <c r="WIR83" s="1485"/>
      <c r="WIS83" s="1485"/>
      <c r="WIT83" s="1485"/>
      <c r="WIU83" s="1485"/>
      <c r="WIV83" s="1485"/>
      <c r="WIW83" s="1485"/>
      <c r="WIX83" s="1485"/>
      <c r="WIY83" s="1485"/>
      <c r="WIZ83" s="1485"/>
      <c r="WJA83" s="1485"/>
      <c r="WJB83" s="1485"/>
      <c r="WJC83" s="1485"/>
      <c r="WJD83" s="1485"/>
      <c r="WJE83" s="1485"/>
      <c r="WJF83" s="1485"/>
      <c r="WJG83" s="1485"/>
      <c r="WJH83" s="1485"/>
      <c r="WJI83" s="1485"/>
      <c r="WJJ83" s="1485"/>
      <c r="WJK83" s="1485"/>
      <c r="WJL83" s="1485"/>
      <c r="WJM83" s="1485"/>
      <c r="WJN83" s="1485"/>
      <c r="WJO83" s="1485"/>
      <c r="WJP83" s="1485"/>
      <c r="WJQ83" s="1485"/>
      <c r="WJR83" s="1485"/>
      <c r="WJS83" s="1485"/>
      <c r="WJT83" s="1485"/>
      <c r="WJU83" s="1485"/>
      <c r="WJV83" s="1485"/>
      <c r="WJW83" s="1485"/>
      <c r="WJX83" s="1485"/>
      <c r="WJY83" s="1485"/>
      <c r="WJZ83" s="1485"/>
      <c r="WKA83" s="1485"/>
      <c r="WKB83" s="1485"/>
      <c r="WKC83" s="1485"/>
      <c r="WKD83" s="1485"/>
      <c r="WKE83" s="1485"/>
      <c r="WKF83" s="1485"/>
      <c r="WKG83" s="1485"/>
      <c r="WKH83" s="1485"/>
      <c r="WKI83" s="1485"/>
      <c r="WKJ83" s="1485"/>
      <c r="WKK83" s="1485"/>
      <c r="WKL83" s="1485"/>
      <c r="WKM83" s="1485"/>
      <c r="WKN83" s="1485"/>
      <c r="WKO83" s="1485"/>
      <c r="WKP83" s="1485"/>
      <c r="WKQ83" s="1485"/>
      <c r="WKR83" s="1485"/>
      <c r="WKS83" s="1485"/>
      <c r="WKT83" s="1485"/>
      <c r="WKU83" s="1485"/>
      <c r="WKV83" s="1485"/>
      <c r="WKW83" s="1485"/>
      <c r="WKX83" s="1485"/>
      <c r="WKY83" s="1485"/>
      <c r="WKZ83" s="1485"/>
      <c r="WLA83" s="1485"/>
      <c r="WLB83" s="1485"/>
      <c r="WLC83" s="1485"/>
      <c r="WLD83" s="1485"/>
      <c r="WLE83" s="1485"/>
      <c r="WLF83" s="1485"/>
      <c r="WLG83" s="1485"/>
      <c r="WLH83" s="1485"/>
      <c r="WLI83" s="1485"/>
      <c r="WLJ83" s="1485"/>
      <c r="WLK83" s="1485"/>
      <c r="WLL83" s="1485"/>
      <c r="WLM83" s="1485"/>
      <c r="WLN83" s="1485"/>
      <c r="WLO83" s="1485"/>
      <c r="WLP83" s="1485"/>
      <c r="WLQ83" s="1485"/>
      <c r="WLR83" s="1485"/>
      <c r="WLS83" s="1485"/>
      <c r="WLT83" s="1485"/>
      <c r="WLU83" s="1485"/>
      <c r="WLV83" s="1485"/>
      <c r="WLW83" s="1485"/>
      <c r="WLX83" s="1485"/>
      <c r="WLY83" s="1485"/>
      <c r="WLZ83" s="1485"/>
      <c r="WMA83" s="1485"/>
      <c r="WMB83" s="1485"/>
      <c r="WMC83" s="1485"/>
      <c r="WMD83" s="1485"/>
      <c r="WME83" s="1485"/>
      <c r="WMF83" s="1485"/>
      <c r="WMG83" s="1485"/>
      <c r="WMH83" s="1485"/>
      <c r="WMI83" s="1485"/>
      <c r="WMJ83" s="1485"/>
      <c r="WMK83" s="1485"/>
      <c r="WML83" s="1485"/>
      <c r="WMM83" s="1485"/>
      <c r="WMN83" s="1485"/>
      <c r="WMO83" s="1485"/>
      <c r="WMP83" s="1485"/>
      <c r="WMQ83" s="1485"/>
      <c r="WMR83" s="1485"/>
      <c r="WMS83" s="1485"/>
      <c r="WMT83" s="1485"/>
      <c r="WMU83" s="1485"/>
      <c r="WMV83" s="1485"/>
      <c r="WMW83" s="1485"/>
      <c r="WMX83" s="1485"/>
      <c r="WMY83" s="1485"/>
      <c r="WMZ83" s="1485"/>
      <c r="WNA83" s="1485"/>
      <c r="WNB83" s="1485"/>
      <c r="WNC83" s="1485"/>
      <c r="WND83" s="1485"/>
      <c r="WNE83" s="1485"/>
      <c r="WNF83" s="1485"/>
      <c r="WNG83" s="1485"/>
      <c r="WNH83" s="1485"/>
      <c r="WNI83" s="1485"/>
      <c r="WNJ83" s="1485"/>
      <c r="WNK83" s="1485"/>
      <c r="WNL83" s="1485"/>
      <c r="WNM83" s="1485"/>
      <c r="WNN83" s="1485"/>
      <c r="WNO83" s="1485"/>
      <c r="WNP83" s="1485"/>
      <c r="WNQ83" s="1485"/>
      <c r="WNR83" s="1485"/>
      <c r="WNS83" s="1485"/>
      <c r="WNT83" s="1485"/>
      <c r="WNU83" s="1485"/>
      <c r="WNV83" s="1485"/>
      <c r="WNW83" s="1485"/>
      <c r="WNX83" s="1485"/>
      <c r="WNY83" s="1485"/>
      <c r="WNZ83" s="1485"/>
      <c r="WOA83" s="1485"/>
      <c r="WOB83" s="1485"/>
      <c r="WOC83" s="1485"/>
      <c r="WOD83" s="1485"/>
      <c r="WOE83" s="1485"/>
      <c r="WOF83" s="1485"/>
      <c r="WOG83" s="1485"/>
      <c r="WOH83" s="1485"/>
      <c r="WOI83" s="1485"/>
      <c r="WOJ83" s="1485"/>
      <c r="WOK83" s="1485"/>
      <c r="WOL83" s="1485"/>
      <c r="WOM83" s="1485"/>
      <c r="WON83" s="1485"/>
      <c r="WOO83" s="1485"/>
      <c r="WOP83" s="1485"/>
      <c r="WOQ83" s="1485"/>
      <c r="WOR83" s="1485"/>
      <c r="WOS83" s="1485"/>
      <c r="WOT83" s="1485"/>
      <c r="WOU83" s="1485"/>
      <c r="WOV83" s="1485"/>
      <c r="WOW83" s="1485"/>
      <c r="WOX83" s="1485"/>
      <c r="WOY83" s="1485"/>
      <c r="WOZ83" s="1485"/>
      <c r="WPA83" s="1485"/>
      <c r="WPB83" s="1485"/>
      <c r="WPC83" s="1485"/>
      <c r="WPD83" s="1485"/>
      <c r="WPE83" s="1485"/>
      <c r="WPF83" s="1485"/>
      <c r="WPG83" s="1485"/>
      <c r="WPH83" s="1485"/>
      <c r="WPI83" s="1485"/>
      <c r="WPJ83" s="1485"/>
      <c r="WPK83" s="1485"/>
      <c r="WPL83" s="1485"/>
      <c r="WPM83" s="1485"/>
      <c r="WPN83" s="1485"/>
      <c r="WPO83" s="1485"/>
      <c r="WPP83" s="1485"/>
      <c r="WPQ83" s="1485"/>
      <c r="WPR83" s="1485"/>
      <c r="WPS83" s="1485"/>
      <c r="WPT83" s="1485"/>
      <c r="WPU83" s="1485"/>
      <c r="WPV83" s="1485"/>
      <c r="WPW83" s="1485"/>
      <c r="WPX83" s="1485"/>
      <c r="WPY83" s="1485"/>
      <c r="WPZ83" s="1485"/>
      <c r="WQA83" s="1485"/>
      <c r="WQB83" s="1485"/>
      <c r="WQC83" s="1485"/>
      <c r="WQD83" s="1485"/>
      <c r="WQE83" s="1485"/>
      <c r="WQF83" s="1485"/>
      <c r="WQG83" s="1485"/>
      <c r="WQH83" s="1485"/>
      <c r="WQI83" s="1485"/>
      <c r="WQJ83" s="1485"/>
      <c r="WQK83" s="1485"/>
      <c r="WQL83" s="1485"/>
      <c r="WQM83" s="1485"/>
      <c r="WQN83" s="1485"/>
      <c r="WQO83" s="1485"/>
      <c r="WQP83" s="1485"/>
      <c r="WQQ83" s="1485"/>
      <c r="WQR83" s="1485"/>
      <c r="WQS83" s="1485"/>
      <c r="WQT83" s="1485"/>
      <c r="WQU83" s="1485"/>
      <c r="WQV83" s="1485"/>
      <c r="WQW83" s="1485"/>
      <c r="WQX83" s="1485"/>
      <c r="WQY83" s="1485"/>
      <c r="WQZ83" s="1485"/>
      <c r="WRA83" s="1485"/>
      <c r="WRB83" s="1485"/>
      <c r="WRC83" s="1485"/>
      <c r="WRD83" s="1485"/>
      <c r="WRE83" s="1485"/>
      <c r="WRF83" s="1485"/>
      <c r="WRG83" s="1485"/>
      <c r="WRH83" s="1485"/>
      <c r="WRI83" s="1485"/>
      <c r="WRJ83" s="1485"/>
      <c r="WRK83" s="1485"/>
      <c r="WRL83" s="1485"/>
      <c r="WRM83" s="1485"/>
      <c r="WRN83" s="1485"/>
      <c r="WRO83" s="1485"/>
      <c r="WRP83" s="1485"/>
      <c r="WRQ83" s="1485"/>
      <c r="WRR83" s="1485"/>
      <c r="WRS83" s="1485"/>
      <c r="WRT83" s="1485"/>
      <c r="WRU83" s="1485"/>
      <c r="WRV83" s="1485"/>
      <c r="WRW83" s="1485"/>
      <c r="WRX83" s="1485"/>
      <c r="WRY83" s="1485"/>
      <c r="WRZ83" s="1485"/>
      <c r="WSA83" s="1485"/>
      <c r="WSB83" s="1485"/>
      <c r="WSC83" s="1485"/>
      <c r="WSD83" s="1485"/>
      <c r="WSE83" s="1485"/>
      <c r="WSF83" s="1485"/>
      <c r="WSG83" s="1485"/>
      <c r="WSH83" s="1485"/>
      <c r="WSI83" s="1485"/>
      <c r="WSJ83" s="1485"/>
      <c r="WSK83" s="1485"/>
      <c r="WSL83" s="1485"/>
      <c r="WSM83" s="1485"/>
      <c r="WSN83" s="1485"/>
      <c r="WSO83" s="1485"/>
      <c r="WSP83" s="1485"/>
      <c r="WSQ83" s="1485"/>
      <c r="WSR83" s="1485"/>
      <c r="WSS83" s="1485"/>
      <c r="WST83" s="1485"/>
      <c r="WSU83" s="1485"/>
      <c r="WSV83" s="1485"/>
      <c r="WSW83" s="1485"/>
      <c r="WSX83" s="1485"/>
      <c r="WSY83" s="1485"/>
      <c r="WSZ83" s="1485"/>
      <c r="WTA83" s="1485"/>
      <c r="WTB83" s="1485"/>
      <c r="WTC83" s="1485"/>
      <c r="WTD83" s="1485"/>
      <c r="WTE83" s="1485"/>
      <c r="WTF83" s="1485"/>
      <c r="WTG83" s="1485"/>
      <c r="WTH83" s="1485"/>
      <c r="WTI83" s="1485"/>
      <c r="WTJ83" s="1485"/>
      <c r="WTK83" s="1485"/>
      <c r="WTL83" s="1485"/>
      <c r="WTM83" s="1485"/>
      <c r="WTN83" s="1485"/>
      <c r="WTO83" s="1485"/>
      <c r="WTP83" s="1485"/>
      <c r="WTQ83" s="1485"/>
      <c r="WTR83" s="1485"/>
      <c r="WTS83" s="1485"/>
      <c r="WTT83" s="1485"/>
      <c r="WTU83" s="1485"/>
      <c r="WTV83" s="1485"/>
      <c r="WTW83" s="1485"/>
      <c r="WTX83" s="1485"/>
      <c r="WTY83" s="1485"/>
      <c r="WTZ83" s="1485"/>
      <c r="WUA83" s="1485"/>
      <c r="WUB83" s="1485"/>
      <c r="WUC83" s="1485"/>
      <c r="WUD83" s="1485"/>
      <c r="WUE83" s="1485"/>
      <c r="WUF83" s="1485"/>
      <c r="WUG83" s="1485"/>
      <c r="WUH83" s="1485"/>
      <c r="WUI83" s="1485"/>
      <c r="WUJ83" s="1485"/>
      <c r="WUK83" s="1485"/>
      <c r="WUL83" s="1485"/>
      <c r="WUM83" s="1485"/>
      <c r="WUN83" s="1485"/>
      <c r="WUO83" s="1485"/>
      <c r="WUP83" s="1485"/>
      <c r="WUQ83" s="1485"/>
      <c r="WUR83" s="1485"/>
      <c r="WUS83" s="1485"/>
      <c r="WUT83" s="1485"/>
      <c r="WUU83" s="1485"/>
      <c r="WUV83" s="1485"/>
      <c r="WUW83" s="1485"/>
      <c r="WUX83" s="1485"/>
      <c r="WUY83" s="1485"/>
      <c r="WUZ83" s="1485"/>
      <c r="WVA83" s="1485"/>
      <c r="WVB83" s="1485"/>
      <c r="WVC83" s="1485"/>
      <c r="WVD83" s="1485"/>
      <c r="WVE83" s="1485"/>
      <c r="WVF83" s="1485"/>
      <c r="WVG83" s="1485"/>
      <c r="WVH83" s="1485"/>
      <c r="WVI83" s="1485"/>
      <c r="WVJ83" s="1485"/>
      <c r="WVK83" s="1485"/>
      <c r="WVL83" s="1485"/>
      <c r="WVM83" s="1485"/>
      <c r="WVN83" s="1485"/>
      <c r="WVO83" s="1485"/>
      <c r="WVP83" s="1485"/>
      <c r="WVQ83" s="1485"/>
      <c r="WVR83" s="1485"/>
      <c r="WVS83" s="1485"/>
      <c r="WVT83" s="1485"/>
      <c r="WVU83" s="1485"/>
      <c r="WVV83" s="1485"/>
      <c r="WVW83" s="1485"/>
      <c r="WVX83" s="1485"/>
      <c r="WVY83" s="1485"/>
      <c r="WVZ83" s="1485"/>
      <c r="WWA83" s="1485"/>
      <c r="WWB83" s="1485"/>
      <c r="WWC83" s="1485"/>
    </row>
  </sheetData>
  <mergeCells count="43">
    <mergeCell ref="E47:K47"/>
    <mergeCell ref="C43:C46"/>
    <mergeCell ref="D43:D46"/>
    <mergeCell ref="E43:H43"/>
    <mergeCell ref="I43:K43"/>
    <mergeCell ref="M43:M46"/>
    <mergeCell ref="E44:E46"/>
    <mergeCell ref="F44:F46"/>
    <mergeCell ref="G44:G46"/>
    <mergeCell ref="H44:H46"/>
    <mergeCell ref="I44:I46"/>
    <mergeCell ref="J44:J46"/>
    <mergeCell ref="K44:K46"/>
    <mergeCell ref="G34:H34"/>
    <mergeCell ref="G37:H37"/>
    <mergeCell ref="I31:J31"/>
    <mergeCell ref="I32:J32"/>
    <mergeCell ref="I33:J33"/>
    <mergeCell ref="I34:J34"/>
    <mergeCell ref="I37:J37"/>
    <mergeCell ref="K26:K27"/>
    <mergeCell ref="M26:M27"/>
    <mergeCell ref="G31:H31"/>
    <mergeCell ref="G32:H32"/>
    <mergeCell ref="G33:H33"/>
    <mergeCell ref="C26:C27"/>
    <mergeCell ref="D26:D27"/>
    <mergeCell ref="E26:F27"/>
    <mergeCell ref="G26:H27"/>
    <mergeCell ref="I26:J27"/>
    <mergeCell ref="J6:J8"/>
    <mergeCell ref="K6:K8"/>
    <mergeCell ref="M5:M8"/>
    <mergeCell ref="E9:K9"/>
    <mergeCell ref="C5:C8"/>
    <mergeCell ref="D5:D8"/>
    <mergeCell ref="E5:H5"/>
    <mergeCell ref="I5:K5"/>
    <mergeCell ref="E6:E8"/>
    <mergeCell ref="F6:F8"/>
    <mergeCell ref="G6:G8"/>
    <mergeCell ref="H6:H8"/>
    <mergeCell ref="I6:I8"/>
  </mergeCells>
  <pageMargins left="0.6" right="0.25" top="0.53" bottom="0" header="0.25" footer="0"/>
  <pageSetup paperSize="9" scale="70" firstPageNumber="15" orientation="landscape" useFirstPageNumber="1" r:id="rId1"/>
  <headerFooter>
    <oddHeader>&amp;C&amp;"Arial Black,Regular"&amp;11&amp;P&amp;R&amp;"Arial Black,Regular"&amp;11ALHAMRA ISLAMIC PENSION FUND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Q42"/>
  <sheetViews>
    <sheetView showGridLines="0" view="pageBreakPreview" zoomScale="90" zoomScaleSheetLayoutView="90" workbookViewId="0">
      <selection activeCell="B14" sqref="B14"/>
    </sheetView>
  </sheetViews>
  <sheetFormatPr defaultColWidth="9.109375" defaultRowHeight="13.2"/>
  <cols>
    <col min="1" max="1" width="10.109375" style="1116" customWidth="1"/>
    <col min="2" max="2" width="13.5546875" style="1116" customWidth="1"/>
    <col min="3" max="3" width="5.33203125" style="1116" customWidth="1"/>
    <col min="4" max="4" width="17.33203125" style="1116" customWidth="1"/>
    <col min="5" max="5" width="19.109375" style="1116" bestFit="1" customWidth="1"/>
    <col min="6" max="6" width="19.88671875" style="1116" customWidth="1"/>
    <col min="7" max="7" width="11.88671875" style="1116" customWidth="1"/>
    <col min="8" max="8" width="11.109375" style="1116" customWidth="1"/>
    <col min="9" max="9" width="10.88671875" style="1116" customWidth="1"/>
    <col min="10" max="10" width="13.88671875" style="1116" bestFit="1" customWidth="1"/>
    <col min="11" max="11" width="14.88671875" style="1116" customWidth="1"/>
    <col min="12" max="13" width="9.109375" style="1116"/>
    <col min="14" max="14" width="1.44140625" style="1116" customWidth="1"/>
    <col min="15" max="16384" width="9.109375" style="1116"/>
  </cols>
  <sheetData>
    <row r="2" spans="1:17" ht="13.8">
      <c r="A2" s="1131" t="s">
        <v>3900</v>
      </c>
      <c r="B2" s="1089" t="s">
        <v>3915</v>
      </c>
      <c r="C2" s="896"/>
      <c r="D2" s="896"/>
      <c r="E2" s="896"/>
      <c r="F2" s="896"/>
      <c r="G2" s="1090"/>
      <c r="H2" s="896"/>
      <c r="I2" s="896"/>
      <c r="J2" s="896"/>
      <c r="K2" s="896"/>
      <c r="L2" s="896"/>
      <c r="M2" s="896"/>
      <c r="N2" s="896"/>
      <c r="O2" s="896"/>
      <c r="P2" s="896"/>
      <c r="Q2" s="896"/>
    </row>
    <row r="3" spans="1:17" ht="13.8">
      <c r="A3" s="659"/>
      <c r="B3" s="659"/>
      <c r="C3" s="659"/>
      <c r="D3" s="659"/>
      <c r="E3" s="659"/>
      <c r="F3" s="659"/>
      <c r="G3" s="659"/>
      <c r="H3" s="659"/>
      <c r="I3" s="659"/>
      <c r="J3" s="659"/>
      <c r="K3" s="659"/>
      <c r="L3" s="659"/>
      <c r="M3" s="659"/>
      <c r="N3" s="659"/>
      <c r="O3" s="659"/>
      <c r="P3" s="659"/>
      <c r="Q3" s="659"/>
    </row>
    <row r="4" spans="1:17" ht="15" customHeight="1">
      <c r="A4" s="2797" t="s">
        <v>3858</v>
      </c>
      <c r="B4" s="2805"/>
      <c r="C4" s="2798"/>
      <c r="D4" s="2766" t="s">
        <v>3859</v>
      </c>
      <c r="E4" s="2768" t="s">
        <v>3098</v>
      </c>
      <c r="F4" s="2766" t="s">
        <v>3860</v>
      </c>
      <c r="G4" s="2797" t="s">
        <v>3941</v>
      </c>
      <c r="H4" s="2798"/>
      <c r="I4" s="2789" t="s">
        <v>3920</v>
      </c>
      <c r="J4" s="2790"/>
      <c r="K4" s="2777" t="s">
        <v>3921</v>
      </c>
      <c r="L4" s="2778"/>
      <c r="M4" s="2778"/>
      <c r="N4" s="2779"/>
      <c r="O4" s="659"/>
      <c r="P4" s="659"/>
      <c r="Q4" s="659"/>
    </row>
    <row r="5" spans="1:17" ht="39.75" customHeight="1">
      <c r="A5" s="2799"/>
      <c r="B5" s="2806"/>
      <c r="C5" s="2800"/>
      <c r="D5" s="2767"/>
      <c r="E5" s="2769"/>
      <c r="F5" s="2767"/>
      <c r="G5" s="2799"/>
      <c r="H5" s="2800"/>
      <c r="I5" s="2791"/>
      <c r="J5" s="2792"/>
      <c r="K5" s="2780"/>
      <c r="L5" s="2781"/>
      <c r="M5" s="2781"/>
      <c r="N5" s="2782"/>
      <c r="O5" s="659"/>
      <c r="P5" s="659"/>
      <c r="Q5" s="659"/>
    </row>
    <row r="6" spans="1:17" ht="13.8">
      <c r="A6" s="659"/>
      <c r="B6" s="659"/>
      <c r="C6" s="1105"/>
      <c r="D6" s="1105"/>
      <c r="E6" s="1105"/>
      <c r="G6" s="2801" t="s">
        <v>3912</v>
      </c>
      <c r="H6" s="2801"/>
      <c r="I6" s="1117"/>
      <c r="J6" s="1117" t="s">
        <v>3908</v>
      </c>
      <c r="K6" s="1117"/>
      <c r="L6" s="1117"/>
      <c r="M6" s="1117"/>
      <c r="N6" s="1117"/>
      <c r="O6" s="659"/>
      <c r="P6" s="659"/>
      <c r="Q6" s="659"/>
    </row>
    <row r="7" spans="1:17" ht="13.8">
      <c r="A7" s="659"/>
      <c r="B7" s="659"/>
      <c r="C7" s="900"/>
      <c r="D7" s="900"/>
      <c r="E7" s="900"/>
      <c r="F7" s="901"/>
      <c r="G7" s="901"/>
      <c r="H7" s="901"/>
      <c r="I7" s="901"/>
      <c r="J7" s="901"/>
      <c r="K7" s="659"/>
      <c r="L7" s="659"/>
      <c r="M7" s="659"/>
      <c r="N7" s="659"/>
      <c r="O7" s="659"/>
      <c r="P7" s="659"/>
      <c r="Q7" s="659"/>
    </row>
    <row r="8" spans="1:17" ht="13.8">
      <c r="A8" s="1104" t="s">
        <v>3873</v>
      </c>
      <c r="B8" s="659"/>
      <c r="D8" s="904">
        <v>0.06</v>
      </c>
      <c r="E8" s="1097">
        <v>42824</v>
      </c>
      <c r="F8" s="1097">
        <v>43189</v>
      </c>
      <c r="G8" s="2802">
        <v>33000000</v>
      </c>
      <c r="H8" s="2802"/>
      <c r="I8" s="2794">
        <f>G8/BS!G29</f>
        <v>90.781800000000004</v>
      </c>
      <c r="J8" s="2794"/>
      <c r="K8" s="2770">
        <f>G8/BS!$G$12</f>
        <v>142.8528</v>
      </c>
      <c r="L8" s="2770"/>
      <c r="M8" s="2770"/>
      <c r="N8" s="2770"/>
      <c r="O8" s="659"/>
      <c r="P8" s="659"/>
      <c r="Q8" s="659"/>
    </row>
    <row r="9" spans="1:17" ht="13.8">
      <c r="A9" s="1104" t="s">
        <v>3932</v>
      </c>
      <c r="B9" s="659"/>
      <c r="D9" s="904">
        <v>5.5100000000000003E-2</v>
      </c>
      <c r="E9" s="1097">
        <v>43077</v>
      </c>
      <c r="F9" s="1097">
        <v>43108</v>
      </c>
      <c r="G9" s="2802">
        <v>10000000</v>
      </c>
      <c r="H9" s="2802"/>
      <c r="I9" s="2794">
        <f>G9/BS!G29</f>
        <v>27.509599999999999</v>
      </c>
      <c r="J9" s="2794"/>
      <c r="K9" s="2793">
        <f>G9/BS!$G$12</f>
        <v>43.288699999999999</v>
      </c>
      <c r="L9" s="2793"/>
      <c r="M9" s="2793"/>
      <c r="N9" s="2793"/>
      <c r="O9" s="1101">
        <f>13*150</f>
        <v>1950</v>
      </c>
      <c r="P9" s="659"/>
      <c r="Q9" s="659"/>
    </row>
    <row r="10" spans="1:17" ht="13.8">
      <c r="A10" s="659"/>
      <c r="B10" s="659"/>
      <c r="C10" s="902"/>
      <c r="D10" s="659"/>
      <c r="E10" s="659"/>
      <c r="G10" s="903"/>
      <c r="H10" s="1098"/>
      <c r="I10" s="1098"/>
      <c r="J10" s="1097"/>
      <c r="K10" s="1097"/>
      <c r="L10" s="659"/>
      <c r="M10" s="659"/>
      <c r="N10" s="659"/>
      <c r="O10" s="659"/>
      <c r="P10" s="659"/>
      <c r="Q10" s="659"/>
    </row>
    <row r="11" spans="1:17" ht="14.4" thickBot="1">
      <c r="A11" s="898" t="s">
        <v>3904</v>
      </c>
      <c r="B11" s="659"/>
      <c r="C11" s="898"/>
      <c r="D11" s="659"/>
      <c r="E11" s="659"/>
      <c r="G11" s="2803">
        <f>G8+G9</f>
        <v>43000000</v>
      </c>
      <c r="H11" s="2803"/>
      <c r="I11" s="659"/>
      <c r="J11" s="659"/>
      <c r="K11" s="659"/>
      <c r="L11" s="659"/>
      <c r="M11" s="659"/>
      <c r="N11" s="659"/>
      <c r="O11" s="659"/>
      <c r="P11" s="659"/>
      <c r="Q11" s="659"/>
    </row>
    <row r="12" spans="1:17" ht="14.4" thickTop="1">
      <c r="A12" s="659"/>
      <c r="B12" s="659"/>
      <c r="C12" s="659"/>
      <c r="D12" s="659"/>
      <c r="E12" s="906"/>
      <c r="G12" s="2804"/>
      <c r="H12" s="2804"/>
      <c r="I12" s="659"/>
      <c r="J12" s="659"/>
      <c r="K12" s="659"/>
      <c r="L12" s="659"/>
      <c r="M12" s="659"/>
      <c r="N12" s="659"/>
      <c r="O12" s="659"/>
      <c r="P12" s="659"/>
      <c r="Q12" s="659"/>
    </row>
    <row r="13" spans="1:17" ht="14.4" thickBot="1">
      <c r="A13" s="1104" t="s">
        <v>3906</v>
      </c>
      <c r="B13" s="659"/>
      <c r="C13" s="659"/>
      <c r="D13" s="659"/>
      <c r="E13" s="659"/>
      <c r="G13" s="2803">
        <v>33000000</v>
      </c>
      <c r="H13" s="2803"/>
      <c r="I13" s="659"/>
      <c r="J13" s="659"/>
      <c r="K13" s="659"/>
      <c r="L13" s="659"/>
      <c r="M13" s="659"/>
      <c r="N13" s="659"/>
      <c r="O13" s="659"/>
      <c r="P13" s="659"/>
      <c r="Q13" s="659"/>
    </row>
    <row r="14" spans="1:17" ht="14.4" thickTop="1">
      <c r="A14" s="659"/>
      <c r="B14" s="659"/>
      <c r="C14" s="659"/>
      <c r="D14" s="659"/>
      <c r="E14" s="906"/>
      <c r="F14" s="659"/>
      <c r="G14" s="659"/>
      <c r="H14" s="659"/>
      <c r="I14" s="659"/>
      <c r="J14" s="659"/>
      <c r="K14" s="659"/>
      <c r="L14" s="659"/>
      <c r="M14" s="659"/>
      <c r="N14" s="659"/>
      <c r="O14" s="659"/>
      <c r="P14" s="659"/>
      <c r="Q14" s="659"/>
    </row>
    <row r="15" spans="1:17" ht="13.8">
      <c r="A15" s="1131" t="s">
        <v>3901</v>
      </c>
      <c r="B15" s="1089" t="s">
        <v>3889</v>
      </c>
      <c r="C15" s="896"/>
      <c r="D15" s="896"/>
      <c r="E15" s="896"/>
      <c r="F15" s="896"/>
      <c r="G15" s="1090"/>
      <c r="H15" s="896"/>
      <c r="I15" s="896"/>
      <c r="J15" s="896"/>
      <c r="K15" s="896"/>
      <c r="L15" s="896"/>
      <c r="M15" s="896"/>
      <c r="N15" s="896"/>
      <c r="O15" s="896"/>
      <c r="P15" s="896"/>
      <c r="Q15" s="896"/>
    </row>
    <row r="16" spans="1:17" ht="13.8">
      <c r="A16" s="659"/>
      <c r="B16" s="659"/>
      <c r="C16" s="659"/>
      <c r="D16" s="659"/>
      <c r="E16" s="659"/>
      <c r="F16" s="659"/>
      <c r="G16" s="659"/>
      <c r="H16" s="659"/>
      <c r="I16" s="659"/>
      <c r="J16" s="659"/>
      <c r="K16" s="659"/>
      <c r="L16" s="659"/>
      <c r="M16" s="659"/>
      <c r="N16" s="659"/>
      <c r="O16" s="659"/>
      <c r="P16" s="659"/>
      <c r="Q16" s="659"/>
    </row>
    <row r="17" spans="1:17" ht="15" customHeight="1">
      <c r="A17" s="2797" t="s">
        <v>3858</v>
      </c>
      <c r="B17" s="2805"/>
      <c r="C17" s="2798"/>
      <c r="D17" s="2766" t="s">
        <v>3859</v>
      </c>
      <c r="E17" s="2768" t="s">
        <v>3098</v>
      </c>
      <c r="F17" s="2766" t="s">
        <v>3860</v>
      </c>
      <c r="G17" s="2797" t="s">
        <v>3818</v>
      </c>
      <c r="H17" s="2798"/>
      <c r="I17" s="2789" t="s">
        <v>3920</v>
      </c>
      <c r="J17" s="2790"/>
      <c r="K17" s="2783" t="s">
        <v>3921</v>
      </c>
      <c r="L17" s="2784"/>
      <c r="M17" s="2784"/>
      <c r="N17" s="2785"/>
      <c r="O17" s="659"/>
      <c r="P17" s="659"/>
      <c r="Q17" s="659"/>
    </row>
    <row r="18" spans="1:17" ht="39" customHeight="1">
      <c r="A18" s="2799"/>
      <c r="B18" s="2806"/>
      <c r="C18" s="2800"/>
      <c r="D18" s="2767"/>
      <c r="E18" s="2769"/>
      <c r="F18" s="2767"/>
      <c r="G18" s="2799"/>
      <c r="H18" s="2800"/>
      <c r="I18" s="2791"/>
      <c r="J18" s="2792"/>
      <c r="K18" s="2786"/>
      <c r="L18" s="2787"/>
      <c r="M18" s="2787"/>
      <c r="N18" s="2788"/>
      <c r="O18" s="659"/>
      <c r="P18" s="659"/>
      <c r="Q18" s="659"/>
    </row>
    <row r="19" spans="1:17" ht="13.8">
      <c r="A19" s="659"/>
      <c r="B19" s="659"/>
      <c r="C19" s="1105"/>
      <c r="D19" s="1105"/>
      <c r="E19" s="1105"/>
      <c r="G19" s="2801" t="s">
        <v>3912</v>
      </c>
      <c r="H19" s="2801"/>
      <c r="I19" s="1117"/>
      <c r="J19" s="1117" t="s">
        <v>3908</v>
      </c>
      <c r="K19" s="1117"/>
      <c r="L19" s="1117"/>
      <c r="M19" s="1117"/>
      <c r="N19" s="1117"/>
      <c r="O19" s="659"/>
      <c r="P19" s="659"/>
      <c r="Q19" s="659"/>
    </row>
    <row r="20" spans="1:17" ht="13.8">
      <c r="A20" s="659"/>
      <c r="B20" s="659"/>
      <c r="C20" s="900"/>
      <c r="D20" s="900"/>
      <c r="E20" s="900"/>
      <c r="G20" s="901"/>
      <c r="H20" s="901"/>
      <c r="I20" s="901"/>
      <c r="J20" s="901"/>
      <c r="K20" s="659"/>
      <c r="L20" s="659"/>
      <c r="M20" s="659"/>
      <c r="N20" s="659"/>
      <c r="O20" s="659"/>
      <c r="P20" s="659"/>
      <c r="Q20" s="659"/>
    </row>
    <row r="21" spans="1:17" ht="13.8">
      <c r="A21" s="1104" t="s">
        <v>3873</v>
      </c>
      <c r="B21" s="659"/>
      <c r="D21" s="1115">
        <v>0.06</v>
      </c>
      <c r="E21" s="1097">
        <v>43004</v>
      </c>
      <c r="F21" s="1097">
        <v>43184</v>
      </c>
      <c r="G21" s="2802">
        <v>14000000</v>
      </c>
      <c r="H21" s="2802"/>
      <c r="I21" s="2794">
        <f>G21/BS!I29</f>
        <v>48.023299999999999</v>
      </c>
      <c r="J21" s="2794"/>
      <c r="K21" s="2794">
        <f>G21/BS!$I$12</f>
        <v>179.83529999999999</v>
      </c>
      <c r="L21" s="2794"/>
      <c r="M21" s="2794"/>
      <c r="N21" s="2794"/>
      <c r="O21" s="659"/>
      <c r="P21" s="659"/>
      <c r="Q21" s="659"/>
    </row>
    <row r="22" spans="1:17" ht="13.8">
      <c r="A22" s="1104" t="s">
        <v>3932</v>
      </c>
      <c r="B22" s="659"/>
      <c r="D22" s="1115">
        <v>5.5100000000000003E-2</v>
      </c>
      <c r="E22" s="1097">
        <v>43077</v>
      </c>
      <c r="F22" s="1097">
        <v>43108</v>
      </c>
      <c r="G22" s="2802">
        <v>14000000</v>
      </c>
      <c r="H22" s="2802"/>
      <c r="I22" s="2794">
        <f>G22/BS!I29</f>
        <v>48.023299999999999</v>
      </c>
      <c r="J22" s="2794"/>
      <c r="K22" s="2794">
        <f>G22/BS!$I$12</f>
        <v>179.83529999999999</v>
      </c>
      <c r="L22" s="2794"/>
      <c r="M22" s="2794"/>
      <c r="N22" s="2794"/>
      <c r="O22" s="659"/>
      <c r="P22" s="659"/>
      <c r="Q22" s="659"/>
    </row>
    <row r="23" spans="1:17" ht="13.8">
      <c r="A23" s="659"/>
      <c r="B23" s="659"/>
      <c r="C23" s="659"/>
      <c r="D23" s="659"/>
      <c r="E23" s="659"/>
      <c r="G23" s="659"/>
      <c r="H23" s="659"/>
      <c r="I23" s="659"/>
      <c r="J23" s="659"/>
      <c r="K23" s="659"/>
      <c r="L23" s="659"/>
      <c r="M23" s="659"/>
      <c r="N23" s="659"/>
      <c r="O23" s="659"/>
      <c r="P23" s="1101" t="s">
        <v>3909</v>
      </c>
      <c r="Q23" s="1101" t="s">
        <v>3879</v>
      </c>
    </row>
    <row r="24" spans="1:17" ht="14.4" thickBot="1">
      <c r="A24" s="898" t="s">
        <v>3904</v>
      </c>
      <c r="B24" s="659"/>
      <c r="C24" s="659"/>
      <c r="D24" s="659"/>
      <c r="E24" s="659"/>
      <c r="G24" s="2803">
        <f>G21+G22</f>
        <v>28000000</v>
      </c>
      <c r="H24" s="2803"/>
      <c r="I24" s="659"/>
      <c r="J24" s="659"/>
      <c r="K24" s="659"/>
      <c r="L24" s="659"/>
      <c r="M24" s="659"/>
      <c r="N24" s="659"/>
      <c r="O24" s="659">
        <f>G22+G9</f>
        <v>24000000</v>
      </c>
      <c r="P24" s="1101">
        <f>G9</f>
        <v>10000000</v>
      </c>
      <c r="Q24" s="1102">
        <f>G22</f>
        <v>14000000</v>
      </c>
    </row>
    <row r="25" spans="1:17" ht="14.4" thickTop="1">
      <c r="A25" s="659"/>
      <c r="B25" s="659"/>
      <c r="C25" s="659"/>
      <c r="D25" s="659"/>
      <c r="E25" s="659"/>
      <c r="G25" s="659"/>
      <c r="H25" s="659"/>
      <c r="I25" s="659"/>
      <c r="J25" s="659"/>
      <c r="K25" s="659"/>
      <c r="L25" s="659"/>
      <c r="M25" s="659"/>
      <c r="N25" s="659"/>
      <c r="O25" s="659"/>
      <c r="P25" s="659"/>
      <c r="Q25" s="659"/>
    </row>
    <row r="26" spans="1:17" ht="14.4" thickBot="1">
      <c r="A26" s="1104" t="s">
        <v>3906</v>
      </c>
      <c r="B26" s="659"/>
      <c r="C26" s="659"/>
      <c r="D26" s="659"/>
      <c r="E26" s="659"/>
      <c r="G26" s="2803">
        <v>13000000</v>
      </c>
      <c r="H26" s="2803"/>
      <c r="I26" s="659"/>
      <c r="J26" s="659"/>
      <c r="K26" s="659"/>
      <c r="L26" s="659"/>
      <c r="M26" s="659"/>
      <c r="N26" s="659"/>
      <c r="O26" s="659"/>
      <c r="P26" s="659"/>
      <c r="Q26" s="659"/>
    </row>
    <row r="27" spans="1:17" ht="14.4" thickTop="1">
      <c r="A27" s="659"/>
      <c r="B27" s="659"/>
      <c r="C27" s="659"/>
      <c r="D27" s="659"/>
      <c r="E27" s="659"/>
      <c r="F27" s="659"/>
      <c r="G27" s="659"/>
      <c r="H27" s="659"/>
      <c r="I27" s="659"/>
      <c r="J27" s="659"/>
      <c r="K27" s="659"/>
      <c r="L27" s="659"/>
      <c r="M27" s="659"/>
      <c r="N27" s="659"/>
      <c r="O27" s="659"/>
      <c r="P27" s="659"/>
      <c r="Q27" s="659"/>
    </row>
    <row r="28" spans="1:17" ht="13.8">
      <c r="A28" s="1131">
        <v>6.6</v>
      </c>
      <c r="B28" s="897" t="s">
        <v>3927</v>
      </c>
      <c r="C28" s="895"/>
      <c r="D28" s="895"/>
      <c r="E28" s="895"/>
      <c r="F28" s="895"/>
      <c r="G28" s="895"/>
      <c r="H28" s="895"/>
      <c r="I28" s="895"/>
      <c r="J28" s="895"/>
      <c r="K28" s="895"/>
      <c r="L28" s="895"/>
      <c r="M28" s="895"/>
      <c r="N28" s="895"/>
      <c r="O28" s="896"/>
      <c r="P28" s="896"/>
      <c r="Q28" s="896"/>
    </row>
    <row r="29" spans="1:17" ht="13.8">
      <c r="A29" s="618"/>
      <c r="B29" s="635" t="s">
        <v>3928</v>
      </c>
      <c r="C29" s="659"/>
      <c r="D29" s="738"/>
      <c r="E29" s="659"/>
      <c r="F29" s="626"/>
      <c r="G29" s="626"/>
      <c r="H29" s="627"/>
      <c r="I29" s="626"/>
      <c r="J29" s="653"/>
      <c r="K29" s="738"/>
      <c r="L29" s="618"/>
      <c r="M29" s="618"/>
      <c r="N29" s="618"/>
      <c r="O29" s="659"/>
      <c r="P29" s="659"/>
      <c r="Q29" s="659"/>
    </row>
    <row r="30" spans="1:17" ht="13.8">
      <c r="A30" s="2764" t="s">
        <v>3903</v>
      </c>
      <c r="B30" s="2765"/>
      <c r="C30" s="2771" t="s">
        <v>3659</v>
      </c>
      <c r="D30" s="2772"/>
      <c r="E30" s="2690" t="s">
        <v>3035</v>
      </c>
      <c r="F30" s="2691"/>
      <c r="G30" s="2691"/>
      <c r="H30" s="2695"/>
      <c r="I30" s="2690" t="s">
        <v>3818</v>
      </c>
      <c r="J30" s="2691"/>
      <c r="K30" s="2695"/>
      <c r="L30" s="2722" t="s">
        <v>3337</v>
      </c>
      <c r="M30" s="2726"/>
      <c r="N30" s="2723"/>
      <c r="O30" s="659"/>
      <c r="P30" s="659"/>
      <c r="Q30" s="659"/>
    </row>
    <row r="31" spans="1:17" ht="13.8">
      <c r="A31" s="2686"/>
      <c r="B31" s="2687"/>
      <c r="C31" s="2773"/>
      <c r="D31" s="2774"/>
      <c r="E31" s="2711" t="s">
        <v>3817</v>
      </c>
      <c r="F31" s="2711" t="s">
        <v>2980</v>
      </c>
      <c r="G31" s="2711" t="s">
        <v>3335</v>
      </c>
      <c r="H31" s="2711" t="s">
        <v>3818</v>
      </c>
      <c r="I31" s="2711" t="s">
        <v>3155</v>
      </c>
      <c r="J31" s="2711" t="s">
        <v>2984</v>
      </c>
      <c r="K31" s="2711" t="s">
        <v>3658</v>
      </c>
      <c r="L31" s="2699"/>
      <c r="M31" s="2700"/>
      <c r="N31" s="2701"/>
      <c r="O31" s="659"/>
      <c r="P31" s="659"/>
      <c r="Q31" s="659"/>
    </row>
    <row r="32" spans="1:17" ht="13.8">
      <c r="A32" s="2686"/>
      <c r="B32" s="2687"/>
      <c r="C32" s="2773"/>
      <c r="D32" s="2774"/>
      <c r="E32" s="2706"/>
      <c r="F32" s="2706"/>
      <c r="G32" s="2706"/>
      <c r="H32" s="2706"/>
      <c r="I32" s="2706"/>
      <c r="J32" s="2706"/>
      <c r="K32" s="2706"/>
      <c r="L32" s="2699"/>
      <c r="M32" s="2700"/>
      <c r="N32" s="2701"/>
      <c r="O32" s="659"/>
      <c r="P32" s="659"/>
      <c r="Q32" s="659"/>
    </row>
    <row r="33" spans="1:17" ht="13.8">
      <c r="A33" s="2686"/>
      <c r="B33" s="2687"/>
      <c r="C33" s="2773"/>
      <c r="D33" s="2774"/>
      <c r="E33" s="2706"/>
      <c r="F33" s="2706"/>
      <c r="G33" s="2706"/>
      <c r="H33" s="2706"/>
      <c r="I33" s="2706"/>
      <c r="J33" s="2706"/>
      <c r="K33" s="2706"/>
      <c r="L33" s="2699"/>
      <c r="M33" s="2700"/>
      <c r="N33" s="2701"/>
      <c r="O33" s="659"/>
      <c r="P33" s="659"/>
      <c r="Q33" s="659"/>
    </row>
    <row r="34" spans="1:17" ht="13.8">
      <c r="A34" s="2688"/>
      <c r="B34" s="2689"/>
      <c r="C34" s="2775"/>
      <c r="D34" s="2776"/>
      <c r="E34" s="2707"/>
      <c r="F34" s="2707"/>
      <c r="G34" s="2707"/>
      <c r="H34" s="2707"/>
      <c r="I34" s="2707"/>
      <c r="J34" s="2707"/>
      <c r="K34" s="2707"/>
      <c r="L34" s="2702"/>
      <c r="M34" s="2703"/>
      <c r="N34" s="2704"/>
      <c r="O34" s="659"/>
      <c r="P34" s="659"/>
      <c r="Q34" s="659"/>
    </row>
    <row r="35" spans="1:17" ht="13.8">
      <c r="A35" s="659"/>
      <c r="B35" s="659"/>
      <c r="C35" s="659"/>
      <c r="D35" s="659"/>
      <c r="E35" s="2725" t="s">
        <v>3926</v>
      </c>
      <c r="F35" s="2725"/>
      <c r="G35" s="2725"/>
      <c r="H35" s="2725"/>
      <c r="I35" s="2725"/>
      <c r="J35" s="2725"/>
      <c r="K35" s="2725"/>
      <c r="L35" s="2796" t="s">
        <v>2988</v>
      </c>
      <c r="M35" s="2796"/>
      <c r="N35" s="2796"/>
      <c r="O35" s="659"/>
      <c r="P35" s="659"/>
      <c r="Q35" s="659"/>
    </row>
    <row r="36" spans="1:17" ht="13.8">
      <c r="A36" s="659"/>
      <c r="B36" s="659"/>
      <c r="C36" s="659"/>
      <c r="D36" s="659"/>
      <c r="E36" s="659"/>
      <c r="F36" s="659"/>
      <c r="G36" s="659"/>
      <c r="H36" s="659"/>
      <c r="I36" s="659"/>
      <c r="J36" s="659"/>
      <c r="K36" s="659"/>
      <c r="L36" s="659"/>
      <c r="M36" s="659"/>
      <c r="N36" s="659"/>
      <c r="O36" s="659"/>
      <c r="P36" s="659"/>
      <c r="Q36" s="659"/>
    </row>
    <row r="37" spans="1:17" ht="13.8">
      <c r="A37" s="1089" t="s">
        <v>3853</v>
      </c>
      <c r="B37" s="896"/>
      <c r="C37" s="2795">
        <v>43098</v>
      </c>
      <c r="D37" s="2795"/>
      <c r="E37" s="903">
        <v>0</v>
      </c>
      <c r="F37" s="903">
        <v>4820681</v>
      </c>
      <c r="G37" s="903">
        <v>0</v>
      </c>
      <c r="H37" s="903">
        <f>E37+F37-G37</f>
        <v>4820681</v>
      </c>
      <c r="I37" s="906">
        <v>4820681</v>
      </c>
      <c r="J37" s="906">
        <v>4823636</v>
      </c>
      <c r="K37" s="906">
        <f>J37-I37</f>
        <v>2955</v>
      </c>
      <c r="L37" s="2728">
        <f>+J37/BS!$I$29</f>
        <v>16.546199999999999</v>
      </c>
      <c r="M37" s="2728"/>
      <c r="N37" s="2728"/>
      <c r="O37" s="896"/>
      <c r="P37" s="896"/>
      <c r="Q37" s="896"/>
    </row>
    <row r="38" spans="1:17" ht="13.8">
      <c r="A38" s="659"/>
      <c r="B38" s="659"/>
      <c r="C38" s="659"/>
      <c r="D38" s="659"/>
      <c r="E38" s="659"/>
      <c r="F38" s="659"/>
      <c r="G38" s="659"/>
      <c r="H38" s="659"/>
      <c r="I38" s="659"/>
      <c r="J38" s="659"/>
      <c r="K38" s="659"/>
      <c r="L38" s="659"/>
      <c r="M38" s="659"/>
      <c r="N38" s="659"/>
      <c r="O38" s="659"/>
      <c r="P38" s="659"/>
      <c r="Q38" s="659"/>
    </row>
    <row r="39" spans="1:17" ht="22.5" customHeight="1">
      <c r="A39" s="898" t="s">
        <v>3904</v>
      </c>
      <c r="B39" s="659"/>
      <c r="C39" s="659"/>
      <c r="D39" s="659"/>
      <c r="E39" s="1099">
        <f t="shared" ref="E39:K39" si="0">E37</f>
        <v>0</v>
      </c>
      <c r="F39" s="1099">
        <f t="shared" si="0"/>
        <v>4820681</v>
      </c>
      <c r="G39" s="1099">
        <f t="shared" si="0"/>
        <v>0</v>
      </c>
      <c r="H39" s="1099">
        <f t="shared" si="0"/>
        <v>4820681</v>
      </c>
      <c r="I39" s="1100">
        <f t="shared" si="0"/>
        <v>4820681</v>
      </c>
      <c r="J39" s="1100">
        <f t="shared" si="0"/>
        <v>4823636</v>
      </c>
      <c r="K39" s="1100">
        <f t="shared" si="0"/>
        <v>2955</v>
      </c>
      <c r="L39" s="659"/>
      <c r="M39" s="659"/>
      <c r="N39" s="659"/>
      <c r="O39" s="659"/>
      <c r="P39" s="659"/>
      <c r="Q39" s="659"/>
    </row>
    <row r="40" spans="1:17" ht="13.8">
      <c r="A40" s="898"/>
      <c r="B40" s="659"/>
      <c r="C40" s="659"/>
      <c r="D40" s="659"/>
      <c r="E40" s="1099"/>
      <c r="F40" s="1099"/>
      <c r="G40" s="1099"/>
      <c r="H40" s="1099"/>
      <c r="I40" s="1100"/>
      <c r="J40" s="1100"/>
      <c r="K40" s="1100"/>
      <c r="L40" s="659"/>
      <c r="M40" s="659"/>
      <c r="N40" s="659"/>
      <c r="O40" s="659"/>
      <c r="P40" s="659"/>
      <c r="Q40" s="659"/>
    </row>
    <row r="41" spans="1:17" ht="23.25" customHeight="1" thickBot="1">
      <c r="A41" s="950" t="s">
        <v>3823</v>
      </c>
      <c r="B41" s="1077"/>
      <c r="C41" s="1078"/>
      <c r="D41" s="1079"/>
      <c r="E41" s="1083">
        <v>0</v>
      </c>
      <c r="F41" s="1083">
        <v>0</v>
      </c>
      <c r="G41" s="1083">
        <v>0</v>
      </c>
      <c r="H41" s="940">
        <v>0</v>
      </c>
      <c r="I41" s="1083">
        <v>0</v>
      </c>
      <c r="J41" s="1083">
        <v>0</v>
      </c>
      <c r="K41" s="940">
        <v>0</v>
      </c>
      <c r="L41" s="1084"/>
      <c r="M41" s="1085"/>
      <c r="N41" s="1085"/>
      <c r="O41" s="886"/>
      <c r="P41" s="886"/>
      <c r="Q41" s="886"/>
    </row>
    <row r="42" spans="1:17" ht="14.4" thickTop="1">
      <c r="A42" s="659"/>
      <c r="B42" s="659"/>
      <c r="C42" s="659"/>
      <c r="D42" s="659"/>
      <c r="E42" s="659"/>
      <c r="F42" s="659"/>
      <c r="G42" s="659"/>
      <c r="H42" s="659"/>
      <c r="I42" s="659"/>
      <c r="J42" s="659"/>
      <c r="K42" s="659"/>
      <c r="L42" s="659"/>
      <c r="M42" s="659"/>
      <c r="N42" s="659"/>
      <c r="O42" s="659"/>
      <c r="P42" s="659"/>
      <c r="Q42" s="659"/>
    </row>
  </sheetData>
  <mergeCells count="49">
    <mergeCell ref="G24:H24"/>
    <mergeCell ref="G26:H26"/>
    <mergeCell ref="F4:F5"/>
    <mergeCell ref="A4:C5"/>
    <mergeCell ref="A17:C18"/>
    <mergeCell ref="D17:D18"/>
    <mergeCell ref="E17:E18"/>
    <mergeCell ref="F17:F18"/>
    <mergeCell ref="I22:J22"/>
    <mergeCell ref="G4:H5"/>
    <mergeCell ref="G17:H18"/>
    <mergeCell ref="G6:H6"/>
    <mergeCell ref="G8:H8"/>
    <mergeCell ref="G9:H9"/>
    <mergeCell ref="G11:H11"/>
    <mergeCell ref="G12:H12"/>
    <mergeCell ref="G13:H13"/>
    <mergeCell ref="G19:H19"/>
    <mergeCell ref="G21:H21"/>
    <mergeCell ref="G22:H22"/>
    <mergeCell ref="C37:D37"/>
    <mergeCell ref="L30:N34"/>
    <mergeCell ref="L35:N35"/>
    <mergeCell ref="I30:K30"/>
    <mergeCell ref="E35:K35"/>
    <mergeCell ref="F31:F34"/>
    <mergeCell ref="G31:G34"/>
    <mergeCell ref="H31:H34"/>
    <mergeCell ref="I31:I34"/>
    <mergeCell ref="J31:J34"/>
    <mergeCell ref="K31:K34"/>
    <mergeCell ref="E31:E34"/>
    <mergeCell ref="L37:N37"/>
    <mergeCell ref="A30:B34"/>
    <mergeCell ref="E30:H30"/>
    <mergeCell ref="D4:D5"/>
    <mergeCell ref="E4:E5"/>
    <mergeCell ref="K8:N8"/>
    <mergeCell ref="C30:D34"/>
    <mergeCell ref="K4:N5"/>
    <mergeCell ref="K17:N18"/>
    <mergeCell ref="I4:J5"/>
    <mergeCell ref="I17:J18"/>
    <mergeCell ref="K9:N9"/>
    <mergeCell ref="K21:N21"/>
    <mergeCell ref="K22:N22"/>
    <mergeCell ref="I8:J8"/>
    <mergeCell ref="I9:J9"/>
    <mergeCell ref="I21:J21"/>
  </mergeCells>
  <pageMargins left="0.46" right="0.33" top="0.81" bottom="0.4" header="0.5" footer="0.21"/>
  <pageSetup scale="7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L96"/>
  <sheetViews>
    <sheetView showGridLines="0" view="pageBreakPreview" topLeftCell="A43" zoomScale="80" zoomScaleSheetLayoutView="80" workbookViewId="0">
      <selection activeCell="A69" sqref="A69"/>
    </sheetView>
  </sheetViews>
  <sheetFormatPr defaultColWidth="9.109375" defaultRowHeight="13.8"/>
  <cols>
    <col min="1" max="1" width="7.6640625" style="659" customWidth="1"/>
    <col min="2" max="2" width="21.5546875" style="659" customWidth="1"/>
    <col min="3" max="3" width="11.109375" style="659" customWidth="1"/>
    <col min="4" max="4" width="13.109375" style="659" customWidth="1"/>
    <col min="5" max="5" width="13.33203125" style="659" customWidth="1"/>
    <col min="6" max="6" width="12.6640625" style="659" customWidth="1"/>
    <col min="7" max="7" width="12.109375" style="659" customWidth="1"/>
    <col min="8" max="8" width="12.6640625" style="659" customWidth="1"/>
    <col min="9" max="9" width="13.6640625" style="659" customWidth="1"/>
    <col min="10" max="10" width="13.33203125" style="659" customWidth="1"/>
    <col min="11" max="11" width="13.6640625" style="659" customWidth="1"/>
    <col min="12" max="12" width="8" style="659" customWidth="1"/>
    <col min="13" max="13" width="0.88671875" style="659" customWidth="1"/>
    <col min="14" max="14" width="4.5546875" style="659" customWidth="1"/>
    <col min="15" max="15" width="15.6640625" style="659" customWidth="1"/>
    <col min="16" max="16" width="11.109375" style="659" customWidth="1"/>
    <col min="17" max="17" width="16.44140625" style="659" bestFit="1" customWidth="1"/>
    <col min="18" max="19" width="9.88671875" style="659" bestFit="1" customWidth="1"/>
    <col min="20" max="20" width="11.33203125" style="659" bestFit="1" customWidth="1"/>
    <col min="21" max="21" width="9.88671875" style="659" bestFit="1" customWidth="1"/>
    <col min="22" max="23" width="11.33203125" style="659" bestFit="1" customWidth="1"/>
    <col min="24" max="24" width="9.33203125" style="659" bestFit="1" customWidth="1"/>
    <col min="25" max="16384" width="9.109375" style="659"/>
  </cols>
  <sheetData>
    <row r="1" spans="1:24">
      <c r="A1" s="770"/>
      <c r="B1" s="770"/>
      <c r="C1" s="761"/>
      <c r="D1" s="761"/>
      <c r="E1" s="761"/>
      <c r="F1" s="761"/>
      <c r="G1" s="761"/>
      <c r="H1" s="761"/>
      <c r="I1" s="761"/>
      <c r="J1" s="761"/>
      <c r="K1" s="761"/>
      <c r="L1" s="761"/>
      <c r="M1" s="761"/>
      <c r="N1" s="761"/>
    </row>
    <row r="2" spans="1:24" s="598" customFormat="1">
      <c r="A2" s="782" t="s">
        <v>3884</v>
      </c>
      <c r="B2" s="782" t="s">
        <v>3885</v>
      </c>
      <c r="C2" s="784"/>
      <c r="D2" s="784"/>
      <c r="E2" s="784"/>
      <c r="F2" s="784"/>
      <c r="G2" s="784"/>
      <c r="H2" s="812"/>
      <c r="I2" s="783"/>
      <c r="J2" s="784"/>
      <c r="K2" s="784"/>
      <c r="L2" s="784"/>
      <c r="M2" s="784"/>
      <c r="N2" s="760"/>
      <c r="R2" s="716"/>
    </row>
    <row r="3" spans="1:24">
      <c r="A3" s="761"/>
      <c r="B3" s="761"/>
      <c r="C3" s="761"/>
      <c r="D3" s="761"/>
      <c r="E3" s="761"/>
      <c r="F3" s="761"/>
      <c r="G3" s="761"/>
      <c r="H3" s="761"/>
      <c r="I3" s="761"/>
      <c r="J3" s="761"/>
      <c r="K3" s="761"/>
      <c r="L3" s="761"/>
      <c r="M3" s="761"/>
      <c r="N3" s="761"/>
    </row>
    <row r="4" spans="1:24">
      <c r="A4" s="2684" t="s">
        <v>3903</v>
      </c>
      <c r="B4" s="2685"/>
      <c r="C4" s="2708" t="s">
        <v>3659</v>
      </c>
      <c r="D4" s="2708" t="s">
        <v>3660</v>
      </c>
      <c r="E4" s="2690" t="s">
        <v>3035</v>
      </c>
      <c r="F4" s="2736"/>
      <c r="G4" s="2736"/>
      <c r="H4" s="2737"/>
      <c r="I4" s="2690" t="s">
        <v>3818</v>
      </c>
      <c r="J4" s="2691"/>
      <c r="K4" s="2692"/>
      <c r="L4" s="2696" t="s">
        <v>3337</v>
      </c>
      <c r="M4" s="2697"/>
      <c r="N4" s="2698"/>
    </row>
    <row r="5" spans="1:24">
      <c r="A5" s="2686"/>
      <c r="B5" s="2687"/>
      <c r="C5" s="2709"/>
      <c r="D5" s="2709"/>
      <c r="E5" s="2705" t="s">
        <v>3817</v>
      </c>
      <c r="F5" s="2705" t="s">
        <v>2980</v>
      </c>
      <c r="G5" s="2705" t="s">
        <v>3335</v>
      </c>
      <c r="H5" s="2705" t="s">
        <v>3818</v>
      </c>
      <c r="I5" s="2705" t="s">
        <v>3155</v>
      </c>
      <c r="J5" s="2705" t="s">
        <v>2984</v>
      </c>
      <c r="K5" s="2705" t="s">
        <v>3658</v>
      </c>
      <c r="L5" s="2699"/>
      <c r="M5" s="2700"/>
      <c r="N5" s="2701"/>
    </row>
    <row r="6" spans="1:24">
      <c r="A6" s="2686"/>
      <c r="B6" s="2687"/>
      <c r="C6" s="2709"/>
      <c r="D6" s="2709"/>
      <c r="E6" s="2706"/>
      <c r="F6" s="2706"/>
      <c r="G6" s="2706"/>
      <c r="H6" s="2738"/>
      <c r="I6" s="2706"/>
      <c r="J6" s="2706"/>
      <c r="K6" s="2706"/>
      <c r="L6" s="2699"/>
      <c r="M6" s="2700"/>
      <c r="N6" s="2701"/>
    </row>
    <row r="7" spans="1:24">
      <c r="A7" s="2686"/>
      <c r="B7" s="2687"/>
      <c r="C7" s="2709"/>
      <c r="D7" s="2709"/>
      <c r="E7" s="2706"/>
      <c r="F7" s="2706"/>
      <c r="G7" s="2706"/>
      <c r="H7" s="2738"/>
      <c r="I7" s="2706"/>
      <c r="J7" s="2706"/>
      <c r="K7" s="2706"/>
      <c r="L7" s="2699"/>
      <c r="M7" s="2700"/>
      <c r="N7" s="2701"/>
    </row>
    <row r="8" spans="1:24">
      <c r="A8" s="2688"/>
      <c r="B8" s="2689"/>
      <c r="C8" s="2710"/>
      <c r="D8" s="2710"/>
      <c r="E8" s="2707"/>
      <c r="F8" s="2707"/>
      <c r="G8" s="2707"/>
      <c r="H8" s="2739"/>
      <c r="I8" s="2707"/>
      <c r="J8" s="2707"/>
      <c r="K8" s="2707"/>
      <c r="L8" s="2702"/>
      <c r="M8" s="2703"/>
      <c r="N8" s="2704"/>
    </row>
    <row r="9" spans="1:24">
      <c r="A9" s="759"/>
      <c r="B9" s="759"/>
      <c r="C9" s="761"/>
      <c r="D9" s="761"/>
      <c r="E9" s="2735" t="s">
        <v>3192</v>
      </c>
      <c r="F9" s="2735"/>
      <c r="G9" s="2735"/>
      <c r="H9" s="2735"/>
      <c r="I9" s="2735"/>
      <c r="J9" s="2735"/>
      <c r="K9" s="2735"/>
      <c r="L9" s="2734" t="s">
        <v>2988</v>
      </c>
      <c r="M9" s="2734"/>
      <c r="N9" s="2734"/>
    </row>
    <row r="10" spans="1:24">
      <c r="A10" s="759"/>
      <c r="B10" s="759"/>
      <c r="C10" s="761"/>
      <c r="D10" s="761"/>
      <c r="E10" s="764"/>
      <c r="F10" s="764"/>
      <c r="G10" s="764"/>
      <c r="H10" s="764"/>
      <c r="I10" s="764"/>
      <c r="J10" s="764"/>
      <c r="K10" s="764"/>
      <c r="L10" s="764"/>
      <c r="M10" s="764"/>
      <c r="N10" s="758"/>
    </row>
    <row r="11" spans="1:24">
      <c r="A11" s="898" t="s">
        <v>3886</v>
      </c>
      <c r="B11" s="757" t="s">
        <v>3893</v>
      </c>
      <c r="C11" s="757"/>
      <c r="D11" s="757"/>
      <c r="E11" s="761"/>
      <c r="F11" s="761"/>
      <c r="G11" s="761"/>
      <c r="H11" s="761"/>
      <c r="I11" s="761"/>
      <c r="J11" s="761"/>
      <c r="K11" s="761"/>
      <c r="L11" s="761"/>
      <c r="M11" s="761"/>
      <c r="N11" s="761"/>
    </row>
    <row r="12" spans="1:24">
      <c r="A12" s="898"/>
      <c r="B12" s="757"/>
      <c r="C12" s="757"/>
      <c r="D12" s="757"/>
      <c r="E12" s="761"/>
      <c r="F12" s="761"/>
      <c r="G12" s="761"/>
      <c r="H12" s="761"/>
      <c r="I12" s="761"/>
      <c r="J12" s="761"/>
      <c r="K12" s="761"/>
      <c r="L12" s="761"/>
      <c r="M12" s="761"/>
      <c r="N12" s="761"/>
    </row>
    <row r="13" spans="1:24" s="896" customFormat="1">
      <c r="A13" s="953" t="s">
        <v>3821</v>
      </c>
      <c r="B13" s="1002"/>
      <c r="C13" s="1003">
        <v>42356</v>
      </c>
      <c r="D13" s="1003">
        <v>43452</v>
      </c>
      <c r="E13" s="963">
        <v>68000000</v>
      </c>
      <c r="F13" s="963">
        <v>0</v>
      </c>
      <c r="G13" s="964">
        <v>7500000</v>
      </c>
      <c r="H13" s="963">
        <f>E13+F13-G13</f>
        <v>60500000</v>
      </c>
      <c r="I13" s="961">
        <v>61289881</v>
      </c>
      <c r="J13" s="961">
        <v>60929550</v>
      </c>
      <c r="K13" s="961">
        <f>+J13-I13</f>
        <v>-360331</v>
      </c>
      <c r="L13" s="2728">
        <f>+J13/BS!$G$29</f>
        <v>167.61500000000001</v>
      </c>
      <c r="M13" s="2728"/>
      <c r="N13" s="2728"/>
      <c r="R13" s="1004"/>
      <c r="S13" s="1004"/>
      <c r="T13" s="1005"/>
      <c r="U13" s="1004"/>
      <c r="V13" s="1006"/>
      <c r="W13" s="1006"/>
      <c r="X13" s="1006"/>
    </row>
    <row r="14" spans="1:24" s="896" customFormat="1">
      <c r="A14" s="953" t="s">
        <v>3822</v>
      </c>
      <c r="B14" s="1002"/>
      <c r="C14" s="1003">
        <v>42916</v>
      </c>
      <c r="D14" s="1003">
        <v>44012</v>
      </c>
      <c r="E14" s="963">
        <v>70000000</v>
      </c>
      <c r="F14" s="963">
        <v>0</v>
      </c>
      <c r="G14" s="964">
        <v>70000000</v>
      </c>
      <c r="H14" s="963">
        <f>E14+F14-G14</f>
        <v>0</v>
      </c>
      <c r="I14" s="961">
        <v>0</v>
      </c>
      <c r="J14" s="961">
        <v>0</v>
      </c>
      <c r="K14" s="961">
        <v>0</v>
      </c>
      <c r="L14" s="2733" t="s">
        <v>2969</v>
      </c>
      <c r="M14" s="2733"/>
      <c r="N14" s="2733"/>
      <c r="R14" s="1004"/>
      <c r="S14" s="1004"/>
      <c r="T14" s="1005"/>
      <c r="U14" s="1004"/>
      <c r="V14" s="1006"/>
      <c r="W14" s="1006"/>
      <c r="X14" s="1006"/>
    </row>
    <row r="15" spans="1:24" s="896" customFormat="1">
      <c r="A15" s="953"/>
      <c r="B15" s="1002"/>
      <c r="C15" s="1003"/>
      <c r="D15" s="1003"/>
      <c r="E15" s="963"/>
      <c r="F15" s="963"/>
      <c r="G15" s="964"/>
      <c r="H15" s="963"/>
      <c r="I15" s="961"/>
      <c r="J15" s="961"/>
      <c r="K15" s="961"/>
      <c r="L15" s="1113"/>
      <c r="M15" s="1113"/>
      <c r="N15" s="1113"/>
      <c r="R15" s="1004"/>
      <c r="S15" s="1004"/>
      <c r="T15" s="1005"/>
      <c r="U15" s="1004"/>
      <c r="V15" s="1006"/>
      <c r="W15" s="1006"/>
      <c r="X15" s="1006"/>
    </row>
    <row r="16" spans="1:24" s="1009" customFormat="1" ht="21" customHeight="1" thickBot="1">
      <c r="A16" s="993" t="s">
        <v>3816</v>
      </c>
      <c r="B16" s="1008"/>
      <c r="E16" s="1000">
        <f>SUM(E13:E15)</f>
        <v>138000000</v>
      </c>
      <c r="F16" s="1000">
        <f>SUM(F13:F15)</f>
        <v>0</v>
      </c>
      <c r="G16" s="1000">
        <f>SUM(G13:G15)</f>
        <v>77500000</v>
      </c>
      <c r="H16" s="1000">
        <f>SUM(H13:H13)</f>
        <v>60500000</v>
      </c>
      <c r="I16" s="1000">
        <f>SUM(I13:I13)</f>
        <v>61289881</v>
      </c>
      <c r="J16" s="1000">
        <f>SUM(J13:J13)</f>
        <v>60929550</v>
      </c>
      <c r="K16" s="1000">
        <f>SUM(K13:K13)</f>
        <v>-360331</v>
      </c>
      <c r="L16" s="1010"/>
      <c r="M16" s="1010"/>
      <c r="N16" s="994"/>
    </row>
    <row r="17" spans="1:17" s="896" customFormat="1" ht="14.4" thickTop="1">
      <c r="A17" s="950"/>
      <c r="B17" s="1002"/>
      <c r="C17" s="1004"/>
      <c r="D17" s="1004"/>
      <c r="E17" s="1004"/>
      <c r="F17" s="1004"/>
      <c r="G17" s="1004"/>
      <c r="H17" s="1004"/>
      <c r="K17" s="980"/>
      <c r="L17" s="980"/>
      <c r="M17" s="980"/>
      <c r="N17" s="980"/>
      <c r="O17" s="1011"/>
      <c r="P17" s="1012"/>
    </row>
    <row r="18" spans="1:17" s="1009" customFormat="1" ht="21" customHeight="1" thickBot="1">
      <c r="A18" s="950" t="s">
        <v>3823</v>
      </c>
      <c r="B18" s="1008"/>
      <c r="C18" s="1013"/>
      <c r="D18" s="1013"/>
      <c r="E18" s="1014">
        <v>145200000</v>
      </c>
      <c r="F18" s="1014">
        <v>74500000</v>
      </c>
      <c r="G18" s="1014">
        <v>81700000</v>
      </c>
      <c r="H18" s="1014">
        <f>E18+F18-G18</f>
        <v>138000000</v>
      </c>
      <c r="I18" s="1015">
        <v>138469916</v>
      </c>
      <c r="J18" s="1015">
        <v>139822200</v>
      </c>
      <c r="K18" s="1016">
        <f>J18-I18</f>
        <v>1352284</v>
      </c>
      <c r="L18" s="1017"/>
      <c r="M18" s="1017"/>
      <c r="N18" s="1017"/>
      <c r="P18" s="1018"/>
    </row>
    <row r="19" spans="1:17" s="598" customFormat="1" ht="14.4" thickTop="1">
      <c r="D19" s="733"/>
    </row>
    <row r="20" spans="1:17">
      <c r="A20" s="857"/>
      <c r="B20" s="862"/>
      <c r="C20" s="862"/>
      <c r="D20" s="862"/>
      <c r="E20" s="862"/>
      <c r="F20" s="862"/>
      <c r="G20" s="862"/>
      <c r="H20" s="862"/>
      <c r="I20" s="862"/>
      <c r="J20" s="862"/>
      <c r="K20" s="862"/>
      <c r="L20" s="862"/>
      <c r="M20" s="862"/>
      <c r="N20" s="862"/>
      <c r="P20" s="661"/>
    </row>
    <row r="21" spans="1:17">
      <c r="A21" s="761"/>
      <c r="B21" s="761"/>
      <c r="C21" s="761"/>
      <c r="D21" s="761"/>
      <c r="E21" s="761"/>
      <c r="F21" s="761"/>
      <c r="G21" s="761"/>
      <c r="H21" s="761"/>
      <c r="I21" s="761"/>
      <c r="J21" s="761"/>
      <c r="K21" s="761"/>
      <c r="L21" s="761"/>
      <c r="M21" s="761"/>
      <c r="N21" s="761"/>
    </row>
    <row r="22" spans="1:17" s="727" customFormat="1" ht="15" customHeight="1">
      <c r="A22" s="2684" t="s">
        <v>3903</v>
      </c>
      <c r="B22" s="2685"/>
      <c r="C22" s="2712" t="s">
        <v>3659</v>
      </c>
      <c r="D22" s="2708" t="s">
        <v>3660</v>
      </c>
      <c r="E22" s="2690" t="s">
        <v>3035</v>
      </c>
      <c r="F22" s="2691"/>
      <c r="G22" s="2691"/>
      <c r="H22" s="2695"/>
      <c r="I22" s="2690" t="s">
        <v>3818</v>
      </c>
      <c r="J22" s="2691"/>
      <c r="K22" s="2695"/>
      <c r="L22" s="2696" t="s">
        <v>3337</v>
      </c>
      <c r="M22" s="2697"/>
      <c r="N22" s="2698"/>
    </row>
    <row r="23" spans="1:17" s="727" customFormat="1" ht="15" customHeight="1">
      <c r="A23" s="2686"/>
      <c r="B23" s="2687"/>
      <c r="C23" s="2713"/>
      <c r="D23" s="2709"/>
      <c r="E23" s="2705" t="s">
        <v>3817</v>
      </c>
      <c r="F23" s="2705" t="s">
        <v>2980</v>
      </c>
      <c r="G23" s="2705" t="s">
        <v>3335</v>
      </c>
      <c r="H23" s="2705" t="s">
        <v>3818</v>
      </c>
      <c r="I23" s="2705" t="s">
        <v>3155</v>
      </c>
      <c r="J23" s="2705" t="s">
        <v>2984</v>
      </c>
      <c r="K23" s="2705" t="s">
        <v>3658</v>
      </c>
      <c r="L23" s="2699"/>
      <c r="M23" s="2700"/>
      <c r="N23" s="2701"/>
    </row>
    <row r="24" spans="1:17" s="727" customFormat="1">
      <c r="A24" s="2686"/>
      <c r="B24" s="2687"/>
      <c r="C24" s="2713"/>
      <c r="D24" s="2709"/>
      <c r="E24" s="2706"/>
      <c r="F24" s="2706"/>
      <c r="G24" s="2706"/>
      <c r="H24" s="2706"/>
      <c r="I24" s="2706"/>
      <c r="J24" s="2706"/>
      <c r="K24" s="2706"/>
      <c r="L24" s="2699"/>
      <c r="M24" s="2700"/>
      <c r="N24" s="2701"/>
    </row>
    <row r="25" spans="1:17" s="727" customFormat="1">
      <c r="A25" s="2686"/>
      <c r="B25" s="2687"/>
      <c r="C25" s="2713"/>
      <c r="D25" s="2709"/>
      <c r="E25" s="2706"/>
      <c r="F25" s="2706"/>
      <c r="G25" s="2706"/>
      <c r="H25" s="2706"/>
      <c r="I25" s="2706"/>
      <c r="J25" s="2706"/>
      <c r="K25" s="2706"/>
      <c r="L25" s="2699"/>
      <c r="M25" s="2700"/>
      <c r="N25" s="2701"/>
    </row>
    <row r="26" spans="1:17" s="727" customFormat="1">
      <c r="A26" s="2688"/>
      <c r="B26" s="2689"/>
      <c r="C26" s="2714"/>
      <c r="D26" s="2710"/>
      <c r="E26" s="2707"/>
      <c r="F26" s="2707"/>
      <c r="G26" s="2707"/>
      <c r="H26" s="2707"/>
      <c r="I26" s="2707"/>
      <c r="J26" s="2707"/>
      <c r="K26" s="2707"/>
      <c r="L26" s="2702"/>
      <c r="M26" s="2703"/>
      <c r="N26" s="2704"/>
    </row>
    <row r="27" spans="1:17">
      <c r="A27" s="759"/>
      <c r="B27" s="759"/>
      <c r="C27" s="761"/>
      <c r="D27" s="755"/>
      <c r="E27" s="2718" t="s">
        <v>3328</v>
      </c>
      <c r="F27" s="2718"/>
      <c r="G27" s="2718"/>
      <c r="H27" s="2718"/>
      <c r="I27" s="2718"/>
      <c r="J27" s="2718"/>
      <c r="K27" s="2718"/>
      <c r="L27" s="2807"/>
      <c r="M27" s="2807"/>
      <c r="N27" s="2807"/>
    </row>
    <row r="28" spans="1:17">
      <c r="A28" s="664" t="s">
        <v>3887</v>
      </c>
      <c r="B28" s="757" t="s">
        <v>3894</v>
      </c>
      <c r="C28" s="757"/>
      <c r="D28" s="757"/>
      <c r="E28" s="754"/>
      <c r="F28" s="754"/>
      <c r="G28" s="754"/>
      <c r="H28" s="754"/>
      <c r="I28" s="754"/>
      <c r="J28" s="754"/>
      <c r="K28" s="761"/>
      <c r="L28" s="761"/>
      <c r="M28" s="761"/>
      <c r="N28" s="761"/>
    </row>
    <row r="29" spans="1:17">
      <c r="A29" s="660"/>
      <c r="B29" s="660"/>
      <c r="C29" s="660"/>
      <c r="D29" s="660"/>
      <c r="E29" s="663"/>
      <c r="F29" s="663"/>
      <c r="G29" s="663"/>
      <c r="H29" s="663"/>
      <c r="I29" s="663"/>
      <c r="J29" s="663"/>
    </row>
    <row r="30" spans="1:17" s="884" customFormat="1">
      <c r="A30" s="1087" t="s">
        <v>3922</v>
      </c>
      <c r="B30" s="1003"/>
      <c r="C30" s="1003">
        <v>42415</v>
      </c>
      <c r="D30" s="1003">
        <v>43511</v>
      </c>
      <c r="E30" s="903">
        <v>0</v>
      </c>
      <c r="F30" s="903">
        <v>2000000</v>
      </c>
      <c r="G30" s="903">
        <v>0</v>
      </c>
      <c r="H30" s="903">
        <f>E30+F30-G30</f>
        <v>2000000</v>
      </c>
      <c r="I30" s="929">
        <v>2000000</v>
      </c>
      <c r="J30" s="929">
        <v>2027000</v>
      </c>
      <c r="K30" s="929">
        <f>+J30-I30</f>
        <v>27000</v>
      </c>
      <c r="L30" s="2728">
        <f>+J30/BS!$I$29</f>
        <v>6.9531000000000001</v>
      </c>
      <c r="M30" s="2728"/>
      <c r="N30" s="2728"/>
      <c r="O30" s="896"/>
      <c r="P30" s="896"/>
      <c r="Q30" s="896"/>
    </row>
    <row r="31" spans="1:17" s="896" customFormat="1">
      <c r="A31" s="1087" t="s">
        <v>3821</v>
      </c>
      <c r="B31" s="1003"/>
      <c r="C31" s="1003">
        <v>42356</v>
      </c>
      <c r="D31" s="1003">
        <v>43452</v>
      </c>
      <c r="E31" s="903">
        <v>7000000</v>
      </c>
      <c r="F31" s="903">
        <v>0</v>
      </c>
      <c r="G31" s="903">
        <v>0</v>
      </c>
      <c r="H31" s="903">
        <f>E31+F31-G31</f>
        <v>7000000</v>
      </c>
      <c r="I31" s="929">
        <v>7091391</v>
      </c>
      <c r="J31" s="929">
        <v>7049700</v>
      </c>
      <c r="K31" s="929">
        <f>+J31-I31</f>
        <v>-41691</v>
      </c>
      <c r="L31" s="2728">
        <f>+J31/BS!$I$29</f>
        <v>24.182099999999998</v>
      </c>
      <c r="M31" s="2728"/>
      <c r="N31" s="2728"/>
    </row>
    <row r="32" spans="1:17" s="896" customFormat="1">
      <c r="A32" s="1087" t="s">
        <v>3822</v>
      </c>
      <c r="B32" s="1003"/>
      <c r="C32" s="1003">
        <v>42916</v>
      </c>
      <c r="D32" s="1003">
        <v>44012</v>
      </c>
      <c r="E32" s="903">
        <v>15000000</v>
      </c>
      <c r="F32" s="903">
        <v>10000000</v>
      </c>
      <c r="G32" s="903">
        <v>25000000</v>
      </c>
      <c r="H32" s="903">
        <f>E32+F32-G32</f>
        <v>0</v>
      </c>
      <c r="I32" s="929">
        <v>0</v>
      </c>
      <c r="J32" s="929">
        <v>0</v>
      </c>
      <c r="K32" s="929">
        <f>+J32-I32</f>
        <v>0</v>
      </c>
      <c r="L32" s="1113"/>
      <c r="M32" s="2728"/>
      <c r="N32" s="2728"/>
      <c r="O32" s="2728"/>
    </row>
    <row r="33" spans="1:38" s="896" customFormat="1">
      <c r="A33" s="1087"/>
      <c r="B33" s="1003"/>
      <c r="C33" s="1003"/>
      <c r="D33" s="1003"/>
      <c r="E33" s="903"/>
      <c r="F33" s="903"/>
      <c r="G33" s="903"/>
      <c r="H33" s="903"/>
      <c r="I33" s="929"/>
      <c r="J33" s="929"/>
      <c r="K33" s="929"/>
      <c r="L33" s="1113"/>
      <c r="M33" s="1113"/>
      <c r="N33" s="1113"/>
    </row>
    <row r="34" spans="1:38" s="1009" customFormat="1" ht="21" customHeight="1" thickBot="1">
      <c r="A34" s="993" t="s">
        <v>3816</v>
      </c>
      <c r="B34" s="1008"/>
      <c r="C34" s="1008"/>
      <c r="D34" s="1008"/>
      <c r="E34" s="1000">
        <f t="shared" ref="E34:K34" si="0">SUM(E30:E33)</f>
        <v>22000000</v>
      </c>
      <c r="F34" s="1000">
        <f t="shared" si="0"/>
        <v>12000000</v>
      </c>
      <c r="G34" s="1000">
        <f t="shared" si="0"/>
        <v>25000000</v>
      </c>
      <c r="H34" s="1000">
        <f t="shared" si="0"/>
        <v>9000000</v>
      </c>
      <c r="I34" s="1000">
        <f t="shared" si="0"/>
        <v>9091391</v>
      </c>
      <c r="J34" s="1000">
        <f t="shared" si="0"/>
        <v>9076700</v>
      </c>
      <c r="K34" s="1000">
        <f t="shared" si="0"/>
        <v>-14691</v>
      </c>
      <c r="L34" s="1010"/>
      <c r="M34" s="1010"/>
      <c r="N34" s="1088"/>
    </row>
    <row r="35" spans="1:38" s="896" customFormat="1" ht="19.5" customHeight="1" thickTop="1">
      <c r="A35" s="1002"/>
      <c r="B35" s="1002"/>
      <c r="C35" s="1002"/>
      <c r="D35" s="1002"/>
      <c r="E35" s="1004"/>
      <c r="F35" s="1004"/>
      <c r="G35" s="1004"/>
      <c r="H35" s="1004"/>
      <c r="I35" s="1004"/>
    </row>
    <row r="36" spans="1:38" s="1009" customFormat="1" ht="21" customHeight="1" thickBot="1">
      <c r="A36" s="950" t="s">
        <v>3823</v>
      </c>
      <c r="B36" s="1008"/>
      <c r="C36" s="1008"/>
      <c r="D36" s="1008"/>
      <c r="E36" s="1014">
        <v>26300000</v>
      </c>
      <c r="F36" s="1014">
        <v>20000000</v>
      </c>
      <c r="G36" s="1014">
        <v>24300000</v>
      </c>
      <c r="H36" s="1014">
        <f>E36+F36-G36</f>
        <v>22000000</v>
      </c>
      <c r="I36" s="1015">
        <v>22049623</v>
      </c>
      <c r="J36" s="1015">
        <v>22239800</v>
      </c>
      <c r="K36" s="1016">
        <f>J36-I36</f>
        <v>190177</v>
      </c>
      <c r="L36" s="1017"/>
      <c r="M36" s="1017"/>
      <c r="N36" s="1017"/>
    </row>
    <row r="37" spans="1:38" s="618" customFormat="1" ht="14.4" thickTop="1">
      <c r="A37" s="808"/>
      <c r="B37" s="1111"/>
      <c r="C37" s="1111"/>
      <c r="D37" s="1111"/>
      <c r="E37" s="1111"/>
      <c r="F37" s="807"/>
      <c r="G37" s="807"/>
      <c r="H37" s="807"/>
      <c r="I37" s="807"/>
      <c r="J37" s="1111"/>
      <c r="K37" s="1111"/>
      <c r="L37" s="1111"/>
      <c r="M37" s="1111"/>
      <c r="N37" s="1111"/>
      <c r="O37" s="633"/>
      <c r="P37" s="633"/>
      <c r="Q37" s="633"/>
      <c r="R37" s="633"/>
      <c r="S37" s="633"/>
      <c r="T37" s="633"/>
      <c r="U37" s="633"/>
      <c r="X37" s="633"/>
      <c r="AB37" s="633"/>
      <c r="AC37" s="633"/>
      <c r="AD37" s="633"/>
      <c r="AE37" s="633"/>
      <c r="AF37" s="633"/>
      <c r="AG37" s="633"/>
      <c r="AJ37" s="633"/>
      <c r="AK37" s="633"/>
      <c r="AL37" s="633"/>
    </row>
    <row r="38" spans="1:38" s="598" customFormat="1">
      <c r="A38" s="769" t="s">
        <v>3883</v>
      </c>
      <c r="B38" s="782" t="s">
        <v>3888</v>
      </c>
      <c r="C38" s="784"/>
      <c r="D38" s="784"/>
      <c r="E38" s="784"/>
      <c r="F38" s="784"/>
      <c r="G38" s="784"/>
      <c r="H38" s="812"/>
      <c r="I38" s="783"/>
      <c r="J38" s="784"/>
      <c r="K38" s="784"/>
      <c r="L38" s="784"/>
      <c r="M38" s="784"/>
      <c r="N38" s="760"/>
      <c r="R38" s="716"/>
    </row>
    <row r="39" spans="1:38" s="728" customFormat="1">
      <c r="A39" s="839"/>
      <c r="B39" s="839"/>
      <c r="C39" s="840"/>
      <c r="D39" s="841"/>
      <c r="E39" s="841"/>
      <c r="F39" s="841"/>
      <c r="G39" s="841"/>
      <c r="H39" s="841"/>
      <c r="I39" s="842"/>
      <c r="J39" s="842"/>
      <c r="K39" s="843"/>
      <c r="L39" s="843"/>
      <c r="M39" s="756"/>
      <c r="N39" s="756"/>
    </row>
    <row r="40" spans="1:38" s="728" customFormat="1" ht="12.75" customHeight="1">
      <c r="A40" s="2722" t="s">
        <v>3903</v>
      </c>
      <c r="B40" s="2723"/>
      <c r="C40" s="2711" t="s">
        <v>3659</v>
      </c>
      <c r="D40" s="2719" t="s">
        <v>3044</v>
      </c>
      <c r="E40" s="2720"/>
      <c r="F40" s="2720"/>
      <c r="G40" s="2721"/>
      <c r="H40" s="2715" t="s">
        <v>3824</v>
      </c>
      <c r="I40" s="2716"/>
      <c r="J40" s="2717"/>
      <c r="K40" s="2711" t="s">
        <v>3036</v>
      </c>
      <c r="L40" s="2722" t="s">
        <v>3045</v>
      </c>
      <c r="M40" s="2726"/>
      <c r="N40" s="2723"/>
    </row>
    <row r="41" spans="1:38" s="728" customFormat="1" ht="12.75" customHeight="1">
      <c r="A41" s="2699"/>
      <c r="B41" s="2701"/>
      <c r="C41" s="2706"/>
      <c r="D41" s="2711" t="s">
        <v>3817</v>
      </c>
      <c r="E41" s="2711" t="s">
        <v>3670</v>
      </c>
      <c r="F41" s="2711" t="s">
        <v>3777</v>
      </c>
      <c r="G41" s="2711" t="s">
        <v>3818</v>
      </c>
      <c r="H41" s="2711" t="s">
        <v>2983</v>
      </c>
      <c r="I41" s="2711" t="s">
        <v>3048</v>
      </c>
      <c r="J41" s="2711" t="s">
        <v>3571</v>
      </c>
      <c r="K41" s="2706"/>
      <c r="L41" s="2699"/>
      <c r="M41" s="2700"/>
      <c r="N41" s="2701"/>
    </row>
    <row r="42" spans="1:38" s="728" customFormat="1" ht="12.75" customHeight="1">
      <c r="A42" s="2699"/>
      <c r="B42" s="2701"/>
      <c r="C42" s="2706"/>
      <c r="D42" s="2706"/>
      <c r="E42" s="2706"/>
      <c r="F42" s="2706"/>
      <c r="G42" s="2706"/>
      <c r="H42" s="2706"/>
      <c r="I42" s="2706"/>
      <c r="J42" s="2706"/>
      <c r="K42" s="2706"/>
      <c r="L42" s="2699"/>
      <c r="M42" s="2700"/>
      <c r="N42" s="2701"/>
    </row>
    <row r="43" spans="1:38" s="728" customFormat="1" ht="12.75" customHeight="1">
      <c r="A43" s="2699"/>
      <c r="B43" s="2701"/>
      <c r="C43" s="2706"/>
      <c r="D43" s="2706"/>
      <c r="E43" s="2706"/>
      <c r="F43" s="2706"/>
      <c r="G43" s="2706"/>
      <c r="H43" s="2706"/>
      <c r="I43" s="2706"/>
      <c r="J43" s="2706"/>
      <c r="K43" s="2706"/>
      <c r="L43" s="2699"/>
      <c r="M43" s="2700"/>
      <c r="N43" s="2701"/>
    </row>
    <row r="44" spans="1:38" s="728" customFormat="1" ht="12.75" customHeight="1">
      <c r="A44" s="2699"/>
      <c r="B44" s="2701"/>
      <c r="C44" s="2706"/>
      <c r="D44" s="2706"/>
      <c r="E44" s="2706"/>
      <c r="F44" s="2706"/>
      <c r="G44" s="2706"/>
      <c r="H44" s="2706"/>
      <c r="I44" s="2706"/>
      <c r="J44" s="2706"/>
      <c r="K44" s="2706"/>
      <c r="L44" s="2699"/>
      <c r="M44" s="2700"/>
      <c r="N44" s="2701"/>
    </row>
    <row r="45" spans="1:38" s="728" customFormat="1">
      <c r="A45" s="2702"/>
      <c r="B45" s="2704"/>
      <c r="C45" s="2707"/>
      <c r="D45" s="2707"/>
      <c r="E45" s="2707"/>
      <c r="F45" s="2707"/>
      <c r="G45" s="2707"/>
      <c r="H45" s="2707"/>
      <c r="I45" s="2707"/>
      <c r="J45" s="2707"/>
      <c r="K45" s="2707"/>
      <c r="L45" s="2702"/>
      <c r="M45" s="2703"/>
      <c r="N45" s="2704"/>
    </row>
    <row r="46" spans="1:38" s="728" customFormat="1">
      <c r="A46" s="768"/>
      <c r="B46" s="768"/>
      <c r="C46" s="768"/>
      <c r="D46" s="768"/>
      <c r="E46" s="768"/>
      <c r="F46" s="768"/>
      <c r="G46" s="1103"/>
      <c r="H46" s="2725" t="s">
        <v>3911</v>
      </c>
      <c r="I46" s="2725"/>
      <c r="J46" s="2725"/>
      <c r="K46" s="1112" t="s">
        <v>2988</v>
      </c>
      <c r="L46" s="2726" t="s">
        <v>2988</v>
      </c>
      <c r="M46" s="2726"/>
      <c r="N46" s="2726"/>
    </row>
    <row r="47" spans="1:38" s="728" customFormat="1">
      <c r="A47" s="722"/>
      <c r="B47" s="722"/>
      <c r="C47" s="729"/>
      <c r="D47" s="729"/>
      <c r="E47" s="729"/>
      <c r="F47" s="729"/>
      <c r="G47" s="731"/>
      <c r="H47" s="721"/>
      <c r="I47" s="721"/>
      <c r="J47" s="730"/>
      <c r="K47" s="730"/>
      <c r="L47" s="730"/>
    </row>
    <row r="48" spans="1:38" s="885" customFormat="1">
      <c r="A48" s="1067" t="s">
        <v>3825</v>
      </c>
      <c r="B48" s="1067"/>
      <c r="C48" s="1068">
        <v>42768</v>
      </c>
      <c r="D48" s="1069">
        <v>40</v>
      </c>
      <c r="E48" s="1005">
        <v>0</v>
      </c>
      <c r="F48" s="1070">
        <v>0</v>
      </c>
      <c r="G48" s="1071">
        <f>D48+E48-F48</f>
        <v>40</v>
      </c>
      <c r="H48" s="1070">
        <v>3535000</v>
      </c>
      <c r="I48" s="1070">
        <v>3511312</v>
      </c>
      <c r="J48" s="1072">
        <f>I48-H48</f>
        <v>-23688</v>
      </c>
      <c r="K48" s="1073">
        <f>I48/BS!$G$29</f>
        <v>9.6594999999999995</v>
      </c>
      <c r="L48" s="2694">
        <f>I48/BS!$G$12</f>
        <v>15.2</v>
      </c>
      <c r="M48" s="2694"/>
      <c r="N48" s="2694"/>
    </row>
    <row r="49" spans="1:15" s="885" customFormat="1">
      <c r="A49" s="1067" t="s">
        <v>3022</v>
      </c>
      <c r="B49" s="1074"/>
      <c r="C49" s="1068">
        <v>42635</v>
      </c>
      <c r="D49" s="1069">
        <v>8</v>
      </c>
      <c r="E49" s="1005">
        <v>0</v>
      </c>
      <c r="F49" s="1070">
        <v>0</v>
      </c>
      <c r="G49" s="1071">
        <f>D49+E49-F49</f>
        <v>8</v>
      </c>
      <c r="H49" s="1070">
        <v>8340752</v>
      </c>
      <c r="I49" s="964">
        <v>8306901</v>
      </c>
      <c r="J49" s="1072">
        <f>I49-H49</f>
        <v>-33851</v>
      </c>
      <c r="K49" s="1073">
        <f>I49/BS!$G$29</f>
        <v>22.852</v>
      </c>
      <c r="L49" s="2694">
        <f>I49/BS!$G$12</f>
        <v>35.959499999999998</v>
      </c>
      <c r="M49" s="2694"/>
      <c r="N49" s="2694"/>
    </row>
    <row r="50" spans="1:15" s="885" customFormat="1">
      <c r="A50" s="2693" t="s">
        <v>3873</v>
      </c>
      <c r="B50" s="2693"/>
      <c r="C50" s="1068">
        <v>42930</v>
      </c>
      <c r="D50" s="1075">
        <v>0</v>
      </c>
      <c r="E50" s="1071">
        <v>5</v>
      </c>
      <c r="F50" s="1070">
        <v>0</v>
      </c>
      <c r="G50" s="1071">
        <f>D50+E50-F50</f>
        <v>5</v>
      </c>
      <c r="H50" s="1075">
        <v>5000000</v>
      </c>
      <c r="I50" s="1052">
        <v>5087865</v>
      </c>
      <c r="J50" s="1076">
        <f>I50-H50</f>
        <v>87865</v>
      </c>
      <c r="K50" s="1073">
        <f>I50/BS!$G$29</f>
        <v>13.996499999999999</v>
      </c>
      <c r="L50" s="2694">
        <f>I50/BS!$G$12</f>
        <v>22.024699999999999</v>
      </c>
      <c r="M50" s="2694"/>
      <c r="N50" s="2694"/>
    </row>
    <row r="51" spans="1:15" s="886" customFormat="1" ht="21" customHeight="1" thickBot="1">
      <c r="A51" s="993" t="s">
        <v>3816</v>
      </c>
      <c r="B51" s="1077"/>
      <c r="C51" s="1078"/>
      <c r="D51" s="1079"/>
      <c r="E51" s="1079"/>
      <c r="F51" s="1079"/>
      <c r="G51" s="1079"/>
      <c r="H51" s="1000">
        <f>SUM(H48:H50)</f>
        <v>16875752</v>
      </c>
      <c r="I51" s="1000">
        <f>SUM(I48:I50)</f>
        <v>16906078</v>
      </c>
      <c r="J51" s="1000">
        <f>SUM(J48:J50)</f>
        <v>30326</v>
      </c>
      <c r="K51" s="1080"/>
      <c r="L51" s="1080"/>
      <c r="M51" s="1085"/>
      <c r="N51"/>
    </row>
    <row r="52" spans="1:15" s="728" customFormat="1" ht="14.4" thickTop="1">
      <c r="A52" s="950"/>
      <c r="B52" s="1077"/>
      <c r="C52" s="1078"/>
      <c r="D52" s="1081"/>
      <c r="E52" s="1081"/>
      <c r="F52" s="1081"/>
      <c r="G52" s="1081"/>
      <c r="H52" s="991"/>
      <c r="I52" s="992"/>
      <c r="J52" s="1082"/>
      <c r="K52" s="2724"/>
      <c r="L52" s="2724"/>
      <c r="M52" s="1086"/>
      <c r="N52" s="1086"/>
    </row>
    <row r="53" spans="1:15" s="886" customFormat="1" ht="21" customHeight="1" thickBot="1">
      <c r="A53" s="950" t="s">
        <v>3823</v>
      </c>
      <c r="B53" s="1077"/>
      <c r="C53" s="1078"/>
      <c r="D53" s="1079"/>
      <c r="E53" s="1079"/>
      <c r="F53" s="1079"/>
      <c r="G53" s="1079"/>
      <c r="H53" s="1083">
        <v>12177333</v>
      </c>
      <c r="I53" s="1083">
        <v>12212417</v>
      </c>
      <c r="J53" s="940">
        <f>I53-H53</f>
        <v>35084</v>
      </c>
      <c r="K53" s="1084"/>
      <c r="L53" s="1084"/>
      <c r="M53" s="1085"/>
      <c r="N53" s="1085"/>
    </row>
    <row r="54" spans="1:15" s="728" customFormat="1" ht="24" customHeight="1" thickTop="1">
      <c r="A54" s="860"/>
      <c r="B54" s="860"/>
      <c r="C54" s="858"/>
      <c r="D54" s="859"/>
      <c r="E54" s="859"/>
      <c r="F54" s="859"/>
      <c r="G54" s="859"/>
      <c r="H54" s="859"/>
      <c r="I54" s="861"/>
      <c r="J54" s="861"/>
      <c r="K54" s="2808"/>
      <c r="L54" s="2809"/>
    </row>
    <row r="55" spans="1:15" s="896" customFormat="1">
      <c r="A55" s="1091" t="s">
        <v>3900</v>
      </c>
      <c r="B55" s="1089" t="s">
        <v>3915</v>
      </c>
      <c r="G55" s="1090"/>
    </row>
    <row r="57" spans="1:15" ht="15" customHeight="1">
      <c r="A57" s="2797" t="s">
        <v>3858</v>
      </c>
      <c r="B57" s="2798"/>
      <c r="C57" s="2797" t="s">
        <v>3859</v>
      </c>
      <c r="D57" s="2768" t="s">
        <v>3098</v>
      </c>
      <c r="E57" s="2766" t="s">
        <v>3860</v>
      </c>
      <c r="F57" s="2797" t="s">
        <v>3818</v>
      </c>
      <c r="G57" s="2810" t="s">
        <v>3920</v>
      </c>
      <c r="H57" s="2810"/>
      <c r="I57" s="2810"/>
      <c r="J57" s="2783" t="s">
        <v>3921</v>
      </c>
      <c r="K57" s="2784"/>
      <c r="L57" s="2784"/>
      <c r="M57" s="2784"/>
      <c r="N57" s="2785"/>
    </row>
    <row r="58" spans="1:15" ht="37.5" customHeight="1">
      <c r="A58" s="2799"/>
      <c r="B58" s="2800"/>
      <c r="C58" s="2799"/>
      <c r="D58" s="2769"/>
      <c r="E58" s="2767"/>
      <c r="F58" s="2799"/>
      <c r="G58" s="2810"/>
      <c r="H58" s="2810"/>
      <c r="I58" s="2810"/>
      <c r="J58" s="2786"/>
      <c r="K58" s="2787"/>
      <c r="L58" s="2787"/>
      <c r="M58" s="2787"/>
      <c r="N58" s="2788"/>
    </row>
    <row r="59" spans="1:15">
      <c r="C59" s="1105"/>
      <c r="D59" s="1105"/>
      <c r="E59" s="1105"/>
      <c r="F59" s="1106" t="s">
        <v>3912</v>
      </c>
      <c r="G59" s="2811" t="s">
        <v>3908</v>
      </c>
      <c r="H59" s="2811"/>
      <c r="I59" s="2811"/>
      <c r="J59" s="2811"/>
      <c r="K59" s="2811"/>
      <c r="L59" s="2811"/>
      <c r="M59" s="2811"/>
      <c r="N59" s="2811"/>
    </row>
    <row r="60" spans="1:15">
      <c r="C60" s="900"/>
      <c r="D60" s="900"/>
      <c r="E60" s="900"/>
      <c r="F60" s="901"/>
      <c r="G60" s="901"/>
      <c r="H60" s="901"/>
      <c r="I60" s="901"/>
      <c r="J60" s="901"/>
    </row>
    <row r="61" spans="1:15">
      <c r="A61" s="1104" t="s">
        <v>3873</v>
      </c>
      <c r="C61" s="1115">
        <v>0.06</v>
      </c>
      <c r="D61" s="659">
        <v>42824</v>
      </c>
      <c r="E61" s="659">
        <v>43189</v>
      </c>
      <c r="F61" s="903">
        <v>33000000</v>
      </c>
      <c r="G61" s="2794">
        <f>F61/BS!G29</f>
        <v>90.781800000000004</v>
      </c>
      <c r="H61" s="2794"/>
      <c r="I61" s="2794"/>
      <c r="J61" s="2770">
        <f>F61/BS!$G$12</f>
        <v>142.8528</v>
      </c>
      <c r="K61" s="2770"/>
      <c r="L61" s="2770"/>
      <c r="M61" s="2770"/>
      <c r="N61" s="2770"/>
    </row>
    <row r="62" spans="1:15">
      <c r="A62" s="1104" t="s">
        <v>3874</v>
      </c>
      <c r="C62" s="1115">
        <v>5.5100000000000003E-2</v>
      </c>
      <c r="D62" s="659">
        <v>43077</v>
      </c>
      <c r="E62" s="659">
        <v>43108</v>
      </c>
      <c r="F62" s="903">
        <v>10000000</v>
      </c>
      <c r="G62" s="2794">
        <f>F62/BS!G29</f>
        <v>27.509599999999999</v>
      </c>
      <c r="H62" s="2794"/>
      <c r="I62" s="2794"/>
      <c r="J62" s="2793">
        <f>F62/BS!$G$12</f>
        <v>43.288699999999999</v>
      </c>
      <c r="K62" s="2793"/>
      <c r="L62" s="2793"/>
      <c r="M62" s="2793"/>
      <c r="N62" s="2793"/>
      <c r="O62" s="1101">
        <f>13*150</f>
        <v>1950</v>
      </c>
    </row>
    <row r="63" spans="1:15" ht="1.5" customHeight="1">
      <c r="C63" s="902"/>
      <c r="F63" s="903"/>
      <c r="G63" s="1115"/>
      <c r="H63" s="1115"/>
      <c r="I63" s="1115"/>
      <c r="J63" s="1097"/>
      <c r="K63" s="1097"/>
    </row>
    <row r="64" spans="1:15" ht="20.25" customHeight="1" thickBot="1">
      <c r="A64" s="898" t="s">
        <v>3904</v>
      </c>
      <c r="C64" s="898"/>
      <c r="F64" s="905">
        <f>F61+F62</f>
        <v>43000000</v>
      </c>
    </row>
    <row r="65" spans="1:17" ht="7.5" customHeight="1" thickTop="1">
      <c r="E65" s="906"/>
    </row>
    <row r="66" spans="1:17" ht="16.5" customHeight="1" thickBot="1">
      <c r="A66" s="1104" t="s">
        <v>3906</v>
      </c>
      <c r="F66" s="905">
        <v>0</v>
      </c>
    </row>
    <row r="67" spans="1:17" ht="14.4" thickTop="1">
      <c r="E67" s="906"/>
    </row>
    <row r="68" spans="1:17" s="896" customFormat="1">
      <c r="A68" s="1091" t="s">
        <v>3901</v>
      </c>
      <c r="B68" s="1089" t="s">
        <v>3889</v>
      </c>
      <c r="G68" s="1090"/>
    </row>
    <row r="70" spans="1:17" ht="15" customHeight="1">
      <c r="A70" s="2797" t="s">
        <v>3858</v>
      </c>
      <c r="B70" s="2798"/>
      <c r="C70" s="2797" t="s">
        <v>3859</v>
      </c>
      <c r="D70" s="2768" t="s">
        <v>3098</v>
      </c>
      <c r="E70" s="2766" t="s">
        <v>3860</v>
      </c>
      <c r="F70" s="2797" t="s">
        <v>3818</v>
      </c>
      <c r="G70" s="2810" t="s">
        <v>3920</v>
      </c>
      <c r="H70" s="2810"/>
      <c r="I70" s="2810"/>
      <c r="J70" s="2783" t="s">
        <v>3921</v>
      </c>
      <c r="K70" s="2784"/>
      <c r="L70" s="2784"/>
      <c r="M70" s="2784"/>
      <c r="N70" s="2785"/>
    </row>
    <row r="71" spans="1:17" ht="40.5" customHeight="1">
      <c r="A71" s="2799"/>
      <c r="B71" s="2800"/>
      <c r="C71" s="2799"/>
      <c r="D71" s="2769"/>
      <c r="E71" s="2767"/>
      <c r="F71" s="2799"/>
      <c r="G71" s="2810"/>
      <c r="H71" s="2810"/>
      <c r="I71" s="2810"/>
      <c r="J71" s="2786"/>
      <c r="K71" s="2787"/>
      <c r="L71" s="2787"/>
      <c r="M71" s="2787"/>
      <c r="N71" s="2788"/>
    </row>
    <row r="72" spans="1:17">
      <c r="C72" s="1105"/>
      <c r="D72" s="1105"/>
      <c r="E72" s="1105"/>
      <c r="F72" s="1106" t="s">
        <v>3912</v>
      </c>
      <c r="G72" s="2811" t="s">
        <v>3908</v>
      </c>
      <c r="H72" s="2811"/>
      <c r="I72" s="2811"/>
      <c r="J72" s="2811"/>
      <c r="K72" s="2811"/>
      <c r="L72" s="2811"/>
      <c r="M72" s="2811"/>
      <c r="N72" s="2811"/>
    </row>
    <row r="73" spans="1:17">
      <c r="C73" s="900"/>
      <c r="D73" s="900"/>
      <c r="E73" s="900"/>
      <c r="F73" s="901"/>
      <c r="G73" s="901"/>
      <c r="H73" s="901"/>
      <c r="I73" s="901"/>
      <c r="J73" s="901"/>
    </row>
    <row r="74" spans="1:17">
      <c r="A74" s="1104" t="s">
        <v>3873</v>
      </c>
      <c r="C74" s="1115">
        <v>0.06</v>
      </c>
      <c r="D74" s="659">
        <v>43004</v>
      </c>
      <c r="E74" s="659">
        <v>43184</v>
      </c>
      <c r="F74" s="903">
        <v>14000000</v>
      </c>
      <c r="G74" s="2794">
        <f>F74/BS!I29</f>
        <v>48.023299999999999</v>
      </c>
      <c r="H74" s="2794"/>
      <c r="I74" s="2794"/>
      <c r="J74" s="2794">
        <f>F74/BS!$I$12</f>
        <v>179.83529999999999</v>
      </c>
      <c r="K74" s="2794"/>
      <c r="L74" s="2794"/>
      <c r="M74" s="2794"/>
      <c r="N74" s="2794"/>
    </row>
    <row r="75" spans="1:17">
      <c r="A75" s="1104" t="s">
        <v>3874</v>
      </c>
      <c r="C75" s="1115">
        <v>5.5100000000000003E-2</v>
      </c>
      <c r="D75" s="659">
        <v>43077</v>
      </c>
      <c r="E75" s="659">
        <v>43108</v>
      </c>
      <c r="F75" s="903">
        <v>14000000</v>
      </c>
      <c r="G75" s="2794">
        <f>F75/BS!I29</f>
        <v>48.023299999999999</v>
      </c>
      <c r="H75" s="2794"/>
      <c r="I75" s="2794"/>
      <c r="J75" s="2794">
        <f>F75/BS!$I$12</f>
        <v>179.83529999999999</v>
      </c>
      <c r="K75" s="2794"/>
      <c r="L75" s="2794"/>
      <c r="M75" s="2794"/>
      <c r="N75" s="2794"/>
    </row>
    <row r="76" spans="1:17">
      <c r="P76" s="1101" t="s">
        <v>3909</v>
      </c>
      <c r="Q76" s="1101" t="s">
        <v>3879</v>
      </c>
    </row>
    <row r="77" spans="1:17" ht="31.5" customHeight="1" thickBot="1">
      <c r="A77" s="898" t="s">
        <v>3904</v>
      </c>
      <c r="F77" s="905">
        <f>F74+F75</f>
        <v>28000000</v>
      </c>
      <c r="O77" s="659">
        <f>F75+F62</f>
        <v>24000000</v>
      </c>
      <c r="P77" s="1101">
        <f>F62</f>
        <v>10000000</v>
      </c>
      <c r="Q77" s="1102">
        <f>F75</f>
        <v>14000000</v>
      </c>
    </row>
    <row r="78" spans="1:17" ht="7.5" customHeight="1" thickTop="1"/>
    <row r="79" spans="1:17" ht="14.4" thickBot="1">
      <c r="A79" s="1104" t="s">
        <v>3906</v>
      </c>
      <c r="F79" s="905">
        <v>0</v>
      </c>
    </row>
    <row r="80" spans="1:17" ht="14.4" thickTop="1"/>
    <row r="81" spans="1:14" s="896" customFormat="1">
      <c r="A81" s="1091">
        <v>6.6</v>
      </c>
      <c r="B81" s="897" t="s">
        <v>3902</v>
      </c>
      <c r="C81" s="895"/>
      <c r="D81" s="895"/>
      <c r="E81" s="895"/>
      <c r="F81" s="895"/>
      <c r="G81" s="895"/>
      <c r="H81" s="895"/>
      <c r="I81" s="895"/>
      <c r="J81" s="895"/>
      <c r="K81" s="895"/>
      <c r="L81" s="895"/>
      <c r="M81" s="895"/>
      <c r="N81" s="895"/>
    </row>
    <row r="82" spans="1:14">
      <c r="A82" s="618"/>
      <c r="B82" s="618"/>
      <c r="D82" s="738"/>
      <c r="F82" s="626"/>
      <c r="G82" s="626"/>
      <c r="H82" s="627"/>
      <c r="I82" s="626"/>
      <c r="J82" s="653"/>
      <c r="K82" s="738"/>
      <c r="L82" s="618"/>
      <c r="M82" s="618"/>
      <c r="N82" s="618"/>
    </row>
    <row r="83" spans="1:14">
      <c r="A83" s="2684" t="s">
        <v>3903</v>
      </c>
      <c r="B83" s="2685"/>
      <c r="C83" s="2771" t="s">
        <v>3659</v>
      </c>
      <c r="D83" s="2772"/>
      <c r="E83" s="2690" t="s">
        <v>3035</v>
      </c>
      <c r="F83" s="2691"/>
      <c r="G83" s="2691"/>
      <c r="H83" s="2695"/>
      <c r="I83" s="2690" t="s">
        <v>3818</v>
      </c>
      <c r="J83" s="2691"/>
      <c r="K83" s="2695"/>
      <c r="L83" s="2696" t="s">
        <v>3337</v>
      </c>
      <c r="M83" s="2697"/>
      <c r="N83" s="2698"/>
    </row>
    <row r="84" spans="1:14">
      <c r="A84" s="2686"/>
      <c r="B84" s="2687"/>
      <c r="C84" s="2773"/>
      <c r="D84" s="2774"/>
      <c r="E84" s="2705" t="s">
        <v>3817</v>
      </c>
      <c r="F84" s="2705" t="s">
        <v>2980</v>
      </c>
      <c r="G84" s="2705" t="s">
        <v>3335</v>
      </c>
      <c r="H84" s="2705" t="s">
        <v>3818</v>
      </c>
      <c r="I84" s="2705" t="s">
        <v>3155</v>
      </c>
      <c r="J84" s="2705" t="s">
        <v>2984</v>
      </c>
      <c r="K84" s="2705" t="s">
        <v>3658</v>
      </c>
      <c r="L84" s="2699"/>
      <c r="M84" s="2700"/>
      <c r="N84" s="2701"/>
    </row>
    <row r="85" spans="1:14">
      <c r="A85" s="2686"/>
      <c r="B85" s="2687"/>
      <c r="C85" s="2773"/>
      <c r="D85" s="2774"/>
      <c r="E85" s="2706"/>
      <c r="F85" s="2706"/>
      <c r="G85" s="2706"/>
      <c r="H85" s="2706"/>
      <c r="I85" s="2706"/>
      <c r="J85" s="2706"/>
      <c r="K85" s="2706"/>
      <c r="L85" s="2699"/>
      <c r="M85" s="2700"/>
      <c r="N85" s="2701"/>
    </row>
    <row r="86" spans="1:14">
      <c r="A86" s="2686"/>
      <c r="B86" s="2687"/>
      <c r="C86" s="2773"/>
      <c r="D86" s="2774"/>
      <c r="E86" s="2706"/>
      <c r="F86" s="2706"/>
      <c r="G86" s="2706"/>
      <c r="H86" s="2706"/>
      <c r="I86" s="2706"/>
      <c r="J86" s="2706"/>
      <c r="K86" s="2706"/>
      <c r="L86" s="2699"/>
      <c r="M86" s="2700"/>
      <c r="N86" s="2701"/>
    </row>
    <row r="87" spans="1:14">
      <c r="A87" s="2688"/>
      <c r="B87" s="2689"/>
      <c r="C87" s="2775"/>
      <c r="D87" s="2776"/>
      <c r="E87" s="2707"/>
      <c r="F87" s="2707"/>
      <c r="G87" s="2707"/>
      <c r="H87" s="2707"/>
      <c r="I87" s="2707"/>
      <c r="J87" s="2707"/>
      <c r="K87" s="2707"/>
      <c r="L87" s="2702"/>
      <c r="M87" s="2703"/>
      <c r="N87" s="2704"/>
    </row>
    <row r="88" spans="1:14">
      <c r="E88" s="2725" t="s">
        <v>3905</v>
      </c>
      <c r="F88" s="2725"/>
      <c r="G88" s="2725"/>
      <c r="H88" s="2725"/>
      <c r="I88" s="2725"/>
      <c r="J88" s="2725"/>
      <c r="K88" s="2725"/>
      <c r="L88" s="2796" t="s">
        <v>2988</v>
      </c>
      <c r="M88" s="2796"/>
      <c r="N88" s="2796"/>
    </row>
    <row r="91" spans="1:14" s="896" customFormat="1">
      <c r="A91" s="1089" t="s">
        <v>3853</v>
      </c>
      <c r="C91" s="2795">
        <v>43098</v>
      </c>
      <c r="D91" s="2795"/>
      <c r="E91" s="903">
        <v>0</v>
      </c>
      <c r="F91" s="903">
        <v>4820681</v>
      </c>
      <c r="G91" s="903">
        <v>0</v>
      </c>
      <c r="H91" s="903">
        <f>E91+F91-G91</f>
        <v>4820681</v>
      </c>
      <c r="I91" s="906">
        <v>4820681</v>
      </c>
      <c r="J91" s="906">
        <v>4823636</v>
      </c>
      <c r="K91" s="906">
        <f>J91-I91</f>
        <v>2955</v>
      </c>
      <c r="L91" s="2728">
        <f>+J91/BS!$I$29</f>
        <v>16.546199999999999</v>
      </c>
      <c r="M91" s="2728"/>
      <c r="N91" s="2728"/>
    </row>
    <row r="93" spans="1:14">
      <c r="A93" s="898" t="s">
        <v>3904</v>
      </c>
      <c r="E93" s="1099">
        <f>E91</f>
        <v>0</v>
      </c>
      <c r="F93" s="1099">
        <f t="shared" ref="F93:K93" si="1">F91</f>
        <v>4820681</v>
      </c>
      <c r="G93" s="1099">
        <f t="shared" si="1"/>
        <v>0</v>
      </c>
      <c r="H93" s="1099">
        <f t="shared" si="1"/>
        <v>4820681</v>
      </c>
      <c r="I93" s="1100">
        <f t="shared" si="1"/>
        <v>4820681</v>
      </c>
      <c r="J93" s="1100">
        <f t="shared" si="1"/>
        <v>4823636</v>
      </c>
      <c r="K93" s="1100">
        <f t="shared" si="1"/>
        <v>2955</v>
      </c>
    </row>
    <row r="94" spans="1:14">
      <c r="A94" s="898"/>
      <c r="E94" s="1099"/>
      <c r="F94" s="1099"/>
      <c r="G94" s="1099"/>
      <c r="H94" s="1099"/>
      <c r="I94" s="1100"/>
      <c r="J94" s="1100"/>
      <c r="K94" s="1100"/>
    </row>
    <row r="95" spans="1:14" s="886" customFormat="1" ht="21" customHeight="1" thickBot="1">
      <c r="A95" s="993" t="s">
        <v>3823</v>
      </c>
      <c r="B95" s="1077"/>
      <c r="C95" s="1078"/>
      <c r="D95" s="1079"/>
      <c r="E95" s="1083">
        <v>0</v>
      </c>
      <c r="F95" s="1083">
        <v>0</v>
      </c>
      <c r="G95" s="1083">
        <v>0</v>
      </c>
      <c r="H95" s="940">
        <v>0</v>
      </c>
      <c r="I95" s="1083">
        <v>0</v>
      </c>
      <c r="J95" s="1083">
        <v>0</v>
      </c>
      <c r="K95" s="940">
        <v>0</v>
      </c>
      <c r="L95" s="1084"/>
      <c r="M95" s="1085"/>
      <c r="N95" s="1085"/>
    </row>
    <row r="96" spans="1:14" ht="14.4" thickTop="1"/>
  </sheetData>
  <mergeCells count="96">
    <mergeCell ref="E88:K88"/>
    <mergeCell ref="L88:N88"/>
    <mergeCell ref="C91:D91"/>
    <mergeCell ref="L91:N91"/>
    <mergeCell ref="A83:B87"/>
    <mergeCell ref="C83:D87"/>
    <mergeCell ref="E83:H83"/>
    <mergeCell ref="I83:K83"/>
    <mergeCell ref="L83:N87"/>
    <mergeCell ref="E84:E87"/>
    <mergeCell ref="F84:F87"/>
    <mergeCell ref="G84:G87"/>
    <mergeCell ref="H84:H87"/>
    <mergeCell ref="I84:I87"/>
    <mergeCell ref="J84:J87"/>
    <mergeCell ref="K84:K87"/>
    <mergeCell ref="G75:I75"/>
    <mergeCell ref="J75:N75"/>
    <mergeCell ref="G59:N59"/>
    <mergeCell ref="G61:I61"/>
    <mergeCell ref="J61:N61"/>
    <mergeCell ref="G62:I62"/>
    <mergeCell ref="J62:N62"/>
    <mergeCell ref="G70:I71"/>
    <mergeCell ref="J70:N71"/>
    <mergeCell ref="G72:N72"/>
    <mergeCell ref="G74:I74"/>
    <mergeCell ref="J74:N74"/>
    <mergeCell ref="A70:B71"/>
    <mergeCell ref="C70:C71"/>
    <mergeCell ref="D70:D71"/>
    <mergeCell ref="E70:E71"/>
    <mergeCell ref="F70:F71"/>
    <mergeCell ref="K52:L52"/>
    <mergeCell ref="K54:L54"/>
    <mergeCell ref="A57:B58"/>
    <mergeCell ref="C57:C58"/>
    <mergeCell ref="D57:D58"/>
    <mergeCell ref="E57:E58"/>
    <mergeCell ref="F57:F58"/>
    <mergeCell ref="G57:I58"/>
    <mergeCell ref="J57:N58"/>
    <mergeCell ref="H46:J46"/>
    <mergeCell ref="L46:N46"/>
    <mergeCell ref="L48:N48"/>
    <mergeCell ref="L49:N49"/>
    <mergeCell ref="A50:B50"/>
    <mergeCell ref="L50:N50"/>
    <mergeCell ref="J41:J45"/>
    <mergeCell ref="L30:N30"/>
    <mergeCell ref="L31:N31"/>
    <mergeCell ref="M32:O32"/>
    <mergeCell ref="A40:B45"/>
    <mergeCell ref="C40:C45"/>
    <mergeCell ref="D40:G40"/>
    <mergeCell ref="H40:J40"/>
    <mergeCell ref="K40:K45"/>
    <mergeCell ref="L40:N45"/>
    <mergeCell ref="D41:D45"/>
    <mergeCell ref="E41:E45"/>
    <mergeCell ref="F41:F45"/>
    <mergeCell ref="G41:G45"/>
    <mergeCell ref="H41:H45"/>
    <mergeCell ref="I41:I45"/>
    <mergeCell ref="L27:N27"/>
    <mergeCell ref="L14:N14"/>
    <mergeCell ref="A22:B26"/>
    <mergeCell ref="C22:C26"/>
    <mergeCell ref="D22:D26"/>
    <mergeCell ref="E22:H22"/>
    <mergeCell ref="I22:K22"/>
    <mergeCell ref="L22:N26"/>
    <mergeCell ref="E23:E26"/>
    <mergeCell ref="F23:F26"/>
    <mergeCell ref="G23:G26"/>
    <mergeCell ref="H23:H26"/>
    <mergeCell ref="I23:I26"/>
    <mergeCell ref="J23:J26"/>
    <mergeCell ref="K23:K26"/>
    <mergeCell ref="E27:K27"/>
    <mergeCell ref="L13:N13"/>
    <mergeCell ref="A4:B8"/>
    <mergeCell ref="C4:C8"/>
    <mergeCell ref="D4:D8"/>
    <mergeCell ref="E4:H4"/>
    <mergeCell ref="I4:K4"/>
    <mergeCell ref="L4:N8"/>
    <mergeCell ref="E5:E8"/>
    <mergeCell ref="F5:F8"/>
    <mergeCell ref="G5:G8"/>
    <mergeCell ref="H5:H8"/>
    <mergeCell ref="I5:I8"/>
    <mergeCell ref="J5:J8"/>
    <mergeCell ref="K5:K8"/>
    <mergeCell ref="E9:K9"/>
    <mergeCell ref="L9:N9"/>
  </mergeCells>
  <pageMargins left="0.47" right="0.25" top="0.64" bottom="0" header="0.25" footer="0"/>
  <pageSetup scale="84" firstPageNumber="13" orientation="landscape" useFirstPageNumber="1" r:id="rId1"/>
  <rowBreaks count="3" manualBreakCount="3">
    <brk id="19" max="13" man="1"/>
    <brk id="37" max="13" man="1"/>
    <brk id="67"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499984740745262"/>
  </sheetPr>
  <dimension ref="A1:O96"/>
  <sheetViews>
    <sheetView showGridLines="0" view="pageBreakPreview" zoomScale="70" zoomScaleNormal="70" zoomScaleSheetLayoutView="70" workbookViewId="0">
      <selection activeCell="H20" sqref="H20"/>
    </sheetView>
  </sheetViews>
  <sheetFormatPr defaultColWidth="9.109375" defaultRowHeight="13.2"/>
  <cols>
    <col min="1" max="1" width="39.5546875" style="126" customWidth="1"/>
    <col min="2" max="2" width="12.5546875" style="126" customWidth="1"/>
    <col min="3" max="3" width="12.44140625" style="126" customWidth="1"/>
    <col min="4" max="4" width="14.109375" style="126" customWidth="1"/>
    <col min="5" max="5" width="8.88671875" style="126" customWidth="1"/>
    <col min="6" max="6" width="12.5546875" style="126" customWidth="1"/>
    <col min="7" max="7" width="13.88671875" style="229" bestFit="1" customWidth="1"/>
    <col min="8" max="8" width="16" style="230" customWidth="1"/>
    <col min="9" max="9" width="15.5546875" style="126" customWidth="1"/>
    <col min="10" max="10" width="12.109375" style="126" customWidth="1"/>
    <col min="11" max="11" width="10" style="93" customWidth="1"/>
    <col min="12" max="12" width="20.33203125" style="93" bestFit="1" customWidth="1"/>
    <col min="13" max="13" width="18.44140625" style="125" customWidth="1"/>
    <col min="14" max="14" width="18.6640625" style="93" customWidth="1"/>
    <col min="15" max="15" width="16.88671875" style="126" customWidth="1"/>
    <col min="16" max="16384" width="9.109375" style="126"/>
  </cols>
  <sheetData>
    <row r="1" spans="1:15" ht="13.8">
      <c r="A1" s="119" t="s">
        <v>2946</v>
      </c>
      <c r="B1" s="120"/>
      <c r="C1" s="120"/>
      <c r="D1" s="120"/>
      <c r="E1" s="121"/>
      <c r="F1" s="121"/>
      <c r="G1" s="122"/>
      <c r="H1" s="123"/>
      <c r="I1" s="121"/>
      <c r="J1" s="121"/>
      <c r="K1" s="121"/>
      <c r="L1" s="124"/>
    </row>
    <row r="2" spans="1:15" ht="13.8">
      <c r="A2" s="127" t="s">
        <v>2972</v>
      </c>
      <c r="B2" s="120"/>
      <c r="C2" s="120"/>
      <c r="D2" s="120"/>
      <c r="E2" s="121"/>
      <c r="F2" s="121"/>
      <c r="G2" s="122"/>
      <c r="H2" s="123"/>
      <c r="I2" s="121"/>
      <c r="J2" s="121"/>
      <c r="K2" s="121"/>
      <c r="L2" s="124"/>
      <c r="N2" s="128"/>
      <c r="O2" s="129"/>
    </row>
    <row r="3" spans="1:15" ht="13.8">
      <c r="A3" s="384" t="str">
        <f>+BS!A3</f>
        <v>AS AT SEPTEMBER 30, 2021</v>
      </c>
      <c r="B3" s="131"/>
      <c r="C3" s="131"/>
      <c r="D3" s="131"/>
      <c r="E3" s="132"/>
      <c r="F3" s="132"/>
      <c r="G3" s="122"/>
      <c r="H3" s="123"/>
      <c r="I3" s="132"/>
      <c r="J3" s="132"/>
      <c r="K3" s="132"/>
      <c r="L3" s="133"/>
      <c r="N3" s="128"/>
      <c r="O3" s="129"/>
    </row>
    <row r="4" spans="1:15" ht="13.8">
      <c r="A4" s="134"/>
      <c r="B4" s="134"/>
      <c r="C4" s="134"/>
      <c r="D4" s="134"/>
      <c r="E4" s="135"/>
      <c r="F4" s="135"/>
      <c r="G4" s="136"/>
      <c r="H4" s="137"/>
      <c r="I4" s="135"/>
      <c r="J4" s="135"/>
      <c r="K4" s="135"/>
      <c r="L4" s="138"/>
      <c r="N4" s="128"/>
      <c r="O4" s="139"/>
    </row>
    <row r="5" spans="1:15" ht="15.6">
      <c r="A5" s="140" t="s">
        <v>2973</v>
      </c>
      <c r="B5" s="134"/>
      <c r="C5" s="134"/>
      <c r="D5" s="134"/>
      <c r="E5" s="135"/>
      <c r="F5" s="135"/>
      <c r="G5" s="136"/>
      <c r="H5" s="137"/>
      <c r="I5" s="135"/>
      <c r="J5" s="135"/>
      <c r="K5" s="135"/>
      <c r="L5" s="138"/>
      <c r="N5" s="128"/>
      <c r="O5" s="139"/>
    </row>
    <row r="6" spans="1:15" ht="13.8">
      <c r="A6" s="120" t="s">
        <v>2974</v>
      </c>
      <c r="B6" s="134"/>
      <c r="C6" s="134"/>
      <c r="D6" s="134"/>
      <c r="E6" s="135"/>
      <c r="F6" s="135"/>
      <c r="G6" s="136"/>
      <c r="H6" s="137"/>
      <c r="I6" s="135"/>
      <c r="J6" s="135"/>
      <c r="K6" s="135"/>
      <c r="L6" s="138"/>
      <c r="N6" s="129"/>
      <c r="O6" s="141"/>
    </row>
    <row r="7" spans="1:15" ht="13.8">
      <c r="A7" s="130" t="s">
        <v>2975</v>
      </c>
      <c r="B7" s="134"/>
      <c r="C7" s="134"/>
      <c r="D7" s="134"/>
      <c r="E7" s="135"/>
      <c r="F7" s="135"/>
      <c r="G7" s="136"/>
      <c r="H7" s="137"/>
      <c r="I7" s="135"/>
      <c r="J7" s="135"/>
      <c r="K7" s="135"/>
      <c r="L7" s="138"/>
    </row>
    <row r="8" spans="1:15">
      <c r="A8" s="92"/>
      <c r="B8" s="135"/>
      <c r="C8" s="135"/>
      <c r="D8" s="135"/>
      <c r="E8" s="135"/>
      <c r="F8" s="135"/>
      <c r="G8" s="136"/>
      <c r="H8" s="137"/>
      <c r="I8" s="135"/>
      <c r="J8" s="135"/>
      <c r="K8" s="135"/>
      <c r="L8" s="138"/>
    </row>
    <row r="9" spans="1:15">
      <c r="A9" s="2822" t="s">
        <v>2976</v>
      </c>
      <c r="B9" s="2839"/>
      <c r="C9" s="2840"/>
      <c r="D9" s="2840"/>
      <c r="E9" s="2840"/>
      <c r="F9" s="2840"/>
      <c r="G9" s="2833" t="s">
        <v>3084</v>
      </c>
      <c r="H9" s="2834" t="s">
        <v>2977</v>
      </c>
      <c r="I9" s="2835"/>
      <c r="J9" s="2822" t="s">
        <v>2978</v>
      </c>
      <c r="K9" s="2822" t="s">
        <v>2979</v>
      </c>
      <c r="L9" s="142"/>
    </row>
    <row r="10" spans="1:15">
      <c r="A10" s="2823"/>
      <c r="B10" s="2814" t="s">
        <v>3085</v>
      </c>
      <c r="C10" s="2818" t="s">
        <v>2980</v>
      </c>
      <c r="D10" s="2818" t="s">
        <v>2981</v>
      </c>
      <c r="E10" s="2818" t="s">
        <v>2982</v>
      </c>
      <c r="F10" s="2814" t="s">
        <v>3086</v>
      </c>
      <c r="G10" s="2836"/>
      <c r="H10" s="2837"/>
      <c r="I10" s="2838"/>
      <c r="J10" s="2823"/>
      <c r="K10" s="2823"/>
      <c r="L10" s="142"/>
    </row>
    <row r="11" spans="1:15" ht="12.75" customHeight="1">
      <c r="A11" s="2823"/>
      <c r="B11" s="2815"/>
      <c r="C11" s="2819"/>
      <c r="D11" s="2819"/>
      <c r="E11" s="2819"/>
      <c r="F11" s="2815"/>
      <c r="G11" s="2825" t="s">
        <v>2983</v>
      </c>
      <c r="H11" s="2828" t="s">
        <v>2984</v>
      </c>
      <c r="I11" s="2822" t="s">
        <v>2985</v>
      </c>
      <c r="J11" s="2823"/>
      <c r="K11" s="2823"/>
      <c r="L11" s="142"/>
    </row>
    <row r="12" spans="1:15">
      <c r="A12" s="2823"/>
      <c r="B12" s="2815"/>
      <c r="C12" s="2819"/>
      <c r="D12" s="2819"/>
      <c r="E12" s="2819"/>
      <c r="F12" s="2815"/>
      <c r="G12" s="2826"/>
      <c r="H12" s="2829"/>
      <c r="I12" s="2823"/>
      <c r="J12" s="2823"/>
      <c r="K12" s="2823"/>
      <c r="L12" s="142"/>
    </row>
    <row r="13" spans="1:15">
      <c r="A13" s="2823"/>
      <c r="B13" s="2815"/>
      <c r="C13" s="2819"/>
      <c r="D13" s="2819"/>
      <c r="E13" s="2819"/>
      <c r="F13" s="2815"/>
      <c r="G13" s="2826"/>
      <c r="H13" s="2829"/>
      <c r="I13" s="2823"/>
      <c r="J13" s="2823"/>
      <c r="K13" s="2823"/>
      <c r="L13" s="142"/>
    </row>
    <row r="14" spans="1:15">
      <c r="A14" s="2824"/>
      <c r="B14" s="2816"/>
      <c r="C14" s="2820"/>
      <c r="D14" s="2820"/>
      <c r="E14" s="2820"/>
      <c r="F14" s="2816"/>
      <c r="G14" s="2827"/>
      <c r="H14" s="2830"/>
      <c r="I14" s="2824"/>
      <c r="J14" s="2824"/>
      <c r="K14" s="2824"/>
      <c r="L14" s="142"/>
    </row>
    <row r="15" spans="1:15" ht="12.75" customHeight="1">
      <c r="A15" s="143"/>
      <c r="B15" s="2831" t="s">
        <v>2986</v>
      </c>
      <c r="C15" s="2831"/>
      <c r="D15" s="2831"/>
      <c r="E15" s="2832"/>
      <c r="F15" s="2832"/>
      <c r="G15" s="2817" t="s">
        <v>2987</v>
      </c>
      <c r="H15" s="2817" t="s">
        <v>2987</v>
      </c>
      <c r="I15" s="2817"/>
      <c r="J15" s="144" t="s">
        <v>2988</v>
      </c>
      <c r="K15" s="144" t="s">
        <v>2988</v>
      </c>
      <c r="L15" s="142"/>
    </row>
    <row r="16" spans="1:15">
      <c r="A16" s="145" t="s">
        <v>2989</v>
      </c>
      <c r="B16" s="144"/>
      <c r="C16" s="144"/>
      <c r="D16" s="144"/>
      <c r="E16" s="144"/>
      <c r="F16" s="144"/>
      <c r="G16" s="146"/>
      <c r="H16" s="147"/>
      <c r="I16" s="144"/>
      <c r="J16" s="144"/>
      <c r="K16" s="144"/>
      <c r="L16" s="142"/>
    </row>
    <row r="17" spans="1:15" ht="14.4">
      <c r="A17" s="148" t="s">
        <v>2990</v>
      </c>
      <c r="B17" s="149">
        <v>8470</v>
      </c>
      <c r="C17" s="149">
        <v>1434</v>
      </c>
      <c r="D17" s="149">
        <v>0</v>
      </c>
      <c r="E17" s="149">
        <v>0</v>
      </c>
      <c r="F17" s="149">
        <f>B17+C17-E17+D17</f>
        <v>9904</v>
      </c>
      <c r="G17" s="150">
        <v>2710496</v>
      </c>
      <c r="H17" s="151">
        <v>2250288</v>
      </c>
      <c r="I17" s="149">
        <f>+H17-G17</f>
        <v>-460208</v>
      </c>
      <c r="J17" s="152">
        <f>+H17/BS!$E$29*100</f>
        <v>330.81</v>
      </c>
      <c r="K17" s="153">
        <f>F17*N17/M17*100</f>
        <v>5.7999999999999996E-3</v>
      </c>
      <c r="L17" s="154">
        <v>227</v>
      </c>
      <c r="M17" s="155">
        <v>1715190000</v>
      </c>
      <c r="N17" s="156">
        <v>10</v>
      </c>
      <c r="O17" s="157"/>
    </row>
    <row r="18" spans="1:15" ht="14.4">
      <c r="A18" s="158" t="s">
        <v>2991</v>
      </c>
      <c r="B18" s="149">
        <v>11876</v>
      </c>
      <c r="C18" s="149">
        <v>0</v>
      </c>
      <c r="D18" s="149">
        <v>0</v>
      </c>
      <c r="E18" s="149">
        <v>3651</v>
      </c>
      <c r="F18" s="149">
        <f>B18+C18-E18+D18</f>
        <v>8225</v>
      </c>
      <c r="G18" s="150">
        <v>1970988</v>
      </c>
      <c r="H18" s="151">
        <v>2849551</v>
      </c>
      <c r="I18" s="149">
        <f>+H18-G18</f>
        <v>878563</v>
      </c>
      <c r="J18" s="152">
        <f>+H18/BS!$E$29*100</f>
        <v>418.9</v>
      </c>
      <c r="K18" s="153">
        <f>F18*N18/M18*100</f>
        <v>3.5000000000000001E-3</v>
      </c>
      <c r="L18" s="154">
        <v>346</v>
      </c>
      <c r="M18" s="155">
        <v>2365459000</v>
      </c>
      <c r="N18" s="156">
        <v>10</v>
      </c>
      <c r="O18" s="157"/>
    </row>
    <row r="19" spans="1:15" ht="14.4">
      <c r="A19" s="158" t="s">
        <v>2992</v>
      </c>
      <c r="B19" s="149">
        <v>0</v>
      </c>
      <c r="C19" s="149">
        <v>15100</v>
      </c>
      <c r="D19" s="149">
        <v>0</v>
      </c>
      <c r="E19" s="149">
        <v>0</v>
      </c>
      <c r="F19" s="149">
        <f>B19+C19-E19+D19</f>
        <v>15100</v>
      </c>
      <c r="G19" s="150">
        <v>2117766</v>
      </c>
      <c r="H19" s="151">
        <v>2289462</v>
      </c>
      <c r="I19" s="149">
        <f>+H19-G19</f>
        <v>171696</v>
      </c>
      <c r="J19" s="152">
        <f>+H19/BS!$E$29*100</f>
        <v>336.57</v>
      </c>
      <c r="K19" s="153">
        <f>F19*N19/M19*100</f>
        <v>4.0000000000000002E-4</v>
      </c>
      <c r="L19" s="154">
        <v>152</v>
      </c>
      <c r="M19" s="155">
        <v>43009284000</v>
      </c>
      <c r="N19" s="156">
        <v>10</v>
      </c>
      <c r="O19" s="157"/>
    </row>
    <row r="20" spans="1:15" ht="14.4">
      <c r="A20" s="158" t="s">
        <v>2993</v>
      </c>
      <c r="B20" s="149">
        <v>0</v>
      </c>
      <c r="C20" s="149">
        <v>6658</v>
      </c>
      <c r="D20" s="149">
        <v>0</v>
      </c>
      <c r="E20" s="149">
        <v>2000</v>
      </c>
      <c r="F20" s="149">
        <f>B20+C20-E20+D20</f>
        <v>4658</v>
      </c>
      <c r="G20" s="150">
        <v>1910091</v>
      </c>
      <c r="H20" s="151">
        <v>1921425</v>
      </c>
      <c r="I20" s="149">
        <f>+H20-G20</f>
        <v>11334</v>
      </c>
      <c r="J20" s="152">
        <f>+H20/BS!$E$29*100</f>
        <v>282.45999999999998</v>
      </c>
      <c r="K20" s="153">
        <f>F20*N20/M20*100</f>
        <v>7.9000000000000008E-3</v>
      </c>
      <c r="L20" s="154">
        <v>413</v>
      </c>
      <c r="M20" s="155">
        <v>591200000</v>
      </c>
      <c r="N20" s="155">
        <v>10</v>
      </c>
      <c r="O20" s="157"/>
    </row>
    <row r="21" spans="1:15" ht="14.4">
      <c r="A21" s="148" t="s">
        <v>2994</v>
      </c>
      <c r="B21" s="149">
        <v>16954</v>
      </c>
      <c r="C21" s="149">
        <v>4690</v>
      </c>
      <c r="D21" s="149">
        <v>1695</v>
      </c>
      <c r="E21" s="149">
        <v>0</v>
      </c>
      <c r="F21" s="149">
        <f>B21+C21-E21+D21</f>
        <v>23339</v>
      </c>
      <c r="G21" s="150">
        <v>3272265</v>
      </c>
      <c r="H21" s="151">
        <v>3928420</v>
      </c>
      <c r="I21" s="149">
        <f>+H21-G21</f>
        <v>656155</v>
      </c>
      <c r="J21" s="152">
        <f>+H21/BS!$E$29*100</f>
        <v>577.5</v>
      </c>
      <c r="K21" s="153">
        <f>F21*N21/M21*100</f>
        <v>1.8E-3</v>
      </c>
      <c r="L21" s="154">
        <v>168</v>
      </c>
      <c r="M21" s="155">
        <v>13144760000</v>
      </c>
      <c r="N21" s="156">
        <v>10</v>
      </c>
      <c r="O21" s="157"/>
    </row>
    <row r="22" spans="1:15">
      <c r="A22" s="148"/>
      <c r="B22" s="149"/>
      <c r="C22" s="149"/>
      <c r="D22" s="149"/>
      <c r="E22" s="149"/>
      <c r="F22" s="159"/>
      <c r="G22" s="160">
        <f>SUM(G17:G21)</f>
        <v>11981606</v>
      </c>
      <c r="H22" s="160">
        <f>SUM(H17:H21)</f>
        <v>13239146</v>
      </c>
      <c r="I22" s="161">
        <f>SUM(I17:I21)</f>
        <v>1257540</v>
      </c>
      <c r="J22" s="162">
        <f>SUM(J17:J21)</f>
        <v>1946.24</v>
      </c>
      <c r="K22" s="163"/>
      <c r="L22" s="164"/>
      <c r="M22" s="93"/>
      <c r="O22" s="165">
        <v>0.1</v>
      </c>
    </row>
    <row r="23" spans="1:15">
      <c r="A23" s="166" t="s">
        <v>2995</v>
      </c>
      <c r="B23" s="149"/>
      <c r="C23" s="149"/>
      <c r="D23" s="149"/>
      <c r="E23" s="149"/>
      <c r="F23" s="149"/>
      <c r="G23" s="150"/>
      <c r="H23" s="151"/>
      <c r="I23" s="149"/>
      <c r="J23" s="152"/>
      <c r="K23" s="153"/>
      <c r="L23" s="167"/>
      <c r="M23" s="93"/>
      <c r="O23" s="157"/>
    </row>
    <row r="24" spans="1:15" ht="14.4">
      <c r="A24" s="148" t="s">
        <v>2996</v>
      </c>
      <c r="B24" s="149">
        <v>26233</v>
      </c>
      <c r="C24" s="149">
        <v>15500</v>
      </c>
      <c r="D24" s="149">
        <v>0</v>
      </c>
      <c r="E24" s="149">
        <v>41000</v>
      </c>
      <c r="F24" s="149">
        <f>B24+C24-E24+D24</f>
        <v>733</v>
      </c>
      <c r="G24" s="150">
        <v>22553</v>
      </c>
      <c r="H24" s="151">
        <v>31101</v>
      </c>
      <c r="I24" s="149">
        <f>+H24-G24</f>
        <v>8548</v>
      </c>
      <c r="J24" s="152">
        <f>+H24/BS!$E$29*100</f>
        <v>4.57</v>
      </c>
      <c r="K24" s="153">
        <f>F24*N24/M24*100</f>
        <v>1E-4</v>
      </c>
      <c r="L24" s="154">
        <v>42</v>
      </c>
      <c r="M24" s="155">
        <v>9341100000</v>
      </c>
      <c r="N24" s="156">
        <v>10</v>
      </c>
      <c r="O24" s="157"/>
    </row>
    <row r="25" spans="1:15" ht="14.4">
      <c r="A25" s="148" t="s">
        <v>2997</v>
      </c>
      <c r="B25" s="149">
        <v>18875</v>
      </c>
      <c r="C25" s="149">
        <v>4000</v>
      </c>
      <c r="D25" s="149">
        <v>0</v>
      </c>
      <c r="E25" s="149">
        <v>0</v>
      </c>
      <c r="F25" s="149">
        <f>B25+C25-E25+D25</f>
        <v>22875</v>
      </c>
      <c r="G25" s="150">
        <v>2001094</v>
      </c>
      <c r="H25" s="151">
        <v>3420728</v>
      </c>
      <c r="I25" s="149">
        <f>+H25-G25</f>
        <v>1419634</v>
      </c>
      <c r="J25" s="152">
        <f>+H25/BS!$E$29*100</f>
        <v>502.87</v>
      </c>
      <c r="K25" s="153">
        <f>F25*N25/M25*100</f>
        <v>2.7000000000000001E-3</v>
      </c>
      <c r="L25" s="154">
        <v>150</v>
      </c>
      <c r="M25" s="155">
        <v>8481588000</v>
      </c>
      <c r="N25" s="156">
        <v>10</v>
      </c>
      <c r="O25" s="157"/>
    </row>
    <row r="26" spans="1:15" ht="14.4">
      <c r="A26" s="148" t="s">
        <v>2998</v>
      </c>
      <c r="B26" s="149">
        <v>13450</v>
      </c>
      <c r="C26" s="149">
        <v>0</v>
      </c>
      <c r="D26" s="149">
        <v>0</v>
      </c>
      <c r="E26" s="149">
        <v>0</v>
      </c>
      <c r="F26" s="149">
        <f>B26+C26-E26+D26</f>
        <v>13450</v>
      </c>
      <c r="G26" s="150">
        <v>1914320</v>
      </c>
      <c r="H26" s="151">
        <v>971090</v>
      </c>
      <c r="I26" s="149">
        <f>+H26-G26</f>
        <v>-943230</v>
      </c>
      <c r="J26" s="152">
        <f>+H26/BS!$E$29*100</f>
        <v>142.76</v>
      </c>
      <c r="K26" s="153">
        <f>F26*N26/M26*100</f>
        <v>6.2799999999999995E-2</v>
      </c>
      <c r="L26" s="154">
        <v>72</v>
      </c>
      <c r="M26" s="155">
        <v>214295000</v>
      </c>
      <c r="N26" s="156">
        <v>10</v>
      </c>
      <c r="O26" s="157"/>
    </row>
    <row r="27" spans="1:15">
      <c r="A27" s="148"/>
      <c r="B27" s="149"/>
      <c r="C27" s="149"/>
      <c r="D27" s="149"/>
      <c r="E27" s="149"/>
      <c r="F27" s="159"/>
      <c r="G27" s="168">
        <f>SUM(G24:G26)</f>
        <v>3937967</v>
      </c>
      <c r="H27" s="168">
        <f>SUM(H24:H26)</f>
        <v>4422919</v>
      </c>
      <c r="I27" s="161">
        <f>SUM(I24:I26)</f>
        <v>484952</v>
      </c>
      <c r="J27" s="162">
        <f>SUM(J24:J26)</f>
        <v>650.20000000000005</v>
      </c>
      <c r="K27" s="163"/>
      <c r="L27" s="164"/>
      <c r="M27" s="93"/>
      <c r="O27" s="157"/>
    </row>
    <row r="28" spans="1:15">
      <c r="A28" s="148"/>
      <c r="B28" s="149"/>
      <c r="C28" s="149"/>
      <c r="D28" s="149"/>
      <c r="E28" s="149"/>
      <c r="F28" s="159"/>
      <c r="G28" s="169"/>
      <c r="H28" s="170"/>
      <c r="I28" s="159"/>
      <c r="J28" s="171"/>
      <c r="K28" s="163"/>
      <c r="L28" s="164"/>
      <c r="M28" s="93"/>
      <c r="O28" s="157"/>
    </row>
    <row r="29" spans="1:15">
      <c r="A29" s="166" t="s">
        <v>2999</v>
      </c>
      <c r="B29" s="149"/>
      <c r="C29" s="149"/>
      <c r="D29" s="149"/>
      <c r="E29" s="149"/>
      <c r="F29" s="159"/>
      <c r="G29" s="169"/>
      <c r="H29" s="170"/>
      <c r="I29" s="159"/>
      <c r="J29" s="171"/>
      <c r="K29" s="163"/>
      <c r="L29" s="164"/>
      <c r="M29" s="93"/>
      <c r="O29" s="157"/>
    </row>
    <row r="30" spans="1:15" ht="13.8">
      <c r="A30" s="148" t="s">
        <v>3000</v>
      </c>
      <c r="B30" s="149">
        <v>0</v>
      </c>
      <c r="C30" s="149">
        <v>9805</v>
      </c>
      <c r="D30" s="149">
        <v>0</v>
      </c>
      <c r="E30" s="149">
        <v>9805</v>
      </c>
      <c r="F30" s="149">
        <f>B30+C30-E30+D30</f>
        <v>0</v>
      </c>
      <c r="G30" s="169">
        <v>0</v>
      </c>
      <c r="H30" s="170">
        <v>0</v>
      </c>
      <c r="I30" s="149">
        <f>+H30-G30</f>
        <v>0</v>
      </c>
      <c r="J30" s="152">
        <f>+H30/BS!$E$29*100</f>
        <v>0</v>
      </c>
      <c r="K30" s="153" t="s">
        <v>2969</v>
      </c>
      <c r="L30" s="167">
        <v>0</v>
      </c>
      <c r="M30" s="156"/>
      <c r="N30" s="156">
        <v>10</v>
      </c>
      <c r="O30" s="157"/>
    </row>
    <row r="31" spans="1:15">
      <c r="A31" s="148"/>
      <c r="B31" s="149"/>
      <c r="C31" s="149"/>
      <c r="D31" s="149"/>
      <c r="E31" s="149"/>
      <c r="F31" s="159"/>
      <c r="G31" s="169"/>
      <c r="H31" s="170"/>
      <c r="I31" s="159"/>
      <c r="J31" s="171"/>
      <c r="K31" s="163"/>
      <c r="L31" s="164"/>
      <c r="M31" s="93"/>
      <c r="O31" s="157"/>
    </row>
    <row r="32" spans="1:15">
      <c r="A32" s="166" t="s">
        <v>3001</v>
      </c>
      <c r="B32" s="149"/>
      <c r="C32" s="149"/>
      <c r="D32" s="149"/>
      <c r="E32" s="149"/>
      <c r="F32" s="149"/>
      <c r="G32" s="150"/>
      <c r="H32" s="151"/>
      <c r="I32" s="149"/>
      <c r="J32" s="152"/>
      <c r="K32" s="163"/>
      <c r="L32" s="164"/>
      <c r="M32" s="93"/>
      <c r="O32" s="157"/>
    </row>
    <row r="33" spans="1:15" ht="14.4">
      <c r="A33" s="148" t="s">
        <v>3002</v>
      </c>
      <c r="B33" s="149">
        <v>40021</v>
      </c>
      <c r="C33" s="149">
        <v>21000</v>
      </c>
      <c r="D33" s="149">
        <v>0</v>
      </c>
      <c r="E33" s="149">
        <v>12000</v>
      </c>
      <c r="F33" s="149">
        <f>B33+C33-E33+D33</f>
        <v>49021</v>
      </c>
      <c r="G33" s="150">
        <v>3541469</v>
      </c>
      <c r="H33" s="151">
        <v>3678536</v>
      </c>
      <c r="I33" s="149">
        <f>+H33-G33</f>
        <v>137067</v>
      </c>
      <c r="J33" s="152">
        <f>+H33/BS!$E$29*100</f>
        <v>540.77</v>
      </c>
      <c r="K33" s="153">
        <f>F33*N33/M33*100</f>
        <v>1.52E-2</v>
      </c>
      <c r="L33" s="154">
        <v>75</v>
      </c>
      <c r="M33" s="155">
        <v>3233750000</v>
      </c>
      <c r="N33" s="156">
        <v>10</v>
      </c>
      <c r="O33" s="157"/>
    </row>
    <row r="34" spans="1:15">
      <c r="A34" s="148"/>
      <c r="B34" s="149"/>
      <c r="C34" s="149"/>
      <c r="D34" s="149"/>
      <c r="E34" s="149"/>
      <c r="F34" s="149"/>
      <c r="G34" s="150">
        <v>0</v>
      </c>
      <c r="H34" s="170">
        <v>0</v>
      </c>
      <c r="I34" s="159"/>
      <c r="J34" s="171"/>
      <c r="K34" s="153"/>
      <c r="L34" s="167"/>
      <c r="M34" s="93"/>
      <c r="O34" s="157"/>
    </row>
    <row r="35" spans="1:15">
      <c r="A35" s="172" t="s">
        <v>3003</v>
      </c>
      <c r="B35" s="149"/>
      <c r="C35" s="149"/>
      <c r="D35" s="149"/>
      <c r="E35" s="149"/>
      <c r="F35" s="149"/>
      <c r="G35" s="150">
        <v>0</v>
      </c>
      <c r="H35" s="151">
        <v>0</v>
      </c>
      <c r="I35" s="149"/>
      <c r="J35" s="152"/>
      <c r="K35" s="153"/>
      <c r="L35" s="167"/>
      <c r="M35" s="93"/>
      <c r="O35" s="157"/>
    </row>
    <row r="36" spans="1:15" ht="14.4">
      <c r="A36" s="148" t="s">
        <v>3004</v>
      </c>
      <c r="B36" s="149">
        <v>9658</v>
      </c>
      <c r="C36" s="149">
        <v>7757</v>
      </c>
      <c r="D36" s="149">
        <v>0</v>
      </c>
      <c r="E36" s="149">
        <v>0</v>
      </c>
      <c r="F36" s="149">
        <f>B36+C36-E36+D36</f>
        <v>17415</v>
      </c>
      <c r="G36" s="150">
        <v>2289762</v>
      </c>
      <c r="H36" s="151">
        <v>2791625</v>
      </c>
      <c r="I36" s="149">
        <f>+H36-G36</f>
        <v>501863</v>
      </c>
      <c r="J36" s="152">
        <f>+H36/BS!$E$29*100</f>
        <v>410.39</v>
      </c>
      <c r="K36" s="153">
        <f>F36*N36/M36*100</f>
        <v>5.8099999999999999E-2</v>
      </c>
      <c r="L36" s="154">
        <v>160</v>
      </c>
      <c r="M36" s="155">
        <v>300000000</v>
      </c>
      <c r="N36" s="156">
        <v>10</v>
      </c>
      <c r="O36" s="157"/>
    </row>
    <row r="37" spans="1:15" ht="13.8">
      <c r="A37" s="148" t="s">
        <v>3005</v>
      </c>
      <c r="B37" s="149">
        <v>27130</v>
      </c>
      <c r="C37" s="149">
        <v>0</v>
      </c>
      <c r="D37" s="149">
        <v>0</v>
      </c>
      <c r="E37" s="149">
        <v>27130</v>
      </c>
      <c r="F37" s="149">
        <f>B37+C37-E37+D37</f>
        <v>0</v>
      </c>
      <c r="G37" s="150">
        <v>0</v>
      </c>
      <c r="H37" s="151">
        <v>0</v>
      </c>
      <c r="I37" s="149">
        <f>+H37-G37</f>
        <v>0</v>
      </c>
      <c r="J37" s="152">
        <f>+H37/BS!$E$29*100</f>
        <v>0</v>
      </c>
      <c r="K37" s="153">
        <f>F37*N37/M37*100</f>
        <v>0</v>
      </c>
      <c r="L37" s="167"/>
      <c r="M37" s="156">
        <v>843795000</v>
      </c>
      <c r="N37" s="156">
        <v>10</v>
      </c>
      <c r="O37" s="157"/>
    </row>
    <row r="38" spans="1:15" ht="14.4">
      <c r="A38" s="148" t="s">
        <v>3006</v>
      </c>
      <c r="B38" s="149">
        <v>19912</v>
      </c>
      <c r="C38" s="149">
        <v>0</v>
      </c>
      <c r="D38" s="149">
        <v>1874</v>
      </c>
      <c r="E38" s="149">
        <v>10539</v>
      </c>
      <c r="F38" s="149">
        <f>B38+C38-E38+D38</f>
        <v>11247</v>
      </c>
      <c r="G38" s="150">
        <v>919491</v>
      </c>
      <c r="H38" s="151">
        <v>920006</v>
      </c>
      <c r="I38" s="149">
        <f>+H38-G38</f>
        <v>515</v>
      </c>
      <c r="J38" s="152">
        <f>+H38/BS!$E$29*100</f>
        <v>135.25</v>
      </c>
      <c r="K38" s="153">
        <f>F38*N38/M38*100</f>
        <v>1.4500000000000001E-2</v>
      </c>
      <c r="L38" s="154">
        <v>82</v>
      </c>
      <c r="M38" s="155">
        <v>388317000</v>
      </c>
      <c r="N38" s="156">
        <v>5</v>
      </c>
      <c r="O38" s="157"/>
    </row>
    <row r="39" spans="1:15">
      <c r="A39" s="148"/>
      <c r="B39" s="149"/>
      <c r="C39" s="149"/>
      <c r="D39" s="149"/>
      <c r="E39" s="149"/>
      <c r="F39" s="149"/>
      <c r="G39" s="160">
        <f>SUM(G36:G38)</f>
        <v>3209253</v>
      </c>
      <c r="H39" s="160">
        <f>SUM(H36:H38)</f>
        <v>3711631</v>
      </c>
      <c r="I39" s="161">
        <f>SUM(I36:I38)</f>
        <v>502378</v>
      </c>
      <c r="J39" s="162">
        <f>SUM(J36:J38)</f>
        <v>545.64</v>
      </c>
      <c r="K39" s="153"/>
      <c r="L39" s="167"/>
      <c r="M39" s="93"/>
      <c r="O39" s="157"/>
    </row>
    <row r="40" spans="1:15" s="93" customFormat="1" ht="12.75" hidden="1" customHeight="1">
      <c r="A40" s="172" t="s">
        <v>3007</v>
      </c>
      <c r="B40" s="149"/>
      <c r="C40" s="149"/>
      <c r="D40" s="149"/>
      <c r="E40" s="149"/>
      <c r="F40" s="149"/>
      <c r="G40" s="150"/>
      <c r="H40" s="151"/>
      <c r="I40" s="149"/>
      <c r="J40" s="152"/>
      <c r="K40" s="163"/>
      <c r="L40" s="164"/>
      <c r="O40" s="157"/>
    </row>
    <row r="41" spans="1:15" ht="12.75" hidden="1" customHeight="1">
      <c r="A41" s="148" t="s">
        <v>3008</v>
      </c>
      <c r="B41" s="149">
        <v>0</v>
      </c>
      <c r="C41" s="149"/>
      <c r="D41" s="149"/>
      <c r="E41" s="149"/>
      <c r="F41" s="149">
        <f>B41+C41-E41+D41</f>
        <v>0</v>
      </c>
      <c r="G41" s="150">
        <v>0</v>
      </c>
      <c r="H41" s="151">
        <v>0</v>
      </c>
      <c r="I41" s="149">
        <f>+H41-G41</f>
        <v>0</v>
      </c>
      <c r="J41" s="152">
        <v>0</v>
      </c>
      <c r="K41" s="153">
        <f>IF(F41=0,0,F41*10/M41*100)</f>
        <v>0</v>
      </c>
      <c r="L41" s="167"/>
      <c r="M41" s="95"/>
      <c r="N41" s="95"/>
      <c r="O41" s="157"/>
    </row>
    <row r="42" spans="1:15">
      <c r="A42" s="148"/>
      <c r="B42" s="149"/>
      <c r="C42" s="149"/>
      <c r="D42" s="149"/>
      <c r="E42" s="149"/>
      <c r="F42" s="149"/>
      <c r="G42" s="169"/>
      <c r="H42" s="170"/>
      <c r="I42" s="159"/>
      <c r="J42" s="171"/>
      <c r="K42" s="153"/>
      <c r="L42" s="167"/>
      <c r="M42" s="93"/>
      <c r="O42" s="157"/>
    </row>
    <row r="43" spans="1:15">
      <c r="A43" s="172" t="s">
        <v>3009</v>
      </c>
      <c r="B43" s="149"/>
      <c r="C43" s="149"/>
      <c r="D43" s="149"/>
      <c r="E43" s="149"/>
      <c r="F43" s="149"/>
      <c r="G43" s="150"/>
      <c r="H43" s="151"/>
      <c r="I43" s="149"/>
      <c r="J43" s="152"/>
      <c r="K43" s="153"/>
      <c r="L43" s="167"/>
      <c r="M43" s="93"/>
      <c r="O43" s="157"/>
    </row>
    <row r="44" spans="1:15" ht="13.8">
      <c r="A44" s="148" t="s">
        <v>3010</v>
      </c>
      <c r="B44" s="149">
        <v>18664</v>
      </c>
      <c r="C44" s="149">
        <v>0</v>
      </c>
      <c r="D44" s="149">
        <v>0</v>
      </c>
      <c r="E44" s="149">
        <v>18664</v>
      </c>
      <c r="F44" s="149">
        <f>B44+C44-E44+D44</f>
        <v>0</v>
      </c>
      <c r="G44" s="150">
        <v>0</v>
      </c>
      <c r="H44" s="151">
        <v>0</v>
      </c>
      <c r="I44" s="149">
        <f>+H44-G44</f>
        <v>0</v>
      </c>
      <c r="J44" s="152">
        <f>+H44/BS!$E$29*100</f>
        <v>0</v>
      </c>
      <c r="K44" s="153">
        <f>F44*N44/M44*100</f>
        <v>0</v>
      </c>
      <c r="L44" s="167"/>
      <c r="M44" s="156">
        <v>822999000</v>
      </c>
      <c r="N44" s="156">
        <v>10</v>
      </c>
      <c r="O44" s="157"/>
    </row>
    <row r="45" spans="1:15" ht="14.4">
      <c r="A45" s="148" t="s">
        <v>3011</v>
      </c>
      <c r="B45" s="149">
        <v>26287</v>
      </c>
      <c r="C45" s="149">
        <v>0</v>
      </c>
      <c r="D45" s="149">
        <v>0</v>
      </c>
      <c r="E45" s="149">
        <v>26287</v>
      </c>
      <c r="F45" s="149">
        <f>B45+C45-E45+D45</f>
        <v>0</v>
      </c>
      <c r="G45" s="150">
        <v>0</v>
      </c>
      <c r="H45" s="151">
        <v>0</v>
      </c>
      <c r="I45" s="149">
        <f>+H45-G45</f>
        <v>0</v>
      </c>
      <c r="J45" s="152">
        <f>+H45/BS!$E$29*100</f>
        <v>0</v>
      </c>
      <c r="K45" s="153">
        <f>F45*N45/M45*100</f>
        <v>0</v>
      </c>
      <c r="L45" s="173"/>
      <c r="M45" s="156">
        <v>144000000</v>
      </c>
      <c r="N45" s="156">
        <v>5</v>
      </c>
      <c r="O45" s="157"/>
    </row>
    <row r="46" spans="1:15">
      <c r="A46" s="148"/>
      <c r="B46" s="149"/>
      <c r="C46" s="149"/>
      <c r="D46" s="149"/>
      <c r="E46" s="149"/>
      <c r="F46" s="149"/>
      <c r="G46" s="161">
        <f>SUM(G44:G45)</f>
        <v>0</v>
      </c>
      <c r="H46" s="161">
        <f>SUM(H44:H45)</f>
        <v>0</v>
      </c>
      <c r="I46" s="161">
        <f>SUM(I44:I45)</f>
        <v>0</v>
      </c>
      <c r="J46" s="162">
        <f>SUM(J44:J45)</f>
        <v>0</v>
      </c>
      <c r="K46" s="153"/>
      <c r="L46" s="167"/>
      <c r="M46" s="93"/>
      <c r="O46" s="157"/>
    </row>
    <row r="47" spans="1:15" s="93" customFormat="1">
      <c r="A47" s="172" t="s">
        <v>3012</v>
      </c>
      <c r="B47" s="149"/>
      <c r="C47" s="149"/>
      <c r="D47" s="149"/>
      <c r="E47" s="149"/>
      <c r="F47" s="149"/>
      <c r="G47" s="150"/>
      <c r="H47" s="151"/>
      <c r="I47" s="149"/>
      <c r="J47" s="152"/>
      <c r="K47" s="153"/>
      <c r="L47" s="167"/>
      <c r="O47" s="157"/>
    </row>
    <row r="48" spans="1:15" ht="13.8">
      <c r="A48" s="148" t="s">
        <v>3013</v>
      </c>
      <c r="B48" s="149">
        <v>46500</v>
      </c>
      <c r="C48" s="149">
        <v>0</v>
      </c>
      <c r="D48" s="149">
        <v>0</v>
      </c>
      <c r="E48" s="149">
        <v>46500</v>
      </c>
      <c r="F48" s="149">
        <f>B48+C48-E48+D48</f>
        <v>0</v>
      </c>
      <c r="G48" s="150">
        <v>0</v>
      </c>
      <c r="H48" s="151">
        <v>0</v>
      </c>
      <c r="I48" s="149">
        <f>+H48-G48</f>
        <v>0</v>
      </c>
      <c r="J48" s="152">
        <f>+H48/BS!$E$29*100</f>
        <v>0</v>
      </c>
      <c r="K48" s="153">
        <f>F48*N48/M48*100</f>
        <v>0</v>
      </c>
      <c r="L48" s="167"/>
      <c r="M48" s="156">
        <v>3515998000</v>
      </c>
      <c r="N48" s="156">
        <v>10</v>
      </c>
      <c r="O48" s="157"/>
    </row>
    <row r="49" spans="1:15">
      <c r="A49" s="148"/>
      <c r="B49" s="149"/>
      <c r="C49" s="149"/>
      <c r="D49" s="149"/>
      <c r="E49" s="159"/>
      <c r="F49" s="159"/>
      <c r="G49" s="169"/>
      <c r="H49" s="170"/>
      <c r="I49" s="159"/>
      <c r="J49" s="171"/>
      <c r="K49" s="163"/>
      <c r="L49" s="164"/>
      <c r="M49" s="93"/>
      <c r="O49" s="157"/>
    </row>
    <row r="50" spans="1:15">
      <c r="A50" s="121" t="s">
        <v>3014</v>
      </c>
      <c r="B50" s="149"/>
      <c r="C50" s="149"/>
      <c r="D50" s="149"/>
      <c r="E50" s="159"/>
      <c r="F50" s="159"/>
      <c r="G50" s="150"/>
      <c r="H50" s="151"/>
      <c r="I50" s="149"/>
      <c r="J50" s="152"/>
      <c r="K50" s="163"/>
      <c r="L50" s="164"/>
      <c r="M50" s="93"/>
      <c r="O50" s="157"/>
    </row>
    <row r="51" spans="1:15" ht="14.4">
      <c r="A51" s="174" t="s">
        <v>3015</v>
      </c>
      <c r="B51" s="175">
        <v>6608</v>
      </c>
      <c r="C51" s="149">
        <v>0</v>
      </c>
      <c r="D51" s="149">
        <v>991</v>
      </c>
      <c r="E51" s="159">
        <v>0</v>
      </c>
      <c r="F51" s="149">
        <f>B51+C51-E51+D51</f>
        <v>7599</v>
      </c>
      <c r="G51" s="150">
        <v>655726</v>
      </c>
      <c r="H51" s="151">
        <f>623042-1</f>
        <v>623041</v>
      </c>
      <c r="I51" s="149">
        <f>+H51-G51</f>
        <v>-32685</v>
      </c>
      <c r="J51" s="152">
        <f>+H51/BS!$E$29*100</f>
        <v>91.59</v>
      </c>
      <c r="K51" s="153">
        <f>F51*N51/M51*100</f>
        <v>2.64E-2</v>
      </c>
      <c r="L51" s="176">
        <v>82</v>
      </c>
      <c r="M51" s="177">
        <v>287494000</v>
      </c>
      <c r="N51" s="178">
        <v>10</v>
      </c>
      <c r="O51" s="157"/>
    </row>
    <row r="52" spans="1:15">
      <c r="A52" s="148"/>
      <c r="B52" s="175"/>
      <c r="C52" s="175"/>
      <c r="D52" s="149"/>
      <c r="E52" s="159"/>
      <c r="F52" s="159"/>
      <c r="G52" s="169"/>
      <c r="H52" s="170"/>
      <c r="I52" s="159"/>
      <c r="J52" s="171"/>
      <c r="K52" s="179"/>
      <c r="L52" s="180"/>
      <c r="M52" s="93"/>
      <c r="O52" s="157"/>
    </row>
    <row r="53" spans="1:15">
      <c r="A53" s="166" t="s">
        <v>3016</v>
      </c>
      <c r="B53" s="175"/>
      <c r="C53" s="175"/>
      <c r="D53" s="149"/>
      <c r="E53" s="159"/>
      <c r="F53" s="159"/>
      <c r="G53" s="169"/>
      <c r="H53" s="170"/>
      <c r="I53" s="159"/>
      <c r="J53" s="171"/>
      <c r="K53" s="179"/>
      <c r="L53" s="180"/>
      <c r="M53" s="93"/>
      <c r="O53" s="157"/>
    </row>
    <row r="54" spans="1:15">
      <c r="A54" s="148" t="s">
        <v>3017</v>
      </c>
      <c r="B54" s="175"/>
      <c r="C54" s="149"/>
      <c r="D54" s="149"/>
      <c r="E54" s="149"/>
      <c r="F54" s="159"/>
      <c r="G54" s="169"/>
      <c r="H54" s="170"/>
      <c r="I54" s="159"/>
      <c r="J54" s="171"/>
      <c r="K54" s="179"/>
      <c r="L54" s="180"/>
      <c r="M54" s="93"/>
      <c r="O54" s="157"/>
    </row>
    <row r="55" spans="1:15" ht="14.4">
      <c r="A55" s="148" t="s">
        <v>3018</v>
      </c>
      <c r="B55" s="149">
        <v>48800</v>
      </c>
      <c r="C55" s="149">
        <v>323000</v>
      </c>
      <c r="D55" s="149">
        <v>0</v>
      </c>
      <c r="E55" s="149">
        <v>48800</v>
      </c>
      <c r="F55" s="149">
        <f>B55+C55-E55+D55</f>
        <v>323000</v>
      </c>
      <c r="G55" s="150">
        <v>3557508</v>
      </c>
      <c r="H55" s="151">
        <v>3355970</v>
      </c>
      <c r="I55" s="149">
        <f>+H55-G55</f>
        <v>-201538</v>
      </c>
      <c r="J55" s="152">
        <f>+H55/BS!$E$29*100</f>
        <v>493.35</v>
      </c>
      <c r="K55" s="153">
        <f>F55*N55/M55*100</f>
        <v>8.6E-3</v>
      </c>
      <c r="L55" s="154">
        <v>10</v>
      </c>
      <c r="M55" s="155">
        <v>37740000000</v>
      </c>
      <c r="N55" s="156">
        <v>10</v>
      </c>
      <c r="O55" s="157"/>
    </row>
    <row r="56" spans="1:15">
      <c r="A56" s="148"/>
      <c r="B56" s="149"/>
      <c r="C56" s="149"/>
      <c r="D56" s="149"/>
      <c r="E56" s="149"/>
      <c r="F56" s="149"/>
      <c r="G56" s="169"/>
      <c r="H56" s="170"/>
      <c r="I56" s="159"/>
      <c r="J56" s="171"/>
      <c r="K56" s="153"/>
      <c r="L56" s="167"/>
      <c r="M56" s="93"/>
      <c r="O56" s="157"/>
    </row>
    <row r="57" spans="1:15">
      <c r="A57" s="166" t="s">
        <v>3019</v>
      </c>
      <c r="B57" s="175"/>
      <c r="C57" s="175"/>
      <c r="D57" s="149"/>
      <c r="E57" s="159"/>
      <c r="F57" s="159"/>
      <c r="G57" s="169"/>
      <c r="H57" s="170"/>
      <c r="I57" s="159"/>
      <c r="J57" s="171"/>
      <c r="K57" s="179"/>
      <c r="L57" s="180"/>
      <c r="M57" s="93"/>
      <c r="O57" s="157"/>
    </row>
    <row r="58" spans="1:15" ht="14.4">
      <c r="A58" s="174" t="s">
        <v>3020</v>
      </c>
      <c r="B58" s="175">
        <v>86004</v>
      </c>
      <c r="C58" s="175">
        <v>50900</v>
      </c>
      <c r="D58" s="149">
        <v>0</v>
      </c>
      <c r="E58" s="149">
        <v>22000</v>
      </c>
      <c r="F58" s="149">
        <f>B58+C58-E58+D58</f>
        <v>114904</v>
      </c>
      <c r="G58" s="150">
        <v>4206634</v>
      </c>
      <c r="H58" s="151">
        <v>3929717</v>
      </c>
      <c r="I58" s="149">
        <f>+H58-G58</f>
        <v>-276917</v>
      </c>
      <c r="J58" s="152">
        <f>+H58/BS!$E$29*100</f>
        <v>577.69000000000005</v>
      </c>
      <c r="K58" s="153">
        <f>F58*N58/M58*100</f>
        <v>9.9000000000000008E-3</v>
      </c>
      <c r="L58" s="154">
        <v>34</v>
      </c>
      <c r="M58" s="155">
        <v>11571544000</v>
      </c>
      <c r="N58" s="156">
        <v>10</v>
      </c>
      <c r="O58" s="157"/>
    </row>
    <row r="59" spans="1:15">
      <c r="A59" s="148"/>
      <c r="B59" s="175"/>
      <c r="C59" s="175"/>
      <c r="D59" s="149"/>
      <c r="E59" s="159"/>
      <c r="F59" s="159"/>
      <c r="G59" s="169"/>
      <c r="H59" s="170"/>
      <c r="I59" s="159"/>
      <c r="J59" s="171"/>
      <c r="K59" s="159"/>
      <c r="L59" s="181"/>
      <c r="M59" s="93"/>
      <c r="O59" s="157"/>
    </row>
    <row r="60" spans="1:15">
      <c r="A60" s="166" t="s">
        <v>3021</v>
      </c>
      <c r="B60" s="149"/>
      <c r="C60" s="149"/>
      <c r="D60" s="149"/>
      <c r="E60" s="149"/>
      <c r="F60" s="149"/>
      <c r="G60" s="150"/>
      <c r="H60" s="151"/>
      <c r="I60" s="149"/>
      <c r="J60" s="152"/>
      <c r="K60" s="182"/>
      <c r="L60" s="183"/>
      <c r="M60" s="93"/>
      <c r="O60" s="157"/>
    </row>
    <row r="61" spans="1:15" ht="14.4">
      <c r="A61" s="135" t="s">
        <v>3022</v>
      </c>
      <c r="B61" s="175">
        <v>113201</v>
      </c>
      <c r="C61" s="175">
        <v>100000</v>
      </c>
      <c r="D61" s="175">
        <v>0</v>
      </c>
      <c r="E61" s="184">
        <v>0</v>
      </c>
      <c r="F61" s="149">
        <f>B61+C61-E61+D61</f>
        <v>213201</v>
      </c>
      <c r="G61" s="150">
        <v>3634315</v>
      </c>
      <c r="H61" s="137">
        <v>3705433</v>
      </c>
      <c r="I61" s="149">
        <f>+H61-G61</f>
        <v>71118</v>
      </c>
      <c r="J61" s="152">
        <f>+H61/BS!$E$29*100</f>
        <v>544.72</v>
      </c>
      <c r="K61" s="153">
        <f>F61*N61/M61*100</f>
        <v>2.6599999999999999E-2</v>
      </c>
      <c r="L61" s="154">
        <v>17</v>
      </c>
      <c r="M61" s="155">
        <v>8029933000</v>
      </c>
      <c r="N61" s="156">
        <v>10</v>
      </c>
      <c r="O61" s="157"/>
    </row>
    <row r="62" spans="1:15">
      <c r="A62" s="92"/>
      <c r="B62" s="175"/>
      <c r="C62" s="184"/>
      <c r="D62" s="184"/>
      <c r="E62" s="184"/>
      <c r="F62" s="184"/>
      <c r="G62" s="169"/>
      <c r="H62" s="170"/>
      <c r="I62" s="159"/>
      <c r="J62" s="171"/>
      <c r="K62" s="185"/>
      <c r="L62" s="186"/>
      <c r="O62" s="157"/>
    </row>
    <row r="63" spans="1:15">
      <c r="A63" s="92"/>
      <c r="B63" s="175"/>
      <c r="C63" s="184"/>
      <c r="D63" s="184"/>
      <c r="E63" s="184"/>
      <c r="F63" s="184"/>
      <c r="G63" s="169"/>
      <c r="H63" s="170"/>
      <c r="I63" s="159"/>
      <c r="J63" s="187"/>
      <c r="K63" s="185"/>
      <c r="L63" s="186"/>
    </row>
    <row r="64" spans="1:15" ht="13.8" thickBot="1">
      <c r="A64" s="121" t="s">
        <v>3023</v>
      </c>
      <c r="B64" s="159"/>
      <c r="C64" s="159"/>
      <c r="D64" s="159"/>
      <c r="E64" s="159"/>
      <c r="F64" s="159"/>
      <c r="G64" s="188">
        <f>+G61+G58+G55+G51+G48+G46+G39+G33+G30+G27+G22</f>
        <v>34724478</v>
      </c>
      <c r="H64" s="188">
        <f>+H61+H58+H55+H51+H48+H46+H39+H33+H30+H27+H22</f>
        <v>36666393</v>
      </c>
      <c r="I64" s="188">
        <f>+I61+I58+I55+I51+I48+I46+I39+I33+I30+I27+I22</f>
        <v>1941915</v>
      </c>
      <c r="J64" s="189">
        <f>+J61+J58+J55+J51+J48+J46+J39+J33+J30+J27+J22</f>
        <v>5390.2</v>
      </c>
      <c r="K64" s="179"/>
      <c r="L64" s="180">
        <v>34724478</v>
      </c>
      <c r="M64" s="125">
        <v>36666393</v>
      </c>
      <c r="N64" s="93">
        <v>1941915.5446250001</v>
      </c>
    </row>
    <row r="65" spans="1:15" ht="13.8" thickTop="1">
      <c r="A65" s="92"/>
      <c r="B65" s="175"/>
      <c r="C65" s="184"/>
      <c r="D65" s="184"/>
      <c r="E65" s="184"/>
      <c r="F65" s="184"/>
      <c r="G65" s="122"/>
      <c r="H65" s="123"/>
      <c r="I65" s="184"/>
      <c r="J65" s="185"/>
      <c r="K65" s="185"/>
      <c r="L65" s="186"/>
      <c r="M65" s="93"/>
      <c r="N65" s="190">
        <f>+N64-I64</f>
        <v>1</v>
      </c>
    </row>
    <row r="66" spans="1:15">
      <c r="A66" s="191"/>
      <c r="B66" s="192"/>
      <c r="C66" s="192"/>
      <c r="D66" s="192"/>
      <c r="E66" s="192"/>
      <c r="F66" s="192"/>
      <c r="G66" s="193"/>
      <c r="H66" s="193"/>
      <c r="I66" s="2812" t="s">
        <v>3024</v>
      </c>
      <c r="J66" s="2813"/>
      <c r="K66" s="135"/>
      <c r="L66" s="194">
        <f>+L64-G64</f>
        <v>0</v>
      </c>
      <c r="M66" s="194">
        <f>+M64-H64</f>
        <v>0</v>
      </c>
      <c r="O66" s="93"/>
    </row>
    <row r="67" spans="1:15" ht="39.6">
      <c r="A67" s="191"/>
      <c r="B67" s="192"/>
      <c r="C67" s="192"/>
      <c r="D67" s="192"/>
      <c r="E67" s="192"/>
      <c r="F67" s="192"/>
      <c r="G67" s="192"/>
      <c r="H67" s="136"/>
      <c r="I67" s="385" t="s">
        <v>3088</v>
      </c>
      <c r="J67" s="386" t="s">
        <v>3087</v>
      </c>
      <c r="K67" s="135"/>
      <c r="L67" s="138"/>
      <c r="M67" s="138"/>
      <c r="O67" s="93"/>
    </row>
    <row r="68" spans="1:15">
      <c r="A68" s="191"/>
      <c r="B68" s="192"/>
      <c r="C68" s="192"/>
      <c r="D68" s="192"/>
      <c r="E68" s="192"/>
      <c r="F68" s="192"/>
      <c r="G68" s="192"/>
      <c r="H68" s="136"/>
      <c r="I68" s="197" t="s">
        <v>3027</v>
      </c>
      <c r="J68" s="109"/>
      <c r="K68" s="135"/>
      <c r="L68" s="138"/>
      <c r="M68" s="138"/>
      <c r="O68" s="93"/>
    </row>
    <row r="69" spans="1:15">
      <c r="A69" s="191"/>
      <c r="B69" s="192"/>
      <c r="C69" s="192"/>
      <c r="D69" s="192"/>
      <c r="E69" s="192"/>
      <c r="F69" s="192"/>
      <c r="G69" s="192"/>
      <c r="H69" s="136"/>
      <c r="I69" s="198"/>
      <c r="J69" s="199"/>
      <c r="K69" s="135"/>
      <c r="L69" s="138"/>
      <c r="M69" s="138"/>
      <c r="O69" s="93"/>
    </row>
    <row r="70" spans="1:15" ht="13.8" thickBot="1">
      <c r="A70" s="191" t="s">
        <v>3028</v>
      </c>
      <c r="B70" s="192"/>
      <c r="C70" s="192"/>
      <c r="D70" s="192"/>
      <c r="E70" s="192"/>
      <c r="F70" s="192"/>
      <c r="G70" s="192"/>
      <c r="H70" s="136"/>
      <c r="I70" s="387">
        <f>+H64</f>
        <v>36666393</v>
      </c>
      <c r="J70" s="387">
        <v>36639561</v>
      </c>
      <c r="K70" s="135"/>
      <c r="L70" s="138"/>
      <c r="M70" s="138"/>
      <c r="O70" s="93"/>
    </row>
    <row r="71" spans="1:15" ht="13.8" thickTop="1">
      <c r="A71" s="135"/>
      <c r="B71" s="175"/>
      <c r="C71" s="184"/>
      <c r="D71" s="184"/>
      <c r="E71" s="184"/>
      <c r="F71" s="184"/>
      <c r="G71" s="122"/>
      <c r="H71" s="123"/>
      <c r="I71" s="184"/>
      <c r="J71" s="185"/>
      <c r="K71" s="185"/>
      <c r="L71" s="186"/>
    </row>
    <row r="72" spans="1:15">
      <c r="A72" s="135"/>
      <c r="B72" s="175"/>
      <c r="C72" s="184"/>
      <c r="D72" s="184"/>
      <c r="E72" s="184"/>
      <c r="F72" s="184"/>
      <c r="G72" s="122"/>
      <c r="H72" s="123"/>
      <c r="I72" s="184"/>
      <c r="J72" s="185"/>
      <c r="K72" s="185"/>
      <c r="L72" s="186"/>
    </row>
    <row r="73" spans="1:15">
      <c r="A73" s="96" t="str">
        <f>+BS!A45</f>
        <v>The annexed notes from 1 to 19 form an integral part of these interim financial statements.</v>
      </c>
      <c r="B73" s="175"/>
      <c r="C73" s="184"/>
      <c r="D73" s="184"/>
      <c r="E73" s="184"/>
      <c r="F73" s="184"/>
      <c r="G73" s="122"/>
      <c r="H73" s="123"/>
      <c r="I73" s="184"/>
      <c r="J73" s="185"/>
      <c r="K73" s="185"/>
      <c r="L73" s="186"/>
    </row>
    <row r="74" spans="1:15" ht="12.75" hidden="1" customHeight="1">
      <c r="A74" s="135"/>
      <c r="B74" s="175"/>
      <c r="C74" s="184"/>
      <c r="D74" s="184"/>
      <c r="E74" s="184"/>
      <c r="F74" s="184"/>
      <c r="G74" s="122"/>
      <c r="H74" s="123"/>
      <c r="I74" s="184"/>
      <c r="J74" s="185"/>
      <c r="K74" s="185"/>
      <c r="L74" s="186"/>
    </row>
    <row r="75" spans="1:15" ht="12.75" hidden="1" customHeight="1">
      <c r="A75" s="135"/>
      <c r="B75" s="175"/>
      <c r="C75" s="184"/>
      <c r="D75" s="184"/>
      <c r="E75" s="184"/>
      <c r="F75" s="184"/>
      <c r="G75" s="122"/>
      <c r="H75" s="123"/>
      <c r="I75" s="184"/>
      <c r="J75" s="185"/>
      <c r="K75" s="185"/>
      <c r="L75" s="186"/>
    </row>
    <row r="76" spans="1:15" ht="12.75" hidden="1" customHeight="1">
      <c r="A76" s="135"/>
      <c r="B76" s="175"/>
      <c r="C76" s="184"/>
      <c r="D76" s="184"/>
      <c r="E76" s="184"/>
      <c r="F76" s="184"/>
      <c r="G76" s="122"/>
      <c r="H76" s="123"/>
      <c r="I76" s="184"/>
      <c r="J76" s="185"/>
      <c r="K76" s="185"/>
      <c r="L76" s="186"/>
    </row>
    <row r="77" spans="1:15" ht="12.75" hidden="1" customHeight="1">
      <c r="A77" s="135"/>
      <c r="B77" s="175"/>
      <c r="C77" s="184"/>
      <c r="D77" s="184"/>
      <c r="E77" s="184"/>
      <c r="F77" s="184"/>
      <c r="G77" s="122"/>
      <c r="H77" s="123"/>
      <c r="I77" s="184"/>
      <c r="J77" s="185"/>
      <c r="K77" s="185"/>
      <c r="L77" s="186"/>
    </row>
    <row r="78" spans="1:15" ht="12.75" hidden="1" customHeight="1">
      <c r="A78" s="135"/>
      <c r="B78" s="175"/>
      <c r="C78" s="184"/>
      <c r="D78" s="184"/>
      <c r="E78" s="184"/>
      <c r="F78" s="184"/>
      <c r="G78" s="122"/>
      <c r="H78" s="123"/>
      <c r="I78" s="184"/>
      <c r="J78" s="185"/>
      <c r="K78" s="185"/>
      <c r="L78" s="186"/>
    </row>
    <row r="79" spans="1:15" ht="12.75" hidden="1" customHeight="1">
      <c r="A79" s="2841" t="s">
        <v>2941</v>
      </c>
      <c r="B79" s="2841"/>
      <c r="C79" s="2841"/>
      <c r="D79" s="2841"/>
      <c r="E79" s="2841"/>
      <c r="F79" s="2841"/>
      <c r="G79" s="2841"/>
      <c r="H79" s="2841"/>
      <c r="I79" s="2841"/>
      <c r="J79" s="2841"/>
      <c r="K79" s="2841"/>
      <c r="L79" s="202"/>
    </row>
    <row r="80" spans="1:15" ht="12.75" hidden="1" customHeight="1">
      <c r="A80" s="2841" t="s">
        <v>3029</v>
      </c>
      <c r="B80" s="2841"/>
      <c r="C80" s="2841"/>
      <c r="D80" s="2841"/>
      <c r="E80" s="2841"/>
      <c r="F80" s="2841"/>
      <c r="G80" s="2841"/>
      <c r="H80" s="2841"/>
      <c r="I80" s="2841"/>
      <c r="J80" s="2841"/>
      <c r="K80" s="2841"/>
      <c r="L80" s="202"/>
    </row>
    <row r="81" spans="1:14" ht="12.75" hidden="1" customHeight="1">
      <c r="A81" s="2841" t="s">
        <v>2942</v>
      </c>
      <c r="B81" s="2841"/>
      <c r="C81" s="2841"/>
      <c r="D81" s="2841"/>
      <c r="E81" s="2841"/>
      <c r="F81" s="2841"/>
      <c r="G81" s="2841"/>
      <c r="H81" s="2841"/>
      <c r="I81" s="2841"/>
      <c r="J81" s="2841"/>
      <c r="K81" s="2841"/>
      <c r="L81" s="202"/>
    </row>
    <row r="82" spans="1:14" ht="12.75" hidden="1" customHeight="1">
      <c r="A82" s="201"/>
      <c r="B82" s="201"/>
      <c r="C82" s="201"/>
      <c r="D82" s="201"/>
      <c r="E82" s="201"/>
      <c r="F82" s="201"/>
      <c r="G82" s="203"/>
      <c r="H82" s="204"/>
      <c r="I82" s="201"/>
      <c r="J82" s="201"/>
      <c r="K82" s="201"/>
      <c r="L82" s="202"/>
    </row>
    <row r="83" spans="1:14" ht="12.75" hidden="1" customHeight="1">
      <c r="A83" s="121"/>
      <c r="B83" s="175"/>
      <c r="C83" s="175"/>
      <c r="D83" s="175"/>
      <c r="E83" s="149"/>
      <c r="F83" s="175"/>
      <c r="G83" s="169"/>
      <c r="H83" s="151"/>
      <c r="I83" s="149"/>
      <c r="J83" s="205"/>
      <c r="K83" s="135"/>
      <c r="L83" s="138"/>
    </row>
    <row r="84" spans="1:14" ht="12.75" hidden="1" customHeight="1">
      <c r="A84" s="206"/>
      <c r="B84" s="175"/>
      <c r="C84" s="175"/>
      <c r="D84" s="175"/>
      <c r="E84" s="149"/>
      <c r="F84" s="149"/>
      <c r="G84" s="150"/>
      <c r="H84" s="151"/>
      <c r="I84" s="149"/>
      <c r="J84" s="205"/>
      <c r="K84" s="135"/>
      <c r="L84" s="138"/>
    </row>
    <row r="85" spans="1:14" ht="12.75" hidden="1" customHeight="1">
      <c r="A85" s="135"/>
      <c r="B85" s="175"/>
      <c r="C85" s="175"/>
      <c r="D85" s="175"/>
      <c r="E85" s="175"/>
      <c r="F85" s="149"/>
      <c r="G85" s="150"/>
      <c r="H85" s="151"/>
      <c r="I85" s="149"/>
      <c r="J85" s="205" t="s">
        <v>3030</v>
      </c>
      <c r="K85" s="135"/>
      <c r="L85" s="138"/>
    </row>
    <row r="86" spans="1:14" ht="12.75" hidden="1" customHeight="1">
      <c r="A86" s="206"/>
      <c r="B86" s="175"/>
      <c r="C86" s="175"/>
      <c r="D86" s="175"/>
      <c r="E86" s="149"/>
      <c r="F86" s="175"/>
      <c r="G86" s="169"/>
      <c r="H86" s="170"/>
      <c r="I86" s="159"/>
      <c r="J86" s="205"/>
      <c r="K86" s="135"/>
      <c r="L86" s="138"/>
    </row>
    <row r="87" spans="1:14">
      <c r="A87" s="121"/>
      <c r="B87" s="135"/>
      <c r="C87" s="135"/>
      <c r="D87" s="135"/>
      <c r="E87" s="175"/>
      <c r="F87" s="175"/>
      <c r="G87" s="150"/>
      <c r="H87" s="151"/>
      <c r="I87" s="149"/>
      <c r="J87" s="175"/>
      <c r="K87" s="135"/>
      <c r="L87" s="138"/>
    </row>
    <row r="88" spans="1:14">
      <c r="A88" s="207"/>
      <c r="B88" s="208"/>
      <c r="C88" s="208"/>
      <c r="D88" s="208"/>
      <c r="E88" s="208"/>
      <c r="F88" s="209"/>
      <c r="G88" s="210"/>
      <c r="H88" s="211"/>
      <c r="I88" s="209"/>
      <c r="J88" s="212"/>
      <c r="K88" s="213"/>
      <c r="L88" s="214"/>
    </row>
    <row r="89" spans="1:14" s="104" customFormat="1" ht="15.6">
      <c r="A89" s="2821" t="s">
        <v>2941</v>
      </c>
      <c r="B89" s="2821"/>
      <c r="C89" s="2821"/>
      <c r="D89" s="2821"/>
      <c r="E89" s="2821"/>
      <c r="F89" s="2821"/>
      <c r="G89" s="2821"/>
      <c r="H89" s="2821"/>
      <c r="I89" s="2821"/>
      <c r="J89" s="2821"/>
      <c r="K89" s="2821"/>
      <c r="L89" s="215"/>
      <c r="M89" s="125"/>
      <c r="N89" s="105"/>
    </row>
    <row r="90" spans="1:14" s="104" customFormat="1" ht="15.6">
      <c r="A90" s="2821" t="s">
        <v>2942</v>
      </c>
      <c r="B90" s="2821"/>
      <c r="C90" s="2821"/>
      <c r="D90" s="2821"/>
      <c r="E90" s="2821"/>
      <c r="F90" s="2821"/>
      <c r="G90" s="2821"/>
      <c r="H90" s="2821"/>
      <c r="I90" s="2821"/>
      <c r="J90" s="2821"/>
      <c r="K90" s="2821"/>
      <c r="L90" s="215"/>
      <c r="M90" s="125"/>
      <c r="N90" s="105"/>
    </row>
    <row r="91" spans="1:14" s="102" customFormat="1" ht="15.6">
      <c r="A91" s="216"/>
      <c r="B91" s="216"/>
      <c r="C91" s="216"/>
      <c r="D91" s="216"/>
      <c r="E91" s="216"/>
      <c r="F91" s="216"/>
      <c r="G91" s="217"/>
      <c r="H91" s="218"/>
      <c r="I91" s="216"/>
      <c r="J91" s="216"/>
      <c r="K91" s="219"/>
      <c r="L91" s="220"/>
      <c r="M91" s="125"/>
      <c r="N91" s="91"/>
    </row>
    <row r="92" spans="1:14" s="102" customFormat="1" ht="15.6">
      <c r="A92" s="216"/>
      <c r="B92" s="216"/>
      <c r="C92" s="216"/>
      <c r="D92" s="216"/>
      <c r="E92" s="216"/>
      <c r="F92" s="216"/>
      <c r="G92" s="217"/>
      <c r="H92" s="218"/>
      <c r="I92" s="216"/>
      <c r="J92" s="216"/>
      <c r="K92" s="219"/>
      <c r="L92" s="220"/>
      <c r="M92" s="125"/>
      <c r="N92" s="91"/>
    </row>
    <row r="93" spans="1:14" s="102" customFormat="1" ht="15.6">
      <c r="A93" s="216"/>
      <c r="B93" s="216"/>
      <c r="C93" s="216"/>
      <c r="D93" s="216"/>
      <c r="E93" s="216"/>
      <c r="F93" s="216"/>
      <c r="G93" s="217"/>
      <c r="H93" s="218"/>
      <c r="I93" s="216"/>
      <c r="J93" s="216"/>
      <c r="K93" s="216"/>
      <c r="L93" s="221"/>
      <c r="M93" s="125"/>
      <c r="N93" s="91"/>
    </row>
    <row r="94" spans="1:14" s="102" customFormat="1" ht="15.6">
      <c r="A94" s="216"/>
      <c r="B94" s="216"/>
      <c r="C94" s="216"/>
      <c r="D94" s="216"/>
      <c r="E94" s="216"/>
      <c r="F94" s="216"/>
      <c r="G94" s="217"/>
      <c r="H94" s="218"/>
      <c r="I94" s="216"/>
      <c r="J94" s="216"/>
      <c r="K94" s="216"/>
      <c r="L94" s="221"/>
      <c r="M94" s="125"/>
      <c r="N94" s="91"/>
    </row>
    <row r="95" spans="1:14" s="104" customFormat="1" ht="15.6">
      <c r="A95" s="222" t="s">
        <v>3031</v>
      </c>
      <c r="B95" s="223"/>
      <c r="C95" s="223"/>
      <c r="D95" s="223"/>
      <c r="E95" s="223"/>
      <c r="F95" s="223"/>
      <c r="G95" s="224"/>
      <c r="H95" s="225"/>
      <c r="I95" s="226" t="s">
        <v>3032</v>
      </c>
      <c r="J95" s="227"/>
      <c r="K95" s="228"/>
      <c r="L95" s="215"/>
      <c r="M95" s="125"/>
      <c r="N95" s="105"/>
    </row>
    <row r="96" spans="1:14" s="102" customFormat="1" ht="15.6">
      <c r="A96" s="216"/>
      <c r="B96" s="216"/>
      <c r="C96" s="216"/>
      <c r="D96" s="216"/>
      <c r="E96" s="216"/>
      <c r="F96" s="216"/>
      <c r="G96" s="217"/>
      <c r="H96" s="218"/>
      <c r="I96" s="216"/>
      <c r="J96" s="216"/>
      <c r="K96" s="216"/>
      <c r="L96" s="221"/>
      <c r="M96" s="125"/>
      <c r="N96" s="91"/>
    </row>
  </sheetData>
  <mergeCells count="21">
    <mergeCell ref="A89:K89"/>
    <mergeCell ref="J9:J14"/>
    <mergeCell ref="A90:K90"/>
    <mergeCell ref="G11:G14"/>
    <mergeCell ref="H11:H14"/>
    <mergeCell ref="I11:I14"/>
    <mergeCell ref="B15:F15"/>
    <mergeCell ref="G9:I10"/>
    <mergeCell ref="A9:A14"/>
    <mergeCell ref="E10:E14"/>
    <mergeCell ref="B9:F9"/>
    <mergeCell ref="A80:K80"/>
    <mergeCell ref="F10:F14"/>
    <mergeCell ref="A79:K79"/>
    <mergeCell ref="K9:K14"/>
    <mergeCell ref="A81:K81"/>
    <mergeCell ref="I66:J66"/>
    <mergeCell ref="B10:B14"/>
    <mergeCell ref="G15:I15"/>
    <mergeCell ref="C10:C14"/>
    <mergeCell ref="D10:D14"/>
  </mergeCells>
  <pageMargins left="0.56999999999999995" right="0.26" top="0.5" bottom="0.25" header="0.3" footer="0.3"/>
  <pageSetup scale="5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IR104"/>
  <sheetViews>
    <sheetView showGridLines="0" view="pageBreakPreview" topLeftCell="A3" zoomScale="85" zoomScaleNormal="85" zoomScaleSheetLayoutView="85" workbookViewId="0">
      <selection activeCell="Q45" sqref="Q45:Q46"/>
    </sheetView>
  </sheetViews>
  <sheetFormatPr defaultColWidth="9" defaultRowHeight="13.2"/>
  <cols>
    <col min="1" max="1" width="29.33203125" style="326" customWidth="1"/>
    <col min="2" max="2" width="12.109375" style="326" customWidth="1"/>
    <col min="3" max="4" width="12.44140625" style="326" customWidth="1"/>
    <col min="5" max="5" width="12.6640625" style="233" customWidth="1"/>
    <col min="6" max="7" width="11.44140625" style="233" customWidth="1"/>
    <col min="8" max="8" width="12.6640625" style="233" customWidth="1"/>
    <col min="9" max="9" width="12" style="233" customWidth="1"/>
    <col min="10" max="10" width="11.109375" style="336" hidden="1" customWidth="1"/>
    <col min="11" max="11" width="21.5546875" style="233" hidden="1" customWidth="1"/>
    <col min="12" max="12" width="9" style="233" hidden="1" customWidth="1"/>
    <col min="13" max="13" width="21.109375" style="233" hidden="1" customWidth="1"/>
    <col min="14" max="14" width="12.6640625" style="233" customWidth="1"/>
    <col min="15" max="15" width="1.33203125" style="233" customWidth="1"/>
    <col min="16" max="16" width="13.88671875" style="233" customWidth="1"/>
    <col min="17" max="17" width="21.109375" style="233" customWidth="1"/>
    <col min="18" max="18" width="10.6640625" style="233" bestFit="1" customWidth="1"/>
    <col min="19" max="19" width="9.109375" style="233" bestFit="1" customWidth="1"/>
    <col min="20" max="20" width="9.88671875" style="233" bestFit="1" customWidth="1"/>
    <col min="21" max="21" width="9.33203125" style="233" bestFit="1" customWidth="1"/>
    <col min="22" max="22" width="9.109375" style="233" bestFit="1" customWidth="1"/>
    <col min="23" max="23" width="9.33203125" style="233" bestFit="1" customWidth="1"/>
    <col min="24" max="24" width="9.109375" style="233" bestFit="1" customWidth="1"/>
    <col min="25" max="25" width="9.33203125" style="233" bestFit="1" customWidth="1"/>
    <col min="26" max="16384" width="9" style="233"/>
  </cols>
  <sheetData>
    <row r="1" spans="1:252">
      <c r="A1" s="231"/>
      <c r="B1" s="231"/>
      <c r="C1" s="231"/>
      <c r="D1" s="231"/>
      <c r="E1" s="192"/>
      <c r="F1" s="192"/>
      <c r="G1" s="192"/>
      <c r="H1" s="192"/>
      <c r="I1" s="192"/>
      <c r="J1" s="232"/>
      <c r="K1" s="192"/>
      <c r="L1" s="192"/>
      <c r="M1" s="192"/>
      <c r="N1" s="192"/>
      <c r="O1" s="192"/>
      <c r="P1" s="192"/>
    </row>
    <row r="2" spans="1:252">
      <c r="A2" s="234" t="s">
        <v>2946</v>
      </c>
      <c r="B2" s="234"/>
      <c r="C2" s="234"/>
      <c r="D2" s="234"/>
      <c r="E2" s="192"/>
      <c r="F2" s="192"/>
      <c r="G2" s="192"/>
      <c r="H2" s="192"/>
      <c r="I2" s="235"/>
      <c r="J2" s="232"/>
      <c r="K2" s="192"/>
      <c r="L2" s="192"/>
      <c r="M2" s="192"/>
      <c r="N2" s="192"/>
      <c r="O2" s="192"/>
      <c r="P2" s="192"/>
    </row>
    <row r="3" spans="1:252">
      <c r="A3" s="550" t="s">
        <v>3156</v>
      </c>
      <c r="B3" s="109"/>
      <c r="C3" s="109"/>
      <c r="D3" s="109"/>
      <c r="E3" s="192"/>
      <c r="F3" s="192"/>
      <c r="G3" s="192"/>
      <c r="H3" s="192"/>
      <c r="I3" s="236"/>
      <c r="J3" s="232"/>
      <c r="K3" s="192"/>
      <c r="L3" s="192"/>
      <c r="M3" s="192"/>
      <c r="N3" s="192"/>
      <c r="O3" s="192"/>
      <c r="P3" s="192"/>
    </row>
    <row r="4" spans="1:252" s="240" customFormat="1">
      <c r="A4" s="109" t="str">
        <f>+BS!A3</f>
        <v>AS AT SEPTEMBER 30, 2021</v>
      </c>
      <c r="B4" s="109"/>
      <c r="C4" s="109"/>
      <c r="D4" s="109"/>
      <c r="E4" s="237"/>
      <c r="F4" s="237"/>
      <c r="G4" s="237"/>
      <c r="H4" s="237"/>
      <c r="I4" s="238"/>
      <c r="J4" s="239"/>
      <c r="K4" s="238"/>
      <c r="L4" s="238"/>
      <c r="M4" s="238"/>
      <c r="N4" s="238"/>
      <c r="O4" s="238"/>
      <c r="P4" s="238"/>
    </row>
    <row r="5" spans="1:252" s="240" customFormat="1">
      <c r="A5" s="109"/>
      <c r="B5" s="109"/>
      <c r="C5" s="109"/>
      <c r="D5" s="109"/>
      <c r="E5" s="237"/>
      <c r="F5" s="237"/>
      <c r="G5" s="237"/>
      <c r="H5" s="237"/>
      <c r="I5" s="112"/>
      <c r="J5" s="239"/>
      <c r="K5" s="238"/>
      <c r="L5" s="238"/>
      <c r="M5" s="238"/>
      <c r="P5" s="112" t="s">
        <v>2951</v>
      </c>
    </row>
    <row r="6" spans="1:252" s="240" customFormat="1">
      <c r="A6" s="121" t="s">
        <v>3033</v>
      </c>
      <c r="B6" s="109"/>
      <c r="C6" s="109"/>
      <c r="D6" s="109"/>
      <c r="E6" s="237"/>
      <c r="F6" s="237"/>
      <c r="G6" s="237"/>
      <c r="H6" s="237"/>
      <c r="I6" s="238"/>
      <c r="J6" s="239"/>
      <c r="K6" s="238"/>
      <c r="L6" s="238"/>
      <c r="M6" s="238"/>
      <c r="N6" s="238"/>
      <c r="O6" s="238"/>
      <c r="P6" s="238"/>
    </row>
    <row r="7" spans="1:252" s="240" customFormat="1">
      <c r="A7" s="388" t="s">
        <v>3061</v>
      </c>
      <c r="B7" s="109"/>
      <c r="C7" s="109"/>
      <c r="D7" s="109"/>
      <c r="E7" s="237"/>
      <c r="F7" s="237"/>
      <c r="G7" s="237"/>
      <c r="H7" s="237"/>
      <c r="I7" s="238"/>
      <c r="J7" s="239"/>
      <c r="K7" s="238"/>
      <c r="L7" s="238"/>
      <c r="M7" s="238"/>
      <c r="N7" s="238"/>
      <c r="O7" s="238"/>
      <c r="P7" s="238"/>
    </row>
    <row r="8" spans="1:252">
      <c r="A8" s="233"/>
      <c r="B8" s="241"/>
      <c r="C8" s="241"/>
      <c r="D8" s="241"/>
      <c r="E8" s="242"/>
      <c r="F8" s="242"/>
      <c r="G8" s="242"/>
      <c r="H8" s="242"/>
      <c r="I8" s="242"/>
      <c r="J8" s="243"/>
      <c r="K8" s="242"/>
      <c r="L8" s="242"/>
      <c r="M8" s="242"/>
      <c r="N8" s="242"/>
      <c r="O8" s="242"/>
      <c r="P8" s="242"/>
      <c r="Q8" s="244"/>
    </row>
    <row r="9" spans="1:252" ht="15.75" customHeight="1">
      <c r="A9" s="2848" t="s">
        <v>3034</v>
      </c>
      <c r="B9" s="2851" t="s">
        <v>3035</v>
      </c>
      <c r="C9" s="2852"/>
      <c r="D9" s="2852"/>
      <c r="E9" s="2853"/>
      <c r="F9" s="2854" t="s">
        <v>3089</v>
      </c>
      <c r="G9" s="2855"/>
      <c r="H9" s="2856"/>
      <c r="I9" s="2857" t="s">
        <v>3036</v>
      </c>
      <c r="J9" s="2860" t="s">
        <v>3037</v>
      </c>
      <c r="K9" s="245"/>
      <c r="L9" s="246"/>
      <c r="M9" s="246"/>
      <c r="N9" s="246"/>
      <c r="O9" s="246"/>
      <c r="P9" s="246"/>
      <c r="Q9" s="247"/>
    </row>
    <row r="10" spans="1:252" ht="12.75" customHeight="1">
      <c r="A10" s="2849"/>
      <c r="B10" s="2847" t="s">
        <v>3090</v>
      </c>
      <c r="C10" s="2847" t="s">
        <v>2980</v>
      </c>
      <c r="D10" s="2847" t="s">
        <v>3038</v>
      </c>
      <c r="E10" s="2860" t="s">
        <v>3089</v>
      </c>
      <c r="F10" s="2860" t="s">
        <v>2983</v>
      </c>
      <c r="G10" s="2860" t="s">
        <v>2984</v>
      </c>
      <c r="H10" s="2847" t="s">
        <v>2985</v>
      </c>
      <c r="I10" s="2858"/>
      <c r="J10" s="2847"/>
      <c r="K10" s="249"/>
      <c r="L10" s="246"/>
      <c r="M10" s="2847"/>
      <c r="N10" s="250"/>
      <c r="O10" s="250"/>
      <c r="P10" s="250"/>
      <c r="Q10" s="251"/>
      <c r="IR10" s="233" t="s">
        <v>3040</v>
      </c>
    </row>
    <row r="11" spans="1:252">
      <c r="A11" s="2849"/>
      <c r="B11" s="2847"/>
      <c r="C11" s="2847"/>
      <c r="D11" s="2847"/>
      <c r="E11" s="2847"/>
      <c r="F11" s="2847"/>
      <c r="G11" s="2847"/>
      <c r="H11" s="2847"/>
      <c r="I11" s="2858"/>
      <c r="J11" s="2847"/>
      <c r="K11" s="249"/>
      <c r="L11" s="246"/>
      <c r="M11" s="2847"/>
      <c r="N11" s="250"/>
      <c r="O11" s="250"/>
      <c r="P11" s="250"/>
      <c r="Q11" s="251"/>
    </row>
    <row r="12" spans="1:252">
      <c r="A12" s="2849"/>
      <c r="B12" s="2847"/>
      <c r="C12" s="2847"/>
      <c r="D12" s="2847"/>
      <c r="E12" s="2847"/>
      <c r="F12" s="2847"/>
      <c r="G12" s="2847"/>
      <c r="H12" s="2847"/>
      <c r="I12" s="2858"/>
      <c r="J12" s="2847"/>
      <c r="K12" s="249"/>
      <c r="L12" s="246"/>
      <c r="M12" s="2847"/>
      <c r="N12" s="250"/>
      <c r="O12" s="250"/>
      <c r="P12" s="250"/>
      <c r="Q12" s="251"/>
    </row>
    <row r="13" spans="1:252">
      <c r="A13" s="2849"/>
      <c r="B13" s="2847"/>
      <c r="C13" s="2847"/>
      <c r="D13" s="2847"/>
      <c r="E13" s="2847"/>
      <c r="F13" s="2847"/>
      <c r="G13" s="2847"/>
      <c r="H13" s="2847"/>
      <c r="I13" s="2858"/>
      <c r="J13" s="2847"/>
      <c r="K13" s="249"/>
      <c r="L13" s="246"/>
      <c r="M13" s="2847"/>
      <c r="N13" s="250"/>
      <c r="O13" s="250"/>
      <c r="P13" s="250"/>
      <c r="Q13" s="251"/>
    </row>
    <row r="14" spans="1:252">
      <c r="A14" s="2850"/>
      <c r="B14" s="2861"/>
      <c r="C14" s="2861"/>
      <c r="D14" s="2861"/>
      <c r="E14" s="2861"/>
      <c r="F14" s="2861"/>
      <c r="G14" s="2861"/>
      <c r="H14" s="2861"/>
      <c r="I14" s="2859"/>
      <c r="J14" s="2861"/>
      <c r="K14" s="249"/>
      <c r="L14" s="246"/>
      <c r="M14" s="2847"/>
      <c r="N14" s="250"/>
      <c r="O14" s="250"/>
      <c r="P14" s="250"/>
      <c r="Q14" s="251"/>
    </row>
    <row r="15" spans="1:252">
      <c r="A15" s="252"/>
      <c r="B15" s="2844" t="s">
        <v>3041</v>
      </c>
      <c r="C15" s="2844"/>
      <c r="D15" s="2844"/>
      <c r="E15" s="2844"/>
      <c r="F15" s="2844"/>
      <c r="G15" s="2844"/>
      <c r="H15" s="2844"/>
      <c r="I15" s="100" t="s">
        <v>2988</v>
      </c>
      <c r="J15" s="110"/>
      <c r="K15" s="110"/>
      <c r="L15" s="110"/>
      <c r="M15" s="242"/>
      <c r="N15" s="242"/>
      <c r="O15" s="242"/>
      <c r="P15" s="242"/>
      <c r="Q15" s="244"/>
    </row>
    <row r="16" spans="1:252">
      <c r="A16" s="389" t="s">
        <v>3095</v>
      </c>
      <c r="B16" s="252"/>
      <c r="C16" s="94"/>
      <c r="D16" s="98"/>
      <c r="E16" s="98"/>
      <c r="F16" s="98"/>
      <c r="G16" s="98"/>
      <c r="H16" s="98"/>
      <c r="I16" s="110"/>
      <c r="J16" s="110"/>
      <c r="K16" s="110"/>
      <c r="L16" s="110"/>
      <c r="M16" s="242"/>
      <c r="N16" s="242"/>
      <c r="O16" s="242"/>
      <c r="P16" s="242"/>
      <c r="Q16" s="244"/>
    </row>
    <row r="17" spans="1:25">
      <c r="A17" s="389"/>
      <c r="B17" s="252"/>
      <c r="C17" s="94"/>
      <c r="D17" s="98"/>
      <c r="E17" s="98"/>
      <c r="F17" s="98"/>
      <c r="G17" s="98"/>
      <c r="H17" s="98"/>
      <c r="I17" s="110"/>
      <c r="J17" s="110"/>
      <c r="K17" s="110"/>
      <c r="L17" s="110"/>
      <c r="M17" s="242"/>
      <c r="N17" s="242"/>
      <c r="O17" s="242"/>
      <c r="P17" s="242"/>
      <c r="Q17" s="244"/>
    </row>
    <row r="18" spans="1:25" ht="26.4">
      <c r="A18" s="253" t="s">
        <v>3042</v>
      </c>
      <c r="B18" s="254">
        <v>8500000</v>
      </c>
      <c r="C18" s="255">
        <v>32000000</v>
      </c>
      <c r="D18" s="255">
        <v>0</v>
      </c>
      <c r="E18" s="255">
        <f>+SUM(B18+C18-D18)</f>
        <v>40500000</v>
      </c>
      <c r="F18" s="255">
        <v>40612000</v>
      </c>
      <c r="G18" s="255">
        <v>40793050</v>
      </c>
      <c r="H18" s="255">
        <f>+G18-F18</f>
        <v>181050</v>
      </c>
      <c r="I18" s="256">
        <f>+G18/BS!$G$29*100</f>
        <v>11222.02</v>
      </c>
      <c r="J18" s="257"/>
      <c r="K18" s="258"/>
      <c r="L18" s="118"/>
      <c r="M18" s="259"/>
      <c r="N18" s="259"/>
      <c r="O18" s="259"/>
      <c r="P18" s="259"/>
      <c r="Q18" s="260"/>
      <c r="S18" s="233">
        <v>160</v>
      </c>
      <c r="T18" s="233">
        <v>100000</v>
      </c>
      <c r="U18" s="233">
        <f>S18*T18</f>
        <v>16000000</v>
      </c>
      <c r="V18" s="233">
        <v>325</v>
      </c>
      <c r="W18" s="233">
        <f>U18+V18</f>
        <v>16000325</v>
      </c>
      <c r="X18" s="233">
        <v>101</v>
      </c>
      <c r="Y18" s="233">
        <f>W18/100*X18</f>
        <v>16160328.25</v>
      </c>
    </row>
    <row r="19" spans="1:25">
      <c r="A19" s="261"/>
      <c r="B19" s="254"/>
      <c r="C19" s="255"/>
      <c r="D19" s="255"/>
      <c r="E19" s="255"/>
      <c r="F19" s="255"/>
      <c r="G19" s="255"/>
      <c r="H19" s="255"/>
      <c r="I19" s="256"/>
      <c r="J19" s="257"/>
      <c r="K19" s="258"/>
      <c r="L19" s="118"/>
      <c r="M19" s="259"/>
      <c r="N19" s="259"/>
      <c r="O19" s="259"/>
      <c r="P19" s="259"/>
      <c r="Q19" s="260"/>
      <c r="Y19" s="233">
        <f>SUM(Y18:Y18)</f>
        <v>16160328.25</v>
      </c>
    </row>
    <row r="20" spans="1:25">
      <c r="A20" s="261"/>
      <c r="B20" s="254"/>
      <c r="C20" s="255"/>
      <c r="D20" s="255"/>
      <c r="E20" s="255"/>
      <c r="F20" s="255"/>
      <c r="G20" s="255"/>
      <c r="H20" s="255"/>
      <c r="I20" s="256"/>
      <c r="J20" s="257"/>
      <c r="K20" s="258"/>
      <c r="L20" s="118"/>
      <c r="M20" s="259"/>
      <c r="N20" s="259"/>
      <c r="O20" s="259"/>
      <c r="P20" s="259"/>
      <c r="Q20" s="260"/>
    </row>
    <row r="21" spans="1:25">
      <c r="A21" s="390" t="s">
        <v>3096</v>
      </c>
      <c r="B21" s="254"/>
      <c r="C21" s="255"/>
      <c r="D21" s="255"/>
      <c r="E21" s="255"/>
      <c r="F21" s="255"/>
      <c r="G21" s="255"/>
      <c r="H21" s="255"/>
      <c r="I21" s="256"/>
      <c r="J21" s="257"/>
      <c r="K21" s="258"/>
      <c r="L21" s="118"/>
      <c r="M21" s="259"/>
      <c r="N21" s="259"/>
      <c r="O21" s="259"/>
      <c r="P21" s="259"/>
      <c r="Q21" s="260"/>
    </row>
    <row r="22" spans="1:25">
      <c r="A22" s="261"/>
      <c r="B22" s="254"/>
      <c r="C22" s="255"/>
      <c r="D22" s="255"/>
      <c r="E22" s="255"/>
      <c r="F22" s="255"/>
      <c r="G22" s="255"/>
      <c r="H22" s="255"/>
      <c r="I22" s="256"/>
      <c r="J22" s="257"/>
      <c r="K22" s="258"/>
      <c r="L22" s="118"/>
      <c r="M22" s="259"/>
      <c r="N22" s="259"/>
      <c r="O22" s="259"/>
      <c r="P22" s="259"/>
      <c r="Q22" s="260"/>
    </row>
    <row r="23" spans="1:25" ht="26.4">
      <c r="A23" s="253" t="s">
        <v>3042</v>
      </c>
      <c r="B23" s="254">
        <v>45000000</v>
      </c>
      <c r="C23" s="255">
        <v>0</v>
      </c>
      <c r="D23" s="255">
        <v>23500000</v>
      </c>
      <c r="E23" s="255">
        <f>+SUM(B23+C23-D23)</f>
        <v>21500000</v>
      </c>
      <c r="F23" s="255">
        <f>21735000+325</f>
        <v>21735325</v>
      </c>
      <c r="G23" s="255">
        <f>21700700+325</f>
        <v>21701025</v>
      </c>
      <c r="H23" s="489">
        <f>+G23-F23</f>
        <v>-34300</v>
      </c>
      <c r="I23" s="256">
        <f>+G23/BS!$G$29*100</f>
        <v>5969.87</v>
      </c>
      <c r="J23" s="257"/>
      <c r="K23" s="258"/>
      <c r="L23" s="118"/>
      <c r="M23" s="259"/>
      <c r="N23" s="259"/>
      <c r="O23" s="259"/>
      <c r="P23" s="259"/>
      <c r="Q23" s="260"/>
    </row>
    <row r="24" spans="1:25">
      <c r="A24" s="261"/>
      <c r="B24" s="254"/>
      <c r="C24" s="255"/>
      <c r="D24" s="255"/>
      <c r="E24" s="255"/>
      <c r="F24" s="255"/>
      <c r="G24" s="255"/>
      <c r="H24" s="255"/>
      <c r="I24" s="256"/>
      <c r="J24" s="257"/>
      <c r="K24" s="258"/>
      <c r="L24" s="118"/>
      <c r="M24" s="259"/>
      <c r="N24" s="259"/>
      <c r="O24" s="259"/>
      <c r="P24" s="259"/>
      <c r="Q24" s="260"/>
    </row>
    <row r="25" spans="1:25" s="240" customFormat="1" ht="13.8" thickBot="1">
      <c r="A25" s="262"/>
      <c r="B25" s="263">
        <f t="shared" ref="B25:I25" si="0">+SUM(B18:B23)</f>
        <v>53500000</v>
      </c>
      <c r="C25" s="263">
        <f t="shared" si="0"/>
        <v>32000000</v>
      </c>
      <c r="D25" s="263">
        <f t="shared" si="0"/>
        <v>23500000</v>
      </c>
      <c r="E25" s="263">
        <f t="shared" si="0"/>
        <v>62000000</v>
      </c>
      <c r="F25" s="263">
        <f t="shared" si="0"/>
        <v>62347325</v>
      </c>
      <c r="G25" s="263">
        <f t="shared" si="0"/>
        <v>62494075</v>
      </c>
      <c r="H25" s="263">
        <f t="shared" si="0"/>
        <v>146750</v>
      </c>
      <c r="I25" s="263">
        <f t="shared" si="0"/>
        <v>17192</v>
      </c>
      <c r="J25" s="239"/>
      <c r="K25" s="238"/>
      <c r="L25" s="238"/>
      <c r="M25" s="238"/>
      <c r="N25" s="238"/>
      <c r="O25" s="238"/>
      <c r="P25" s="238"/>
    </row>
    <row r="26" spans="1:25" s="240" customFormat="1" ht="13.8" thickTop="1">
      <c r="A26" s="264"/>
      <c r="B26" s="264"/>
      <c r="C26" s="264"/>
      <c r="D26" s="264"/>
      <c r="E26" s="265"/>
      <c r="F26" s="265"/>
      <c r="G26" s="265"/>
      <c r="H26" s="265"/>
      <c r="I26" s="256"/>
      <c r="J26" s="239"/>
      <c r="K26" s="238"/>
      <c r="L26" s="238"/>
      <c r="M26" s="238"/>
      <c r="N26" s="238"/>
      <c r="O26" s="238"/>
      <c r="P26" s="238"/>
    </row>
    <row r="27" spans="1:25" s="240" customFormat="1" hidden="1">
      <c r="A27" s="264"/>
      <c r="B27" s="264"/>
      <c r="C27" s="264"/>
      <c r="D27" s="264"/>
      <c r="E27" s="265"/>
      <c r="F27" s="265"/>
      <c r="G27" s="265"/>
      <c r="H27" s="265"/>
      <c r="I27" s="266"/>
      <c r="J27" s="239"/>
      <c r="K27" s="238"/>
      <c r="L27" s="238"/>
      <c r="M27" s="238"/>
      <c r="N27" s="238"/>
      <c r="O27" s="238"/>
      <c r="P27" s="238"/>
    </row>
    <row r="28" spans="1:25" s="240" customFormat="1" ht="12.75" hidden="1" customHeight="1">
      <c r="A28" s="264"/>
      <c r="B28" s="264"/>
      <c r="C28" s="264"/>
      <c r="D28" s="264"/>
      <c r="E28" s="265"/>
      <c r="F28" s="238"/>
      <c r="G28" s="238"/>
      <c r="H28" s="238"/>
      <c r="I28" s="238"/>
      <c r="J28" s="239"/>
      <c r="K28" s="238"/>
      <c r="L28" s="238"/>
      <c r="M28" s="238"/>
      <c r="N28" s="2812" t="s">
        <v>3024</v>
      </c>
      <c r="O28" s="2812"/>
      <c r="P28" s="2812"/>
    </row>
    <row r="29" spans="1:25" s="240" customFormat="1" ht="42" hidden="1" customHeight="1">
      <c r="A29" s="264"/>
      <c r="B29" s="264"/>
      <c r="C29" s="264"/>
      <c r="D29" s="264"/>
      <c r="E29" s="265"/>
      <c r="F29" s="238"/>
      <c r="G29" s="238"/>
      <c r="H29" s="238"/>
      <c r="I29" s="238"/>
      <c r="J29" s="239"/>
      <c r="K29" s="238"/>
      <c r="L29" s="238"/>
      <c r="M29" s="238"/>
      <c r="N29" s="195" t="s">
        <v>3025</v>
      </c>
      <c r="O29" s="195"/>
      <c r="P29" s="196" t="s">
        <v>3026</v>
      </c>
    </row>
    <row r="30" spans="1:25" s="240" customFormat="1" hidden="1">
      <c r="A30" s="264"/>
      <c r="B30" s="264"/>
      <c r="C30" s="264"/>
      <c r="D30" s="264"/>
      <c r="E30" s="265"/>
      <c r="F30" s="238"/>
      <c r="G30" s="238"/>
      <c r="H30" s="238"/>
      <c r="I30" s="238"/>
      <c r="J30" s="239"/>
      <c r="K30" s="238"/>
      <c r="L30" s="238"/>
      <c r="M30" s="238"/>
      <c r="N30" s="2812" t="s">
        <v>3027</v>
      </c>
      <c r="O30" s="2812"/>
      <c r="P30" s="2812"/>
    </row>
    <row r="31" spans="1:25" s="240" customFormat="1" hidden="1">
      <c r="A31" s="264"/>
      <c r="B31" s="264"/>
      <c r="C31" s="264"/>
      <c r="D31" s="264"/>
      <c r="E31" s="265"/>
      <c r="F31" s="238"/>
      <c r="G31" s="238"/>
      <c r="H31" s="238"/>
      <c r="I31" s="238"/>
      <c r="J31" s="239"/>
      <c r="K31" s="238"/>
      <c r="L31" s="238"/>
      <c r="M31" s="238"/>
      <c r="N31" s="199"/>
      <c r="O31" s="199"/>
      <c r="P31" s="199"/>
    </row>
    <row r="32" spans="1:25" s="240" customFormat="1" ht="13.8" hidden="1" thickBot="1">
      <c r="A32" s="191" t="s">
        <v>2933</v>
      </c>
      <c r="B32" s="264"/>
      <c r="C32" s="264"/>
      <c r="D32" s="264"/>
      <c r="E32" s="265"/>
      <c r="F32" s="238"/>
      <c r="G32" s="238"/>
      <c r="H32" s="238"/>
      <c r="I32" s="238"/>
      <c r="J32" s="239"/>
      <c r="K32" s="238"/>
      <c r="L32" s="238"/>
      <c r="M32" s="238"/>
      <c r="N32" s="267">
        <f>+G25</f>
        <v>62494075</v>
      </c>
      <c r="O32" s="267"/>
      <c r="P32" s="200">
        <v>42176076</v>
      </c>
    </row>
    <row r="33" spans="1:20" s="240" customFormat="1">
      <c r="A33" s="264"/>
      <c r="B33" s="264"/>
      <c r="C33" s="264"/>
      <c r="D33" s="264"/>
      <c r="E33" s="265"/>
      <c r="F33" s="265"/>
      <c r="G33" s="265"/>
      <c r="H33" s="265"/>
      <c r="I33" s="266"/>
      <c r="J33" s="239"/>
      <c r="K33" s="238"/>
      <c r="L33" s="238"/>
      <c r="M33" s="238"/>
      <c r="N33" s="238"/>
      <c r="O33" s="238"/>
      <c r="P33" s="238"/>
      <c r="T33" s="268">
        <f>'Lead (2) DEC 11-H'!K17</f>
        <v>0</v>
      </c>
    </row>
    <row r="34" spans="1:20" s="93" customFormat="1">
      <c r="A34" s="297"/>
      <c r="B34" s="298"/>
      <c r="C34" s="90"/>
      <c r="D34" s="90"/>
      <c r="E34" s="90"/>
      <c r="F34" s="90"/>
      <c r="G34" s="90"/>
      <c r="H34" s="299"/>
      <c r="I34" s="299"/>
      <c r="J34" s="92"/>
      <c r="K34" s="92"/>
      <c r="L34" s="92"/>
      <c r="M34" s="92"/>
      <c r="N34" s="92"/>
      <c r="O34" s="92"/>
      <c r="P34" s="92"/>
    </row>
    <row r="35" spans="1:20" s="93" customFormat="1">
      <c r="A35" s="297"/>
      <c r="B35" s="298"/>
      <c r="C35" s="90"/>
      <c r="D35" s="90"/>
      <c r="E35" s="90"/>
      <c r="F35" s="90"/>
      <c r="G35" s="90"/>
      <c r="H35" s="299"/>
      <c r="I35" s="299"/>
      <c r="J35" s="92"/>
      <c r="K35" s="92"/>
      <c r="L35" s="92"/>
      <c r="M35" s="92"/>
      <c r="N35" s="92"/>
      <c r="O35" s="92"/>
      <c r="P35" s="92"/>
    </row>
    <row r="36" spans="1:20" s="93" customFormat="1">
      <c r="A36" s="92"/>
      <c r="B36" s="298"/>
      <c r="C36" s="90"/>
      <c r="D36" s="90"/>
      <c r="E36" s="90"/>
      <c r="F36" s="490"/>
      <c r="G36" s="92"/>
      <c r="H36" s="92"/>
      <c r="I36" s="299"/>
      <c r="J36" s="2843" t="s">
        <v>2928</v>
      </c>
      <c r="K36" s="2843"/>
      <c r="L36" s="92"/>
      <c r="M36" s="92"/>
      <c r="N36" s="2812" t="s">
        <v>3024</v>
      </c>
      <c r="O36" s="2812"/>
      <c r="P36" s="2812"/>
    </row>
    <row r="37" spans="1:20" s="93" customFormat="1" ht="39.6">
      <c r="A37" s="297"/>
      <c r="B37" s="298"/>
      <c r="C37" s="90"/>
      <c r="D37" s="90"/>
      <c r="E37" s="90"/>
      <c r="F37" s="90"/>
      <c r="G37" s="92"/>
      <c r="H37" s="92"/>
      <c r="I37" s="299"/>
      <c r="J37" s="98">
        <v>2011</v>
      </c>
      <c r="K37" s="98">
        <v>2010</v>
      </c>
      <c r="L37" s="92"/>
      <c r="M37" s="92"/>
      <c r="N37" s="195" t="s">
        <v>3151</v>
      </c>
      <c r="O37" s="195"/>
      <c r="P37" s="196" t="s">
        <v>3087</v>
      </c>
    </row>
    <row r="38" spans="1:20" s="93" customFormat="1">
      <c r="A38" s="297"/>
      <c r="B38" s="298"/>
      <c r="C38" s="90"/>
      <c r="D38" s="90"/>
      <c r="E38" s="90"/>
      <c r="F38" s="90"/>
      <c r="G38" s="92"/>
      <c r="H38" s="92"/>
      <c r="I38" s="299"/>
      <c r="J38" s="2844" t="s">
        <v>3055</v>
      </c>
      <c r="K38" s="2845"/>
      <c r="L38" s="92"/>
      <c r="M38" s="92"/>
      <c r="N38" s="2812" t="s">
        <v>3027</v>
      </c>
      <c r="O38" s="2812"/>
      <c r="P38" s="2812"/>
    </row>
    <row r="39" spans="1:20" s="93" customFormat="1">
      <c r="A39" s="297"/>
      <c r="B39" s="298"/>
      <c r="C39" s="90"/>
      <c r="D39" s="90"/>
      <c r="E39" s="90"/>
      <c r="F39" s="90"/>
      <c r="G39" s="92"/>
      <c r="H39" s="92"/>
      <c r="I39" s="299"/>
      <c r="J39" s="90"/>
      <c r="K39" s="90"/>
      <c r="L39" s="92"/>
      <c r="M39" s="92"/>
      <c r="N39" s="199"/>
      <c r="O39" s="199"/>
      <c r="P39" s="199"/>
    </row>
    <row r="40" spans="1:20" s="93" customFormat="1">
      <c r="A40" s="300" t="s">
        <v>3056</v>
      </c>
      <c r="B40" s="298"/>
      <c r="C40" s="90"/>
      <c r="D40" s="90"/>
      <c r="E40" s="90"/>
      <c r="F40" s="90"/>
      <c r="G40" s="92"/>
      <c r="H40" s="92"/>
      <c r="I40" s="299"/>
      <c r="J40" s="90"/>
      <c r="K40" s="90"/>
      <c r="L40" s="92"/>
      <c r="M40" s="92"/>
      <c r="N40" s="500">
        <f>+G25</f>
        <v>62494075</v>
      </c>
      <c r="O40" s="500"/>
      <c r="P40" s="502">
        <v>53525375</v>
      </c>
    </row>
    <row r="41" spans="1:20" s="240" customFormat="1" ht="12.75" customHeight="1">
      <c r="A41" s="264"/>
      <c r="B41" s="264"/>
      <c r="C41" s="264"/>
      <c r="D41" s="264"/>
      <c r="E41" s="265"/>
      <c r="F41" s="265"/>
      <c r="G41" s="265"/>
      <c r="H41" s="265"/>
      <c r="I41" s="266"/>
      <c r="J41" s="239"/>
      <c r="K41" s="238"/>
      <c r="L41" s="238"/>
      <c r="M41" s="238"/>
      <c r="N41" s="238"/>
      <c r="O41" s="238"/>
      <c r="P41" s="238"/>
      <c r="T41" s="240">
        <f>T33/BS!G29</f>
        <v>0</v>
      </c>
    </row>
    <row r="42" spans="1:20" s="307" customFormat="1" ht="12.75" customHeight="1" thickBot="1">
      <c r="A42" s="303" t="s">
        <v>2933</v>
      </c>
      <c r="B42" s="264"/>
      <c r="C42" s="264"/>
      <c r="D42" s="264"/>
      <c r="E42" s="265"/>
      <c r="F42" s="265"/>
      <c r="G42" s="265"/>
      <c r="H42" s="265"/>
      <c r="I42" s="266"/>
      <c r="J42" s="304"/>
      <c r="K42" s="305"/>
      <c r="L42" s="305"/>
      <c r="M42" s="305"/>
      <c r="N42" s="306">
        <f>SUM(N40:N41)</f>
        <v>62494075</v>
      </c>
      <c r="O42" s="304"/>
      <c r="P42" s="306">
        <f>SUM(P40:P41)</f>
        <v>53525375</v>
      </c>
      <c r="S42" s="308"/>
    </row>
    <row r="43" spans="1:20" s="240" customFormat="1" ht="13.8" thickTop="1">
      <c r="A43" s="264"/>
      <c r="B43" s="264"/>
      <c r="C43" s="264"/>
      <c r="D43" s="264"/>
      <c r="E43" s="265"/>
      <c r="F43" s="265"/>
      <c r="G43" s="265"/>
      <c r="H43" s="265"/>
      <c r="I43" s="266"/>
      <c r="J43" s="239"/>
      <c r="K43" s="238"/>
      <c r="L43" s="238"/>
      <c r="M43" s="238"/>
      <c r="Q43" s="238">
        <f>+BS!G12</f>
        <v>231007</v>
      </c>
      <c r="R43" s="238"/>
    </row>
    <row r="44" spans="1:20" s="240" customFormat="1">
      <c r="A44" s="264"/>
      <c r="B44" s="264"/>
      <c r="C44" s="264"/>
      <c r="D44" s="264"/>
      <c r="E44" s="265"/>
      <c r="F44" s="265"/>
      <c r="G44" s="265"/>
      <c r="H44" s="265"/>
      <c r="I44" s="266"/>
      <c r="J44" s="239"/>
      <c r="K44" s="238"/>
      <c r="L44" s="238"/>
      <c r="M44" s="238"/>
      <c r="Q44" s="239">
        <f>+Q43-N42</f>
        <v>-62263068</v>
      </c>
      <c r="R44" s="238"/>
      <c r="T44" s="240">
        <f>'Lead (2) DEC 11-H'!K46/BS!I29</f>
        <v>0</v>
      </c>
    </row>
    <row r="45" spans="1:20" s="240" customFormat="1">
      <c r="A45" s="309" t="str">
        <f>BS!A45</f>
        <v>The annexed notes from 1 to 19 form an integral part of these interim financial statements.</v>
      </c>
      <c r="B45" s="309"/>
      <c r="C45" s="309"/>
      <c r="D45" s="309"/>
      <c r="E45" s="111"/>
      <c r="F45" s="111"/>
      <c r="G45" s="111"/>
      <c r="H45" s="111"/>
      <c r="I45" s="266"/>
      <c r="J45" s="239"/>
      <c r="K45" s="238"/>
      <c r="L45" s="238"/>
      <c r="M45" s="238"/>
      <c r="Q45" s="238"/>
      <c r="R45" s="238" t="s">
        <v>3103</v>
      </c>
    </row>
    <row r="46" spans="1:20" s="240" customFormat="1">
      <c r="A46" s="309"/>
      <c r="B46" s="309"/>
      <c r="C46" s="309"/>
      <c r="D46" s="309"/>
      <c r="E46" s="111"/>
      <c r="F46" s="111"/>
      <c r="G46" s="111"/>
      <c r="H46" s="111"/>
      <c r="I46" s="266"/>
      <c r="J46" s="239"/>
      <c r="K46" s="238"/>
      <c r="L46" s="238"/>
      <c r="M46" s="238"/>
      <c r="Q46" s="239"/>
      <c r="R46" s="238" t="s">
        <v>3102</v>
      </c>
    </row>
    <row r="47" spans="1:20" s="240" customFormat="1" ht="14.25" customHeight="1">
      <c r="A47" s="309"/>
      <c r="B47" s="309"/>
      <c r="C47" s="309"/>
      <c r="D47" s="309"/>
      <c r="E47" s="111"/>
      <c r="F47" s="111"/>
      <c r="G47" s="111"/>
      <c r="H47" s="111"/>
      <c r="I47" s="266"/>
      <c r="J47" s="239"/>
      <c r="K47" s="238"/>
      <c r="L47" s="238"/>
      <c r="M47" s="238"/>
      <c r="N47" s="238"/>
      <c r="O47" s="238"/>
      <c r="P47" s="238"/>
    </row>
    <row r="48" spans="1:20" s="240" customFormat="1" ht="15" customHeight="1">
      <c r="A48" s="310"/>
      <c r="B48" s="310"/>
      <c r="C48" s="310"/>
      <c r="D48" s="310"/>
      <c r="E48" s="238"/>
      <c r="F48" s="238"/>
      <c r="G48" s="238"/>
      <c r="H48" s="238"/>
      <c r="I48" s="266"/>
      <c r="J48" s="239"/>
      <c r="K48" s="238"/>
      <c r="L48" s="238"/>
      <c r="M48" s="238"/>
      <c r="N48" s="238"/>
      <c r="O48" s="238"/>
      <c r="P48" s="238"/>
    </row>
    <row r="49" spans="1:17" s="240" customFormat="1">
      <c r="A49" s="2846" t="s">
        <v>2941</v>
      </c>
      <c r="B49" s="2846"/>
      <c r="C49" s="2846"/>
      <c r="D49" s="2846"/>
      <c r="E49" s="2846"/>
      <c r="F49" s="2846"/>
      <c r="G49" s="2846"/>
      <c r="H49" s="2846"/>
      <c r="I49" s="2846"/>
      <c r="J49" s="2846"/>
      <c r="K49" s="2846"/>
      <c r="L49" s="2846"/>
      <c r="M49" s="2846"/>
      <c r="N49" s="2846"/>
      <c r="O49" s="2846"/>
      <c r="P49" s="2846"/>
    </row>
    <row r="50" spans="1:17" s="240" customFormat="1">
      <c r="A50" s="2846" t="str">
        <f>+BS!A49</f>
        <v>(Pension Fund Manager)</v>
      </c>
      <c r="B50" s="2846"/>
      <c r="C50" s="2846"/>
      <c r="D50" s="2846"/>
      <c r="E50" s="2846"/>
      <c r="F50" s="2846"/>
      <c r="G50" s="2846"/>
      <c r="H50" s="2846"/>
      <c r="I50" s="2846"/>
      <c r="J50" s="2846"/>
      <c r="K50" s="2846"/>
      <c r="L50" s="2846"/>
      <c r="M50" s="2846"/>
      <c r="N50" s="2846"/>
      <c r="O50" s="2846"/>
      <c r="P50" s="2846"/>
    </row>
    <row r="51" spans="1:17" s="240" customFormat="1">
      <c r="A51" s="96"/>
      <c r="B51" s="96"/>
      <c r="C51" s="96"/>
      <c r="D51" s="96"/>
      <c r="E51" s="96"/>
      <c r="F51" s="96"/>
      <c r="G51" s="96"/>
      <c r="H51" s="96"/>
      <c r="I51" s="96"/>
      <c r="J51" s="239"/>
      <c r="K51" s="238"/>
      <c r="L51" s="238"/>
      <c r="M51" s="238"/>
      <c r="N51" s="238"/>
      <c r="O51" s="238"/>
      <c r="P51" s="238"/>
    </row>
    <row r="52" spans="1:17" s="240" customFormat="1">
      <c r="A52" s="96"/>
      <c r="B52" s="96"/>
      <c r="C52" s="96"/>
      <c r="D52" s="96"/>
      <c r="E52" s="96"/>
      <c r="F52" s="96"/>
      <c r="G52" s="96"/>
      <c r="H52" s="96"/>
      <c r="I52" s="96"/>
      <c r="J52" s="239"/>
      <c r="K52" s="238"/>
      <c r="L52" s="238"/>
      <c r="M52" s="238"/>
      <c r="N52" s="238"/>
      <c r="O52" s="238"/>
      <c r="P52" s="238"/>
    </row>
    <row r="53" spans="1:17" s="240" customFormat="1">
      <c r="A53" s="96"/>
      <c r="B53" s="96"/>
      <c r="C53" s="96"/>
      <c r="D53" s="96"/>
      <c r="E53" s="96"/>
      <c r="F53" s="96"/>
      <c r="G53" s="96"/>
      <c r="H53" s="96"/>
      <c r="I53" s="96"/>
      <c r="J53" s="239"/>
      <c r="K53" s="238"/>
      <c r="L53" s="238"/>
      <c r="M53" s="238"/>
      <c r="N53" s="238"/>
      <c r="O53" s="238"/>
      <c r="P53" s="238"/>
    </row>
    <row r="54" spans="1:17" s="240" customFormat="1">
      <c r="A54" s="96"/>
      <c r="B54" s="96"/>
      <c r="C54" s="96"/>
      <c r="D54" s="96"/>
      <c r="E54" s="96"/>
      <c r="F54" s="96"/>
      <c r="G54" s="96"/>
      <c r="H54" s="96"/>
      <c r="I54" s="96"/>
      <c r="J54" s="257"/>
      <c r="K54" s="311"/>
      <c r="L54" s="312"/>
      <c r="M54" s="255"/>
      <c r="N54" s="255"/>
      <c r="O54" s="255"/>
      <c r="P54" s="255"/>
      <c r="Q54" s="139"/>
    </row>
    <row r="55" spans="1:17" s="240" customFormat="1">
      <c r="A55" s="96"/>
      <c r="B55" s="96"/>
      <c r="C55" s="96"/>
      <c r="D55" s="96"/>
      <c r="E55" s="96"/>
      <c r="F55" s="96"/>
      <c r="G55" s="96"/>
      <c r="H55" s="96"/>
      <c r="I55" s="96"/>
      <c r="J55" s="257"/>
      <c r="K55" s="311"/>
      <c r="L55" s="312"/>
      <c r="M55" s="255"/>
      <c r="N55" s="255"/>
      <c r="O55" s="255"/>
      <c r="P55" s="255"/>
      <c r="Q55" s="139"/>
    </row>
    <row r="56" spans="1:17" s="240" customFormat="1">
      <c r="A56" s="313"/>
      <c r="B56" s="313" t="s">
        <v>3058</v>
      </c>
      <c r="D56" s="314"/>
      <c r="E56" s="314"/>
      <c r="F56" s="314"/>
      <c r="G56" s="314"/>
      <c r="H56" s="314"/>
      <c r="I56" s="314" t="s">
        <v>3030</v>
      </c>
      <c r="J56" s="257"/>
      <c r="K56" s="311"/>
      <c r="L56" s="312"/>
      <c r="M56" s="255"/>
      <c r="N56" s="255"/>
      <c r="O56" s="255"/>
      <c r="P56" s="255"/>
      <c r="Q56" s="139"/>
    </row>
    <row r="57" spans="1:17" s="240" customFormat="1">
      <c r="A57" s="96"/>
      <c r="B57" s="96"/>
      <c r="C57" s="96"/>
      <c r="D57" s="96"/>
      <c r="E57" s="96"/>
      <c r="F57" s="96"/>
      <c r="G57" s="96"/>
      <c r="H57" s="96"/>
      <c r="I57" s="96"/>
      <c r="J57" s="257"/>
      <c r="K57" s="311"/>
      <c r="L57" s="312"/>
      <c r="M57" s="255"/>
      <c r="N57" s="255"/>
      <c r="O57" s="255"/>
      <c r="P57" s="255"/>
      <c r="Q57" s="139"/>
    </row>
    <row r="58" spans="1:17" s="240" customFormat="1">
      <c r="A58" s="2842"/>
      <c r="B58" s="250"/>
      <c r="C58" s="250"/>
      <c r="D58" s="250"/>
      <c r="E58" s="96"/>
      <c r="F58" s="96"/>
      <c r="G58" s="96"/>
      <c r="H58" s="96"/>
      <c r="I58" s="2842"/>
      <c r="J58" s="257"/>
      <c r="K58" s="311"/>
      <c r="L58" s="312"/>
      <c r="M58" s="255"/>
      <c r="N58" s="255"/>
      <c r="O58" s="255"/>
      <c r="P58" s="255"/>
      <c r="Q58" s="139"/>
    </row>
    <row r="59" spans="1:17" s="105" customFormat="1">
      <c r="A59" s="2842"/>
      <c r="B59" s="250"/>
      <c r="C59" s="250"/>
      <c r="D59" s="250"/>
      <c r="E59" s="2842"/>
      <c r="F59" s="250"/>
      <c r="G59" s="250"/>
      <c r="H59" s="250"/>
      <c r="I59" s="2842"/>
      <c r="J59" s="315"/>
      <c r="K59" s="107"/>
      <c r="L59" s="107"/>
      <c r="M59" s="107"/>
      <c r="N59" s="107"/>
      <c r="O59" s="107"/>
      <c r="P59" s="107"/>
    </row>
    <row r="60" spans="1:17" s="105" customFormat="1">
      <c r="A60" s="2842"/>
      <c r="B60" s="250"/>
      <c r="C60" s="250"/>
      <c r="D60" s="250"/>
      <c r="E60" s="2842"/>
      <c r="F60" s="250"/>
      <c r="G60" s="250"/>
      <c r="H60" s="250"/>
      <c r="I60" s="2842"/>
      <c r="J60" s="315"/>
      <c r="K60" s="107"/>
      <c r="L60" s="107"/>
      <c r="M60" s="107"/>
      <c r="N60" s="107"/>
      <c r="O60" s="107"/>
      <c r="P60" s="107"/>
    </row>
    <row r="61" spans="1:17" s="91" customFormat="1">
      <c r="A61" s="2842"/>
      <c r="B61" s="250"/>
      <c r="C61" s="250"/>
      <c r="D61" s="250"/>
      <c r="E61" s="2842"/>
      <c r="F61" s="250"/>
      <c r="G61" s="250"/>
      <c r="H61" s="250"/>
      <c r="I61" s="2842"/>
      <c r="J61" s="96"/>
      <c r="K61" s="96"/>
      <c r="L61" s="96"/>
      <c r="M61" s="96"/>
      <c r="N61" s="96"/>
      <c r="O61" s="96"/>
      <c r="P61" s="96"/>
    </row>
    <row r="62" spans="1:17" s="91" customFormat="1">
      <c r="A62" s="2842"/>
      <c r="B62" s="250"/>
      <c r="C62" s="250"/>
      <c r="D62" s="250"/>
      <c r="E62" s="2842"/>
      <c r="F62" s="250"/>
      <c r="G62" s="250"/>
      <c r="H62" s="250"/>
      <c r="I62" s="2842"/>
      <c r="J62" s="96"/>
      <c r="K62" s="96"/>
      <c r="L62" s="96"/>
      <c r="M62" s="96"/>
      <c r="N62" s="96"/>
      <c r="O62" s="96"/>
      <c r="P62" s="96"/>
    </row>
    <row r="63" spans="1:17" s="91" customFormat="1">
      <c r="A63" s="2842"/>
      <c r="B63" s="250"/>
      <c r="C63" s="250"/>
      <c r="D63" s="250"/>
      <c r="E63" s="2842"/>
      <c r="F63" s="250"/>
      <c r="G63" s="250"/>
      <c r="H63" s="250"/>
      <c r="I63" s="2842"/>
      <c r="J63" s="96"/>
      <c r="K63" s="96"/>
      <c r="L63" s="96"/>
      <c r="M63" s="96"/>
      <c r="N63" s="96"/>
      <c r="O63" s="96"/>
      <c r="P63" s="96"/>
    </row>
    <row r="64" spans="1:17" s="91" customFormat="1">
      <c r="A64" s="309"/>
      <c r="B64" s="309"/>
      <c r="C64" s="309"/>
      <c r="D64" s="309"/>
      <c r="E64" s="111"/>
      <c r="F64" s="111"/>
      <c r="G64" s="111"/>
      <c r="H64" s="111"/>
      <c r="I64" s="266"/>
      <c r="J64" s="96"/>
      <c r="K64" s="96"/>
      <c r="L64" s="96"/>
      <c r="M64" s="96"/>
      <c r="N64" s="96"/>
      <c r="O64" s="96"/>
      <c r="P64" s="96"/>
    </row>
    <row r="65" spans="1:18" s="91" customFormat="1">
      <c r="A65" s="309"/>
      <c r="B65" s="309"/>
      <c r="C65" s="309"/>
      <c r="D65" s="309"/>
      <c r="E65" s="238"/>
      <c r="F65" s="238"/>
      <c r="G65" s="238"/>
      <c r="H65" s="238"/>
      <c r="I65" s="266"/>
      <c r="J65" s="96"/>
      <c r="K65" s="96"/>
      <c r="L65" s="96"/>
      <c r="M65" s="96"/>
      <c r="N65" s="96"/>
      <c r="O65" s="96"/>
      <c r="P65" s="96"/>
    </row>
    <row r="66" spans="1:18" s="105" customFormat="1">
      <c r="A66" s="309"/>
      <c r="B66" s="309"/>
      <c r="C66" s="309"/>
      <c r="D66" s="309"/>
      <c r="E66" s="238"/>
      <c r="F66" s="238"/>
      <c r="G66" s="238"/>
      <c r="H66" s="238"/>
      <c r="I66" s="266"/>
      <c r="J66" s="314"/>
      <c r="K66" s="314"/>
      <c r="L66" s="314"/>
      <c r="M66" s="314"/>
      <c r="N66" s="314"/>
      <c r="O66" s="314"/>
      <c r="P66" s="314"/>
      <c r="Q66" s="316"/>
    </row>
    <row r="67" spans="1:18" s="91" customFormat="1">
      <c r="A67" s="309"/>
      <c r="B67" s="309"/>
      <c r="C67" s="309"/>
      <c r="D67" s="309"/>
      <c r="E67" s="238"/>
      <c r="F67" s="238"/>
      <c r="G67" s="238"/>
      <c r="H67" s="238"/>
      <c r="I67" s="266"/>
      <c r="J67" s="96"/>
      <c r="K67" s="96"/>
      <c r="L67" s="96"/>
      <c r="M67" s="96"/>
      <c r="N67" s="96"/>
      <c r="O67" s="96"/>
      <c r="P67" s="96"/>
    </row>
    <row r="68" spans="1:18" s="91" customFormat="1">
      <c r="A68" s="309"/>
      <c r="B68" s="309"/>
      <c r="C68" s="309"/>
      <c r="D68" s="309"/>
      <c r="E68" s="111"/>
      <c r="F68" s="111"/>
      <c r="G68" s="111"/>
      <c r="H68" s="111"/>
      <c r="I68" s="265"/>
      <c r="J68" s="96"/>
      <c r="K68" s="96"/>
      <c r="L68" s="96"/>
      <c r="M68" s="96"/>
      <c r="N68" s="96"/>
      <c r="O68" s="96"/>
      <c r="P68" s="96"/>
    </row>
    <row r="69" spans="1:18" s="240" customFormat="1">
      <c r="A69" s="309"/>
      <c r="B69" s="309"/>
      <c r="C69" s="309"/>
      <c r="D69" s="309"/>
      <c r="E69" s="111"/>
      <c r="F69" s="111"/>
      <c r="G69" s="111"/>
      <c r="H69" s="111"/>
      <c r="I69" s="317"/>
      <c r="J69" s="257"/>
      <c r="K69" s="311"/>
      <c r="L69" s="312"/>
      <c r="M69" s="255"/>
      <c r="N69" s="255"/>
      <c r="O69" s="255"/>
      <c r="P69" s="255"/>
      <c r="Q69" s="139"/>
    </row>
    <row r="70" spans="1:18" s="240" customFormat="1">
      <c r="A70" s="309"/>
      <c r="B70" s="309"/>
      <c r="C70" s="309"/>
      <c r="D70" s="309"/>
      <c r="E70" s="255"/>
      <c r="F70" s="255"/>
      <c r="G70" s="255"/>
      <c r="H70" s="255"/>
      <c r="I70" s="266"/>
      <c r="J70" s="257"/>
      <c r="K70" s="311"/>
      <c r="L70" s="312"/>
      <c r="M70" s="255"/>
      <c r="N70" s="255"/>
      <c r="O70" s="255"/>
      <c r="P70" s="255"/>
      <c r="Q70" s="139"/>
    </row>
    <row r="71" spans="1:18" s="240" customFormat="1">
      <c r="A71" s="309"/>
      <c r="B71" s="309"/>
      <c r="C71" s="309"/>
      <c r="D71" s="309"/>
      <c r="E71" s="318"/>
      <c r="F71" s="318"/>
      <c r="G71" s="318"/>
      <c r="H71" s="318"/>
      <c r="I71" s="319"/>
      <c r="J71" s="257"/>
      <c r="K71" s="311"/>
      <c r="L71" s="312"/>
      <c r="M71" s="255"/>
      <c r="N71" s="255"/>
      <c r="O71" s="255"/>
      <c r="P71" s="255"/>
      <c r="Q71" s="139"/>
    </row>
    <row r="72" spans="1:18" s="240" customFormat="1">
      <c r="A72" s="320"/>
      <c r="B72" s="320"/>
      <c r="C72" s="320"/>
      <c r="D72" s="320"/>
      <c r="E72" s="321"/>
      <c r="F72" s="321"/>
      <c r="G72" s="321"/>
      <c r="H72" s="321"/>
      <c r="I72" s="238"/>
      <c r="J72" s="257"/>
      <c r="K72" s="311"/>
      <c r="L72" s="312"/>
      <c r="M72" s="255"/>
      <c r="N72" s="255"/>
      <c r="O72" s="255"/>
      <c r="P72" s="255"/>
      <c r="Q72" s="139"/>
    </row>
    <row r="73" spans="1:18" s="240" customFormat="1">
      <c r="A73" s="231"/>
      <c r="B73" s="231"/>
      <c r="C73" s="231"/>
      <c r="D73" s="231"/>
      <c r="E73" s="321"/>
      <c r="F73" s="321"/>
      <c r="G73" s="321"/>
      <c r="H73" s="321"/>
      <c r="I73" s="192"/>
      <c r="J73" s="257"/>
      <c r="K73" s="311"/>
      <c r="L73" s="312"/>
      <c r="M73" s="255"/>
      <c r="N73" s="255"/>
      <c r="O73" s="255"/>
      <c r="P73" s="255"/>
      <c r="Q73" s="139"/>
    </row>
    <row r="74" spans="1:18" s="240" customFormat="1">
      <c r="A74" s="191"/>
      <c r="B74" s="191"/>
      <c r="C74" s="191"/>
      <c r="D74" s="191"/>
      <c r="E74" s="322"/>
      <c r="F74" s="322"/>
      <c r="G74" s="322"/>
      <c r="H74" s="322"/>
      <c r="I74" s="192"/>
      <c r="J74" s="257"/>
      <c r="K74" s="311"/>
      <c r="L74" s="312"/>
      <c r="M74" s="323"/>
      <c r="N74" s="323"/>
      <c r="O74" s="323"/>
      <c r="P74" s="323"/>
      <c r="Q74" s="324"/>
    </row>
    <row r="75" spans="1:18" s="240" customFormat="1">
      <c r="A75" s="109" t="s">
        <v>3059</v>
      </c>
      <c r="B75" s="109"/>
      <c r="C75" s="109"/>
      <c r="D75" s="109"/>
      <c r="E75" s="322"/>
      <c r="F75" s="322"/>
      <c r="G75" s="322"/>
      <c r="H75" s="322"/>
      <c r="I75" s="192"/>
      <c r="J75" s="257"/>
      <c r="K75" s="311"/>
      <c r="L75" s="312"/>
      <c r="M75" s="255"/>
      <c r="N75" s="255"/>
      <c r="O75" s="255"/>
      <c r="P75" s="255"/>
      <c r="Q75" s="139"/>
      <c r="R75" s="325"/>
    </row>
    <row r="76" spans="1:18" s="240" customFormat="1">
      <c r="A76" s="326"/>
      <c r="B76" s="326"/>
      <c r="C76" s="326"/>
      <c r="D76" s="326"/>
      <c r="I76" s="233"/>
      <c r="J76" s="327"/>
      <c r="K76" s="328"/>
      <c r="L76" s="329"/>
      <c r="M76" s="324"/>
      <c r="N76" s="324"/>
      <c r="O76" s="324"/>
      <c r="P76" s="324"/>
      <c r="Q76" s="324"/>
      <c r="R76" s="325"/>
    </row>
    <row r="77" spans="1:18" s="240" customFormat="1">
      <c r="A77" s="326"/>
      <c r="B77" s="326"/>
      <c r="C77" s="326"/>
      <c r="D77" s="326"/>
      <c r="I77" s="330"/>
      <c r="J77" s="327"/>
      <c r="K77" s="328"/>
      <c r="L77" s="329"/>
      <c r="M77" s="139"/>
      <c r="N77" s="139"/>
      <c r="O77" s="139"/>
      <c r="P77" s="139"/>
      <c r="Q77" s="139"/>
      <c r="R77" s="325"/>
    </row>
    <row r="78" spans="1:18" s="240" customFormat="1">
      <c r="A78" s="326"/>
      <c r="B78" s="326"/>
      <c r="C78" s="326"/>
      <c r="D78" s="326"/>
      <c r="I78" s="331"/>
      <c r="J78" s="327"/>
      <c r="K78" s="328"/>
      <c r="L78" s="329"/>
      <c r="M78" s="139"/>
      <c r="N78" s="139"/>
      <c r="O78" s="139"/>
      <c r="P78" s="139"/>
      <c r="Q78" s="139"/>
    </row>
    <row r="79" spans="1:18" s="240" customFormat="1">
      <c r="A79" s="326"/>
      <c r="B79" s="326"/>
      <c r="C79" s="326"/>
      <c r="D79" s="326"/>
      <c r="E79" s="139"/>
      <c r="F79" s="139"/>
      <c r="G79" s="139"/>
      <c r="H79" s="139"/>
      <c r="I79" s="331"/>
      <c r="J79" s="327"/>
      <c r="K79" s="328"/>
      <c r="L79" s="329"/>
      <c r="M79" s="139"/>
      <c r="N79" s="139"/>
      <c r="O79" s="139"/>
      <c r="P79" s="139"/>
      <c r="Q79" s="139"/>
    </row>
    <row r="80" spans="1:18" s="240" customFormat="1">
      <c r="A80" s="326"/>
      <c r="B80" s="326"/>
      <c r="C80" s="326"/>
      <c r="D80" s="326"/>
      <c r="E80" s="139"/>
      <c r="F80" s="139"/>
      <c r="G80" s="139"/>
      <c r="H80" s="139"/>
      <c r="I80" s="233"/>
      <c r="J80" s="327"/>
      <c r="K80" s="328"/>
      <c r="L80" s="329"/>
      <c r="M80" s="139"/>
      <c r="N80" s="139"/>
      <c r="O80" s="139"/>
      <c r="P80" s="139"/>
      <c r="Q80" s="139"/>
    </row>
    <row r="81" spans="1:10" s="334" customFormat="1">
      <c r="A81" s="233"/>
      <c r="B81" s="233"/>
      <c r="C81" s="233"/>
      <c r="D81" s="233"/>
      <c r="E81" s="332"/>
      <c r="F81" s="332"/>
      <c r="G81" s="332"/>
      <c r="H81" s="332"/>
      <c r="I81" s="233"/>
      <c r="J81" s="333"/>
    </row>
    <row r="82" spans="1:10" s="240" customFormat="1">
      <c r="A82" s="233"/>
      <c r="B82" s="233"/>
      <c r="C82" s="233"/>
      <c r="D82" s="233"/>
      <c r="E82" s="139"/>
      <c r="F82" s="139"/>
      <c r="G82" s="139"/>
      <c r="H82" s="139"/>
      <c r="I82" s="233"/>
      <c r="J82" s="335"/>
    </row>
    <row r="83" spans="1:10">
      <c r="A83" s="233"/>
      <c r="B83" s="233"/>
      <c r="C83" s="233"/>
      <c r="D83" s="233"/>
      <c r="E83" s="139"/>
      <c r="F83" s="139"/>
      <c r="G83" s="139"/>
      <c r="H83" s="139"/>
    </row>
    <row r="84" spans="1:10">
      <c r="A84" s="233"/>
      <c r="B84" s="233"/>
      <c r="C84" s="233"/>
      <c r="D84" s="233"/>
      <c r="E84" s="139"/>
      <c r="F84" s="139"/>
      <c r="G84" s="139"/>
      <c r="H84" s="139"/>
    </row>
    <row r="85" spans="1:10">
      <c r="A85" s="233"/>
      <c r="B85" s="233"/>
      <c r="C85" s="233"/>
      <c r="D85" s="233"/>
      <c r="E85" s="139"/>
      <c r="F85" s="139"/>
      <c r="G85" s="139"/>
      <c r="H85" s="139"/>
    </row>
    <row r="86" spans="1:10">
      <c r="A86" s="233"/>
      <c r="B86" s="233"/>
      <c r="C86" s="233"/>
      <c r="D86" s="233"/>
      <c r="E86" s="337"/>
      <c r="F86" s="337"/>
      <c r="G86" s="337"/>
      <c r="H86" s="337"/>
    </row>
    <row r="87" spans="1:10">
      <c r="A87" s="233"/>
      <c r="B87" s="233"/>
      <c r="C87" s="233"/>
      <c r="D87" s="233"/>
      <c r="E87" s="240"/>
      <c r="F87" s="240"/>
      <c r="G87" s="240"/>
      <c r="H87" s="240"/>
    </row>
    <row r="88" spans="1:10">
      <c r="A88" s="233"/>
      <c r="B88" s="233"/>
      <c r="C88" s="233"/>
      <c r="D88" s="233"/>
      <c r="E88" s="240"/>
      <c r="F88" s="240"/>
      <c r="G88" s="240"/>
      <c r="H88" s="240"/>
    </row>
    <row r="89" spans="1:10">
      <c r="A89" s="233"/>
      <c r="B89" s="233"/>
      <c r="C89" s="233"/>
      <c r="D89" s="233"/>
      <c r="E89" s="240"/>
      <c r="F89" s="240"/>
      <c r="G89" s="240"/>
      <c r="H89" s="240"/>
    </row>
    <row r="90" spans="1:10">
      <c r="A90" s="233"/>
      <c r="B90" s="233"/>
      <c r="C90" s="233"/>
      <c r="D90" s="233"/>
      <c r="E90" s="240"/>
      <c r="F90" s="240"/>
      <c r="G90" s="240"/>
      <c r="H90" s="240"/>
    </row>
    <row r="91" spans="1:10">
      <c r="A91" s="233"/>
      <c r="B91" s="233"/>
      <c r="C91" s="233"/>
      <c r="D91" s="233"/>
      <c r="E91" s="335"/>
      <c r="F91" s="335"/>
      <c r="G91" s="335"/>
      <c r="H91" s="335"/>
      <c r="J91" s="233"/>
    </row>
    <row r="92" spans="1:10">
      <c r="A92" s="233"/>
      <c r="B92" s="233"/>
      <c r="C92" s="233"/>
      <c r="D92" s="233"/>
      <c r="E92" s="335"/>
      <c r="F92" s="335"/>
      <c r="G92" s="335"/>
      <c r="H92" s="335"/>
      <c r="J92" s="233"/>
    </row>
    <row r="93" spans="1:10">
      <c r="A93" s="233"/>
      <c r="B93" s="233"/>
      <c r="C93" s="233"/>
      <c r="D93" s="233"/>
      <c r="E93" s="335"/>
      <c r="F93" s="335"/>
      <c r="G93" s="335"/>
      <c r="H93" s="335"/>
      <c r="J93" s="233"/>
    </row>
    <row r="94" spans="1:10">
      <c r="A94" s="338"/>
      <c r="B94" s="338"/>
      <c r="C94" s="338"/>
      <c r="D94" s="338"/>
      <c r="E94" s="240"/>
      <c r="F94" s="240"/>
      <c r="G94" s="240"/>
      <c r="H94" s="240"/>
      <c r="J94" s="233"/>
    </row>
    <row r="95" spans="1:10">
      <c r="A95" s="339"/>
      <c r="B95" s="339"/>
      <c r="C95" s="339"/>
      <c r="D95" s="339"/>
      <c r="J95" s="233"/>
    </row>
    <row r="96" spans="1:10">
      <c r="J96" s="233"/>
    </row>
    <row r="97" spans="10:10">
      <c r="J97" s="233"/>
    </row>
    <row r="98" spans="10:10">
      <c r="J98" s="233"/>
    </row>
    <row r="99" spans="10:10">
      <c r="J99" s="233"/>
    </row>
    <row r="100" spans="10:10">
      <c r="J100" s="233"/>
    </row>
    <row r="101" spans="10:10">
      <c r="J101" s="233"/>
    </row>
    <row r="102" spans="10:10">
      <c r="J102" s="233"/>
    </row>
    <row r="103" spans="10:10">
      <c r="J103" s="233"/>
    </row>
    <row r="104" spans="10:10">
      <c r="J104" s="233"/>
    </row>
  </sheetData>
  <mergeCells count="25">
    <mergeCell ref="M10:M14"/>
    <mergeCell ref="B15:H15"/>
    <mergeCell ref="N28:P28"/>
    <mergeCell ref="N30:P30"/>
    <mergeCell ref="A9:A14"/>
    <mergeCell ref="B9:E9"/>
    <mergeCell ref="F9:H9"/>
    <mergeCell ref="I9:I14"/>
    <mergeCell ref="J9:J14"/>
    <mergeCell ref="B10:B14"/>
    <mergeCell ref="C10:C14"/>
    <mergeCell ref="D10:D14"/>
    <mergeCell ref="F10:F14"/>
    <mergeCell ref="E10:E14"/>
    <mergeCell ref="G10:G14"/>
    <mergeCell ref="H10:H14"/>
    <mergeCell ref="A58:A63"/>
    <mergeCell ref="I58:I63"/>
    <mergeCell ref="J36:K36"/>
    <mergeCell ref="N36:P36"/>
    <mergeCell ref="J38:K38"/>
    <mergeCell ref="N38:P38"/>
    <mergeCell ref="E59:E63"/>
    <mergeCell ref="A49:P49"/>
    <mergeCell ref="A50:P50"/>
  </mergeCells>
  <pageMargins left="0.65" right="0.24" top="0.51" bottom="0.25" header="0.5" footer="0.5"/>
  <pageSetup scale="64" fitToHeight="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sheetPr>
  <dimension ref="A1:U101"/>
  <sheetViews>
    <sheetView showGridLines="0" view="pageBreakPreview" zoomScale="85" zoomScaleNormal="85" zoomScaleSheetLayoutView="85" workbookViewId="0">
      <selection activeCell="O16" sqref="O16"/>
    </sheetView>
  </sheetViews>
  <sheetFormatPr defaultColWidth="9" defaultRowHeight="13.2"/>
  <cols>
    <col min="1" max="2" width="23.33203125" style="326" customWidth="1"/>
    <col min="3" max="3" width="12.109375" style="326" customWidth="1"/>
    <col min="4" max="5" width="12.44140625" style="326" customWidth="1"/>
    <col min="6" max="6" width="12.6640625" style="233" customWidth="1"/>
    <col min="7" max="8" width="11.44140625" style="233" customWidth="1"/>
    <col min="9" max="9" width="12.6640625" style="233" customWidth="1"/>
    <col min="10" max="10" width="12" style="233" customWidth="1"/>
    <col min="11" max="11" width="11.109375" style="336" hidden="1" customWidth="1"/>
    <col min="12" max="12" width="21.5546875" style="233" hidden="1" customWidth="1"/>
    <col min="13" max="13" width="9" style="233" hidden="1" customWidth="1"/>
    <col min="14" max="14" width="21.109375" style="233" hidden="1" customWidth="1"/>
    <col min="15" max="15" width="12.6640625" style="233" customWidth="1"/>
    <col min="16" max="16" width="1.33203125" style="233" customWidth="1"/>
    <col min="17" max="17" width="13.88671875" style="233" customWidth="1"/>
    <col min="18" max="18" width="21.109375" style="233" customWidth="1"/>
    <col min="19" max="19" width="10.6640625" style="233" bestFit="1" customWidth="1"/>
    <col min="20" max="20" width="9.109375" style="233" bestFit="1" customWidth="1"/>
    <col min="21" max="21" width="9.88671875" style="233" bestFit="1" customWidth="1"/>
    <col min="22" max="22" width="9.33203125" style="233" bestFit="1" customWidth="1"/>
    <col min="23" max="23" width="9.109375" style="233" bestFit="1" customWidth="1"/>
    <col min="24" max="24" width="9.33203125" style="233" bestFit="1" customWidth="1"/>
    <col min="25" max="25" width="9.109375" style="233" bestFit="1" customWidth="1"/>
    <col min="26" max="26" width="9.33203125" style="233" bestFit="1" customWidth="1"/>
    <col min="27" max="16384" width="9" style="233"/>
  </cols>
  <sheetData>
    <row r="1" spans="1:18">
      <c r="A1" s="231"/>
      <c r="B1" s="231"/>
      <c r="C1" s="231"/>
      <c r="D1" s="231"/>
      <c r="E1" s="231"/>
      <c r="F1" s="192"/>
      <c r="G1" s="192"/>
      <c r="H1" s="192"/>
      <c r="I1" s="192"/>
      <c r="J1" s="192"/>
      <c r="K1" s="232"/>
      <c r="L1" s="192"/>
      <c r="M1" s="192"/>
      <c r="N1" s="192"/>
      <c r="O1" s="192"/>
      <c r="P1" s="192"/>
      <c r="Q1" s="192"/>
    </row>
    <row r="2" spans="1:18">
      <c r="A2" s="234" t="s">
        <v>2946</v>
      </c>
      <c r="B2" s="234"/>
      <c r="C2" s="234"/>
      <c r="D2" s="234"/>
      <c r="E2" s="234"/>
      <c r="F2" s="192"/>
      <c r="G2" s="192"/>
      <c r="H2" s="192"/>
      <c r="I2" s="192"/>
      <c r="J2" s="235"/>
      <c r="K2" s="232"/>
      <c r="L2" s="192"/>
      <c r="M2" s="192"/>
      <c r="N2" s="192"/>
      <c r="O2" s="192"/>
      <c r="P2" s="192"/>
      <c r="Q2" s="192"/>
    </row>
    <row r="3" spans="1:18">
      <c r="A3" s="550" t="s">
        <v>3156</v>
      </c>
      <c r="B3" s="109"/>
      <c r="C3" s="109"/>
      <c r="D3" s="109"/>
      <c r="E3" s="109"/>
      <c r="F3" s="192"/>
      <c r="G3" s="192"/>
      <c r="H3" s="192"/>
      <c r="I3" s="192"/>
      <c r="J3" s="236"/>
      <c r="K3" s="232"/>
      <c r="L3" s="192"/>
      <c r="M3" s="192"/>
      <c r="N3" s="192"/>
      <c r="O3" s="192"/>
      <c r="P3" s="192"/>
      <c r="Q3" s="192"/>
    </row>
    <row r="4" spans="1:18" s="240" customFormat="1">
      <c r="A4" s="109" t="str">
        <f>+BS!A3</f>
        <v>AS AT SEPTEMBER 30, 2021</v>
      </c>
      <c r="B4" s="109"/>
      <c r="C4" s="109"/>
      <c r="D4" s="109"/>
      <c r="E4" s="109"/>
      <c r="F4" s="237"/>
      <c r="G4" s="237"/>
      <c r="H4" s="237"/>
      <c r="I4" s="237"/>
      <c r="J4" s="238"/>
      <c r="K4" s="239"/>
      <c r="L4" s="238"/>
      <c r="M4" s="238"/>
      <c r="N4" s="238"/>
      <c r="O4" s="238"/>
      <c r="P4" s="238"/>
      <c r="Q4" s="238"/>
    </row>
    <row r="5" spans="1:18" s="240" customFormat="1">
      <c r="A5" s="549"/>
      <c r="B5" s="549"/>
      <c r="C5" s="109"/>
      <c r="D5" s="109"/>
      <c r="E5" s="109"/>
      <c r="F5" s="237"/>
      <c r="G5" s="237"/>
      <c r="H5" s="237"/>
      <c r="I5" s="237"/>
      <c r="J5" s="238"/>
      <c r="K5" s="239"/>
      <c r="L5" s="238"/>
      <c r="M5" s="238"/>
      <c r="N5" s="238"/>
      <c r="O5" s="238"/>
      <c r="P5" s="238"/>
      <c r="Q5" s="238"/>
    </row>
    <row r="6" spans="1:18" s="240" customFormat="1">
      <c r="A6" s="388" t="s">
        <v>3097</v>
      </c>
      <c r="B6" s="388"/>
      <c r="C6" s="109"/>
      <c r="D6" s="109"/>
      <c r="E6" s="109"/>
      <c r="F6" s="237"/>
      <c r="G6" s="237"/>
      <c r="H6" s="237"/>
      <c r="I6" s="237"/>
      <c r="J6" s="112"/>
      <c r="K6" s="239"/>
      <c r="L6" s="238"/>
      <c r="M6" s="238"/>
      <c r="N6" s="238"/>
      <c r="Q6" s="112" t="s">
        <v>2957</v>
      </c>
    </row>
    <row r="7" spans="1:18" s="240" customFormat="1">
      <c r="A7" s="275" t="s">
        <v>3050</v>
      </c>
      <c r="B7" s="275"/>
      <c r="C7" s="109"/>
      <c r="D7" s="109"/>
      <c r="E7" s="109"/>
      <c r="F7" s="237"/>
      <c r="G7" s="237"/>
      <c r="H7" s="237"/>
      <c r="I7" s="237"/>
      <c r="J7" s="238"/>
      <c r="K7" s="239"/>
      <c r="L7" s="238"/>
      <c r="M7" s="238"/>
      <c r="N7" s="238"/>
      <c r="O7" s="238"/>
      <c r="P7" s="238"/>
      <c r="Q7" s="238"/>
    </row>
    <row r="8" spans="1:18">
      <c r="A8" s="109"/>
      <c r="B8" s="109"/>
      <c r="C8" s="241"/>
      <c r="D8" s="241"/>
      <c r="E8" s="241"/>
      <c r="F8" s="242"/>
      <c r="G8" s="242"/>
      <c r="H8" s="242"/>
      <c r="I8" s="242"/>
      <c r="J8" s="242"/>
      <c r="K8" s="243"/>
      <c r="L8" s="242"/>
      <c r="M8" s="242"/>
      <c r="N8" s="242"/>
      <c r="O8" s="242"/>
      <c r="P8" s="242"/>
      <c r="Q8" s="242"/>
      <c r="R8" s="244"/>
    </row>
    <row r="9" spans="1:18">
      <c r="A9" s="109"/>
      <c r="B9" s="109"/>
      <c r="C9" s="241"/>
      <c r="D9" s="241"/>
      <c r="E9" s="241"/>
      <c r="F9" s="242"/>
      <c r="G9" s="242"/>
      <c r="H9" s="242"/>
      <c r="I9" s="242"/>
      <c r="J9" s="242"/>
      <c r="K9" s="243"/>
      <c r="L9" s="242"/>
      <c r="M9" s="242"/>
      <c r="N9" s="242"/>
      <c r="O9" s="242"/>
      <c r="P9" s="242"/>
      <c r="Q9" s="242"/>
      <c r="R9" s="244"/>
    </row>
    <row r="10" spans="1:18" s="240" customFormat="1">
      <c r="A10" s="264"/>
      <c r="B10" s="264"/>
      <c r="C10" s="264"/>
      <c r="D10" s="264"/>
      <c r="E10" s="264"/>
      <c r="F10" s="265"/>
      <c r="G10" s="265"/>
      <c r="H10" s="265"/>
      <c r="I10" s="265"/>
      <c r="J10" s="256"/>
      <c r="K10" s="239"/>
      <c r="L10" s="238"/>
      <c r="M10" s="238"/>
      <c r="N10" s="238"/>
      <c r="O10" s="238"/>
      <c r="P10" s="238"/>
      <c r="Q10" s="238"/>
    </row>
    <row r="11" spans="1:18" s="240" customFormat="1" hidden="1">
      <c r="A11" s="264"/>
      <c r="B11" s="264"/>
      <c r="C11" s="264"/>
      <c r="D11" s="264"/>
      <c r="E11" s="264"/>
      <c r="F11" s="265"/>
      <c r="G11" s="265"/>
      <c r="H11" s="265"/>
      <c r="I11" s="265"/>
      <c r="J11" s="266"/>
      <c r="K11" s="239"/>
      <c r="L11" s="238"/>
      <c r="M11" s="238"/>
      <c r="N11" s="238"/>
      <c r="O11" s="238"/>
      <c r="P11" s="238"/>
      <c r="Q11" s="238"/>
    </row>
    <row r="12" spans="1:18" s="240" customFormat="1" ht="12.75" hidden="1" customHeight="1">
      <c r="A12" s="264"/>
      <c r="B12" s="264"/>
      <c r="C12" s="264"/>
      <c r="D12" s="264"/>
      <c r="E12" s="264"/>
      <c r="F12" s="265"/>
      <c r="G12" s="238"/>
      <c r="H12" s="238"/>
      <c r="I12" s="238"/>
      <c r="J12" s="238"/>
      <c r="K12" s="239"/>
      <c r="L12" s="238"/>
      <c r="M12" s="238"/>
      <c r="N12" s="238"/>
      <c r="O12" s="2812" t="s">
        <v>3024</v>
      </c>
      <c r="P12" s="2812"/>
      <c r="Q12" s="2812"/>
    </row>
    <row r="13" spans="1:18" s="240" customFormat="1" ht="42" hidden="1" customHeight="1">
      <c r="A13" s="264"/>
      <c r="B13" s="264"/>
      <c r="C13" s="264"/>
      <c r="D13" s="264"/>
      <c r="E13" s="264"/>
      <c r="F13" s="265"/>
      <c r="G13" s="238"/>
      <c r="H13" s="238"/>
      <c r="I13" s="238"/>
      <c r="J13" s="238"/>
      <c r="K13" s="239"/>
      <c r="L13" s="238"/>
      <c r="M13" s="238"/>
      <c r="N13" s="238"/>
      <c r="O13" s="195" t="s">
        <v>3025</v>
      </c>
      <c r="P13" s="195"/>
      <c r="Q13" s="196" t="s">
        <v>3026</v>
      </c>
    </row>
    <row r="14" spans="1:18" s="240" customFormat="1" hidden="1">
      <c r="A14" s="264"/>
      <c r="B14" s="264"/>
      <c r="C14" s="264"/>
      <c r="D14" s="264"/>
      <c r="E14" s="264"/>
      <c r="F14" s="265"/>
      <c r="G14" s="238"/>
      <c r="H14" s="238"/>
      <c r="I14" s="238"/>
      <c r="J14" s="238"/>
      <c r="K14" s="239"/>
      <c r="L14" s="238"/>
      <c r="M14" s="238"/>
      <c r="N14" s="238"/>
      <c r="O14" s="2812" t="s">
        <v>3027</v>
      </c>
      <c r="P14" s="2812"/>
      <c r="Q14" s="2812"/>
    </row>
    <row r="15" spans="1:18" s="240" customFormat="1" hidden="1">
      <c r="A15" s="264"/>
      <c r="B15" s="264"/>
      <c r="C15" s="264"/>
      <c r="D15" s="264"/>
      <c r="E15" s="264"/>
      <c r="F15" s="265"/>
      <c r="G15" s="238"/>
      <c r="H15" s="238"/>
      <c r="I15" s="238"/>
      <c r="J15" s="238"/>
      <c r="K15" s="239"/>
      <c r="L15" s="238"/>
      <c r="M15" s="238"/>
      <c r="N15" s="238"/>
      <c r="O15" s="199"/>
      <c r="P15" s="199"/>
      <c r="Q15" s="199"/>
    </row>
    <row r="16" spans="1:18" s="240" customFormat="1" ht="10.5" customHeight="1" thickBot="1">
      <c r="A16" s="191" t="s">
        <v>2933</v>
      </c>
      <c r="B16" s="191"/>
      <c r="C16" s="264"/>
      <c r="D16" s="264"/>
      <c r="E16" s="264"/>
      <c r="F16" s="265"/>
      <c r="G16" s="238"/>
      <c r="H16" s="238"/>
      <c r="I16" s="238"/>
      <c r="J16" s="238"/>
      <c r="K16" s="239"/>
      <c r="L16" s="238"/>
      <c r="M16" s="238"/>
      <c r="N16" s="238"/>
      <c r="O16" s="267"/>
      <c r="P16" s="267"/>
      <c r="Q16" s="200">
        <v>42176076</v>
      </c>
    </row>
    <row r="17" spans="1:21" s="240" customFormat="1" ht="13.8" thickTop="1">
      <c r="A17" s="264"/>
      <c r="B17" s="264"/>
      <c r="C17" s="264"/>
      <c r="D17" s="264"/>
      <c r="E17" s="264"/>
      <c r="F17" s="265"/>
      <c r="G17" s="265"/>
      <c r="H17" s="265"/>
      <c r="I17" s="265"/>
      <c r="J17" s="266"/>
      <c r="K17" s="239"/>
      <c r="L17" s="238"/>
      <c r="M17" s="238"/>
      <c r="N17" s="238"/>
      <c r="O17" s="238"/>
      <c r="P17" s="238"/>
      <c r="Q17" s="238"/>
      <c r="U17" s="268">
        <f>'Lead (2) DEC 11-H'!K17</f>
        <v>0</v>
      </c>
    </row>
    <row r="18" spans="1:21" s="93" customFormat="1">
      <c r="A18" s="2867" t="s">
        <v>3043</v>
      </c>
      <c r="B18" s="2857" t="s">
        <v>3098</v>
      </c>
      <c r="C18" s="2868" t="s">
        <v>3044</v>
      </c>
      <c r="D18" s="2868"/>
      <c r="E18" s="2868"/>
      <c r="F18" s="2868"/>
      <c r="G18" s="2869" t="s">
        <v>3089</v>
      </c>
      <c r="H18" s="2869"/>
      <c r="I18" s="2869"/>
      <c r="J18" s="2864" t="s">
        <v>3036</v>
      </c>
      <c r="K18" s="2864" t="s">
        <v>3045</v>
      </c>
      <c r="L18" s="2857" t="s">
        <v>3046</v>
      </c>
      <c r="M18" s="269"/>
      <c r="N18" s="92"/>
      <c r="O18" s="2864" t="s">
        <v>3045</v>
      </c>
      <c r="P18" s="495"/>
      <c r="Q18" s="2857" t="s">
        <v>3046</v>
      </c>
    </row>
    <row r="19" spans="1:21" s="93" customFormat="1" ht="12.75" customHeight="1">
      <c r="A19" s="2867"/>
      <c r="B19" s="2858"/>
      <c r="C19" s="2857" t="s">
        <v>3133</v>
      </c>
      <c r="D19" s="2870" t="s">
        <v>2980</v>
      </c>
      <c r="E19" s="2870" t="s">
        <v>3047</v>
      </c>
      <c r="F19" s="2847" t="s">
        <v>3089</v>
      </c>
      <c r="G19" s="2870" t="s">
        <v>2983</v>
      </c>
      <c r="H19" s="2870" t="s">
        <v>3048</v>
      </c>
      <c r="I19" s="2871" t="s">
        <v>3157</v>
      </c>
      <c r="J19" s="2865"/>
      <c r="K19" s="2865"/>
      <c r="L19" s="2858"/>
      <c r="M19" s="269"/>
      <c r="N19" s="92"/>
      <c r="O19" s="2865"/>
      <c r="P19" s="496"/>
      <c r="Q19" s="2858"/>
    </row>
    <row r="20" spans="1:21" s="93" customFormat="1">
      <c r="A20" s="2867"/>
      <c r="B20" s="2858"/>
      <c r="C20" s="2858"/>
      <c r="D20" s="2870"/>
      <c r="E20" s="2870"/>
      <c r="F20" s="2847"/>
      <c r="G20" s="2870"/>
      <c r="H20" s="2870"/>
      <c r="I20" s="2871"/>
      <c r="J20" s="2865"/>
      <c r="K20" s="2865"/>
      <c r="L20" s="2858"/>
      <c r="M20" s="92"/>
      <c r="N20" s="92"/>
      <c r="O20" s="2865"/>
      <c r="P20" s="496"/>
      <c r="Q20" s="2858"/>
    </row>
    <row r="21" spans="1:21" s="93" customFormat="1">
      <c r="A21" s="2867"/>
      <c r="B21" s="2858"/>
      <c r="C21" s="2858"/>
      <c r="D21" s="2870"/>
      <c r="E21" s="2870"/>
      <c r="F21" s="2847"/>
      <c r="G21" s="2870"/>
      <c r="H21" s="2870"/>
      <c r="I21" s="2871"/>
      <c r="J21" s="2865"/>
      <c r="K21" s="2865"/>
      <c r="L21" s="2858"/>
      <c r="M21" s="92"/>
      <c r="N21" s="92"/>
      <c r="O21" s="2865"/>
      <c r="P21" s="496"/>
      <c r="Q21" s="2858"/>
    </row>
    <row r="22" spans="1:21" s="93" customFormat="1">
      <c r="A22" s="2867"/>
      <c r="B22" s="2858"/>
      <c r="C22" s="2858"/>
      <c r="D22" s="2870"/>
      <c r="E22" s="2870"/>
      <c r="F22" s="2847"/>
      <c r="G22" s="2870"/>
      <c r="H22" s="2870"/>
      <c r="I22" s="2871"/>
      <c r="J22" s="2865"/>
      <c r="K22" s="2865"/>
      <c r="L22" s="2858"/>
      <c r="M22" s="92"/>
      <c r="N22" s="92"/>
      <c r="O22" s="2865"/>
      <c r="P22" s="496"/>
      <c r="Q22" s="2858"/>
    </row>
    <row r="23" spans="1:21" s="93" customFormat="1">
      <c r="A23" s="2867"/>
      <c r="B23" s="2859"/>
      <c r="C23" s="2859"/>
      <c r="D23" s="2870"/>
      <c r="E23" s="2870"/>
      <c r="F23" s="2861"/>
      <c r="G23" s="2870"/>
      <c r="H23" s="2870"/>
      <c r="I23" s="2871"/>
      <c r="J23" s="2866"/>
      <c r="K23" s="2866"/>
      <c r="L23" s="2859"/>
      <c r="M23" s="92"/>
      <c r="N23" s="92"/>
      <c r="O23" s="2866"/>
      <c r="P23" s="497"/>
      <c r="Q23" s="2859"/>
    </row>
    <row r="24" spans="1:21" s="93" customFormat="1">
      <c r="A24" s="270"/>
      <c r="B24" s="270"/>
      <c r="C24" s="271"/>
      <c r="D24" s="271"/>
      <c r="E24" s="271"/>
      <c r="F24" s="271"/>
      <c r="G24" s="2862" t="s">
        <v>3049</v>
      </c>
      <c r="H24" s="2863"/>
      <c r="I24" s="2863"/>
      <c r="J24" s="274" t="s">
        <v>2988</v>
      </c>
      <c r="K24" s="274" t="s">
        <v>2988</v>
      </c>
      <c r="L24" s="274" t="s">
        <v>2988</v>
      </c>
      <c r="M24" s="92"/>
      <c r="N24" s="92"/>
      <c r="O24" s="274" t="s">
        <v>2988</v>
      </c>
      <c r="P24" s="274"/>
      <c r="Q24" s="274" t="s">
        <v>2988</v>
      </c>
    </row>
    <row r="25" spans="1:21" s="93" customFormat="1">
      <c r="A25" s="503" t="s">
        <v>3132</v>
      </c>
      <c r="B25" s="275"/>
      <c r="C25" s="271"/>
      <c r="D25" s="271"/>
      <c r="E25" s="271"/>
      <c r="F25" s="271"/>
      <c r="G25" s="272"/>
      <c r="H25" s="273"/>
      <c r="I25" s="273"/>
      <c r="J25" s="276"/>
      <c r="K25" s="276"/>
      <c r="L25" s="277"/>
      <c r="M25" s="92"/>
      <c r="N25" s="92"/>
      <c r="O25" s="92"/>
      <c r="P25" s="92"/>
      <c r="Q25" s="92"/>
    </row>
    <row r="26" spans="1:21" s="93" customFormat="1">
      <c r="A26" s="278" t="s">
        <v>3051</v>
      </c>
      <c r="B26" s="278"/>
      <c r="C26" s="271"/>
      <c r="D26" s="271"/>
      <c r="E26" s="271"/>
      <c r="F26" s="271"/>
      <c r="G26" s="272"/>
      <c r="H26" s="273"/>
      <c r="I26" s="273"/>
      <c r="J26" s="279"/>
      <c r="K26" s="279"/>
      <c r="L26" s="277"/>
      <c r="M26" s="277" t="s">
        <v>3052</v>
      </c>
      <c r="N26" s="280" t="s">
        <v>3053</v>
      </c>
      <c r="O26" s="280"/>
      <c r="P26" s="280"/>
      <c r="Q26" s="280"/>
      <c r="R26" s="281" t="s">
        <v>3052</v>
      </c>
      <c r="S26" s="282" t="s">
        <v>3053</v>
      </c>
    </row>
    <row r="27" spans="1:21" s="93" customFormat="1">
      <c r="A27" s="504" t="s">
        <v>3054</v>
      </c>
      <c r="B27" s="505">
        <v>39353</v>
      </c>
      <c r="C27" s="283">
        <v>550</v>
      </c>
      <c r="D27" s="284">
        <v>0</v>
      </c>
      <c r="E27" s="283">
        <v>0</v>
      </c>
      <c r="F27" s="284">
        <f>C27+D27-E27</f>
        <v>550</v>
      </c>
      <c r="G27" s="285">
        <v>1011220</v>
      </c>
      <c r="H27" s="506">
        <v>212143</v>
      </c>
      <c r="I27" s="286">
        <f>H27-G27</f>
        <v>-799077</v>
      </c>
      <c r="J27" s="287">
        <f>+H27/BS!$G$29*100</f>
        <v>58.36</v>
      </c>
      <c r="K27" s="99" t="e">
        <v>#DIV/0!</v>
      </c>
      <c r="L27" s="288">
        <f>F27*N27/M27*100</f>
        <v>0</v>
      </c>
      <c r="M27" s="101">
        <v>1200000000</v>
      </c>
      <c r="N27" s="101">
        <v>1785</v>
      </c>
      <c r="O27" s="289">
        <f>+H27/BS!$G$12*100</f>
        <v>91.83</v>
      </c>
      <c r="P27" s="289"/>
      <c r="Q27" s="507">
        <f>+F27*S27/R27*100</f>
        <v>0.08</v>
      </c>
      <c r="R27" s="282">
        <v>1200000000</v>
      </c>
      <c r="S27" s="282">
        <v>1785</v>
      </c>
    </row>
    <row r="28" spans="1:21" s="93" customFormat="1">
      <c r="A28" s="277"/>
      <c r="B28" s="277"/>
      <c r="C28" s="283"/>
      <c r="D28" s="284"/>
      <c r="E28" s="284"/>
      <c r="F28" s="284"/>
      <c r="G28" s="290"/>
      <c r="H28" s="290"/>
      <c r="I28" s="286"/>
      <c r="J28" s="291"/>
      <c r="K28" s="291"/>
      <c r="L28" s="292"/>
      <c r="M28" s="92"/>
      <c r="N28" s="92"/>
      <c r="O28" s="92"/>
      <c r="P28" s="92"/>
      <c r="Q28" s="92"/>
    </row>
    <row r="29" spans="1:21" s="93" customFormat="1" ht="13.8" thickBot="1">
      <c r="A29" s="278"/>
      <c r="B29" s="278"/>
      <c r="C29" s="285"/>
      <c r="D29" s="285"/>
      <c r="E29" s="285"/>
      <c r="F29" s="285"/>
      <c r="G29" s="293">
        <f>G27</f>
        <v>1011220</v>
      </c>
      <c r="H29" s="293">
        <f>H27</f>
        <v>212143</v>
      </c>
      <c r="I29" s="294">
        <f>I27</f>
        <v>-799077</v>
      </c>
      <c r="J29" s="295"/>
      <c r="K29" s="295"/>
      <c r="L29" s="296"/>
      <c r="M29" s="92"/>
      <c r="N29" s="92"/>
      <c r="O29" s="92"/>
      <c r="P29" s="92"/>
      <c r="Q29" s="92"/>
      <c r="S29" s="93">
        <f>+'gis sukuk Debt'!G23</f>
        <v>21701025</v>
      </c>
    </row>
    <row r="30" spans="1:21" s="93" customFormat="1" ht="13.8" thickTop="1">
      <c r="A30" s="297"/>
      <c r="B30" s="297"/>
      <c r="C30" s="298"/>
      <c r="D30" s="90"/>
      <c r="E30" s="90"/>
      <c r="F30" s="90"/>
      <c r="G30" s="90"/>
      <c r="H30" s="90"/>
      <c r="I30" s="299"/>
      <c r="J30" s="299"/>
      <c r="K30" s="92"/>
      <c r="L30" s="92"/>
      <c r="M30" s="92"/>
      <c r="N30" s="92"/>
      <c r="O30" s="92"/>
      <c r="P30" s="92"/>
      <c r="Q30" s="92"/>
      <c r="S30" s="95">
        <f>+H27</f>
        <v>212143</v>
      </c>
    </row>
    <row r="31" spans="1:21" s="93" customFormat="1">
      <c r="A31" s="297"/>
      <c r="B31" s="297"/>
      <c r="C31" s="298"/>
      <c r="D31" s="90"/>
      <c r="E31" s="90"/>
      <c r="F31" s="90"/>
      <c r="G31" s="90"/>
      <c r="H31" s="90"/>
      <c r="I31" s="299"/>
      <c r="J31" s="299"/>
      <c r="K31" s="92"/>
      <c r="L31" s="92"/>
      <c r="M31" s="92"/>
      <c r="N31" s="92"/>
      <c r="O31" s="92"/>
      <c r="P31" s="92"/>
      <c r="Q31" s="92"/>
      <c r="S31" s="93">
        <f>SUM(S29:S30)</f>
        <v>21913168</v>
      </c>
    </row>
    <row r="32" spans="1:21" s="93" customFormat="1">
      <c r="A32" s="297"/>
      <c r="B32" s="297"/>
      <c r="C32" s="298"/>
      <c r="D32" s="90"/>
      <c r="E32" s="90"/>
      <c r="F32" s="90"/>
      <c r="G32" s="90"/>
      <c r="H32" s="90"/>
      <c r="I32" s="299"/>
      <c r="J32" s="299"/>
      <c r="K32" s="92"/>
      <c r="L32" s="92"/>
      <c r="M32" s="92"/>
      <c r="N32" s="92"/>
      <c r="O32" s="92"/>
      <c r="P32" s="92"/>
      <c r="Q32" s="92"/>
    </row>
    <row r="33" spans="1:21" s="93" customFormat="1">
      <c r="A33" s="92"/>
      <c r="B33" s="92"/>
      <c r="C33" s="298"/>
      <c r="D33" s="90"/>
      <c r="E33" s="90"/>
      <c r="F33" s="90"/>
      <c r="G33" s="90"/>
      <c r="H33" s="92"/>
      <c r="I33" s="92"/>
      <c r="J33" s="299"/>
      <c r="K33" s="2843" t="s">
        <v>2928</v>
      </c>
      <c r="L33" s="2843"/>
      <c r="M33" s="92"/>
      <c r="N33" s="92"/>
      <c r="O33" s="2812" t="s">
        <v>3024</v>
      </c>
      <c r="P33" s="2812"/>
      <c r="Q33" s="2812"/>
    </row>
    <row r="34" spans="1:21" s="93" customFormat="1" ht="39.6">
      <c r="A34" s="297"/>
      <c r="B34" s="297"/>
      <c r="C34" s="298"/>
      <c r="D34" s="90"/>
      <c r="E34" s="90"/>
      <c r="F34" s="90"/>
      <c r="G34" s="90"/>
      <c r="H34" s="92"/>
      <c r="I34" s="92"/>
      <c r="J34" s="299"/>
      <c r="K34" s="98">
        <v>2011</v>
      </c>
      <c r="L34" s="98">
        <v>2010</v>
      </c>
      <c r="M34" s="92"/>
      <c r="N34" s="92"/>
      <c r="O34" s="195" t="s">
        <v>3151</v>
      </c>
      <c r="P34" s="195"/>
      <c r="Q34" s="196" t="s">
        <v>3087</v>
      </c>
    </row>
    <row r="35" spans="1:21" s="93" customFormat="1">
      <c r="A35" s="297"/>
      <c r="B35" s="297"/>
      <c r="C35" s="298"/>
      <c r="D35" s="90"/>
      <c r="E35" s="90"/>
      <c r="F35" s="90"/>
      <c r="G35" s="90"/>
      <c r="H35" s="92"/>
      <c r="I35" s="92"/>
      <c r="J35" s="299"/>
      <c r="K35" s="2844" t="s">
        <v>3055</v>
      </c>
      <c r="L35" s="2845"/>
      <c r="M35" s="92"/>
      <c r="N35" s="92"/>
      <c r="O35" s="2812" t="s">
        <v>3027</v>
      </c>
      <c r="P35" s="2812"/>
      <c r="Q35" s="2812"/>
    </row>
    <row r="36" spans="1:21" s="93" customFormat="1">
      <c r="A36" s="297"/>
      <c r="B36" s="297"/>
      <c r="C36" s="298"/>
      <c r="D36" s="90"/>
      <c r="E36" s="90"/>
      <c r="F36" s="90"/>
      <c r="G36" s="90"/>
      <c r="H36" s="92"/>
      <c r="I36" s="92"/>
      <c r="J36" s="299"/>
      <c r="K36" s="90"/>
      <c r="L36" s="90"/>
      <c r="M36" s="92"/>
      <c r="N36" s="92"/>
      <c r="O36" s="199"/>
      <c r="P36" s="199"/>
      <c r="Q36" s="199"/>
    </row>
    <row r="37" spans="1:21" s="93" customFormat="1" ht="13.8" thickBot="1">
      <c r="A37" s="300" t="s">
        <v>3057</v>
      </c>
      <c r="B37" s="300"/>
      <c r="C37" s="298"/>
      <c r="D37" s="90"/>
      <c r="E37" s="90"/>
      <c r="F37" s="90"/>
      <c r="G37" s="90"/>
      <c r="H37" s="92"/>
      <c r="I37" s="92"/>
      <c r="J37" s="299"/>
      <c r="K37" s="301">
        <f>+H27</f>
        <v>212143</v>
      </c>
      <c r="L37" s="302">
        <v>1732769</v>
      </c>
      <c r="M37" s="92"/>
      <c r="N37" s="92"/>
      <c r="O37" s="498">
        <f>+H29</f>
        <v>212143</v>
      </c>
      <c r="P37" s="498"/>
      <c r="Q37" s="525">
        <v>825004</v>
      </c>
    </row>
    <row r="38" spans="1:21" s="240" customFormat="1" ht="12.75" customHeight="1" thickTop="1">
      <c r="A38" s="264"/>
      <c r="B38" s="264"/>
      <c r="C38" s="264"/>
      <c r="D38" s="264"/>
      <c r="E38" s="264"/>
      <c r="F38" s="265"/>
      <c r="G38" s="265"/>
      <c r="H38" s="265"/>
      <c r="I38" s="265"/>
      <c r="J38" s="266"/>
      <c r="K38" s="239"/>
      <c r="L38" s="238"/>
      <c r="M38" s="238"/>
      <c r="N38" s="238"/>
      <c r="O38" s="238"/>
      <c r="P38" s="238"/>
      <c r="Q38" s="238"/>
      <c r="U38" s="240">
        <f>U17/BS!G29</f>
        <v>0</v>
      </c>
    </row>
    <row r="39" spans="1:21" s="307" customFormat="1" ht="12.75" customHeight="1" thickBot="1">
      <c r="A39" s="303" t="s">
        <v>2933</v>
      </c>
      <c r="B39" s="303"/>
      <c r="C39" s="264"/>
      <c r="D39" s="264"/>
      <c r="E39" s="264"/>
      <c r="F39" s="265"/>
      <c r="G39" s="265"/>
      <c r="H39" s="265"/>
      <c r="I39" s="265"/>
      <c r="J39" s="266"/>
      <c r="K39" s="304"/>
      <c r="L39" s="305"/>
      <c r="M39" s="305"/>
      <c r="N39" s="305"/>
      <c r="O39" s="306">
        <f>SUM(O37:O38)</f>
        <v>212143</v>
      </c>
      <c r="P39" s="304"/>
      <c r="Q39" s="306">
        <f>SUM(Q37:Q38)</f>
        <v>825004</v>
      </c>
      <c r="T39" s="308"/>
    </row>
    <row r="40" spans="1:21" s="240" customFormat="1" ht="13.8" thickTop="1">
      <c r="A40" s="264"/>
      <c r="B40" s="264"/>
      <c r="C40" s="264"/>
      <c r="D40" s="264"/>
      <c r="E40" s="264"/>
      <c r="F40" s="265"/>
      <c r="G40" s="265"/>
      <c r="H40" s="265"/>
      <c r="I40" s="265"/>
      <c r="J40" s="266"/>
      <c r="K40" s="239"/>
      <c r="L40" s="238"/>
      <c r="M40" s="238"/>
      <c r="N40" s="238"/>
      <c r="O40" s="238"/>
      <c r="P40" s="238"/>
      <c r="Q40" s="238"/>
    </row>
    <row r="41" spans="1:21" s="240" customFormat="1">
      <c r="A41" s="264"/>
      <c r="B41" s="264"/>
      <c r="C41" s="264"/>
      <c r="D41" s="264"/>
      <c r="E41" s="264"/>
      <c r="F41" s="265"/>
      <c r="G41" s="265"/>
      <c r="H41" s="265"/>
      <c r="I41" s="265"/>
      <c r="J41" s="266"/>
      <c r="K41" s="239"/>
      <c r="L41" s="238"/>
      <c r="M41" s="238"/>
      <c r="N41" s="238"/>
      <c r="O41" s="238"/>
      <c r="P41" s="238"/>
      <c r="Q41" s="238"/>
      <c r="U41" s="240">
        <f>'Lead (2) DEC 11-H'!K46/BS!I29</f>
        <v>0</v>
      </c>
    </row>
    <row r="42" spans="1:21" s="240" customFormat="1">
      <c r="A42" s="309" t="str">
        <f>BS!A45</f>
        <v>The annexed notes from 1 to 19 form an integral part of these interim financial statements.</v>
      </c>
      <c r="B42" s="309"/>
      <c r="C42" s="309"/>
      <c r="D42" s="309"/>
      <c r="E42" s="309"/>
      <c r="F42" s="111"/>
      <c r="G42" s="111"/>
      <c r="H42" s="111"/>
      <c r="I42" s="111"/>
      <c r="J42" s="266"/>
      <c r="K42" s="239"/>
      <c r="L42" s="238"/>
      <c r="M42" s="238"/>
      <c r="N42" s="238"/>
      <c r="O42" s="238"/>
      <c r="P42" s="238"/>
      <c r="Q42" s="238"/>
    </row>
    <row r="43" spans="1:21" s="240" customFormat="1">
      <c r="A43" s="309"/>
      <c r="B43" s="309"/>
      <c r="C43" s="309"/>
      <c r="D43" s="309"/>
      <c r="E43" s="309"/>
      <c r="F43" s="111"/>
      <c r="G43" s="111"/>
      <c r="H43" s="111"/>
      <c r="I43" s="111"/>
      <c r="J43" s="266"/>
      <c r="K43" s="239"/>
      <c r="L43" s="238"/>
      <c r="M43" s="238"/>
      <c r="N43" s="238"/>
      <c r="O43" s="238"/>
      <c r="P43" s="238"/>
      <c r="Q43" s="238"/>
    </row>
    <row r="44" spans="1:21" s="240" customFormat="1" ht="14.25" customHeight="1">
      <c r="A44" s="309"/>
      <c r="B44" s="309"/>
      <c r="C44" s="309"/>
      <c r="D44" s="309"/>
      <c r="E44" s="309"/>
      <c r="F44" s="111"/>
      <c r="G44" s="111"/>
      <c r="H44" s="111"/>
      <c r="I44" s="111"/>
      <c r="J44" s="266"/>
      <c r="K44" s="239"/>
      <c r="L44" s="238"/>
      <c r="M44" s="238"/>
      <c r="N44" s="238"/>
      <c r="O44" s="238"/>
      <c r="P44" s="238"/>
      <c r="Q44" s="238"/>
    </row>
    <row r="45" spans="1:21" s="240" customFormat="1" ht="15" customHeight="1">
      <c r="A45" s="310"/>
      <c r="B45" s="310"/>
      <c r="C45" s="310"/>
      <c r="D45" s="310"/>
      <c r="E45" s="310"/>
      <c r="F45" s="238"/>
      <c r="G45" s="238"/>
      <c r="H45" s="238"/>
      <c r="I45" s="238"/>
      <c r="J45" s="266"/>
      <c r="K45" s="239"/>
      <c r="L45" s="238"/>
      <c r="M45" s="238"/>
      <c r="N45" s="238"/>
      <c r="O45" s="238"/>
      <c r="P45" s="238"/>
      <c r="Q45" s="238"/>
    </row>
    <row r="46" spans="1:21" s="240" customFormat="1">
      <c r="A46" s="2846" t="s">
        <v>2941</v>
      </c>
      <c r="B46" s="2846"/>
      <c r="C46" s="2846"/>
      <c r="D46" s="2846"/>
      <c r="E46" s="2846"/>
      <c r="F46" s="2846"/>
      <c r="G46" s="2846"/>
      <c r="H46" s="2846"/>
      <c r="I46" s="2846"/>
      <c r="J46" s="2846"/>
      <c r="K46" s="2846"/>
      <c r="L46" s="2846"/>
      <c r="M46" s="2846"/>
      <c r="N46" s="2846"/>
      <c r="O46" s="2846"/>
      <c r="P46" s="2846"/>
      <c r="Q46" s="2846"/>
    </row>
    <row r="47" spans="1:21" s="240" customFormat="1">
      <c r="A47" s="2846" t="str">
        <f>+BS!A49</f>
        <v>(Pension Fund Manager)</v>
      </c>
      <c r="B47" s="2846"/>
      <c r="C47" s="2846"/>
      <c r="D47" s="2846"/>
      <c r="E47" s="2846"/>
      <c r="F47" s="2846"/>
      <c r="G47" s="2846"/>
      <c r="H47" s="2846"/>
      <c r="I47" s="2846"/>
      <c r="J47" s="2846"/>
      <c r="K47" s="2846"/>
      <c r="L47" s="2846"/>
      <c r="M47" s="2846"/>
      <c r="N47" s="2846"/>
      <c r="O47" s="2846"/>
      <c r="P47" s="2846"/>
      <c r="Q47" s="2846"/>
    </row>
    <row r="48" spans="1:21" s="240" customFormat="1">
      <c r="A48" s="96"/>
      <c r="B48" s="96"/>
      <c r="C48" s="96"/>
      <c r="D48" s="96"/>
      <c r="E48" s="96"/>
      <c r="F48" s="96"/>
      <c r="G48" s="96"/>
      <c r="H48" s="96"/>
      <c r="I48" s="96"/>
      <c r="J48" s="96"/>
      <c r="K48" s="239"/>
      <c r="L48" s="238"/>
      <c r="M48" s="238"/>
      <c r="N48" s="238"/>
      <c r="O48" s="238"/>
      <c r="P48" s="238"/>
      <c r="Q48" s="238"/>
    </row>
    <row r="49" spans="1:18" s="240" customFormat="1">
      <c r="A49" s="96"/>
      <c r="B49" s="96"/>
      <c r="C49" s="96"/>
      <c r="D49" s="96"/>
      <c r="E49" s="96"/>
      <c r="F49" s="96"/>
      <c r="G49" s="96"/>
      <c r="H49" s="96"/>
      <c r="I49" s="96"/>
      <c r="J49" s="96"/>
      <c r="K49" s="239"/>
      <c r="L49" s="238"/>
      <c r="M49" s="238"/>
      <c r="N49" s="238"/>
      <c r="O49" s="238"/>
      <c r="P49" s="238"/>
      <c r="Q49" s="238"/>
    </row>
    <row r="50" spans="1:18" s="240" customFormat="1">
      <c r="A50" s="96"/>
      <c r="B50" s="96"/>
      <c r="C50" s="96"/>
      <c r="D50" s="96"/>
      <c r="E50" s="96"/>
      <c r="F50" s="96"/>
      <c r="G50" s="96"/>
      <c r="H50" s="96"/>
      <c r="I50" s="96"/>
      <c r="J50" s="96"/>
      <c r="K50" s="239"/>
      <c r="L50" s="238"/>
      <c r="M50" s="238"/>
      <c r="N50" s="238"/>
      <c r="O50" s="238"/>
      <c r="P50" s="238"/>
      <c r="Q50" s="238"/>
    </row>
    <row r="51" spans="1:18" s="240" customFormat="1">
      <c r="A51" s="96"/>
      <c r="B51" s="96"/>
      <c r="C51" s="96"/>
      <c r="D51" s="96"/>
      <c r="E51" s="96"/>
      <c r="F51" s="96"/>
      <c r="G51" s="96"/>
      <c r="H51" s="96"/>
      <c r="I51" s="96"/>
      <c r="J51" s="96"/>
      <c r="K51" s="257"/>
      <c r="L51" s="311"/>
      <c r="M51" s="312"/>
      <c r="N51" s="255"/>
      <c r="O51" s="255"/>
      <c r="P51" s="255"/>
      <c r="Q51" s="255"/>
      <c r="R51" s="139"/>
    </row>
    <row r="52" spans="1:18" s="240" customFormat="1">
      <c r="A52" s="96"/>
      <c r="B52" s="96"/>
      <c r="C52" s="96"/>
      <c r="D52" s="96"/>
      <c r="E52" s="96"/>
      <c r="F52" s="96"/>
      <c r="G52" s="96"/>
      <c r="H52" s="96"/>
      <c r="I52" s="96"/>
      <c r="J52" s="96"/>
      <c r="K52" s="257"/>
      <c r="L52" s="311"/>
      <c r="M52" s="312"/>
      <c r="N52" s="255"/>
      <c r="O52" s="255"/>
      <c r="P52" s="255"/>
      <c r="Q52" s="255"/>
      <c r="R52" s="139"/>
    </row>
    <row r="53" spans="1:18" s="240" customFormat="1">
      <c r="A53" s="313"/>
      <c r="B53" s="313"/>
      <c r="C53" s="313" t="s">
        <v>3058</v>
      </c>
      <c r="E53" s="314"/>
      <c r="F53" s="314"/>
      <c r="G53" s="314"/>
      <c r="H53" s="314"/>
      <c r="I53" s="314"/>
      <c r="J53" s="314" t="s">
        <v>3030</v>
      </c>
      <c r="K53" s="257"/>
      <c r="L53" s="311"/>
      <c r="M53" s="312"/>
      <c r="N53" s="255"/>
      <c r="O53" s="255"/>
      <c r="P53" s="255"/>
      <c r="Q53" s="255"/>
      <c r="R53" s="139"/>
    </row>
    <row r="54" spans="1:18" s="240" customFormat="1">
      <c r="A54" s="96"/>
      <c r="B54" s="96"/>
      <c r="C54" s="96"/>
      <c r="D54" s="96"/>
      <c r="E54" s="96"/>
      <c r="F54" s="96"/>
      <c r="G54" s="96"/>
      <c r="H54" s="96"/>
      <c r="I54" s="96"/>
      <c r="J54" s="96"/>
      <c r="K54" s="257"/>
      <c r="L54" s="311"/>
      <c r="M54" s="312"/>
      <c r="N54" s="255"/>
      <c r="O54" s="255"/>
      <c r="P54" s="255"/>
      <c r="Q54" s="255"/>
      <c r="R54" s="139"/>
    </row>
    <row r="55" spans="1:18" s="240" customFormat="1">
      <c r="A55" s="2842"/>
      <c r="B55" s="250"/>
      <c r="C55" s="250"/>
      <c r="D55" s="250"/>
      <c r="E55" s="250"/>
      <c r="F55" s="96"/>
      <c r="G55" s="96"/>
      <c r="H55" s="96"/>
      <c r="I55" s="96"/>
      <c r="J55" s="2842"/>
      <c r="K55" s="257"/>
      <c r="L55" s="311"/>
      <c r="M55" s="312"/>
      <c r="N55" s="255"/>
      <c r="O55" s="255"/>
      <c r="P55" s="255"/>
      <c r="Q55" s="255"/>
      <c r="R55" s="139"/>
    </row>
    <row r="56" spans="1:18" s="105" customFormat="1">
      <c r="A56" s="2842"/>
      <c r="B56" s="250"/>
      <c r="C56" s="250"/>
      <c r="D56" s="250"/>
      <c r="E56" s="250"/>
      <c r="F56" s="2842"/>
      <c r="G56" s="250"/>
      <c r="H56" s="250"/>
      <c r="I56" s="250"/>
      <c r="J56" s="2842"/>
      <c r="K56" s="315"/>
      <c r="L56" s="107"/>
      <c r="M56" s="107"/>
      <c r="N56" s="107"/>
      <c r="O56" s="107"/>
      <c r="P56" s="107"/>
      <c r="Q56" s="107"/>
    </row>
    <row r="57" spans="1:18" s="105" customFormat="1">
      <c r="A57" s="2842"/>
      <c r="B57" s="250"/>
      <c r="C57" s="250"/>
      <c r="D57" s="250"/>
      <c r="E57" s="250"/>
      <c r="F57" s="2842"/>
      <c r="G57" s="250"/>
      <c r="H57" s="250"/>
      <c r="I57" s="250"/>
      <c r="J57" s="2842"/>
      <c r="K57" s="315"/>
      <c r="L57" s="107"/>
      <c r="M57" s="107"/>
      <c r="N57" s="107"/>
      <c r="O57" s="107"/>
      <c r="P57" s="107"/>
      <c r="Q57" s="107"/>
    </row>
    <row r="58" spans="1:18" s="91" customFormat="1">
      <c r="A58" s="2842"/>
      <c r="B58" s="250"/>
      <c r="C58" s="250"/>
      <c r="D58" s="250"/>
      <c r="E58" s="250"/>
      <c r="F58" s="2842"/>
      <c r="G58" s="250"/>
      <c r="H58" s="250"/>
      <c r="I58" s="250"/>
      <c r="J58" s="2842"/>
      <c r="K58" s="96"/>
      <c r="L58" s="96"/>
      <c r="M58" s="96"/>
      <c r="N58" s="96"/>
      <c r="O58" s="96"/>
      <c r="P58" s="96"/>
      <c r="Q58" s="96"/>
    </row>
    <row r="59" spans="1:18" s="91" customFormat="1">
      <c r="A59" s="2842"/>
      <c r="B59" s="250"/>
      <c r="C59" s="250"/>
      <c r="D59" s="250"/>
      <c r="E59" s="250"/>
      <c r="F59" s="2842"/>
      <c r="G59" s="250"/>
      <c r="H59" s="250"/>
      <c r="I59" s="250"/>
      <c r="J59" s="2842"/>
      <c r="K59" s="96"/>
      <c r="L59" s="96"/>
      <c r="M59" s="96"/>
      <c r="N59" s="96"/>
      <c r="O59" s="96"/>
      <c r="P59" s="96"/>
      <c r="Q59" s="96"/>
    </row>
    <row r="60" spans="1:18" s="91" customFormat="1">
      <c r="A60" s="2842"/>
      <c r="B60" s="250"/>
      <c r="C60" s="250"/>
      <c r="D60" s="250"/>
      <c r="E60" s="250"/>
      <c r="F60" s="2842"/>
      <c r="G60" s="250"/>
      <c r="H60" s="250"/>
      <c r="I60" s="250"/>
      <c r="J60" s="2842"/>
      <c r="K60" s="96"/>
      <c r="L60" s="96"/>
      <c r="M60" s="96"/>
      <c r="N60" s="96"/>
      <c r="O60" s="96"/>
      <c r="P60" s="96"/>
      <c r="Q60" s="96"/>
    </row>
    <row r="61" spans="1:18" s="91" customFormat="1">
      <c r="A61" s="309"/>
      <c r="B61" s="309"/>
      <c r="C61" s="309"/>
      <c r="D61" s="309"/>
      <c r="E61" s="309"/>
      <c r="F61" s="111"/>
      <c r="G61" s="111"/>
      <c r="H61" s="111"/>
      <c r="I61" s="111"/>
      <c r="J61" s="266"/>
      <c r="K61" s="96"/>
      <c r="L61" s="96"/>
      <c r="M61" s="96"/>
      <c r="N61" s="96"/>
      <c r="O61" s="96"/>
      <c r="P61" s="96"/>
      <c r="Q61" s="96"/>
    </row>
    <row r="62" spans="1:18" s="91" customFormat="1">
      <c r="A62" s="309"/>
      <c r="B62" s="309"/>
      <c r="C62" s="309"/>
      <c r="D62" s="309"/>
      <c r="E62" s="309"/>
      <c r="F62" s="238"/>
      <c r="G62" s="238"/>
      <c r="H62" s="238"/>
      <c r="I62" s="238"/>
      <c r="J62" s="266"/>
      <c r="K62" s="96"/>
      <c r="L62" s="96"/>
      <c r="M62" s="96"/>
      <c r="N62" s="96"/>
      <c r="O62" s="96"/>
      <c r="P62" s="96"/>
      <c r="Q62" s="96"/>
    </row>
    <row r="63" spans="1:18" s="105" customFormat="1">
      <c r="A63" s="309"/>
      <c r="B63" s="309"/>
      <c r="C63" s="309"/>
      <c r="D63" s="309"/>
      <c r="E63" s="309"/>
      <c r="F63" s="238"/>
      <c r="G63" s="238"/>
      <c r="H63" s="238"/>
      <c r="I63" s="238"/>
      <c r="J63" s="266"/>
      <c r="K63" s="314"/>
      <c r="L63" s="314"/>
      <c r="M63" s="314"/>
      <c r="N63" s="314"/>
      <c r="O63" s="314"/>
      <c r="P63" s="314"/>
      <c r="Q63" s="314"/>
      <c r="R63" s="316"/>
    </row>
    <row r="64" spans="1:18" s="91" customFormat="1">
      <c r="A64" s="309"/>
      <c r="B64" s="309"/>
      <c r="C64" s="309"/>
      <c r="D64" s="309"/>
      <c r="E64" s="309"/>
      <c r="F64" s="238"/>
      <c r="G64" s="238"/>
      <c r="H64" s="238"/>
      <c r="I64" s="238"/>
      <c r="J64" s="266"/>
      <c r="K64" s="96"/>
      <c r="L64" s="96"/>
      <c r="M64" s="96"/>
      <c r="N64" s="96"/>
      <c r="O64" s="96"/>
      <c r="P64" s="96"/>
      <c r="Q64" s="96"/>
    </row>
    <row r="65" spans="1:19" s="91" customFormat="1">
      <c r="A65" s="309"/>
      <c r="B65" s="309"/>
      <c r="C65" s="309"/>
      <c r="D65" s="309"/>
      <c r="E65" s="309"/>
      <c r="F65" s="111"/>
      <c r="G65" s="111"/>
      <c r="H65" s="111"/>
      <c r="I65" s="111"/>
      <c r="J65" s="265"/>
      <c r="K65" s="96"/>
      <c r="L65" s="96"/>
      <c r="M65" s="96"/>
      <c r="N65" s="96"/>
      <c r="O65" s="96"/>
      <c r="P65" s="96"/>
      <c r="Q65" s="96"/>
    </row>
    <row r="66" spans="1:19" s="240" customFormat="1">
      <c r="A66" s="309"/>
      <c r="B66" s="309"/>
      <c r="C66" s="309"/>
      <c r="D66" s="309"/>
      <c r="E66" s="309"/>
      <c r="F66" s="111"/>
      <c r="G66" s="111"/>
      <c r="H66" s="111"/>
      <c r="I66" s="111"/>
      <c r="J66" s="317"/>
      <c r="K66" s="257"/>
      <c r="L66" s="311"/>
      <c r="M66" s="312"/>
      <c r="N66" s="255"/>
      <c r="O66" s="255"/>
      <c r="P66" s="255"/>
      <c r="Q66" s="255"/>
      <c r="R66" s="139"/>
    </row>
    <row r="67" spans="1:19" s="240" customFormat="1">
      <c r="A67" s="309"/>
      <c r="B67" s="309"/>
      <c r="C67" s="309"/>
      <c r="D67" s="309"/>
      <c r="E67" s="309"/>
      <c r="F67" s="255"/>
      <c r="G67" s="255"/>
      <c r="H67" s="255"/>
      <c r="I67" s="255"/>
      <c r="J67" s="266"/>
      <c r="K67" s="257"/>
      <c r="L67" s="311"/>
      <c r="M67" s="312"/>
      <c r="N67" s="255"/>
      <c r="O67" s="255"/>
      <c r="P67" s="255"/>
      <c r="Q67" s="255"/>
      <c r="R67" s="139"/>
    </row>
    <row r="68" spans="1:19" s="240" customFormat="1">
      <c r="A68" s="309"/>
      <c r="B68" s="309"/>
      <c r="C68" s="309"/>
      <c r="D68" s="309"/>
      <c r="E68" s="309"/>
      <c r="F68" s="318"/>
      <c r="G68" s="318"/>
      <c r="H68" s="318"/>
      <c r="I68" s="318"/>
      <c r="J68" s="319"/>
      <c r="K68" s="257"/>
      <c r="L68" s="311"/>
      <c r="M68" s="312"/>
      <c r="N68" s="255"/>
      <c r="O68" s="255"/>
      <c r="P68" s="255"/>
      <c r="Q68" s="255"/>
      <c r="R68" s="139"/>
    </row>
    <row r="69" spans="1:19" s="240" customFormat="1">
      <c r="A69" s="320"/>
      <c r="B69" s="320"/>
      <c r="C69" s="320"/>
      <c r="D69" s="320"/>
      <c r="E69" s="320"/>
      <c r="F69" s="321"/>
      <c r="G69" s="321"/>
      <c r="H69" s="321"/>
      <c r="I69" s="321"/>
      <c r="J69" s="238"/>
      <c r="K69" s="257"/>
      <c r="L69" s="311"/>
      <c r="M69" s="312"/>
      <c r="N69" s="255"/>
      <c r="O69" s="255"/>
      <c r="P69" s="255"/>
      <c r="Q69" s="255"/>
      <c r="R69" s="139"/>
    </row>
    <row r="70" spans="1:19" s="240" customFormat="1">
      <c r="A70" s="231"/>
      <c r="B70" s="231"/>
      <c r="C70" s="231"/>
      <c r="D70" s="231"/>
      <c r="E70" s="231"/>
      <c r="F70" s="321"/>
      <c r="G70" s="321"/>
      <c r="H70" s="321"/>
      <c r="I70" s="321"/>
      <c r="J70" s="192"/>
      <c r="K70" s="257"/>
      <c r="L70" s="311"/>
      <c r="M70" s="312"/>
      <c r="N70" s="255"/>
      <c r="O70" s="255"/>
      <c r="P70" s="255"/>
      <c r="Q70" s="255"/>
      <c r="R70" s="139"/>
    </row>
    <row r="71" spans="1:19" s="240" customFormat="1">
      <c r="A71" s="191"/>
      <c r="B71" s="191"/>
      <c r="C71" s="191"/>
      <c r="D71" s="191"/>
      <c r="E71" s="191"/>
      <c r="F71" s="322"/>
      <c r="G71" s="322"/>
      <c r="H71" s="322"/>
      <c r="I71" s="322"/>
      <c r="J71" s="192"/>
      <c r="K71" s="257"/>
      <c r="L71" s="311"/>
      <c r="M71" s="312"/>
      <c r="N71" s="323"/>
      <c r="O71" s="323"/>
      <c r="P71" s="323"/>
      <c r="Q71" s="323"/>
      <c r="R71" s="324"/>
    </row>
    <row r="72" spans="1:19" s="240" customFormat="1">
      <c r="A72" s="109" t="s">
        <v>3059</v>
      </c>
      <c r="B72" s="109"/>
      <c r="C72" s="109"/>
      <c r="D72" s="109"/>
      <c r="E72" s="109"/>
      <c r="F72" s="322"/>
      <c r="G72" s="322"/>
      <c r="H72" s="322"/>
      <c r="I72" s="322"/>
      <c r="J72" s="192"/>
      <c r="K72" s="257"/>
      <c r="L72" s="311"/>
      <c r="M72" s="312"/>
      <c r="N72" s="255"/>
      <c r="O72" s="255"/>
      <c r="P72" s="255"/>
      <c r="Q72" s="255"/>
      <c r="R72" s="139"/>
      <c r="S72" s="325"/>
    </row>
    <row r="73" spans="1:19" s="240" customFormat="1">
      <c r="A73" s="326"/>
      <c r="B73" s="326"/>
      <c r="C73" s="326"/>
      <c r="D73" s="326"/>
      <c r="E73" s="326"/>
      <c r="J73" s="233"/>
      <c r="K73" s="327"/>
      <c r="L73" s="328"/>
      <c r="M73" s="329"/>
      <c r="N73" s="324"/>
      <c r="O73" s="324"/>
      <c r="P73" s="324"/>
      <c r="Q73" s="324"/>
      <c r="R73" s="324"/>
      <c r="S73" s="325"/>
    </row>
    <row r="74" spans="1:19" s="240" customFormat="1">
      <c r="A74" s="326"/>
      <c r="B74" s="326"/>
      <c r="C74" s="326"/>
      <c r="D74" s="326"/>
      <c r="E74" s="326"/>
      <c r="J74" s="330"/>
      <c r="K74" s="327"/>
      <c r="L74" s="328"/>
      <c r="M74" s="329"/>
      <c r="N74" s="139"/>
      <c r="O74" s="139"/>
      <c r="P74" s="139"/>
      <c r="Q74" s="139"/>
      <c r="R74" s="139"/>
      <c r="S74" s="325"/>
    </row>
    <row r="75" spans="1:19" s="240" customFormat="1">
      <c r="A75" s="326"/>
      <c r="B75" s="326"/>
      <c r="C75" s="326"/>
      <c r="D75" s="326"/>
      <c r="E75" s="326"/>
      <c r="J75" s="331"/>
      <c r="K75" s="327"/>
      <c r="L75" s="328"/>
      <c r="M75" s="329"/>
      <c r="N75" s="139"/>
      <c r="O75" s="139"/>
      <c r="P75" s="139"/>
      <c r="Q75" s="139"/>
      <c r="R75" s="139"/>
    </row>
    <row r="76" spans="1:19" s="240" customFormat="1">
      <c r="A76" s="326"/>
      <c r="B76" s="326"/>
      <c r="C76" s="326"/>
      <c r="D76" s="326"/>
      <c r="E76" s="326"/>
      <c r="F76" s="139"/>
      <c r="G76" s="139"/>
      <c r="H76" s="139"/>
      <c r="I76" s="139"/>
      <c r="J76" s="331"/>
      <c r="K76" s="327"/>
      <c r="L76" s="328"/>
      <c r="M76" s="329"/>
      <c r="N76" s="139"/>
      <c r="O76" s="139"/>
      <c r="P76" s="139"/>
      <c r="Q76" s="139"/>
      <c r="R76" s="139"/>
    </row>
    <row r="77" spans="1:19" s="240" customFormat="1">
      <c r="A77" s="326"/>
      <c r="B77" s="326"/>
      <c r="C77" s="326"/>
      <c r="D77" s="326"/>
      <c r="E77" s="326"/>
      <c r="F77" s="139"/>
      <c r="G77" s="139"/>
      <c r="H77" s="139"/>
      <c r="I77" s="139"/>
      <c r="J77" s="233"/>
      <c r="K77" s="327"/>
      <c r="L77" s="328"/>
      <c r="M77" s="329"/>
      <c r="N77" s="139"/>
      <c r="O77" s="139"/>
      <c r="P77" s="139"/>
      <c r="Q77" s="139"/>
      <c r="R77" s="139"/>
    </row>
    <row r="78" spans="1:19" s="334" customFormat="1">
      <c r="A78" s="233"/>
      <c r="B78" s="233"/>
      <c r="C78" s="233"/>
      <c r="D78" s="233"/>
      <c r="E78" s="233"/>
      <c r="F78" s="332"/>
      <c r="G78" s="332"/>
      <c r="H78" s="332"/>
      <c r="I78" s="332"/>
      <c r="J78" s="233"/>
      <c r="K78" s="333"/>
    </row>
    <row r="79" spans="1:19" s="240" customFormat="1">
      <c r="A79" s="233"/>
      <c r="B79" s="233"/>
      <c r="C79" s="233"/>
      <c r="D79" s="233"/>
      <c r="E79" s="233"/>
      <c r="F79" s="139"/>
      <c r="G79" s="139"/>
      <c r="H79" s="139"/>
      <c r="I79" s="139"/>
      <c r="J79" s="233"/>
      <c r="K79" s="335"/>
    </row>
    <row r="80" spans="1:19">
      <c r="A80" s="233"/>
      <c r="B80" s="233"/>
      <c r="C80" s="233"/>
      <c r="D80" s="233"/>
      <c r="E80" s="233"/>
      <c r="F80" s="139"/>
      <c r="G80" s="139"/>
      <c r="H80" s="139"/>
      <c r="I80" s="139"/>
    </row>
    <row r="81" spans="1:11">
      <c r="A81" s="233"/>
      <c r="B81" s="233"/>
      <c r="C81" s="233"/>
      <c r="D81" s="233"/>
      <c r="E81" s="233"/>
      <c r="F81" s="139"/>
      <c r="G81" s="139"/>
      <c r="H81" s="139"/>
      <c r="I81" s="139"/>
    </row>
    <row r="82" spans="1:11">
      <c r="A82" s="233"/>
      <c r="B82" s="233"/>
      <c r="C82" s="233"/>
      <c r="D82" s="233"/>
      <c r="E82" s="233"/>
      <c r="F82" s="139"/>
      <c r="G82" s="139"/>
      <c r="H82" s="139"/>
      <c r="I82" s="139"/>
    </row>
    <row r="83" spans="1:11">
      <c r="A83" s="233"/>
      <c r="B83" s="233"/>
      <c r="C83" s="233"/>
      <c r="D83" s="233"/>
      <c r="E83" s="233"/>
      <c r="F83" s="337"/>
      <c r="G83" s="337"/>
      <c r="H83" s="337"/>
      <c r="I83" s="337"/>
    </row>
    <row r="84" spans="1:11">
      <c r="A84" s="233"/>
      <c r="B84" s="233"/>
      <c r="C84" s="233"/>
      <c r="D84" s="233"/>
      <c r="E84" s="233"/>
      <c r="F84" s="240"/>
      <c r="G84" s="240"/>
      <c r="H84" s="240"/>
      <c r="I84" s="240"/>
    </row>
    <row r="85" spans="1:11">
      <c r="A85" s="233"/>
      <c r="B85" s="233"/>
      <c r="C85" s="233"/>
      <c r="D85" s="233"/>
      <c r="E85" s="233"/>
      <c r="F85" s="240"/>
      <c r="G85" s="240"/>
      <c r="H85" s="240"/>
      <c r="I85" s="240"/>
    </row>
    <row r="86" spans="1:11">
      <c r="A86" s="233"/>
      <c r="B86" s="233"/>
      <c r="C86" s="233"/>
      <c r="D86" s="233"/>
      <c r="E86" s="233"/>
      <c r="F86" s="240"/>
      <c r="G86" s="240"/>
      <c r="H86" s="240"/>
      <c r="I86" s="240"/>
    </row>
    <row r="87" spans="1:11">
      <c r="A87" s="233"/>
      <c r="B87" s="233"/>
      <c r="C87" s="233"/>
      <c r="D87" s="233"/>
      <c r="E87" s="233"/>
      <c r="F87" s="240"/>
      <c r="G87" s="240"/>
      <c r="H87" s="240"/>
      <c r="I87" s="240"/>
    </row>
    <row r="88" spans="1:11">
      <c r="A88" s="233"/>
      <c r="B88" s="233"/>
      <c r="C88" s="233"/>
      <c r="D88" s="233"/>
      <c r="E88" s="233"/>
      <c r="F88" s="335"/>
      <c r="G88" s="335"/>
      <c r="H88" s="335"/>
      <c r="I88" s="335"/>
      <c r="K88" s="233"/>
    </row>
    <row r="89" spans="1:11">
      <c r="A89" s="233"/>
      <c r="B89" s="233"/>
      <c r="C89" s="233"/>
      <c r="D89" s="233"/>
      <c r="E89" s="233"/>
      <c r="F89" s="335"/>
      <c r="G89" s="335"/>
      <c r="H89" s="335"/>
      <c r="I89" s="335"/>
      <c r="K89" s="233"/>
    </row>
    <row r="90" spans="1:11">
      <c r="A90" s="233"/>
      <c r="B90" s="233"/>
      <c r="C90" s="233"/>
      <c r="D90" s="233"/>
      <c r="E90" s="233"/>
      <c r="F90" s="335"/>
      <c r="G90" s="335"/>
      <c r="H90" s="335"/>
      <c r="I90" s="335"/>
      <c r="K90" s="233"/>
    </row>
    <row r="91" spans="1:11">
      <c r="A91" s="338"/>
      <c r="B91" s="338"/>
      <c r="C91" s="338"/>
      <c r="D91" s="338"/>
      <c r="E91" s="338"/>
      <c r="F91" s="240"/>
      <c r="G91" s="240"/>
      <c r="H91" s="240"/>
      <c r="I91" s="240"/>
      <c r="K91" s="233"/>
    </row>
    <row r="92" spans="1:11">
      <c r="A92" s="339"/>
      <c r="B92" s="339"/>
      <c r="C92" s="339"/>
      <c r="D92" s="339"/>
      <c r="E92" s="339"/>
      <c r="K92" s="233"/>
    </row>
    <row r="93" spans="1:11">
      <c r="K93" s="233"/>
    </row>
    <row r="94" spans="1:11">
      <c r="K94" s="233"/>
    </row>
    <row r="95" spans="1:11">
      <c r="K95" s="233"/>
    </row>
    <row r="96" spans="1:11">
      <c r="K96" s="233"/>
    </row>
    <row r="97" spans="11:11">
      <c r="K97" s="233"/>
    </row>
    <row r="98" spans="11:11">
      <c r="K98" s="233"/>
    </row>
    <row r="99" spans="11:11">
      <c r="K99" s="233"/>
    </row>
    <row r="100" spans="11:11">
      <c r="K100" s="233"/>
    </row>
    <row r="101" spans="11:11">
      <c r="K101" s="233"/>
    </row>
  </sheetData>
  <mergeCells count="28">
    <mergeCell ref="A18:A23"/>
    <mergeCell ref="C18:F18"/>
    <mergeCell ref="G18:I18"/>
    <mergeCell ref="J18:J23"/>
    <mergeCell ref="K18:K23"/>
    <mergeCell ref="F19:F23"/>
    <mergeCell ref="G19:G23"/>
    <mergeCell ref="H19:H23"/>
    <mergeCell ref="I19:I23"/>
    <mergeCell ref="C19:C23"/>
    <mergeCell ref="D19:D23"/>
    <mergeCell ref="E19:E23"/>
    <mergeCell ref="O12:Q12"/>
    <mergeCell ref="O14:Q14"/>
    <mergeCell ref="L18:L23"/>
    <mergeCell ref="A47:Q47"/>
    <mergeCell ref="A55:A60"/>
    <mergeCell ref="J55:J60"/>
    <mergeCell ref="F56:F60"/>
    <mergeCell ref="B18:B23"/>
    <mergeCell ref="G24:I24"/>
    <mergeCell ref="K33:L33"/>
    <mergeCell ref="O33:Q33"/>
    <mergeCell ref="K35:L35"/>
    <mergeCell ref="O35:Q35"/>
    <mergeCell ref="A46:Q46"/>
    <mergeCell ref="O18:O23"/>
    <mergeCell ref="Q18:Q23"/>
  </mergeCells>
  <pageMargins left="0.65" right="0.24" top="0.51" bottom="0.25" header="0.5" footer="0.5"/>
  <pageSetup scale="57"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IQ95"/>
  <sheetViews>
    <sheetView showGridLines="0" view="pageBreakPreview" zoomScale="85" zoomScaleSheetLayoutView="85" workbookViewId="0">
      <selection activeCell="H24" sqref="H24:J24"/>
    </sheetView>
  </sheetViews>
  <sheetFormatPr defaultColWidth="9" defaultRowHeight="13.2"/>
  <cols>
    <col min="1" max="1" width="26.88671875" style="326" customWidth="1"/>
    <col min="2" max="2" width="1" style="378" customWidth="1"/>
    <col min="3" max="3" width="12.109375" style="326" customWidth="1"/>
    <col min="4" max="4" width="13.88671875" style="326" customWidth="1"/>
    <col min="5" max="5" width="12.109375" style="326" customWidth="1"/>
    <col min="6" max="6" width="11.88671875" style="233" customWidth="1"/>
    <col min="7" max="7" width="1" style="378" customWidth="1"/>
    <col min="8" max="8" width="11.6640625" style="233" customWidth="1"/>
    <col min="9" max="9" width="12.33203125" style="233" customWidth="1"/>
    <col min="10" max="10" width="13" style="233" customWidth="1"/>
    <col min="11" max="11" width="1.33203125" style="233" customWidth="1"/>
    <col min="12" max="12" width="14.33203125" style="233" customWidth="1"/>
    <col min="13" max="13" width="11.109375" style="336" hidden="1" customWidth="1"/>
    <col min="14" max="14" width="21.5546875" style="233" hidden="1" customWidth="1"/>
    <col min="15" max="15" width="9" style="233" hidden="1" customWidth="1"/>
    <col min="16" max="16" width="21.109375" style="233" hidden="1" customWidth="1"/>
    <col min="17" max="17" width="9.88671875" style="233" bestFit="1" customWidth="1"/>
    <col min="18" max="16384" width="9" style="233"/>
  </cols>
  <sheetData>
    <row r="1" spans="1:251">
      <c r="A1" s="231"/>
      <c r="B1" s="320"/>
      <c r="C1" s="231"/>
      <c r="D1" s="231"/>
      <c r="E1" s="231"/>
      <c r="F1" s="192"/>
      <c r="G1" s="320"/>
      <c r="H1" s="192"/>
      <c r="I1" s="192"/>
      <c r="J1" s="192"/>
      <c r="K1" s="192"/>
      <c r="L1" s="192"/>
    </row>
    <row r="2" spans="1:251">
      <c r="A2" s="234" t="s">
        <v>2946</v>
      </c>
      <c r="B2" s="234"/>
      <c r="C2" s="234"/>
      <c r="D2" s="234"/>
      <c r="E2" s="234"/>
      <c r="F2" s="192"/>
      <c r="G2" s="234"/>
      <c r="H2" s="192"/>
      <c r="I2" s="192"/>
      <c r="J2" s="192"/>
      <c r="K2" s="192"/>
      <c r="L2" s="235"/>
    </row>
    <row r="3" spans="1:251">
      <c r="A3" s="550" t="s">
        <v>3156</v>
      </c>
      <c r="B3" s="90"/>
      <c r="C3" s="109"/>
      <c r="D3" s="109"/>
      <c r="E3" s="109"/>
      <c r="F3" s="192"/>
      <c r="G3" s="90"/>
      <c r="H3" s="192"/>
      <c r="I3" s="192"/>
      <c r="J3" s="192"/>
      <c r="K3" s="192"/>
      <c r="L3" s="236"/>
    </row>
    <row r="4" spans="1:251" s="240" customFormat="1">
      <c r="A4" s="109" t="str">
        <f>+BS!A3</f>
        <v>AS AT SEPTEMBER 30, 2021</v>
      </c>
      <c r="B4" s="90"/>
      <c r="C4" s="109"/>
      <c r="D4" s="109"/>
      <c r="E4" s="109"/>
      <c r="F4" s="237"/>
      <c r="G4" s="90"/>
      <c r="H4" s="237"/>
      <c r="I4" s="237"/>
      <c r="J4" s="237"/>
      <c r="K4" s="237"/>
      <c r="L4" s="238"/>
      <c r="M4" s="335"/>
    </row>
    <row r="5" spans="1:251" s="240" customFormat="1">
      <c r="A5" s="275"/>
      <c r="B5" s="90"/>
      <c r="C5" s="109"/>
      <c r="D5" s="109"/>
      <c r="E5" s="109"/>
      <c r="F5" s="237"/>
      <c r="G5" s="90"/>
      <c r="H5" s="237"/>
      <c r="I5" s="237"/>
      <c r="J5" s="237"/>
      <c r="K5" s="237"/>
      <c r="L5" s="238"/>
      <c r="M5" s="335"/>
    </row>
    <row r="6" spans="1:251" s="240" customFormat="1">
      <c r="A6" s="275" t="s">
        <v>3099</v>
      </c>
      <c r="B6" s="90"/>
      <c r="C6" s="109"/>
      <c r="D6" s="109"/>
      <c r="E6" s="109"/>
      <c r="F6" s="237"/>
      <c r="G6" s="90"/>
      <c r="H6" s="237"/>
      <c r="I6" s="237"/>
      <c r="J6" s="237"/>
      <c r="K6" s="237"/>
      <c r="L6" s="112"/>
      <c r="M6" s="335"/>
    </row>
    <row r="7" spans="1:251" s="240" customFormat="1">
      <c r="A7" s="388" t="s">
        <v>3061</v>
      </c>
      <c r="B7" s="90"/>
      <c r="C7" s="109"/>
      <c r="D7" s="109"/>
      <c r="E7" s="109"/>
      <c r="F7" s="237"/>
      <c r="G7" s="90"/>
      <c r="H7" s="237"/>
      <c r="I7" s="237"/>
      <c r="J7" s="237"/>
      <c r="K7" s="237"/>
      <c r="L7" s="238"/>
      <c r="M7" s="335"/>
    </row>
    <row r="8" spans="1:251">
      <c r="A8" s="241"/>
      <c r="B8" s="340"/>
      <c r="C8" s="241"/>
      <c r="D8" s="241"/>
      <c r="E8" s="241"/>
      <c r="F8" s="242"/>
      <c r="G8" s="340"/>
      <c r="H8" s="242"/>
      <c r="I8" s="242"/>
      <c r="J8" s="242"/>
      <c r="K8" s="242"/>
      <c r="L8" s="242"/>
      <c r="M8" s="341"/>
      <c r="N8" s="244"/>
      <c r="O8" s="244"/>
      <c r="P8" s="244"/>
      <c r="Q8" s="240"/>
    </row>
    <row r="9" spans="1:251" ht="15.75" customHeight="1">
      <c r="A9" s="2848" t="s">
        <v>3034</v>
      </c>
      <c r="B9" s="248"/>
      <c r="C9" s="2851" t="s">
        <v>3053</v>
      </c>
      <c r="D9" s="2852"/>
      <c r="E9" s="2852"/>
      <c r="F9" s="2853"/>
      <c r="G9" s="248"/>
      <c r="H9" s="2854" t="s">
        <v>3089</v>
      </c>
      <c r="I9" s="2855"/>
      <c r="J9" s="2856"/>
      <c r="K9" s="508"/>
      <c r="L9" s="2857" t="s">
        <v>3036</v>
      </c>
      <c r="M9" s="2872" t="s">
        <v>3037</v>
      </c>
      <c r="N9" s="342"/>
      <c r="O9" s="247"/>
      <c r="P9" s="247"/>
      <c r="Q9" s="2875"/>
    </row>
    <row r="10" spans="1:251" ht="12.75" customHeight="1">
      <c r="A10" s="2849"/>
      <c r="B10" s="248"/>
      <c r="C10" s="2847" t="s">
        <v>3133</v>
      </c>
      <c r="D10" s="2847" t="s">
        <v>2980</v>
      </c>
      <c r="E10" s="2847" t="s">
        <v>3134</v>
      </c>
      <c r="F10" s="2847" t="s">
        <v>3089</v>
      </c>
      <c r="G10" s="248"/>
      <c r="H10" s="2860" t="s">
        <v>2983</v>
      </c>
      <c r="I10" s="2860" t="s">
        <v>2984</v>
      </c>
      <c r="J10" s="2847" t="s">
        <v>3039</v>
      </c>
      <c r="K10" s="493"/>
      <c r="L10" s="2858"/>
      <c r="M10" s="2873"/>
      <c r="N10" s="509"/>
      <c r="O10" s="247"/>
      <c r="P10" s="2873"/>
      <c r="Q10" s="2875"/>
      <c r="IQ10" s="233" t="s">
        <v>3040</v>
      </c>
    </row>
    <row r="11" spans="1:251">
      <c r="A11" s="2849"/>
      <c r="B11" s="248"/>
      <c r="C11" s="2847"/>
      <c r="D11" s="2847"/>
      <c r="E11" s="2847"/>
      <c r="F11" s="2847"/>
      <c r="G11" s="248"/>
      <c r="H11" s="2847"/>
      <c r="I11" s="2847"/>
      <c r="J11" s="2847"/>
      <c r="K11" s="493"/>
      <c r="L11" s="2858"/>
      <c r="M11" s="2873"/>
      <c r="N11" s="509"/>
      <c r="O11" s="247"/>
      <c r="P11" s="2873"/>
      <c r="Q11" s="2875"/>
    </row>
    <row r="12" spans="1:251">
      <c r="A12" s="2849"/>
      <c r="B12" s="248"/>
      <c r="C12" s="2847"/>
      <c r="D12" s="2847"/>
      <c r="E12" s="2847"/>
      <c r="F12" s="2847"/>
      <c r="G12" s="248"/>
      <c r="H12" s="2847"/>
      <c r="I12" s="2847"/>
      <c r="J12" s="2847"/>
      <c r="K12" s="493"/>
      <c r="L12" s="2858"/>
      <c r="M12" s="2873"/>
      <c r="N12" s="509"/>
      <c r="O12" s="247"/>
      <c r="P12" s="2873"/>
      <c r="Q12" s="2875"/>
    </row>
    <row r="13" spans="1:251">
      <c r="A13" s="2849"/>
      <c r="B13" s="248"/>
      <c r="C13" s="2847"/>
      <c r="D13" s="2847"/>
      <c r="E13" s="2847"/>
      <c r="F13" s="2847"/>
      <c r="G13" s="248"/>
      <c r="H13" s="2847"/>
      <c r="I13" s="2847"/>
      <c r="J13" s="2847"/>
      <c r="K13" s="493"/>
      <c r="L13" s="2858"/>
      <c r="M13" s="2873"/>
      <c r="N13" s="509"/>
      <c r="O13" s="247"/>
      <c r="P13" s="2873"/>
      <c r="Q13" s="2875"/>
    </row>
    <row r="14" spans="1:251">
      <c r="A14" s="2850"/>
      <c r="B14" s="248"/>
      <c r="C14" s="2861"/>
      <c r="D14" s="2861"/>
      <c r="E14" s="2861"/>
      <c r="F14" s="2861"/>
      <c r="G14" s="248"/>
      <c r="H14" s="2861"/>
      <c r="I14" s="2861"/>
      <c r="J14" s="2861"/>
      <c r="K14" s="494"/>
      <c r="L14" s="2859"/>
      <c r="M14" s="2874"/>
      <c r="N14" s="509"/>
      <c r="O14" s="247"/>
      <c r="P14" s="2873"/>
      <c r="Q14" s="2875"/>
    </row>
    <row r="15" spans="1:251">
      <c r="A15" s="252"/>
      <c r="B15" s="252"/>
      <c r="C15" s="343"/>
      <c r="D15" s="343"/>
      <c r="E15" s="343"/>
      <c r="F15" s="343"/>
      <c r="G15" s="343"/>
      <c r="H15" s="115" t="s">
        <v>3060</v>
      </c>
      <c r="I15" s="115"/>
      <c r="J15" s="115"/>
      <c r="K15" s="115"/>
      <c r="L15" s="110"/>
      <c r="M15" s="108"/>
      <c r="N15" s="108"/>
      <c r="O15" s="108"/>
      <c r="P15" s="244"/>
      <c r="Q15" s="240"/>
    </row>
    <row r="16" spans="1:251" ht="26.4">
      <c r="A16" s="391" t="s">
        <v>3100</v>
      </c>
      <c r="B16" s="252"/>
      <c r="C16" s="252"/>
      <c r="D16" s="94"/>
      <c r="E16" s="98"/>
      <c r="F16" s="98"/>
      <c r="G16" s="252"/>
      <c r="H16" s="98"/>
      <c r="I16" s="98"/>
      <c r="J16" s="98"/>
      <c r="K16" s="98"/>
      <c r="L16" s="110"/>
      <c r="M16" s="108"/>
      <c r="N16" s="108"/>
      <c r="O16" s="108"/>
      <c r="P16" s="244"/>
    </row>
    <row r="17" spans="1:16">
      <c r="A17" s="391"/>
      <c r="B17" s="252"/>
      <c r="C17" s="252"/>
      <c r="D17" s="94"/>
      <c r="E17" s="98"/>
      <c r="F17" s="98"/>
      <c r="G17" s="252"/>
      <c r="H17" s="98"/>
      <c r="I17" s="98"/>
      <c r="J17" s="98"/>
      <c r="K17" s="98"/>
      <c r="L17" s="110"/>
      <c r="M17" s="108"/>
      <c r="N17" s="108"/>
      <c r="O17" s="108"/>
      <c r="P17" s="244"/>
    </row>
    <row r="18" spans="1:16">
      <c r="A18" s="253" t="s">
        <v>3062</v>
      </c>
      <c r="B18" s="347"/>
      <c r="C18" s="254">
        <v>12000000</v>
      </c>
      <c r="D18" s="284">
        <v>25500000</v>
      </c>
      <c r="E18" s="284">
        <v>0</v>
      </c>
      <c r="F18" s="284">
        <f>+C18+D18-E18</f>
        <v>37500000</v>
      </c>
      <c r="G18" s="347"/>
      <c r="H18" s="284">
        <v>37724250</v>
      </c>
      <c r="I18" s="284">
        <v>37816700</v>
      </c>
      <c r="J18" s="284">
        <f>+I18-H18</f>
        <v>92450</v>
      </c>
      <c r="K18" s="284"/>
      <c r="L18" s="510">
        <f>+I18/BS!$I$29</f>
        <v>129.72030000000001</v>
      </c>
      <c r="M18" s="348"/>
      <c r="N18" s="349"/>
      <c r="O18" s="350"/>
      <c r="P18" s="350"/>
    </row>
    <row r="19" spans="1:16">
      <c r="A19" s="351" t="s">
        <v>3063</v>
      </c>
      <c r="B19" s="347"/>
      <c r="C19" s="254"/>
      <c r="D19" s="284"/>
      <c r="E19" s="284"/>
      <c r="F19" s="284"/>
      <c r="G19" s="347"/>
      <c r="H19" s="284"/>
      <c r="I19" s="284"/>
      <c r="J19" s="284"/>
      <c r="K19" s="284"/>
      <c r="L19" s="352"/>
      <c r="M19" s="344"/>
      <c r="N19" s="353"/>
      <c r="O19" s="346"/>
      <c r="P19" s="260"/>
    </row>
    <row r="20" spans="1:16">
      <c r="A20" s="351"/>
      <c r="B20" s="347"/>
      <c r="C20" s="254"/>
      <c r="D20" s="284"/>
      <c r="E20" s="284"/>
      <c r="F20" s="284"/>
      <c r="G20" s="347"/>
      <c r="H20" s="284"/>
      <c r="I20" s="284"/>
      <c r="J20" s="284"/>
      <c r="K20" s="284"/>
      <c r="L20" s="352"/>
      <c r="M20" s="344"/>
      <c r="N20" s="353"/>
      <c r="O20" s="346"/>
      <c r="P20" s="260"/>
    </row>
    <row r="21" spans="1:16">
      <c r="A21" s="351"/>
      <c r="B21" s="347"/>
      <c r="C21" s="254"/>
      <c r="D21" s="284"/>
      <c r="E21" s="284"/>
      <c r="F21" s="284"/>
      <c r="G21" s="347"/>
      <c r="H21" s="284"/>
      <c r="I21" s="284"/>
      <c r="J21" s="284"/>
      <c r="K21" s="284"/>
      <c r="L21" s="352"/>
      <c r="M21" s="344"/>
      <c r="N21" s="353"/>
      <c r="O21" s="346"/>
      <c r="P21" s="260"/>
    </row>
    <row r="22" spans="1:16" ht="26.4">
      <c r="A22" s="391" t="s">
        <v>3101</v>
      </c>
      <c r="B22" s="347"/>
      <c r="C22" s="254"/>
      <c r="D22" s="284"/>
      <c r="E22" s="284"/>
      <c r="F22" s="284"/>
      <c r="G22" s="347"/>
      <c r="H22" s="284"/>
      <c r="I22" s="284"/>
      <c r="J22" s="284"/>
      <c r="K22" s="284"/>
      <c r="L22" s="352"/>
      <c r="M22" s="344"/>
      <c r="N22" s="353"/>
      <c r="O22" s="346"/>
      <c r="P22" s="260"/>
    </row>
    <row r="23" spans="1:16">
      <c r="A23" s="392"/>
      <c r="B23" s="347"/>
      <c r="C23" s="254"/>
      <c r="D23" s="284"/>
      <c r="E23" s="284"/>
      <c r="F23" s="284"/>
      <c r="G23" s="347"/>
      <c r="H23" s="284"/>
      <c r="I23" s="284"/>
      <c r="J23" s="284"/>
      <c r="K23" s="284"/>
      <c r="L23" s="352"/>
      <c r="M23" s="344"/>
      <c r="N23" s="353"/>
      <c r="O23" s="346"/>
      <c r="P23" s="260"/>
    </row>
    <row r="24" spans="1:16" ht="26.4">
      <c r="A24" s="253" t="s">
        <v>3042</v>
      </c>
      <c r="B24" s="347"/>
      <c r="C24" s="254">
        <v>24000000</v>
      </c>
      <c r="D24" s="254">
        <v>0</v>
      </c>
      <c r="E24" s="254">
        <v>24000000</v>
      </c>
      <c r="F24" s="284">
        <f>+C24+D24-E24</f>
        <v>0</v>
      </c>
      <c r="G24" s="254">
        <v>0</v>
      </c>
      <c r="H24" s="284">
        <v>0</v>
      </c>
      <c r="I24" s="284">
        <v>0</v>
      </c>
      <c r="J24" s="284">
        <v>0</v>
      </c>
      <c r="K24" s="284"/>
      <c r="L24" s="284">
        <v>0</v>
      </c>
      <c r="M24" s="344"/>
      <c r="N24" s="353"/>
      <c r="O24" s="346"/>
      <c r="P24" s="260"/>
    </row>
    <row r="25" spans="1:16">
      <c r="A25" s="351"/>
      <c r="B25" s="347"/>
      <c r="C25" s="254"/>
      <c r="D25" s="284"/>
      <c r="E25" s="284"/>
      <c r="F25" s="284"/>
      <c r="G25" s="347"/>
      <c r="H25" s="284"/>
      <c r="I25" s="284"/>
      <c r="J25" s="284"/>
      <c r="K25" s="284"/>
      <c r="L25" s="352"/>
      <c r="M25" s="344"/>
      <c r="N25" s="353"/>
      <c r="O25" s="346"/>
      <c r="P25" s="260"/>
    </row>
    <row r="26" spans="1:16" s="240" customFormat="1" ht="13.8" thickBot="1">
      <c r="A26" s="262"/>
      <c r="B26" s="354"/>
      <c r="C26" s="263">
        <f>+SUM(C18:C24)</f>
        <v>36000000</v>
      </c>
      <c r="D26" s="263">
        <f>+SUM(D18:D24)</f>
        <v>25500000</v>
      </c>
      <c r="E26" s="263">
        <f>+SUM(E18:E24)</f>
        <v>24000000</v>
      </c>
      <c r="F26" s="263">
        <f>+SUM(F18:F24)</f>
        <v>37500000</v>
      </c>
      <c r="G26" s="354"/>
      <c r="H26" s="263">
        <f>+SUM(H18:H24)</f>
        <v>37724250</v>
      </c>
      <c r="I26" s="263">
        <f>+SUM(I18:I24)</f>
        <v>37816700</v>
      </c>
      <c r="J26" s="263">
        <f>+SUM(J18:J24)</f>
        <v>92450</v>
      </c>
      <c r="K26" s="263"/>
      <c r="L26" s="501">
        <f>+SUM(L18:L24)</f>
        <v>129.72030000000001</v>
      </c>
      <c r="M26" s="335"/>
    </row>
    <row r="27" spans="1:16" s="240" customFormat="1" ht="13.8" thickTop="1">
      <c r="A27" s="264"/>
      <c r="B27" s="264"/>
      <c r="C27" s="264"/>
      <c r="D27" s="264"/>
      <c r="E27" s="264"/>
      <c r="F27" s="265"/>
      <c r="G27" s="264"/>
      <c r="H27" s="265"/>
      <c r="I27" s="265"/>
      <c r="J27" s="265"/>
      <c r="K27" s="265"/>
      <c r="L27" s="266"/>
      <c r="M27" s="335"/>
    </row>
    <row r="28" spans="1:16" s="240" customFormat="1">
      <c r="A28" s="264"/>
      <c r="B28" s="264"/>
      <c r="C28" s="264"/>
      <c r="D28" s="264"/>
      <c r="E28" s="264"/>
      <c r="F28" s="265"/>
      <c r="G28" s="264"/>
      <c r="H28" s="265"/>
      <c r="I28" s="265"/>
      <c r="J28" s="265"/>
      <c r="K28" s="265"/>
      <c r="L28" s="266"/>
      <c r="M28" s="335"/>
    </row>
    <row r="29" spans="1:16" s="240" customFormat="1" hidden="1">
      <c r="A29" s="264"/>
      <c r="B29" s="264"/>
      <c r="C29" s="264"/>
      <c r="D29" s="264"/>
      <c r="E29" s="264"/>
      <c r="F29" s="265"/>
      <c r="G29" s="264"/>
      <c r="H29" s="264"/>
      <c r="I29" s="265"/>
      <c r="J29" s="2812" t="s">
        <v>3024</v>
      </c>
      <c r="K29" s="2812"/>
      <c r="L29" s="2812"/>
      <c r="N29" s="335"/>
    </row>
    <row r="30" spans="1:16" s="240" customFormat="1" ht="38.25" hidden="1" customHeight="1">
      <c r="A30" s="264"/>
      <c r="B30" s="264"/>
      <c r="C30" s="264"/>
      <c r="D30" s="264"/>
      <c r="E30" s="264"/>
      <c r="F30" s="265"/>
      <c r="G30" s="264"/>
      <c r="H30" s="264"/>
      <c r="I30" s="265"/>
      <c r="J30" s="195" t="s">
        <v>3025</v>
      </c>
      <c r="K30" s="195"/>
      <c r="L30" s="196" t="s">
        <v>3026</v>
      </c>
      <c r="N30" s="335"/>
    </row>
    <row r="31" spans="1:16" s="240" customFormat="1" hidden="1">
      <c r="A31" s="264"/>
      <c r="B31" s="264"/>
      <c r="C31" s="264"/>
      <c r="D31" s="264"/>
      <c r="E31" s="264"/>
      <c r="F31" s="265"/>
      <c r="G31" s="264"/>
      <c r="H31" s="264"/>
      <c r="I31" s="265"/>
      <c r="J31" s="2812" t="s">
        <v>3027</v>
      </c>
      <c r="K31" s="2812"/>
      <c r="L31" s="2812"/>
      <c r="N31" s="335"/>
    </row>
    <row r="32" spans="1:16" s="240" customFormat="1" hidden="1">
      <c r="A32" s="264"/>
      <c r="B32" s="264"/>
      <c r="C32" s="264"/>
      <c r="D32" s="264"/>
      <c r="E32" s="264"/>
      <c r="F32" s="265"/>
      <c r="G32" s="264"/>
      <c r="H32" s="264"/>
      <c r="I32" s="265"/>
      <c r="J32" s="199"/>
      <c r="K32" s="199"/>
      <c r="L32" s="199"/>
      <c r="N32" s="335"/>
    </row>
    <row r="33" spans="1:16" s="240" customFormat="1" ht="15" hidden="1" customHeight="1" thickBot="1">
      <c r="A33" s="191" t="s">
        <v>2933</v>
      </c>
      <c r="B33" s="264"/>
      <c r="C33" s="264"/>
      <c r="D33" s="264"/>
      <c r="E33" s="264"/>
      <c r="F33" s="265"/>
      <c r="G33" s="264"/>
      <c r="H33" s="264"/>
      <c r="I33" s="265"/>
      <c r="J33" s="355">
        <f>+I26</f>
        <v>37816700</v>
      </c>
      <c r="K33" s="355"/>
      <c r="L33" s="355">
        <v>20079000</v>
      </c>
      <c r="N33" s="335"/>
    </row>
    <row r="34" spans="1:16" s="240" customFormat="1">
      <c r="A34" s="264"/>
      <c r="B34" s="264"/>
      <c r="C34" s="264"/>
      <c r="D34" s="264"/>
      <c r="E34" s="264"/>
      <c r="F34" s="265"/>
      <c r="G34" s="264"/>
      <c r="H34" s="265"/>
      <c r="I34" s="265"/>
      <c r="J34" s="265"/>
      <c r="K34" s="265"/>
      <c r="L34" s="266"/>
      <c r="M34" s="335"/>
    </row>
    <row r="35" spans="1:16" s="240" customFormat="1">
      <c r="A35" s="278"/>
      <c r="B35" s="285"/>
      <c r="C35" s="285"/>
      <c r="D35" s="285"/>
      <c r="E35" s="285"/>
      <c r="F35" s="356"/>
      <c r="G35" s="356"/>
      <c r="H35" s="356"/>
      <c r="I35" s="357"/>
      <c r="J35" s="265"/>
      <c r="K35" s="265"/>
      <c r="L35" s="266"/>
      <c r="M35" s="335"/>
    </row>
    <row r="36" spans="1:16" s="240" customFormat="1">
      <c r="A36" s="278"/>
      <c r="B36" s="285"/>
      <c r="C36" s="285"/>
      <c r="D36" s="285"/>
      <c r="E36" s="285"/>
      <c r="F36" s="356"/>
      <c r="G36" s="356"/>
      <c r="H36" s="356"/>
      <c r="I36" s="357"/>
      <c r="J36" s="2812" t="s">
        <v>3024</v>
      </c>
      <c r="K36" s="2812"/>
      <c r="L36" s="2812"/>
      <c r="M36" s="335"/>
    </row>
    <row r="37" spans="1:16" s="240" customFormat="1" ht="39.6">
      <c r="A37" s="278"/>
      <c r="B37" s="285"/>
      <c r="C37" s="285"/>
      <c r="D37" s="285"/>
      <c r="E37" s="285"/>
      <c r="F37" s="356"/>
      <c r="G37" s="356"/>
      <c r="H37" s="356"/>
      <c r="I37" s="357"/>
      <c r="J37" s="195" t="s">
        <v>3151</v>
      </c>
      <c r="K37" s="195"/>
      <c r="L37" s="196" t="s">
        <v>3087</v>
      </c>
      <c r="M37" s="335"/>
    </row>
    <row r="38" spans="1:16" s="240" customFormat="1">
      <c r="A38" s="278"/>
      <c r="B38" s="285"/>
      <c r="C38" s="285"/>
      <c r="D38" s="285"/>
      <c r="E38" s="285"/>
      <c r="F38" s="356"/>
      <c r="G38" s="356"/>
      <c r="H38" s="356"/>
      <c r="I38" s="357"/>
      <c r="J38" s="2812" t="s">
        <v>3027</v>
      </c>
      <c r="K38" s="2812"/>
      <c r="L38" s="2812"/>
      <c r="M38" s="335"/>
    </row>
    <row r="39" spans="1:16" s="240" customFormat="1">
      <c r="A39" s="278"/>
      <c r="B39" s="285"/>
      <c r="C39" s="285"/>
      <c r="D39" s="285"/>
      <c r="E39" s="285"/>
      <c r="F39" s="356"/>
      <c r="G39" s="356"/>
      <c r="H39" s="356"/>
      <c r="I39" s="357"/>
      <c r="J39" s="199"/>
      <c r="K39" s="199"/>
      <c r="L39" s="199"/>
      <c r="M39" s="335"/>
    </row>
    <row r="40" spans="1:16" s="240" customFormat="1">
      <c r="A40" s="300" t="s">
        <v>3056</v>
      </c>
      <c r="B40" s="285"/>
      <c r="C40" s="285"/>
      <c r="D40" s="285"/>
      <c r="E40" s="285"/>
      <c r="F40" s="356"/>
      <c r="G40" s="356"/>
      <c r="H40" s="356"/>
      <c r="I40" s="357"/>
      <c r="J40" s="500">
        <f>+I26</f>
        <v>37816700</v>
      </c>
      <c r="K40" s="500"/>
      <c r="L40" s="502">
        <v>36016800</v>
      </c>
      <c r="M40" s="335"/>
    </row>
    <row r="41" spans="1:16" s="240" customFormat="1">
      <c r="A41" s="278"/>
      <c r="B41" s="285"/>
      <c r="C41" s="285"/>
      <c r="D41" s="285"/>
      <c r="E41" s="285"/>
      <c r="F41" s="356"/>
      <c r="G41" s="356"/>
      <c r="H41" s="356"/>
      <c r="I41" s="357"/>
      <c r="J41" s="358"/>
      <c r="K41" s="358"/>
      <c r="L41" s="358"/>
      <c r="M41" s="335"/>
    </row>
    <row r="42" spans="1:16" s="240" customFormat="1" ht="13.8" thickBot="1">
      <c r="A42" s="303" t="s">
        <v>2933</v>
      </c>
      <c r="B42" s="285"/>
      <c r="C42" s="285"/>
      <c r="D42" s="285"/>
      <c r="E42" s="285"/>
      <c r="F42" s="356"/>
      <c r="G42" s="356"/>
      <c r="H42" s="356"/>
      <c r="I42" s="357"/>
      <c r="J42" s="359">
        <f>SUM(J40:J40)</f>
        <v>37816700</v>
      </c>
      <c r="K42" s="499"/>
      <c r="L42" s="359">
        <f>SUM(L40:L40)</f>
        <v>36016800</v>
      </c>
      <c r="M42" s="335"/>
    </row>
    <row r="43" spans="1:16" s="240" customFormat="1" ht="13.8" thickTop="1">
      <c r="A43" s="360"/>
      <c r="B43" s="360"/>
      <c r="C43" s="360"/>
      <c r="D43" s="360"/>
      <c r="E43" s="360"/>
      <c r="F43" s="360"/>
      <c r="G43" s="360"/>
      <c r="H43" s="360"/>
      <c r="I43" s="360"/>
      <c r="J43" s="111"/>
      <c r="K43" s="111"/>
      <c r="L43" s="266"/>
      <c r="M43" s="344"/>
      <c r="N43" s="345"/>
      <c r="O43" s="329"/>
      <c r="P43" s="361"/>
    </row>
    <row r="44" spans="1:16" s="240" customFormat="1">
      <c r="A44" s="362" t="str">
        <f>BS!A45</f>
        <v>The annexed notes from 1 to 19 form an integral part of these interim financial statements.</v>
      </c>
      <c r="B44" s="362"/>
      <c r="C44" s="362"/>
      <c r="D44" s="362"/>
      <c r="E44" s="362"/>
      <c r="F44" s="111"/>
      <c r="G44" s="362"/>
      <c r="H44" s="111"/>
      <c r="I44" s="111"/>
      <c r="J44" s="111"/>
      <c r="K44" s="111"/>
      <c r="L44" s="266"/>
      <c r="M44" s="344"/>
      <c r="N44" s="345"/>
      <c r="O44" s="329"/>
      <c r="P44" s="361"/>
    </row>
    <row r="45" spans="1:16" s="240" customFormat="1">
      <c r="A45" s="362"/>
      <c r="B45" s="362"/>
      <c r="C45" s="362"/>
      <c r="D45" s="362"/>
      <c r="E45" s="362"/>
      <c r="F45" s="111"/>
      <c r="G45" s="362"/>
      <c r="H45" s="111"/>
      <c r="I45" s="111"/>
      <c r="J45" s="111"/>
      <c r="K45" s="111"/>
      <c r="L45" s="266"/>
      <c r="M45" s="344"/>
      <c r="N45" s="345"/>
      <c r="O45" s="329"/>
      <c r="P45" s="361"/>
    </row>
    <row r="46" spans="1:16" s="240" customFormat="1">
      <c r="A46" s="362"/>
      <c r="B46" s="362"/>
      <c r="C46" s="362"/>
      <c r="D46" s="362"/>
      <c r="E46" s="362"/>
      <c r="F46" s="111"/>
      <c r="G46" s="362"/>
      <c r="H46" s="111"/>
      <c r="I46" s="111"/>
      <c r="J46" s="111"/>
      <c r="K46" s="111"/>
      <c r="L46" s="266"/>
      <c r="M46" s="344"/>
      <c r="N46" s="345"/>
      <c r="O46" s="329"/>
      <c r="P46" s="361"/>
    </row>
    <row r="47" spans="1:16" s="240" customFormat="1">
      <c r="A47" s="362"/>
      <c r="B47" s="362"/>
      <c r="C47" s="362"/>
      <c r="D47" s="362"/>
      <c r="E47" s="362"/>
      <c r="F47" s="238"/>
      <c r="G47" s="362"/>
      <c r="H47" s="238"/>
      <c r="I47" s="238"/>
      <c r="J47" s="238"/>
      <c r="K47" s="238"/>
      <c r="L47" s="266"/>
      <c r="M47" s="344"/>
      <c r="N47" s="345"/>
      <c r="O47" s="329"/>
      <c r="P47" s="361"/>
    </row>
    <row r="48" spans="1:16" s="240" customFormat="1">
      <c r="A48" s="310"/>
      <c r="B48" s="310"/>
      <c r="C48" s="310"/>
      <c r="D48" s="310"/>
      <c r="E48" s="310"/>
      <c r="F48" s="238"/>
      <c r="G48" s="310"/>
      <c r="H48" s="238"/>
      <c r="I48" s="238"/>
      <c r="J48" s="238"/>
      <c r="K48" s="238"/>
      <c r="L48" s="266"/>
      <c r="M48" s="344"/>
      <c r="N48" s="345"/>
      <c r="O48" s="329"/>
      <c r="P48" s="361"/>
    </row>
    <row r="49" spans="1:16" s="105" customFormat="1">
      <c r="A49" s="363" t="s">
        <v>2941</v>
      </c>
      <c r="B49" s="364"/>
      <c r="C49" s="363"/>
      <c r="D49" s="363"/>
      <c r="E49" s="363"/>
      <c r="F49" s="103"/>
      <c r="G49" s="364"/>
      <c r="H49" s="103"/>
      <c r="I49" s="103"/>
      <c r="J49" s="103"/>
      <c r="K49" s="103"/>
      <c r="L49" s="103"/>
      <c r="M49" s="116"/>
    </row>
    <row r="50" spans="1:16" s="105" customFormat="1">
      <c r="A50" s="363" t="str">
        <f>+BS!A49</f>
        <v>(Pension Fund Manager)</v>
      </c>
      <c r="B50" s="364"/>
      <c r="C50" s="363"/>
      <c r="D50" s="363"/>
      <c r="E50" s="363"/>
      <c r="F50" s="103"/>
      <c r="G50" s="364"/>
      <c r="H50" s="103"/>
      <c r="I50" s="103"/>
      <c r="J50" s="103"/>
      <c r="K50" s="103"/>
      <c r="L50" s="103"/>
      <c r="M50" s="116"/>
    </row>
    <row r="51" spans="1:16" s="367" customFormat="1">
      <c r="A51" s="365"/>
      <c r="B51" s="366"/>
      <c r="C51" s="365"/>
      <c r="D51" s="365"/>
      <c r="E51" s="365"/>
      <c r="F51" s="365"/>
      <c r="G51" s="366"/>
      <c r="H51" s="365"/>
      <c r="I51" s="365"/>
      <c r="J51" s="365"/>
      <c r="K51" s="365"/>
      <c r="L51" s="365"/>
    </row>
    <row r="52" spans="1:16" s="367" customFormat="1">
      <c r="A52" s="365"/>
      <c r="B52" s="366"/>
      <c r="C52" s="365"/>
      <c r="D52" s="365"/>
      <c r="E52" s="365"/>
      <c r="F52" s="365"/>
      <c r="G52" s="366"/>
      <c r="H52" s="365"/>
      <c r="I52" s="365"/>
      <c r="J52" s="365"/>
      <c r="K52" s="365"/>
      <c r="L52" s="365"/>
    </row>
    <row r="53" spans="1:16" s="367" customFormat="1">
      <c r="A53" s="365"/>
      <c r="B53" s="366"/>
      <c r="C53" s="365"/>
      <c r="D53" s="365"/>
      <c r="E53" s="365"/>
      <c r="F53" s="365"/>
      <c r="G53" s="366"/>
      <c r="H53" s="365"/>
      <c r="I53" s="365"/>
      <c r="J53" s="365"/>
      <c r="K53" s="365"/>
      <c r="L53" s="365"/>
    </row>
    <row r="54" spans="1:16" s="367" customFormat="1">
      <c r="A54" s="365"/>
      <c r="B54" s="366"/>
      <c r="C54" s="365"/>
      <c r="D54" s="365"/>
      <c r="E54" s="365"/>
      <c r="F54" s="365"/>
      <c r="G54" s="366"/>
      <c r="H54" s="365"/>
      <c r="I54" s="365"/>
      <c r="J54" s="365"/>
      <c r="K54" s="365"/>
      <c r="L54" s="365"/>
    </row>
    <row r="55" spans="1:16" s="367" customFormat="1">
      <c r="A55" s="365"/>
      <c r="B55" s="366"/>
      <c r="C55" s="365"/>
      <c r="D55" s="365"/>
      <c r="E55" s="365"/>
      <c r="F55" s="365"/>
      <c r="G55" s="366"/>
      <c r="H55" s="365"/>
      <c r="I55" s="365"/>
      <c r="J55" s="365"/>
      <c r="K55" s="365"/>
      <c r="L55" s="365"/>
    </row>
    <row r="56" spans="1:16" s="105" customFormat="1">
      <c r="A56" s="114" t="s">
        <v>3064</v>
      </c>
      <c r="B56" s="368"/>
      <c r="C56" s="106"/>
      <c r="D56" s="106"/>
      <c r="E56" s="106"/>
      <c r="F56" s="103"/>
      <c r="G56" s="368"/>
      <c r="H56" s="103"/>
      <c r="I56" s="103"/>
      <c r="J56" s="103"/>
      <c r="K56" s="103"/>
      <c r="L56" s="103"/>
      <c r="M56" s="117"/>
    </row>
    <row r="57" spans="1:16" s="91" customFormat="1">
      <c r="A57" s="96"/>
      <c r="B57" s="97"/>
      <c r="C57" s="96"/>
      <c r="D57" s="96"/>
      <c r="E57" s="96"/>
      <c r="F57" s="96"/>
      <c r="G57" s="97"/>
      <c r="H57" s="96"/>
      <c r="I57" s="96"/>
      <c r="J57" s="96"/>
      <c r="K57" s="96"/>
      <c r="L57" s="96"/>
    </row>
    <row r="58" spans="1:16" s="91" customFormat="1">
      <c r="A58" s="2875"/>
      <c r="B58" s="251"/>
      <c r="C58" s="251"/>
      <c r="D58" s="251"/>
      <c r="E58" s="251"/>
      <c r="G58" s="251"/>
      <c r="L58" s="2875"/>
    </row>
    <row r="59" spans="1:16" s="240" customFormat="1">
      <c r="A59" s="2875"/>
      <c r="B59" s="251"/>
      <c r="C59" s="251"/>
      <c r="D59" s="251"/>
      <c r="E59" s="251"/>
      <c r="F59" s="2875"/>
      <c r="G59" s="251"/>
      <c r="H59" s="251"/>
      <c r="I59" s="251"/>
      <c r="J59" s="251"/>
      <c r="K59" s="251"/>
      <c r="L59" s="2875"/>
      <c r="M59" s="344"/>
      <c r="N59" s="345"/>
      <c r="O59" s="329"/>
      <c r="P59" s="361"/>
    </row>
    <row r="60" spans="1:16" s="240" customFormat="1">
      <c r="A60" s="2875"/>
      <c r="B60" s="251"/>
      <c r="C60" s="251"/>
      <c r="D60" s="251"/>
      <c r="E60" s="251"/>
      <c r="F60" s="2875"/>
      <c r="G60" s="251"/>
      <c r="H60" s="251"/>
      <c r="I60" s="251"/>
      <c r="J60" s="251"/>
      <c r="K60" s="251"/>
      <c r="L60" s="2875"/>
      <c r="M60" s="344"/>
      <c r="N60" s="345"/>
      <c r="O60" s="329"/>
      <c r="P60" s="361"/>
    </row>
    <row r="61" spans="1:16" s="240" customFormat="1">
      <c r="A61" s="2875"/>
      <c r="B61" s="251"/>
      <c r="C61" s="251"/>
      <c r="D61" s="251"/>
      <c r="E61" s="251"/>
      <c r="F61" s="2875"/>
      <c r="G61" s="251"/>
      <c r="H61" s="251"/>
      <c r="I61" s="251"/>
      <c r="J61" s="251"/>
      <c r="K61" s="251"/>
      <c r="L61" s="2875"/>
      <c r="M61" s="344"/>
      <c r="N61" s="345"/>
      <c r="O61" s="329"/>
      <c r="P61" s="361"/>
    </row>
    <row r="62" spans="1:16" s="240" customFormat="1">
      <c r="A62" s="2875"/>
      <c r="B62" s="251"/>
      <c r="C62" s="251"/>
      <c r="D62" s="251"/>
      <c r="E62" s="251"/>
      <c r="F62" s="2875"/>
      <c r="G62" s="251"/>
      <c r="H62" s="251"/>
      <c r="I62" s="251"/>
      <c r="J62" s="251"/>
      <c r="K62" s="251"/>
      <c r="L62" s="2875"/>
      <c r="M62" s="344"/>
      <c r="N62" s="345"/>
      <c r="O62" s="329"/>
      <c r="P62" s="361"/>
    </row>
    <row r="63" spans="1:16" s="240" customFormat="1">
      <c r="A63" s="2875"/>
      <c r="B63" s="251"/>
      <c r="C63" s="251"/>
      <c r="D63" s="251"/>
      <c r="E63" s="251"/>
      <c r="F63" s="2875"/>
      <c r="G63" s="251"/>
      <c r="H63" s="251"/>
      <c r="I63" s="251"/>
      <c r="J63" s="251"/>
      <c r="K63" s="251"/>
      <c r="L63" s="2875"/>
      <c r="M63" s="344"/>
      <c r="N63" s="345"/>
      <c r="O63" s="329"/>
      <c r="P63" s="361"/>
    </row>
    <row r="64" spans="1:16" s="240" customFormat="1">
      <c r="A64" s="369"/>
      <c r="B64" s="369"/>
      <c r="C64" s="369"/>
      <c r="D64" s="369"/>
      <c r="E64" s="369"/>
      <c r="F64" s="113"/>
      <c r="G64" s="369"/>
      <c r="H64" s="113"/>
      <c r="I64" s="113"/>
      <c r="J64" s="113"/>
      <c r="K64" s="113"/>
      <c r="L64" s="370"/>
      <c r="M64" s="344"/>
      <c r="N64" s="345"/>
      <c r="O64" s="329"/>
      <c r="P64" s="324"/>
    </row>
    <row r="65" spans="1:17" s="240" customFormat="1">
      <c r="A65" s="369"/>
      <c r="B65" s="369"/>
      <c r="C65" s="369"/>
      <c r="D65" s="369"/>
      <c r="E65" s="369"/>
      <c r="G65" s="369"/>
      <c r="L65" s="370"/>
      <c r="M65" s="344"/>
      <c r="N65" s="345"/>
      <c r="O65" s="329"/>
      <c r="P65" s="361"/>
      <c r="Q65" s="371"/>
    </row>
    <row r="66" spans="1:17" s="240" customFormat="1">
      <c r="A66" s="369"/>
      <c r="B66" s="369"/>
      <c r="C66" s="369"/>
      <c r="D66" s="369"/>
      <c r="E66" s="369"/>
      <c r="G66" s="369"/>
      <c r="L66" s="370"/>
      <c r="M66" s="344"/>
      <c r="N66" s="345"/>
      <c r="O66" s="329"/>
      <c r="P66" s="324"/>
      <c r="Q66" s="371"/>
    </row>
    <row r="67" spans="1:17" s="240" customFormat="1">
      <c r="A67" s="369"/>
      <c r="B67" s="369"/>
      <c r="C67" s="369"/>
      <c r="D67" s="369"/>
      <c r="E67" s="369"/>
      <c r="G67" s="369"/>
      <c r="L67" s="370"/>
      <c r="M67" s="344"/>
      <c r="N67" s="345"/>
      <c r="O67" s="329"/>
      <c r="P67" s="361"/>
      <c r="Q67" s="371"/>
    </row>
    <row r="68" spans="1:17" s="240" customFormat="1">
      <c r="A68" s="369"/>
      <c r="B68" s="369"/>
      <c r="C68" s="369"/>
      <c r="D68" s="369"/>
      <c r="E68" s="369"/>
      <c r="F68" s="113"/>
      <c r="G68" s="369"/>
      <c r="H68" s="113"/>
      <c r="I68" s="113"/>
      <c r="J68" s="113"/>
      <c r="K68" s="113"/>
      <c r="L68" s="372"/>
      <c r="M68" s="344"/>
      <c r="N68" s="345"/>
      <c r="O68" s="329"/>
      <c r="P68" s="361"/>
    </row>
    <row r="69" spans="1:17" s="240" customFormat="1">
      <c r="A69" s="369"/>
      <c r="B69" s="369"/>
      <c r="C69" s="369"/>
      <c r="D69" s="369"/>
      <c r="E69" s="369"/>
      <c r="F69" s="113"/>
      <c r="G69" s="369"/>
      <c r="H69" s="113"/>
      <c r="I69" s="113"/>
      <c r="J69" s="113"/>
      <c r="K69" s="113"/>
      <c r="L69" s="373"/>
      <c r="M69" s="344"/>
      <c r="N69" s="345"/>
      <c r="O69" s="329"/>
      <c r="P69" s="361"/>
    </row>
    <row r="70" spans="1:17" s="240" customFormat="1">
      <c r="A70" s="374"/>
      <c r="B70" s="374"/>
      <c r="C70" s="374"/>
      <c r="D70" s="374"/>
      <c r="E70" s="374"/>
      <c r="F70" s="361"/>
      <c r="G70" s="374"/>
      <c r="H70" s="361"/>
      <c r="I70" s="361"/>
      <c r="J70" s="361"/>
      <c r="K70" s="361"/>
      <c r="L70" s="370"/>
      <c r="M70" s="344"/>
      <c r="N70" s="345"/>
      <c r="O70" s="329"/>
      <c r="P70" s="361"/>
    </row>
    <row r="71" spans="1:17" s="334" customFormat="1">
      <c r="A71" s="369"/>
      <c r="B71" s="369"/>
      <c r="C71" s="369"/>
      <c r="D71" s="369"/>
      <c r="E71" s="369"/>
      <c r="F71" s="375"/>
      <c r="G71" s="369"/>
      <c r="H71" s="375"/>
      <c r="I71" s="375"/>
      <c r="J71" s="375"/>
      <c r="K71" s="375"/>
      <c r="L71" s="376"/>
      <c r="M71" s="377"/>
    </row>
    <row r="72" spans="1:17" s="240" customFormat="1">
      <c r="A72" s="378"/>
      <c r="B72" s="378"/>
      <c r="C72" s="378"/>
      <c r="D72" s="378"/>
      <c r="E72" s="378"/>
      <c r="F72" s="379"/>
      <c r="G72" s="378"/>
      <c r="H72" s="379"/>
      <c r="I72" s="379"/>
      <c r="J72" s="379"/>
      <c r="K72" s="379"/>
      <c r="M72" s="335"/>
    </row>
    <row r="73" spans="1:17">
      <c r="F73" s="379"/>
      <c r="H73" s="379"/>
      <c r="I73" s="379"/>
      <c r="J73" s="379"/>
      <c r="K73" s="379"/>
    </row>
    <row r="74" spans="1:17">
      <c r="A74" s="338"/>
      <c r="B74" s="338"/>
      <c r="C74" s="338"/>
      <c r="D74" s="338"/>
      <c r="E74" s="338"/>
      <c r="F74" s="380"/>
      <c r="G74" s="338"/>
      <c r="H74" s="380"/>
      <c r="I74" s="380"/>
      <c r="J74" s="380"/>
      <c r="K74" s="380"/>
    </row>
    <row r="75" spans="1:17">
      <c r="A75" s="381"/>
      <c r="B75" s="382"/>
      <c r="C75" s="381"/>
      <c r="D75" s="381"/>
      <c r="E75" s="381"/>
      <c r="F75" s="380"/>
      <c r="G75" s="382"/>
      <c r="H75" s="380"/>
      <c r="I75" s="380"/>
      <c r="J75" s="380"/>
      <c r="K75" s="380"/>
    </row>
    <row r="76" spans="1:17">
      <c r="F76" s="240"/>
      <c r="H76" s="240"/>
      <c r="I76" s="240"/>
      <c r="J76" s="240"/>
      <c r="K76" s="240"/>
    </row>
    <row r="77" spans="1:17">
      <c r="F77" s="240"/>
      <c r="H77" s="240"/>
      <c r="I77" s="240"/>
      <c r="J77" s="240"/>
      <c r="K77" s="240"/>
      <c r="L77" s="330"/>
    </row>
    <row r="78" spans="1:17">
      <c r="F78" s="240"/>
      <c r="H78" s="240"/>
      <c r="I78" s="240"/>
      <c r="J78" s="240"/>
      <c r="K78" s="240"/>
      <c r="L78" s="331"/>
    </row>
    <row r="79" spans="1:17">
      <c r="F79" s="361"/>
      <c r="H79" s="361"/>
      <c r="I79" s="361"/>
      <c r="J79" s="361"/>
      <c r="K79" s="361"/>
      <c r="L79" s="331"/>
    </row>
    <row r="80" spans="1:17">
      <c r="F80" s="361"/>
      <c r="H80" s="361"/>
      <c r="I80" s="361"/>
      <c r="J80" s="361"/>
      <c r="K80" s="361"/>
    </row>
    <row r="81" spans="1:13">
      <c r="A81" s="233"/>
      <c r="B81" s="240"/>
      <c r="C81" s="233"/>
      <c r="D81" s="233"/>
      <c r="E81" s="233"/>
      <c r="F81" s="383"/>
      <c r="G81" s="240"/>
      <c r="H81" s="383"/>
      <c r="I81" s="383"/>
      <c r="J81" s="383"/>
      <c r="K81" s="383"/>
      <c r="M81" s="233"/>
    </row>
    <row r="82" spans="1:13">
      <c r="A82" s="233"/>
      <c r="B82" s="240"/>
      <c r="C82" s="233"/>
      <c r="D82" s="233"/>
      <c r="E82" s="233"/>
      <c r="F82" s="361"/>
      <c r="G82" s="240"/>
      <c r="H82" s="361"/>
      <c r="I82" s="361"/>
      <c r="J82" s="361"/>
      <c r="K82" s="361"/>
      <c r="M82" s="233"/>
    </row>
    <row r="83" spans="1:13">
      <c r="A83" s="233"/>
      <c r="B83" s="240"/>
      <c r="C83" s="233"/>
      <c r="D83" s="233"/>
      <c r="E83" s="233"/>
      <c r="F83" s="361"/>
      <c r="G83" s="240"/>
      <c r="H83" s="361"/>
      <c r="I83" s="361"/>
      <c r="J83" s="361"/>
      <c r="K83" s="361"/>
      <c r="M83" s="233"/>
    </row>
    <row r="84" spans="1:13">
      <c r="A84" s="233"/>
      <c r="B84" s="240"/>
      <c r="C84" s="233"/>
      <c r="D84" s="233"/>
      <c r="E84" s="233"/>
      <c r="F84" s="361"/>
      <c r="G84" s="240"/>
      <c r="H84" s="361"/>
      <c r="I84" s="361"/>
      <c r="J84" s="361"/>
      <c r="K84" s="361"/>
      <c r="M84" s="233"/>
    </row>
    <row r="85" spans="1:13">
      <c r="A85" s="233"/>
      <c r="B85" s="240"/>
      <c r="C85" s="233"/>
      <c r="D85" s="233"/>
      <c r="E85" s="233"/>
      <c r="F85" s="361"/>
      <c r="G85" s="240"/>
      <c r="H85" s="361"/>
      <c r="I85" s="361"/>
      <c r="J85" s="361"/>
      <c r="K85" s="361"/>
      <c r="M85" s="233"/>
    </row>
    <row r="86" spans="1:13">
      <c r="A86" s="233"/>
      <c r="B86" s="240"/>
      <c r="C86" s="233"/>
      <c r="D86" s="233"/>
      <c r="E86" s="233"/>
      <c r="F86" s="337"/>
      <c r="G86" s="240"/>
      <c r="H86" s="337"/>
      <c r="I86" s="337"/>
      <c r="J86" s="337"/>
      <c r="K86" s="337"/>
      <c r="M86" s="233"/>
    </row>
    <row r="87" spans="1:13">
      <c r="A87" s="233"/>
      <c r="B87" s="240"/>
      <c r="C87" s="233"/>
      <c r="D87" s="233"/>
      <c r="E87" s="233"/>
      <c r="F87" s="240"/>
      <c r="G87" s="240"/>
      <c r="H87" s="240"/>
      <c r="I87" s="240"/>
      <c r="J87" s="240"/>
      <c r="K87" s="240"/>
      <c r="M87" s="233"/>
    </row>
    <row r="88" spans="1:13">
      <c r="A88" s="233"/>
      <c r="B88" s="240"/>
      <c r="C88" s="233"/>
      <c r="D88" s="233"/>
      <c r="E88" s="233"/>
      <c r="F88" s="240"/>
      <c r="G88" s="240"/>
      <c r="H88" s="240"/>
      <c r="I88" s="240"/>
      <c r="J88" s="240"/>
      <c r="K88" s="240"/>
      <c r="M88" s="233"/>
    </row>
    <row r="89" spans="1:13">
      <c r="A89" s="233"/>
      <c r="B89" s="240"/>
      <c r="C89" s="233"/>
      <c r="D89" s="233"/>
      <c r="E89" s="233"/>
      <c r="F89" s="240"/>
      <c r="G89" s="240"/>
      <c r="H89" s="240"/>
      <c r="I89" s="240"/>
      <c r="J89" s="240"/>
      <c r="K89" s="240"/>
      <c r="M89" s="233"/>
    </row>
    <row r="90" spans="1:13">
      <c r="A90" s="233"/>
      <c r="B90" s="240"/>
      <c r="C90" s="233"/>
      <c r="D90" s="233"/>
      <c r="E90" s="233"/>
      <c r="F90" s="240"/>
      <c r="G90" s="240"/>
      <c r="H90" s="240"/>
      <c r="I90" s="240"/>
      <c r="J90" s="240"/>
      <c r="K90" s="240"/>
      <c r="M90" s="233"/>
    </row>
    <row r="91" spans="1:13">
      <c r="A91" s="233"/>
      <c r="B91" s="240"/>
      <c r="C91" s="233"/>
      <c r="D91" s="233"/>
      <c r="E91" s="233"/>
      <c r="F91" s="335"/>
      <c r="G91" s="240"/>
      <c r="H91" s="335"/>
      <c r="I91" s="335"/>
      <c r="J91" s="335"/>
      <c r="K91" s="335"/>
      <c r="M91" s="233"/>
    </row>
    <row r="92" spans="1:13">
      <c r="A92" s="233"/>
      <c r="B92" s="240"/>
      <c r="C92" s="233"/>
      <c r="D92" s="233"/>
      <c r="E92" s="233"/>
      <c r="F92" s="335"/>
      <c r="G92" s="240"/>
      <c r="H92" s="335"/>
      <c r="I92" s="335"/>
      <c r="J92" s="335"/>
      <c r="K92" s="335"/>
      <c r="M92" s="233"/>
    </row>
    <row r="93" spans="1:13">
      <c r="A93" s="233"/>
      <c r="B93" s="240"/>
      <c r="C93" s="233"/>
      <c r="D93" s="233"/>
      <c r="E93" s="233"/>
      <c r="F93" s="335"/>
      <c r="G93" s="240"/>
      <c r="H93" s="335"/>
      <c r="I93" s="335"/>
      <c r="J93" s="335"/>
      <c r="K93" s="335"/>
      <c r="M93" s="233"/>
    </row>
    <row r="94" spans="1:13">
      <c r="A94" s="338"/>
      <c r="B94" s="338"/>
      <c r="C94" s="338"/>
      <c r="D94" s="338"/>
      <c r="E94" s="338"/>
      <c r="F94" s="240"/>
      <c r="G94" s="338"/>
      <c r="H94" s="240"/>
      <c r="I94" s="240"/>
      <c r="J94" s="240"/>
      <c r="K94" s="240"/>
      <c r="M94" s="233"/>
    </row>
    <row r="95" spans="1:13">
      <c r="A95" s="381"/>
      <c r="B95" s="382"/>
      <c r="C95" s="381"/>
      <c r="D95" s="381"/>
      <c r="E95" s="381"/>
      <c r="G95" s="382"/>
    </row>
  </sheetData>
  <mergeCells count="21">
    <mergeCell ref="A58:A63"/>
    <mergeCell ref="L58:L63"/>
    <mergeCell ref="F59:F63"/>
    <mergeCell ref="H10:H14"/>
    <mergeCell ref="I10:I14"/>
    <mergeCell ref="J38:L38"/>
    <mergeCell ref="J29:L29"/>
    <mergeCell ref="L9:L14"/>
    <mergeCell ref="A9:A14"/>
    <mergeCell ref="C10:C14"/>
    <mergeCell ref="J31:L31"/>
    <mergeCell ref="D10:D14"/>
    <mergeCell ref="C9:F9"/>
    <mergeCell ref="M9:M14"/>
    <mergeCell ref="J36:L36"/>
    <mergeCell ref="E10:E14"/>
    <mergeCell ref="Q9:Q14"/>
    <mergeCell ref="H9:J9"/>
    <mergeCell ref="P10:P14"/>
    <mergeCell ref="J10:J14"/>
    <mergeCell ref="F10:F14"/>
  </mergeCells>
  <printOptions horizontalCentered="1"/>
  <pageMargins left="0.53" right="0.24" top="0.5" bottom="0.25" header="0.5" footer="0.5"/>
  <pageSetup scale="70" fitToHeight="0" orientation="portrait" r:id="rId1"/>
  <headerFooter alignWithMargins="0"/>
  <colBreaks count="1" manualBreakCount="1">
    <brk id="16" max="62"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AL134"/>
  <sheetViews>
    <sheetView showGridLines="0" view="pageBreakPreview" zoomScale="80" zoomScaleNormal="80" zoomScaleSheetLayoutView="80" workbookViewId="0">
      <selection sqref="A1:M1"/>
    </sheetView>
  </sheetViews>
  <sheetFormatPr defaultColWidth="9.109375" defaultRowHeight="13.8"/>
  <cols>
    <col min="1" max="1" width="2.6640625" style="863" customWidth="1"/>
    <col min="2" max="2" width="49.88671875" style="863" customWidth="1"/>
    <col min="3" max="3" width="8.33203125" style="863" customWidth="1"/>
    <col min="4" max="4" width="10.33203125" style="863" customWidth="1"/>
    <col min="5" max="5" width="8.5546875" style="863" customWidth="1"/>
    <col min="6" max="6" width="7.88671875" style="863" customWidth="1"/>
    <col min="7" max="7" width="10.5546875" style="863" customWidth="1"/>
    <col min="8" max="8" width="9.33203125" style="863" customWidth="1"/>
    <col min="9" max="9" width="9.88671875" style="863" customWidth="1"/>
    <col min="10" max="10" width="14.109375" style="863" customWidth="1"/>
    <col min="11" max="11" width="12" style="863" customWidth="1"/>
    <col min="12" max="12" width="1" style="863" customWidth="1"/>
    <col min="13" max="13" width="11.44140625" style="863" customWidth="1"/>
    <col min="14" max="14" width="17.88671875" style="863" bestFit="1" customWidth="1"/>
    <col min="15" max="15" width="9.109375" style="863"/>
    <col min="16" max="16" width="17.88671875" style="863" bestFit="1" customWidth="1"/>
    <col min="17" max="16384" width="9.109375" style="863"/>
  </cols>
  <sheetData>
    <row r="1" spans="1:18">
      <c r="A1" s="2884" t="s">
        <v>3819</v>
      </c>
      <c r="B1" s="2884"/>
      <c r="C1" s="2884"/>
      <c r="D1" s="2884"/>
      <c r="E1" s="2884"/>
      <c r="F1" s="2884"/>
      <c r="G1" s="2884"/>
      <c r="H1" s="2884"/>
      <c r="I1" s="2884"/>
      <c r="J1" s="2884"/>
      <c r="K1" s="2884"/>
      <c r="L1" s="2884"/>
      <c r="M1" s="2884"/>
    </row>
    <row r="2" spans="1:18">
      <c r="A2" s="2487" t="s">
        <v>3776</v>
      </c>
      <c r="B2" s="2487"/>
      <c r="C2" s="2487"/>
      <c r="D2" s="2487"/>
      <c r="E2" s="2487"/>
      <c r="F2" s="2487"/>
      <c r="G2" s="2487"/>
      <c r="H2" s="2487"/>
      <c r="I2" s="2487"/>
      <c r="J2" s="2487"/>
      <c r="K2" s="2487"/>
      <c r="L2" s="2487"/>
      <c r="M2" s="2487"/>
    </row>
    <row r="3" spans="1:18">
      <c r="A3" s="2487" t="s">
        <v>3623</v>
      </c>
      <c r="B3" s="2487"/>
      <c r="C3" s="2487"/>
      <c r="D3" s="2487"/>
      <c r="E3" s="2487"/>
      <c r="F3" s="2487"/>
      <c r="G3" s="2487"/>
      <c r="H3" s="2487"/>
      <c r="I3" s="2487"/>
      <c r="J3" s="2487"/>
      <c r="K3" s="2487"/>
      <c r="L3" s="2487"/>
      <c r="M3" s="2487"/>
    </row>
    <row r="4" spans="1:18">
      <c r="A4" s="770" t="s">
        <v>3199</v>
      </c>
      <c r="B4" s="770"/>
      <c r="C4" s="784"/>
      <c r="D4" s="784"/>
      <c r="E4" s="784"/>
      <c r="F4" s="784"/>
      <c r="G4" s="784"/>
      <c r="H4" s="812"/>
      <c r="I4" s="783"/>
      <c r="J4" s="784"/>
      <c r="K4" s="784"/>
      <c r="L4" s="784"/>
      <c r="M4" s="784"/>
    </row>
    <row r="5" spans="1:18">
      <c r="A5" s="769" t="s">
        <v>3655</v>
      </c>
      <c r="B5" s="770"/>
      <c r="C5" s="784"/>
      <c r="D5" s="784"/>
      <c r="E5" s="784"/>
      <c r="F5" s="784"/>
      <c r="G5" s="784"/>
      <c r="H5" s="812"/>
      <c r="I5" s="783"/>
      <c r="J5" s="784"/>
      <c r="K5" s="784"/>
      <c r="L5" s="784"/>
      <c r="M5" s="784"/>
    </row>
    <row r="6" spans="1:18">
      <c r="A6" s="782" t="s">
        <v>3650</v>
      </c>
      <c r="B6" s="770"/>
      <c r="C6" s="784"/>
      <c r="D6" s="784"/>
      <c r="E6" s="784"/>
      <c r="F6" s="784"/>
      <c r="G6" s="784"/>
      <c r="H6" s="812"/>
      <c r="I6" s="783"/>
      <c r="J6" s="784"/>
      <c r="K6" s="784"/>
      <c r="L6" s="784"/>
      <c r="M6" s="784"/>
    </row>
    <row r="7" spans="1:18" ht="12" customHeight="1">
      <c r="A7" s="864"/>
      <c r="B7" s="770"/>
      <c r="C7" s="784"/>
      <c r="D7" s="784"/>
      <c r="E7" s="784"/>
      <c r="F7" s="784"/>
      <c r="G7" s="784"/>
      <c r="H7" s="812"/>
      <c r="I7" s="783"/>
      <c r="J7" s="784"/>
      <c r="K7" s="784"/>
      <c r="L7" s="784"/>
      <c r="M7" s="784"/>
    </row>
    <row r="8" spans="1:18" s="598" customFormat="1" ht="40.5" customHeight="1">
      <c r="A8" s="2684" t="s">
        <v>3793</v>
      </c>
      <c r="B8" s="2685"/>
      <c r="C8" s="2887" t="s">
        <v>3628</v>
      </c>
      <c r="D8" s="2887" t="s">
        <v>2980</v>
      </c>
      <c r="E8" s="2887" t="s">
        <v>3636</v>
      </c>
      <c r="F8" s="2887" t="s">
        <v>3657</v>
      </c>
      <c r="G8" s="2887" t="s">
        <v>3627</v>
      </c>
      <c r="H8" s="2888" t="s">
        <v>3627</v>
      </c>
      <c r="I8" s="2889"/>
      <c r="J8" s="2890"/>
      <c r="K8" s="2684" t="s">
        <v>3189</v>
      </c>
      <c r="L8" s="2685"/>
      <c r="M8" s="2708" t="s">
        <v>3637</v>
      </c>
      <c r="N8" s="2876" t="s">
        <v>3109</v>
      </c>
      <c r="R8" s="716"/>
    </row>
    <row r="9" spans="1:18" s="598" customFormat="1" ht="15" customHeight="1">
      <c r="A9" s="2686"/>
      <c r="B9" s="2687"/>
      <c r="C9" s="2709"/>
      <c r="D9" s="2709"/>
      <c r="E9" s="2709"/>
      <c r="F9" s="2709"/>
      <c r="G9" s="2709"/>
      <c r="H9" s="2877" t="s">
        <v>2983</v>
      </c>
      <c r="I9" s="2708" t="s">
        <v>2984</v>
      </c>
      <c r="J9" s="2708" t="s">
        <v>3571</v>
      </c>
      <c r="K9" s="2686"/>
      <c r="L9" s="2687"/>
      <c r="M9" s="2709"/>
      <c r="N9" s="2876"/>
      <c r="R9" s="716"/>
    </row>
    <row r="10" spans="1:18" s="598" customFormat="1" ht="15" customHeight="1">
      <c r="A10" s="2686"/>
      <c r="B10" s="2687"/>
      <c r="C10" s="2709"/>
      <c r="D10" s="2709"/>
      <c r="E10" s="2709"/>
      <c r="F10" s="2709"/>
      <c r="G10" s="2709"/>
      <c r="H10" s="2878"/>
      <c r="I10" s="2709"/>
      <c r="J10" s="2709"/>
      <c r="K10" s="2686"/>
      <c r="L10" s="2687"/>
      <c r="M10" s="2709"/>
      <c r="N10" s="868"/>
      <c r="R10" s="716"/>
    </row>
    <row r="11" spans="1:18" s="598" customFormat="1">
      <c r="A11" s="2686"/>
      <c r="B11" s="2687"/>
      <c r="C11" s="2709"/>
      <c r="D11" s="2709"/>
      <c r="E11" s="2709"/>
      <c r="F11" s="2709"/>
      <c r="G11" s="2709"/>
      <c r="H11" s="2878"/>
      <c r="I11" s="2709"/>
      <c r="J11" s="2709"/>
      <c r="K11" s="2686"/>
      <c r="L11" s="2687"/>
      <c r="M11" s="2709"/>
      <c r="R11" s="716"/>
    </row>
    <row r="12" spans="1:18" s="598" customFormat="1" ht="12.75" customHeight="1">
      <c r="A12" s="2688"/>
      <c r="B12" s="2689"/>
      <c r="C12" s="2710"/>
      <c r="D12" s="2710"/>
      <c r="E12" s="2710"/>
      <c r="F12" s="2710"/>
      <c r="G12" s="2710"/>
      <c r="H12" s="2879"/>
      <c r="I12" s="2710"/>
      <c r="J12" s="2710"/>
      <c r="K12" s="2688"/>
      <c r="L12" s="2689"/>
      <c r="M12" s="2710"/>
      <c r="R12" s="716"/>
    </row>
    <row r="13" spans="1:18" s="598" customFormat="1" ht="15" customHeight="1">
      <c r="A13" s="768"/>
      <c r="B13" s="768"/>
      <c r="C13" s="2735" t="s">
        <v>3190</v>
      </c>
      <c r="D13" s="2735"/>
      <c r="E13" s="2735"/>
      <c r="F13" s="2891"/>
      <c r="G13" s="2891"/>
      <c r="H13" s="2735" t="s">
        <v>3165</v>
      </c>
      <c r="I13" s="2735"/>
      <c r="J13" s="2735"/>
      <c r="K13" s="767" t="s">
        <v>2988</v>
      </c>
      <c r="L13" s="766"/>
      <c r="M13" s="766" t="s">
        <v>2988</v>
      </c>
    </row>
    <row r="14" spans="1:18" s="598" customFormat="1" ht="15" customHeight="1">
      <c r="A14" s="782" t="s">
        <v>3656</v>
      </c>
      <c r="B14" s="781"/>
      <c r="C14" s="764"/>
      <c r="D14" s="764"/>
      <c r="E14" s="764"/>
      <c r="F14" s="824"/>
      <c r="G14" s="824"/>
      <c r="H14" s="764"/>
      <c r="I14" s="764"/>
      <c r="J14" s="764"/>
      <c r="K14" s="767"/>
      <c r="L14" s="766"/>
      <c r="M14" s="766"/>
    </row>
    <row r="15" spans="1:18" s="598" customFormat="1" ht="15" customHeight="1">
      <c r="A15" s="780" t="s">
        <v>3654</v>
      </c>
      <c r="B15" s="781"/>
      <c r="C15" s="764"/>
      <c r="D15" s="764"/>
      <c r="E15" s="764"/>
      <c r="F15" s="824"/>
      <c r="G15" s="824"/>
      <c r="H15" s="764"/>
      <c r="I15" s="764"/>
      <c r="J15" s="764"/>
      <c r="K15" s="767"/>
      <c r="L15" s="766"/>
      <c r="M15" s="766"/>
    </row>
    <row r="16" spans="1:18" s="598" customFormat="1" ht="15" customHeight="1">
      <c r="A16" s="780" t="s">
        <v>3653</v>
      </c>
      <c r="B16" s="781"/>
      <c r="C16" s="764"/>
      <c r="D16" s="764"/>
      <c r="E16" s="764"/>
      <c r="F16" s="824"/>
      <c r="G16" s="824"/>
      <c r="H16" s="764"/>
      <c r="I16" s="764"/>
      <c r="J16" s="764"/>
      <c r="K16" s="767"/>
      <c r="L16" s="766"/>
      <c r="M16" s="766"/>
    </row>
    <row r="17" spans="1:19" ht="8.25" customHeight="1">
      <c r="A17" s="770"/>
      <c r="B17" s="770"/>
      <c r="C17" s="784"/>
      <c r="D17" s="784"/>
      <c r="E17" s="784"/>
      <c r="F17" s="784"/>
      <c r="G17" s="784"/>
      <c r="H17" s="812"/>
      <c r="I17" s="783"/>
      <c r="J17" s="784"/>
      <c r="K17" s="784"/>
      <c r="L17" s="784"/>
      <c r="M17" s="784"/>
    </row>
    <row r="18" spans="1:19" s="865" customFormat="1" ht="12.75" customHeight="1">
      <c r="A18" s="763" t="s">
        <v>3502</v>
      </c>
      <c r="B18" s="762"/>
      <c r="C18" s="2885"/>
      <c r="D18" s="2885"/>
      <c r="E18" s="2885"/>
      <c r="F18" s="2885"/>
      <c r="G18" s="2885"/>
      <c r="H18" s="2886"/>
      <c r="I18" s="2886"/>
      <c r="J18" s="2886"/>
      <c r="K18" s="2886"/>
      <c r="L18" s="2886"/>
      <c r="M18" s="835"/>
    </row>
    <row r="19" spans="1:19" s="865" customFormat="1" ht="8.25" customHeight="1">
      <c r="A19" s="720"/>
      <c r="B19" s="723"/>
      <c r="C19" s="736"/>
      <c r="D19" s="736"/>
      <c r="E19" s="736"/>
      <c r="F19" s="736"/>
      <c r="G19" s="736"/>
      <c r="H19" s="737"/>
      <c r="I19" s="737"/>
      <c r="J19" s="737"/>
      <c r="K19" s="737"/>
      <c r="L19" s="737"/>
      <c r="M19" s="737"/>
    </row>
    <row r="20" spans="1:19">
      <c r="A20" s="779" t="s">
        <v>3648</v>
      </c>
      <c r="B20" s="770"/>
      <c r="C20" s="617">
        <v>3750</v>
      </c>
      <c r="D20" s="665">
        <v>0</v>
      </c>
      <c r="E20" s="665">
        <v>0</v>
      </c>
      <c r="F20" s="617">
        <v>0</v>
      </c>
      <c r="G20" s="665">
        <f>C20+D20-F20+E20</f>
        <v>3750</v>
      </c>
      <c r="H20" s="719">
        <v>0</v>
      </c>
      <c r="I20" s="719">
        <v>0</v>
      </c>
      <c r="J20" s="719">
        <f>+I20-H20</f>
        <v>0</v>
      </c>
      <c r="K20" s="688">
        <f>+I20/BS!$E$29*100</f>
        <v>0</v>
      </c>
      <c r="L20" s="688"/>
      <c r="M20" s="718">
        <f>G20*10/N20*100</f>
        <v>0</v>
      </c>
      <c r="N20" s="637">
        <f>3184672760*30%</f>
        <v>955401828</v>
      </c>
      <c r="O20" s="717">
        <v>4.0000000000000002E-4</v>
      </c>
      <c r="P20" s="876">
        <f>G20*62</f>
        <v>232500</v>
      </c>
    </row>
    <row r="21" spans="1:19" ht="12.75" customHeight="1">
      <c r="A21" s="770"/>
      <c r="B21" s="770"/>
      <c r="C21" s="599"/>
      <c r="D21" s="599"/>
      <c r="E21" s="599"/>
      <c r="F21" s="599"/>
      <c r="G21" s="599"/>
      <c r="H21" s="600"/>
      <c r="I21" s="601"/>
      <c r="J21" s="599"/>
      <c r="K21" s="599"/>
      <c r="L21" s="599"/>
      <c r="M21" s="599"/>
      <c r="P21" s="863">
        <f>H20/G20</f>
        <v>0</v>
      </c>
    </row>
    <row r="22" spans="1:19" ht="21.75" customHeight="1" thickBot="1">
      <c r="A22" s="816" t="s">
        <v>3661</v>
      </c>
      <c r="B22" s="770"/>
      <c r="C22" s="599"/>
      <c r="D22" s="599"/>
      <c r="E22" s="599"/>
      <c r="F22" s="599"/>
      <c r="G22" s="599"/>
      <c r="H22" s="666">
        <f>SUM(H20)</f>
        <v>0</v>
      </c>
      <c r="I22" s="666">
        <f>SUM(I20)</f>
        <v>0</v>
      </c>
      <c r="J22" s="666">
        <f>SUM(J20)</f>
        <v>0</v>
      </c>
      <c r="K22" s="599"/>
      <c r="L22" s="599"/>
      <c r="M22" s="599"/>
    </row>
    <row r="23" spans="1:19" ht="14.25" customHeight="1" thickTop="1">
      <c r="A23" s="815"/>
      <c r="B23" s="770"/>
      <c r="C23" s="599"/>
      <c r="D23" s="599"/>
      <c r="E23" s="599"/>
      <c r="F23" s="599"/>
      <c r="G23" s="599"/>
      <c r="H23" s="600"/>
      <c r="I23" s="601"/>
      <c r="J23" s="599"/>
      <c r="K23" s="599"/>
      <c r="L23" s="599"/>
      <c r="M23" s="599"/>
    </row>
    <row r="24" spans="1:19" s="598" customFormat="1" ht="21.75" customHeight="1" thickBot="1">
      <c r="A24" s="816" t="s">
        <v>3662</v>
      </c>
      <c r="B24" s="785"/>
      <c r="C24" s="615"/>
      <c r="D24" s="615"/>
      <c r="E24" s="615"/>
      <c r="F24" s="615"/>
      <c r="G24" s="615"/>
      <c r="H24" s="724">
        <v>232523</v>
      </c>
      <c r="I24" s="724">
        <v>232500</v>
      </c>
      <c r="J24" s="725">
        <f>I24-H24</f>
        <v>-23</v>
      </c>
      <c r="N24" s="2883"/>
      <c r="O24" s="2883"/>
      <c r="P24" s="2883"/>
      <c r="Q24" s="680"/>
      <c r="S24" s="716"/>
    </row>
    <row r="25" spans="1:19" s="598" customFormat="1" ht="15" customHeight="1" thickTop="1">
      <c r="A25" s="602"/>
      <c r="B25" s="602"/>
      <c r="C25" s="615"/>
      <c r="D25" s="615"/>
      <c r="E25" s="615"/>
      <c r="F25" s="615"/>
      <c r="G25" s="615"/>
      <c r="H25" s="616"/>
      <c r="I25" s="616"/>
      <c r="N25" s="683"/>
      <c r="O25" s="829"/>
      <c r="P25" s="683"/>
      <c r="Q25" s="680"/>
      <c r="S25" s="716"/>
    </row>
    <row r="26" spans="1:19" s="598" customFormat="1" ht="12.75" hidden="1" customHeight="1">
      <c r="A26" s="599"/>
      <c r="B26" s="599"/>
      <c r="C26" s="610"/>
      <c r="D26" s="611"/>
      <c r="E26" s="611"/>
      <c r="F26" s="611"/>
      <c r="G26" s="611"/>
      <c r="H26" s="612"/>
      <c r="I26" s="613"/>
      <c r="J26" s="611"/>
      <c r="K26" s="614"/>
      <c r="L26" s="614"/>
      <c r="M26" s="614"/>
      <c r="N26" s="707"/>
    </row>
    <row r="27" spans="1:19" s="598" customFormat="1" ht="12.75" hidden="1" customHeight="1">
      <c r="A27" s="599"/>
      <c r="B27" s="599"/>
      <c r="C27" s="610"/>
      <c r="D27" s="611"/>
      <c r="E27" s="611"/>
      <c r="F27" s="611"/>
      <c r="G27" s="611"/>
      <c r="H27" s="612"/>
      <c r="I27" s="613"/>
      <c r="J27" s="611"/>
      <c r="K27" s="614"/>
      <c r="L27" s="614"/>
      <c r="M27" s="614"/>
      <c r="N27" s="707"/>
    </row>
    <row r="28" spans="1:19" s="598" customFormat="1" ht="12.75" hidden="1" customHeight="1">
      <c r="A28" s="599"/>
      <c r="B28" s="599"/>
      <c r="C28" s="610"/>
      <c r="D28" s="611"/>
      <c r="E28" s="611"/>
      <c r="F28" s="611"/>
      <c r="G28" s="611"/>
      <c r="H28" s="612"/>
      <c r="I28" s="613"/>
      <c r="J28" s="611"/>
      <c r="K28" s="614"/>
      <c r="L28" s="614"/>
      <c r="M28" s="614"/>
      <c r="N28" s="707"/>
    </row>
    <row r="29" spans="1:19" s="598" customFormat="1" ht="12.75" hidden="1" customHeight="1">
      <c r="A29" s="599"/>
      <c r="B29" s="599"/>
      <c r="C29" s="610"/>
      <c r="D29" s="611"/>
      <c r="E29" s="611"/>
      <c r="F29" s="611"/>
      <c r="G29" s="611"/>
      <c r="H29" s="612"/>
      <c r="I29" s="613"/>
      <c r="J29" s="611"/>
      <c r="K29" s="614"/>
      <c r="L29" s="614"/>
      <c r="M29" s="614"/>
      <c r="N29" s="667"/>
      <c r="O29" s="607"/>
      <c r="P29" s="608"/>
    </row>
    <row r="30" spans="1:19" s="598" customFormat="1" ht="12.75" hidden="1" customHeight="1">
      <c r="A30" s="599"/>
      <c r="B30" s="599"/>
      <c r="C30" s="610"/>
      <c r="D30" s="611"/>
      <c r="E30" s="611"/>
      <c r="F30" s="611"/>
      <c r="G30" s="611"/>
      <c r="H30" s="612"/>
      <c r="I30" s="613"/>
      <c r="J30" s="611"/>
      <c r="K30" s="614"/>
      <c r="L30" s="614"/>
      <c r="M30" s="614"/>
      <c r="N30" s="707"/>
    </row>
    <row r="31" spans="1:19" s="598" customFormat="1" ht="12.75" hidden="1" customHeight="1">
      <c r="A31" s="2881" t="s">
        <v>2941</v>
      </c>
      <c r="B31" s="2881"/>
      <c r="C31" s="2881"/>
      <c r="D31" s="2881"/>
      <c r="E31" s="2881"/>
      <c r="F31" s="2881"/>
      <c r="G31" s="2881"/>
      <c r="H31" s="2881"/>
      <c r="I31" s="2881"/>
      <c r="J31" s="2881"/>
      <c r="K31" s="2881"/>
      <c r="L31" s="2881"/>
      <c r="M31" s="2881"/>
      <c r="N31" s="707"/>
    </row>
    <row r="32" spans="1:19" s="598" customFormat="1" ht="12.75" hidden="1" customHeight="1">
      <c r="A32" s="2881" t="s">
        <v>3029</v>
      </c>
      <c r="B32" s="2881"/>
      <c r="C32" s="2881"/>
      <c r="D32" s="2881"/>
      <c r="E32" s="2881"/>
      <c r="F32" s="2881"/>
      <c r="G32" s="2881"/>
      <c r="H32" s="2881"/>
      <c r="I32" s="2881"/>
      <c r="J32" s="2881"/>
      <c r="K32" s="2881"/>
      <c r="L32" s="2881"/>
      <c r="M32" s="2881"/>
      <c r="N32" s="667"/>
      <c r="O32" s="607"/>
      <c r="P32" s="608"/>
    </row>
    <row r="33" spans="1:16" s="598" customFormat="1" ht="12.75" hidden="1" customHeight="1">
      <c r="A33" s="2881" t="s">
        <v>2942</v>
      </c>
      <c r="B33" s="2881"/>
      <c r="C33" s="2881"/>
      <c r="D33" s="2881"/>
      <c r="E33" s="2881"/>
      <c r="F33" s="2881"/>
      <c r="G33" s="2881"/>
      <c r="H33" s="2881"/>
      <c r="I33" s="2881"/>
      <c r="J33" s="2881"/>
      <c r="K33" s="2881"/>
      <c r="L33" s="2881"/>
      <c r="M33" s="2881"/>
      <c r="N33" s="707"/>
    </row>
    <row r="34" spans="1:16" s="598" customFormat="1" ht="12.75" hidden="1" customHeight="1">
      <c r="A34" s="836"/>
      <c r="B34" s="836"/>
      <c r="C34" s="836"/>
      <c r="D34" s="836"/>
      <c r="E34" s="836"/>
      <c r="F34" s="836"/>
      <c r="G34" s="836"/>
      <c r="H34" s="619"/>
      <c r="I34" s="620"/>
      <c r="J34" s="836"/>
      <c r="K34" s="836"/>
      <c r="L34" s="836"/>
      <c r="M34" s="836"/>
      <c r="N34" s="707"/>
    </row>
    <row r="35" spans="1:16" s="598" customFormat="1" ht="12.75" hidden="1" customHeight="1">
      <c r="A35" s="609"/>
      <c r="B35" s="609"/>
      <c r="C35" s="610"/>
      <c r="D35" s="610"/>
      <c r="E35" s="610"/>
      <c r="F35" s="603"/>
      <c r="G35" s="610"/>
      <c r="H35" s="604"/>
      <c r="I35" s="621"/>
      <c r="J35" s="603"/>
      <c r="K35" s="622"/>
      <c r="L35" s="622"/>
      <c r="M35" s="599"/>
      <c r="N35" s="667"/>
      <c r="O35" s="607"/>
      <c r="P35" s="608"/>
    </row>
    <row r="36" spans="1:16" s="598" customFormat="1" ht="12.75" hidden="1" customHeight="1">
      <c r="A36" s="623"/>
      <c r="B36" s="623"/>
      <c r="C36" s="610"/>
      <c r="D36" s="610"/>
      <c r="E36" s="610"/>
      <c r="F36" s="603"/>
      <c r="G36" s="603"/>
      <c r="H36" s="624"/>
      <c r="I36" s="621"/>
      <c r="J36" s="603"/>
      <c r="K36" s="622"/>
      <c r="L36" s="622"/>
      <c r="M36" s="599"/>
      <c r="N36" s="667"/>
      <c r="O36" s="607"/>
      <c r="P36" s="608"/>
    </row>
    <row r="37" spans="1:16" s="598" customFormat="1" ht="12.75" hidden="1" customHeight="1">
      <c r="A37" s="599"/>
      <c r="B37" s="599"/>
      <c r="C37" s="610"/>
      <c r="D37" s="610"/>
      <c r="E37" s="610"/>
      <c r="F37" s="610"/>
      <c r="G37" s="603"/>
      <c r="H37" s="624"/>
      <c r="I37" s="621"/>
      <c r="J37" s="603"/>
      <c r="K37" s="622" t="s">
        <v>3030</v>
      </c>
      <c r="L37" s="622"/>
      <c r="M37" s="599"/>
      <c r="N37" s="668"/>
      <c r="O37" s="607"/>
      <c r="P37" s="608"/>
    </row>
    <row r="38" spans="1:16" s="598" customFormat="1" ht="12.75" hidden="1" customHeight="1">
      <c r="A38" s="623"/>
      <c r="B38" s="623"/>
      <c r="C38" s="610"/>
      <c r="D38" s="610"/>
      <c r="E38" s="610"/>
      <c r="F38" s="603"/>
      <c r="G38" s="610"/>
      <c r="H38" s="604"/>
      <c r="I38" s="605"/>
      <c r="J38" s="606"/>
      <c r="K38" s="622"/>
      <c r="L38" s="622"/>
      <c r="M38" s="599"/>
      <c r="N38" s="707"/>
    </row>
    <row r="39" spans="1:16" s="598" customFormat="1" ht="15" customHeight="1">
      <c r="A39" s="778" t="s">
        <v>3649</v>
      </c>
      <c r="B39" s="2882" t="s">
        <v>3794</v>
      </c>
      <c r="C39" s="2882"/>
      <c r="D39" s="2882"/>
      <c r="E39" s="2882"/>
      <c r="F39" s="2882"/>
      <c r="G39" s="2882"/>
      <c r="H39" s="2882"/>
      <c r="I39" s="2882"/>
      <c r="J39" s="2882"/>
      <c r="K39" s="2882"/>
      <c r="L39" s="2882"/>
      <c r="M39" s="2882"/>
      <c r="P39" s="716"/>
    </row>
    <row r="40" spans="1:16" s="598" customFormat="1" ht="15" customHeight="1">
      <c r="A40" s="778"/>
      <c r="B40" s="2882"/>
      <c r="C40" s="2882"/>
      <c r="D40" s="2882"/>
      <c r="E40" s="2882"/>
      <c r="F40" s="2882"/>
      <c r="G40" s="2882"/>
      <c r="H40" s="2882"/>
      <c r="I40" s="2882"/>
      <c r="J40" s="2882"/>
      <c r="K40" s="2882"/>
      <c r="L40" s="2882"/>
      <c r="M40" s="2882"/>
      <c r="P40" s="716"/>
    </row>
    <row r="41" spans="1:16" s="598" customFormat="1" ht="15" customHeight="1">
      <c r="A41" s="778"/>
      <c r="B41" s="2882"/>
      <c r="C41" s="2882"/>
      <c r="D41" s="2882"/>
      <c r="E41" s="2882"/>
      <c r="F41" s="2882"/>
      <c r="G41" s="2882"/>
      <c r="H41" s="2882"/>
      <c r="I41" s="2882"/>
      <c r="J41" s="2882"/>
      <c r="K41" s="2882"/>
      <c r="L41" s="2882"/>
      <c r="M41" s="2882"/>
      <c r="P41" s="716"/>
    </row>
    <row r="42" spans="1:16" s="598" customFormat="1" ht="15" customHeight="1">
      <c r="A42" s="778"/>
      <c r="B42" s="2882"/>
      <c r="C42" s="2882"/>
      <c r="D42" s="2882"/>
      <c r="E42" s="2882"/>
      <c r="F42" s="2882"/>
      <c r="G42" s="2882"/>
      <c r="H42" s="2882"/>
      <c r="I42" s="2882"/>
      <c r="J42" s="2882"/>
      <c r="K42" s="2882"/>
      <c r="L42" s="2882"/>
      <c r="M42" s="2882"/>
      <c r="P42" s="716"/>
    </row>
    <row r="43" spans="1:16" s="598" customFormat="1" ht="15" customHeight="1">
      <c r="A43" s="778"/>
      <c r="B43" s="2882"/>
      <c r="C43" s="2882"/>
      <c r="D43" s="2882"/>
      <c r="E43" s="2882"/>
      <c r="F43" s="2882"/>
      <c r="G43" s="2882"/>
      <c r="H43" s="2882"/>
      <c r="I43" s="2882"/>
      <c r="J43" s="2882"/>
      <c r="K43" s="2882"/>
      <c r="L43" s="2882"/>
      <c r="M43" s="2882"/>
      <c r="P43" s="716"/>
    </row>
    <row r="44" spans="1:16" s="598" customFormat="1" ht="15" customHeight="1">
      <c r="A44" s="778"/>
      <c r="B44" s="2882"/>
      <c r="C44" s="2882"/>
      <c r="D44" s="2882"/>
      <c r="E44" s="2882"/>
      <c r="F44" s="2882"/>
      <c r="G44" s="2882"/>
      <c r="H44" s="2882"/>
      <c r="I44" s="2882"/>
      <c r="J44" s="2882"/>
      <c r="K44" s="2882"/>
      <c r="L44" s="2882"/>
      <c r="M44" s="2882"/>
      <c r="P44" s="716"/>
    </row>
    <row r="45" spans="1:16" s="598" customFormat="1" ht="31.5" customHeight="1">
      <c r="A45" s="778"/>
      <c r="B45" s="2882"/>
      <c r="C45" s="2882"/>
      <c r="D45" s="2882"/>
      <c r="E45" s="2882"/>
      <c r="F45" s="2882"/>
      <c r="G45" s="2882"/>
      <c r="H45" s="2882"/>
      <c r="I45" s="2882"/>
      <c r="J45" s="2882"/>
      <c r="K45" s="2882"/>
      <c r="L45" s="2882"/>
      <c r="M45" s="2882"/>
      <c r="P45" s="716"/>
    </row>
    <row r="46" spans="1:16" s="598" customFormat="1" ht="14.25" customHeight="1">
      <c r="A46" s="778"/>
      <c r="P46" s="716"/>
    </row>
    <row r="47" spans="1:16" s="598" customFormat="1" ht="20.25" customHeight="1">
      <c r="A47" s="778"/>
      <c r="B47" s="2882" t="s">
        <v>3792</v>
      </c>
      <c r="C47" s="2882"/>
      <c r="D47" s="2882"/>
      <c r="E47" s="2882"/>
      <c r="F47" s="2882"/>
      <c r="G47" s="2882"/>
      <c r="H47" s="2882"/>
      <c r="I47" s="2882"/>
      <c r="J47" s="2882"/>
      <c r="K47" s="2882"/>
      <c r="L47" s="2882"/>
      <c r="M47" s="2882"/>
      <c r="P47" s="716"/>
    </row>
    <row r="48" spans="1:16" s="598" customFormat="1" ht="5.25" customHeight="1">
      <c r="A48" s="777"/>
      <c r="B48" s="777"/>
      <c r="C48" s="776"/>
      <c r="D48" s="776"/>
      <c r="E48" s="776"/>
      <c r="F48" s="776"/>
      <c r="G48" s="775"/>
      <c r="H48" s="774"/>
      <c r="I48" s="773"/>
      <c r="J48" s="775"/>
      <c r="K48" s="775"/>
      <c r="L48" s="775"/>
      <c r="M48" s="772"/>
      <c r="N48" s="667"/>
      <c r="O48" s="607"/>
      <c r="P48" s="608"/>
    </row>
    <row r="49" spans="1:38" s="625" customFormat="1" ht="15" customHeight="1">
      <c r="A49" s="625" t="e">
        <f>#REF!</f>
        <v>#REF!</v>
      </c>
      <c r="N49" s="667"/>
      <c r="O49" s="607"/>
      <c r="P49" s="608"/>
      <c r="Q49" s="598"/>
    </row>
    <row r="50" spans="1:38" s="625" customFormat="1" ht="15" customHeight="1">
      <c r="N50" s="707"/>
      <c r="O50" s="598"/>
      <c r="P50" s="598"/>
      <c r="Q50" s="598"/>
    </row>
    <row r="51" spans="1:38" s="618" customFormat="1">
      <c r="A51" s="2487" t="e">
        <f>#REF!</f>
        <v>#REF!</v>
      </c>
      <c r="B51" s="2487"/>
      <c r="C51" s="2487"/>
      <c r="D51" s="2487"/>
      <c r="E51" s="2487"/>
      <c r="F51" s="2487"/>
      <c r="G51" s="2487"/>
      <c r="H51" s="2487"/>
      <c r="I51" s="2487"/>
      <c r="J51" s="2487"/>
      <c r="K51" s="2487"/>
      <c r="L51" s="2487"/>
      <c r="M51" s="2487"/>
      <c r="N51" s="680"/>
      <c r="O51" s="598"/>
      <c r="P51" s="598"/>
      <c r="Q51" s="598"/>
    </row>
    <row r="52" spans="1:38" s="618" customFormat="1">
      <c r="A52" s="2487" t="e">
        <f>#REF!</f>
        <v>#REF!</v>
      </c>
      <c r="B52" s="2487"/>
      <c r="C52" s="2487"/>
      <c r="D52" s="2487"/>
      <c r="E52" s="2487"/>
      <c r="F52" s="2487"/>
      <c r="G52" s="2487"/>
      <c r="H52" s="2487"/>
      <c r="I52" s="2487"/>
      <c r="J52" s="2487"/>
      <c r="K52" s="2487"/>
      <c r="L52" s="2487"/>
      <c r="M52" s="2487"/>
      <c r="N52" s="680"/>
      <c r="O52" s="598"/>
      <c r="P52" s="598"/>
      <c r="Q52" s="598"/>
    </row>
    <row r="53" spans="1:38" s="618" customFormat="1">
      <c r="A53" s="821"/>
      <c r="B53" s="821"/>
      <c r="C53" s="821"/>
      <c r="D53" s="821"/>
      <c r="E53" s="821"/>
      <c r="F53" s="821"/>
      <c r="G53" s="821"/>
      <c r="H53" s="813"/>
      <c r="I53" s="771"/>
      <c r="J53" s="821"/>
      <c r="K53" s="821"/>
      <c r="L53" s="821"/>
      <c r="M53" s="765"/>
      <c r="N53" s="680"/>
      <c r="O53" s="598"/>
      <c r="P53" s="598"/>
      <c r="Q53" s="598"/>
    </row>
    <row r="54" spans="1:38" s="618" customFormat="1" ht="12" customHeight="1">
      <c r="A54" s="821"/>
      <c r="B54" s="2500"/>
      <c r="C54" s="2500"/>
      <c r="D54" s="811"/>
      <c r="E54" s="810"/>
      <c r="F54" s="810"/>
      <c r="G54" s="810"/>
      <c r="H54" s="810"/>
      <c r="I54" s="810"/>
      <c r="J54" s="810"/>
      <c r="K54" s="821"/>
      <c r="L54" s="809"/>
      <c r="M54" s="821"/>
      <c r="N54" s="633"/>
      <c r="O54" s="633"/>
      <c r="P54" s="633"/>
      <c r="Q54" s="633"/>
      <c r="R54" s="633"/>
      <c r="S54" s="633"/>
      <c r="T54" s="633"/>
      <c r="U54" s="633"/>
      <c r="X54" s="633"/>
      <c r="AB54" s="633"/>
      <c r="AC54" s="633"/>
      <c r="AD54" s="633"/>
      <c r="AE54" s="633"/>
      <c r="AF54" s="633"/>
      <c r="AG54" s="633"/>
      <c r="AJ54" s="633"/>
      <c r="AK54" s="633"/>
      <c r="AL54" s="633"/>
    </row>
    <row r="55" spans="1:38" s="618" customFormat="1">
      <c r="A55" s="808"/>
      <c r="B55" s="2880" t="s">
        <v>3799</v>
      </c>
      <c r="C55" s="2880"/>
      <c r="D55" s="821"/>
      <c r="E55" s="807"/>
      <c r="F55" s="807"/>
      <c r="G55" s="807"/>
      <c r="H55" s="807"/>
      <c r="I55" s="807"/>
      <c r="J55" s="831" t="s">
        <v>3030</v>
      </c>
      <c r="K55" s="821"/>
      <c r="M55" s="821"/>
      <c r="N55" s="633"/>
      <c r="O55" s="633"/>
      <c r="P55" s="633"/>
      <c r="Q55" s="633"/>
      <c r="R55" s="633"/>
      <c r="S55" s="633"/>
      <c r="T55" s="633"/>
      <c r="U55" s="633"/>
      <c r="X55" s="633"/>
      <c r="AB55" s="633"/>
      <c r="AC55" s="633"/>
      <c r="AD55" s="633"/>
      <c r="AE55" s="633"/>
      <c r="AF55" s="633"/>
      <c r="AG55" s="633"/>
      <c r="AJ55" s="633"/>
      <c r="AK55" s="633"/>
      <c r="AL55" s="633"/>
    </row>
    <row r="56" spans="1:38" ht="14.25" customHeight="1">
      <c r="A56" s="866" t="s">
        <v>38</v>
      </c>
      <c r="B56" s="770"/>
      <c r="C56" s="784"/>
      <c r="D56" s="784"/>
      <c r="E56" s="784"/>
      <c r="F56" s="784"/>
      <c r="G56" s="784"/>
      <c r="H56" s="812"/>
      <c r="I56" s="783"/>
      <c r="J56" s="784"/>
      <c r="K56" s="784"/>
      <c r="L56" s="784"/>
      <c r="M56" s="784"/>
    </row>
    <row r="110" spans="2:16">
      <c r="B110" s="869"/>
      <c r="C110" s="869"/>
      <c r="D110" s="869"/>
      <c r="E110" s="869"/>
      <c r="F110" s="869"/>
      <c r="G110" s="869"/>
      <c r="H110" s="869"/>
      <c r="I110" s="869"/>
      <c r="J110" s="869"/>
      <c r="K110" s="869"/>
      <c r="L110" s="869"/>
      <c r="M110" s="869"/>
      <c r="N110" s="869"/>
      <c r="O110" s="869"/>
      <c r="P110" s="869"/>
    </row>
    <row r="111" spans="2:16">
      <c r="B111" s="869"/>
      <c r="C111" s="869"/>
      <c r="D111" s="869"/>
      <c r="E111" s="869"/>
      <c r="F111" s="869"/>
      <c r="G111" s="869"/>
      <c r="H111" s="869"/>
      <c r="I111" s="869"/>
      <c r="J111" s="869"/>
      <c r="K111" s="869"/>
      <c r="L111" s="869"/>
      <c r="M111" s="869"/>
      <c r="N111" s="869"/>
      <c r="O111" s="869"/>
      <c r="P111" s="869"/>
    </row>
    <row r="112" spans="2:16">
      <c r="B112" s="869"/>
      <c r="C112" s="869"/>
      <c r="D112" s="869"/>
      <c r="E112" s="869"/>
      <c r="F112" s="869"/>
      <c r="G112" s="869"/>
      <c r="H112" s="869"/>
      <c r="I112" s="869"/>
      <c r="J112" s="869"/>
      <c r="K112" s="869"/>
      <c r="L112" s="869"/>
      <c r="M112" s="869"/>
      <c r="N112" s="869"/>
      <c r="O112" s="869"/>
      <c r="P112" s="869"/>
    </row>
    <row r="113" spans="2:16">
      <c r="B113" s="869"/>
      <c r="C113" s="869"/>
      <c r="D113" s="869"/>
      <c r="E113" s="869"/>
      <c r="F113" s="869"/>
      <c r="G113" s="869"/>
      <c r="H113" s="869"/>
      <c r="I113" s="869"/>
      <c r="J113" s="869"/>
      <c r="K113" s="869"/>
      <c r="L113" s="869"/>
      <c r="M113" s="869"/>
      <c r="N113" s="869"/>
      <c r="O113" s="869"/>
      <c r="P113" s="869"/>
    </row>
    <row r="114" spans="2:16">
      <c r="B114" s="869"/>
      <c r="C114" s="869"/>
      <c r="D114" s="869"/>
      <c r="E114" s="869"/>
      <c r="F114" s="869"/>
      <c r="G114" s="869"/>
      <c r="H114" s="869"/>
      <c r="I114" s="869"/>
      <c r="J114" s="869"/>
      <c r="K114" s="869"/>
      <c r="L114" s="869"/>
      <c r="M114" s="869"/>
      <c r="N114" s="869"/>
      <c r="O114" s="869"/>
      <c r="P114" s="869"/>
    </row>
    <row r="115" spans="2:16">
      <c r="B115" s="869"/>
      <c r="C115" s="869"/>
      <c r="D115" s="869"/>
      <c r="E115" s="869"/>
      <c r="F115" s="869"/>
      <c r="G115" s="869"/>
      <c r="H115" s="869"/>
      <c r="I115" s="869"/>
      <c r="J115" s="869"/>
      <c r="K115" s="869"/>
      <c r="L115" s="869"/>
      <c r="M115" s="869"/>
      <c r="N115" s="869"/>
      <c r="O115" s="869"/>
      <c r="P115" s="869"/>
    </row>
    <row r="116" spans="2:16">
      <c r="B116" s="869"/>
      <c r="C116" s="869"/>
      <c r="D116" s="869"/>
      <c r="E116" s="869"/>
      <c r="F116" s="869"/>
      <c r="G116" s="869"/>
      <c r="H116" s="869"/>
      <c r="I116" s="869"/>
      <c r="J116" s="869"/>
      <c r="K116" s="869"/>
      <c r="L116" s="869"/>
      <c r="M116" s="869"/>
      <c r="N116" s="869"/>
      <c r="O116" s="869"/>
      <c r="P116" s="869"/>
    </row>
    <row r="117" spans="2:16">
      <c r="B117" s="869"/>
      <c r="C117" s="869"/>
      <c r="D117" s="869"/>
      <c r="E117" s="869"/>
      <c r="F117" s="869"/>
      <c r="G117" s="869"/>
      <c r="H117" s="869"/>
      <c r="I117" s="869"/>
      <c r="J117" s="869"/>
      <c r="K117" s="869"/>
      <c r="L117" s="869"/>
      <c r="M117" s="869"/>
      <c r="N117" s="869"/>
      <c r="O117" s="869"/>
      <c r="P117" s="869"/>
    </row>
    <row r="118" spans="2:16">
      <c r="B118" s="869"/>
      <c r="C118" s="869"/>
      <c r="D118" s="869"/>
      <c r="E118" s="869"/>
      <c r="F118" s="869"/>
      <c r="G118" s="869"/>
      <c r="H118" s="869"/>
      <c r="I118" s="869"/>
      <c r="J118" s="869"/>
      <c r="K118" s="869"/>
      <c r="L118" s="869"/>
      <c r="M118" s="869"/>
      <c r="N118" s="869"/>
      <c r="O118" s="869"/>
      <c r="P118" s="869"/>
    </row>
    <row r="119" spans="2:16">
      <c r="B119" s="869"/>
      <c r="C119" s="869"/>
      <c r="D119" s="869"/>
      <c r="E119" s="869"/>
      <c r="F119" s="869"/>
      <c r="G119" s="869"/>
      <c r="H119" s="869"/>
      <c r="I119" s="869"/>
      <c r="J119" s="869"/>
      <c r="K119" s="869"/>
      <c r="L119" s="869"/>
      <c r="M119" s="869"/>
      <c r="N119" s="869"/>
      <c r="O119" s="869"/>
      <c r="P119" s="869"/>
    </row>
    <row r="129" spans="2:16">
      <c r="B129" s="869"/>
      <c r="C129" s="869"/>
      <c r="D129" s="869"/>
      <c r="E129" s="869"/>
      <c r="F129" s="869"/>
      <c r="G129" s="869"/>
      <c r="H129" s="869"/>
      <c r="I129" s="869"/>
      <c r="J129" s="869"/>
      <c r="K129" s="869"/>
      <c r="L129" s="869"/>
      <c r="M129" s="869"/>
      <c r="N129" s="869"/>
      <c r="O129" s="869"/>
      <c r="P129" s="869"/>
    </row>
    <row r="130" spans="2:16">
      <c r="B130" s="869"/>
      <c r="C130" s="869"/>
      <c r="D130" s="869"/>
      <c r="E130" s="869"/>
      <c r="F130" s="869"/>
      <c r="G130" s="869"/>
      <c r="H130" s="869"/>
      <c r="I130" s="869"/>
      <c r="J130" s="869"/>
      <c r="K130" s="869"/>
      <c r="L130" s="869"/>
      <c r="M130" s="869"/>
      <c r="N130" s="869"/>
      <c r="O130" s="869"/>
      <c r="P130" s="869"/>
    </row>
    <row r="131" spans="2:16">
      <c r="B131" s="869"/>
      <c r="C131" s="869"/>
      <c r="D131" s="869"/>
      <c r="E131" s="869"/>
      <c r="F131" s="869"/>
      <c r="G131" s="869"/>
      <c r="H131" s="869"/>
      <c r="I131" s="869"/>
      <c r="J131" s="869"/>
      <c r="K131" s="869"/>
      <c r="L131" s="869"/>
      <c r="M131" s="869"/>
      <c r="N131" s="869"/>
      <c r="O131" s="869"/>
      <c r="P131" s="869"/>
    </row>
    <row r="132" spans="2:16">
      <c r="B132" s="869"/>
      <c r="C132" s="869"/>
      <c r="D132" s="869"/>
      <c r="E132" s="869"/>
      <c r="F132" s="869"/>
      <c r="G132" s="869"/>
      <c r="H132" s="869"/>
      <c r="I132" s="869"/>
      <c r="J132" s="869"/>
      <c r="K132" s="869"/>
      <c r="L132" s="869"/>
      <c r="M132" s="869"/>
      <c r="N132" s="869"/>
      <c r="O132" s="869"/>
      <c r="P132" s="869"/>
    </row>
    <row r="133" spans="2:16">
      <c r="B133" s="869"/>
      <c r="C133" s="869"/>
      <c r="D133" s="869"/>
      <c r="E133" s="869"/>
      <c r="F133" s="869"/>
      <c r="G133" s="869"/>
      <c r="H133" s="869"/>
      <c r="I133" s="869"/>
      <c r="J133" s="869"/>
      <c r="K133" s="869"/>
      <c r="L133" s="869"/>
      <c r="M133" s="869"/>
      <c r="N133" s="869"/>
      <c r="O133" s="869"/>
      <c r="P133" s="869"/>
    </row>
    <row r="134" spans="2:16">
      <c r="B134" s="869"/>
      <c r="C134" s="869"/>
      <c r="D134" s="869"/>
      <c r="E134" s="869"/>
      <c r="F134" s="869"/>
      <c r="G134" s="869"/>
      <c r="H134" s="869"/>
      <c r="I134" s="869"/>
      <c r="J134" s="869"/>
      <c r="K134" s="869"/>
      <c r="L134" s="869"/>
      <c r="M134" s="869"/>
      <c r="N134" s="869"/>
      <c r="O134" s="869"/>
      <c r="P134" s="869"/>
    </row>
  </sheetData>
  <mergeCells count="31">
    <mergeCell ref="N24:P24"/>
    <mergeCell ref="A1:M1"/>
    <mergeCell ref="A2:M2"/>
    <mergeCell ref="A3:M3"/>
    <mergeCell ref="C18:G18"/>
    <mergeCell ref="H18:J18"/>
    <mergeCell ref="K18:L18"/>
    <mergeCell ref="A8:B12"/>
    <mergeCell ref="C8:C12"/>
    <mergeCell ref="D8:D12"/>
    <mergeCell ref="E8:E12"/>
    <mergeCell ref="F8:F12"/>
    <mergeCell ref="G8:G12"/>
    <mergeCell ref="H8:J8"/>
    <mergeCell ref="K8:L12"/>
    <mergeCell ref="C13:G13"/>
    <mergeCell ref="B54:C54"/>
    <mergeCell ref="B55:C55"/>
    <mergeCell ref="A31:M31"/>
    <mergeCell ref="A32:M32"/>
    <mergeCell ref="A33:M33"/>
    <mergeCell ref="A51:M51"/>
    <mergeCell ref="A52:M52"/>
    <mergeCell ref="B39:M45"/>
    <mergeCell ref="B47:M47"/>
    <mergeCell ref="H13:J13"/>
    <mergeCell ref="M8:M12"/>
    <mergeCell ref="N8:N9"/>
    <mergeCell ref="H9:H12"/>
    <mergeCell ref="I9:I12"/>
    <mergeCell ref="J9:J12"/>
  </mergeCells>
  <pageMargins left="0.47" right="0.25" top="0.48" bottom="0.25" header="0.38" footer="0"/>
  <pageSetup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110"/>
  <sheetViews>
    <sheetView view="pageBreakPreview" topLeftCell="A77" zoomScale="110" zoomScaleSheetLayoutView="110" workbookViewId="0">
      <selection activeCell="C95" sqref="C95"/>
    </sheetView>
  </sheetViews>
  <sheetFormatPr defaultRowHeight="13.2"/>
  <cols>
    <col min="1" max="1" width="22.88671875" customWidth="1"/>
    <col min="2" max="2" width="20.6640625" customWidth="1"/>
    <col min="3" max="3" width="25.6640625" customWidth="1"/>
    <col min="4" max="4" width="2.33203125" customWidth="1"/>
    <col min="5" max="5" width="6" customWidth="1"/>
    <col min="6" max="6" width="2.33203125" customWidth="1"/>
    <col min="7" max="7" width="17.6640625" customWidth="1"/>
    <col min="8" max="8" width="2.33203125" customWidth="1"/>
    <col min="9" max="9" width="7.5546875" customWidth="1"/>
    <col min="10" max="10" width="1.33203125" customWidth="1"/>
    <col min="11" max="11" width="1.5546875" customWidth="1"/>
    <col min="12" max="12" width="6.109375" customWidth="1"/>
    <col min="13" max="13" width="2.33203125" customWidth="1"/>
    <col min="14" max="14" width="6.109375" customWidth="1"/>
    <col min="15" max="15" width="2.33203125" customWidth="1"/>
    <col min="16" max="16" width="6.33203125" customWidth="1"/>
    <col min="17" max="17" width="2.33203125" customWidth="1"/>
    <col min="253" max="253" width="7.5546875" customWidth="1"/>
    <col min="254" max="254" width="22.88671875" customWidth="1"/>
    <col min="255" max="255" width="20.6640625" customWidth="1"/>
    <col min="256" max="256" width="2.33203125" customWidth="1"/>
    <col min="257" max="257" width="5.5546875" customWidth="1"/>
    <col min="258" max="258" width="2.33203125" customWidth="1"/>
    <col min="259" max="259" width="25.6640625" customWidth="1"/>
    <col min="260" max="260" width="2.33203125" customWidth="1"/>
    <col min="261" max="261" width="6" customWidth="1"/>
    <col min="262" max="262" width="2.33203125" customWidth="1"/>
    <col min="263" max="263" width="17.6640625" customWidth="1"/>
    <col min="264" max="264" width="2.33203125" customWidth="1"/>
    <col min="265" max="265" width="7.5546875" customWidth="1"/>
    <col min="266" max="266" width="1.33203125" customWidth="1"/>
    <col min="267" max="267" width="1.5546875" customWidth="1"/>
    <col min="268" max="268" width="6.109375" customWidth="1"/>
    <col min="269" max="269" width="2.33203125" customWidth="1"/>
    <col min="270" max="270" width="6.109375" customWidth="1"/>
    <col min="271" max="271" width="2.33203125" customWidth="1"/>
    <col min="272" max="272" width="6.33203125" customWidth="1"/>
    <col min="273" max="273" width="2.33203125" customWidth="1"/>
    <col min="509" max="509" width="7.5546875" customWidth="1"/>
    <col min="510" max="510" width="22.88671875" customWidth="1"/>
    <col min="511" max="511" width="20.6640625" customWidth="1"/>
    <col min="512" max="512" width="2.33203125" customWidth="1"/>
    <col min="513" max="513" width="5.5546875" customWidth="1"/>
    <col min="514" max="514" width="2.33203125" customWidth="1"/>
    <col min="515" max="515" width="25.6640625" customWidth="1"/>
    <col min="516" max="516" width="2.33203125" customWidth="1"/>
    <col min="517" max="517" width="6" customWidth="1"/>
    <col min="518" max="518" width="2.33203125" customWidth="1"/>
    <col min="519" max="519" width="17.6640625" customWidth="1"/>
    <col min="520" max="520" width="2.33203125" customWidth="1"/>
    <col min="521" max="521" width="7.5546875" customWidth="1"/>
    <col min="522" max="522" width="1.33203125" customWidth="1"/>
    <col min="523" max="523" width="1.5546875" customWidth="1"/>
    <col min="524" max="524" width="6.109375" customWidth="1"/>
    <col min="525" max="525" width="2.33203125" customWidth="1"/>
    <col min="526" max="526" width="6.109375" customWidth="1"/>
    <col min="527" max="527" width="2.33203125" customWidth="1"/>
    <col min="528" max="528" width="6.33203125" customWidth="1"/>
    <col min="529" max="529" width="2.33203125" customWidth="1"/>
    <col min="765" max="765" width="7.5546875" customWidth="1"/>
    <col min="766" max="766" width="22.88671875" customWidth="1"/>
    <col min="767" max="767" width="20.6640625" customWidth="1"/>
    <col min="768" max="768" width="2.33203125" customWidth="1"/>
    <col min="769" max="769" width="5.5546875" customWidth="1"/>
    <col min="770" max="770" width="2.33203125" customWidth="1"/>
    <col min="771" max="771" width="25.6640625" customWidth="1"/>
    <col min="772" max="772" width="2.33203125" customWidth="1"/>
    <col min="773" max="773" width="6" customWidth="1"/>
    <col min="774" max="774" width="2.33203125" customWidth="1"/>
    <col min="775" max="775" width="17.6640625" customWidth="1"/>
    <col min="776" max="776" width="2.33203125" customWidth="1"/>
    <col min="777" max="777" width="7.5546875" customWidth="1"/>
    <col min="778" max="778" width="1.33203125" customWidth="1"/>
    <col min="779" max="779" width="1.5546875" customWidth="1"/>
    <col min="780" max="780" width="6.109375" customWidth="1"/>
    <col min="781" max="781" width="2.33203125" customWidth="1"/>
    <col min="782" max="782" width="6.109375" customWidth="1"/>
    <col min="783" max="783" width="2.33203125" customWidth="1"/>
    <col min="784" max="784" width="6.33203125" customWidth="1"/>
    <col min="785" max="785" width="2.33203125" customWidth="1"/>
    <col min="1021" max="1021" width="7.5546875" customWidth="1"/>
    <col min="1022" max="1022" width="22.88671875" customWidth="1"/>
    <col min="1023" max="1023" width="20.6640625" customWidth="1"/>
    <col min="1024" max="1024" width="2.33203125" customWidth="1"/>
    <col min="1025" max="1025" width="5.5546875" customWidth="1"/>
    <col min="1026" max="1026" width="2.33203125" customWidth="1"/>
    <col min="1027" max="1027" width="25.6640625" customWidth="1"/>
    <col min="1028" max="1028" width="2.33203125" customWidth="1"/>
    <col min="1029" max="1029" width="6" customWidth="1"/>
    <col min="1030" max="1030" width="2.33203125" customWidth="1"/>
    <col min="1031" max="1031" width="17.6640625" customWidth="1"/>
    <col min="1032" max="1032" width="2.33203125" customWidth="1"/>
    <col min="1033" max="1033" width="7.5546875" customWidth="1"/>
    <col min="1034" max="1034" width="1.33203125" customWidth="1"/>
    <col min="1035" max="1035" width="1.5546875" customWidth="1"/>
    <col min="1036" max="1036" width="6.109375" customWidth="1"/>
    <col min="1037" max="1037" width="2.33203125" customWidth="1"/>
    <col min="1038" max="1038" width="6.109375" customWidth="1"/>
    <col min="1039" max="1039" width="2.33203125" customWidth="1"/>
    <col min="1040" max="1040" width="6.33203125" customWidth="1"/>
    <col min="1041" max="1041" width="2.33203125" customWidth="1"/>
    <col min="1277" max="1277" width="7.5546875" customWidth="1"/>
    <col min="1278" max="1278" width="22.88671875" customWidth="1"/>
    <col min="1279" max="1279" width="20.6640625" customWidth="1"/>
    <col min="1280" max="1280" width="2.33203125" customWidth="1"/>
    <col min="1281" max="1281" width="5.5546875" customWidth="1"/>
    <col min="1282" max="1282" width="2.33203125" customWidth="1"/>
    <col min="1283" max="1283" width="25.6640625" customWidth="1"/>
    <col min="1284" max="1284" width="2.33203125" customWidth="1"/>
    <col min="1285" max="1285" width="6" customWidth="1"/>
    <col min="1286" max="1286" width="2.33203125" customWidth="1"/>
    <col min="1287" max="1287" width="17.6640625" customWidth="1"/>
    <col min="1288" max="1288" width="2.33203125" customWidth="1"/>
    <col min="1289" max="1289" width="7.5546875" customWidth="1"/>
    <col min="1290" max="1290" width="1.33203125" customWidth="1"/>
    <col min="1291" max="1291" width="1.5546875" customWidth="1"/>
    <col min="1292" max="1292" width="6.109375" customWidth="1"/>
    <col min="1293" max="1293" width="2.33203125" customWidth="1"/>
    <col min="1294" max="1294" width="6.109375" customWidth="1"/>
    <col min="1295" max="1295" width="2.33203125" customWidth="1"/>
    <col min="1296" max="1296" width="6.33203125" customWidth="1"/>
    <col min="1297" max="1297" width="2.33203125" customWidth="1"/>
    <col min="1533" max="1533" width="7.5546875" customWidth="1"/>
    <col min="1534" max="1534" width="22.88671875" customWidth="1"/>
    <col min="1535" max="1535" width="20.6640625" customWidth="1"/>
    <col min="1536" max="1536" width="2.33203125" customWidth="1"/>
    <col min="1537" max="1537" width="5.5546875" customWidth="1"/>
    <col min="1538" max="1538" width="2.33203125" customWidth="1"/>
    <col min="1539" max="1539" width="25.6640625" customWidth="1"/>
    <col min="1540" max="1540" width="2.33203125" customWidth="1"/>
    <col min="1541" max="1541" width="6" customWidth="1"/>
    <col min="1542" max="1542" width="2.33203125" customWidth="1"/>
    <col min="1543" max="1543" width="17.6640625" customWidth="1"/>
    <col min="1544" max="1544" width="2.33203125" customWidth="1"/>
    <col min="1545" max="1545" width="7.5546875" customWidth="1"/>
    <col min="1546" max="1546" width="1.33203125" customWidth="1"/>
    <col min="1547" max="1547" width="1.5546875" customWidth="1"/>
    <col min="1548" max="1548" width="6.109375" customWidth="1"/>
    <col min="1549" max="1549" width="2.33203125" customWidth="1"/>
    <col min="1550" max="1550" width="6.109375" customWidth="1"/>
    <col min="1551" max="1551" width="2.33203125" customWidth="1"/>
    <col min="1552" max="1552" width="6.33203125" customWidth="1"/>
    <col min="1553" max="1553" width="2.33203125" customWidth="1"/>
    <col min="1789" max="1789" width="7.5546875" customWidth="1"/>
    <col min="1790" max="1790" width="22.88671875" customWidth="1"/>
    <col min="1791" max="1791" width="20.6640625" customWidth="1"/>
    <col min="1792" max="1792" width="2.33203125" customWidth="1"/>
    <col min="1793" max="1793" width="5.5546875" customWidth="1"/>
    <col min="1794" max="1794" width="2.33203125" customWidth="1"/>
    <col min="1795" max="1795" width="25.6640625" customWidth="1"/>
    <col min="1796" max="1796" width="2.33203125" customWidth="1"/>
    <col min="1797" max="1797" width="6" customWidth="1"/>
    <col min="1798" max="1798" width="2.33203125" customWidth="1"/>
    <col min="1799" max="1799" width="17.6640625" customWidth="1"/>
    <col min="1800" max="1800" width="2.33203125" customWidth="1"/>
    <col min="1801" max="1801" width="7.5546875" customWidth="1"/>
    <col min="1802" max="1802" width="1.33203125" customWidth="1"/>
    <col min="1803" max="1803" width="1.5546875" customWidth="1"/>
    <col min="1804" max="1804" width="6.109375" customWidth="1"/>
    <col min="1805" max="1805" width="2.33203125" customWidth="1"/>
    <col min="1806" max="1806" width="6.109375" customWidth="1"/>
    <col min="1807" max="1807" width="2.33203125" customWidth="1"/>
    <col min="1808" max="1808" width="6.33203125" customWidth="1"/>
    <col min="1809" max="1809" width="2.33203125" customWidth="1"/>
    <col min="2045" max="2045" width="7.5546875" customWidth="1"/>
    <col min="2046" max="2046" width="22.88671875" customWidth="1"/>
    <col min="2047" max="2047" width="20.6640625" customWidth="1"/>
    <col min="2048" max="2048" width="2.33203125" customWidth="1"/>
    <col min="2049" max="2049" width="5.5546875" customWidth="1"/>
    <col min="2050" max="2050" width="2.33203125" customWidth="1"/>
    <col min="2051" max="2051" width="25.6640625" customWidth="1"/>
    <col min="2052" max="2052" width="2.33203125" customWidth="1"/>
    <col min="2053" max="2053" width="6" customWidth="1"/>
    <col min="2054" max="2054" width="2.33203125" customWidth="1"/>
    <col min="2055" max="2055" width="17.6640625" customWidth="1"/>
    <col min="2056" max="2056" width="2.33203125" customWidth="1"/>
    <col min="2057" max="2057" width="7.5546875" customWidth="1"/>
    <col min="2058" max="2058" width="1.33203125" customWidth="1"/>
    <col min="2059" max="2059" width="1.5546875" customWidth="1"/>
    <col min="2060" max="2060" width="6.109375" customWidth="1"/>
    <col min="2061" max="2061" width="2.33203125" customWidth="1"/>
    <col min="2062" max="2062" width="6.109375" customWidth="1"/>
    <col min="2063" max="2063" width="2.33203125" customWidth="1"/>
    <col min="2064" max="2064" width="6.33203125" customWidth="1"/>
    <col min="2065" max="2065" width="2.33203125" customWidth="1"/>
    <col min="2301" max="2301" width="7.5546875" customWidth="1"/>
    <col min="2302" max="2302" width="22.88671875" customWidth="1"/>
    <col min="2303" max="2303" width="20.6640625" customWidth="1"/>
    <col min="2304" max="2304" width="2.33203125" customWidth="1"/>
    <col min="2305" max="2305" width="5.5546875" customWidth="1"/>
    <col min="2306" max="2306" width="2.33203125" customWidth="1"/>
    <col min="2307" max="2307" width="25.6640625" customWidth="1"/>
    <col min="2308" max="2308" width="2.33203125" customWidth="1"/>
    <col min="2309" max="2309" width="6" customWidth="1"/>
    <col min="2310" max="2310" width="2.33203125" customWidth="1"/>
    <col min="2311" max="2311" width="17.6640625" customWidth="1"/>
    <col min="2312" max="2312" width="2.33203125" customWidth="1"/>
    <col min="2313" max="2313" width="7.5546875" customWidth="1"/>
    <col min="2314" max="2314" width="1.33203125" customWidth="1"/>
    <col min="2315" max="2315" width="1.5546875" customWidth="1"/>
    <col min="2316" max="2316" width="6.109375" customWidth="1"/>
    <col min="2317" max="2317" width="2.33203125" customWidth="1"/>
    <col min="2318" max="2318" width="6.109375" customWidth="1"/>
    <col min="2319" max="2319" width="2.33203125" customWidth="1"/>
    <col min="2320" max="2320" width="6.33203125" customWidth="1"/>
    <col min="2321" max="2321" width="2.33203125" customWidth="1"/>
    <col min="2557" max="2557" width="7.5546875" customWidth="1"/>
    <col min="2558" max="2558" width="22.88671875" customWidth="1"/>
    <col min="2559" max="2559" width="20.6640625" customWidth="1"/>
    <col min="2560" max="2560" width="2.33203125" customWidth="1"/>
    <col min="2561" max="2561" width="5.5546875" customWidth="1"/>
    <col min="2562" max="2562" width="2.33203125" customWidth="1"/>
    <col min="2563" max="2563" width="25.6640625" customWidth="1"/>
    <col min="2564" max="2564" width="2.33203125" customWidth="1"/>
    <col min="2565" max="2565" width="6" customWidth="1"/>
    <col min="2566" max="2566" width="2.33203125" customWidth="1"/>
    <col min="2567" max="2567" width="17.6640625" customWidth="1"/>
    <col min="2568" max="2568" width="2.33203125" customWidth="1"/>
    <col min="2569" max="2569" width="7.5546875" customWidth="1"/>
    <col min="2570" max="2570" width="1.33203125" customWidth="1"/>
    <col min="2571" max="2571" width="1.5546875" customWidth="1"/>
    <col min="2572" max="2572" width="6.109375" customWidth="1"/>
    <col min="2573" max="2573" width="2.33203125" customWidth="1"/>
    <col min="2574" max="2574" width="6.109375" customWidth="1"/>
    <col min="2575" max="2575" width="2.33203125" customWidth="1"/>
    <col min="2576" max="2576" width="6.33203125" customWidth="1"/>
    <col min="2577" max="2577" width="2.33203125" customWidth="1"/>
    <col min="2813" max="2813" width="7.5546875" customWidth="1"/>
    <col min="2814" max="2814" width="22.88671875" customWidth="1"/>
    <col min="2815" max="2815" width="20.6640625" customWidth="1"/>
    <col min="2816" max="2816" width="2.33203125" customWidth="1"/>
    <col min="2817" max="2817" width="5.5546875" customWidth="1"/>
    <col min="2818" max="2818" width="2.33203125" customWidth="1"/>
    <col min="2819" max="2819" width="25.6640625" customWidth="1"/>
    <col min="2820" max="2820" width="2.33203125" customWidth="1"/>
    <col min="2821" max="2821" width="6" customWidth="1"/>
    <col min="2822" max="2822" width="2.33203125" customWidth="1"/>
    <col min="2823" max="2823" width="17.6640625" customWidth="1"/>
    <col min="2824" max="2824" width="2.33203125" customWidth="1"/>
    <col min="2825" max="2825" width="7.5546875" customWidth="1"/>
    <col min="2826" max="2826" width="1.33203125" customWidth="1"/>
    <col min="2827" max="2827" width="1.5546875" customWidth="1"/>
    <col min="2828" max="2828" width="6.109375" customWidth="1"/>
    <col min="2829" max="2829" width="2.33203125" customWidth="1"/>
    <col min="2830" max="2830" width="6.109375" customWidth="1"/>
    <col min="2831" max="2831" width="2.33203125" customWidth="1"/>
    <col min="2832" max="2832" width="6.33203125" customWidth="1"/>
    <col min="2833" max="2833" width="2.33203125" customWidth="1"/>
    <col min="3069" max="3069" width="7.5546875" customWidth="1"/>
    <col min="3070" max="3070" width="22.88671875" customWidth="1"/>
    <col min="3071" max="3071" width="20.6640625" customWidth="1"/>
    <col min="3072" max="3072" width="2.33203125" customWidth="1"/>
    <col min="3073" max="3073" width="5.5546875" customWidth="1"/>
    <col min="3074" max="3074" width="2.33203125" customWidth="1"/>
    <col min="3075" max="3075" width="25.6640625" customWidth="1"/>
    <col min="3076" max="3076" width="2.33203125" customWidth="1"/>
    <col min="3077" max="3077" width="6" customWidth="1"/>
    <col min="3078" max="3078" width="2.33203125" customWidth="1"/>
    <col min="3079" max="3079" width="17.6640625" customWidth="1"/>
    <col min="3080" max="3080" width="2.33203125" customWidth="1"/>
    <col min="3081" max="3081" width="7.5546875" customWidth="1"/>
    <col min="3082" max="3082" width="1.33203125" customWidth="1"/>
    <col min="3083" max="3083" width="1.5546875" customWidth="1"/>
    <col min="3084" max="3084" width="6.109375" customWidth="1"/>
    <col min="3085" max="3085" width="2.33203125" customWidth="1"/>
    <col min="3086" max="3086" width="6.109375" customWidth="1"/>
    <col min="3087" max="3087" width="2.33203125" customWidth="1"/>
    <col min="3088" max="3088" width="6.33203125" customWidth="1"/>
    <col min="3089" max="3089" width="2.33203125" customWidth="1"/>
    <col min="3325" max="3325" width="7.5546875" customWidth="1"/>
    <col min="3326" max="3326" width="22.88671875" customWidth="1"/>
    <col min="3327" max="3327" width="20.6640625" customWidth="1"/>
    <col min="3328" max="3328" width="2.33203125" customWidth="1"/>
    <col min="3329" max="3329" width="5.5546875" customWidth="1"/>
    <col min="3330" max="3330" width="2.33203125" customWidth="1"/>
    <col min="3331" max="3331" width="25.6640625" customWidth="1"/>
    <col min="3332" max="3332" width="2.33203125" customWidth="1"/>
    <col min="3333" max="3333" width="6" customWidth="1"/>
    <col min="3334" max="3334" width="2.33203125" customWidth="1"/>
    <col min="3335" max="3335" width="17.6640625" customWidth="1"/>
    <col min="3336" max="3336" width="2.33203125" customWidth="1"/>
    <col min="3337" max="3337" width="7.5546875" customWidth="1"/>
    <col min="3338" max="3338" width="1.33203125" customWidth="1"/>
    <col min="3339" max="3339" width="1.5546875" customWidth="1"/>
    <col min="3340" max="3340" width="6.109375" customWidth="1"/>
    <col min="3341" max="3341" width="2.33203125" customWidth="1"/>
    <col min="3342" max="3342" width="6.109375" customWidth="1"/>
    <col min="3343" max="3343" width="2.33203125" customWidth="1"/>
    <col min="3344" max="3344" width="6.33203125" customWidth="1"/>
    <col min="3345" max="3345" width="2.33203125" customWidth="1"/>
    <col min="3581" max="3581" width="7.5546875" customWidth="1"/>
    <col min="3582" max="3582" width="22.88671875" customWidth="1"/>
    <col min="3583" max="3583" width="20.6640625" customWidth="1"/>
    <col min="3584" max="3584" width="2.33203125" customWidth="1"/>
    <col min="3585" max="3585" width="5.5546875" customWidth="1"/>
    <col min="3586" max="3586" width="2.33203125" customWidth="1"/>
    <col min="3587" max="3587" width="25.6640625" customWidth="1"/>
    <col min="3588" max="3588" width="2.33203125" customWidth="1"/>
    <col min="3589" max="3589" width="6" customWidth="1"/>
    <col min="3590" max="3590" width="2.33203125" customWidth="1"/>
    <col min="3591" max="3591" width="17.6640625" customWidth="1"/>
    <col min="3592" max="3592" width="2.33203125" customWidth="1"/>
    <col min="3593" max="3593" width="7.5546875" customWidth="1"/>
    <col min="3594" max="3594" width="1.33203125" customWidth="1"/>
    <col min="3595" max="3595" width="1.5546875" customWidth="1"/>
    <col min="3596" max="3596" width="6.109375" customWidth="1"/>
    <col min="3597" max="3597" width="2.33203125" customWidth="1"/>
    <col min="3598" max="3598" width="6.109375" customWidth="1"/>
    <col min="3599" max="3599" width="2.33203125" customWidth="1"/>
    <col min="3600" max="3600" width="6.33203125" customWidth="1"/>
    <col min="3601" max="3601" width="2.33203125" customWidth="1"/>
    <col min="3837" max="3837" width="7.5546875" customWidth="1"/>
    <col min="3838" max="3838" width="22.88671875" customWidth="1"/>
    <col min="3839" max="3839" width="20.6640625" customWidth="1"/>
    <col min="3840" max="3840" width="2.33203125" customWidth="1"/>
    <col min="3841" max="3841" width="5.5546875" customWidth="1"/>
    <col min="3842" max="3842" width="2.33203125" customWidth="1"/>
    <col min="3843" max="3843" width="25.6640625" customWidth="1"/>
    <col min="3844" max="3844" width="2.33203125" customWidth="1"/>
    <col min="3845" max="3845" width="6" customWidth="1"/>
    <col min="3846" max="3846" width="2.33203125" customWidth="1"/>
    <col min="3847" max="3847" width="17.6640625" customWidth="1"/>
    <col min="3848" max="3848" width="2.33203125" customWidth="1"/>
    <col min="3849" max="3849" width="7.5546875" customWidth="1"/>
    <col min="3850" max="3850" width="1.33203125" customWidth="1"/>
    <col min="3851" max="3851" width="1.5546875" customWidth="1"/>
    <col min="3852" max="3852" width="6.109375" customWidth="1"/>
    <col min="3853" max="3853" width="2.33203125" customWidth="1"/>
    <col min="3854" max="3854" width="6.109375" customWidth="1"/>
    <col min="3855" max="3855" width="2.33203125" customWidth="1"/>
    <col min="3856" max="3856" width="6.33203125" customWidth="1"/>
    <col min="3857" max="3857" width="2.33203125" customWidth="1"/>
    <col min="4093" max="4093" width="7.5546875" customWidth="1"/>
    <col min="4094" max="4094" width="22.88671875" customWidth="1"/>
    <col min="4095" max="4095" width="20.6640625" customWidth="1"/>
    <col min="4096" max="4096" width="2.33203125" customWidth="1"/>
    <col min="4097" max="4097" width="5.5546875" customWidth="1"/>
    <col min="4098" max="4098" width="2.33203125" customWidth="1"/>
    <col min="4099" max="4099" width="25.6640625" customWidth="1"/>
    <col min="4100" max="4100" width="2.33203125" customWidth="1"/>
    <col min="4101" max="4101" width="6" customWidth="1"/>
    <col min="4102" max="4102" width="2.33203125" customWidth="1"/>
    <col min="4103" max="4103" width="17.6640625" customWidth="1"/>
    <col min="4104" max="4104" width="2.33203125" customWidth="1"/>
    <col min="4105" max="4105" width="7.5546875" customWidth="1"/>
    <col min="4106" max="4106" width="1.33203125" customWidth="1"/>
    <col min="4107" max="4107" width="1.5546875" customWidth="1"/>
    <col min="4108" max="4108" width="6.109375" customWidth="1"/>
    <col min="4109" max="4109" width="2.33203125" customWidth="1"/>
    <col min="4110" max="4110" width="6.109375" customWidth="1"/>
    <col min="4111" max="4111" width="2.33203125" customWidth="1"/>
    <col min="4112" max="4112" width="6.33203125" customWidth="1"/>
    <col min="4113" max="4113" width="2.33203125" customWidth="1"/>
    <col min="4349" max="4349" width="7.5546875" customWidth="1"/>
    <col min="4350" max="4350" width="22.88671875" customWidth="1"/>
    <col min="4351" max="4351" width="20.6640625" customWidth="1"/>
    <col min="4352" max="4352" width="2.33203125" customWidth="1"/>
    <col min="4353" max="4353" width="5.5546875" customWidth="1"/>
    <col min="4354" max="4354" width="2.33203125" customWidth="1"/>
    <col min="4355" max="4355" width="25.6640625" customWidth="1"/>
    <col min="4356" max="4356" width="2.33203125" customWidth="1"/>
    <col min="4357" max="4357" width="6" customWidth="1"/>
    <col min="4358" max="4358" width="2.33203125" customWidth="1"/>
    <col min="4359" max="4359" width="17.6640625" customWidth="1"/>
    <col min="4360" max="4360" width="2.33203125" customWidth="1"/>
    <col min="4361" max="4361" width="7.5546875" customWidth="1"/>
    <col min="4362" max="4362" width="1.33203125" customWidth="1"/>
    <col min="4363" max="4363" width="1.5546875" customWidth="1"/>
    <col min="4364" max="4364" width="6.109375" customWidth="1"/>
    <col min="4365" max="4365" width="2.33203125" customWidth="1"/>
    <col min="4366" max="4366" width="6.109375" customWidth="1"/>
    <col min="4367" max="4367" width="2.33203125" customWidth="1"/>
    <col min="4368" max="4368" width="6.33203125" customWidth="1"/>
    <col min="4369" max="4369" width="2.33203125" customWidth="1"/>
    <col min="4605" max="4605" width="7.5546875" customWidth="1"/>
    <col min="4606" max="4606" width="22.88671875" customWidth="1"/>
    <col min="4607" max="4607" width="20.6640625" customWidth="1"/>
    <col min="4608" max="4608" width="2.33203125" customWidth="1"/>
    <col min="4609" max="4609" width="5.5546875" customWidth="1"/>
    <col min="4610" max="4610" width="2.33203125" customWidth="1"/>
    <col min="4611" max="4611" width="25.6640625" customWidth="1"/>
    <col min="4612" max="4612" width="2.33203125" customWidth="1"/>
    <col min="4613" max="4613" width="6" customWidth="1"/>
    <col min="4614" max="4614" width="2.33203125" customWidth="1"/>
    <col min="4615" max="4615" width="17.6640625" customWidth="1"/>
    <col min="4616" max="4616" width="2.33203125" customWidth="1"/>
    <col min="4617" max="4617" width="7.5546875" customWidth="1"/>
    <col min="4618" max="4618" width="1.33203125" customWidth="1"/>
    <col min="4619" max="4619" width="1.5546875" customWidth="1"/>
    <col min="4620" max="4620" width="6.109375" customWidth="1"/>
    <col min="4621" max="4621" width="2.33203125" customWidth="1"/>
    <col min="4622" max="4622" width="6.109375" customWidth="1"/>
    <col min="4623" max="4623" width="2.33203125" customWidth="1"/>
    <col min="4624" max="4624" width="6.33203125" customWidth="1"/>
    <col min="4625" max="4625" width="2.33203125" customWidth="1"/>
    <col min="4861" max="4861" width="7.5546875" customWidth="1"/>
    <col min="4862" max="4862" width="22.88671875" customWidth="1"/>
    <col min="4863" max="4863" width="20.6640625" customWidth="1"/>
    <col min="4864" max="4864" width="2.33203125" customWidth="1"/>
    <col min="4865" max="4865" width="5.5546875" customWidth="1"/>
    <col min="4866" max="4866" width="2.33203125" customWidth="1"/>
    <col min="4867" max="4867" width="25.6640625" customWidth="1"/>
    <col min="4868" max="4868" width="2.33203125" customWidth="1"/>
    <col min="4869" max="4869" width="6" customWidth="1"/>
    <col min="4870" max="4870" width="2.33203125" customWidth="1"/>
    <col min="4871" max="4871" width="17.6640625" customWidth="1"/>
    <col min="4872" max="4872" width="2.33203125" customWidth="1"/>
    <col min="4873" max="4873" width="7.5546875" customWidth="1"/>
    <col min="4874" max="4874" width="1.33203125" customWidth="1"/>
    <col min="4875" max="4875" width="1.5546875" customWidth="1"/>
    <col min="4876" max="4876" width="6.109375" customWidth="1"/>
    <col min="4877" max="4877" width="2.33203125" customWidth="1"/>
    <col min="4878" max="4878" width="6.109375" customWidth="1"/>
    <col min="4879" max="4879" width="2.33203125" customWidth="1"/>
    <col min="4880" max="4880" width="6.33203125" customWidth="1"/>
    <col min="4881" max="4881" width="2.33203125" customWidth="1"/>
    <col min="5117" max="5117" width="7.5546875" customWidth="1"/>
    <col min="5118" max="5118" width="22.88671875" customWidth="1"/>
    <col min="5119" max="5119" width="20.6640625" customWidth="1"/>
    <col min="5120" max="5120" width="2.33203125" customWidth="1"/>
    <col min="5121" max="5121" width="5.5546875" customWidth="1"/>
    <col min="5122" max="5122" width="2.33203125" customWidth="1"/>
    <col min="5123" max="5123" width="25.6640625" customWidth="1"/>
    <col min="5124" max="5124" width="2.33203125" customWidth="1"/>
    <col min="5125" max="5125" width="6" customWidth="1"/>
    <col min="5126" max="5126" width="2.33203125" customWidth="1"/>
    <col min="5127" max="5127" width="17.6640625" customWidth="1"/>
    <col min="5128" max="5128" width="2.33203125" customWidth="1"/>
    <col min="5129" max="5129" width="7.5546875" customWidth="1"/>
    <col min="5130" max="5130" width="1.33203125" customWidth="1"/>
    <col min="5131" max="5131" width="1.5546875" customWidth="1"/>
    <col min="5132" max="5132" width="6.109375" customWidth="1"/>
    <col min="5133" max="5133" width="2.33203125" customWidth="1"/>
    <col min="5134" max="5134" width="6.109375" customWidth="1"/>
    <col min="5135" max="5135" width="2.33203125" customWidth="1"/>
    <col min="5136" max="5136" width="6.33203125" customWidth="1"/>
    <col min="5137" max="5137" width="2.33203125" customWidth="1"/>
    <col min="5373" max="5373" width="7.5546875" customWidth="1"/>
    <col min="5374" max="5374" width="22.88671875" customWidth="1"/>
    <col min="5375" max="5375" width="20.6640625" customWidth="1"/>
    <col min="5376" max="5376" width="2.33203125" customWidth="1"/>
    <col min="5377" max="5377" width="5.5546875" customWidth="1"/>
    <col min="5378" max="5378" width="2.33203125" customWidth="1"/>
    <col min="5379" max="5379" width="25.6640625" customWidth="1"/>
    <col min="5380" max="5380" width="2.33203125" customWidth="1"/>
    <col min="5381" max="5381" width="6" customWidth="1"/>
    <col min="5382" max="5382" width="2.33203125" customWidth="1"/>
    <col min="5383" max="5383" width="17.6640625" customWidth="1"/>
    <col min="5384" max="5384" width="2.33203125" customWidth="1"/>
    <col min="5385" max="5385" width="7.5546875" customWidth="1"/>
    <col min="5386" max="5386" width="1.33203125" customWidth="1"/>
    <col min="5387" max="5387" width="1.5546875" customWidth="1"/>
    <col min="5388" max="5388" width="6.109375" customWidth="1"/>
    <col min="5389" max="5389" width="2.33203125" customWidth="1"/>
    <col min="5390" max="5390" width="6.109375" customWidth="1"/>
    <col min="5391" max="5391" width="2.33203125" customWidth="1"/>
    <col min="5392" max="5392" width="6.33203125" customWidth="1"/>
    <col min="5393" max="5393" width="2.33203125" customWidth="1"/>
    <col min="5629" max="5629" width="7.5546875" customWidth="1"/>
    <col min="5630" max="5630" width="22.88671875" customWidth="1"/>
    <col min="5631" max="5631" width="20.6640625" customWidth="1"/>
    <col min="5632" max="5632" width="2.33203125" customWidth="1"/>
    <col min="5633" max="5633" width="5.5546875" customWidth="1"/>
    <col min="5634" max="5634" width="2.33203125" customWidth="1"/>
    <col min="5635" max="5635" width="25.6640625" customWidth="1"/>
    <col min="5636" max="5636" width="2.33203125" customWidth="1"/>
    <col min="5637" max="5637" width="6" customWidth="1"/>
    <col min="5638" max="5638" width="2.33203125" customWidth="1"/>
    <col min="5639" max="5639" width="17.6640625" customWidth="1"/>
    <col min="5640" max="5640" width="2.33203125" customWidth="1"/>
    <col min="5641" max="5641" width="7.5546875" customWidth="1"/>
    <col min="5642" max="5642" width="1.33203125" customWidth="1"/>
    <col min="5643" max="5643" width="1.5546875" customWidth="1"/>
    <col min="5644" max="5644" width="6.109375" customWidth="1"/>
    <col min="5645" max="5645" width="2.33203125" customWidth="1"/>
    <col min="5646" max="5646" width="6.109375" customWidth="1"/>
    <col min="5647" max="5647" width="2.33203125" customWidth="1"/>
    <col min="5648" max="5648" width="6.33203125" customWidth="1"/>
    <col min="5649" max="5649" width="2.33203125" customWidth="1"/>
    <col min="5885" max="5885" width="7.5546875" customWidth="1"/>
    <col min="5886" max="5886" width="22.88671875" customWidth="1"/>
    <col min="5887" max="5887" width="20.6640625" customWidth="1"/>
    <col min="5888" max="5888" width="2.33203125" customWidth="1"/>
    <col min="5889" max="5889" width="5.5546875" customWidth="1"/>
    <col min="5890" max="5890" width="2.33203125" customWidth="1"/>
    <col min="5891" max="5891" width="25.6640625" customWidth="1"/>
    <col min="5892" max="5892" width="2.33203125" customWidth="1"/>
    <col min="5893" max="5893" width="6" customWidth="1"/>
    <col min="5894" max="5894" width="2.33203125" customWidth="1"/>
    <col min="5895" max="5895" width="17.6640625" customWidth="1"/>
    <col min="5896" max="5896" width="2.33203125" customWidth="1"/>
    <col min="5897" max="5897" width="7.5546875" customWidth="1"/>
    <col min="5898" max="5898" width="1.33203125" customWidth="1"/>
    <col min="5899" max="5899" width="1.5546875" customWidth="1"/>
    <col min="5900" max="5900" width="6.109375" customWidth="1"/>
    <col min="5901" max="5901" width="2.33203125" customWidth="1"/>
    <col min="5902" max="5902" width="6.109375" customWidth="1"/>
    <col min="5903" max="5903" width="2.33203125" customWidth="1"/>
    <col min="5904" max="5904" width="6.33203125" customWidth="1"/>
    <col min="5905" max="5905" width="2.33203125" customWidth="1"/>
    <col min="6141" max="6141" width="7.5546875" customWidth="1"/>
    <col min="6142" max="6142" width="22.88671875" customWidth="1"/>
    <col min="6143" max="6143" width="20.6640625" customWidth="1"/>
    <col min="6144" max="6144" width="2.33203125" customWidth="1"/>
    <col min="6145" max="6145" width="5.5546875" customWidth="1"/>
    <col min="6146" max="6146" width="2.33203125" customWidth="1"/>
    <col min="6147" max="6147" width="25.6640625" customWidth="1"/>
    <col min="6148" max="6148" width="2.33203125" customWidth="1"/>
    <col min="6149" max="6149" width="6" customWidth="1"/>
    <col min="6150" max="6150" width="2.33203125" customWidth="1"/>
    <col min="6151" max="6151" width="17.6640625" customWidth="1"/>
    <col min="6152" max="6152" width="2.33203125" customWidth="1"/>
    <col min="6153" max="6153" width="7.5546875" customWidth="1"/>
    <col min="6154" max="6154" width="1.33203125" customWidth="1"/>
    <col min="6155" max="6155" width="1.5546875" customWidth="1"/>
    <col min="6156" max="6156" width="6.109375" customWidth="1"/>
    <col min="6157" max="6157" width="2.33203125" customWidth="1"/>
    <col min="6158" max="6158" width="6.109375" customWidth="1"/>
    <col min="6159" max="6159" width="2.33203125" customWidth="1"/>
    <col min="6160" max="6160" width="6.33203125" customWidth="1"/>
    <col min="6161" max="6161" width="2.33203125" customWidth="1"/>
    <col min="6397" max="6397" width="7.5546875" customWidth="1"/>
    <col min="6398" max="6398" width="22.88671875" customWidth="1"/>
    <col min="6399" max="6399" width="20.6640625" customWidth="1"/>
    <col min="6400" max="6400" width="2.33203125" customWidth="1"/>
    <col min="6401" max="6401" width="5.5546875" customWidth="1"/>
    <col min="6402" max="6402" width="2.33203125" customWidth="1"/>
    <col min="6403" max="6403" width="25.6640625" customWidth="1"/>
    <col min="6404" max="6404" width="2.33203125" customWidth="1"/>
    <col min="6405" max="6405" width="6" customWidth="1"/>
    <col min="6406" max="6406" width="2.33203125" customWidth="1"/>
    <col min="6407" max="6407" width="17.6640625" customWidth="1"/>
    <col min="6408" max="6408" width="2.33203125" customWidth="1"/>
    <col min="6409" max="6409" width="7.5546875" customWidth="1"/>
    <col min="6410" max="6410" width="1.33203125" customWidth="1"/>
    <col min="6411" max="6411" width="1.5546875" customWidth="1"/>
    <col min="6412" max="6412" width="6.109375" customWidth="1"/>
    <col min="6413" max="6413" width="2.33203125" customWidth="1"/>
    <col min="6414" max="6414" width="6.109375" customWidth="1"/>
    <col min="6415" max="6415" width="2.33203125" customWidth="1"/>
    <col min="6416" max="6416" width="6.33203125" customWidth="1"/>
    <col min="6417" max="6417" width="2.33203125" customWidth="1"/>
    <col min="6653" max="6653" width="7.5546875" customWidth="1"/>
    <col min="6654" max="6654" width="22.88671875" customWidth="1"/>
    <col min="6655" max="6655" width="20.6640625" customWidth="1"/>
    <col min="6656" max="6656" width="2.33203125" customWidth="1"/>
    <col min="6657" max="6657" width="5.5546875" customWidth="1"/>
    <col min="6658" max="6658" width="2.33203125" customWidth="1"/>
    <col min="6659" max="6659" width="25.6640625" customWidth="1"/>
    <col min="6660" max="6660" width="2.33203125" customWidth="1"/>
    <col min="6661" max="6661" width="6" customWidth="1"/>
    <col min="6662" max="6662" width="2.33203125" customWidth="1"/>
    <col min="6663" max="6663" width="17.6640625" customWidth="1"/>
    <col min="6664" max="6664" width="2.33203125" customWidth="1"/>
    <col min="6665" max="6665" width="7.5546875" customWidth="1"/>
    <col min="6666" max="6666" width="1.33203125" customWidth="1"/>
    <col min="6667" max="6667" width="1.5546875" customWidth="1"/>
    <col min="6668" max="6668" width="6.109375" customWidth="1"/>
    <col min="6669" max="6669" width="2.33203125" customWidth="1"/>
    <col min="6670" max="6670" width="6.109375" customWidth="1"/>
    <col min="6671" max="6671" width="2.33203125" customWidth="1"/>
    <col min="6672" max="6672" width="6.33203125" customWidth="1"/>
    <col min="6673" max="6673" width="2.33203125" customWidth="1"/>
    <col min="6909" max="6909" width="7.5546875" customWidth="1"/>
    <col min="6910" max="6910" width="22.88671875" customWidth="1"/>
    <col min="6911" max="6911" width="20.6640625" customWidth="1"/>
    <col min="6912" max="6912" width="2.33203125" customWidth="1"/>
    <col min="6913" max="6913" width="5.5546875" customWidth="1"/>
    <col min="6914" max="6914" width="2.33203125" customWidth="1"/>
    <col min="6915" max="6915" width="25.6640625" customWidth="1"/>
    <col min="6916" max="6916" width="2.33203125" customWidth="1"/>
    <col min="6917" max="6917" width="6" customWidth="1"/>
    <col min="6918" max="6918" width="2.33203125" customWidth="1"/>
    <col min="6919" max="6919" width="17.6640625" customWidth="1"/>
    <col min="6920" max="6920" width="2.33203125" customWidth="1"/>
    <col min="6921" max="6921" width="7.5546875" customWidth="1"/>
    <col min="6922" max="6922" width="1.33203125" customWidth="1"/>
    <col min="6923" max="6923" width="1.5546875" customWidth="1"/>
    <col min="6924" max="6924" width="6.109375" customWidth="1"/>
    <col min="6925" max="6925" width="2.33203125" customWidth="1"/>
    <col min="6926" max="6926" width="6.109375" customWidth="1"/>
    <col min="6927" max="6927" width="2.33203125" customWidth="1"/>
    <col min="6928" max="6928" width="6.33203125" customWidth="1"/>
    <col min="6929" max="6929" width="2.33203125" customWidth="1"/>
    <col min="7165" max="7165" width="7.5546875" customWidth="1"/>
    <col min="7166" max="7166" width="22.88671875" customWidth="1"/>
    <col min="7167" max="7167" width="20.6640625" customWidth="1"/>
    <col min="7168" max="7168" width="2.33203125" customWidth="1"/>
    <col min="7169" max="7169" width="5.5546875" customWidth="1"/>
    <col min="7170" max="7170" width="2.33203125" customWidth="1"/>
    <col min="7171" max="7171" width="25.6640625" customWidth="1"/>
    <col min="7172" max="7172" width="2.33203125" customWidth="1"/>
    <col min="7173" max="7173" width="6" customWidth="1"/>
    <col min="7174" max="7174" width="2.33203125" customWidth="1"/>
    <col min="7175" max="7175" width="17.6640625" customWidth="1"/>
    <col min="7176" max="7176" width="2.33203125" customWidth="1"/>
    <col min="7177" max="7177" width="7.5546875" customWidth="1"/>
    <col min="7178" max="7178" width="1.33203125" customWidth="1"/>
    <col min="7179" max="7179" width="1.5546875" customWidth="1"/>
    <col min="7180" max="7180" width="6.109375" customWidth="1"/>
    <col min="7181" max="7181" width="2.33203125" customWidth="1"/>
    <col min="7182" max="7182" width="6.109375" customWidth="1"/>
    <col min="7183" max="7183" width="2.33203125" customWidth="1"/>
    <col min="7184" max="7184" width="6.33203125" customWidth="1"/>
    <col min="7185" max="7185" width="2.33203125" customWidth="1"/>
    <col min="7421" max="7421" width="7.5546875" customWidth="1"/>
    <col min="7422" max="7422" width="22.88671875" customWidth="1"/>
    <col min="7423" max="7423" width="20.6640625" customWidth="1"/>
    <col min="7424" max="7424" width="2.33203125" customWidth="1"/>
    <col min="7425" max="7425" width="5.5546875" customWidth="1"/>
    <col min="7426" max="7426" width="2.33203125" customWidth="1"/>
    <col min="7427" max="7427" width="25.6640625" customWidth="1"/>
    <col min="7428" max="7428" width="2.33203125" customWidth="1"/>
    <col min="7429" max="7429" width="6" customWidth="1"/>
    <col min="7430" max="7430" width="2.33203125" customWidth="1"/>
    <col min="7431" max="7431" width="17.6640625" customWidth="1"/>
    <col min="7432" max="7432" width="2.33203125" customWidth="1"/>
    <col min="7433" max="7433" width="7.5546875" customWidth="1"/>
    <col min="7434" max="7434" width="1.33203125" customWidth="1"/>
    <col min="7435" max="7435" width="1.5546875" customWidth="1"/>
    <col min="7436" max="7436" width="6.109375" customWidth="1"/>
    <col min="7437" max="7437" width="2.33203125" customWidth="1"/>
    <col min="7438" max="7438" width="6.109375" customWidth="1"/>
    <col min="7439" max="7439" width="2.33203125" customWidth="1"/>
    <col min="7440" max="7440" width="6.33203125" customWidth="1"/>
    <col min="7441" max="7441" width="2.33203125" customWidth="1"/>
    <col min="7677" max="7677" width="7.5546875" customWidth="1"/>
    <col min="7678" max="7678" width="22.88671875" customWidth="1"/>
    <col min="7679" max="7679" width="20.6640625" customWidth="1"/>
    <col min="7680" max="7680" width="2.33203125" customWidth="1"/>
    <col min="7681" max="7681" width="5.5546875" customWidth="1"/>
    <col min="7682" max="7682" width="2.33203125" customWidth="1"/>
    <col min="7683" max="7683" width="25.6640625" customWidth="1"/>
    <col min="7684" max="7684" width="2.33203125" customWidth="1"/>
    <col min="7685" max="7685" width="6" customWidth="1"/>
    <col min="7686" max="7686" width="2.33203125" customWidth="1"/>
    <col min="7687" max="7687" width="17.6640625" customWidth="1"/>
    <col min="7688" max="7688" width="2.33203125" customWidth="1"/>
    <col min="7689" max="7689" width="7.5546875" customWidth="1"/>
    <col min="7690" max="7690" width="1.33203125" customWidth="1"/>
    <col min="7691" max="7691" width="1.5546875" customWidth="1"/>
    <col min="7692" max="7692" width="6.109375" customWidth="1"/>
    <col min="7693" max="7693" width="2.33203125" customWidth="1"/>
    <col min="7694" max="7694" width="6.109375" customWidth="1"/>
    <col min="7695" max="7695" width="2.33203125" customWidth="1"/>
    <col min="7696" max="7696" width="6.33203125" customWidth="1"/>
    <col min="7697" max="7697" width="2.33203125" customWidth="1"/>
    <col min="7933" max="7933" width="7.5546875" customWidth="1"/>
    <col min="7934" max="7934" width="22.88671875" customWidth="1"/>
    <col min="7935" max="7935" width="20.6640625" customWidth="1"/>
    <col min="7936" max="7936" width="2.33203125" customWidth="1"/>
    <col min="7937" max="7937" width="5.5546875" customWidth="1"/>
    <col min="7938" max="7938" width="2.33203125" customWidth="1"/>
    <col min="7939" max="7939" width="25.6640625" customWidth="1"/>
    <col min="7940" max="7940" width="2.33203125" customWidth="1"/>
    <col min="7941" max="7941" width="6" customWidth="1"/>
    <col min="7942" max="7942" width="2.33203125" customWidth="1"/>
    <col min="7943" max="7943" width="17.6640625" customWidth="1"/>
    <col min="7944" max="7944" width="2.33203125" customWidth="1"/>
    <col min="7945" max="7945" width="7.5546875" customWidth="1"/>
    <col min="7946" max="7946" width="1.33203125" customWidth="1"/>
    <col min="7947" max="7947" width="1.5546875" customWidth="1"/>
    <col min="7948" max="7948" width="6.109375" customWidth="1"/>
    <col min="7949" max="7949" width="2.33203125" customWidth="1"/>
    <col min="7950" max="7950" width="6.109375" customWidth="1"/>
    <col min="7951" max="7951" width="2.33203125" customWidth="1"/>
    <col min="7952" max="7952" width="6.33203125" customWidth="1"/>
    <col min="7953" max="7953" width="2.33203125" customWidth="1"/>
    <col min="8189" max="8189" width="7.5546875" customWidth="1"/>
    <col min="8190" max="8190" width="22.88671875" customWidth="1"/>
    <col min="8191" max="8191" width="20.6640625" customWidth="1"/>
    <col min="8192" max="8192" width="2.33203125" customWidth="1"/>
    <col min="8193" max="8193" width="5.5546875" customWidth="1"/>
    <col min="8194" max="8194" width="2.33203125" customWidth="1"/>
    <col min="8195" max="8195" width="25.6640625" customWidth="1"/>
    <col min="8196" max="8196" width="2.33203125" customWidth="1"/>
    <col min="8197" max="8197" width="6" customWidth="1"/>
    <col min="8198" max="8198" width="2.33203125" customWidth="1"/>
    <col min="8199" max="8199" width="17.6640625" customWidth="1"/>
    <col min="8200" max="8200" width="2.33203125" customWidth="1"/>
    <col min="8201" max="8201" width="7.5546875" customWidth="1"/>
    <col min="8202" max="8202" width="1.33203125" customWidth="1"/>
    <col min="8203" max="8203" width="1.5546875" customWidth="1"/>
    <col min="8204" max="8204" width="6.109375" customWidth="1"/>
    <col min="8205" max="8205" width="2.33203125" customWidth="1"/>
    <col min="8206" max="8206" width="6.109375" customWidth="1"/>
    <col min="8207" max="8207" width="2.33203125" customWidth="1"/>
    <col min="8208" max="8208" width="6.33203125" customWidth="1"/>
    <col min="8209" max="8209" width="2.33203125" customWidth="1"/>
    <col min="8445" max="8445" width="7.5546875" customWidth="1"/>
    <col min="8446" max="8446" width="22.88671875" customWidth="1"/>
    <col min="8447" max="8447" width="20.6640625" customWidth="1"/>
    <col min="8448" max="8448" width="2.33203125" customWidth="1"/>
    <col min="8449" max="8449" width="5.5546875" customWidth="1"/>
    <col min="8450" max="8450" width="2.33203125" customWidth="1"/>
    <col min="8451" max="8451" width="25.6640625" customWidth="1"/>
    <col min="8452" max="8452" width="2.33203125" customWidth="1"/>
    <col min="8453" max="8453" width="6" customWidth="1"/>
    <col min="8454" max="8454" width="2.33203125" customWidth="1"/>
    <col min="8455" max="8455" width="17.6640625" customWidth="1"/>
    <col min="8456" max="8456" width="2.33203125" customWidth="1"/>
    <col min="8457" max="8457" width="7.5546875" customWidth="1"/>
    <col min="8458" max="8458" width="1.33203125" customWidth="1"/>
    <col min="8459" max="8459" width="1.5546875" customWidth="1"/>
    <col min="8460" max="8460" width="6.109375" customWidth="1"/>
    <col min="8461" max="8461" width="2.33203125" customWidth="1"/>
    <col min="8462" max="8462" width="6.109375" customWidth="1"/>
    <col min="8463" max="8463" width="2.33203125" customWidth="1"/>
    <col min="8464" max="8464" width="6.33203125" customWidth="1"/>
    <col min="8465" max="8465" width="2.33203125" customWidth="1"/>
    <col min="8701" max="8701" width="7.5546875" customWidth="1"/>
    <col min="8702" max="8702" width="22.88671875" customWidth="1"/>
    <col min="8703" max="8703" width="20.6640625" customWidth="1"/>
    <col min="8704" max="8704" width="2.33203125" customWidth="1"/>
    <col min="8705" max="8705" width="5.5546875" customWidth="1"/>
    <col min="8706" max="8706" width="2.33203125" customWidth="1"/>
    <col min="8707" max="8707" width="25.6640625" customWidth="1"/>
    <col min="8708" max="8708" width="2.33203125" customWidth="1"/>
    <col min="8709" max="8709" width="6" customWidth="1"/>
    <col min="8710" max="8710" width="2.33203125" customWidth="1"/>
    <col min="8711" max="8711" width="17.6640625" customWidth="1"/>
    <col min="8712" max="8712" width="2.33203125" customWidth="1"/>
    <col min="8713" max="8713" width="7.5546875" customWidth="1"/>
    <col min="8714" max="8714" width="1.33203125" customWidth="1"/>
    <col min="8715" max="8715" width="1.5546875" customWidth="1"/>
    <col min="8716" max="8716" width="6.109375" customWidth="1"/>
    <col min="8717" max="8717" width="2.33203125" customWidth="1"/>
    <col min="8718" max="8718" width="6.109375" customWidth="1"/>
    <col min="8719" max="8719" width="2.33203125" customWidth="1"/>
    <col min="8720" max="8720" width="6.33203125" customWidth="1"/>
    <col min="8721" max="8721" width="2.33203125" customWidth="1"/>
    <col min="8957" max="8957" width="7.5546875" customWidth="1"/>
    <col min="8958" max="8958" width="22.88671875" customWidth="1"/>
    <col min="8959" max="8959" width="20.6640625" customWidth="1"/>
    <col min="8960" max="8960" width="2.33203125" customWidth="1"/>
    <col min="8961" max="8961" width="5.5546875" customWidth="1"/>
    <col min="8962" max="8962" width="2.33203125" customWidth="1"/>
    <col min="8963" max="8963" width="25.6640625" customWidth="1"/>
    <col min="8964" max="8964" width="2.33203125" customWidth="1"/>
    <col min="8965" max="8965" width="6" customWidth="1"/>
    <col min="8966" max="8966" width="2.33203125" customWidth="1"/>
    <col min="8967" max="8967" width="17.6640625" customWidth="1"/>
    <col min="8968" max="8968" width="2.33203125" customWidth="1"/>
    <col min="8969" max="8969" width="7.5546875" customWidth="1"/>
    <col min="8970" max="8970" width="1.33203125" customWidth="1"/>
    <col min="8971" max="8971" width="1.5546875" customWidth="1"/>
    <col min="8972" max="8972" width="6.109375" customWidth="1"/>
    <col min="8973" max="8973" width="2.33203125" customWidth="1"/>
    <col min="8974" max="8974" width="6.109375" customWidth="1"/>
    <col min="8975" max="8975" width="2.33203125" customWidth="1"/>
    <col min="8976" max="8976" width="6.33203125" customWidth="1"/>
    <col min="8977" max="8977" width="2.33203125" customWidth="1"/>
    <col min="9213" max="9213" width="7.5546875" customWidth="1"/>
    <col min="9214" max="9214" width="22.88671875" customWidth="1"/>
    <col min="9215" max="9215" width="20.6640625" customWidth="1"/>
    <col min="9216" max="9216" width="2.33203125" customWidth="1"/>
    <col min="9217" max="9217" width="5.5546875" customWidth="1"/>
    <col min="9218" max="9218" width="2.33203125" customWidth="1"/>
    <col min="9219" max="9219" width="25.6640625" customWidth="1"/>
    <col min="9220" max="9220" width="2.33203125" customWidth="1"/>
    <col min="9221" max="9221" width="6" customWidth="1"/>
    <col min="9222" max="9222" width="2.33203125" customWidth="1"/>
    <col min="9223" max="9223" width="17.6640625" customWidth="1"/>
    <col min="9224" max="9224" width="2.33203125" customWidth="1"/>
    <col min="9225" max="9225" width="7.5546875" customWidth="1"/>
    <col min="9226" max="9226" width="1.33203125" customWidth="1"/>
    <col min="9227" max="9227" width="1.5546875" customWidth="1"/>
    <col min="9228" max="9228" width="6.109375" customWidth="1"/>
    <col min="9229" max="9229" width="2.33203125" customWidth="1"/>
    <col min="9230" max="9230" width="6.109375" customWidth="1"/>
    <col min="9231" max="9231" width="2.33203125" customWidth="1"/>
    <col min="9232" max="9232" width="6.33203125" customWidth="1"/>
    <col min="9233" max="9233" width="2.33203125" customWidth="1"/>
    <col min="9469" max="9469" width="7.5546875" customWidth="1"/>
    <col min="9470" max="9470" width="22.88671875" customWidth="1"/>
    <col min="9471" max="9471" width="20.6640625" customWidth="1"/>
    <col min="9472" max="9472" width="2.33203125" customWidth="1"/>
    <col min="9473" max="9473" width="5.5546875" customWidth="1"/>
    <col min="9474" max="9474" width="2.33203125" customWidth="1"/>
    <col min="9475" max="9475" width="25.6640625" customWidth="1"/>
    <col min="9476" max="9476" width="2.33203125" customWidth="1"/>
    <col min="9477" max="9477" width="6" customWidth="1"/>
    <col min="9478" max="9478" width="2.33203125" customWidth="1"/>
    <col min="9479" max="9479" width="17.6640625" customWidth="1"/>
    <col min="9480" max="9480" width="2.33203125" customWidth="1"/>
    <col min="9481" max="9481" width="7.5546875" customWidth="1"/>
    <col min="9482" max="9482" width="1.33203125" customWidth="1"/>
    <col min="9483" max="9483" width="1.5546875" customWidth="1"/>
    <col min="9484" max="9484" width="6.109375" customWidth="1"/>
    <col min="9485" max="9485" width="2.33203125" customWidth="1"/>
    <col min="9486" max="9486" width="6.109375" customWidth="1"/>
    <col min="9487" max="9487" width="2.33203125" customWidth="1"/>
    <col min="9488" max="9488" width="6.33203125" customWidth="1"/>
    <col min="9489" max="9489" width="2.33203125" customWidth="1"/>
    <col min="9725" max="9725" width="7.5546875" customWidth="1"/>
    <col min="9726" max="9726" width="22.88671875" customWidth="1"/>
    <col min="9727" max="9727" width="20.6640625" customWidth="1"/>
    <col min="9728" max="9728" width="2.33203125" customWidth="1"/>
    <col min="9729" max="9729" width="5.5546875" customWidth="1"/>
    <col min="9730" max="9730" width="2.33203125" customWidth="1"/>
    <col min="9731" max="9731" width="25.6640625" customWidth="1"/>
    <col min="9732" max="9732" width="2.33203125" customWidth="1"/>
    <col min="9733" max="9733" width="6" customWidth="1"/>
    <col min="9734" max="9734" width="2.33203125" customWidth="1"/>
    <col min="9735" max="9735" width="17.6640625" customWidth="1"/>
    <col min="9736" max="9736" width="2.33203125" customWidth="1"/>
    <col min="9737" max="9737" width="7.5546875" customWidth="1"/>
    <col min="9738" max="9738" width="1.33203125" customWidth="1"/>
    <col min="9739" max="9739" width="1.5546875" customWidth="1"/>
    <col min="9740" max="9740" width="6.109375" customWidth="1"/>
    <col min="9741" max="9741" width="2.33203125" customWidth="1"/>
    <col min="9742" max="9742" width="6.109375" customWidth="1"/>
    <col min="9743" max="9743" width="2.33203125" customWidth="1"/>
    <col min="9744" max="9744" width="6.33203125" customWidth="1"/>
    <col min="9745" max="9745" width="2.33203125" customWidth="1"/>
    <col min="9981" max="9981" width="7.5546875" customWidth="1"/>
    <col min="9982" max="9982" width="22.88671875" customWidth="1"/>
    <col min="9983" max="9983" width="20.6640625" customWidth="1"/>
    <col min="9984" max="9984" width="2.33203125" customWidth="1"/>
    <col min="9985" max="9985" width="5.5546875" customWidth="1"/>
    <col min="9986" max="9986" width="2.33203125" customWidth="1"/>
    <col min="9987" max="9987" width="25.6640625" customWidth="1"/>
    <col min="9988" max="9988" width="2.33203125" customWidth="1"/>
    <col min="9989" max="9989" width="6" customWidth="1"/>
    <col min="9990" max="9990" width="2.33203125" customWidth="1"/>
    <col min="9991" max="9991" width="17.6640625" customWidth="1"/>
    <col min="9992" max="9992" width="2.33203125" customWidth="1"/>
    <col min="9993" max="9993" width="7.5546875" customWidth="1"/>
    <col min="9994" max="9994" width="1.33203125" customWidth="1"/>
    <col min="9995" max="9995" width="1.5546875" customWidth="1"/>
    <col min="9996" max="9996" width="6.109375" customWidth="1"/>
    <col min="9997" max="9997" width="2.33203125" customWidth="1"/>
    <col min="9998" max="9998" width="6.109375" customWidth="1"/>
    <col min="9999" max="9999" width="2.33203125" customWidth="1"/>
    <col min="10000" max="10000" width="6.33203125" customWidth="1"/>
    <col min="10001" max="10001" width="2.33203125" customWidth="1"/>
    <col min="10237" max="10237" width="7.5546875" customWidth="1"/>
    <col min="10238" max="10238" width="22.88671875" customWidth="1"/>
    <col min="10239" max="10239" width="20.6640625" customWidth="1"/>
    <col min="10240" max="10240" width="2.33203125" customWidth="1"/>
    <col min="10241" max="10241" width="5.5546875" customWidth="1"/>
    <col min="10242" max="10242" width="2.33203125" customWidth="1"/>
    <col min="10243" max="10243" width="25.6640625" customWidth="1"/>
    <col min="10244" max="10244" width="2.33203125" customWidth="1"/>
    <col min="10245" max="10245" width="6" customWidth="1"/>
    <col min="10246" max="10246" width="2.33203125" customWidth="1"/>
    <col min="10247" max="10247" width="17.6640625" customWidth="1"/>
    <col min="10248" max="10248" width="2.33203125" customWidth="1"/>
    <col min="10249" max="10249" width="7.5546875" customWidth="1"/>
    <col min="10250" max="10250" width="1.33203125" customWidth="1"/>
    <col min="10251" max="10251" width="1.5546875" customWidth="1"/>
    <col min="10252" max="10252" width="6.109375" customWidth="1"/>
    <col min="10253" max="10253" width="2.33203125" customWidth="1"/>
    <col min="10254" max="10254" width="6.109375" customWidth="1"/>
    <col min="10255" max="10255" width="2.33203125" customWidth="1"/>
    <col min="10256" max="10256" width="6.33203125" customWidth="1"/>
    <col min="10257" max="10257" width="2.33203125" customWidth="1"/>
    <col min="10493" max="10493" width="7.5546875" customWidth="1"/>
    <col min="10494" max="10494" width="22.88671875" customWidth="1"/>
    <col min="10495" max="10495" width="20.6640625" customWidth="1"/>
    <col min="10496" max="10496" width="2.33203125" customWidth="1"/>
    <col min="10497" max="10497" width="5.5546875" customWidth="1"/>
    <col min="10498" max="10498" width="2.33203125" customWidth="1"/>
    <col min="10499" max="10499" width="25.6640625" customWidth="1"/>
    <col min="10500" max="10500" width="2.33203125" customWidth="1"/>
    <col min="10501" max="10501" width="6" customWidth="1"/>
    <col min="10502" max="10502" width="2.33203125" customWidth="1"/>
    <col min="10503" max="10503" width="17.6640625" customWidth="1"/>
    <col min="10504" max="10504" width="2.33203125" customWidth="1"/>
    <col min="10505" max="10505" width="7.5546875" customWidth="1"/>
    <col min="10506" max="10506" width="1.33203125" customWidth="1"/>
    <col min="10507" max="10507" width="1.5546875" customWidth="1"/>
    <col min="10508" max="10508" width="6.109375" customWidth="1"/>
    <col min="10509" max="10509" width="2.33203125" customWidth="1"/>
    <col min="10510" max="10510" width="6.109375" customWidth="1"/>
    <col min="10511" max="10511" width="2.33203125" customWidth="1"/>
    <col min="10512" max="10512" width="6.33203125" customWidth="1"/>
    <col min="10513" max="10513" width="2.33203125" customWidth="1"/>
    <col min="10749" max="10749" width="7.5546875" customWidth="1"/>
    <col min="10750" max="10750" width="22.88671875" customWidth="1"/>
    <col min="10751" max="10751" width="20.6640625" customWidth="1"/>
    <col min="10752" max="10752" width="2.33203125" customWidth="1"/>
    <col min="10753" max="10753" width="5.5546875" customWidth="1"/>
    <col min="10754" max="10754" width="2.33203125" customWidth="1"/>
    <col min="10755" max="10755" width="25.6640625" customWidth="1"/>
    <col min="10756" max="10756" width="2.33203125" customWidth="1"/>
    <col min="10757" max="10757" width="6" customWidth="1"/>
    <col min="10758" max="10758" width="2.33203125" customWidth="1"/>
    <col min="10759" max="10759" width="17.6640625" customWidth="1"/>
    <col min="10760" max="10760" width="2.33203125" customWidth="1"/>
    <col min="10761" max="10761" width="7.5546875" customWidth="1"/>
    <col min="10762" max="10762" width="1.33203125" customWidth="1"/>
    <col min="10763" max="10763" width="1.5546875" customWidth="1"/>
    <col min="10764" max="10764" width="6.109375" customWidth="1"/>
    <col min="10765" max="10765" width="2.33203125" customWidth="1"/>
    <col min="10766" max="10766" width="6.109375" customWidth="1"/>
    <col min="10767" max="10767" width="2.33203125" customWidth="1"/>
    <col min="10768" max="10768" width="6.33203125" customWidth="1"/>
    <col min="10769" max="10769" width="2.33203125" customWidth="1"/>
    <col min="11005" max="11005" width="7.5546875" customWidth="1"/>
    <col min="11006" max="11006" width="22.88671875" customWidth="1"/>
    <col min="11007" max="11007" width="20.6640625" customWidth="1"/>
    <col min="11008" max="11008" width="2.33203125" customWidth="1"/>
    <col min="11009" max="11009" width="5.5546875" customWidth="1"/>
    <col min="11010" max="11010" width="2.33203125" customWidth="1"/>
    <col min="11011" max="11011" width="25.6640625" customWidth="1"/>
    <col min="11012" max="11012" width="2.33203125" customWidth="1"/>
    <col min="11013" max="11013" width="6" customWidth="1"/>
    <col min="11014" max="11014" width="2.33203125" customWidth="1"/>
    <col min="11015" max="11015" width="17.6640625" customWidth="1"/>
    <col min="11016" max="11016" width="2.33203125" customWidth="1"/>
    <col min="11017" max="11017" width="7.5546875" customWidth="1"/>
    <col min="11018" max="11018" width="1.33203125" customWidth="1"/>
    <col min="11019" max="11019" width="1.5546875" customWidth="1"/>
    <col min="11020" max="11020" width="6.109375" customWidth="1"/>
    <col min="11021" max="11021" width="2.33203125" customWidth="1"/>
    <col min="11022" max="11022" width="6.109375" customWidth="1"/>
    <col min="11023" max="11023" width="2.33203125" customWidth="1"/>
    <col min="11024" max="11024" width="6.33203125" customWidth="1"/>
    <col min="11025" max="11025" width="2.33203125" customWidth="1"/>
    <col min="11261" max="11261" width="7.5546875" customWidth="1"/>
    <col min="11262" max="11262" width="22.88671875" customWidth="1"/>
    <col min="11263" max="11263" width="20.6640625" customWidth="1"/>
    <col min="11264" max="11264" width="2.33203125" customWidth="1"/>
    <col min="11265" max="11265" width="5.5546875" customWidth="1"/>
    <col min="11266" max="11266" width="2.33203125" customWidth="1"/>
    <col min="11267" max="11267" width="25.6640625" customWidth="1"/>
    <col min="11268" max="11268" width="2.33203125" customWidth="1"/>
    <col min="11269" max="11269" width="6" customWidth="1"/>
    <col min="11270" max="11270" width="2.33203125" customWidth="1"/>
    <col min="11271" max="11271" width="17.6640625" customWidth="1"/>
    <col min="11272" max="11272" width="2.33203125" customWidth="1"/>
    <col min="11273" max="11273" width="7.5546875" customWidth="1"/>
    <col min="11274" max="11274" width="1.33203125" customWidth="1"/>
    <col min="11275" max="11275" width="1.5546875" customWidth="1"/>
    <col min="11276" max="11276" width="6.109375" customWidth="1"/>
    <col min="11277" max="11277" width="2.33203125" customWidth="1"/>
    <col min="11278" max="11278" width="6.109375" customWidth="1"/>
    <col min="11279" max="11279" width="2.33203125" customWidth="1"/>
    <col min="11280" max="11280" width="6.33203125" customWidth="1"/>
    <col min="11281" max="11281" width="2.33203125" customWidth="1"/>
    <col min="11517" max="11517" width="7.5546875" customWidth="1"/>
    <col min="11518" max="11518" width="22.88671875" customWidth="1"/>
    <col min="11519" max="11519" width="20.6640625" customWidth="1"/>
    <col min="11520" max="11520" width="2.33203125" customWidth="1"/>
    <col min="11521" max="11521" width="5.5546875" customWidth="1"/>
    <col min="11522" max="11522" width="2.33203125" customWidth="1"/>
    <col min="11523" max="11523" width="25.6640625" customWidth="1"/>
    <col min="11524" max="11524" width="2.33203125" customWidth="1"/>
    <col min="11525" max="11525" width="6" customWidth="1"/>
    <col min="11526" max="11526" width="2.33203125" customWidth="1"/>
    <col min="11527" max="11527" width="17.6640625" customWidth="1"/>
    <col min="11528" max="11528" width="2.33203125" customWidth="1"/>
    <col min="11529" max="11529" width="7.5546875" customWidth="1"/>
    <col min="11530" max="11530" width="1.33203125" customWidth="1"/>
    <col min="11531" max="11531" width="1.5546875" customWidth="1"/>
    <col min="11532" max="11532" width="6.109375" customWidth="1"/>
    <col min="11533" max="11533" width="2.33203125" customWidth="1"/>
    <col min="11534" max="11534" width="6.109375" customWidth="1"/>
    <col min="11535" max="11535" width="2.33203125" customWidth="1"/>
    <col min="11536" max="11536" width="6.33203125" customWidth="1"/>
    <col min="11537" max="11537" width="2.33203125" customWidth="1"/>
    <col min="11773" max="11773" width="7.5546875" customWidth="1"/>
    <col min="11774" max="11774" width="22.88671875" customWidth="1"/>
    <col min="11775" max="11775" width="20.6640625" customWidth="1"/>
    <col min="11776" max="11776" width="2.33203125" customWidth="1"/>
    <col min="11777" max="11777" width="5.5546875" customWidth="1"/>
    <col min="11778" max="11778" width="2.33203125" customWidth="1"/>
    <col min="11779" max="11779" width="25.6640625" customWidth="1"/>
    <col min="11780" max="11780" width="2.33203125" customWidth="1"/>
    <col min="11781" max="11781" width="6" customWidth="1"/>
    <col min="11782" max="11782" width="2.33203125" customWidth="1"/>
    <col min="11783" max="11783" width="17.6640625" customWidth="1"/>
    <col min="11784" max="11784" width="2.33203125" customWidth="1"/>
    <col min="11785" max="11785" width="7.5546875" customWidth="1"/>
    <col min="11786" max="11786" width="1.33203125" customWidth="1"/>
    <col min="11787" max="11787" width="1.5546875" customWidth="1"/>
    <col min="11788" max="11788" width="6.109375" customWidth="1"/>
    <col min="11789" max="11789" width="2.33203125" customWidth="1"/>
    <col min="11790" max="11790" width="6.109375" customWidth="1"/>
    <col min="11791" max="11791" width="2.33203125" customWidth="1"/>
    <col min="11792" max="11792" width="6.33203125" customWidth="1"/>
    <col min="11793" max="11793" width="2.33203125" customWidth="1"/>
    <col min="12029" max="12029" width="7.5546875" customWidth="1"/>
    <col min="12030" max="12030" width="22.88671875" customWidth="1"/>
    <col min="12031" max="12031" width="20.6640625" customWidth="1"/>
    <col min="12032" max="12032" width="2.33203125" customWidth="1"/>
    <col min="12033" max="12033" width="5.5546875" customWidth="1"/>
    <col min="12034" max="12034" width="2.33203125" customWidth="1"/>
    <col min="12035" max="12035" width="25.6640625" customWidth="1"/>
    <col min="12036" max="12036" width="2.33203125" customWidth="1"/>
    <col min="12037" max="12037" width="6" customWidth="1"/>
    <col min="12038" max="12038" width="2.33203125" customWidth="1"/>
    <col min="12039" max="12039" width="17.6640625" customWidth="1"/>
    <col min="12040" max="12040" width="2.33203125" customWidth="1"/>
    <col min="12041" max="12041" width="7.5546875" customWidth="1"/>
    <col min="12042" max="12042" width="1.33203125" customWidth="1"/>
    <col min="12043" max="12043" width="1.5546875" customWidth="1"/>
    <col min="12044" max="12044" width="6.109375" customWidth="1"/>
    <col min="12045" max="12045" width="2.33203125" customWidth="1"/>
    <col min="12046" max="12046" width="6.109375" customWidth="1"/>
    <col min="12047" max="12047" width="2.33203125" customWidth="1"/>
    <col min="12048" max="12048" width="6.33203125" customWidth="1"/>
    <col min="12049" max="12049" width="2.33203125" customWidth="1"/>
    <col min="12285" max="12285" width="7.5546875" customWidth="1"/>
    <col min="12286" max="12286" width="22.88671875" customWidth="1"/>
    <col min="12287" max="12287" width="20.6640625" customWidth="1"/>
    <col min="12288" max="12288" width="2.33203125" customWidth="1"/>
    <col min="12289" max="12289" width="5.5546875" customWidth="1"/>
    <col min="12290" max="12290" width="2.33203125" customWidth="1"/>
    <col min="12291" max="12291" width="25.6640625" customWidth="1"/>
    <col min="12292" max="12292" width="2.33203125" customWidth="1"/>
    <col min="12293" max="12293" width="6" customWidth="1"/>
    <col min="12294" max="12294" width="2.33203125" customWidth="1"/>
    <col min="12295" max="12295" width="17.6640625" customWidth="1"/>
    <col min="12296" max="12296" width="2.33203125" customWidth="1"/>
    <col min="12297" max="12297" width="7.5546875" customWidth="1"/>
    <col min="12298" max="12298" width="1.33203125" customWidth="1"/>
    <col min="12299" max="12299" width="1.5546875" customWidth="1"/>
    <col min="12300" max="12300" width="6.109375" customWidth="1"/>
    <col min="12301" max="12301" width="2.33203125" customWidth="1"/>
    <col min="12302" max="12302" width="6.109375" customWidth="1"/>
    <col min="12303" max="12303" width="2.33203125" customWidth="1"/>
    <col min="12304" max="12304" width="6.33203125" customWidth="1"/>
    <col min="12305" max="12305" width="2.33203125" customWidth="1"/>
    <col min="12541" max="12541" width="7.5546875" customWidth="1"/>
    <col min="12542" max="12542" width="22.88671875" customWidth="1"/>
    <col min="12543" max="12543" width="20.6640625" customWidth="1"/>
    <col min="12544" max="12544" width="2.33203125" customWidth="1"/>
    <col min="12545" max="12545" width="5.5546875" customWidth="1"/>
    <col min="12546" max="12546" width="2.33203125" customWidth="1"/>
    <col min="12547" max="12547" width="25.6640625" customWidth="1"/>
    <col min="12548" max="12548" width="2.33203125" customWidth="1"/>
    <col min="12549" max="12549" width="6" customWidth="1"/>
    <col min="12550" max="12550" width="2.33203125" customWidth="1"/>
    <col min="12551" max="12551" width="17.6640625" customWidth="1"/>
    <col min="12552" max="12552" width="2.33203125" customWidth="1"/>
    <col min="12553" max="12553" width="7.5546875" customWidth="1"/>
    <col min="12554" max="12554" width="1.33203125" customWidth="1"/>
    <col min="12555" max="12555" width="1.5546875" customWidth="1"/>
    <col min="12556" max="12556" width="6.109375" customWidth="1"/>
    <col min="12557" max="12557" width="2.33203125" customWidth="1"/>
    <col min="12558" max="12558" width="6.109375" customWidth="1"/>
    <col min="12559" max="12559" width="2.33203125" customWidth="1"/>
    <col min="12560" max="12560" width="6.33203125" customWidth="1"/>
    <col min="12561" max="12561" width="2.33203125" customWidth="1"/>
    <col min="12797" max="12797" width="7.5546875" customWidth="1"/>
    <col min="12798" max="12798" width="22.88671875" customWidth="1"/>
    <col min="12799" max="12799" width="20.6640625" customWidth="1"/>
    <col min="12800" max="12800" width="2.33203125" customWidth="1"/>
    <col min="12801" max="12801" width="5.5546875" customWidth="1"/>
    <col min="12802" max="12802" width="2.33203125" customWidth="1"/>
    <col min="12803" max="12803" width="25.6640625" customWidth="1"/>
    <col min="12804" max="12804" width="2.33203125" customWidth="1"/>
    <col min="12805" max="12805" width="6" customWidth="1"/>
    <col min="12806" max="12806" width="2.33203125" customWidth="1"/>
    <col min="12807" max="12807" width="17.6640625" customWidth="1"/>
    <col min="12808" max="12808" width="2.33203125" customWidth="1"/>
    <col min="12809" max="12809" width="7.5546875" customWidth="1"/>
    <col min="12810" max="12810" width="1.33203125" customWidth="1"/>
    <col min="12811" max="12811" width="1.5546875" customWidth="1"/>
    <col min="12812" max="12812" width="6.109375" customWidth="1"/>
    <col min="12813" max="12813" width="2.33203125" customWidth="1"/>
    <col min="12814" max="12814" width="6.109375" customWidth="1"/>
    <col min="12815" max="12815" width="2.33203125" customWidth="1"/>
    <col min="12816" max="12816" width="6.33203125" customWidth="1"/>
    <col min="12817" max="12817" width="2.33203125" customWidth="1"/>
    <col min="13053" max="13053" width="7.5546875" customWidth="1"/>
    <col min="13054" max="13054" width="22.88671875" customWidth="1"/>
    <col min="13055" max="13055" width="20.6640625" customWidth="1"/>
    <col min="13056" max="13056" width="2.33203125" customWidth="1"/>
    <col min="13057" max="13057" width="5.5546875" customWidth="1"/>
    <col min="13058" max="13058" width="2.33203125" customWidth="1"/>
    <col min="13059" max="13059" width="25.6640625" customWidth="1"/>
    <col min="13060" max="13060" width="2.33203125" customWidth="1"/>
    <col min="13061" max="13061" width="6" customWidth="1"/>
    <col min="13062" max="13062" width="2.33203125" customWidth="1"/>
    <col min="13063" max="13063" width="17.6640625" customWidth="1"/>
    <col min="13064" max="13064" width="2.33203125" customWidth="1"/>
    <col min="13065" max="13065" width="7.5546875" customWidth="1"/>
    <col min="13066" max="13066" width="1.33203125" customWidth="1"/>
    <col min="13067" max="13067" width="1.5546875" customWidth="1"/>
    <col min="13068" max="13068" width="6.109375" customWidth="1"/>
    <col min="13069" max="13069" width="2.33203125" customWidth="1"/>
    <col min="13070" max="13070" width="6.109375" customWidth="1"/>
    <col min="13071" max="13071" width="2.33203125" customWidth="1"/>
    <col min="13072" max="13072" width="6.33203125" customWidth="1"/>
    <col min="13073" max="13073" width="2.33203125" customWidth="1"/>
    <col min="13309" max="13309" width="7.5546875" customWidth="1"/>
    <col min="13310" max="13310" width="22.88671875" customWidth="1"/>
    <col min="13311" max="13311" width="20.6640625" customWidth="1"/>
    <col min="13312" max="13312" width="2.33203125" customWidth="1"/>
    <col min="13313" max="13313" width="5.5546875" customWidth="1"/>
    <col min="13314" max="13314" width="2.33203125" customWidth="1"/>
    <col min="13315" max="13315" width="25.6640625" customWidth="1"/>
    <col min="13316" max="13316" width="2.33203125" customWidth="1"/>
    <col min="13317" max="13317" width="6" customWidth="1"/>
    <col min="13318" max="13318" width="2.33203125" customWidth="1"/>
    <col min="13319" max="13319" width="17.6640625" customWidth="1"/>
    <col min="13320" max="13320" width="2.33203125" customWidth="1"/>
    <col min="13321" max="13321" width="7.5546875" customWidth="1"/>
    <col min="13322" max="13322" width="1.33203125" customWidth="1"/>
    <col min="13323" max="13323" width="1.5546875" customWidth="1"/>
    <col min="13324" max="13324" width="6.109375" customWidth="1"/>
    <col min="13325" max="13325" width="2.33203125" customWidth="1"/>
    <col min="13326" max="13326" width="6.109375" customWidth="1"/>
    <col min="13327" max="13327" width="2.33203125" customWidth="1"/>
    <col min="13328" max="13328" width="6.33203125" customWidth="1"/>
    <col min="13329" max="13329" width="2.33203125" customWidth="1"/>
    <col min="13565" max="13565" width="7.5546875" customWidth="1"/>
    <col min="13566" max="13566" width="22.88671875" customWidth="1"/>
    <col min="13567" max="13567" width="20.6640625" customWidth="1"/>
    <col min="13568" max="13568" width="2.33203125" customWidth="1"/>
    <col min="13569" max="13569" width="5.5546875" customWidth="1"/>
    <col min="13570" max="13570" width="2.33203125" customWidth="1"/>
    <col min="13571" max="13571" width="25.6640625" customWidth="1"/>
    <col min="13572" max="13572" width="2.33203125" customWidth="1"/>
    <col min="13573" max="13573" width="6" customWidth="1"/>
    <col min="13574" max="13574" width="2.33203125" customWidth="1"/>
    <col min="13575" max="13575" width="17.6640625" customWidth="1"/>
    <col min="13576" max="13576" width="2.33203125" customWidth="1"/>
    <col min="13577" max="13577" width="7.5546875" customWidth="1"/>
    <col min="13578" max="13578" width="1.33203125" customWidth="1"/>
    <col min="13579" max="13579" width="1.5546875" customWidth="1"/>
    <col min="13580" max="13580" width="6.109375" customWidth="1"/>
    <col min="13581" max="13581" width="2.33203125" customWidth="1"/>
    <col min="13582" max="13582" width="6.109375" customWidth="1"/>
    <col min="13583" max="13583" width="2.33203125" customWidth="1"/>
    <col min="13584" max="13584" width="6.33203125" customWidth="1"/>
    <col min="13585" max="13585" width="2.33203125" customWidth="1"/>
    <col min="13821" max="13821" width="7.5546875" customWidth="1"/>
    <col min="13822" max="13822" width="22.88671875" customWidth="1"/>
    <col min="13823" max="13823" width="20.6640625" customWidth="1"/>
    <col min="13824" max="13824" width="2.33203125" customWidth="1"/>
    <col min="13825" max="13825" width="5.5546875" customWidth="1"/>
    <col min="13826" max="13826" width="2.33203125" customWidth="1"/>
    <col min="13827" max="13827" width="25.6640625" customWidth="1"/>
    <col min="13828" max="13828" width="2.33203125" customWidth="1"/>
    <col min="13829" max="13829" width="6" customWidth="1"/>
    <col min="13830" max="13830" width="2.33203125" customWidth="1"/>
    <col min="13831" max="13831" width="17.6640625" customWidth="1"/>
    <col min="13832" max="13832" width="2.33203125" customWidth="1"/>
    <col min="13833" max="13833" width="7.5546875" customWidth="1"/>
    <col min="13834" max="13834" width="1.33203125" customWidth="1"/>
    <col min="13835" max="13835" width="1.5546875" customWidth="1"/>
    <col min="13836" max="13836" width="6.109375" customWidth="1"/>
    <col min="13837" max="13837" width="2.33203125" customWidth="1"/>
    <col min="13838" max="13838" width="6.109375" customWidth="1"/>
    <col min="13839" max="13839" width="2.33203125" customWidth="1"/>
    <col min="13840" max="13840" width="6.33203125" customWidth="1"/>
    <col min="13841" max="13841" width="2.33203125" customWidth="1"/>
    <col min="14077" max="14077" width="7.5546875" customWidth="1"/>
    <col min="14078" max="14078" width="22.88671875" customWidth="1"/>
    <col min="14079" max="14079" width="20.6640625" customWidth="1"/>
    <col min="14080" max="14080" width="2.33203125" customWidth="1"/>
    <col min="14081" max="14081" width="5.5546875" customWidth="1"/>
    <col min="14082" max="14082" width="2.33203125" customWidth="1"/>
    <col min="14083" max="14083" width="25.6640625" customWidth="1"/>
    <col min="14084" max="14084" width="2.33203125" customWidth="1"/>
    <col min="14085" max="14085" width="6" customWidth="1"/>
    <col min="14086" max="14086" width="2.33203125" customWidth="1"/>
    <col min="14087" max="14087" width="17.6640625" customWidth="1"/>
    <col min="14088" max="14088" width="2.33203125" customWidth="1"/>
    <col min="14089" max="14089" width="7.5546875" customWidth="1"/>
    <col min="14090" max="14090" width="1.33203125" customWidth="1"/>
    <col min="14091" max="14091" width="1.5546875" customWidth="1"/>
    <col min="14092" max="14092" width="6.109375" customWidth="1"/>
    <col min="14093" max="14093" width="2.33203125" customWidth="1"/>
    <col min="14094" max="14094" width="6.109375" customWidth="1"/>
    <col min="14095" max="14095" width="2.33203125" customWidth="1"/>
    <col min="14096" max="14096" width="6.33203125" customWidth="1"/>
    <col min="14097" max="14097" width="2.33203125" customWidth="1"/>
    <col min="14333" max="14333" width="7.5546875" customWidth="1"/>
    <col min="14334" max="14334" width="22.88671875" customWidth="1"/>
    <col min="14335" max="14335" width="20.6640625" customWidth="1"/>
    <col min="14336" max="14336" width="2.33203125" customWidth="1"/>
    <col min="14337" max="14337" width="5.5546875" customWidth="1"/>
    <col min="14338" max="14338" width="2.33203125" customWidth="1"/>
    <col min="14339" max="14339" width="25.6640625" customWidth="1"/>
    <col min="14340" max="14340" width="2.33203125" customWidth="1"/>
    <col min="14341" max="14341" width="6" customWidth="1"/>
    <col min="14342" max="14342" width="2.33203125" customWidth="1"/>
    <col min="14343" max="14343" width="17.6640625" customWidth="1"/>
    <col min="14344" max="14344" width="2.33203125" customWidth="1"/>
    <col min="14345" max="14345" width="7.5546875" customWidth="1"/>
    <col min="14346" max="14346" width="1.33203125" customWidth="1"/>
    <col min="14347" max="14347" width="1.5546875" customWidth="1"/>
    <col min="14348" max="14348" width="6.109375" customWidth="1"/>
    <col min="14349" max="14349" width="2.33203125" customWidth="1"/>
    <col min="14350" max="14350" width="6.109375" customWidth="1"/>
    <col min="14351" max="14351" width="2.33203125" customWidth="1"/>
    <col min="14352" max="14352" width="6.33203125" customWidth="1"/>
    <col min="14353" max="14353" width="2.33203125" customWidth="1"/>
    <col min="14589" max="14589" width="7.5546875" customWidth="1"/>
    <col min="14590" max="14590" width="22.88671875" customWidth="1"/>
    <col min="14591" max="14591" width="20.6640625" customWidth="1"/>
    <col min="14592" max="14592" width="2.33203125" customWidth="1"/>
    <col min="14593" max="14593" width="5.5546875" customWidth="1"/>
    <col min="14594" max="14594" width="2.33203125" customWidth="1"/>
    <col min="14595" max="14595" width="25.6640625" customWidth="1"/>
    <col min="14596" max="14596" width="2.33203125" customWidth="1"/>
    <col min="14597" max="14597" width="6" customWidth="1"/>
    <col min="14598" max="14598" width="2.33203125" customWidth="1"/>
    <col min="14599" max="14599" width="17.6640625" customWidth="1"/>
    <col min="14600" max="14600" width="2.33203125" customWidth="1"/>
    <col min="14601" max="14601" width="7.5546875" customWidth="1"/>
    <col min="14602" max="14602" width="1.33203125" customWidth="1"/>
    <col min="14603" max="14603" width="1.5546875" customWidth="1"/>
    <col min="14604" max="14604" width="6.109375" customWidth="1"/>
    <col min="14605" max="14605" width="2.33203125" customWidth="1"/>
    <col min="14606" max="14606" width="6.109375" customWidth="1"/>
    <col min="14607" max="14607" width="2.33203125" customWidth="1"/>
    <col min="14608" max="14608" width="6.33203125" customWidth="1"/>
    <col min="14609" max="14609" width="2.33203125" customWidth="1"/>
    <col min="14845" max="14845" width="7.5546875" customWidth="1"/>
    <col min="14846" max="14846" width="22.88671875" customWidth="1"/>
    <col min="14847" max="14847" width="20.6640625" customWidth="1"/>
    <col min="14848" max="14848" width="2.33203125" customWidth="1"/>
    <col min="14849" max="14849" width="5.5546875" customWidth="1"/>
    <col min="14850" max="14850" width="2.33203125" customWidth="1"/>
    <col min="14851" max="14851" width="25.6640625" customWidth="1"/>
    <col min="14852" max="14852" width="2.33203125" customWidth="1"/>
    <col min="14853" max="14853" width="6" customWidth="1"/>
    <col min="14854" max="14854" width="2.33203125" customWidth="1"/>
    <col min="14855" max="14855" width="17.6640625" customWidth="1"/>
    <col min="14856" max="14856" width="2.33203125" customWidth="1"/>
    <col min="14857" max="14857" width="7.5546875" customWidth="1"/>
    <col min="14858" max="14858" width="1.33203125" customWidth="1"/>
    <col min="14859" max="14859" width="1.5546875" customWidth="1"/>
    <col min="14860" max="14860" width="6.109375" customWidth="1"/>
    <col min="14861" max="14861" width="2.33203125" customWidth="1"/>
    <col min="14862" max="14862" width="6.109375" customWidth="1"/>
    <col min="14863" max="14863" width="2.33203125" customWidth="1"/>
    <col min="14864" max="14864" width="6.33203125" customWidth="1"/>
    <col min="14865" max="14865" width="2.33203125" customWidth="1"/>
    <col min="15101" max="15101" width="7.5546875" customWidth="1"/>
    <col min="15102" max="15102" width="22.88671875" customWidth="1"/>
    <col min="15103" max="15103" width="20.6640625" customWidth="1"/>
    <col min="15104" max="15104" width="2.33203125" customWidth="1"/>
    <col min="15105" max="15105" width="5.5546875" customWidth="1"/>
    <col min="15106" max="15106" width="2.33203125" customWidth="1"/>
    <col min="15107" max="15107" width="25.6640625" customWidth="1"/>
    <col min="15108" max="15108" width="2.33203125" customWidth="1"/>
    <col min="15109" max="15109" width="6" customWidth="1"/>
    <col min="15110" max="15110" width="2.33203125" customWidth="1"/>
    <col min="15111" max="15111" width="17.6640625" customWidth="1"/>
    <col min="15112" max="15112" width="2.33203125" customWidth="1"/>
    <col min="15113" max="15113" width="7.5546875" customWidth="1"/>
    <col min="15114" max="15114" width="1.33203125" customWidth="1"/>
    <col min="15115" max="15115" width="1.5546875" customWidth="1"/>
    <col min="15116" max="15116" width="6.109375" customWidth="1"/>
    <col min="15117" max="15117" width="2.33203125" customWidth="1"/>
    <col min="15118" max="15118" width="6.109375" customWidth="1"/>
    <col min="15119" max="15119" width="2.33203125" customWidth="1"/>
    <col min="15120" max="15120" width="6.33203125" customWidth="1"/>
    <col min="15121" max="15121" width="2.33203125" customWidth="1"/>
    <col min="15357" max="15357" width="7.5546875" customWidth="1"/>
    <col min="15358" max="15358" width="22.88671875" customWidth="1"/>
    <col min="15359" max="15359" width="20.6640625" customWidth="1"/>
    <col min="15360" max="15360" width="2.33203125" customWidth="1"/>
    <col min="15361" max="15361" width="5.5546875" customWidth="1"/>
    <col min="15362" max="15362" width="2.33203125" customWidth="1"/>
    <col min="15363" max="15363" width="25.6640625" customWidth="1"/>
    <col min="15364" max="15364" width="2.33203125" customWidth="1"/>
    <col min="15365" max="15365" width="6" customWidth="1"/>
    <col min="15366" max="15366" width="2.33203125" customWidth="1"/>
    <col min="15367" max="15367" width="17.6640625" customWidth="1"/>
    <col min="15368" max="15368" width="2.33203125" customWidth="1"/>
    <col min="15369" max="15369" width="7.5546875" customWidth="1"/>
    <col min="15370" max="15370" width="1.33203125" customWidth="1"/>
    <col min="15371" max="15371" width="1.5546875" customWidth="1"/>
    <col min="15372" max="15372" width="6.109375" customWidth="1"/>
    <col min="15373" max="15373" width="2.33203125" customWidth="1"/>
    <col min="15374" max="15374" width="6.109375" customWidth="1"/>
    <col min="15375" max="15375" width="2.33203125" customWidth="1"/>
    <col min="15376" max="15376" width="6.33203125" customWidth="1"/>
    <col min="15377" max="15377" width="2.33203125" customWidth="1"/>
    <col min="15613" max="15613" width="7.5546875" customWidth="1"/>
    <col min="15614" max="15614" width="22.88671875" customWidth="1"/>
    <col min="15615" max="15615" width="20.6640625" customWidth="1"/>
    <col min="15616" max="15616" width="2.33203125" customWidth="1"/>
    <col min="15617" max="15617" width="5.5546875" customWidth="1"/>
    <col min="15618" max="15618" width="2.33203125" customWidth="1"/>
    <col min="15619" max="15619" width="25.6640625" customWidth="1"/>
    <col min="15620" max="15620" width="2.33203125" customWidth="1"/>
    <col min="15621" max="15621" width="6" customWidth="1"/>
    <col min="15622" max="15622" width="2.33203125" customWidth="1"/>
    <col min="15623" max="15623" width="17.6640625" customWidth="1"/>
    <col min="15624" max="15624" width="2.33203125" customWidth="1"/>
    <col min="15625" max="15625" width="7.5546875" customWidth="1"/>
    <col min="15626" max="15626" width="1.33203125" customWidth="1"/>
    <col min="15627" max="15627" width="1.5546875" customWidth="1"/>
    <col min="15628" max="15628" width="6.109375" customWidth="1"/>
    <col min="15629" max="15629" width="2.33203125" customWidth="1"/>
    <col min="15630" max="15630" width="6.109375" customWidth="1"/>
    <col min="15631" max="15631" width="2.33203125" customWidth="1"/>
    <col min="15632" max="15632" width="6.33203125" customWidth="1"/>
    <col min="15633" max="15633" width="2.33203125" customWidth="1"/>
    <col min="15869" max="15869" width="7.5546875" customWidth="1"/>
    <col min="15870" max="15870" width="22.88671875" customWidth="1"/>
    <col min="15871" max="15871" width="20.6640625" customWidth="1"/>
    <col min="15872" max="15872" width="2.33203125" customWidth="1"/>
    <col min="15873" max="15873" width="5.5546875" customWidth="1"/>
    <col min="15874" max="15874" width="2.33203125" customWidth="1"/>
    <col min="15875" max="15875" width="25.6640625" customWidth="1"/>
    <col min="15876" max="15876" width="2.33203125" customWidth="1"/>
    <col min="15877" max="15877" width="6" customWidth="1"/>
    <col min="15878" max="15878" width="2.33203125" customWidth="1"/>
    <col min="15879" max="15879" width="17.6640625" customWidth="1"/>
    <col min="15880" max="15880" width="2.33203125" customWidth="1"/>
    <col min="15881" max="15881" width="7.5546875" customWidth="1"/>
    <col min="15882" max="15882" width="1.33203125" customWidth="1"/>
    <col min="15883" max="15883" width="1.5546875" customWidth="1"/>
    <col min="15884" max="15884" width="6.109375" customWidth="1"/>
    <col min="15885" max="15885" width="2.33203125" customWidth="1"/>
    <col min="15886" max="15886" width="6.109375" customWidth="1"/>
    <col min="15887" max="15887" width="2.33203125" customWidth="1"/>
    <col min="15888" max="15888" width="6.33203125" customWidth="1"/>
    <col min="15889" max="15889" width="2.33203125" customWidth="1"/>
    <col min="16125" max="16125" width="7.5546875" customWidth="1"/>
    <col min="16126" max="16126" width="22.88671875" customWidth="1"/>
    <col min="16127" max="16127" width="20.6640625" customWidth="1"/>
    <col min="16128" max="16128" width="2.33203125" customWidth="1"/>
    <col min="16129" max="16129" width="5.5546875" customWidth="1"/>
    <col min="16130" max="16130" width="2.33203125" customWidth="1"/>
    <col min="16131" max="16131" width="25.6640625" customWidth="1"/>
    <col min="16132" max="16132" width="2.33203125" customWidth="1"/>
    <col min="16133" max="16133" width="6" customWidth="1"/>
    <col min="16134" max="16134" width="2.33203125" customWidth="1"/>
    <col min="16135" max="16135" width="17.6640625" customWidth="1"/>
    <col min="16136" max="16136" width="2.33203125" customWidth="1"/>
    <col min="16137" max="16137" width="7.5546875" customWidth="1"/>
    <col min="16138" max="16138" width="1.33203125" customWidth="1"/>
    <col min="16139" max="16139" width="1.5546875" customWidth="1"/>
    <col min="16140" max="16140" width="6.109375" customWidth="1"/>
    <col min="16141" max="16141" width="2.33203125" customWidth="1"/>
    <col min="16142" max="16142" width="6.109375" customWidth="1"/>
    <col min="16143" max="16143" width="2.33203125" customWidth="1"/>
    <col min="16144" max="16144" width="6.33203125" customWidth="1"/>
    <col min="16145" max="16145" width="2.33203125" customWidth="1"/>
  </cols>
  <sheetData>
    <row r="1" spans="1:16" ht="13.35" customHeight="1">
      <c r="A1" s="2462" t="s">
        <v>3079</v>
      </c>
      <c r="B1" s="2462"/>
      <c r="C1" s="583"/>
      <c r="E1" s="576" t="s">
        <v>38</v>
      </c>
      <c r="G1" s="576" t="s">
        <v>38</v>
      </c>
      <c r="I1" s="577" t="s">
        <v>38</v>
      </c>
      <c r="L1" s="576" t="s">
        <v>38</v>
      </c>
      <c r="N1" s="576" t="s">
        <v>38</v>
      </c>
      <c r="P1" s="576" t="s">
        <v>38</v>
      </c>
    </row>
    <row r="2" spans="1:16" ht="13.35" customHeight="1">
      <c r="A2" s="2463" t="s">
        <v>3204</v>
      </c>
      <c r="B2" s="2463"/>
      <c r="C2" s="583">
        <v>557794</v>
      </c>
      <c r="E2" s="576" t="s">
        <v>38</v>
      </c>
      <c r="G2" s="576" t="s">
        <v>38</v>
      </c>
      <c r="I2" s="577" t="s">
        <v>38</v>
      </c>
      <c r="L2" s="576" t="s">
        <v>38</v>
      </c>
      <c r="N2" s="576" t="s">
        <v>38</v>
      </c>
      <c r="P2" s="576" t="s">
        <v>38</v>
      </c>
    </row>
    <row r="3" spans="1:16" ht="13.35" customHeight="1">
      <c r="A3" s="2463" t="s">
        <v>3205</v>
      </c>
      <c r="B3" s="2463"/>
      <c r="C3" s="583">
        <v>93124156</v>
      </c>
      <c r="E3" s="576" t="s">
        <v>38</v>
      </c>
      <c r="G3" s="576" t="s">
        <v>38</v>
      </c>
      <c r="I3" s="577" t="s">
        <v>38</v>
      </c>
      <c r="L3" s="576" t="s">
        <v>38</v>
      </c>
      <c r="N3" s="576" t="s">
        <v>38</v>
      </c>
      <c r="P3" s="576" t="s">
        <v>38</v>
      </c>
    </row>
    <row r="4" spans="1:16" ht="13.35" customHeight="1">
      <c r="A4" s="2463" t="s">
        <v>3206</v>
      </c>
      <c r="B4" s="2463"/>
      <c r="C4" s="583">
        <v>0</v>
      </c>
      <c r="E4" s="576" t="s">
        <v>38</v>
      </c>
      <c r="G4" s="576" t="s">
        <v>38</v>
      </c>
      <c r="I4" s="577" t="s">
        <v>38</v>
      </c>
      <c r="L4" s="576" t="s">
        <v>38</v>
      </c>
      <c r="N4" s="576" t="s">
        <v>38</v>
      </c>
      <c r="P4" s="576" t="s">
        <v>38</v>
      </c>
    </row>
    <row r="5" spans="1:16" ht="13.35" customHeight="1">
      <c r="A5" s="2463" t="s">
        <v>3207</v>
      </c>
      <c r="B5" s="2463"/>
      <c r="C5" s="583">
        <v>0</v>
      </c>
      <c r="E5" s="576" t="s">
        <v>38</v>
      </c>
      <c r="G5" s="576" t="s">
        <v>38</v>
      </c>
      <c r="I5" s="577" t="s">
        <v>38</v>
      </c>
      <c r="L5" s="576" t="s">
        <v>38</v>
      </c>
      <c r="N5" s="576" t="s">
        <v>38</v>
      </c>
      <c r="P5" s="576" t="s">
        <v>38</v>
      </c>
    </row>
    <row r="6" spans="1:16" ht="13.35" customHeight="1">
      <c r="A6" s="2463" t="s">
        <v>3208</v>
      </c>
      <c r="B6" s="2463"/>
      <c r="C6" s="583">
        <v>4264313</v>
      </c>
      <c r="E6" s="576" t="s">
        <v>38</v>
      </c>
      <c r="G6" s="576" t="s">
        <v>38</v>
      </c>
      <c r="I6" s="577" t="s">
        <v>38</v>
      </c>
      <c r="L6" s="576" t="s">
        <v>38</v>
      </c>
      <c r="N6" s="576" t="s">
        <v>38</v>
      </c>
      <c r="P6" s="576" t="s">
        <v>38</v>
      </c>
    </row>
    <row r="7" spans="1:16" ht="13.35" customHeight="1">
      <c r="A7" s="2463" t="s">
        <v>3209</v>
      </c>
      <c r="B7" s="2463"/>
      <c r="C7" s="583">
        <v>0</v>
      </c>
      <c r="E7" s="576" t="s">
        <v>38</v>
      </c>
      <c r="G7" s="576" t="s">
        <v>38</v>
      </c>
      <c r="I7" s="577" t="s">
        <v>38</v>
      </c>
      <c r="L7" s="576" t="s">
        <v>38</v>
      </c>
      <c r="N7" s="576" t="s">
        <v>38</v>
      </c>
      <c r="P7" s="576" t="s">
        <v>38</v>
      </c>
    </row>
    <row r="8" spans="1:16" ht="13.35" customHeight="1">
      <c r="A8" s="2463" t="s">
        <v>3080</v>
      </c>
      <c r="B8" s="2463"/>
      <c r="C8" s="583">
        <v>0</v>
      </c>
      <c r="E8" s="576" t="s">
        <v>38</v>
      </c>
      <c r="G8" s="576" t="s">
        <v>38</v>
      </c>
      <c r="I8" s="577" t="s">
        <v>38</v>
      </c>
      <c r="L8" s="576" t="s">
        <v>38</v>
      </c>
      <c r="N8" s="576" t="s">
        <v>38</v>
      </c>
      <c r="P8" s="576" t="s">
        <v>38</v>
      </c>
    </row>
    <row r="9" spans="1:16" ht="13.35" customHeight="1">
      <c r="A9" s="2463" t="s">
        <v>3210</v>
      </c>
      <c r="B9" s="2463"/>
      <c r="C9" s="583">
        <v>41680</v>
      </c>
      <c r="E9" s="576" t="s">
        <v>38</v>
      </c>
      <c r="G9" s="576" t="s">
        <v>38</v>
      </c>
      <c r="I9" s="577" t="s">
        <v>38</v>
      </c>
      <c r="L9" s="576" t="s">
        <v>38</v>
      </c>
      <c r="N9" s="576" t="s">
        <v>38</v>
      </c>
      <c r="P9" s="576" t="s">
        <v>38</v>
      </c>
    </row>
    <row r="10" spans="1:16" ht="13.35" customHeight="1">
      <c r="A10" s="2463" t="s">
        <v>3211</v>
      </c>
      <c r="B10" s="2463"/>
      <c r="C10" s="583">
        <v>2701000</v>
      </c>
      <c r="E10" s="576" t="s">
        <v>38</v>
      </c>
      <c r="G10" s="576" t="s">
        <v>38</v>
      </c>
      <c r="I10" s="577" t="s">
        <v>38</v>
      </c>
      <c r="L10" s="576" t="s">
        <v>38</v>
      </c>
      <c r="N10" s="576" t="s">
        <v>38</v>
      </c>
      <c r="P10" s="576" t="s">
        <v>38</v>
      </c>
    </row>
    <row r="11" spans="1:16" ht="13.35" customHeight="1">
      <c r="A11" s="2463" t="s">
        <v>3212</v>
      </c>
      <c r="B11" s="2463"/>
      <c r="C11" s="583">
        <v>5371</v>
      </c>
      <c r="E11" s="576" t="s">
        <v>38</v>
      </c>
      <c r="G11" s="576" t="s">
        <v>38</v>
      </c>
      <c r="I11" s="577" t="s">
        <v>38</v>
      </c>
      <c r="L11" s="576" t="s">
        <v>38</v>
      </c>
      <c r="N11" s="576" t="s">
        <v>38</v>
      </c>
      <c r="P11" s="576" t="s">
        <v>38</v>
      </c>
    </row>
    <row r="12" spans="1:16" ht="13.35" customHeight="1">
      <c r="A12" s="2463" t="s">
        <v>3213</v>
      </c>
      <c r="B12" s="2463"/>
      <c r="C12" s="583">
        <v>0</v>
      </c>
      <c r="E12" s="576" t="s">
        <v>38</v>
      </c>
      <c r="G12" s="576" t="s">
        <v>38</v>
      </c>
      <c r="I12" s="577" t="s">
        <v>38</v>
      </c>
      <c r="L12" s="576" t="s">
        <v>38</v>
      </c>
      <c r="N12" s="576" t="s">
        <v>38</v>
      </c>
      <c r="P12" s="576" t="s">
        <v>38</v>
      </c>
    </row>
    <row r="13" spans="1:16" ht="13.35" customHeight="1">
      <c r="A13" s="2463" t="s">
        <v>3214</v>
      </c>
      <c r="B13" s="2463"/>
      <c r="C13" s="583">
        <v>1000</v>
      </c>
      <c r="E13" s="576" t="s">
        <v>38</v>
      </c>
      <c r="G13" s="576" t="s">
        <v>38</v>
      </c>
      <c r="I13" s="577" t="s">
        <v>38</v>
      </c>
      <c r="L13" s="576" t="s">
        <v>38</v>
      </c>
      <c r="N13" s="576" t="s">
        <v>38</v>
      </c>
      <c r="P13" s="576" t="s">
        <v>38</v>
      </c>
    </row>
    <row r="14" spans="1:16" ht="13.35" customHeight="1">
      <c r="A14" s="2463" t="s">
        <v>3215</v>
      </c>
      <c r="B14" s="2463"/>
      <c r="C14" s="583">
        <v>0</v>
      </c>
      <c r="E14" s="576" t="s">
        <v>38</v>
      </c>
      <c r="G14" s="576" t="s">
        <v>38</v>
      </c>
      <c r="I14" s="577" t="s">
        <v>38</v>
      </c>
      <c r="L14" s="576" t="s">
        <v>38</v>
      </c>
      <c r="N14" s="576" t="s">
        <v>38</v>
      </c>
      <c r="P14" s="576" t="s">
        <v>38</v>
      </c>
    </row>
    <row r="15" spans="1:16" ht="13.35" customHeight="1">
      <c r="A15" s="2462" t="s">
        <v>3216</v>
      </c>
      <c r="B15" s="2462"/>
      <c r="C15" s="583">
        <v>100695314</v>
      </c>
      <c r="E15" s="576" t="s">
        <v>38</v>
      </c>
      <c r="G15" s="576" t="s">
        <v>38</v>
      </c>
      <c r="I15" s="577" t="s">
        <v>38</v>
      </c>
      <c r="L15" s="576" t="s">
        <v>38</v>
      </c>
      <c r="N15" s="576" t="s">
        <v>38</v>
      </c>
      <c r="P15" s="576" t="s">
        <v>38</v>
      </c>
    </row>
    <row r="16" spans="1:16" ht="13.35" customHeight="1">
      <c r="A16" s="2463" t="s">
        <v>38</v>
      </c>
      <c r="B16" s="2463"/>
      <c r="C16" s="583" t="s">
        <v>38</v>
      </c>
      <c r="E16" s="576" t="s">
        <v>38</v>
      </c>
      <c r="G16" s="576" t="s">
        <v>38</v>
      </c>
      <c r="I16" s="577" t="s">
        <v>38</v>
      </c>
      <c r="L16" s="576" t="s">
        <v>38</v>
      </c>
      <c r="N16" s="576" t="s">
        <v>38</v>
      </c>
      <c r="P16" s="576" t="s">
        <v>38</v>
      </c>
    </row>
    <row r="17" spans="1:16" ht="13.35" customHeight="1">
      <c r="A17" s="2462" t="s">
        <v>3082</v>
      </c>
      <c r="B17" s="2462"/>
      <c r="C17" s="583" t="s">
        <v>38</v>
      </c>
      <c r="E17" s="576" t="s">
        <v>38</v>
      </c>
      <c r="G17" s="576" t="s">
        <v>38</v>
      </c>
      <c r="I17" s="577" t="s">
        <v>38</v>
      </c>
      <c r="L17" s="576" t="s">
        <v>38</v>
      </c>
      <c r="N17" s="576" t="s">
        <v>38</v>
      </c>
      <c r="P17" s="576" t="s">
        <v>38</v>
      </c>
    </row>
    <row r="18" spans="1:16" ht="13.35" customHeight="1">
      <c r="A18" s="2463" t="s">
        <v>38</v>
      </c>
      <c r="B18" s="2463"/>
      <c r="C18" s="583" t="s">
        <v>38</v>
      </c>
      <c r="E18" s="576" t="s">
        <v>38</v>
      </c>
      <c r="G18" s="576" t="s">
        <v>38</v>
      </c>
      <c r="I18" s="577" t="s">
        <v>38</v>
      </c>
      <c r="L18" s="576" t="s">
        <v>38</v>
      </c>
      <c r="N18" s="576" t="s">
        <v>38</v>
      </c>
      <c r="P18" s="576" t="s">
        <v>38</v>
      </c>
    </row>
    <row r="19" spans="1:16" ht="13.35" customHeight="1">
      <c r="A19" s="2463" t="s">
        <v>513</v>
      </c>
      <c r="B19" s="2463"/>
      <c r="C19" s="583">
        <v>123927</v>
      </c>
      <c r="E19" s="576" t="s">
        <v>38</v>
      </c>
      <c r="G19" s="576" t="s">
        <v>38</v>
      </c>
      <c r="I19" s="577" t="s">
        <v>38</v>
      </c>
      <c r="L19" s="576" t="s">
        <v>38</v>
      </c>
      <c r="N19" s="576" t="s">
        <v>38</v>
      </c>
      <c r="P19" s="576" t="s">
        <v>38</v>
      </c>
    </row>
    <row r="20" spans="1:16" ht="13.35" customHeight="1">
      <c r="A20" s="2463" t="s">
        <v>515</v>
      </c>
      <c r="B20" s="2463"/>
      <c r="C20" s="583">
        <v>19828</v>
      </c>
      <c r="E20" s="576" t="s">
        <v>38</v>
      </c>
      <c r="G20" s="576" t="s">
        <v>38</v>
      </c>
      <c r="I20" s="577" t="s">
        <v>38</v>
      </c>
      <c r="L20" s="576" t="s">
        <v>38</v>
      </c>
      <c r="N20" s="576" t="s">
        <v>38</v>
      </c>
      <c r="P20" s="576" t="s">
        <v>38</v>
      </c>
    </row>
    <row r="21" spans="1:16" ht="13.35" customHeight="1">
      <c r="A21" s="2463" t="s">
        <v>3217</v>
      </c>
      <c r="B21" s="2463"/>
      <c r="C21" s="583">
        <v>138021</v>
      </c>
      <c r="E21" s="576" t="s">
        <v>38</v>
      </c>
      <c r="G21" s="576" t="s">
        <v>38</v>
      </c>
      <c r="I21" s="577" t="s">
        <v>38</v>
      </c>
      <c r="L21" s="576" t="s">
        <v>38</v>
      </c>
      <c r="N21" s="576" t="s">
        <v>38</v>
      </c>
      <c r="P21" s="576" t="s">
        <v>38</v>
      </c>
    </row>
    <row r="22" spans="1:16" ht="13.35" customHeight="1">
      <c r="A22" s="2463" t="s">
        <v>3218</v>
      </c>
      <c r="B22" s="2463"/>
      <c r="C22" s="583">
        <v>15840</v>
      </c>
      <c r="E22" s="576" t="s">
        <v>38</v>
      </c>
      <c r="G22" s="576" t="s">
        <v>38</v>
      </c>
      <c r="I22" s="577" t="s">
        <v>38</v>
      </c>
      <c r="L22" s="576" t="s">
        <v>38</v>
      </c>
      <c r="N22" s="576" t="s">
        <v>38</v>
      </c>
      <c r="P22" s="576" t="s">
        <v>38</v>
      </c>
    </row>
    <row r="23" spans="1:16" ht="13.35" customHeight="1">
      <c r="A23" s="2463" t="s">
        <v>3219</v>
      </c>
      <c r="B23" s="2463"/>
      <c r="C23" s="583">
        <v>15149</v>
      </c>
      <c r="E23" s="576" t="s">
        <v>38</v>
      </c>
      <c r="G23" s="576" t="s">
        <v>38</v>
      </c>
      <c r="I23" s="577" t="s">
        <v>38</v>
      </c>
      <c r="L23" s="576" t="s">
        <v>38</v>
      </c>
      <c r="N23" s="576" t="s">
        <v>38</v>
      </c>
      <c r="P23" s="576" t="s">
        <v>38</v>
      </c>
    </row>
    <row r="24" spans="1:16" ht="13.35" customHeight="1">
      <c r="A24" s="2463" t="s">
        <v>3220</v>
      </c>
      <c r="B24" s="2463"/>
      <c r="C24" s="583">
        <v>88566</v>
      </c>
      <c r="E24" s="576" t="s">
        <v>38</v>
      </c>
      <c r="G24" s="576" t="s">
        <v>38</v>
      </c>
      <c r="I24" s="577" t="s">
        <v>38</v>
      </c>
      <c r="L24" s="576" t="s">
        <v>38</v>
      </c>
      <c r="N24" s="576" t="s">
        <v>38</v>
      </c>
      <c r="P24" s="576" t="s">
        <v>38</v>
      </c>
    </row>
    <row r="25" spans="1:16" ht="13.35" customHeight="1">
      <c r="A25" s="2463" t="s">
        <v>3221</v>
      </c>
      <c r="B25" s="2463"/>
      <c r="C25" s="583">
        <v>49310</v>
      </c>
      <c r="E25" s="576" t="s">
        <v>38</v>
      </c>
      <c r="G25" s="576" t="s">
        <v>38</v>
      </c>
      <c r="I25" s="577" t="s">
        <v>38</v>
      </c>
      <c r="L25" s="576" t="s">
        <v>38</v>
      </c>
      <c r="N25" s="576" t="s">
        <v>38</v>
      </c>
      <c r="P25" s="576" t="s">
        <v>38</v>
      </c>
    </row>
    <row r="26" spans="1:16" ht="13.35" customHeight="1">
      <c r="A26" s="2463" t="s">
        <v>3222</v>
      </c>
      <c r="B26" s="2463"/>
      <c r="C26" s="583">
        <v>0</v>
      </c>
      <c r="E26" s="576" t="s">
        <v>38</v>
      </c>
      <c r="G26" s="576" t="s">
        <v>38</v>
      </c>
      <c r="I26" s="577" t="s">
        <v>38</v>
      </c>
      <c r="L26" s="576" t="s">
        <v>38</v>
      </c>
      <c r="N26" s="576" t="s">
        <v>38</v>
      </c>
      <c r="P26" s="576" t="s">
        <v>38</v>
      </c>
    </row>
    <row r="27" spans="1:16" ht="13.35" customHeight="1">
      <c r="A27" s="2463" t="s">
        <v>3223</v>
      </c>
      <c r="B27" s="2463"/>
      <c r="C27" s="583">
        <v>0</v>
      </c>
      <c r="E27" s="576" t="s">
        <v>38</v>
      </c>
      <c r="G27" s="576" t="s">
        <v>38</v>
      </c>
      <c r="I27" s="577" t="s">
        <v>38</v>
      </c>
      <c r="L27" s="576" t="s">
        <v>38</v>
      </c>
      <c r="N27" s="576" t="s">
        <v>38</v>
      </c>
      <c r="P27" s="576" t="s">
        <v>38</v>
      </c>
    </row>
    <row r="28" spans="1:16" ht="13.35" customHeight="1">
      <c r="A28" s="2463" t="s">
        <v>2931</v>
      </c>
      <c r="B28" s="2463"/>
      <c r="C28" s="583">
        <v>379</v>
      </c>
      <c r="E28" s="576" t="s">
        <v>38</v>
      </c>
      <c r="G28" s="576" t="s">
        <v>38</v>
      </c>
      <c r="I28" s="577" t="s">
        <v>38</v>
      </c>
      <c r="L28" s="576" t="s">
        <v>38</v>
      </c>
      <c r="N28" s="576" t="s">
        <v>38</v>
      </c>
      <c r="P28" s="576" t="s">
        <v>38</v>
      </c>
    </row>
    <row r="29" spans="1:16" ht="13.35" customHeight="1">
      <c r="A29" s="2463" t="s">
        <v>650</v>
      </c>
      <c r="B29" s="2463"/>
      <c r="C29" s="583">
        <v>15000</v>
      </c>
      <c r="E29" s="576" t="s">
        <v>38</v>
      </c>
      <c r="G29" s="576" t="s">
        <v>38</v>
      </c>
      <c r="I29" s="577" t="s">
        <v>38</v>
      </c>
      <c r="L29" s="576" t="s">
        <v>38</v>
      </c>
      <c r="N29" s="576" t="s">
        <v>38</v>
      </c>
      <c r="P29" s="576" t="s">
        <v>38</v>
      </c>
    </row>
    <row r="30" spans="1:16" ht="13.35" customHeight="1">
      <c r="A30" s="2463" t="s">
        <v>652</v>
      </c>
      <c r="B30" s="2463"/>
      <c r="C30" s="583">
        <v>0</v>
      </c>
      <c r="E30" s="576" t="s">
        <v>38</v>
      </c>
      <c r="G30" s="576" t="s">
        <v>38</v>
      </c>
      <c r="I30" s="577" t="s">
        <v>38</v>
      </c>
      <c r="L30" s="576" t="s">
        <v>38</v>
      </c>
      <c r="N30" s="576" t="s">
        <v>38</v>
      </c>
      <c r="P30" s="576" t="s">
        <v>38</v>
      </c>
    </row>
    <row r="31" spans="1:16" ht="13.35" customHeight="1">
      <c r="A31" s="2463" t="s">
        <v>3224</v>
      </c>
      <c r="B31" s="2463"/>
      <c r="C31" s="583">
        <v>0</v>
      </c>
      <c r="E31" s="576" t="s">
        <v>38</v>
      </c>
      <c r="G31" s="576" t="s">
        <v>38</v>
      </c>
      <c r="I31" s="577" t="s">
        <v>38</v>
      </c>
      <c r="L31" s="576" t="s">
        <v>38</v>
      </c>
      <c r="N31" s="576" t="s">
        <v>38</v>
      </c>
      <c r="P31" s="576" t="s">
        <v>38</v>
      </c>
    </row>
    <row r="32" spans="1:16" ht="13.35" customHeight="1">
      <c r="A32" s="2463" t="s">
        <v>3225</v>
      </c>
      <c r="B32" s="2463"/>
      <c r="C32" s="583">
        <v>6015</v>
      </c>
      <c r="E32" s="576" t="s">
        <v>38</v>
      </c>
      <c r="G32" s="576" t="s">
        <v>38</v>
      </c>
      <c r="I32" s="577" t="s">
        <v>38</v>
      </c>
      <c r="L32" s="576" t="s">
        <v>38</v>
      </c>
      <c r="N32" s="576" t="s">
        <v>38</v>
      </c>
      <c r="P32" s="576" t="s">
        <v>38</v>
      </c>
    </row>
    <row r="33" spans="1:16" ht="13.35" customHeight="1">
      <c r="A33" s="2463" t="s">
        <v>2944</v>
      </c>
      <c r="B33" s="2463"/>
      <c r="C33" s="583">
        <v>47692</v>
      </c>
      <c r="E33" s="576" t="s">
        <v>38</v>
      </c>
      <c r="G33" s="576" t="s">
        <v>38</v>
      </c>
      <c r="I33" s="577" t="s">
        <v>38</v>
      </c>
      <c r="L33" s="576" t="s">
        <v>38</v>
      </c>
      <c r="N33" s="576" t="s">
        <v>38</v>
      </c>
      <c r="P33" s="576" t="s">
        <v>38</v>
      </c>
    </row>
    <row r="34" spans="1:16" ht="13.35" customHeight="1">
      <c r="A34" s="2463" t="s">
        <v>3226</v>
      </c>
      <c r="B34" s="2463"/>
      <c r="C34" s="583">
        <v>7794</v>
      </c>
      <c r="E34" s="576" t="s">
        <v>38</v>
      </c>
      <c r="G34" s="576" t="s">
        <v>38</v>
      </c>
      <c r="I34" s="577" t="s">
        <v>38</v>
      </c>
      <c r="L34" s="576" t="s">
        <v>38</v>
      </c>
      <c r="N34" s="576" t="s">
        <v>38</v>
      </c>
      <c r="P34" s="576" t="s">
        <v>38</v>
      </c>
    </row>
    <row r="35" spans="1:16" ht="13.35" customHeight="1">
      <c r="A35" s="2463" t="s">
        <v>3227</v>
      </c>
      <c r="B35" s="2463"/>
      <c r="C35" s="583">
        <v>0</v>
      </c>
      <c r="E35" s="576" t="s">
        <v>38</v>
      </c>
      <c r="G35" s="576" t="s">
        <v>38</v>
      </c>
      <c r="I35" s="577" t="s">
        <v>38</v>
      </c>
      <c r="L35" s="576" t="s">
        <v>38</v>
      </c>
      <c r="N35" s="576" t="s">
        <v>38</v>
      </c>
      <c r="P35" s="576" t="s">
        <v>38</v>
      </c>
    </row>
    <row r="36" spans="1:16" ht="13.35" customHeight="1">
      <c r="A36" s="2463" t="s">
        <v>3228</v>
      </c>
      <c r="B36" s="2463"/>
      <c r="C36" s="583">
        <v>825</v>
      </c>
      <c r="E36" s="576" t="s">
        <v>38</v>
      </c>
      <c r="G36" s="576" t="s">
        <v>38</v>
      </c>
      <c r="I36" s="577" t="s">
        <v>38</v>
      </c>
      <c r="L36" s="576" t="s">
        <v>38</v>
      </c>
      <c r="N36" s="576" t="s">
        <v>38</v>
      </c>
      <c r="P36" s="576" t="s">
        <v>38</v>
      </c>
    </row>
    <row r="37" spans="1:16" ht="13.35" customHeight="1">
      <c r="A37" s="2463" t="s">
        <v>3229</v>
      </c>
      <c r="B37" s="2463"/>
      <c r="C37" s="583">
        <v>0</v>
      </c>
      <c r="E37" s="576" t="s">
        <v>38</v>
      </c>
      <c r="G37" s="576" t="s">
        <v>38</v>
      </c>
      <c r="I37" s="577" t="s">
        <v>38</v>
      </c>
      <c r="L37" s="576" t="s">
        <v>38</v>
      </c>
      <c r="N37" s="576" t="s">
        <v>38</v>
      </c>
      <c r="P37" s="576" t="s">
        <v>38</v>
      </c>
    </row>
    <row r="38" spans="1:16" ht="13.35" customHeight="1">
      <c r="A38" s="2463" t="s">
        <v>3230</v>
      </c>
      <c r="B38" s="2463"/>
      <c r="C38" s="583">
        <v>0</v>
      </c>
      <c r="E38" s="576" t="s">
        <v>38</v>
      </c>
      <c r="G38" s="576" t="s">
        <v>38</v>
      </c>
      <c r="I38" s="577" t="s">
        <v>38</v>
      </c>
      <c r="L38" s="576" t="s">
        <v>38</v>
      </c>
      <c r="N38" s="576" t="s">
        <v>38</v>
      </c>
      <c r="P38" s="576" t="s">
        <v>38</v>
      </c>
    </row>
    <row r="39" spans="1:16" ht="13.35" customHeight="1">
      <c r="A39" s="2463" t="s">
        <v>3231</v>
      </c>
      <c r="B39" s="2463"/>
      <c r="C39" s="583">
        <v>41914</v>
      </c>
      <c r="E39" s="576" t="s">
        <v>38</v>
      </c>
      <c r="G39" s="576" t="s">
        <v>38</v>
      </c>
      <c r="I39" s="577" t="s">
        <v>38</v>
      </c>
      <c r="L39" s="576" t="s">
        <v>38</v>
      </c>
      <c r="N39" s="576" t="s">
        <v>38</v>
      </c>
      <c r="P39" s="576" t="s">
        <v>38</v>
      </c>
    </row>
    <row r="40" spans="1:16" ht="13.35" customHeight="1">
      <c r="A40" s="2463" t="s">
        <v>3232</v>
      </c>
      <c r="B40" s="2463"/>
      <c r="C40" s="583">
        <v>550973</v>
      </c>
      <c r="E40" s="576" t="s">
        <v>38</v>
      </c>
      <c r="G40" s="576" t="s">
        <v>38</v>
      </c>
      <c r="I40" s="577" t="s">
        <v>38</v>
      </c>
      <c r="L40" s="576" t="s">
        <v>38</v>
      </c>
      <c r="N40" s="576" t="s">
        <v>38</v>
      </c>
      <c r="P40" s="576" t="s">
        <v>38</v>
      </c>
    </row>
    <row r="41" spans="1:16" ht="13.35" customHeight="1">
      <c r="A41" s="2463" t="s">
        <v>3233</v>
      </c>
      <c r="B41" s="2463"/>
      <c r="C41" s="583">
        <v>0</v>
      </c>
      <c r="E41" s="576" t="s">
        <v>38</v>
      </c>
      <c r="G41" s="576" t="s">
        <v>38</v>
      </c>
      <c r="I41" s="577" t="s">
        <v>38</v>
      </c>
      <c r="L41" s="576" t="s">
        <v>38</v>
      </c>
      <c r="N41" s="576" t="s">
        <v>38</v>
      </c>
      <c r="P41" s="576" t="s">
        <v>38</v>
      </c>
    </row>
    <row r="42" spans="1:16" ht="13.35" customHeight="1">
      <c r="A42" s="2462" t="s">
        <v>3234</v>
      </c>
      <c r="B42" s="2462"/>
      <c r="C42" s="583">
        <v>1121234</v>
      </c>
      <c r="E42" s="576" t="s">
        <v>38</v>
      </c>
      <c r="G42" s="576" t="s">
        <v>38</v>
      </c>
      <c r="I42" s="577" t="s">
        <v>38</v>
      </c>
      <c r="L42" s="576" t="s">
        <v>38</v>
      </c>
      <c r="N42" s="576" t="s">
        <v>38</v>
      </c>
      <c r="P42" s="576" t="s">
        <v>38</v>
      </c>
    </row>
    <row r="43" spans="1:16" ht="13.35" customHeight="1">
      <c r="A43" s="2463" t="s">
        <v>38</v>
      </c>
      <c r="B43" s="2463"/>
      <c r="C43" s="583" t="s">
        <v>38</v>
      </c>
      <c r="E43" s="576" t="s">
        <v>38</v>
      </c>
      <c r="G43" s="576" t="s">
        <v>38</v>
      </c>
      <c r="I43" s="577" t="s">
        <v>38</v>
      </c>
      <c r="L43" s="576" t="s">
        <v>38</v>
      </c>
      <c r="N43" s="576" t="s">
        <v>38</v>
      </c>
      <c r="P43" s="576" t="s">
        <v>38</v>
      </c>
    </row>
    <row r="44" spans="1:16" ht="13.35" customHeight="1">
      <c r="A44" s="2463" t="s">
        <v>38</v>
      </c>
      <c r="B44" s="2463"/>
      <c r="C44" s="583" t="s">
        <v>38</v>
      </c>
      <c r="E44" s="576" t="s">
        <v>38</v>
      </c>
      <c r="G44" s="576" t="s">
        <v>38</v>
      </c>
      <c r="I44" s="577" t="s">
        <v>38</v>
      </c>
      <c r="L44" s="576" t="s">
        <v>38</v>
      </c>
      <c r="N44" s="576" t="s">
        <v>38</v>
      </c>
      <c r="P44" s="576" t="s">
        <v>38</v>
      </c>
    </row>
    <row r="45" spans="1:16" ht="13.35" customHeight="1">
      <c r="A45" s="2462" t="s">
        <v>3145</v>
      </c>
      <c r="B45" s="2462"/>
      <c r="C45" s="583">
        <v>99574079</v>
      </c>
      <c r="E45" s="576" t="s">
        <v>38</v>
      </c>
      <c r="G45" s="576" t="s">
        <v>38</v>
      </c>
      <c r="I45" s="577" t="s">
        <v>38</v>
      </c>
      <c r="L45" s="576" t="s">
        <v>38</v>
      </c>
      <c r="N45" s="576" t="s">
        <v>38</v>
      </c>
      <c r="P45" s="576" t="s">
        <v>38</v>
      </c>
    </row>
    <row r="46" spans="1:16" ht="13.35" customHeight="1">
      <c r="A46" s="2463" t="s">
        <v>3170</v>
      </c>
      <c r="B46" s="2463"/>
      <c r="C46" s="583">
        <v>436572</v>
      </c>
      <c r="E46" s="576" t="s">
        <v>38</v>
      </c>
      <c r="G46" s="576" t="s">
        <v>38</v>
      </c>
      <c r="I46" s="577" t="s">
        <v>38</v>
      </c>
      <c r="L46" s="576" t="s">
        <v>38</v>
      </c>
      <c r="N46" s="576" t="s">
        <v>38</v>
      </c>
      <c r="P46" s="576" t="s">
        <v>38</v>
      </c>
    </row>
    <row r="47" spans="1:16" ht="13.35" customHeight="1">
      <c r="A47" s="2462" t="s">
        <v>3235</v>
      </c>
      <c r="B47" s="2462"/>
      <c r="C47" s="583">
        <v>228</v>
      </c>
      <c r="E47" s="576" t="s">
        <v>38</v>
      </c>
      <c r="G47" s="578" t="s">
        <v>38</v>
      </c>
      <c r="I47" s="577" t="s">
        <v>38</v>
      </c>
      <c r="L47" s="576" t="s">
        <v>38</v>
      </c>
      <c r="N47" s="576" t="s">
        <v>38</v>
      </c>
      <c r="P47" s="576" t="s">
        <v>38</v>
      </c>
    </row>
    <row r="48" spans="1:16" ht="13.35" customHeight="1">
      <c r="A48" s="2463" t="s">
        <v>38</v>
      </c>
      <c r="B48" s="2463"/>
      <c r="C48" s="583" t="s">
        <v>38</v>
      </c>
      <c r="E48" s="576" t="s">
        <v>38</v>
      </c>
      <c r="G48" s="576" t="s">
        <v>38</v>
      </c>
      <c r="I48" s="577" t="s">
        <v>38</v>
      </c>
      <c r="L48" s="576" t="s">
        <v>38</v>
      </c>
      <c r="N48" s="576" t="s">
        <v>38</v>
      </c>
      <c r="P48" s="576" t="s">
        <v>38</v>
      </c>
    </row>
    <row r="49" spans="1:16" ht="13.35" customHeight="1">
      <c r="A49" s="2463" t="s">
        <v>38</v>
      </c>
      <c r="B49" s="2463"/>
      <c r="C49" s="583" t="s">
        <v>38</v>
      </c>
      <c r="E49" s="576" t="s">
        <v>38</v>
      </c>
      <c r="G49" s="576" t="s">
        <v>38</v>
      </c>
      <c r="I49" s="577" t="s">
        <v>38</v>
      </c>
      <c r="L49" s="576" t="s">
        <v>38</v>
      </c>
      <c r="N49" s="576" t="s">
        <v>38</v>
      </c>
      <c r="P49" s="576" t="s">
        <v>38</v>
      </c>
    </row>
    <row r="50" spans="1:16" ht="13.35" customHeight="1">
      <c r="A50" s="2462" t="s">
        <v>3236</v>
      </c>
      <c r="B50" s="2462"/>
      <c r="C50" s="583" t="s">
        <v>38</v>
      </c>
      <c r="E50" s="576" t="s">
        <v>38</v>
      </c>
      <c r="G50" s="576" t="s">
        <v>38</v>
      </c>
      <c r="I50" s="577" t="s">
        <v>38</v>
      </c>
      <c r="L50" s="576" t="s">
        <v>38</v>
      </c>
      <c r="N50" s="576" t="s">
        <v>38</v>
      </c>
      <c r="P50" s="576" t="s">
        <v>38</v>
      </c>
    </row>
    <row r="51" spans="1:16" ht="13.35" customHeight="1">
      <c r="A51" s="2463" t="s">
        <v>3237</v>
      </c>
      <c r="B51" s="2463"/>
      <c r="C51" s="583">
        <v>100</v>
      </c>
      <c r="E51" s="576" t="s">
        <v>38</v>
      </c>
      <c r="G51" s="576" t="s">
        <v>38</v>
      </c>
      <c r="I51" s="577" t="s">
        <v>38</v>
      </c>
      <c r="L51" s="576" t="s">
        <v>38</v>
      </c>
      <c r="N51" s="576" t="s">
        <v>38</v>
      </c>
      <c r="P51" s="576" t="s">
        <v>38</v>
      </c>
    </row>
    <row r="52" spans="1:16" ht="13.35" customHeight="1">
      <c r="A52" s="2463" t="s">
        <v>3238</v>
      </c>
      <c r="B52" s="2463"/>
      <c r="C52" s="583">
        <v>47</v>
      </c>
      <c r="E52" s="576" t="s">
        <v>38</v>
      </c>
      <c r="G52" s="576" t="s">
        <v>3239</v>
      </c>
      <c r="I52" s="577" t="s">
        <v>38</v>
      </c>
      <c r="L52" s="576" t="s">
        <v>38</v>
      </c>
      <c r="N52" s="576" t="s">
        <v>38</v>
      </c>
      <c r="P52" s="576" t="s">
        <v>38</v>
      </c>
    </row>
    <row r="53" spans="1:16" ht="13.35" customHeight="1">
      <c r="A53" s="2463" t="s">
        <v>3240</v>
      </c>
      <c r="B53" s="2463"/>
      <c r="C53" s="583">
        <v>81</v>
      </c>
      <c r="E53" s="576" t="s">
        <v>38</v>
      </c>
      <c r="G53" s="576" t="s">
        <v>38</v>
      </c>
      <c r="I53" s="577" t="s">
        <v>38</v>
      </c>
      <c r="L53" s="576" t="s">
        <v>38</v>
      </c>
      <c r="N53" s="576" t="s">
        <v>38</v>
      </c>
      <c r="P53" s="576" t="s">
        <v>38</v>
      </c>
    </row>
    <row r="54" spans="1:16" ht="13.35" customHeight="1">
      <c r="A54" s="2462" t="s">
        <v>2928</v>
      </c>
      <c r="B54" s="2462"/>
      <c r="C54" s="583">
        <v>228</v>
      </c>
      <c r="E54" s="576" t="s">
        <v>38</v>
      </c>
      <c r="G54" s="576" t="s">
        <v>38</v>
      </c>
      <c r="I54" s="577" t="s">
        <v>38</v>
      </c>
      <c r="L54" s="576" t="s">
        <v>38</v>
      </c>
      <c r="N54" s="576" t="s">
        <v>38</v>
      </c>
      <c r="P54" s="576" t="s">
        <v>38</v>
      </c>
    </row>
    <row r="55" spans="1:16" ht="13.35" customHeight="1">
      <c r="A55" s="2463" t="s">
        <v>38</v>
      </c>
      <c r="B55" s="2463"/>
      <c r="C55" s="583" t="s">
        <v>38</v>
      </c>
      <c r="E55" s="576" t="s">
        <v>38</v>
      </c>
      <c r="G55" s="576" t="s">
        <v>38</v>
      </c>
      <c r="I55" s="577" t="s">
        <v>38</v>
      </c>
      <c r="L55" s="576" t="s">
        <v>38</v>
      </c>
      <c r="N55" s="576" t="s">
        <v>38</v>
      </c>
      <c r="P55" s="576" t="s">
        <v>38</v>
      </c>
    </row>
    <row r="56" spans="1:16" ht="13.35" customHeight="1">
      <c r="A56" s="2463" t="s">
        <v>38</v>
      </c>
      <c r="B56" s="2463"/>
      <c r="C56" s="583" t="s">
        <v>38</v>
      </c>
      <c r="E56" s="576" t="s">
        <v>38</v>
      </c>
      <c r="G56" s="576" t="s">
        <v>38</v>
      </c>
      <c r="I56" s="577" t="s">
        <v>38</v>
      </c>
      <c r="L56" s="576" t="s">
        <v>38</v>
      </c>
      <c r="N56" s="576" t="s">
        <v>38</v>
      </c>
      <c r="P56" s="576" t="s">
        <v>38</v>
      </c>
    </row>
    <row r="57" spans="1:16" ht="13.35" customHeight="1">
      <c r="A57" s="2464" t="s">
        <v>3241</v>
      </c>
      <c r="B57" s="2464"/>
      <c r="C57" s="583" t="s">
        <v>38</v>
      </c>
      <c r="E57" s="576" t="s">
        <v>38</v>
      </c>
      <c r="G57" s="576" t="s">
        <v>38</v>
      </c>
      <c r="I57" s="577" t="s">
        <v>38</v>
      </c>
      <c r="L57" s="576" t="s">
        <v>38</v>
      </c>
      <c r="N57" s="576" t="s">
        <v>38</v>
      </c>
      <c r="P57" s="576" t="s">
        <v>38</v>
      </c>
    </row>
    <row r="58" spans="1:16" ht="13.35" customHeight="1">
      <c r="A58" s="2462" t="s">
        <v>3174</v>
      </c>
      <c r="B58" s="2462"/>
      <c r="C58" s="583" t="s">
        <v>38</v>
      </c>
      <c r="E58" s="576" t="s">
        <v>38</v>
      </c>
      <c r="G58" s="576" t="s">
        <v>38</v>
      </c>
      <c r="I58" s="577" t="s">
        <v>38</v>
      </c>
      <c r="L58" s="576" t="s">
        <v>38</v>
      </c>
      <c r="N58" s="576" t="s">
        <v>38</v>
      </c>
      <c r="P58" s="576" t="s">
        <v>38</v>
      </c>
    </row>
    <row r="59" spans="1:16" ht="13.35" customHeight="1">
      <c r="A59" s="2463" t="s">
        <v>3242</v>
      </c>
      <c r="B59" s="2463"/>
      <c r="C59" s="583">
        <v>8163843</v>
      </c>
      <c r="E59" s="576" t="s">
        <v>38</v>
      </c>
      <c r="G59" s="576" t="s">
        <v>38</v>
      </c>
      <c r="I59" s="577" t="s">
        <v>38</v>
      </c>
      <c r="L59" s="576" t="s">
        <v>38</v>
      </c>
      <c r="N59" s="576" t="s">
        <v>38</v>
      </c>
      <c r="P59" s="576" t="s">
        <v>38</v>
      </c>
    </row>
    <row r="60" spans="1:16" ht="13.35" customHeight="1">
      <c r="A60" s="2463" t="s">
        <v>3243</v>
      </c>
      <c r="B60" s="2463"/>
      <c r="C60" s="583">
        <v>2914974</v>
      </c>
      <c r="E60" s="576" t="s">
        <v>38</v>
      </c>
      <c r="G60" s="576" t="s">
        <v>38</v>
      </c>
      <c r="I60" s="577" t="s">
        <v>38</v>
      </c>
      <c r="L60" s="576" t="s">
        <v>38</v>
      </c>
      <c r="N60" s="576" t="s">
        <v>38</v>
      </c>
      <c r="P60" s="576" t="s">
        <v>38</v>
      </c>
    </row>
    <row r="61" spans="1:16" ht="13.35" customHeight="1">
      <c r="A61" s="2463" t="s">
        <v>3244</v>
      </c>
      <c r="B61" s="2463"/>
      <c r="C61" s="583">
        <v>55640</v>
      </c>
      <c r="E61" s="576" t="s">
        <v>38</v>
      </c>
      <c r="G61" s="576" t="s">
        <v>38</v>
      </c>
      <c r="I61" s="577" t="s">
        <v>38</v>
      </c>
      <c r="L61" s="576" t="s">
        <v>38</v>
      </c>
      <c r="N61" s="576" t="s">
        <v>38</v>
      </c>
      <c r="P61" s="576" t="s">
        <v>38</v>
      </c>
    </row>
    <row r="62" spans="1:16" ht="13.35" customHeight="1">
      <c r="A62" s="2463" t="s">
        <v>3245</v>
      </c>
      <c r="B62" s="2463"/>
      <c r="C62" s="583">
        <v>0</v>
      </c>
      <c r="E62" s="576" t="s">
        <v>38</v>
      </c>
      <c r="G62" s="576" t="s">
        <v>38</v>
      </c>
      <c r="I62" s="577" t="s">
        <v>38</v>
      </c>
      <c r="L62" s="576" t="s">
        <v>38</v>
      </c>
      <c r="N62" s="576" t="s">
        <v>38</v>
      </c>
      <c r="P62" s="576" t="s">
        <v>38</v>
      </c>
    </row>
    <row r="63" spans="1:16" ht="13.35" customHeight="1">
      <c r="A63" s="2463" t="s">
        <v>3246</v>
      </c>
      <c r="B63" s="2463"/>
      <c r="C63" s="583">
        <v>10993113</v>
      </c>
      <c r="E63" s="576" t="s">
        <v>38</v>
      </c>
      <c r="G63" s="576" t="s">
        <v>38</v>
      </c>
      <c r="I63" s="577" t="s">
        <v>38</v>
      </c>
      <c r="L63" s="576" t="s">
        <v>38</v>
      </c>
      <c r="N63" s="576" t="s">
        <v>38</v>
      </c>
      <c r="P63" s="576" t="s">
        <v>38</v>
      </c>
    </row>
    <row r="64" spans="1:16" ht="13.35" customHeight="1">
      <c r="A64" s="2463" t="s">
        <v>3247</v>
      </c>
      <c r="B64" s="2463"/>
      <c r="C64" s="583">
        <v>0</v>
      </c>
      <c r="E64" s="576" t="s">
        <v>38</v>
      </c>
      <c r="G64" s="576" t="s">
        <v>38</v>
      </c>
      <c r="I64" s="577" t="s">
        <v>38</v>
      </c>
      <c r="L64" s="576" t="s">
        <v>38</v>
      </c>
      <c r="N64" s="576" t="s">
        <v>38</v>
      </c>
      <c r="P64" s="576" t="s">
        <v>38</v>
      </c>
    </row>
    <row r="65" spans="1:16" ht="13.35" customHeight="1">
      <c r="A65" s="2463" t="s">
        <v>3248</v>
      </c>
      <c r="B65" s="2463"/>
      <c r="C65" s="583">
        <v>0</v>
      </c>
      <c r="E65" s="576" t="s">
        <v>38</v>
      </c>
      <c r="G65" s="576" t="s">
        <v>38</v>
      </c>
      <c r="I65" s="577" t="s">
        <v>38</v>
      </c>
      <c r="L65" s="576" t="s">
        <v>38</v>
      </c>
      <c r="N65" s="576" t="s">
        <v>38</v>
      </c>
      <c r="P65" s="576" t="s">
        <v>38</v>
      </c>
    </row>
    <row r="66" spans="1:16" ht="13.35" customHeight="1">
      <c r="A66" s="2463" t="s">
        <v>1480</v>
      </c>
      <c r="B66" s="2463"/>
      <c r="C66" s="583">
        <v>80</v>
      </c>
      <c r="E66" s="576" t="s">
        <v>38</v>
      </c>
      <c r="G66" s="576" t="s">
        <v>38</v>
      </c>
      <c r="I66" s="577" t="s">
        <v>38</v>
      </c>
      <c r="L66" s="576" t="s">
        <v>38</v>
      </c>
      <c r="N66" s="576" t="s">
        <v>38</v>
      </c>
      <c r="P66" s="576" t="s">
        <v>38</v>
      </c>
    </row>
    <row r="67" spans="1:16" ht="13.35" customHeight="1">
      <c r="A67" s="2462" t="s">
        <v>3249</v>
      </c>
      <c r="B67" s="2462"/>
      <c r="C67" s="583">
        <v>22127650</v>
      </c>
      <c r="E67" s="576" t="s">
        <v>38</v>
      </c>
      <c r="G67" s="576" t="s">
        <v>38</v>
      </c>
      <c r="I67" s="577" t="s">
        <v>38</v>
      </c>
      <c r="L67" s="576" t="s">
        <v>38</v>
      </c>
      <c r="N67" s="576" t="s">
        <v>38</v>
      </c>
      <c r="P67" s="576" t="s">
        <v>38</v>
      </c>
    </row>
    <row r="68" spans="1:16" ht="13.35" customHeight="1">
      <c r="A68" s="2463" t="s">
        <v>38</v>
      </c>
      <c r="B68" s="2463"/>
      <c r="C68" s="583" t="s">
        <v>38</v>
      </c>
      <c r="E68" s="576" t="s">
        <v>38</v>
      </c>
      <c r="G68" s="576" t="s">
        <v>38</v>
      </c>
      <c r="I68" s="577" t="s">
        <v>38</v>
      </c>
      <c r="L68" s="576" t="s">
        <v>38</v>
      </c>
      <c r="N68" s="576" t="s">
        <v>38</v>
      </c>
      <c r="P68" s="576" t="s">
        <v>38</v>
      </c>
    </row>
    <row r="69" spans="1:16" ht="13.35" customHeight="1">
      <c r="A69" s="2463" t="s">
        <v>38</v>
      </c>
      <c r="B69" s="2463"/>
      <c r="C69" s="583" t="s">
        <v>38</v>
      </c>
      <c r="E69" s="576" t="s">
        <v>38</v>
      </c>
      <c r="G69" s="576" t="s">
        <v>38</v>
      </c>
      <c r="I69" s="577" t="s">
        <v>38</v>
      </c>
      <c r="L69" s="576" t="s">
        <v>38</v>
      </c>
      <c r="N69" s="576" t="s">
        <v>38</v>
      </c>
      <c r="P69" s="576" t="s">
        <v>38</v>
      </c>
    </row>
    <row r="70" spans="1:16" ht="13.35" customHeight="1">
      <c r="A70" s="2462" t="s">
        <v>3175</v>
      </c>
      <c r="B70" s="2462"/>
      <c r="C70" s="583" t="s">
        <v>38</v>
      </c>
      <c r="E70" s="576" t="s">
        <v>38</v>
      </c>
      <c r="G70" s="576" t="s">
        <v>38</v>
      </c>
      <c r="I70" s="577" t="s">
        <v>38</v>
      </c>
      <c r="L70" s="576" t="s">
        <v>38</v>
      </c>
      <c r="N70" s="576" t="s">
        <v>38</v>
      </c>
      <c r="P70" s="576" t="s">
        <v>38</v>
      </c>
    </row>
    <row r="71" spans="1:16" ht="13.35" customHeight="1">
      <c r="A71" s="2463" t="s">
        <v>1526</v>
      </c>
      <c r="B71" s="2463"/>
      <c r="C71" s="583">
        <v>681701</v>
      </c>
      <c r="E71" s="576" t="s">
        <v>38</v>
      </c>
      <c r="G71" s="576" t="s">
        <v>38</v>
      </c>
      <c r="I71" s="577" t="s">
        <v>38</v>
      </c>
      <c r="L71" s="576" t="s">
        <v>38</v>
      </c>
      <c r="N71" s="576" t="s">
        <v>38</v>
      </c>
      <c r="P71" s="576" t="s">
        <v>38</v>
      </c>
    </row>
    <row r="72" spans="1:16" ht="13.35" customHeight="1">
      <c r="A72" s="2463" t="s">
        <v>1528</v>
      </c>
      <c r="B72" s="2463"/>
      <c r="C72" s="583">
        <v>126524</v>
      </c>
      <c r="E72" s="576" t="s">
        <v>38</v>
      </c>
      <c r="G72" s="576" t="s">
        <v>38</v>
      </c>
      <c r="I72" s="577" t="s">
        <v>38</v>
      </c>
      <c r="L72" s="576" t="s">
        <v>38</v>
      </c>
      <c r="N72" s="576" t="s">
        <v>38</v>
      </c>
      <c r="P72" s="576" t="s">
        <v>38</v>
      </c>
    </row>
    <row r="73" spans="1:16" ht="13.35" customHeight="1">
      <c r="A73" s="2463" t="s">
        <v>3250</v>
      </c>
      <c r="B73" s="2463"/>
      <c r="C73" s="583">
        <v>109072</v>
      </c>
      <c r="E73" s="576" t="s">
        <v>38</v>
      </c>
      <c r="G73" s="576" t="s">
        <v>38</v>
      </c>
      <c r="I73" s="577" t="s">
        <v>38</v>
      </c>
      <c r="L73" s="576" t="s">
        <v>38</v>
      </c>
      <c r="N73" s="576" t="s">
        <v>38</v>
      </c>
      <c r="P73" s="576" t="s">
        <v>38</v>
      </c>
    </row>
    <row r="74" spans="1:16" ht="13.35" customHeight="1">
      <c r="A74" s="2463" t="s">
        <v>3251</v>
      </c>
      <c r="B74" s="2463"/>
      <c r="C74" s="583">
        <v>87636</v>
      </c>
      <c r="E74" s="576" t="s">
        <v>38</v>
      </c>
      <c r="G74" s="576" t="s">
        <v>38</v>
      </c>
      <c r="I74" s="577" t="s">
        <v>38</v>
      </c>
      <c r="L74" s="576" t="s">
        <v>38</v>
      </c>
      <c r="N74" s="576" t="s">
        <v>38</v>
      </c>
      <c r="P74" s="576" t="s">
        <v>38</v>
      </c>
    </row>
    <row r="75" spans="1:16" ht="13.35" customHeight="1">
      <c r="A75" s="2463" t="s">
        <v>3252</v>
      </c>
      <c r="B75" s="2463"/>
      <c r="C75" s="583">
        <v>15149</v>
      </c>
      <c r="E75" s="576" t="s">
        <v>38</v>
      </c>
      <c r="G75" s="576" t="s">
        <v>38</v>
      </c>
      <c r="I75" s="577" t="s">
        <v>38</v>
      </c>
      <c r="L75" s="576" t="s">
        <v>38</v>
      </c>
      <c r="N75" s="576" t="s">
        <v>38</v>
      </c>
      <c r="P75" s="576" t="s">
        <v>38</v>
      </c>
    </row>
    <row r="76" spans="1:16" ht="13.35" customHeight="1">
      <c r="A76" s="2463" t="s">
        <v>3253</v>
      </c>
      <c r="B76" s="2463"/>
      <c r="C76" s="583">
        <v>103988</v>
      </c>
      <c r="E76" s="576" t="s">
        <v>38</v>
      </c>
      <c r="G76" s="576" t="s">
        <v>38</v>
      </c>
      <c r="I76" s="577" t="s">
        <v>38</v>
      </c>
      <c r="L76" s="576" t="s">
        <v>38</v>
      </c>
      <c r="N76" s="576" t="s">
        <v>38</v>
      </c>
      <c r="P76" s="576" t="s">
        <v>38</v>
      </c>
    </row>
    <row r="77" spans="1:16" ht="13.35" customHeight="1">
      <c r="A77" s="2463" t="s">
        <v>3254</v>
      </c>
      <c r="B77" s="2463"/>
      <c r="C77" s="583">
        <v>13654</v>
      </c>
      <c r="E77" s="576" t="s">
        <v>38</v>
      </c>
      <c r="G77" s="576" t="s">
        <v>38</v>
      </c>
      <c r="I77" s="577" t="s">
        <v>38</v>
      </c>
      <c r="L77" s="576" t="s">
        <v>38</v>
      </c>
      <c r="N77" s="576" t="s">
        <v>38</v>
      </c>
      <c r="P77" s="576" t="s">
        <v>38</v>
      </c>
    </row>
    <row r="78" spans="1:16" ht="13.35" customHeight="1">
      <c r="A78" s="2463" t="s">
        <v>3255</v>
      </c>
      <c r="B78" s="2463"/>
      <c r="C78" s="583">
        <v>2745</v>
      </c>
      <c r="E78" s="576" t="s">
        <v>38</v>
      </c>
      <c r="G78" s="576" t="s">
        <v>38</v>
      </c>
      <c r="I78" s="577" t="s">
        <v>38</v>
      </c>
      <c r="L78" s="576" t="s">
        <v>38</v>
      </c>
      <c r="N78" s="576" t="s">
        <v>38</v>
      </c>
      <c r="P78" s="576" t="s">
        <v>38</v>
      </c>
    </row>
    <row r="79" spans="1:16" ht="13.35" customHeight="1">
      <c r="A79" s="2463" t="s">
        <v>3256</v>
      </c>
      <c r="B79" s="2463"/>
      <c r="C79" s="583">
        <v>0</v>
      </c>
      <c r="E79" s="576" t="s">
        <v>38</v>
      </c>
      <c r="G79" s="576" t="s">
        <v>38</v>
      </c>
      <c r="I79" s="577" t="s">
        <v>38</v>
      </c>
      <c r="L79" s="576" t="s">
        <v>38</v>
      </c>
      <c r="N79" s="576" t="s">
        <v>38</v>
      </c>
      <c r="P79" s="576" t="s">
        <v>38</v>
      </c>
    </row>
    <row r="80" spans="1:16" ht="13.35" customHeight="1">
      <c r="A80" s="2463" t="s">
        <v>3257</v>
      </c>
      <c r="B80" s="2463"/>
      <c r="C80" s="583">
        <v>96635</v>
      </c>
      <c r="E80" s="576" t="s">
        <v>38</v>
      </c>
      <c r="G80" s="576" t="s">
        <v>38</v>
      </c>
      <c r="I80" s="577" t="s">
        <v>38</v>
      </c>
      <c r="L80" s="576" t="s">
        <v>38</v>
      </c>
      <c r="N80" s="576" t="s">
        <v>38</v>
      </c>
      <c r="P80" s="576" t="s">
        <v>38</v>
      </c>
    </row>
    <row r="81" spans="1:16" ht="13.35" customHeight="1">
      <c r="A81" s="2463" t="s">
        <v>1667</v>
      </c>
      <c r="B81" s="2463"/>
      <c r="C81" s="583">
        <v>41915</v>
      </c>
      <c r="E81" s="576" t="s">
        <v>38</v>
      </c>
      <c r="G81" s="576" t="s">
        <v>38</v>
      </c>
      <c r="I81" s="577" t="s">
        <v>38</v>
      </c>
      <c r="L81" s="576" t="s">
        <v>38</v>
      </c>
      <c r="N81" s="576" t="s">
        <v>38</v>
      </c>
      <c r="P81" s="576" t="s">
        <v>38</v>
      </c>
    </row>
    <row r="82" spans="1:16" ht="13.35" customHeight="1">
      <c r="A82" s="2463" t="s">
        <v>1635</v>
      </c>
      <c r="B82" s="2463"/>
      <c r="C82" s="583">
        <v>0</v>
      </c>
      <c r="E82" s="576" t="s">
        <v>38</v>
      </c>
      <c r="G82" s="576" t="s">
        <v>38</v>
      </c>
      <c r="I82" s="577" t="s">
        <v>38</v>
      </c>
      <c r="L82" s="576" t="s">
        <v>38</v>
      </c>
      <c r="N82" s="576" t="s">
        <v>38</v>
      </c>
      <c r="P82" s="576" t="s">
        <v>38</v>
      </c>
    </row>
    <row r="83" spans="1:16" ht="13.35" customHeight="1">
      <c r="A83" s="2463" t="s">
        <v>3258</v>
      </c>
      <c r="B83" s="2463"/>
      <c r="C83" s="583">
        <v>51055</v>
      </c>
      <c r="E83" s="576" t="s">
        <v>38</v>
      </c>
      <c r="G83" s="576" t="s">
        <v>38</v>
      </c>
      <c r="I83" s="577" t="s">
        <v>38</v>
      </c>
      <c r="L83" s="576" t="s">
        <v>38</v>
      </c>
      <c r="N83" s="576" t="s">
        <v>38</v>
      </c>
      <c r="P83" s="576" t="s">
        <v>38</v>
      </c>
    </row>
    <row r="84" spans="1:16" ht="13.35" customHeight="1">
      <c r="A84" s="2463" t="s">
        <v>3259</v>
      </c>
      <c r="B84" s="2463"/>
      <c r="C84" s="583">
        <v>16045</v>
      </c>
      <c r="E84" s="576" t="s">
        <v>38</v>
      </c>
      <c r="G84" s="576" t="s">
        <v>38</v>
      </c>
      <c r="I84" s="577" t="s">
        <v>38</v>
      </c>
      <c r="L84" s="576" t="s">
        <v>38</v>
      </c>
      <c r="N84" s="576" t="s">
        <v>38</v>
      </c>
      <c r="P84" s="576" t="s">
        <v>38</v>
      </c>
    </row>
    <row r="85" spans="1:16" ht="13.35" customHeight="1">
      <c r="A85" s="2463" t="s">
        <v>3260</v>
      </c>
      <c r="B85" s="2463"/>
      <c r="C85" s="583">
        <v>259766</v>
      </c>
      <c r="E85" s="576" t="s">
        <v>38</v>
      </c>
      <c r="G85" s="576" t="s">
        <v>38</v>
      </c>
      <c r="I85" s="577" t="s">
        <v>38</v>
      </c>
      <c r="L85" s="576" t="s">
        <v>38</v>
      </c>
      <c r="N85" s="576" t="s">
        <v>38</v>
      </c>
      <c r="P85" s="576" t="s">
        <v>38</v>
      </c>
    </row>
    <row r="86" spans="1:16" ht="13.35" customHeight="1">
      <c r="A86" s="2463" t="s">
        <v>3076</v>
      </c>
      <c r="B86" s="2463"/>
      <c r="C86" s="583">
        <v>415402</v>
      </c>
      <c r="E86" s="576" t="s">
        <v>38</v>
      </c>
      <c r="G86" s="576" t="s">
        <v>38</v>
      </c>
      <c r="I86" s="577" t="s">
        <v>38</v>
      </c>
      <c r="L86" s="576" t="s">
        <v>38</v>
      </c>
      <c r="N86" s="576" t="s">
        <v>38</v>
      </c>
      <c r="P86" s="576" t="s">
        <v>38</v>
      </c>
    </row>
    <row r="87" spans="1:16" ht="13.35" customHeight="1">
      <c r="A87" s="2462" t="s">
        <v>3261</v>
      </c>
      <c r="B87" s="2462"/>
      <c r="C87" s="583">
        <v>2021289</v>
      </c>
      <c r="E87" s="576" t="s">
        <v>38</v>
      </c>
      <c r="G87" s="576" t="s">
        <v>38</v>
      </c>
      <c r="I87" s="577" t="s">
        <v>38</v>
      </c>
      <c r="L87" s="576" t="s">
        <v>38</v>
      </c>
      <c r="N87" s="576" t="s">
        <v>38</v>
      </c>
      <c r="P87" s="576" t="s">
        <v>38</v>
      </c>
    </row>
    <row r="88" spans="1:16" ht="13.35" customHeight="1">
      <c r="A88" s="2463" t="s">
        <v>38</v>
      </c>
      <c r="B88" s="2463"/>
      <c r="C88" s="583" t="s">
        <v>38</v>
      </c>
      <c r="E88" s="576" t="s">
        <v>38</v>
      </c>
      <c r="G88" s="576" t="s">
        <v>38</v>
      </c>
      <c r="I88" s="577" t="s">
        <v>38</v>
      </c>
      <c r="L88" s="576" t="s">
        <v>38</v>
      </c>
      <c r="N88" s="576" t="s">
        <v>38</v>
      </c>
      <c r="P88" s="576" t="s">
        <v>38</v>
      </c>
    </row>
    <row r="89" spans="1:16" ht="13.35" customHeight="1">
      <c r="A89" s="2462" t="s">
        <v>3262</v>
      </c>
      <c r="B89" s="2462"/>
      <c r="C89" s="583">
        <v>20106361</v>
      </c>
      <c r="E89" s="576" t="s">
        <v>38</v>
      </c>
      <c r="G89" s="576" t="s">
        <v>38</v>
      </c>
      <c r="I89" s="577" t="s">
        <v>38</v>
      </c>
      <c r="L89" s="576" t="s">
        <v>38</v>
      </c>
      <c r="N89" s="576" t="s">
        <v>38</v>
      </c>
      <c r="P89" s="576" t="s">
        <v>38</v>
      </c>
    </row>
    <row r="90" spans="1:16" ht="13.35" customHeight="1">
      <c r="A90" s="2463" t="s">
        <v>38</v>
      </c>
      <c r="B90" s="2463"/>
      <c r="C90" s="583" t="s">
        <v>38</v>
      </c>
      <c r="E90" s="576" t="s">
        <v>38</v>
      </c>
      <c r="G90" s="576" t="s">
        <v>38</v>
      </c>
      <c r="I90" s="577" t="s">
        <v>38</v>
      </c>
      <c r="L90" s="576" t="s">
        <v>38</v>
      </c>
      <c r="N90" s="576" t="s">
        <v>38</v>
      </c>
      <c r="P90" s="576" t="s">
        <v>38</v>
      </c>
    </row>
    <row r="91" spans="1:16" ht="13.35" customHeight="1">
      <c r="A91" s="2463" t="s">
        <v>38</v>
      </c>
      <c r="B91" s="2463"/>
      <c r="C91" s="583" t="s">
        <v>38</v>
      </c>
      <c r="E91" s="576" t="s">
        <v>38</v>
      </c>
      <c r="G91" s="576" t="s">
        <v>38</v>
      </c>
      <c r="I91" s="577" t="s">
        <v>38</v>
      </c>
      <c r="L91" s="576" t="s">
        <v>38</v>
      </c>
      <c r="N91" s="576" t="s">
        <v>38</v>
      </c>
      <c r="P91" s="576" t="s">
        <v>38</v>
      </c>
    </row>
    <row r="92" spans="1:16" ht="13.35" customHeight="1">
      <c r="A92" s="2463" t="s">
        <v>3263</v>
      </c>
      <c r="B92" s="2463"/>
      <c r="C92" s="583">
        <v>248352</v>
      </c>
      <c r="E92" s="576" t="s">
        <v>38</v>
      </c>
      <c r="G92" s="576" t="s">
        <v>38</v>
      </c>
      <c r="I92" s="577" t="s">
        <v>38</v>
      </c>
      <c r="L92" s="576" t="s">
        <v>38</v>
      </c>
      <c r="N92" s="576" t="s">
        <v>38</v>
      </c>
      <c r="P92" s="576" t="s">
        <v>38</v>
      </c>
    </row>
    <row r="93" spans="1:16" ht="13.35" customHeight="1">
      <c r="A93" s="2463" t="s">
        <v>3264</v>
      </c>
      <c r="B93" s="2463"/>
      <c r="C93" s="583">
        <v>212968</v>
      </c>
      <c r="E93" s="576" t="s">
        <v>38</v>
      </c>
      <c r="G93" s="576" t="s">
        <v>38</v>
      </c>
      <c r="I93" s="577" t="s">
        <v>38</v>
      </c>
      <c r="L93" s="576" t="s">
        <v>38</v>
      </c>
      <c r="N93" s="576" t="s">
        <v>38</v>
      </c>
      <c r="P93" s="576" t="s">
        <v>38</v>
      </c>
    </row>
    <row r="94" spans="1:16" ht="13.35" customHeight="1">
      <c r="A94" s="2463" t="s">
        <v>3265</v>
      </c>
      <c r="B94" s="2463"/>
      <c r="C94" s="583">
        <v>461320</v>
      </c>
      <c r="E94" s="576" t="s">
        <v>38</v>
      </c>
      <c r="G94" s="576" t="s">
        <v>38</v>
      </c>
      <c r="I94" s="577" t="s">
        <v>38</v>
      </c>
      <c r="L94" s="576" t="s">
        <v>38</v>
      </c>
      <c r="N94" s="576" t="s">
        <v>38</v>
      </c>
      <c r="P94" s="576" t="s">
        <v>38</v>
      </c>
    </row>
    <row r="95" spans="1:16" ht="13.35" customHeight="1">
      <c r="A95" s="2462" t="s">
        <v>3266</v>
      </c>
      <c r="B95" s="2462"/>
      <c r="C95" s="583">
        <v>20567681</v>
      </c>
      <c r="E95" s="576" t="s">
        <v>38</v>
      </c>
      <c r="G95" s="576" t="s">
        <v>38</v>
      </c>
      <c r="I95" s="577" t="s">
        <v>38</v>
      </c>
      <c r="L95" s="576" t="s">
        <v>38</v>
      </c>
      <c r="N95" s="576" t="s">
        <v>38</v>
      </c>
      <c r="P95" s="576" t="s">
        <v>38</v>
      </c>
    </row>
    <row r="96" spans="1:16" ht="13.35" customHeight="1">
      <c r="A96" s="2463" t="s">
        <v>38</v>
      </c>
      <c r="B96" s="2463"/>
      <c r="C96" s="583" t="s">
        <v>38</v>
      </c>
      <c r="E96" s="576" t="s">
        <v>38</v>
      </c>
      <c r="G96" s="576" t="s">
        <v>38</v>
      </c>
      <c r="I96" s="577" t="s">
        <v>38</v>
      </c>
      <c r="L96" s="576" t="s">
        <v>38</v>
      </c>
      <c r="N96" s="576" t="s">
        <v>38</v>
      </c>
      <c r="P96" s="576" t="s">
        <v>38</v>
      </c>
    </row>
    <row r="97" spans="1:16" ht="13.35" customHeight="1">
      <c r="A97" s="2464" t="s">
        <v>3267</v>
      </c>
      <c r="B97" s="2464"/>
      <c r="C97" s="583" t="s">
        <v>38</v>
      </c>
      <c r="E97" s="576" t="s">
        <v>38</v>
      </c>
      <c r="G97" s="576" t="s">
        <v>38</v>
      </c>
      <c r="I97" s="577" t="s">
        <v>38</v>
      </c>
      <c r="L97" s="576" t="s">
        <v>38</v>
      </c>
      <c r="N97" s="576" t="s">
        <v>38</v>
      </c>
      <c r="P97" s="576" t="s">
        <v>38</v>
      </c>
    </row>
    <row r="98" spans="1:16" ht="13.35" customHeight="1">
      <c r="A98" s="2463" t="s">
        <v>3268</v>
      </c>
      <c r="B98" s="2463"/>
      <c r="C98" s="583">
        <v>83330591</v>
      </c>
      <c r="E98" s="576" t="s">
        <v>38</v>
      </c>
      <c r="G98" s="576" t="s">
        <v>38</v>
      </c>
      <c r="I98" s="577" t="s">
        <v>38</v>
      </c>
      <c r="L98" s="576" t="s">
        <v>38</v>
      </c>
      <c r="N98" s="576" t="s">
        <v>38</v>
      </c>
      <c r="P98" s="576" t="s">
        <v>38</v>
      </c>
    </row>
    <row r="99" spans="1:16" ht="13.35" customHeight="1">
      <c r="A99" s="2463" t="s">
        <v>3269</v>
      </c>
      <c r="B99" s="2463"/>
      <c r="C99" s="583">
        <v>5602105</v>
      </c>
      <c r="E99" s="576" t="s">
        <v>38</v>
      </c>
      <c r="G99" s="576" t="s">
        <v>38</v>
      </c>
      <c r="I99" s="577" t="s">
        <v>38</v>
      </c>
      <c r="L99" s="576" t="s">
        <v>38</v>
      </c>
      <c r="N99" s="576" t="s">
        <v>38</v>
      </c>
      <c r="P99" s="576" t="s">
        <v>38</v>
      </c>
    </row>
    <row r="100" spans="1:16" ht="13.35" customHeight="1">
      <c r="A100" s="2463" t="s">
        <v>3270</v>
      </c>
      <c r="B100" s="2463"/>
      <c r="C100" s="583">
        <v>-4711845</v>
      </c>
      <c r="E100" s="576" t="s">
        <v>38</v>
      </c>
      <c r="G100" s="576" t="s">
        <v>38</v>
      </c>
      <c r="I100" s="577" t="s">
        <v>38</v>
      </c>
      <c r="L100" s="576" t="s">
        <v>38</v>
      </c>
      <c r="N100" s="576" t="s">
        <v>38</v>
      </c>
      <c r="P100" s="576" t="s">
        <v>38</v>
      </c>
    </row>
    <row r="101" spans="1:16" ht="13.35" customHeight="1">
      <c r="A101" s="2462" t="s">
        <v>3271</v>
      </c>
      <c r="B101" s="2462"/>
      <c r="C101" s="583">
        <v>84220851</v>
      </c>
      <c r="E101" s="576" t="s">
        <v>38</v>
      </c>
      <c r="G101" s="576" t="s">
        <v>38</v>
      </c>
      <c r="I101" s="577" t="s">
        <v>38</v>
      </c>
      <c r="L101" s="576" t="s">
        <v>38</v>
      </c>
      <c r="N101" s="576" t="s">
        <v>38</v>
      </c>
      <c r="P101" s="576" t="s">
        <v>38</v>
      </c>
    </row>
    <row r="102" spans="1:16" ht="13.35" customHeight="1">
      <c r="A102" s="2463" t="s">
        <v>38</v>
      </c>
      <c r="B102" s="2463"/>
      <c r="C102" s="583" t="s">
        <v>38</v>
      </c>
      <c r="E102" s="576" t="s">
        <v>38</v>
      </c>
      <c r="G102" s="576" t="s">
        <v>38</v>
      </c>
      <c r="I102" s="577" t="s">
        <v>38</v>
      </c>
      <c r="L102" s="576" t="s">
        <v>38</v>
      </c>
      <c r="N102" s="576" t="s">
        <v>38</v>
      </c>
      <c r="P102" s="576" t="s">
        <v>38</v>
      </c>
    </row>
    <row r="103" spans="1:16" ht="13.35" customHeight="1">
      <c r="A103" s="2463" t="s">
        <v>3263</v>
      </c>
      <c r="B103" s="2463"/>
      <c r="C103" s="583">
        <v>-248352</v>
      </c>
      <c r="E103" s="576" t="s">
        <v>38</v>
      </c>
      <c r="G103" s="576" t="s">
        <v>38</v>
      </c>
      <c r="I103" s="577" t="s">
        <v>38</v>
      </c>
      <c r="L103" s="576" t="s">
        <v>38</v>
      </c>
      <c r="N103" s="576" t="s">
        <v>38</v>
      </c>
      <c r="P103" s="576" t="s">
        <v>38</v>
      </c>
    </row>
    <row r="104" spans="1:16" ht="13.35" customHeight="1">
      <c r="A104" s="2463" t="s">
        <v>3264</v>
      </c>
      <c r="B104" s="2463"/>
      <c r="C104" s="583">
        <v>-212968</v>
      </c>
      <c r="E104" s="576" t="s">
        <v>38</v>
      </c>
      <c r="G104" s="576" t="s">
        <v>38</v>
      </c>
      <c r="I104" s="577" t="s">
        <v>38</v>
      </c>
      <c r="L104" s="576" t="s">
        <v>38</v>
      </c>
      <c r="N104" s="576" t="s">
        <v>38</v>
      </c>
      <c r="P104" s="576" t="s">
        <v>38</v>
      </c>
    </row>
    <row r="105" spans="1:16" ht="13.35" customHeight="1">
      <c r="A105" s="2463" t="s">
        <v>3272</v>
      </c>
      <c r="B105" s="2463"/>
      <c r="C105" s="583">
        <v>20567681</v>
      </c>
      <c r="E105" s="576" t="s">
        <v>38</v>
      </c>
      <c r="G105" s="576" t="s">
        <v>38</v>
      </c>
      <c r="I105" s="577" t="s">
        <v>38</v>
      </c>
      <c r="L105" s="576" t="s">
        <v>38</v>
      </c>
      <c r="N105" s="576" t="s">
        <v>38</v>
      </c>
      <c r="P105" s="576" t="s">
        <v>38</v>
      </c>
    </row>
    <row r="106" spans="1:16" ht="13.35" customHeight="1">
      <c r="A106" s="2463" t="s">
        <v>3273</v>
      </c>
      <c r="B106" s="2463"/>
      <c r="C106" s="583">
        <v>-4753133</v>
      </c>
      <c r="E106" s="576" t="s">
        <v>38</v>
      </c>
      <c r="G106" s="576" t="s">
        <v>38</v>
      </c>
      <c r="I106" s="577" t="s">
        <v>38</v>
      </c>
      <c r="L106" s="576" t="s">
        <v>38</v>
      </c>
      <c r="N106" s="576" t="s">
        <v>38</v>
      </c>
      <c r="P106" s="576" t="s">
        <v>38</v>
      </c>
    </row>
    <row r="107" spans="1:16" ht="13.35" customHeight="1">
      <c r="A107" s="2462" t="s">
        <v>3145</v>
      </c>
      <c r="B107" s="2462"/>
      <c r="C107" s="583">
        <v>99574079</v>
      </c>
      <c r="E107" s="576" t="s">
        <v>38</v>
      </c>
      <c r="G107" s="576" t="s">
        <v>38</v>
      </c>
      <c r="I107" s="577" t="s">
        <v>38</v>
      </c>
      <c r="L107" s="576" t="s">
        <v>38</v>
      </c>
      <c r="N107" s="576" t="s">
        <v>38</v>
      </c>
      <c r="P107" s="576" t="s">
        <v>38</v>
      </c>
    </row>
    <row r="108" spans="1:16" ht="13.35" customHeight="1">
      <c r="A108" s="2463" t="s">
        <v>38</v>
      </c>
      <c r="B108" s="2463"/>
      <c r="C108" s="583" t="s">
        <v>38</v>
      </c>
      <c r="E108" s="576" t="s">
        <v>38</v>
      </c>
      <c r="G108" s="576" t="s">
        <v>38</v>
      </c>
      <c r="I108" s="577" t="s">
        <v>38</v>
      </c>
      <c r="L108" s="576" t="s">
        <v>38</v>
      </c>
      <c r="N108" s="576" t="s">
        <v>38</v>
      </c>
      <c r="P108" s="576" t="s">
        <v>38</v>
      </c>
    </row>
    <row r="109" spans="1:16" ht="13.35" customHeight="1">
      <c r="A109" s="2463" t="s">
        <v>3092</v>
      </c>
      <c r="B109" s="2463"/>
      <c r="C109" s="583">
        <v>0</v>
      </c>
      <c r="E109" s="576" t="s">
        <v>38</v>
      </c>
      <c r="G109" s="576" t="s">
        <v>38</v>
      </c>
      <c r="I109" s="577" t="s">
        <v>38</v>
      </c>
      <c r="L109" s="576" t="s">
        <v>38</v>
      </c>
      <c r="N109" s="576" t="s">
        <v>38</v>
      </c>
      <c r="P109" s="576" t="s">
        <v>38</v>
      </c>
    </row>
    <row r="110" spans="1:16" ht="13.35" customHeight="1">
      <c r="A110" s="2463" t="s">
        <v>38</v>
      </c>
      <c r="B110" s="2463"/>
      <c r="C110" s="583" t="s">
        <v>38</v>
      </c>
      <c r="E110" s="576" t="s">
        <v>38</v>
      </c>
      <c r="G110" s="576" t="s">
        <v>38</v>
      </c>
      <c r="I110" s="577" t="s">
        <v>38</v>
      </c>
      <c r="L110" s="576" t="s">
        <v>38</v>
      </c>
      <c r="N110" s="576" t="s">
        <v>38</v>
      </c>
      <c r="P110" s="576" t="s">
        <v>38</v>
      </c>
    </row>
  </sheetData>
  <mergeCells count="110">
    <mergeCell ref="A109:B109"/>
    <mergeCell ref="A110:B110"/>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1:B1"/>
    <mergeCell ref="A7:B7"/>
    <mergeCell ref="A8:B8"/>
    <mergeCell ref="A9:B9"/>
    <mergeCell ref="A10:B10"/>
    <mergeCell ref="A11:B11"/>
    <mergeCell ref="A12:B12"/>
    <mergeCell ref="A2:B2"/>
    <mergeCell ref="A3:B3"/>
    <mergeCell ref="A4:B4"/>
    <mergeCell ref="A5:B5"/>
    <mergeCell ref="A6:B6"/>
  </mergeCells>
  <printOptions gridLines="1" gridLinesSet="0"/>
  <pageMargins left="0.75" right="0.75" top="1" bottom="0.75" header="0.5" footer="0.5"/>
  <pageSetup paperSize="9" scale="47" fitToWidth="0" fitToHeight="0" orientation="portrait" r:id="rId1"/>
  <headerFooter alignWithMargins="0"/>
  <colBreaks count="1" manualBreakCount="1">
    <brk id="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W36"/>
  <sheetViews>
    <sheetView showGridLines="0" view="pageBreakPreview" zoomScale="80" zoomScaleSheetLayoutView="80" workbookViewId="0"/>
  </sheetViews>
  <sheetFormatPr defaultColWidth="9.109375" defaultRowHeight="13.2"/>
  <cols>
    <col min="1" max="1" width="6.5546875" style="908" customWidth="1"/>
    <col min="2" max="2" width="43" style="908" bestFit="1" customWidth="1"/>
    <col min="3" max="4" width="9.109375" style="908"/>
    <col min="5" max="5" width="10.109375" style="908" bestFit="1" customWidth="1"/>
    <col min="6" max="6" width="10.88671875" style="908" bestFit="1" customWidth="1"/>
    <col min="7" max="16384" width="9.109375" style="908"/>
  </cols>
  <sheetData>
    <row r="4" spans="1:17" s="888" customFormat="1">
      <c r="A4" s="910" t="e">
        <f>#REF!+0.1</f>
        <v>#REF!</v>
      </c>
      <c r="B4" s="911" t="s">
        <v>3866</v>
      </c>
      <c r="F4" s="912"/>
      <c r="H4" s="150"/>
      <c r="I4" s="913"/>
      <c r="J4" s="914"/>
      <c r="K4" s="915"/>
      <c r="L4" s="915"/>
      <c r="M4" s="916"/>
      <c r="N4" s="149"/>
      <c r="O4" s="149"/>
      <c r="P4" s="889"/>
      <c r="Q4" s="917"/>
    </row>
    <row r="5" spans="1:17" s="888" customFormat="1">
      <c r="A5" s="910"/>
      <c r="B5" s="911"/>
      <c r="F5" s="912"/>
      <c r="H5" s="150"/>
      <c r="I5" s="913"/>
      <c r="J5" s="914"/>
      <c r="K5" s="915"/>
      <c r="L5" s="915"/>
      <c r="M5" s="916"/>
      <c r="N5" s="149"/>
      <c r="O5" s="149"/>
      <c r="P5" s="889"/>
      <c r="Q5" s="917"/>
    </row>
    <row r="6" spans="1:17" s="922" customFormat="1" ht="38.25" customHeight="1">
      <c r="A6" s="918"/>
      <c r="B6" s="2898" t="s">
        <v>3867</v>
      </c>
      <c r="C6" s="2898"/>
      <c r="D6" s="919" t="s">
        <v>3868</v>
      </c>
      <c r="E6" s="920" t="s">
        <v>3659</v>
      </c>
      <c r="F6" s="920" t="s">
        <v>3660</v>
      </c>
      <c r="G6" s="2899" t="s">
        <v>3818</v>
      </c>
      <c r="H6" s="2900"/>
      <c r="I6" s="2899" t="s">
        <v>3869</v>
      </c>
      <c r="J6" s="2900"/>
      <c r="K6" s="2899" t="s">
        <v>3870</v>
      </c>
      <c r="L6" s="2901"/>
      <c r="M6" s="2900"/>
      <c r="N6" s="921"/>
    </row>
    <row r="7" spans="1:17" s="888" customFormat="1">
      <c r="A7" s="910"/>
      <c r="B7" s="911"/>
      <c r="F7" s="912"/>
      <c r="G7" s="2902" t="s">
        <v>3191</v>
      </c>
      <c r="H7" s="2903"/>
      <c r="I7" s="2904" t="s">
        <v>2988</v>
      </c>
      <c r="J7" s="2904"/>
      <c r="K7" s="2905" t="s">
        <v>2988</v>
      </c>
      <c r="L7" s="2905"/>
      <c r="M7" s="2905"/>
      <c r="N7" s="149"/>
      <c r="O7" s="149"/>
      <c r="P7" s="889"/>
      <c r="Q7" s="917"/>
    </row>
    <row r="8" spans="1:17" s="888" customFormat="1">
      <c r="A8" s="910"/>
      <c r="B8" s="888" t="s">
        <v>3871</v>
      </c>
      <c r="D8" s="923">
        <v>6.1499999999999999E-2</v>
      </c>
      <c r="E8" s="924">
        <v>42824</v>
      </c>
      <c r="F8" s="924">
        <v>43189</v>
      </c>
      <c r="G8" s="2895">
        <v>33000000</v>
      </c>
      <c r="H8" s="2895"/>
      <c r="I8" s="2896">
        <v>0.16</v>
      </c>
      <c r="J8" s="2896"/>
      <c r="K8" s="2897">
        <v>0.18</v>
      </c>
      <c r="L8" s="2897"/>
      <c r="M8" s="2897"/>
      <c r="N8" s="149"/>
      <c r="O8" s="149"/>
      <c r="P8" s="889"/>
      <c r="Q8" s="917"/>
    </row>
    <row r="9" spans="1:17" s="888" customFormat="1" ht="13.8">
      <c r="A9" s="910"/>
      <c r="B9" s="888" t="s">
        <v>3861</v>
      </c>
      <c r="D9" s="902">
        <v>5.5100000000000003E-2</v>
      </c>
      <c r="E9" s="894"/>
      <c r="F9" s="924">
        <v>43108</v>
      </c>
      <c r="G9" s="2895">
        <v>10000000</v>
      </c>
      <c r="H9" s="2895"/>
      <c r="I9" s="928"/>
      <c r="J9" s="926"/>
      <c r="K9" s="927"/>
      <c r="L9" s="927"/>
      <c r="M9" s="927"/>
      <c r="N9" s="149"/>
      <c r="O9" s="149"/>
      <c r="P9" s="889"/>
      <c r="Q9" s="917"/>
    </row>
    <row r="10" spans="1:17" s="888" customFormat="1">
      <c r="A10" s="910"/>
      <c r="D10" s="923"/>
      <c r="E10" s="924"/>
      <c r="F10" s="924"/>
      <c r="G10" s="925"/>
      <c r="H10" s="925"/>
      <c r="I10" s="926"/>
      <c r="J10" s="926"/>
      <c r="K10" s="927"/>
      <c r="L10" s="927"/>
      <c r="M10" s="927"/>
      <c r="N10" s="149"/>
      <c r="O10" s="149"/>
      <c r="P10" s="889"/>
      <c r="Q10" s="917"/>
    </row>
    <row r="11" spans="1:17" s="888" customFormat="1">
      <c r="A11" s="910"/>
      <c r="D11" s="923"/>
      <c r="E11" s="924"/>
      <c r="F11" s="924"/>
      <c r="G11" s="925"/>
      <c r="H11" s="925"/>
      <c r="I11" s="926"/>
      <c r="J11" s="926"/>
      <c r="K11" s="927"/>
      <c r="L11" s="927"/>
      <c r="M11" s="927"/>
      <c r="N11" s="149"/>
      <c r="O11" s="149"/>
      <c r="P11" s="889"/>
      <c r="Q11" s="917"/>
    </row>
    <row r="12" spans="1:17" s="888" customFormat="1">
      <c r="B12" s="888" t="s">
        <v>3872</v>
      </c>
      <c r="D12" s="923">
        <v>6.1499999999999999E-2</v>
      </c>
      <c r="E12" s="924">
        <v>42824</v>
      </c>
      <c r="F12" s="924">
        <v>43004</v>
      </c>
      <c r="G12" s="2895">
        <v>13000000</v>
      </c>
      <c r="H12" s="2895"/>
      <c r="I12" s="2896">
        <v>0.06</v>
      </c>
      <c r="J12" s="2896"/>
      <c r="K12" s="2897">
        <v>7.0000000000000007E-2</v>
      </c>
      <c r="L12" s="2897"/>
      <c r="M12" s="2897"/>
      <c r="N12" s="149"/>
      <c r="O12" s="149"/>
      <c r="P12" s="889"/>
      <c r="Q12" s="917"/>
    </row>
    <row r="13" spans="1:17" s="888" customFormat="1" ht="13.8" thickBot="1">
      <c r="F13" s="912"/>
      <c r="G13" s="2892">
        <f>SUM(G8:H12)</f>
        <v>56000000</v>
      </c>
      <c r="H13" s="2892"/>
      <c r="I13" s="2893">
        <f>SUM(I8:J12)</f>
        <v>0.22</v>
      </c>
      <c r="J13" s="2893"/>
      <c r="K13" s="2894"/>
      <c r="L13" s="2894"/>
      <c r="M13" s="2894"/>
      <c r="N13" s="149"/>
      <c r="O13" s="149"/>
      <c r="P13" s="889"/>
      <c r="Q13" s="917"/>
    </row>
    <row r="14" spans="1:17" ht="13.8" thickTop="1"/>
    <row r="36" spans="23:23">
      <c r="W36" s="909" t="s">
        <v>3865</v>
      </c>
    </row>
  </sheetData>
  <mergeCells count="17">
    <mergeCell ref="B6:C6"/>
    <mergeCell ref="G6:H6"/>
    <mergeCell ref="I6:J6"/>
    <mergeCell ref="K6:M6"/>
    <mergeCell ref="G7:H7"/>
    <mergeCell ref="I7:J7"/>
    <mergeCell ref="K7:M7"/>
    <mergeCell ref="G13:H13"/>
    <mergeCell ref="I13:J13"/>
    <mergeCell ref="K13:M13"/>
    <mergeCell ref="G9:H9"/>
    <mergeCell ref="G8:H8"/>
    <mergeCell ref="I8:J8"/>
    <mergeCell ref="K8:M8"/>
    <mergeCell ref="G12:H12"/>
    <mergeCell ref="I12:J12"/>
    <mergeCell ref="K12:M12"/>
  </mergeCells>
  <pageMargins left="0.75" right="0.75" top="1" bottom="1" header="0.5" footer="0.5"/>
  <pageSetup scale="5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sheetPr>
  <dimension ref="A1:AL41"/>
  <sheetViews>
    <sheetView showGridLines="0" view="pageBreakPreview" zoomScale="80" zoomScaleNormal="85" zoomScaleSheetLayoutView="80" workbookViewId="0">
      <selection sqref="A1:J1"/>
    </sheetView>
  </sheetViews>
  <sheetFormatPr defaultColWidth="9.109375" defaultRowHeight="13.8"/>
  <cols>
    <col min="1" max="1" width="2.6640625" style="941" customWidth="1"/>
    <col min="2" max="2" width="20.5546875" style="941" customWidth="1"/>
    <col min="3" max="3" width="9.6640625" style="941" customWidth="1"/>
    <col min="4" max="4" width="13.6640625" style="941" customWidth="1"/>
    <col min="5" max="5" width="11.5546875" style="941" customWidth="1"/>
    <col min="6" max="6" width="13.5546875" style="941" customWidth="1"/>
    <col min="7" max="7" width="9.6640625" style="941" customWidth="1"/>
    <col min="8" max="8" width="12.44140625" style="941" customWidth="1"/>
    <col min="9" max="9" width="13.6640625" style="941" customWidth="1"/>
    <col min="10" max="10" width="13.33203125" style="941" customWidth="1"/>
    <col min="11" max="11" width="9.33203125" style="933" bestFit="1" customWidth="1"/>
    <col min="12" max="12" width="13" style="933" bestFit="1" customWidth="1"/>
    <col min="13" max="13" width="9.5546875" style="933" bestFit="1" customWidth="1"/>
    <col min="14" max="14" width="13" style="933" bestFit="1" customWidth="1"/>
    <col min="15" max="15" width="9.33203125" style="933" bestFit="1" customWidth="1"/>
    <col min="16" max="16" width="13" style="933" bestFit="1" customWidth="1"/>
    <col min="17" max="17" width="9.109375" style="941"/>
    <col min="18" max="18" width="14.5546875" style="941" bestFit="1" customWidth="1"/>
    <col min="19" max="16384" width="9.109375" style="941"/>
  </cols>
  <sheetData>
    <row r="1" spans="1:16">
      <c r="A1" s="2906" t="s">
        <v>3819</v>
      </c>
      <c r="B1" s="2906"/>
      <c r="C1" s="2906"/>
      <c r="D1" s="2906"/>
      <c r="E1" s="2906"/>
      <c r="F1" s="2906"/>
      <c r="G1" s="2906"/>
      <c r="H1" s="2906"/>
      <c r="I1" s="2906"/>
      <c r="J1" s="2906"/>
    </row>
    <row r="2" spans="1:16">
      <c r="A2" s="2907" t="s">
        <v>3065</v>
      </c>
      <c r="B2" s="2907"/>
      <c r="C2" s="2907"/>
      <c r="D2" s="2907"/>
      <c r="E2" s="2907"/>
      <c r="F2" s="2907"/>
      <c r="G2" s="2907"/>
      <c r="H2" s="2907"/>
      <c r="I2" s="2907"/>
      <c r="J2" s="2907"/>
    </row>
    <row r="3" spans="1:16">
      <c r="A3" s="2907" t="s">
        <v>3827</v>
      </c>
      <c r="B3" s="2907"/>
      <c r="C3" s="2907"/>
      <c r="D3" s="2907"/>
      <c r="E3" s="2907"/>
      <c r="F3" s="2907"/>
      <c r="G3" s="2907"/>
      <c r="H3" s="2907"/>
      <c r="I3" s="2907"/>
      <c r="J3" s="2907"/>
    </row>
    <row r="4" spans="1:16">
      <c r="A4" s="1019"/>
      <c r="B4" s="1019"/>
      <c r="C4" s="1019"/>
      <c r="D4" s="1019"/>
      <c r="E4" s="1019"/>
      <c r="F4" s="1019"/>
      <c r="G4" s="1019"/>
      <c r="H4" s="1019"/>
      <c r="I4" s="1019"/>
      <c r="J4" s="976"/>
    </row>
    <row r="5" spans="1:16">
      <c r="A5" s="1019"/>
      <c r="B5" s="1019"/>
      <c r="C5" s="1019"/>
      <c r="D5" s="1019"/>
      <c r="E5" s="1019"/>
      <c r="F5" s="1019"/>
      <c r="G5" s="1019"/>
      <c r="H5" s="1019"/>
      <c r="I5" s="1019"/>
      <c r="J5" s="1019"/>
    </row>
    <row r="6" spans="1:16">
      <c r="A6" s="2908" t="s">
        <v>3621</v>
      </c>
      <c r="B6" s="2909"/>
      <c r="C6" s="2920" t="s">
        <v>3828</v>
      </c>
      <c r="D6" s="2921"/>
      <c r="E6" s="2921"/>
      <c r="F6" s="2921"/>
      <c r="G6" s="2921"/>
      <c r="H6" s="2921"/>
      <c r="I6" s="2922"/>
      <c r="J6" s="2914" t="s">
        <v>3626</v>
      </c>
    </row>
    <row r="7" spans="1:16">
      <c r="A7" s="2910"/>
      <c r="B7" s="2911"/>
      <c r="C7" s="2908" t="s">
        <v>3077</v>
      </c>
      <c r="D7" s="2909"/>
      <c r="E7" s="2908" t="s">
        <v>3196</v>
      </c>
      <c r="F7" s="2909"/>
      <c r="G7" s="2925" t="s">
        <v>3172</v>
      </c>
      <c r="H7" s="2926"/>
      <c r="I7" s="2914" t="s">
        <v>3066</v>
      </c>
      <c r="J7" s="2918"/>
    </row>
    <row r="8" spans="1:16">
      <c r="A8" s="2910"/>
      <c r="B8" s="2911"/>
      <c r="C8" s="2923"/>
      <c r="D8" s="2924"/>
      <c r="E8" s="2923"/>
      <c r="F8" s="2924"/>
      <c r="G8" s="2927"/>
      <c r="H8" s="2928"/>
      <c r="I8" s="2915"/>
      <c r="J8" s="2918"/>
    </row>
    <row r="9" spans="1:16">
      <c r="A9" s="2912"/>
      <c r="B9" s="2913"/>
      <c r="C9" s="1020" t="s">
        <v>3067</v>
      </c>
      <c r="D9" s="1020" t="s">
        <v>3068</v>
      </c>
      <c r="E9" s="1020" t="s">
        <v>3067</v>
      </c>
      <c r="F9" s="1020" t="s">
        <v>3068</v>
      </c>
      <c r="G9" s="1020" t="s">
        <v>3067</v>
      </c>
      <c r="H9" s="1020" t="s">
        <v>3068</v>
      </c>
      <c r="I9" s="2916"/>
      <c r="J9" s="2919"/>
    </row>
    <row r="10" spans="1:16">
      <c r="A10" s="1029"/>
      <c r="B10" s="1029"/>
      <c r="C10" s="1030"/>
      <c r="D10" s="1030"/>
      <c r="E10" s="1030"/>
      <c r="F10" s="1030"/>
      <c r="G10" s="1030"/>
      <c r="H10" s="1030"/>
      <c r="I10" s="2917" t="s">
        <v>3191</v>
      </c>
      <c r="J10" s="2917"/>
    </row>
    <row r="11" spans="1:16">
      <c r="A11" s="1021"/>
      <c r="B11" s="1021"/>
      <c r="C11" s="1022"/>
      <c r="D11" s="1022"/>
      <c r="E11" s="1022"/>
      <c r="F11" s="1022"/>
      <c r="G11" s="1022"/>
      <c r="H11" s="1022"/>
      <c r="I11" s="1022"/>
      <c r="J11" s="1022"/>
    </row>
    <row r="12" spans="1:16">
      <c r="A12" s="979" t="s">
        <v>3069</v>
      </c>
      <c r="B12" s="979"/>
      <c r="C12" s="930">
        <v>794220</v>
      </c>
      <c r="D12" s="930">
        <v>206424163</v>
      </c>
      <c r="E12" s="930">
        <v>1064715</v>
      </c>
      <c r="F12" s="930">
        <v>159341491</v>
      </c>
      <c r="G12" s="930">
        <v>420157</v>
      </c>
      <c r="H12" s="930">
        <v>46938793</v>
      </c>
      <c r="I12" s="930">
        <f>+H12+F12+D12</f>
        <v>412704447</v>
      </c>
      <c r="J12" s="1031">
        <v>294960858</v>
      </c>
      <c r="K12" s="933" t="s">
        <v>3847</v>
      </c>
    </row>
    <row r="13" spans="1:16" ht="14.4" thickBot="1">
      <c r="A13" s="1019"/>
      <c r="B13" s="1019"/>
      <c r="C13" s="960"/>
      <c r="D13" s="960"/>
      <c r="E13" s="960"/>
      <c r="F13" s="960"/>
      <c r="G13" s="960"/>
      <c r="H13" s="960"/>
      <c r="I13" s="960"/>
      <c r="J13" s="964"/>
    </row>
    <row r="14" spans="1:16" ht="14.4" thickBot="1">
      <c r="A14" s="971" t="s">
        <v>3782</v>
      </c>
      <c r="B14" s="971"/>
      <c r="C14" s="960"/>
      <c r="D14" s="960"/>
      <c r="E14" s="960"/>
      <c r="F14" s="960"/>
      <c r="G14" s="960"/>
      <c r="H14" s="960"/>
      <c r="I14" s="960"/>
      <c r="J14" s="964"/>
      <c r="K14" s="2931" t="s">
        <v>3141</v>
      </c>
      <c r="L14" s="2931"/>
      <c r="M14" s="2931" t="s">
        <v>3484</v>
      </c>
      <c r="N14" s="2931"/>
      <c r="O14" s="2931" t="s">
        <v>3091</v>
      </c>
      <c r="P14" s="2931"/>
    </row>
    <row r="15" spans="1:16">
      <c r="A15" s="1023" t="s">
        <v>3667</v>
      </c>
      <c r="B15" s="1024"/>
      <c r="C15" s="949">
        <f>CT!C15-'FORM 8 Q'!K15</f>
        <v>87808</v>
      </c>
      <c r="D15" s="949">
        <f>CT!D15-'FORM 8 Q'!L15+2</f>
        <v>43287601</v>
      </c>
      <c r="E15" s="949">
        <f>CT!E15-'FORM 8 Q'!M15</f>
        <v>183615</v>
      </c>
      <c r="F15" s="949">
        <f>CT!F15-N15</f>
        <v>37501425</v>
      </c>
      <c r="G15" s="949">
        <f>CT!G15-O15</f>
        <v>103092</v>
      </c>
      <c r="H15" s="949">
        <f>CT!H15-'FORM 8 Q'!P15</f>
        <v>18808196</v>
      </c>
      <c r="I15" s="949">
        <f>+H15+F15+D15</f>
        <v>99597222</v>
      </c>
      <c r="J15" s="1032">
        <v>17868531</v>
      </c>
      <c r="K15" s="937">
        <v>42506</v>
      </c>
      <c r="L15" s="937">
        <v>23529729</v>
      </c>
      <c r="M15" s="937">
        <v>49037</v>
      </c>
      <c r="N15" s="937">
        <v>9288683</v>
      </c>
      <c r="O15" s="937">
        <v>7656</v>
      </c>
      <c r="P15" s="937">
        <v>1319971</v>
      </c>
    </row>
    <row r="16" spans="1:16">
      <c r="A16" s="971"/>
      <c r="B16" s="971"/>
      <c r="C16" s="943"/>
      <c r="D16" s="943"/>
      <c r="E16" s="943"/>
      <c r="F16" s="943"/>
      <c r="G16" s="943"/>
      <c r="H16" s="943"/>
      <c r="I16" s="943"/>
      <c r="J16" s="935"/>
      <c r="K16" s="937"/>
      <c r="L16" s="937"/>
      <c r="M16" s="937"/>
      <c r="N16" s="937"/>
      <c r="O16" s="937"/>
      <c r="P16" s="937"/>
    </row>
    <row r="17" spans="1:38">
      <c r="A17" s="1023" t="s">
        <v>3668</v>
      </c>
      <c r="B17" s="971"/>
      <c r="C17" s="944">
        <f>CT!C17-'FORM 8 Q'!K17</f>
        <v>-26564</v>
      </c>
      <c r="D17" s="944">
        <f>CT!D17-'FORM 8 Q'!L17</f>
        <v>-12293017</v>
      </c>
      <c r="E17" s="944">
        <f>CT!E17-'FORM 8 Q'!M17</f>
        <v>-121274</v>
      </c>
      <c r="F17" s="944">
        <f>CT!F17-N17</f>
        <v>-24834495</v>
      </c>
      <c r="G17" s="944">
        <f>CT!G17-O17</f>
        <v>-82986</v>
      </c>
      <c r="H17" s="944">
        <f>CT!H17-'FORM 8 Q'!P17</f>
        <v>-15085473</v>
      </c>
      <c r="I17" s="944">
        <f>D17+F17+H17</f>
        <v>-52212985</v>
      </c>
      <c r="J17" s="1033">
        <v>-16599446</v>
      </c>
      <c r="K17" s="938">
        <v>-23516</v>
      </c>
      <c r="L17" s="938">
        <v>-12523059</v>
      </c>
      <c r="M17" s="938">
        <v>-32511</v>
      </c>
      <c r="N17" s="938">
        <v>-6094990</v>
      </c>
      <c r="O17" s="938">
        <v>-5073</v>
      </c>
      <c r="P17" s="938">
        <v>-871206</v>
      </c>
    </row>
    <row r="18" spans="1:38">
      <c r="A18" s="971"/>
      <c r="B18" s="971"/>
      <c r="C18" s="930">
        <f t="shared" ref="C18:P18" si="0">SUM(C15:C17)</f>
        <v>61244</v>
      </c>
      <c r="D18" s="930">
        <f t="shared" si="0"/>
        <v>30994584</v>
      </c>
      <c r="E18" s="930">
        <f t="shared" si="0"/>
        <v>62341</v>
      </c>
      <c r="F18" s="930">
        <f t="shared" si="0"/>
        <v>12666930</v>
      </c>
      <c r="G18" s="930">
        <f t="shared" si="0"/>
        <v>20106</v>
      </c>
      <c r="H18" s="930">
        <f t="shared" si="0"/>
        <v>3722723</v>
      </c>
      <c r="I18" s="930">
        <f t="shared" si="0"/>
        <v>47384237</v>
      </c>
      <c r="J18" s="930">
        <f t="shared" si="0"/>
        <v>1269085</v>
      </c>
      <c r="K18" s="930">
        <f t="shared" si="0"/>
        <v>18990</v>
      </c>
      <c r="L18" s="930">
        <f t="shared" si="0"/>
        <v>11006670</v>
      </c>
      <c r="M18" s="930">
        <f t="shared" si="0"/>
        <v>16526</v>
      </c>
      <c r="N18" s="930">
        <f t="shared" si="0"/>
        <v>3193693</v>
      </c>
      <c r="O18" s="930">
        <f t="shared" si="0"/>
        <v>2583</v>
      </c>
      <c r="P18" s="930">
        <f t="shared" si="0"/>
        <v>448765</v>
      </c>
    </row>
    <row r="19" spans="1:38">
      <c r="A19" s="971"/>
      <c r="B19" s="971"/>
      <c r="C19" s="930"/>
      <c r="D19" s="930"/>
      <c r="E19" s="930"/>
      <c r="F19" s="930"/>
      <c r="G19" s="930"/>
      <c r="H19" s="930"/>
      <c r="I19" s="930"/>
      <c r="J19" s="933"/>
    </row>
    <row r="20" spans="1:38" s="1001" customFormat="1" ht="21" customHeight="1" thickBot="1">
      <c r="A20" s="1025" t="s">
        <v>3070</v>
      </c>
      <c r="B20" s="1025"/>
      <c r="C20" s="1000">
        <f t="shared" ref="C20:J20" si="1">+C18+C12</f>
        <v>855464</v>
      </c>
      <c r="D20" s="1000">
        <f t="shared" si="1"/>
        <v>237418747</v>
      </c>
      <c r="E20" s="1000">
        <f t="shared" si="1"/>
        <v>1127056</v>
      </c>
      <c r="F20" s="1000">
        <f t="shared" si="1"/>
        <v>172008421</v>
      </c>
      <c r="G20" s="1000">
        <f t="shared" si="1"/>
        <v>440263</v>
      </c>
      <c r="H20" s="1000">
        <f t="shared" si="1"/>
        <v>50661516</v>
      </c>
      <c r="I20" s="1000">
        <f t="shared" si="1"/>
        <v>460088684</v>
      </c>
      <c r="J20" s="940">
        <f t="shared" si="1"/>
        <v>296229943</v>
      </c>
      <c r="K20" s="990"/>
      <c r="L20" s="990"/>
      <c r="M20" s="990"/>
      <c r="N20" s="990"/>
      <c r="O20" s="990"/>
      <c r="P20" s="990"/>
    </row>
    <row r="21" spans="1:38" ht="14.4" thickTop="1">
      <c r="A21" s="971"/>
      <c r="B21" s="971"/>
      <c r="C21" s="1026"/>
      <c r="D21" s="1026"/>
      <c r="E21" s="1026"/>
      <c r="F21" s="1026"/>
      <c r="G21" s="1026"/>
      <c r="H21" s="1026"/>
      <c r="I21" s="1026"/>
      <c r="J21" s="1026"/>
    </row>
    <row r="22" spans="1:38">
      <c r="A22" s="971"/>
      <c r="B22" s="971"/>
      <c r="C22" s="1034"/>
      <c r="D22" s="1034"/>
      <c r="E22" s="1034"/>
      <c r="F22" s="1034"/>
      <c r="G22" s="1034"/>
      <c r="H22" s="1034"/>
      <c r="I22" s="1034"/>
      <c r="J22" s="1034"/>
    </row>
    <row r="23" spans="1:38">
      <c r="A23" s="971" t="str">
        <f>BS!A45</f>
        <v>The annexed notes from 1 to 19 form an integral part of these interim financial statements.</v>
      </c>
      <c r="B23" s="971"/>
      <c r="C23" s="971"/>
      <c r="D23" s="971"/>
      <c r="E23" s="971"/>
      <c r="F23" s="971"/>
      <c r="G23" s="971"/>
      <c r="H23" s="971"/>
      <c r="I23" s="971"/>
      <c r="J23" s="971"/>
    </row>
    <row r="24" spans="1:38">
      <c r="A24" s="971"/>
      <c r="B24" s="971"/>
      <c r="C24" s="971"/>
      <c r="D24" s="971"/>
      <c r="E24" s="971"/>
      <c r="F24" s="971"/>
      <c r="G24" s="971"/>
      <c r="H24" s="971"/>
      <c r="I24" s="971"/>
      <c r="J24" s="971"/>
    </row>
    <row r="25" spans="1:38">
      <c r="A25" s="971"/>
      <c r="B25" s="971"/>
      <c r="C25" s="971"/>
      <c r="D25" s="971"/>
      <c r="E25" s="971"/>
      <c r="F25" s="971"/>
      <c r="G25" s="971"/>
      <c r="H25" s="971"/>
      <c r="I25" s="971"/>
      <c r="J25" s="971"/>
    </row>
    <row r="26" spans="1:38" s="995" customFormat="1">
      <c r="A26" s="2512" t="str">
        <f>CT!A26:J26</f>
        <v>MCB-Arif Habib Savings and Investments Limited</v>
      </c>
      <c r="B26" s="2512"/>
      <c r="C26" s="2512"/>
      <c r="D26" s="2512"/>
      <c r="E26" s="2512"/>
      <c r="F26" s="2512"/>
      <c r="G26" s="2512"/>
      <c r="H26" s="2512"/>
      <c r="I26" s="2512"/>
      <c r="J26" s="2512"/>
      <c r="K26" s="1035"/>
      <c r="L26" s="1035"/>
      <c r="M26" s="1035"/>
      <c r="N26" s="1035"/>
      <c r="O26" s="1035"/>
      <c r="P26" s="1035"/>
    </row>
    <row r="27" spans="1:38" s="995" customFormat="1">
      <c r="A27" s="2512" t="str">
        <f>+BS!A49</f>
        <v>(Pension Fund Manager)</v>
      </c>
      <c r="B27" s="2512"/>
      <c r="C27" s="2512"/>
      <c r="D27" s="2512"/>
      <c r="E27" s="2512"/>
      <c r="F27" s="2512"/>
      <c r="G27" s="2512"/>
      <c r="H27" s="2512"/>
      <c r="I27" s="2512"/>
      <c r="J27" s="2512"/>
      <c r="K27" s="1035"/>
      <c r="L27" s="1035"/>
      <c r="M27" s="1035"/>
      <c r="N27" s="1035"/>
      <c r="O27" s="1035"/>
      <c r="P27" s="1035"/>
    </row>
    <row r="28" spans="1:38" s="942" customFormat="1">
      <c r="A28" s="936"/>
      <c r="B28" s="936"/>
      <c r="C28" s="936"/>
      <c r="D28" s="936"/>
      <c r="E28" s="936"/>
      <c r="F28" s="936"/>
      <c r="G28" s="936"/>
      <c r="H28" s="936"/>
      <c r="I28" s="936"/>
      <c r="J28" s="936"/>
      <c r="K28" s="932"/>
      <c r="L28" s="932"/>
      <c r="M28" s="932"/>
      <c r="N28" s="932"/>
      <c r="O28" s="932"/>
      <c r="P28" s="932"/>
    </row>
    <row r="29" spans="1:38" s="942" customFormat="1">
      <c r="A29" s="936"/>
      <c r="B29" s="936"/>
      <c r="C29" s="936"/>
      <c r="D29" s="936"/>
      <c r="E29" s="936"/>
      <c r="F29" s="936"/>
      <c r="G29" s="936"/>
      <c r="H29" s="936"/>
      <c r="I29" s="936"/>
      <c r="J29" s="936"/>
      <c r="K29" s="932"/>
      <c r="L29" s="932"/>
      <c r="M29" s="932"/>
      <c r="N29" s="932"/>
      <c r="O29" s="932"/>
      <c r="P29" s="932"/>
    </row>
    <row r="30" spans="1:38" s="942" customFormat="1">
      <c r="A30" s="936"/>
      <c r="B30" s="936"/>
      <c r="C30" s="936"/>
      <c r="D30" s="936"/>
      <c r="E30" s="936"/>
      <c r="F30" s="936"/>
      <c r="G30" s="936"/>
      <c r="H30" s="936"/>
      <c r="I30" s="936"/>
      <c r="J30" s="936"/>
      <c r="K30" s="932"/>
      <c r="L30" s="932"/>
      <c r="M30" s="932"/>
      <c r="N30" s="932"/>
      <c r="O30" s="932"/>
      <c r="P30" s="932"/>
    </row>
    <row r="31" spans="1:38" s="942" customFormat="1">
      <c r="A31" s="936"/>
      <c r="B31" s="936"/>
      <c r="C31" s="936"/>
      <c r="D31" s="936"/>
      <c r="E31" s="936"/>
      <c r="F31" s="936"/>
      <c r="G31" s="936"/>
      <c r="H31" s="936"/>
      <c r="I31" s="936"/>
      <c r="J31" s="936"/>
      <c r="K31" s="932"/>
      <c r="L31" s="932"/>
      <c r="M31" s="932"/>
      <c r="N31" s="932"/>
      <c r="O31" s="932"/>
      <c r="P31" s="932"/>
    </row>
    <row r="32" spans="1:38" s="942" customFormat="1">
      <c r="A32" s="936"/>
      <c r="B32" s="2932"/>
      <c r="C32" s="2932"/>
      <c r="D32" s="996"/>
      <c r="E32" s="997"/>
      <c r="F32" s="997"/>
      <c r="G32" s="997"/>
      <c r="H32" s="997"/>
      <c r="I32" s="989"/>
      <c r="J32" s="997"/>
      <c r="N32" s="932"/>
      <c r="O32" s="932"/>
      <c r="P32" s="932"/>
      <c r="Q32" s="932"/>
      <c r="R32" s="932"/>
      <c r="S32" s="932"/>
      <c r="T32" s="932"/>
      <c r="U32" s="932"/>
      <c r="X32" s="932"/>
      <c r="AB32" s="932"/>
      <c r="AC32" s="932"/>
      <c r="AD32" s="932"/>
      <c r="AE32" s="932"/>
      <c r="AF32" s="932"/>
      <c r="AG32" s="932"/>
      <c r="AJ32" s="932"/>
      <c r="AK32" s="932"/>
      <c r="AL32" s="932"/>
    </row>
    <row r="33" spans="1:38" s="942" customFormat="1">
      <c r="A33" s="998"/>
      <c r="B33" s="2933" t="s">
        <v>3625</v>
      </c>
      <c r="C33" s="2933"/>
      <c r="D33" s="936"/>
      <c r="E33" s="999"/>
      <c r="F33" s="999"/>
      <c r="G33" s="999"/>
      <c r="H33" s="999"/>
      <c r="I33" s="1028" t="s">
        <v>3030</v>
      </c>
      <c r="J33" s="999"/>
      <c r="N33" s="932"/>
      <c r="O33" s="932"/>
      <c r="P33" s="932"/>
      <c r="Q33" s="932"/>
      <c r="R33" s="932"/>
      <c r="S33" s="932"/>
      <c r="T33" s="932"/>
      <c r="U33" s="932"/>
      <c r="X33" s="932"/>
      <c r="AB33" s="932"/>
      <c r="AC33" s="932"/>
      <c r="AD33" s="932"/>
      <c r="AE33" s="932"/>
      <c r="AF33" s="932"/>
      <c r="AG33" s="932"/>
      <c r="AJ33" s="932"/>
      <c r="AK33" s="932"/>
      <c r="AL33" s="932"/>
    </row>
    <row r="34" spans="1:38" s="883" customFormat="1">
      <c r="A34" s="950"/>
      <c r="B34" s="950"/>
      <c r="C34" s="950"/>
      <c r="D34" s="1027"/>
      <c r="E34" s="950"/>
      <c r="F34" s="950"/>
      <c r="G34" s="950"/>
      <c r="H34" s="950"/>
      <c r="I34" s="950"/>
      <c r="J34" s="950"/>
    </row>
    <row r="35" spans="1:38" s="995" customFormat="1">
      <c r="A35" s="1036"/>
      <c r="B35" s="2929"/>
      <c r="C35" s="2930"/>
      <c r="D35" s="2930"/>
      <c r="E35" s="2930"/>
      <c r="F35" s="2930"/>
      <c r="G35" s="2930"/>
      <c r="H35" s="2930"/>
      <c r="I35" s="2930"/>
      <c r="J35" s="2930"/>
      <c r="K35" s="1035"/>
      <c r="L35" s="1035"/>
      <c r="M35" s="1035"/>
      <c r="N35" s="1035"/>
      <c r="O35" s="1035"/>
      <c r="P35" s="1035"/>
    </row>
    <row r="36" spans="1:38" s="995" customFormat="1">
      <c r="A36" s="1037"/>
      <c r="B36" s="2930"/>
      <c r="C36" s="2930"/>
      <c r="D36" s="2930"/>
      <c r="E36" s="2930"/>
      <c r="F36" s="2930"/>
      <c r="G36" s="2930"/>
      <c r="H36" s="2930"/>
      <c r="I36" s="2930"/>
      <c r="J36" s="2930"/>
      <c r="K36" s="1035"/>
      <c r="L36" s="1035"/>
      <c r="M36" s="1035"/>
      <c r="N36" s="1035"/>
      <c r="O36" s="1035"/>
      <c r="P36" s="1035"/>
    </row>
    <row r="37" spans="1:38" s="995" customFormat="1">
      <c r="A37" s="998"/>
      <c r="B37" s="2930"/>
      <c r="C37" s="2930"/>
      <c r="D37" s="2930"/>
      <c r="E37" s="2930"/>
      <c r="F37" s="2930"/>
      <c r="G37" s="2930"/>
      <c r="H37" s="2930"/>
      <c r="I37" s="2930"/>
      <c r="J37" s="2930"/>
      <c r="K37" s="1035"/>
      <c r="L37" s="1035"/>
      <c r="M37" s="1035"/>
      <c r="N37" s="1035"/>
      <c r="O37" s="1035"/>
      <c r="P37" s="1035"/>
    </row>
    <row r="40" spans="1:38">
      <c r="D40" s="970"/>
      <c r="F40" s="970"/>
      <c r="H40" s="970"/>
      <c r="I40" s="970"/>
      <c r="J40" s="970"/>
    </row>
    <row r="41" spans="1:38">
      <c r="C41" s="970">
        <f>C20-CT!C20</f>
        <v>-110965</v>
      </c>
      <c r="D41" s="970">
        <f>D20-CT!D20</f>
        <v>-60266014</v>
      </c>
      <c r="E41" s="970">
        <f>E20-CT!E20</f>
        <v>-98829</v>
      </c>
      <c r="F41" s="970">
        <f>F20-CT!F20</f>
        <v>-19474362</v>
      </c>
      <c r="G41" s="970">
        <f>G20-CT!G20</f>
        <v>-82329</v>
      </c>
      <c r="H41" s="970">
        <f>H20-CT!H20</f>
        <v>-14647311</v>
      </c>
      <c r="I41" s="970">
        <f>I20-CT!I20</f>
        <v>-94387687</v>
      </c>
    </row>
  </sheetData>
  <mergeCells count="19">
    <mergeCell ref="B35:J37"/>
    <mergeCell ref="K14:L14"/>
    <mergeCell ref="M14:N14"/>
    <mergeCell ref="O14:P14"/>
    <mergeCell ref="A27:J27"/>
    <mergeCell ref="B32:C32"/>
    <mergeCell ref="B33:C33"/>
    <mergeCell ref="A1:J1"/>
    <mergeCell ref="A2:J2"/>
    <mergeCell ref="A3:J3"/>
    <mergeCell ref="A6:B9"/>
    <mergeCell ref="A26:J26"/>
    <mergeCell ref="I7:I9"/>
    <mergeCell ref="I10:J10"/>
    <mergeCell ref="J6:J9"/>
    <mergeCell ref="C6:I6"/>
    <mergeCell ref="C7:D8"/>
    <mergeCell ref="E7:F8"/>
    <mergeCell ref="G7:H8"/>
  </mergeCells>
  <pageMargins left="0.75" right="0.25" top="0.66" bottom="0" header="0.25" footer="0"/>
  <pageSetup scale="80" firstPageNumber="17" fitToHeight="0"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sheetPr>
  <dimension ref="A1:AL41"/>
  <sheetViews>
    <sheetView showGridLines="0" view="pageBreakPreview" zoomScale="80" zoomScaleNormal="85" zoomScaleSheetLayoutView="80" workbookViewId="0">
      <selection sqref="A1:M1"/>
    </sheetView>
  </sheetViews>
  <sheetFormatPr defaultColWidth="9.109375" defaultRowHeight="13.8"/>
  <cols>
    <col min="1" max="1" width="2.6640625" style="941" customWidth="1"/>
    <col min="2" max="2" width="11.6640625" style="941" customWidth="1"/>
    <col min="3" max="3" width="18.5546875" style="941" customWidth="1"/>
    <col min="4" max="4" width="8.5546875" style="941" customWidth="1"/>
    <col min="5" max="5" width="13.33203125" style="941" customWidth="1"/>
    <col min="6" max="6" width="0.88671875" style="941" customWidth="1"/>
    <col min="7" max="7" width="13.33203125" style="941" customWidth="1"/>
    <col min="8" max="8" width="0.88671875" style="941" customWidth="1"/>
    <col min="9" max="9" width="13.33203125" style="941" customWidth="1"/>
    <col min="10" max="10" width="0.88671875" style="941" customWidth="1"/>
    <col min="11" max="11" width="13.33203125" style="941" customWidth="1"/>
    <col min="12" max="12" width="0.88671875" style="941" customWidth="1"/>
    <col min="13" max="13" width="13.33203125" style="941" customWidth="1"/>
    <col min="14" max="14" width="11" style="941" customWidth="1"/>
    <col min="15" max="15" width="1.44140625" style="941" customWidth="1"/>
    <col min="16" max="16" width="11" style="941" customWidth="1"/>
    <col min="17" max="17" width="1.44140625" style="941" customWidth="1"/>
    <col min="18" max="18" width="11" style="941" customWidth="1"/>
    <col min="19" max="16384" width="9.109375" style="941"/>
  </cols>
  <sheetData>
    <row r="1" spans="1:18">
      <c r="A1" s="2906" t="s">
        <v>3819</v>
      </c>
      <c r="B1" s="2906"/>
      <c r="C1" s="2906"/>
      <c r="D1" s="2906"/>
      <c r="E1" s="2906"/>
      <c r="F1" s="2906"/>
      <c r="G1" s="2906"/>
      <c r="H1" s="2906"/>
      <c r="I1" s="2906"/>
      <c r="J1" s="2906"/>
      <c r="K1" s="2906"/>
      <c r="L1" s="2906"/>
      <c r="M1" s="2906"/>
      <c r="N1" s="1021"/>
      <c r="O1" s="1021"/>
      <c r="P1" s="1021"/>
      <c r="Q1" s="1021"/>
      <c r="R1" s="1021"/>
    </row>
    <row r="2" spans="1:18">
      <c r="A2" s="2907" t="s">
        <v>3071</v>
      </c>
      <c r="B2" s="2907"/>
      <c r="C2" s="2907"/>
      <c r="D2" s="2907"/>
      <c r="E2" s="2907"/>
      <c r="F2" s="2907"/>
      <c r="G2" s="2907"/>
      <c r="H2" s="2907"/>
      <c r="I2" s="2907"/>
      <c r="J2" s="2907"/>
      <c r="K2" s="2907"/>
      <c r="L2" s="2907"/>
      <c r="M2" s="2907"/>
      <c r="N2" s="1021"/>
      <c r="O2" s="1021"/>
      <c r="P2" s="1021"/>
      <c r="Q2" s="1021"/>
      <c r="R2" s="1021"/>
    </row>
    <row r="3" spans="1:18">
      <c r="A3" s="2907" t="s">
        <v>3827</v>
      </c>
      <c r="B3" s="2907"/>
      <c r="C3" s="2907"/>
      <c r="D3" s="2907"/>
      <c r="E3" s="2907"/>
      <c r="F3" s="2907"/>
      <c r="G3" s="2907"/>
      <c r="H3" s="2907"/>
      <c r="I3" s="2907"/>
      <c r="J3" s="2907"/>
      <c r="K3" s="2907"/>
      <c r="L3" s="2907"/>
      <c r="M3" s="2907"/>
      <c r="N3" s="1021"/>
      <c r="O3" s="1021"/>
      <c r="P3" s="1021"/>
      <c r="Q3" s="1021"/>
      <c r="R3" s="1021"/>
    </row>
    <row r="4" spans="1:18">
      <c r="A4" s="1019"/>
      <c r="B4" s="1019"/>
      <c r="C4" s="1019"/>
      <c r="D4" s="1019"/>
      <c r="E4" s="1019"/>
      <c r="F4" s="1019"/>
      <c r="G4" s="1019"/>
      <c r="H4" s="1019"/>
      <c r="I4" s="976"/>
      <c r="J4" s="976"/>
      <c r="K4" s="976"/>
      <c r="L4" s="976"/>
      <c r="M4" s="971"/>
      <c r="N4" s="1041"/>
      <c r="O4" s="1021"/>
      <c r="P4" s="1021"/>
      <c r="Q4" s="1021"/>
      <c r="R4" s="1042"/>
    </row>
    <row r="5" spans="1:18">
      <c r="A5" s="971"/>
      <c r="B5" s="971"/>
      <c r="C5" s="971"/>
      <c r="D5" s="971"/>
      <c r="E5" s="971"/>
      <c r="F5" s="971"/>
      <c r="G5" s="971"/>
      <c r="H5" s="971"/>
      <c r="I5" s="971"/>
      <c r="J5" s="971"/>
      <c r="K5" s="971"/>
      <c r="L5" s="971"/>
      <c r="M5" s="971"/>
    </row>
    <row r="6" spans="1:18">
      <c r="A6" s="971"/>
      <c r="B6" s="971"/>
      <c r="C6" s="971"/>
      <c r="D6" s="971"/>
      <c r="E6" s="2935" t="s">
        <v>3828</v>
      </c>
      <c r="F6" s="2935"/>
      <c r="G6" s="2935"/>
      <c r="H6" s="2935"/>
      <c r="I6" s="2935"/>
      <c r="J6" s="2935"/>
      <c r="K6" s="2935"/>
      <c r="L6" s="1043"/>
      <c r="M6" s="971"/>
      <c r="N6" s="2934"/>
      <c r="O6" s="2934"/>
      <c r="P6" s="2934"/>
      <c r="Q6" s="2934"/>
      <c r="R6" s="2934"/>
    </row>
    <row r="7" spans="1:18">
      <c r="A7" s="971"/>
      <c r="B7" s="971"/>
      <c r="C7" s="971"/>
      <c r="D7" s="971"/>
      <c r="E7" s="2495" t="s">
        <v>3197</v>
      </c>
      <c r="F7" s="1038"/>
      <c r="G7" s="2495" t="s">
        <v>3194</v>
      </c>
      <c r="H7" s="1038"/>
      <c r="I7" s="2495" t="s">
        <v>3172</v>
      </c>
      <c r="J7" s="1039"/>
      <c r="K7" s="2495" t="s">
        <v>2928</v>
      </c>
      <c r="L7" s="1039"/>
      <c r="M7" s="2495" t="s">
        <v>3626</v>
      </c>
      <c r="N7" s="951"/>
      <c r="O7" s="951"/>
      <c r="P7" s="951"/>
      <c r="Q7" s="951"/>
      <c r="R7" s="951"/>
    </row>
    <row r="8" spans="1:18">
      <c r="A8" s="971"/>
      <c r="B8" s="971"/>
      <c r="C8" s="971"/>
      <c r="D8" s="971"/>
      <c r="E8" s="2495"/>
      <c r="F8" s="1038"/>
      <c r="G8" s="2495"/>
      <c r="H8" s="1038"/>
      <c r="I8" s="2495"/>
      <c r="J8" s="1039"/>
      <c r="K8" s="2495"/>
      <c r="L8" s="1039"/>
      <c r="M8" s="2495"/>
      <c r="N8" s="951"/>
      <c r="O8" s="951"/>
      <c r="P8" s="951"/>
      <c r="Q8" s="951"/>
      <c r="R8" s="951"/>
    </row>
    <row r="9" spans="1:18">
      <c r="A9" s="971"/>
      <c r="B9" s="971"/>
      <c r="C9" s="971"/>
      <c r="D9" s="971"/>
      <c r="E9" s="2936"/>
      <c r="F9" s="1038"/>
      <c r="G9" s="2936"/>
      <c r="H9" s="1038"/>
      <c r="I9" s="2936"/>
      <c r="J9" s="1040"/>
      <c r="K9" s="2495"/>
      <c r="L9" s="1039"/>
      <c r="M9" s="2495"/>
      <c r="N9" s="951"/>
      <c r="O9" s="951"/>
      <c r="P9" s="951"/>
      <c r="Q9" s="951"/>
      <c r="R9" s="951"/>
    </row>
    <row r="10" spans="1:18">
      <c r="A10" s="971"/>
      <c r="B10" s="971"/>
      <c r="C10" s="971"/>
      <c r="D10" s="971"/>
      <c r="E10" s="2936"/>
      <c r="F10" s="1029"/>
      <c r="G10" s="2936"/>
      <c r="H10" s="1029"/>
      <c r="I10" s="2936"/>
      <c r="J10" s="1040"/>
      <c r="K10" s="2495"/>
      <c r="L10" s="1039"/>
      <c r="M10" s="2495"/>
      <c r="N10" s="1044"/>
      <c r="O10" s="1044"/>
      <c r="P10" s="1044"/>
      <c r="Q10" s="1044"/>
      <c r="R10" s="1044"/>
    </row>
    <row r="11" spans="1:18">
      <c r="A11" s="971"/>
      <c r="B11" s="971"/>
      <c r="C11" s="971"/>
      <c r="D11" s="971"/>
      <c r="E11" s="2937" t="s">
        <v>3496</v>
      </c>
      <c r="F11" s="2937"/>
      <c r="G11" s="2937"/>
      <c r="H11" s="2937"/>
      <c r="I11" s="2937"/>
      <c r="J11" s="2937"/>
      <c r="K11" s="2937"/>
      <c r="L11" s="2937"/>
      <c r="M11" s="2937"/>
      <c r="N11" s="1045"/>
      <c r="O11" s="1046"/>
      <c r="P11" s="1046"/>
      <c r="Q11" s="1046"/>
      <c r="R11" s="1046"/>
    </row>
    <row r="12" spans="1:18">
      <c r="A12" s="971"/>
      <c r="B12" s="971"/>
      <c r="C12" s="971"/>
      <c r="D12" s="971"/>
      <c r="E12" s="971"/>
      <c r="F12" s="971"/>
      <c r="G12" s="971"/>
      <c r="H12" s="971"/>
      <c r="I12" s="971"/>
      <c r="J12" s="971"/>
      <c r="K12" s="971"/>
      <c r="L12" s="971"/>
      <c r="M12" s="971"/>
    </row>
    <row r="13" spans="1:18">
      <c r="A13" s="971" t="s">
        <v>3497</v>
      </c>
      <c r="B13" s="971"/>
      <c r="C13" s="971"/>
      <c r="D13" s="971"/>
    </row>
    <row r="14" spans="1:18">
      <c r="A14" s="1024" t="s">
        <v>3498</v>
      </c>
      <c r="B14" s="971"/>
      <c r="C14" s="971"/>
      <c r="D14" s="971"/>
      <c r="E14" s="1047">
        <f>'FORM 8 Q'!C12</f>
        <v>794220</v>
      </c>
      <c r="F14" s="1047"/>
      <c r="G14" s="1047">
        <f>'FORM 8 Q'!E12</f>
        <v>1064715</v>
      </c>
      <c r="H14" s="1047"/>
      <c r="I14" s="1047">
        <f>'FORM 8 Q'!G12</f>
        <v>420157</v>
      </c>
      <c r="J14" s="1047"/>
      <c r="K14" s="930">
        <f>SUM(E14:I14)</f>
        <v>2279092</v>
      </c>
      <c r="L14" s="933"/>
      <c r="M14" s="933">
        <v>1958816</v>
      </c>
      <c r="N14" s="947"/>
      <c r="O14" s="947"/>
      <c r="P14" s="947"/>
      <c r="Q14" s="947"/>
      <c r="R14" s="947"/>
    </row>
    <row r="15" spans="1:18">
      <c r="A15" s="971"/>
      <c r="B15" s="971"/>
      <c r="C15" s="971"/>
      <c r="D15" s="971"/>
      <c r="E15" s="1047"/>
      <c r="F15" s="1047"/>
      <c r="G15" s="1047"/>
      <c r="H15" s="1047"/>
      <c r="I15" s="1047"/>
      <c r="J15" s="1047"/>
      <c r="K15" s="930"/>
      <c r="L15" s="933"/>
      <c r="M15" s="933"/>
      <c r="N15" s="947"/>
      <c r="O15" s="947"/>
      <c r="P15" s="947"/>
      <c r="Q15" s="947"/>
      <c r="R15" s="947"/>
    </row>
    <row r="16" spans="1:18">
      <c r="A16" s="971" t="s">
        <v>3073</v>
      </c>
      <c r="B16" s="971"/>
      <c r="C16" s="971"/>
      <c r="D16" s="971"/>
      <c r="E16" s="1047">
        <f>'FORM 8 Q'!C15</f>
        <v>87808</v>
      </c>
      <c r="F16" s="1047"/>
      <c r="G16" s="1047">
        <f>'FORM 8 Q'!E15</f>
        <v>183615</v>
      </c>
      <c r="H16" s="1047"/>
      <c r="I16" s="1047">
        <f>'FORM 8 Q'!G15</f>
        <v>103092</v>
      </c>
      <c r="J16" s="1047"/>
      <c r="K16" s="930">
        <f>SUM(E16:I16)</f>
        <v>374515</v>
      </c>
      <c r="L16" s="933"/>
      <c r="M16" s="933">
        <v>48892</v>
      </c>
      <c r="N16" s="1048">
        <v>42506</v>
      </c>
      <c r="O16" s="933"/>
      <c r="P16" s="1048">
        <v>49037</v>
      </c>
      <c r="Q16" s="933"/>
      <c r="R16" s="1048">
        <v>7656</v>
      </c>
    </row>
    <row r="17" spans="1:38">
      <c r="A17" s="971"/>
      <c r="B17" s="971"/>
      <c r="C17" s="971"/>
      <c r="D17" s="971"/>
      <c r="E17" s="1047"/>
      <c r="F17" s="1047"/>
      <c r="G17" s="1047"/>
      <c r="H17" s="1047"/>
      <c r="I17" s="1047"/>
      <c r="J17" s="1047"/>
      <c r="K17" s="930"/>
      <c r="L17" s="933"/>
      <c r="M17" s="933"/>
      <c r="N17" s="933"/>
      <c r="O17" s="933"/>
      <c r="P17" s="933"/>
      <c r="Q17" s="933"/>
      <c r="R17" s="933"/>
    </row>
    <row r="18" spans="1:38">
      <c r="A18" s="971" t="s">
        <v>3074</v>
      </c>
      <c r="B18" s="971"/>
      <c r="C18" s="971"/>
      <c r="D18" s="971"/>
      <c r="E18" s="1047">
        <f>'FORM 8 Q'!C17</f>
        <v>-26564</v>
      </c>
      <c r="F18" s="1047"/>
      <c r="G18" s="1047">
        <f>'FORM 8 Q'!E17</f>
        <v>-121274</v>
      </c>
      <c r="H18" s="1047"/>
      <c r="I18" s="1047">
        <f>'FORM 8 Q'!G17</f>
        <v>-82986</v>
      </c>
      <c r="J18" s="1047"/>
      <c r="K18" s="930">
        <f>SUM(E18:I18)</f>
        <v>-230824</v>
      </c>
      <c r="L18" s="933"/>
      <c r="M18" s="933">
        <v>-52800</v>
      </c>
      <c r="N18" s="1048">
        <v>-23516</v>
      </c>
      <c r="O18" s="933"/>
      <c r="P18" s="1048">
        <v>-32511</v>
      </c>
      <c r="Q18" s="933"/>
      <c r="R18" s="1048">
        <v>-5073</v>
      </c>
    </row>
    <row r="19" spans="1:38">
      <c r="A19" s="971"/>
      <c r="B19" s="971"/>
      <c r="C19" s="971"/>
      <c r="D19" s="971"/>
      <c r="E19" s="1047"/>
      <c r="F19" s="1047"/>
      <c r="G19" s="1047"/>
      <c r="H19" s="1047"/>
      <c r="I19" s="1047"/>
      <c r="J19" s="1047"/>
      <c r="K19" s="930"/>
      <c r="L19" s="933"/>
      <c r="M19" s="933"/>
      <c r="N19" s="947"/>
      <c r="O19" s="947"/>
      <c r="P19" s="947"/>
      <c r="Q19" s="947"/>
      <c r="R19" s="947"/>
    </row>
    <row r="20" spans="1:38" s="1001" customFormat="1" ht="21" customHeight="1" thickBot="1">
      <c r="A20" s="1025" t="s">
        <v>3075</v>
      </c>
      <c r="B20" s="1025"/>
      <c r="C20" s="1025"/>
      <c r="D20" s="1025"/>
      <c r="E20" s="988">
        <f>SUM(E14:E18)</f>
        <v>855464</v>
      </c>
      <c r="F20" s="1049"/>
      <c r="G20" s="988">
        <f>SUM(G14:G18)</f>
        <v>1127056</v>
      </c>
      <c r="H20" s="1049"/>
      <c r="I20" s="988">
        <f>SUM(I14:I18)</f>
        <v>440263</v>
      </c>
      <c r="K20" s="988">
        <f>SUM(K14:K18)</f>
        <v>2422783</v>
      </c>
      <c r="M20" s="957">
        <f>SUM(M14:M18)</f>
        <v>1954908</v>
      </c>
      <c r="N20" s="956"/>
      <c r="O20" s="956"/>
      <c r="P20" s="956"/>
      <c r="Q20" s="956"/>
      <c r="R20" s="956"/>
    </row>
    <row r="21" spans="1:38" ht="14.4" thickTop="1">
      <c r="A21" s="971"/>
      <c r="B21" s="971"/>
      <c r="C21" s="971"/>
      <c r="D21" s="971"/>
      <c r="E21" s="971"/>
      <c r="F21" s="971"/>
      <c r="G21" s="971"/>
      <c r="H21" s="971"/>
      <c r="I21" s="971"/>
      <c r="J21" s="971"/>
      <c r="K21" s="971"/>
      <c r="L21" s="971"/>
      <c r="M21" s="971"/>
    </row>
    <row r="22" spans="1:38">
      <c r="A22" s="971"/>
      <c r="B22" s="971"/>
      <c r="C22" s="971"/>
      <c r="D22" s="971"/>
      <c r="E22" s="971"/>
      <c r="F22" s="971"/>
      <c r="G22" s="971"/>
      <c r="H22" s="971"/>
      <c r="I22" s="971"/>
      <c r="J22" s="971"/>
      <c r="K22" s="971"/>
      <c r="L22" s="971"/>
      <c r="M22" s="971"/>
    </row>
    <row r="23" spans="1:38">
      <c r="A23" s="971" t="str">
        <f>+'FORM 9'!A23</f>
        <v>The annexed notes from 1 to 19 form an integral part of these interim financial statements.</v>
      </c>
      <c r="B23" s="971"/>
      <c r="C23" s="971"/>
      <c r="D23" s="971"/>
      <c r="E23" s="971"/>
      <c r="F23" s="971"/>
      <c r="G23" s="971"/>
      <c r="H23" s="971"/>
      <c r="I23" s="971"/>
      <c r="J23" s="971"/>
      <c r="K23" s="971"/>
      <c r="L23" s="971"/>
      <c r="M23" s="971"/>
    </row>
    <row r="24" spans="1:38">
      <c r="A24" s="971"/>
      <c r="B24" s="971"/>
      <c r="C24" s="971"/>
      <c r="D24" s="971"/>
      <c r="E24" s="971"/>
      <c r="F24" s="971"/>
      <c r="G24" s="971"/>
      <c r="H24" s="971"/>
      <c r="I24" s="971"/>
      <c r="J24" s="971"/>
      <c r="K24" s="971"/>
      <c r="L24" s="971"/>
      <c r="M24" s="971"/>
    </row>
    <row r="25" spans="1:38">
      <c r="A25" s="971"/>
      <c r="B25" s="971"/>
      <c r="C25" s="971"/>
      <c r="D25" s="971"/>
      <c r="E25" s="971"/>
      <c r="F25" s="971"/>
      <c r="G25" s="971"/>
      <c r="H25" s="971"/>
      <c r="I25" s="971"/>
      <c r="J25" s="971"/>
      <c r="K25" s="971"/>
      <c r="L25" s="971"/>
      <c r="M25" s="971"/>
    </row>
    <row r="26" spans="1:38" s="995" customFormat="1">
      <c r="A26" s="2512" t="str">
        <f>'FORM 9'!A26:N26</f>
        <v>For MCB-Arif Habib Savings and Investments Limited</v>
      </c>
      <c r="B26" s="2512"/>
      <c r="C26" s="2512"/>
      <c r="D26" s="2512"/>
      <c r="E26" s="2512"/>
      <c r="F26" s="2512"/>
      <c r="G26" s="2512"/>
      <c r="H26" s="2512"/>
      <c r="I26" s="2512"/>
      <c r="J26" s="2512"/>
      <c r="K26" s="2512"/>
      <c r="L26" s="2512"/>
      <c r="M26" s="2512"/>
      <c r="N26" s="1050"/>
      <c r="O26" s="1050"/>
      <c r="P26" s="1050"/>
      <c r="Q26" s="1050"/>
      <c r="R26" s="1050"/>
    </row>
    <row r="27" spans="1:38" s="995" customFormat="1">
      <c r="A27" s="2512" t="str">
        <f>'FORM 9'!A27:N27</f>
        <v>(Pension Fund Manager)</v>
      </c>
      <c r="B27" s="2512"/>
      <c r="C27" s="2512"/>
      <c r="D27" s="2512"/>
      <c r="E27" s="2512"/>
      <c r="F27" s="2512"/>
      <c r="G27" s="2512"/>
      <c r="H27" s="2512"/>
      <c r="I27" s="2512"/>
      <c r="J27" s="2512"/>
      <c r="K27" s="2512"/>
      <c r="L27" s="2512"/>
      <c r="M27" s="2512"/>
      <c r="N27" s="1050"/>
      <c r="O27" s="1050"/>
      <c r="P27" s="1050"/>
      <c r="Q27" s="1050"/>
      <c r="R27" s="1050"/>
    </row>
    <row r="28" spans="1:38" s="942" customFormat="1">
      <c r="A28" s="936"/>
      <c r="B28" s="936"/>
      <c r="C28" s="936"/>
      <c r="D28" s="936"/>
      <c r="E28" s="936"/>
      <c r="F28" s="936"/>
      <c r="G28" s="936"/>
      <c r="H28" s="936"/>
      <c r="I28" s="936"/>
      <c r="J28" s="936"/>
      <c r="K28" s="936"/>
      <c r="L28" s="936"/>
      <c r="M28" s="936"/>
    </row>
    <row r="29" spans="1:38" s="942" customFormat="1">
      <c r="A29" s="936"/>
      <c r="B29" s="936"/>
      <c r="C29" s="936"/>
      <c r="D29" s="936"/>
      <c r="E29" s="936"/>
      <c r="F29" s="936"/>
      <c r="G29" s="936"/>
      <c r="H29" s="936"/>
      <c r="I29" s="936"/>
      <c r="J29" s="936"/>
      <c r="K29" s="936"/>
      <c r="L29" s="936"/>
      <c r="M29" s="936"/>
    </row>
    <row r="30" spans="1:38" s="942" customFormat="1">
      <c r="A30" s="936"/>
      <c r="B30" s="936"/>
      <c r="C30" s="936"/>
      <c r="D30" s="936"/>
      <c r="E30" s="936"/>
      <c r="F30" s="936"/>
      <c r="G30" s="936"/>
      <c r="H30" s="936"/>
      <c r="I30" s="936"/>
      <c r="J30" s="936"/>
      <c r="K30" s="936"/>
      <c r="L30" s="936"/>
      <c r="M30" s="936"/>
    </row>
    <row r="31" spans="1:38" s="942" customFormat="1">
      <c r="A31" s="936"/>
      <c r="B31" s="936"/>
      <c r="C31" s="936"/>
      <c r="D31" s="936"/>
      <c r="E31" s="936"/>
      <c r="F31" s="936"/>
      <c r="G31" s="936"/>
      <c r="H31" s="936"/>
      <c r="I31" s="936"/>
      <c r="J31" s="936"/>
      <c r="K31" s="936"/>
      <c r="L31" s="936"/>
      <c r="M31" s="936"/>
    </row>
    <row r="32" spans="1:38" s="942" customFormat="1">
      <c r="A32" s="936"/>
      <c r="B32" s="2932"/>
      <c r="C32" s="2932"/>
      <c r="D32" s="996"/>
      <c r="E32" s="997"/>
      <c r="F32" s="997"/>
      <c r="G32" s="997"/>
      <c r="H32" s="997"/>
      <c r="I32" s="997"/>
      <c r="J32" s="997"/>
      <c r="K32" s="936"/>
      <c r="L32" s="989"/>
      <c r="M32" s="936"/>
      <c r="N32" s="932"/>
      <c r="O32" s="932"/>
      <c r="P32" s="932"/>
      <c r="Q32" s="932"/>
      <c r="R32" s="932"/>
      <c r="S32" s="932"/>
      <c r="T32" s="932"/>
      <c r="U32" s="932"/>
      <c r="X32" s="932"/>
      <c r="AB32" s="932"/>
      <c r="AC32" s="932"/>
      <c r="AD32" s="932"/>
      <c r="AE32" s="932"/>
      <c r="AF32" s="932"/>
      <c r="AG32" s="932"/>
      <c r="AJ32" s="932"/>
      <c r="AK32" s="932"/>
      <c r="AL32" s="932"/>
    </row>
    <row r="33" spans="1:38" s="942" customFormat="1">
      <c r="A33" s="998"/>
      <c r="B33" s="2933" t="s">
        <v>3625</v>
      </c>
      <c r="C33" s="2933"/>
      <c r="D33" s="936"/>
      <c r="E33" s="999"/>
      <c r="F33" s="999"/>
      <c r="G33" s="999"/>
      <c r="H33" s="999"/>
      <c r="I33" s="999"/>
      <c r="J33" s="999"/>
      <c r="K33" s="936"/>
      <c r="L33" s="1028" t="s">
        <v>3030</v>
      </c>
      <c r="M33" s="936"/>
      <c r="N33" s="932"/>
      <c r="O33" s="932"/>
      <c r="P33" s="932"/>
      <c r="Q33" s="932"/>
      <c r="R33" s="932"/>
      <c r="S33" s="932"/>
      <c r="T33" s="932"/>
      <c r="U33" s="932"/>
      <c r="X33" s="932"/>
      <c r="AB33" s="932"/>
      <c r="AC33" s="932"/>
      <c r="AD33" s="932"/>
      <c r="AE33" s="932"/>
      <c r="AF33" s="932"/>
      <c r="AG33" s="932"/>
      <c r="AJ33" s="932"/>
      <c r="AK33" s="932"/>
      <c r="AL33" s="932"/>
    </row>
    <row r="34" spans="1:38" s="883" customFormat="1">
      <c r="A34" s="950"/>
      <c r="B34" s="950"/>
      <c r="C34" s="950"/>
      <c r="D34" s="1027"/>
      <c r="E34" s="950"/>
      <c r="F34" s="950"/>
      <c r="G34" s="950"/>
      <c r="H34" s="950"/>
      <c r="I34" s="950"/>
      <c r="J34" s="950"/>
      <c r="K34" s="950"/>
      <c r="L34" s="950"/>
      <c r="M34" s="950"/>
    </row>
    <row r="35" spans="1:38">
      <c r="A35" s="1036"/>
      <c r="B35" s="2929"/>
      <c r="C35" s="2930"/>
      <c r="D35" s="2930"/>
      <c r="E35" s="2930"/>
      <c r="F35" s="2930"/>
      <c r="G35" s="2930"/>
      <c r="H35" s="2930"/>
      <c r="I35" s="2930"/>
      <c r="J35" s="2930"/>
      <c r="K35" s="2930"/>
      <c r="L35" s="2930"/>
      <c r="M35" s="2930"/>
      <c r="N35" s="1051"/>
    </row>
    <row r="36" spans="1:38">
      <c r="A36" s="1037"/>
      <c r="B36" s="2930"/>
      <c r="C36" s="2930"/>
      <c r="D36" s="2930"/>
      <c r="E36" s="2930"/>
      <c r="F36" s="2930"/>
      <c r="G36" s="2930"/>
      <c r="H36" s="2930"/>
      <c r="I36" s="2930"/>
      <c r="J36" s="2930"/>
      <c r="K36" s="2930"/>
      <c r="L36" s="2930"/>
      <c r="M36" s="2930"/>
      <c r="N36" s="1051"/>
    </row>
    <row r="37" spans="1:38">
      <c r="A37" s="998"/>
      <c r="B37" s="2930"/>
      <c r="C37" s="2930"/>
      <c r="D37" s="2930"/>
      <c r="E37" s="2930"/>
      <c r="F37" s="2930"/>
      <c r="G37" s="2930"/>
      <c r="H37" s="2930"/>
      <c r="I37" s="2930"/>
      <c r="J37" s="2930"/>
      <c r="K37" s="2930"/>
      <c r="L37" s="2930"/>
      <c r="M37" s="2930"/>
      <c r="N37" s="1051"/>
    </row>
    <row r="39" spans="1:38">
      <c r="E39" s="933">
        <v>664323</v>
      </c>
      <c r="F39" s="933"/>
      <c r="G39" s="933">
        <v>884742</v>
      </c>
      <c r="H39" s="933"/>
      <c r="I39" s="933">
        <v>405843</v>
      </c>
    </row>
    <row r="41" spans="1:38">
      <c r="E41" s="933">
        <f>E20-E39</f>
        <v>191141</v>
      </c>
      <c r="F41" s="933"/>
      <c r="G41" s="933">
        <f>G20-G39</f>
        <v>242314</v>
      </c>
      <c r="H41" s="933"/>
      <c r="I41" s="933">
        <f>I20-I39</f>
        <v>34420</v>
      </c>
    </row>
  </sheetData>
  <mergeCells count="16">
    <mergeCell ref="A1:M1"/>
    <mergeCell ref="A2:M2"/>
    <mergeCell ref="A3:M3"/>
    <mergeCell ref="E11:M11"/>
    <mergeCell ref="A26:M26"/>
    <mergeCell ref="B35:M37"/>
    <mergeCell ref="A27:M27"/>
    <mergeCell ref="N6:R6"/>
    <mergeCell ref="E6:K6"/>
    <mergeCell ref="E7:E10"/>
    <mergeCell ref="G7:G10"/>
    <mergeCell ref="I7:I10"/>
    <mergeCell ref="K7:K10"/>
    <mergeCell ref="M7:M10"/>
    <mergeCell ref="B32:C32"/>
    <mergeCell ref="B33:C33"/>
  </mergeCells>
  <pageMargins left="0.75" right="0.25" top="0.6" bottom="0" header="0.25" footer="0"/>
  <pageSetup scale="85" firstPageNumber="19" fitToHeight="0" orientation="portrait"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M19"/>
  <sheetViews>
    <sheetView showGridLines="0" workbookViewId="0">
      <selection activeCell="M7" sqref="M7"/>
    </sheetView>
  </sheetViews>
  <sheetFormatPr defaultColWidth="9.109375" defaultRowHeight="13.2"/>
  <cols>
    <col min="1" max="1" width="9.109375" style="551"/>
    <col min="2" max="2" width="9.44140625" style="551" bestFit="1" customWidth="1"/>
    <col min="3" max="3" width="34.5546875" style="551" bestFit="1" customWidth="1"/>
    <col min="4" max="4" width="10.44140625" style="551" bestFit="1" customWidth="1"/>
    <col min="5" max="5" width="2.109375" style="551" customWidth="1"/>
    <col min="6" max="6" width="10.44140625" style="551" bestFit="1" customWidth="1"/>
    <col min="7" max="7" width="3.5546875" style="551" customWidth="1"/>
    <col min="8" max="8" width="10.44140625" style="551" bestFit="1" customWidth="1"/>
    <col min="9" max="9" width="13.6640625" style="552" bestFit="1" customWidth="1"/>
    <col min="10" max="16384" width="9.109375" style="551"/>
  </cols>
  <sheetData>
    <row r="2" spans="2:13">
      <c r="B2" s="551" t="s">
        <v>3153</v>
      </c>
    </row>
    <row r="3" spans="2:13" ht="13.8" thickBot="1"/>
    <row r="4" spans="2:13" s="553" customFormat="1" ht="13.8" thickBot="1">
      <c r="D4" s="554" t="s">
        <v>3141</v>
      </c>
      <c r="F4" s="554" t="s">
        <v>3140</v>
      </c>
      <c r="H4" s="554" t="s">
        <v>3091</v>
      </c>
      <c r="I4" s="555" t="s">
        <v>3139</v>
      </c>
    </row>
    <row r="5" spans="2:13" ht="13.8" thickBot="1"/>
    <row r="6" spans="2:13" ht="13.8" thickBot="1">
      <c r="B6" s="556">
        <v>41090</v>
      </c>
      <c r="C6" s="557" t="s">
        <v>3138</v>
      </c>
      <c r="D6" s="558">
        <v>9826386</v>
      </c>
      <c r="E6" s="559"/>
      <c r="F6" s="558">
        <v>5234432</v>
      </c>
      <c r="G6" s="559"/>
      <c r="H6" s="558">
        <v>3848256</v>
      </c>
      <c r="I6" s="560">
        <f>SUM(D6:H6)</f>
        <v>18909074</v>
      </c>
      <c r="M6" s="561">
        <f>+I12/M10</f>
        <v>0</v>
      </c>
    </row>
    <row r="7" spans="2:13">
      <c r="M7" s="552"/>
    </row>
    <row r="8" spans="2:13" ht="13.8" thickBot="1">
      <c r="M8" s="552"/>
    </row>
    <row r="9" spans="2:13">
      <c r="B9" s="2938" t="s">
        <v>3152</v>
      </c>
      <c r="C9" s="551" t="s">
        <v>3137</v>
      </c>
      <c r="D9" s="562">
        <f>+D6*0.02/1000000</f>
        <v>0.19700000000000001</v>
      </c>
      <c r="E9" s="563"/>
      <c r="F9" s="562">
        <f>+F6*0.02/1000000</f>
        <v>0.105</v>
      </c>
      <c r="H9" s="562">
        <f>+H6*0.02/1000000</f>
        <v>7.6999999999999999E-2</v>
      </c>
      <c r="I9" s="562">
        <f>+I6*0.02/1000000</f>
        <v>0.378</v>
      </c>
      <c r="M9" s="561">
        <v>0.40500000000000003</v>
      </c>
    </row>
    <row r="10" spans="2:13">
      <c r="B10" s="2939"/>
      <c r="C10" s="551" t="s">
        <v>3136</v>
      </c>
      <c r="D10" s="551">
        <v>0.13300000000000001</v>
      </c>
      <c r="F10" s="551">
        <v>0.16900000000000001</v>
      </c>
      <c r="H10" s="551">
        <v>0.10199999999999999</v>
      </c>
      <c r="I10" s="562">
        <f>405000/1000000</f>
        <v>0.40500000000000003</v>
      </c>
      <c r="M10" s="563">
        <v>1000000</v>
      </c>
    </row>
    <row r="11" spans="2:13">
      <c r="B11" s="2939"/>
      <c r="M11" s="563">
        <f>+M10*M9</f>
        <v>405000</v>
      </c>
    </row>
    <row r="12" spans="2:13" ht="13.8" thickBot="1">
      <c r="B12" s="2940"/>
      <c r="C12" s="551" t="s">
        <v>3135</v>
      </c>
      <c r="D12" s="564">
        <f>SUM(D9:D10)</f>
        <v>0.33</v>
      </c>
      <c r="E12" s="565"/>
      <c r="F12" s="564">
        <f>SUM(F9:F10)</f>
        <v>0.27400000000000002</v>
      </c>
      <c r="G12" s="565"/>
      <c r="H12" s="564">
        <f>SUM(H9:H10)</f>
        <v>0.17899999999999999</v>
      </c>
      <c r="I12" s="564">
        <f>SUM(I9:I10)</f>
        <v>0.78300000000000003</v>
      </c>
    </row>
    <row r="13" spans="2:13" ht="13.8" thickBot="1">
      <c r="D13" s="566"/>
      <c r="E13" s="565"/>
      <c r="F13" s="566"/>
      <c r="G13" s="565"/>
      <c r="H13" s="566"/>
      <c r="I13" s="567"/>
    </row>
    <row r="14" spans="2:13" ht="13.8" thickBot="1">
      <c r="B14" s="568">
        <v>41274</v>
      </c>
      <c r="C14" s="569" t="s">
        <v>3138</v>
      </c>
      <c r="D14" s="570">
        <f>+IS!E40</f>
        <v>-49927</v>
      </c>
      <c r="E14" s="571"/>
      <c r="F14" s="570">
        <f>+IS!G40</f>
        <v>5520</v>
      </c>
      <c r="G14" s="571"/>
      <c r="H14" s="570">
        <f>+IS!I40</f>
        <v>3876</v>
      </c>
      <c r="I14" s="572">
        <f>+SUM(D14:H14)</f>
        <v>-40531</v>
      </c>
    </row>
    <row r="15" spans="2:13" ht="13.8" thickBot="1">
      <c r="B15" s="573"/>
      <c r="D15" s="571"/>
      <c r="E15" s="571"/>
      <c r="F15" s="571"/>
      <c r="G15" s="571"/>
      <c r="H15" s="571"/>
    </row>
    <row r="16" spans="2:13">
      <c r="B16" s="2938" t="s">
        <v>3152</v>
      </c>
      <c r="C16" s="551" t="s">
        <v>3137</v>
      </c>
      <c r="D16" s="574">
        <f>+D14*0.02/1000000</f>
        <v>-1E-3</v>
      </c>
      <c r="E16" s="574"/>
      <c r="F16" s="574">
        <f>+F14*0.02/1000000</f>
        <v>0</v>
      </c>
      <c r="G16" s="574"/>
      <c r="H16" s="574">
        <f>+H14*0.02/1000000</f>
        <v>0</v>
      </c>
      <c r="I16" s="562">
        <f>+I14*0.02/1000000</f>
        <v>-1E-3</v>
      </c>
    </row>
    <row r="17" spans="2:9">
      <c r="B17" s="2939"/>
      <c r="C17" s="551" t="s">
        <v>3135</v>
      </c>
      <c r="D17" s="574">
        <v>0.33</v>
      </c>
      <c r="E17" s="574"/>
      <c r="F17" s="574">
        <v>0.27400000000000002</v>
      </c>
      <c r="G17" s="574"/>
      <c r="H17" s="574">
        <v>0.17899999999999999</v>
      </c>
      <c r="I17" s="562">
        <f>+I12</f>
        <v>0.78300000000000003</v>
      </c>
    </row>
    <row r="18" spans="2:9">
      <c r="B18" s="2939"/>
    </row>
    <row r="19" spans="2:9" ht="13.8" thickBot="1">
      <c r="B19" s="2940"/>
      <c r="C19" s="551" t="s">
        <v>3142</v>
      </c>
      <c r="D19" s="564">
        <f>SUM(D16:D17)</f>
        <v>0.32900000000000001</v>
      </c>
      <c r="E19" s="565"/>
      <c r="F19" s="564">
        <f>SUM(F16:F17)</f>
        <v>0.27400000000000002</v>
      </c>
      <c r="G19" s="565"/>
      <c r="H19" s="564">
        <f>SUM(H16:H17)</f>
        <v>0.17899999999999999</v>
      </c>
      <c r="I19" s="564">
        <f>SUM(I16:I17)</f>
        <v>0.78200000000000003</v>
      </c>
    </row>
  </sheetData>
  <mergeCells count="2">
    <mergeCell ref="B16:B19"/>
    <mergeCell ref="B9:B12"/>
  </mergeCell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01"/>
  <sheetViews>
    <sheetView showGridLines="0" topLeftCell="A177" workbookViewId="0">
      <selection activeCell="F197" sqref="A1:IV65536"/>
    </sheetView>
  </sheetViews>
  <sheetFormatPr defaultColWidth="9.109375" defaultRowHeight="14.4"/>
  <cols>
    <col min="1" max="1" width="9.5546875" style="511" bestFit="1" customWidth="1"/>
    <col min="2" max="2" width="19.88671875" style="511" bestFit="1" customWidth="1"/>
    <col min="3" max="5" width="14" style="511" bestFit="1" customWidth="1"/>
    <col min="6" max="6" width="15" style="511" bestFit="1" customWidth="1"/>
    <col min="7" max="8" width="13.44140625" style="511" bestFit="1" customWidth="1"/>
    <col min="9" max="9" width="13.6640625" style="511" bestFit="1" customWidth="1"/>
    <col min="10" max="12" width="9.6640625" style="511" bestFit="1" customWidth="1"/>
    <col min="13" max="16384" width="9.109375" style="511"/>
  </cols>
  <sheetData>
    <row r="1" spans="1:12" ht="15" thickBot="1"/>
    <row r="2" spans="1:12">
      <c r="A2" s="2944" t="s">
        <v>3143</v>
      </c>
      <c r="B2" s="2946" t="s">
        <v>3144</v>
      </c>
      <c r="C2" s="2948" t="s">
        <v>3145</v>
      </c>
      <c r="D2" s="2948"/>
      <c r="E2" s="2948"/>
      <c r="F2" s="2948"/>
      <c r="G2" s="2949" t="s">
        <v>3146</v>
      </c>
      <c r="H2" s="2949"/>
      <c r="I2" s="2949"/>
      <c r="J2" s="2941" t="s">
        <v>3147</v>
      </c>
      <c r="K2" s="2941"/>
      <c r="L2" s="2942"/>
    </row>
    <row r="3" spans="1:12" ht="15" thickBot="1">
      <c r="A3" s="2945"/>
      <c r="B3" s="2947"/>
      <c r="C3" s="512" t="s">
        <v>3141</v>
      </c>
      <c r="D3" s="512" t="s">
        <v>3140</v>
      </c>
      <c r="E3" s="513" t="s">
        <v>3091</v>
      </c>
      <c r="F3" s="513" t="s">
        <v>2928</v>
      </c>
      <c r="G3" s="514" t="s">
        <v>3141</v>
      </c>
      <c r="H3" s="514" t="s">
        <v>3140</v>
      </c>
      <c r="I3" s="514" t="s">
        <v>3091</v>
      </c>
      <c r="J3" s="515" t="s">
        <v>3141</v>
      </c>
      <c r="K3" s="515" t="s">
        <v>3140</v>
      </c>
      <c r="L3" s="516" t="s">
        <v>3091</v>
      </c>
    </row>
    <row r="5" spans="1:12">
      <c r="A5" s="520">
        <v>41091</v>
      </c>
      <c r="B5" s="520">
        <v>41092</v>
      </c>
      <c r="C5" s="517">
        <v>54068072</v>
      </c>
      <c r="D5" s="517">
        <v>60426935</v>
      </c>
      <c r="E5" s="517">
        <v>46831439</v>
      </c>
      <c r="F5" s="517">
        <f t="shared" ref="F5:F38" si="0">SUM(C5:E5)</f>
        <v>161326446</v>
      </c>
      <c r="G5" s="519">
        <v>397822</v>
      </c>
      <c r="H5" s="519">
        <v>410753</v>
      </c>
      <c r="I5" s="519">
        <v>344835</v>
      </c>
      <c r="J5" s="517">
        <f t="shared" ref="J5:J36" si="1">C5/G5</f>
        <v>136</v>
      </c>
      <c r="K5" s="517">
        <f t="shared" ref="K5:K36" si="2">D5/H5</f>
        <v>147</v>
      </c>
      <c r="L5" s="517">
        <f t="shared" ref="L5:L36" si="3">E5/I5</f>
        <v>136</v>
      </c>
    </row>
    <row r="6" spans="1:12">
      <c r="A6" s="520">
        <v>41092</v>
      </c>
      <c r="B6" s="520">
        <v>41093</v>
      </c>
      <c r="C6" s="517">
        <v>54068072</v>
      </c>
      <c r="D6" s="517">
        <v>60426935</v>
      </c>
      <c r="E6" s="517">
        <v>46831439</v>
      </c>
      <c r="F6" s="517">
        <f t="shared" si="0"/>
        <v>161326446</v>
      </c>
      <c r="G6" s="519">
        <v>397822</v>
      </c>
      <c r="H6" s="519">
        <v>410753</v>
      </c>
      <c r="I6" s="519">
        <v>344835</v>
      </c>
      <c r="J6" s="517">
        <f t="shared" si="1"/>
        <v>136</v>
      </c>
      <c r="K6" s="517">
        <f t="shared" si="2"/>
        <v>147</v>
      </c>
      <c r="L6" s="517">
        <f t="shared" si="3"/>
        <v>136</v>
      </c>
    </row>
    <row r="7" spans="1:12">
      <c r="A7" s="520">
        <v>41093</v>
      </c>
      <c r="B7" s="520">
        <v>41094</v>
      </c>
      <c r="C7" s="517">
        <v>54844941</v>
      </c>
      <c r="D7" s="517">
        <v>60459554</v>
      </c>
      <c r="E7" s="517">
        <v>46857877</v>
      </c>
      <c r="F7" s="517">
        <f t="shared" si="0"/>
        <v>162162372</v>
      </c>
      <c r="G7" s="519">
        <v>397822</v>
      </c>
      <c r="H7" s="519">
        <v>410753</v>
      </c>
      <c r="I7" s="519">
        <v>344835</v>
      </c>
      <c r="J7" s="517">
        <f t="shared" si="1"/>
        <v>138</v>
      </c>
      <c r="K7" s="517">
        <f t="shared" si="2"/>
        <v>147</v>
      </c>
      <c r="L7" s="517">
        <f t="shared" si="3"/>
        <v>136</v>
      </c>
    </row>
    <row r="8" spans="1:12">
      <c r="A8" s="520">
        <v>41094</v>
      </c>
      <c r="B8" s="520">
        <v>41095</v>
      </c>
      <c r="C8" s="517">
        <v>54798063</v>
      </c>
      <c r="D8" s="517">
        <v>60480666</v>
      </c>
      <c r="E8" s="517">
        <v>46883582</v>
      </c>
      <c r="F8" s="517">
        <f t="shared" si="0"/>
        <v>162162311</v>
      </c>
      <c r="G8" s="519">
        <v>397822</v>
      </c>
      <c r="H8" s="519">
        <v>410753</v>
      </c>
      <c r="I8" s="519">
        <v>344835</v>
      </c>
      <c r="J8" s="517">
        <f t="shared" si="1"/>
        <v>138</v>
      </c>
      <c r="K8" s="517">
        <f t="shared" si="2"/>
        <v>147</v>
      </c>
      <c r="L8" s="517">
        <f t="shared" si="3"/>
        <v>136</v>
      </c>
    </row>
    <row r="9" spans="1:12">
      <c r="A9" s="520">
        <v>41095</v>
      </c>
      <c r="B9" s="520">
        <v>41096</v>
      </c>
      <c r="C9" s="517">
        <v>55033725</v>
      </c>
      <c r="D9" s="517">
        <v>60494259</v>
      </c>
      <c r="E9" s="517">
        <v>46909286</v>
      </c>
      <c r="F9" s="517">
        <f t="shared" si="0"/>
        <v>162437270</v>
      </c>
      <c r="G9" s="519">
        <v>397822</v>
      </c>
      <c r="H9" s="519">
        <v>410753</v>
      </c>
      <c r="I9" s="519">
        <v>344835</v>
      </c>
      <c r="J9" s="517">
        <f t="shared" si="1"/>
        <v>138</v>
      </c>
      <c r="K9" s="517">
        <f t="shared" si="2"/>
        <v>147</v>
      </c>
      <c r="L9" s="517">
        <f t="shared" si="3"/>
        <v>136</v>
      </c>
    </row>
    <row r="10" spans="1:12">
      <c r="A10" s="520">
        <v>41096</v>
      </c>
      <c r="B10" s="520">
        <v>41097</v>
      </c>
      <c r="C10" s="517">
        <v>55512850</v>
      </c>
      <c r="D10" s="517">
        <v>60510527</v>
      </c>
      <c r="E10" s="517">
        <v>46936189</v>
      </c>
      <c r="F10" s="517">
        <f t="shared" si="0"/>
        <v>162959566</v>
      </c>
      <c r="G10" s="519">
        <v>397822</v>
      </c>
      <c r="H10" s="519">
        <v>410753</v>
      </c>
      <c r="I10" s="519">
        <v>344835</v>
      </c>
      <c r="J10" s="517">
        <f t="shared" si="1"/>
        <v>140</v>
      </c>
      <c r="K10" s="517">
        <f t="shared" si="2"/>
        <v>147</v>
      </c>
      <c r="L10" s="517">
        <f t="shared" si="3"/>
        <v>136</v>
      </c>
    </row>
    <row r="11" spans="1:12">
      <c r="A11" s="520">
        <v>41097</v>
      </c>
      <c r="B11" s="520">
        <v>41098</v>
      </c>
      <c r="C11" s="517">
        <v>55512850</v>
      </c>
      <c r="D11" s="517">
        <v>60510527</v>
      </c>
      <c r="E11" s="517">
        <v>46936189</v>
      </c>
      <c r="F11" s="517">
        <f t="shared" si="0"/>
        <v>162959566</v>
      </c>
      <c r="G11" s="519">
        <v>397822</v>
      </c>
      <c r="H11" s="519">
        <v>410753</v>
      </c>
      <c r="I11" s="519">
        <v>344835</v>
      </c>
      <c r="J11" s="517">
        <f t="shared" si="1"/>
        <v>140</v>
      </c>
      <c r="K11" s="517">
        <f t="shared" si="2"/>
        <v>147</v>
      </c>
      <c r="L11" s="517">
        <f t="shared" si="3"/>
        <v>136</v>
      </c>
    </row>
    <row r="12" spans="1:12">
      <c r="A12" s="520">
        <v>41098</v>
      </c>
      <c r="B12" s="520">
        <v>41099</v>
      </c>
      <c r="C12" s="517">
        <v>55512850</v>
      </c>
      <c r="D12" s="517">
        <v>60510527</v>
      </c>
      <c r="E12" s="517">
        <v>46936189</v>
      </c>
      <c r="F12" s="517">
        <f t="shared" si="0"/>
        <v>162959566</v>
      </c>
      <c r="G12" s="519">
        <v>397822</v>
      </c>
      <c r="H12" s="519">
        <v>410753</v>
      </c>
      <c r="I12" s="519">
        <v>344835</v>
      </c>
      <c r="J12" s="517">
        <f t="shared" si="1"/>
        <v>140</v>
      </c>
      <c r="K12" s="517">
        <f t="shared" si="2"/>
        <v>147</v>
      </c>
      <c r="L12" s="517">
        <f t="shared" si="3"/>
        <v>136</v>
      </c>
    </row>
    <row r="13" spans="1:12">
      <c r="A13" s="520">
        <v>41099</v>
      </c>
      <c r="B13" s="520">
        <v>41100</v>
      </c>
      <c r="C13" s="517">
        <v>55610119</v>
      </c>
      <c r="D13" s="517">
        <v>60564453</v>
      </c>
      <c r="E13" s="517">
        <v>46969856</v>
      </c>
      <c r="F13" s="517">
        <f t="shared" si="0"/>
        <v>163144428</v>
      </c>
      <c r="G13" s="519">
        <v>397822</v>
      </c>
      <c r="H13" s="519">
        <v>410753</v>
      </c>
      <c r="I13" s="519">
        <v>344835</v>
      </c>
      <c r="J13" s="517">
        <f t="shared" si="1"/>
        <v>140</v>
      </c>
      <c r="K13" s="517">
        <f t="shared" si="2"/>
        <v>147</v>
      </c>
      <c r="L13" s="517">
        <f t="shared" si="3"/>
        <v>136</v>
      </c>
    </row>
    <row r="14" spans="1:12">
      <c r="A14" s="520">
        <v>41100</v>
      </c>
      <c r="B14" s="520">
        <v>41101</v>
      </c>
      <c r="C14" s="517">
        <v>55940564</v>
      </c>
      <c r="D14" s="517">
        <v>60574059</v>
      </c>
      <c r="E14" s="517">
        <v>46974640</v>
      </c>
      <c r="F14" s="517">
        <f t="shared" si="0"/>
        <v>163489263</v>
      </c>
      <c r="G14" s="519">
        <v>397822</v>
      </c>
      <c r="H14" s="519">
        <v>410753</v>
      </c>
      <c r="I14" s="519">
        <v>344835</v>
      </c>
      <c r="J14" s="517">
        <f t="shared" si="1"/>
        <v>141</v>
      </c>
      <c r="K14" s="517">
        <f t="shared" si="2"/>
        <v>147</v>
      </c>
      <c r="L14" s="517">
        <f t="shared" si="3"/>
        <v>136</v>
      </c>
    </row>
    <row r="15" spans="1:12">
      <c r="A15" s="520">
        <v>41101</v>
      </c>
      <c r="B15" s="520">
        <v>41102</v>
      </c>
      <c r="C15" s="517">
        <v>55978247</v>
      </c>
      <c r="D15" s="517">
        <v>66586665</v>
      </c>
      <c r="E15" s="517">
        <v>46980624</v>
      </c>
      <c r="F15" s="517">
        <f t="shared" si="0"/>
        <v>169545536</v>
      </c>
      <c r="G15" s="519">
        <v>397822</v>
      </c>
      <c r="H15" s="519">
        <v>410753</v>
      </c>
      <c r="I15" s="519">
        <v>344835</v>
      </c>
      <c r="J15" s="517">
        <f t="shared" si="1"/>
        <v>141</v>
      </c>
      <c r="K15" s="517">
        <f t="shared" si="2"/>
        <v>162</v>
      </c>
      <c r="L15" s="517">
        <f t="shared" si="3"/>
        <v>136</v>
      </c>
    </row>
    <row r="16" spans="1:12">
      <c r="A16" s="520">
        <v>41102</v>
      </c>
      <c r="B16" s="520">
        <v>41103</v>
      </c>
      <c r="C16" s="517">
        <v>56294546</v>
      </c>
      <c r="D16" s="517">
        <v>66606637</v>
      </c>
      <c r="E16" s="517">
        <v>46994346</v>
      </c>
      <c r="F16" s="517">
        <f t="shared" si="0"/>
        <v>169895529</v>
      </c>
      <c r="G16" s="519">
        <v>397822</v>
      </c>
      <c r="H16" s="519">
        <v>410753</v>
      </c>
      <c r="I16" s="519">
        <v>344835</v>
      </c>
      <c r="J16" s="517">
        <f t="shared" si="1"/>
        <v>142</v>
      </c>
      <c r="K16" s="517">
        <f t="shared" si="2"/>
        <v>162</v>
      </c>
      <c r="L16" s="517">
        <f t="shared" si="3"/>
        <v>136</v>
      </c>
    </row>
    <row r="17" spans="1:12">
      <c r="A17" s="520">
        <v>41103</v>
      </c>
      <c r="B17" s="520">
        <v>41104</v>
      </c>
      <c r="C17" s="517">
        <v>56493282</v>
      </c>
      <c r="D17" s="517">
        <v>60627311</v>
      </c>
      <c r="E17" s="517">
        <v>46998784</v>
      </c>
      <c r="F17" s="517">
        <f t="shared" si="0"/>
        <v>164119377</v>
      </c>
      <c r="G17" s="519">
        <v>397822</v>
      </c>
      <c r="H17" s="519">
        <v>410753</v>
      </c>
      <c r="I17" s="519">
        <v>344835</v>
      </c>
      <c r="J17" s="517">
        <f t="shared" si="1"/>
        <v>142</v>
      </c>
      <c r="K17" s="517">
        <f t="shared" si="2"/>
        <v>148</v>
      </c>
      <c r="L17" s="517">
        <f t="shared" si="3"/>
        <v>136</v>
      </c>
    </row>
    <row r="18" spans="1:12">
      <c r="A18" s="520">
        <v>41104</v>
      </c>
      <c r="B18" s="520">
        <v>41105</v>
      </c>
      <c r="C18" s="517">
        <v>56493282</v>
      </c>
      <c r="D18" s="517">
        <v>60627311</v>
      </c>
      <c r="E18" s="517">
        <v>46998784</v>
      </c>
      <c r="F18" s="517">
        <f t="shared" si="0"/>
        <v>164119377</v>
      </c>
      <c r="G18" s="519">
        <v>397822</v>
      </c>
      <c r="H18" s="519">
        <v>410753</v>
      </c>
      <c r="I18" s="519">
        <v>344835</v>
      </c>
      <c r="J18" s="517">
        <f t="shared" si="1"/>
        <v>142</v>
      </c>
      <c r="K18" s="517">
        <f t="shared" si="2"/>
        <v>148</v>
      </c>
      <c r="L18" s="517">
        <f t="shared" si="3"/>
        <v>136</v>
      </c>
    </row>
    <row r="19" spans="1:12">
      <c r="A19" s="520">
        <v>41105</v>
      </c>
      <c r="B19" s="520">
        <v>41106</v>
      </c>
      <c r="C19" s="517">
        <v>56493282</v>
      </c>
      <c r="D19" s="517">
        <v>60627311</v>
      </c>
      <c r="E19" s="517">
        <v>46998784</v>
      </c>
      <c r="F19" s="517">
        <f t="shared" si="0"/>
        <v>164119377</v>
      </c>
      <c r="G19" s="519">
        <v>397822</v>
      </c>
      <c r="H19" s="519">
        <v>410753</v>
      </c>
      <c r="I19" s="519">
        <v>344835</v>
      </c>
      <c r="J19" s="517">
        <f t="shared" si="1"/>
        <v>142</v>
      </c>
      <c r="K19" s="517">
        <f t="shared" si="2"/>
        <v>148</v>
      </c>
      <c r="L19" s="517">
        <f t="shared" si="3"/>
        <v>136</v>
      </c>
    </row>
    <row r="20" spans="1:12">
      <c r="A20" s="520">
        <v>41106</v>
      </c>
      <c r="B20" s="520">
        <v>41107</v>
      </c>
      <c r="C20" s="517">
        <v>56918501</v>
      </c>
      <c r="D20" s="517">
        <v>60670676</v>
      </c>
      <c r="E20" s="517">
        <v>47031027</v>
      </c>
      <c r="F20" s="517">
        <f t="shared" si="0"/>
        <v>164620204</v>
      </c>
      <c r="G20" s="519">
        <v>397822</v>
      </c>
      <c r="H20" s="519">
        <v>410753</v>
      </c>
      <c r="I20" s="519">
        <v>344835</v>
      </c>
      <c r="J20" s="517">
        <f t="shared" si="1"/>
        <v>143</v>
      </c>
      <c r="K20" s="517">
        <f t="shared" si="2"/>
        <v>148</v>
      </c>
      <c r="L20" s="517">
        <f t="shared" si="3"/>
        <v>136</v>
      </c>
    </row>
    <row r="21" spans="1:12">
      <c r="A21" s="520">
        <v>41107</v>
      </c>
      <c r="B21" s="520">
        <v>41108</v>
      </c>
      <c r="C21" s="517">
        <v>56999746</v>
      </c>
      <c r="D21" s="517">
        <v>60687298</v>
      </c>
      <c r="E21" s="517">
        <v>47042974</v>
      </c>
      <c r="F21" s="517">
        <f t="shared" si="0"/>
        <v>164730018</v>
      </c>
      <c r="G21" s="519">
        <v>397822</v>
      </c>
      <c r="H21" s="519">
        <v>410753</v>
      </c>
      <c r="I21" s="519">
        <v>344835</v>
      </c>
      <c r="J21" s="517">
        <f t="shared" si="1"/>
        <v>143</v>
      </c>
      <c r="K21" s="517">
        <f t="shared" si="2"/>
        <v>148</v>
      </c>
      <c r="L21" s="517">
        <f t="shared" si="3"/>
        <v>136</v>
      </c>
    </row>
    <row r="22" spans="1:12">
      <c r="A22" s="520">
        <v>41108</v>
      </c>
      <c r="B22" s="520">
        <v>41109</v>
      </c>
      <c r="C22" s="517">
        <v>57545987</v>
      </c>
      <c r="D22" s="517">
        <v>60700921</v>
      </c>
      <c r="E22" s="517">
        <v>47054901</v>
      </c>
      <c r="F22" s="517">
        <f t="shared" si="0"/>
        <v>165301809</v>
      </c>
      <c r="G22" s="519">
        <v>397822</v>
      </c>
      <c r="H22" s="519">
        <v>410753</v>
      </c>
      <c r="I22" s="519">
        <v>344835</v>
      </c>
      <c r="J22" s="517">
        <f t="shared" si="1"/>
        <v>145</v>
      </c>
      <c r="K22" s="517">
        <f t="shared" si="2"/>
        <v>148</v>
      </c>
      <c r="L22" s="517">
        <f t="shared" si="3"/>
        <v>136</v>
      </c>
    </row>
    <row r="23" spans="1:12">
      <c r="A23" s="520">
        <v>41109</v>
      </c>
      <c r="B23" s="520">
        <v>41110</v>
      </c>
      <c r="C23" s="517">
        <v>57724163</v>
      </c>
      <c r="D23" s="517">
        <v>60715160</v>
      </c>
      <c r="E23" s="517">
        <v>47066497</v>
      </c>
      <c r="F23" s="517">
        <f t="shared" si="0"/>
        <v>165505820</v>
      </c>
      <c r="G23" s="519">
        <v>397822</v>
      </c>
      <c r="H23" s="519">
        <v>410753</v>
      </c>
      <c r="I23" s="519">
        <v>344835</v>
      </c>
      <c r="J23" s="517">
        <f t="shared" si="1"/>
        <v>145</v>
      </c>
      <c r="K23" s="517">
        <f t="shared" si="2"/>
        <v>148</v>
      </c>
      <c r="L23" s="517">
        <f t="shared" si="3"/>
        <v>136</v>
      </c>
    </row>
    <row r="24" spans="1:12">
      <c r="A24" s="520">
        <v>41110</v>
      </c>
      <c r="B24" s="520">
        <v>41111</v>
      </c>
      <c r="C24" s="517">
        <v>57577640</v>
      </c>
      <c r="D24" s="517">
        <v>60729396</v>
      </c>
      <c r="E24" s="517">
        <v>47078091</v>
      </c>
      <c r="F24" s="517">
        <f t="shared" si="0"/>
        <v>165385127</v>
      </c>
      <c r="G24" s="517">
        <v>397950</v>
      </c>
      <c r="H24" s="517">
        <v>410800</v>
      </c>
      <c r="I24" s="517">
        <v>344841</v>
      </c>
      <c r="J24" s="517">
        <f t="shared" si="1"/>
        <v>145</v>
      </c>
      <c r="K24" s="517">
        <f t="shared" si="2"/>
        <v>148</v>
      </c>
      <c r="L24" s="517">
        <f t="shared" si="3"/>
        <v>137</v>
      </c>
    </row>
    <row r="25" spans="1:12">
      <c r="A25" s="520">
        <v>41111</v>
      </c>
      <c r="B25" s="520">
        <v>41112</v>
      </c>
      <c r="C25" s="517">
        <v>57577640</v>
      </c>
      <c r="D25" s="517">
        <v>60729396</v>
      </c>
      <c r="E25" s="517">
        <v>47078091</v>
      </c>
      <c r="F25" s="517">
        <f t="shared" si="0"/>
        <v>165385127</v>
      </c>
      <c r="G25" s="517">
        <v>397950</v>
      </c>
      <c r="H25" s="517">
        <v>410800</v>
      </c>
      <c r="I25" s="517">
        <v>344841</v>
      </c>
      <c r="J25" s="517">
        <f t="shared" si="1"/>
        <v>145</v>
      </c>
      <c r="K25" s="517">
        <f t="shared" si="2"/>
        <v>148</v>
      </c>
      <c r="L25" s="517">
        <f t="shared" si="3"/>
        <v>137</v>
      </c>
    </row>
    <row r="26" spans="1:12">
      <c r="A26" s="520">
        <v>41112</v>
      </c>
      <c r="B26" s="520">
        <v>41113</v>
      </c>
      <c r="C26" s="517">
        <v>57577640</v>
      </c>
      <c r="D26" s="517">
        <v>60729396</v>
      </c>
      <c r="E26" s="517">
        <v>47078091</v>
      </c>
      <c r="F26" s="517">
        <f t="shared" si="0"/>
        <v>165385127</v>
      </c>
      <c r="G26" s="517">
        <v>397950</v>
      </c>
      <c r="H26" s="517">
        <v>410800</v>
      </c>
      <c r="I26" s="517">
        <v>344841</v>
      </c>
      <c r="J26" s="517">
        <f t="shared" si="1"/>
        <v>145</v>
      </c>
      <c r="K26" s="517">
        <f t="shared" si="2"/>
        <v>148</v>
      </c>
      <c r="L26" s="517">
        <f t="shared" si="3"/>
        <v>137</v>
      </c>
    </row>
    <row r="27" spans="1:12">
      <c r="A27" s="520">
        <v>41113</v>
      </c>
      <c r="B27" s="520">
        <v>41114</v>
      </c>
      <c r="C27" s="517">
        <v>57577640</v>
      </c>
      <c r="D27" s="517">
        <v>60729396</v>
      </c>
      <c r="E27" s="517">
        <v>47078091</v>
      </c>
      <c r="F27" s="517">
        <f t="shared" si="0"/>
        <v>165385127</v>
      </c>
      <c r="G27" s="517">
        <v>397950</v>
      </c>
      <c r="H27" s="517">
        <v>410800</v>
      </c>
      <c r="I27" s="517">
        <v>344841</v>
      </c>
      <c r="J27" s="517">
        <f t="shared" si="1"/>
        <v>145</v>
      </c>
      <c r="K27" s="517">
        <f t="shared" si="2"/>
        <v>148</v>
      </c>
      <c r="L27" s="517">
        <f t="shared" si="3"/>
        <v>137</v>
      </c>
    </row>
    <row r="28" spans="1:12">
      <c r="A28" s="520">
        <v>41114</v>
      </c>
      <c r="B28" s="520">
        <v>41115</v>
      </c>
      <c r="C28" s="517">
        <v>57198604</v>
      </c>
      <c r="D28" s="517">
        <v>60783904</v>
      </c>
      <c r="E28" s="517">
        <v>47113320</v>
      </c>
      <c r="F28" s="517">
        <f t="shared" si="0"/>
        <v>165095828</v>
      </c>
      <c r="G28" s="517">
        <v>397950</v>
      </c>
      <c r="H28" s="517">
        <v>410800</v>
      </c>
      <c r="I28" s="517">
        <v>344841</v>
      </c>
      <c r="J28" s="517">
        <f t="shared" si="1"/>
        <v>144</v>
      </c>
      <c r="K28" s="517">
        <f t="shared" si="2"/>
        <v>148</v>
      </c>
      <c r="L28" s="517">
        <f t="shared" si="3"/>
        <v>137</v>
      </c>
    </row>
    <row r="29" spans="1:12">
      <c r="A29" s="520">
        <v>41115</v>
      </c>
      <c r="B29" s="520">
        <v>41116</v>
      </c>
      <c r="C29" s="517">
        <v>57574732</v>
      </c>
      <c r="D29" s="517">
        <v>60798084</v>
      </c>
      <c r="E29" s="517">
        <v>47125017</v>
      </c>
      <c r="F29" s="517">
        <f t="shared" si="0"/>
        <v>165497833</v>
      </c>
      <c r="G29" s="517">
        <v>397950</v>
      </c>
      <c r="H29" s="517">
        <v>410800</v>
      </c>
      <c r="I29" s="517">
        <v>344841</v>
      </c>
      <c r="J29" s="517">
        <f t="shared" si="1"/>
        <v>145</v>
      </c>
      <c r="K29" s="517">
        <f t="shared" si="2"/>
        <v>148</v>
      </c>
      <c r="L29" s="517">
        <f t="shared" si="3"/>
        <v>137</v>
      </c>
    </row>
    <row r="30" spans="1:12">
      <c r="A30" s="520">
        <v>41116</v>
      </c>
      <c r="B30" s="520">
        <v>41117</v>
      </c>
      <c r="C30" s="517">
        <v>57719817</v>
      </c>
      <c r="D30" s="517">
        <v>60813811</v>
      </c>
      <c r="E30" s="517">
        <v>47138084</v>
      </c>
      <c r="F30" s="517">
        <f t="shared" si="0"/>
        <v>165671712</v>
      </c>
      <c r="G30" s="517">
        <v>397950</v>
      </c>
      <c r="H30" s="517">
        <v>410800</v>
      </c>
      <c r="I30" s="517">
        <v>344841</v>
      </c>
      <c r="J30" s="517">
        <f t="shared" si="1"/>
        <v>145</v>
      </c>
      <c r="K30" s="517">
        <f t="shared" si="2"/>
        <v>148</v>
      </c>
      <c r="L30" s="517">
        <f t="shared" si="3"/>
        <v>137</v>
      </c>
    </row>
    <row r="31" spans="1:12">
      <c r="A31" s="520">
        <v>41117</v>
      </c>
      <c r="B31" s="520">
        <v>41118</v>
      </c>
      <c r="C31" s="517">
        <v>57769073</v>
      </c>
      <c r="D31" s="517">
        <v>60827978</v>
      </c>
      <c r="E31" s="517">
        <v>47148687</v>
      </c>
      <c r="F31" s="517">
        <f t="shared" si="0"/>
        <v>165745738</v>
      </c>
      <c r="G31" s="517">
        <v>397950</v>
      </c>
      <c r="H31" s="517">
        <v>410800</v>
      </c>
      <c r="I31" s="517">
        <v>344841</v>
      </c>
      <c r="J31" s="517">
        <f t="shared" si="1"/>
        <v>145</v>
      </c>
      <c r="K31" s="517">
        <f t="shared" si="2"/>
        <v>148</v>
      </c>
      <c r="L31" s="517">
        <f t="shared" si="3"/>
        <v>137</v>
      </c>
    </row>
    <row r="32" spans="1:12">
      <c r="A32" s="520">
        <v>41118</v>
      </c>
      <c r="B32" s="520">
        <v>41119</v>
      </c>
      <c r="C32" s="517">
        <v>57769073</v>
      </c>
      <c r="D32" s="517">
        <v>60827978</v>
      </c>
      <c r="E32" s="517">
        <v>47148687</v>
      </c>
      <c r="F32" s="517">
        <f t="shared" si="0"/>
        <v>165745738</v>
      </c>
      <c r="G32" s="517">
        <v>397950</v>
      </c>
      <c r="H32" s="517">
        <v>410800</v>
      </c>
      <c r="I32" s="517">
        <v>344841</v>
      </c>
      <c r="J32" s="517">
        <f t="shared" si="1"/>
        <v>145</v>
      </c>
      <c r="K32" s="517">
        <f t="shared" si="2"/>
        <v>148</v>
      </c>
      <c r="L32" s="517">
        <f t="shared" si="3"/>
        <v>137</v>
      </c>
    </row>
    <row r="33" spans="1:12">
      <c r="A33" s="520">
        <v>41119</v>
      </c>
      <c r="B33" s="520">
        <v>41120</v>
      </c>
      <c r="C33" s="517">
        <v>57769073</v>
      </c>
      <c r="D33" s="517">
        <v>60827978</v>
      </c>
      <c r="E33" s="517">
        <v>47148687</v>
      </c>
      <c r="F33" s="517">
        <f t="shared" si="0"/>
        <v>165745738</v>
      </c>
      <c r="G33" s="517">
        <v>397950</v>
      </c>
      <c r="H33" s="517">
        <v>410800</v>
      </c>
      <c r="I33" s="517">
        <v>344841</v>
      </c>
      <c r="J33" s="517">
        <f t="shared" si="1"/>
        <v>145</v>
      </c>
      <c r="K33" s="517">
        <f t="shared" si="2"/>
        <v>148</v>
      </c>
      <c r="L33" s="517">
        <f t="shared" si="3"/>
        <v>137</v>
      </c>
    </row>
    <row r="34" spans="1:12">
      <c r="A34" s="520">
        <v>41120</v>
      </c>
      <c r="B34" s="520">
        <v>41121</v>
      </c>
      <c r="C34" s="517">
        <v>57860361</v>
      </c>
      <c r="D34" s="517">
        <v>60869675</v>
      </c>
      <c r="E34" s="517">
        <v>47179495</v>
      </c>
      <c r="F34" s="517">
        <f t="shared" si="0"/>
        <v>165909531</v>
      </c>
      <c r="G34" s="517">
        <v>397950</v>
      </c>
      <c r="H34" s="517">
        <v>410800</v>
      </c>
      <c r="I34" s="517">
        <v>344841</v>
      </c>
      <c r="J34" s="517">
        <f t="shared" si="1"/>
        <v>145</v>
      </c>
      <c r="K34" s="517">
        <f t="shared" si="2"/>
        <v>148</v>
      </c>
      <c r="L34" s="517">
        <f t="shared" si="3"/>
        <v>137</v>
      </c>
    </row>
    <row r="35" spans="1:12">
      <c r="A35" s="520">
        <v>41121</v>
      </c>
      <c r="B35" s="520">
        <v>41122</v>
      </c>
      <c r="C35" s="517">
        <v>57924260</v>
      </c>
      <c r="D35" s="517">
        <v>60889237</v>
      </c>
      <c r="E35" s="517">
        <v>47189933</v>
      </c>
      <c r="F35" s="517">
        <f t="shared" si="0"/>
        <v>166003430</v>
      </c>
      <c r="G35" s="517">
        <v>397950</v>
      </c>
      <c r="H35" s="517">
        <v>410800</v>
      </c>
      <c r="I35" s="517">
        <v>344841</v>
      </c>
      <c r="J35" s="517">
        <f t="shared" si="1"/>
        <v>146</v>
      </c>
      <c r="K35" s="517">
        <f t="shared" si="2"/>
        <v>148</v>
      </c>
      <c r="L35" s="517">
        <f t="shared" si="3"/>
        <v>137</v>
      </c>
    </row>
    <row r="36" spans="1:12">
      <c r="A36" s="520">
        <v>41122</v>
      </c>
      <c r="B36" s="520">
        <v>41123</v>
      </c>
      <c r="C36" s="517">
        <v>58545135</v>
      </c>
      <c r="D36" s="517">
        <v>60904708</v>
      </c>
      <c r="E36" s="517">
        <v>47205767</v>
      </c>
      <c r="F36" s="517">
        <f t="shared" si="0"/>
        <v>166655610</v>
      </c>
      <c r="G36" s="517">
        <v>397950</v>
      </c>
      <c r="H36" s="517">
        <v>410800</v>
      </c>
      <c r="I36" s="517">
        <v>344841</v>
      </c>
      <c r="J36" s="517">
        <f t="shared" si="1"/>
        <v>147</v>
      </c>
      <c r="K36" s="517">
        <f t="shared" si="2"/>
        <v>148</v>
      </c>
      <c r="L36" s="517">
        <f t="shared" si="3"/>
        <v>137</v>
      </c>
    </row>
    <row r="37" spans="1:12">
      <c r="A37" s="520">
        <v>41123</v>
      </c>
      <c r="B37" s="520">
        <v>41124</v>
      </c>
      <c r="C37" s="517">
        <v>58688458</v>
      </c>
      <c r="D37" s="517">
        <v>62337013</v>
      </c>
      <c r="E37" s="517">
        <v>48138821</v>
      </c>
      <c r="F37" s="517">
        <f t="shared" si="0"/>
        <v>169164292</v>
      </c>
      <c r="G37" s="517">
        <v>398128</v>
      </c>
      <c r="H37" s="517">
        <v>420647</v>
      </c>
      <c r="I37" s="517">
        <v>351763</v>
      </c>
      <c r="J37" s="517">
        <f t="shared" ref="J37:J68" si="4">C37/G37</f>
        <v>147</v>
      </c>
      <c r="K37" s="517">
        <f t="shared" ref="K37:K68" si="5">D37/H37</f>
        <v>148</v>
      </c>
      <c r="L37" s="517">
        <f t="shared" ref="L37:L68" si="6">E37/I37</f>
        <v>137</v>
      </c>
    </row>
    <row r="38" spans="1:12">
      <c r="A38" s="520">
        <v>41124</v>
      </c>
      <c r="B38" s="520">
        <v>41125</v>
      </c>
      <c r="C38" s="517">
        <v>58626519</v>
      </c>
      <c r="D38" s="517">
        <v>62375718</v>
      </c>
      <c r="E38" s="517">
        <v>48166208</v>
      </c>
      <c r="F38" s="517">
        <f t="shared" si="0"/>
        <v>169168445</v>
      </c>
      <c r="G38" s="517">
        <v>398128</v>
      </c>
      <c r="H38" s="517">
        <v>420647</v>
      </c>
      <c r="I38" s="517">
        <v>351763</v>
      </c>
      <c r="J38" s="517">
        <f t="shared" si="4"/>
        <v>147</v>
      </c>
      <c r="K38" s="517">
        <f t="shared" si="5"/>
        <v>148</v>
      </c>
      <c r="L38" s="517">
        <f t="shared" si="6"/>
        <v>137</v>
      </c>
    </row>
    <row r="39" spans="1:12">
      <c r="A39" s="520">
        <v>41125</v>
      </c>
      <c r="B39" s="520">
        <v>41126</v>
      </c>
      <c r="C39" s="517">
        <v>58626519</v>
      </c>
      <c r="D39" s="517">
        <v>62375718</v>
      </c>
      <c r="E39" s="517">
        <v>48166208</v>
      </c>
      <c r="F39" s="517">
        <v>169168445</v>
      </c>
      <c r="G39" s="517">
        <v>398128</v>
      </c>
      <c r="H39" s="517">
        <v>420647</v>
      </c>
      <c r="I39" s="517">
        <v>351763</v>
      </c>
      <c r="J39" s="517">
        <f t="shared" si="4"/>
        <v>147</v>
      </c>
      <c r="K39" s="517">
        <f t="shared" si="5"/>
        <v>148</v>
      </c>
      <c r="L39" s="517">
        <f t="shared" si="6"/>
        <v>137</v>
      </c>
    </row>
    <row r="40" spans="1:12">
      <c r="A40" s="520">
        <v>41126</v>
      </c>
      <c r="B40" s="520">
        <v>41127</v>
      </c>
      <c r="C40" s="517">
        <v>58626519</v>
      </c>
      <c r="D40" s="517">
        <v>62375718</v>
      </c>
      <c r="E40" s="517">
        <v>48166208</v>
      </c>
      <c r="F40" s="517">
        <v>169168445</v>
      </c>
      <c r="G40" s="517">
        <v>398128</v>
      </c>
      <c r="H40" s="517">
        <v>420647</v>
      </c>
      <c r="I40" s="517">
        <v>351763</v>
      </c>
      <c r="J40" s="517">
        <f t="shared" si="4"/>
        <v>147</v>
      </c>
      <c r="K40" s="517">
        <f t="shared" si="5"/>
        <v>148</v>
      </c>
      <c r="L40" s="517">
        <f t="shared" si="6"/>
        <v>137</v>
      </c>
    </row>
    <row r="41" spans="1:12">
      <c r="A41" s="520">
        <v>41127</v>
      </c>
      <c r="B41" s="520">
        <v>41128</v>
      </c>
      <c r="C41" s="517">
        <v>58585248</v>
      </c>
      <c r="D41" s="517">
        <v>62426785</v>
      </c>
      <c r="E41" s="517">
        <v>48202462</v>
      </c>
      <c r="F41" s="517">
        <f>SUM(C41:E41)</f>
        <v>169214495</v>
      </c>
      <c r="G41" s="517">
        <v>398128</v>
      </c>
      <c r="H41" s="517">
        <v>420647</v>
      </c>
      <c r="I41" s="517">
        <v>351763</v>
      </c>
      <c r="J41" s="517">
        <f t="shared" si="4"/>
        <v>147</v>
      </c>
      <c r="K41" s="517">
        <f t="shared" si="5"/>
        <v>148</v>
      </c>
      <c r="L41" s="517">
        <f t="shared" si="6"/>
        <v>137</v>
      </c>
    </row>
    <row r="42" spans="1:12">
      <c r="A42" s="520">
        <v>41128</v>
      </c>
      <c r="B42" s="520">
        <v>41129</v>
      </c>
      <c r="C42" s="517">
        <v>58763609</v>
      </c>
      <c r="D42" s="517">
        <v>62435609</v>
      </c>
      <c r="E42" s="517">
        <v>48216038</v>
      </c>
      <c r="F42" s="517">
        <f>SUM(C42:E42)</f>
        <v>169415256</v>
      </c>
      <c r="G42" s="517">
        <v>398128</v>
      </c>
      <c r="H42" s="517">
        <v>420647</v>
      </c>
      <c r="I42" s="517">
        <v>351763</v>
      </c>
      <c r="J42" s="517">
        <f t="shared" si="4"/>
        <v>148</v>
      </c>
      <c r="K42" s="517">
        <f t="shared" si="5"/>
        <v>148</v>
      </c>
      <c r="L42" s="517">
        <f t="shared" si="6"/>
        <v>137</v>
      </c>
    </row>
    <row r="43" spans="1:12">
      <c r="A43" s="520">
        <v>41129</v>
      </c>
      <c r="B43" s="520">
        <v>41130</v>
      </c>
      <c r="C43" s="517">
        <v>58725507</v>
      </c>
      <c r="D43" s="517">
        <v>62456259</v>
      </c>
      <c r="E43" s="517">
        <v>48230021</v>
      </c>
      <c r="F43" s="517">
        <f>SUM(C43:E43)</f>
        <v>169411787</v>
      </c>
      <c r="G43" s="517">
        <v>398128</v>
      </c>
      <c r="H43" s="517">
        <v>420647</v>
      </c>
      <c r="I43" s="517">
        <v>351763</v>
      </c>
      <c r="J43" s="517">
        <f t="shared" si="4"/>
        <v>148</v>
      </c>
      <c r="K43" s="517">
        <f t="shared" si="5"/>
        <v>148</v>
      </c>
      <c r="L43" s="517">
        <f t="shared" si="6"/>
        <v>137</v>
      </c>
    </row>
    <row r="44" spans="1:12">
      <c r="A44" s="520">
        <v>41130</v>
      </c>
      <c r="B44" s="520">
        <v>41131</v>
      </c>
      <c r="C44" s="517">
        <v>58718043</v>
      </c>
      <c r="D44" s="517">
        <v>62487657</v>
      </c>
      <c r="E44" s="517">
        <v>48249903</v>
      </c>
      <c r="F44" s="517">
        <f>SUM(C44:E44)</f>
        <v>169455603</v>
      </c>
      <c r="G44" s="517">
        <v>398128</v>
      </c>
      <c r="H44" s="517">
        <v>420647</v>
      </c>
      <c r="I44" s="517">
        <v>351763</v>
      </c>
      <c r="J44" s="517">
        <f t="shared" si="4"/>
        <v>147</v>
      </c>
      <c r="K44" s="517">
        <f t="shared" si="5"/>
        <v>149</v>
      </c>
      <c r="L44" s="517">
        <f t="shared" si="6"/>
        <v>137</v>
      </c>
    </row>
    <row r="45" spans="1:12">
      <c r="A45" s="520">
        <v>41131</v>
      </c>
      <c r="B45" s="520">
        <v>41132</v>
      </c>
      <c r="C45" s="517">
        <v>58762298</v>
      </c>
      <c r="D45" s="517">
        <v>62508204</v>
      </c>
      <c r="E45" s="517">
        <v>48264184</v>
      </c>
      <c r="F45" s="517">
        <f>SUM(C45:E45)</f>
        <v>169534686</v>
      </c>
      <c r="G45" s="517">
        <v>398128</v>
      </c>
      <c r="H45" s="517">
        <v>420647</v>
      </c>
      <c r="I45" s="517">
        <v>351763</v>
      </c>
      <c r="J45" s="517">
        <f t="shared" si="4"/>
        <v>148</v>
      </c>
      <c r="K45" s="517">
        <f t="shared" si="5"/>
        <v>149</v>
      </c>
      <c r="L45" s="517">
        <f t="shared" si="6"/>
        <v>137</v>
      </c>
    </row>
    <row r="46" spans="1:12">
      <c r="A46" s="520">
        <v>41132</v>
      </c>
      <c r="B46" s="520">
        <v>41133</v>
      </c>
      <c r="C46" s="517">
        <v>58762298</v>
      </c>
      <c r="D46" s="517">
        <v>62508204</v>
      </c>
      <c r="E46" s="517">
        <v>48264184</v>
      </c>
      <c r="F46" s="517">
        <v>169534686</v>
      </c>
      <c r="G46" s="517">
        <v>398128</v>
      </c>
      <c r="H46" s="517">
        <v>420647</v>
      </c>
      <c r="I46" s="517">
        <v>351763</v>
      </c>
      <c r="J46" s="517">
        <f t="shared" si="4"/>
        <v>148</v>
      </c>
      <c r="K46" s="517">
        <f t="shared" si="5"/>
        <v>149</v>
      </c>
      <c r="L46" s="517">
        <f t="shared" si="6"/>
        <v>137</v>
      </c>
    </row>
    <row r="47" spans="1:12">
      <c r="A47" s="520">
        <v>41133</v>
      </c>
      <c r="B47" s="520">
        <v>41134</v>
      </c>
      <c r="C47" s="517">
        <v>58762298</v>
      </c>
      <c r="D47" s="517">
        <v>62508204</v>
      </c>
      <c r="E47" s="517">
        <v>48264184</v>
      </c>
      <c r="F47" s="517">
        <v>169534686</v>
      </c>
      <c r="G47" s="517">
        <v>398128</v>
      </c>
      <c r="H47" s="517">
        <v>420647</v>
      </c>
      <c r="I47" s="517">
        <v>351763</v>
      </c>
      <c r="J47" s="517">
        <f t="shared" si="4"/>
        <v>148</v>
      </c>
      <c r="K47" s="517">
        <f t="shared" si="5"/>
        <v>149</v>
      </c>
      <c r="L47" s="517">
        <f t="shared" si="6"/>
        <v>137</v>
      </c>
    </row>
    <row r="48" spans="1:12">
      <c r="A48" s="520">
        <v>41134</v>
      </c>
      <c r="B48" s="520">
        <v>41135</v>
      </c>
      <c r="C48" s="517">
        <v>60025323</v>
      </c>
      <c r="D48" s="517">
        <v>62950300</v>
      </c>
      <c r="E48" s="517">
        <v>48561222</v>
      </c>
      <c r="F48" s="517">
        <f t="shared" ref="F48:F79" si="7">SUM(C48:E48)</f>
        <v>171536845</v>
      </c>
      <c r="G48" s="517">
        <v>398128</v>
      </c>
      <c r="H48" s="517">
        <v>420647</v>
      </c>
      <c r="I48" s="517">
        <v>351763</v>
      </c>
      <c r="J48" s="517">
        <f t="shared" si="4"/>
        <v>151</v>
      </c>
      <c r="K48" s="517">
        <f t="shared" si="5"/>
        <v>150</v>
      </c>
      <c r="L48" s="517">
        <f t="shared" si="6"/>
        <v>138</v>
      </c>
    </row>
    <row r="49" spans="1:12">
      <c r="A49" s="520">
        <v>41135</v>
      </c>
      <c r="B49" s="520">
        <v>41136</v>
      </c>
      <c r="C49" s="517">
        <v>60025323</v>
      </c>
      <c r="D49" s="517">
        <v>62950300</v>
      </c>
      <c r="E49" s="517">
        <v>48561222</v>
      </c>
      <c r="F49" s="517">
        <f t="shared" si="7"/>
        <v>171536845</v>
      </c>
      <c r="G49" s="517">
        <v>398128</v>
      </c>
      <c r="H49" s="517">
        <v>420647</v>
      </c>
      <c r="I49" s="517">
        <v>351763</v>
      </c>
      <c r="J49" s="517">
        <f t="shared" si="4"/>
        <v>151</v>
      </c>
      <c r="K49" s="517">
        <f t="shared" si="5"/>
        <v>150</v>
      </c>
      <c r="L49" s="517">
        <f t="shared" si="6"/>
        <v>138</v>
      </c>
    </row>
    <row r="50" spans="1:12">
      <c r="A50" s="520">
        <v>41136</v>
      </c>
      <c r="B50" s="520">
        <v>41137</v>
      </c>
      <c r="C50" s="517">
        <v>60085450</v>
      </c>
      <c r="D50" s="517">
        <v>62974153</v>
      </c>
      <c r="E50" s="517">
        <v>48576653</v>
      </c>
      <c r="F50" s="517">
        <f t="shared" si="7"/>
        <v>171636256</v>
      </c>
      <c r="G50" s="517">
        <v>398128</v>
      </c>
      <c r="H50" s="517">
        <v>420647</v>
      </c>
      <c r="I50" s="517">
        <v>351763</v>
      </c>
      <c r="J50" s="517">
        <f t="shared" si="4"/>
        <v>151</v>
      </c>
      <c r="K50" s="517">
        <f t="shared" si="5"/>
        <v>150</v>
      </c>
      <c r="L50" s="517">
        <f t="shared" si="6"/>
        <v>138</v>
      </c>
    </row>
    <row r="51" spans="1:12">
      <c r="A51" s="520">
        <v>41137</v>
      </c>
      <c r="B51" s="520">
        <v>41138</v>
      </c>
      <c r="C51" s="517">
        <v>60018284</v>
      </c>
      <c r="D51" s="517">
        <v>63041076</v>
      </c>
      <c r="E51" s="517">
        <v>48613419</v>
      </c>
      <c r="F51" s="517">
        <f t="shared" si="7"/>
        <v>171672779</v>
      </c>
      <c r="G51" s="517">
        <v>398128</v>
      </c>
      <c r="H51" s="517">
        <v>420647</v>
      </c>
      <c r="I51" s="517">
        <v>351763</v>
      </c>
      <c r="J51" s="517">
        <f t="shared" si="4"/>
        <v>151</v>
      </c>
      <c r="K51" s="517">
        <f t="shared" si="5"/>
        <v>150</v>
      </c>
      <c r="L51" s="517">
        <f t="shared" si="6"/>
        <v>138</v>
      </c>
    </row>
    <row r="52" spans="1:12">
      <c r="A52" s="520">
        <v>41138</v>
      </c>
      <c r="B52" s="520">
        <v>41139</v>
      </c>
      <c r="C52" s="517">
        <v>60014205</v>
      </c>
      <c r="D52" s="517">
        <v>63055794</v>
      </c>
      <c r="E52" s="517">
        <v>48624782</v>
      </c>
      <c r="F52" s="517">
        <f t="shared" si="7"/>
        <v>171694781</v>
      </c>
      <c r="G52" s="517">
        <v>398128</v>
      </c>
      <c r="H52" s="517">
        <v>420647</v>
      </c>
      <c r="I52" s="517">
        <v>351763</v>
      </c>
      <c r="J52" s="517">
        <f t="shared" si="4"/>
        <v>151</v>
      </c>
      <c r="K52" s="517">
        <f t="shared" si="5"/>
        <v>150</v>
      </c>
      <c r="L52" s="517">
        <f t="shared" si="6"/>
        <v>138</v>
      </c>
    </row>
    <row r="53" spans="1:12">
      <c r="A53" s="520">
        <v>41138</v>
      </c>
      <c r="B53" s="520">
        <v>41140</v>
      </c>
      <c r="C53" s="517">
        <v>60014205</v>
      </c>
      <c r="D53" s="517">
        <v>63055794</v>
      </c>
      <c r="E53" s="517">
        <v>48624782</v>
      </c>
      <c r="F53" s="517">
        <f t="shared" si="7"/>
        <v>171694781</v>
      </c>
      <c r="G53" s="517">
        <v>398128</v>
      </c>
      <c r="H53" s="517">
        <v>420647</v>
      </c>
      <c r="I53" s="517">
        <v>351763</v>
      </c>
      <c r="J53" s="517">
        <f t="shared" si="4"/>
        <v>151</v>
      </c>
      <c r="K53" s="517">
        <f t="shared" si="5"/>
        <v>150</v>
      </c>
      <c r="L53" s="517">
        <f t="shared" si="6"/>
        <v>138</v>
      </c>
    </row>
    <row r="54" spans="1:12">
      <c r="A54" s="520">
        <v>41138</v>
      </c>
      <c r="B54" s="520">
        <v>41141</v>
      </c>
      <c r="C54" s="517">
        <v>60014205</v>
      </c>
      <c r="D54" s="517">
        <v>63055794</v>
      </c>
      <c r="E54" s="517">
        <v>48624782</v>
      </c>
      <c r="F54" s="517">
        <f t="shared" si="7"/>
        <v>171694781</v>
      </c>
      <c r="G54" s="517">
        <v>398128</v>
      </c>
      <c r="H54" s="517">
        <v>420647</v>
      </c>
      <c r="I54" s="517">
        <v>351763</v>
      </c>
      <c r="J54" s="517">
        <f t="shared" si="4"/>
        <v>151</v>
      </c>
      <c r="K54" s="517">
        <f t="shared" si="5"/>
        <v>150</v>
      </c>
      <c r="L54" s="517">
        <f t="shared" si="6"/>
        <v>138</v>
      </c>
    </row>
    <row r="55" spans="1:12">
      <c r="A55" s="520">
        <v>41138</v>
      </c>
      <c r="B55" s="520">
        <v>41142</v>
      </c>
      <c r="C55" s="517">
        <v>60014205</v>
      </c>
      <c r="D55" s="517">
        <v>63055794</v>
      </c>
      <c r="E55" s="517">
        <v>48624782</v>
      </c>
      <c r="F55" s="517">
        <f t="shared" si="7"/>
        <v>171694781</v>
      </c>
      <c r="G55" s="517">
        <v>398128</v>
      </c>
      <c r="H55" s="517">
        <v>420647</v>
      </c>
      <c r="I55" s="517">
        <v>351763</v>
      </c>
      <c r="J55" s="517">
        <f t="shared" si="4"/>
        <v>151</v>
      </c>
      <c r="K55" s="517">
        <f t="shared" si="5"/>
        <v>150</v>
      </c>
      <c r="L55" s="517">
        <f t="shared" si="6"/>
        <v>138</v>
      </c>
    </row>
    <row r="56" spans="1:12">
      <c r="A56" s="520">
        <v>41138</v>
      </c>
      <c r="B56" s="520">
        <v>41143</v>
      </c>
      <c r="C56" s="517">
        <v>60014205</v>
      </c>
      <c r="D56" s="517">
        <v>63055794</v>
      </c>
      <c r="E56" s="517">
        <v>48624782</v>
      </c>
      <c r="F56" s="517">
        <f t="shared" si="7"/>
        <v>171694781</v>
      </c>
      <c r="G56" s="517">
        <v>398128</v>
      </c>
      <c r="H56" s="517">
        <v>420647</v>
      </c>
      <c r="I56" s="517">
        <v>351763</v>
      </c>
      <c r="J56" s="517">
        <f t="shared" si="4"/>
        <v>151</v>
      </c>
      <c r="K56" s="517">
        <f t="shared" si="5"/>
        <v>150</v>
      </c>
      <c r="L56" s="517">
        <f t="shared" si="6"/>
        <v>138</v>
      </c>
    </row>
    <row r="57" spans="1:12">
      <c r="A57" s="520">
        <v>41138</v>
      </c>
      <c r="B57" s="520">
        <v>41144</v>
      </c>
      <c r="C57" s="517">
        <v>60014205</v>
      </c>
      <c r="D57" s="517">
        <v>63055794</v>
      </c>
      <c r="E57" s="517">
        <v>48624782</v>
      </c>
      <c r="F57" s="517">
        <f t="shared" si="7"/>
        <v>171694781</v>
      </c>
      <c r="G57" s="517">
        <v>398128</v>
      </c>
      <c r="H57" s="517">
        <v>420647</v>
      </c>
      <c r="I57" s="517">
        <v>351763</v>
      </c>
      <c r="J57" s="517">
        <f t="shared" si="4"/>
        <v>151</v>
      </c>
      <c r="K57" s="517">
        <f t="shared" si="5"/>
        <v>150</v>
      </c>
      <c r="L57" s="517">
        <f t="shared" si="6"/>
        <v>138</v>
      </c>
    </row>
    <row r="58" spans="1:12">
      <c r="A58" s="520">
        <v>41144</v>
      </c>
      <c r="B58" s="520">
        <v>41145</v>
      </c>
      <c r="C58" s="517">
        <v>60136420</v>
      </c>
      <c r="D58" s="517">
        <v>63136648</v>
      </c>
      <c r="E58" s="517">
        <v>48686000</v>
      </c>
      <c r="F58" s="517">
        <f t="shared" si="7"/>
        <v>171959068</v>
      </c>
      <c r="G58" s="517">
        <v>398669</v>
      </c>
      <c r="H58" s="517">
        <v>420926</v>
      </c>
      <c r="I58" s="517">
        <v>351803</v>
      </c>
      <c r="J58" s="517">
        <f t="shared" si="4"/>
        <v>151</v>
      </c>
      <c r="K58" s="517">
        <f t="shared" si="5"/>
        <v>150</v>
      </c>
      <c r="L58" s="517">
        <f t="shared" si="6"/>
        <v>138</v>
      </c>
    </row>
    <row r="59" spans="1:12">
      <c r="A59" s="520">
        <v>41145</v>
      </c>
      <c r="B59" s="520">
        <v>41146</v>
      </c>
      <c r="C59" s="517">
        <v>60120076</v>
      </c>
      <c r="D59" s="517">
        <v>63094159</v>
      </c>
      <c r="E59" s="517">
        <v>48626292</v>
      </c>
      <c r="F59" s="517">
        <f t="shared" si="7"/>
        <v>171840527</v>
      </c>
      <c r="G59" s="517">
        <v>398669</v>
      </c>
      <c r="H59" s="517">
        <v>420926</v>
      </c>
      <c r="I59" s="517">
        <v>351803</v>
      </c>
      <c r="J59" s="517">
        <f t="shared" si="4"/>
        <v>151</v>
      </c>
      <c r="K59" s="517">
        <f t="shared" si="5"/>
        <v>150</v>
      </c>
      <c r="L59" s="517">
        <f t="shared" si="6"/>
        <v>138</v>
      </c>
    </row>
    <row r="60" spans="1:12">
      <c r="A60" s="520">
        <v>41146</v>
      </c>
      <c r="B60" s="520">
        <v>41147</v>
      </c>
      <c r="C60" s="517">
        <v>60120076</v>
      </c>
      <c r="D60" s="517">
        <v>63094159</v>
      </c>
      <c r="E60" s="517">
        <v>48626292</v>
      </c>
      <c r="F60" s="517">
        <f t="shared" si="7"/>
        <v>171840527</v>
      </c>
      <c r="G60" s="517">
        <v>398669</v>
      </c>
      <c r="H60" s="517">
        <v>420926</v>
      </c>
      <c r="I60" s="517">
        <v>351803</v>
      </c>
      <c r="J60" s="517">
        <f t="shared" si="4"/>
        <v>151</v>
      </c>
      <c r="K60" s="517">
        <f t="shared" si="5"/>
        <v>150</v>
      </c>
      <c r="L60" s="517">
        <f t="shared" si="6"/>
        <v>138</v>
      </c>
    </row>
    <row r="61" spans="1:12">
      <c r="A61" s="520">
        <v>41147</v>
      </c>
      <c r="B61" s="520">
        <v>41148</v>
      </c>
      <c r="C61" s="517">
        <v>60120076</v>
      </c>
      <c r="D61" s="517">
        <v>63094159</v>
      </c>
      <c r="E61" s="517">
        <v>48626292</v>
      </c>
      <c r="F61" s="517">
        <f t="shared" si="7"/>
        <v>171840527</v>
      </c>
      <c r="G61" s="517">
        <v>398669</v>
      </c>
      <c r="H61" s="517">
        <v>420926</v>
      </c>
      <c r="I61" s="517">
        <v>351803</v>
      </c>
      <c r="J61" s="517">
        <f t="shared" si="4"/>
        <v>151</v>
      </c>
      <c r="K61" s="517">
        <f t="shared" si="5"/>
        <v>150</v>
      </c>
      <c r="L61" s="517">
        <f t="shared" si="6"/>
        <v>138</v>
      </c>
    </row>
    <row r="62" spans="1:12">
      <c r="A62" s="520">
        <v>41148</v>
      </c>
      <c r="B62" s="520">
        <v>41149</v>
      </c>
      <c r="C62" s="517">
        <v>60308474</v>
      </c>
      <c r="D62" s="517">
        <v>63071383</v>
      </c>
      <c r="E62" s="517">
        <v>48628642</v>
      </c>
      <c r="F62" s="517">
        <f t="shared" si="7"/>
        <v>172008499</v>
      </c>
      <c r="G62" s="517">
        <v>398669</v>
      </c>
      <c r="H62" s="517">
        <v>420926</v>
      </c>
      <c r="I62" s="517">
        <v>351803</v>
      </c>
      <c r="J62" s="517">
        <f t="shared" si="4"/>
        <v>151</v>
      </c>
      <c r="K62" s="517">
        <f t="shared" si="5"/>
        <v>150</v>
      </c>
      <c r="L62" s="517">
        <f t="shared" si="6"/>
        <v>138</v>
      </c>
    </row>
    <row r="63" spans="1:12">
      <c r="A63" s="520">
        <v>41149</v>
      </c>
      <c r="B63" s="520">
        <v>41150</v>
      </c>
      <c r="C63" s="517">
        <v>60689427</v>
      </c>
      <c r="D63" s="517">
        <v>63119951</v>
      </c>
      <c r="E63" s="517">
        <v>48664492</v>
      </c>
      <c r="F63" s="517">
        <f t="shared" si="7"/>
        <v>172473870</v>
      </c>
      <c r="G63" s="517">
        <v>398669</v>
      </c>
      <c r="H63" s="517">
        <v>420926</v>
      </c>
      <c r="I63" s="517">
        <v>351803</v>
      </c>
      <c r="J63" s="517">
        <f t="shared" si="4"/>
        <v>152</v>
      </c>
      <c r="K63" s="517">
        <f t="shared" si="5"/>
        <v>150</v>
      </c>
      <c r="L63" s="517">
        <f t="shared" si="6"/>
        <v>138</v>
      </c>
    </row>
    <row r="64" spans="1:12">
      <c r="A64" s="520">
        <v>41150</v>
      </c>
      <c r="B64" s="520">
        <v>41151</v>
      </c>
      <c r="C64" s="517">
        <v>60585989</v>
      </c>
      <c r="D64" s="517">
        <v>63243659</v>
      </c>
      <c r="E64" s="517">
        <v>48738042</v>
      </c>
      <c r="F64" s="517">
        <f t="shared" si="7"/>
        <v>172567690</v>
      </c>
      <c r="G64" s="517">
        <v>398669</v>
      </c>
      <c r="H64" s="517">
        <v>420926</v>
      </c>
      <c r="I64" s="517">
        <v>351803</v>
      </c>
      <c r="J64" s="517">
        <f t="shared" si="4"/>
        <v>152</v>
      </c>
      <c r="K64" s="517">
        <f t="shared" si="5"/>
        <v>150</v>
      </c>
      <c r="L64" s="517">
        <f t="shared" si="6"/>
        <v>139</v>
      </c>
    </row>
    <row r="65" spans="1:12">
      <c r="A65" s="520">
        <v>41151</v>
      </c>
      <c r="B65" s="520">
        <v>41152</v>
      </c>
      <c r="C65" s="517">
        <v>61100211</v>
      </c>
      <c r="D65" s="517">
        <v>63266258</v>
      </c>
      <c r="E65" s="517">
        <v>48756345</v>
      </c>
      <c r="F65" s="517">
        <f t="shared" si="7"/>
        <v>173122814</v>
      </c>
      <c r="G65" s="517">
        <v>398669</v>
      </c>
      <c r="H65" s="517">
        <v>420926</v>
      </c>
      <c r="I65" s="517">
        <v>351803</v>
      </c>
      <c r="J65" s="517">
        <f t="shared" si="4"/>
        <v>153</v>
      </c>
      <c r="K65" s="517">
        <f t="shared" si="5"/>
        <v>150</v>
      </c>
      <c r="L65" s="517">
        <f t="shared" si="6"/>
        <v>139</v>
      </c>
    </row>
    <row r="66" spans="1:12">
      <c r="A66" s="520">
        <v>41152</v>
      </c>
      <c r="B66" s="520">
        <v>41153</v>
      </c>
      <c r="C66" s="517">
        <v>61484754</v>
      </c>
      <c r="D66" s="517">
        <v>63446429</v>
      </c>
      <c r="E66" s="517">
        <v>48800128</v>
      </c>
      <c r="F66" s="517">
        <f t="shared" si="7"/>
        <v>173731311</v>
      </c>
      <c r="G66" s="517">
        <v>399160</v>
      </c>
      <c r="H66" s="517">
        <v>422111</v>
      </c>
      <c r="I66" s="517">
        <v>352124</v>
      </c>
      <c r="J66" s="517">
        <f t="shared" si="4"/>
        <v>154</v>
      </c>
      <c r="K66" s="517">
        <f t="shared" si="5"/>
        <v>150</v>
      </c>
      <c r="L66" s="517">
        <f t="shared" si="6"/>
        <v>139</v>
      </c>
    </row>
    <row r="67" spans="1:12">
      <c r="A67" s="520">
        <v>41153</v>
      </c>
      <c r="B67" s="520">
        <v>41154</v>
      </c>
      <c r="C67" s="517">
        <v>61484754</v>
      </c>
      <c r="D67" s="517">
        <v>63446429</v>
      </c>
      <c r="E67" s="517">
        <v>48800128</v>
      </c>
      <c r="F67" s="517">
        <f t="shared" si="7"/>
        <v>173731311</v>
      </c>
      <c r="G67" s="517">
        <v>399160</v>
      </c>
      <c r="H67" s="517">
        <v>422111</v>
      </c>
      <c r="I67" s="517">
        <v>352124</v>
      </c>
      <c r="J67" s="517">
        <f t="shared" si="4"/>
        <v>154</v>
      </c>
      <c r="K67" s="517">
        <f t="shared" si="5"/>
        <v>150</v>
      </c>
      <c r="L67" s="517">
        <f t="shared" si="6"/>
        <v>139</v>
      </c>
    </row>
    <row r="68" spans="1:12">
      <c r="A68" s="520">
        <v>41154</v>
      </c>
      <c r="B68" s="520">
        <v>41155</v>
      </c>
      <c r="C68" s="517">
        <v>61484754</v>
      </c>
      <c r="D68" s="517">
        <v>63446429</v>
      </c>
      <c r="E68" s="517">
        <v>48800128</v>
      </c>
      <c r="F68" s="517">
        <f t="shared" si="7"/>
        <v>173731311</v>
      </c>
      <c r="G68" s="517">
        <v>399160</v>
      </c>
      <c r="H68" s="517">
        <v>422111</v>
      </c>
      <c r="I68" s="517">
        <v>352124</v>
      </c>
      <c r="J68" s="517">
        <f t="shared" si="4"/>
        <v>154</v>
      </c>
      <c r="K68" s="517">
        <f t="shared" si="5"/>
        <v>150</v>
      </c>
      <c r="L68" s="517">
        <f t="shared" si="6"/>
        <v>139</v>
      </c>
    </row>
    <row r="69" spans="1:12">
      <c r="A69" s="520">
        <v>41155</v>
      </c>
      <c r="B69" s="520">
        <v>41156</v>
      </c>
      <c r="C69" s="517">
        <v>61716442</v>
      </c>
      <c r="D69" s="517">
        <v>63459543</v>
      </c>
      <c r="E69" s="517">
        <v>48827469</v>
      </c>
      <c r="F69" s="517">
        <f t="shared" si="7"/>
        <v>174003454</v>
      </c>
      <c r="G69" s="517">
        <v>399160</v>
      </c>
      <c r="H69" s="517">
        <v>422111</v>
      </c>
      <c r="I69" s="517">
        <v>352124</v>
      </c>
      <c r="J69" s="517">
        <f t="shared" ref="J69:J100" si="8">C69/G69</f>
        <v>155</v>
      </c>
      <c r="K69" s="517">
        <f t="shared" ref="K69:K100" si="9">D69/H69</f>
        <v>150</v>
      </c>
      <c r="L69" s="517">
        <f t="shared" ref="L69:L100" si="10">E69/I69</f>
        <v>139</v>
      </c>
    </row>
    <row r="70" spans="1:12">
      <c r="A70" s="520">
        <v>41156</v>
      </c>
      <c r="B70" s="520">
        <v>41157</v>
      </c>
      <c r="C70" s="517">
        <v>61606895</v>
      </c>
      <c r="D70" s="517">
        <v>63464984</v>
      </c>
      <c r="E70" s="517">
        <v>48838617</v>
      </c>
      <c r="F70" s="517">
        <f t="shared" si="7"/>
        <v>173910496</v>
      </c>
      <c r="G70" s="517">
        <v>399160</v>
      </c>
      <c r="H70" s="517">
        <v>422111</v>
      </c>
      <c r="I70" s="517">
        <v>352124</v>
      </c>
      <c r="J70" s="517">
        <f t="shared" si="8"/>
        <v>154</v>
      </c>
      <c r="K70" s="517">
        <f t="shared" si="9"/>
        <v>150</v>
      </c>
      <c r="L70" s="517">
        <f t="shared" si="10"/>
        <v>139</v>
      </c>
    </row>
    <row r="71" spans="1:12">
      <c r="A71" s="520">
        <v>41157</v>
      </c>
      <c r="B71" s="520">
        <v>41158</v>
      </c>
      <c r="C71" s="517">
        <v>61369845</v>
      </c>
      <c r="D71" s="517">
        <v>63418810</v>
      </c>
      <c r="E71" s="517">
        <v>48795513</v>
      </c>
      <c r="F71" s="517">
        <f t="shared" si="7"/>
        <v>173584168</v>
      </c>
      <c r="G71" s="517">
        <v>399160</v>
      </c>
      <c r="H71" s="517">
        <v>422111</v>
      </c>
      <c r="I71" s="517">
        <v>352124</v>
      </c>
      <c r="J71" s="517">
        <f t="shared" si="8"/>
        <v>154</v>
      </c>
      <c r="K71" s="517">
        <f t="shared" si="9"/>
        <v>150</v>
      </c>
      <c r="L71" s="517">
        <f t="shared" si="10"/>
        <v>139</v>
      </c>
    </row>
    <row r="72" spans="1:12">
      <c r="A72" s="520">
        <v>41158</v>
      </c>
      <c r="B72" s="520">
        <v>41159</v>
      </c>
      <c r="C72" s="517">
        <v>60669514</v>
      </c>
      <c r="D72" s="517">
        <v>63413839</v>
      </c>
      <c r="E72" s="517">
        <v>48797012</v>
      </c>
      <c r="F72" s="517">
        <f t="shared" si="7"/>
        <v>172880365</v>
      </c>
      <c r="G72" s="517">
        <v>399160</v>
      </c>
      <c r="H72" s="517">
        <v>422111</v>
      </c>
      <c r="I72" s="517">
        <v>352124</v>
      </c>
      <c r="J72" s="517">
        <f t="shared" si="8"/>
        <v>152</v>
      </c>
      <c r="K72" s="517">
        <f t="shared" si="9"/>
        <v>150</v>
      </c>
      <c r="L72" s="517">
        <f t="shared" si="10"/>
        <v>139</v>
      </c>
    </row>
    <row r="73" spans="1:12">
      <c r="A73" s="520">
        <v>41159</v>
      </c>
      <c r="B73" s="520">
        <v>41160</v>
      </c>
      <c r="C73" s="517">
        <v>61054498</v>
      </c>
      <c r="D73" s="517">
        <v>63463692</v>
      </c>
      <c r="E73" s="517">
        <v>48834225</v>
      </c>
      <c r="F73" s="517">
        <f t="shared" si="7"/>
        <v>173352415</v>
      </c>
      <c r="G73" s="517">
        <v>399160</v>
      </c>
      <c r="H73" s="517">
        <v>422111</v>
      </c>
      <c r="I73" s="517">
        <v>352124</v>
      </c>
      <c r="J73" s="517">
        <f t="shared" si="8"/>
        <v>153</v>
      </c>
      <c r="K73" s="517">
        <f t="shared" si="9"/>
        <v>150</v>
      </c>
      <c r="L73" s="517">
        <f t="shared" si="10"/>
        <v>139</v>
      </c>
    </row>
    <row r="74" spans="1:12">
      <c r="A74" s="520">
        <v>41160</v>
      </c>
      <c r="B74" s="520">
        <v>41161</v>
      </c>
      <c r="C74" s="517">
        <v>61054498</v>
      </c>
      <c r="D74" s="517">
        <v>63463692</v>
      </c>
      <c r="E74" s="517">
        <v>48834225</v>
      </c>
      <c r="F74" s="517">
        <f t="shared" si="7"/>
        <v>173352415</v>
      </c>
      <c r="G74" s="517">
        <v>399160</v>
      </c>
      <c r="H74" s="517">
        <v>422111</v>
      </c>
      <c r="I74" s="517">
        <v>352124</v>
      </c>
      <c r="J74" s="517">
        <f t="shared" si="8"/>
        <v>153</v>
      </c>
      <c r="K74" s="517">
        <f t="shared" si="9"/>
        <v>150</v>
      </c>
      <c r="L74" s="517">
        <f t="shared" si="10"/>
        <v>139</v>
      </c>
    </row>
    <row r="75" spans="1:12">
      <c r="A75" s="520">
        <v>41161</v>
      </c>
      <c r="B75" s="520">
        <v>41162</v>
      </c>
      <c r="C75" s="517">
        <v>61054498</v>
      </c>
      <c r="D75" s="517">
        <v>63463692</v>
      </c>
      <c r="E75" s="517">
        <v>48834225</v>
      </c>
      <c r="F75" s="517">
        <f t="shared" si="7"/>
        <v>173352415</v>
      </c>
      <c r="G75" s="517">
        <v>399160</v>
      </c>
      <c r="H75" s="517">
        <v>422111</v>
      </c>
      <c r="I75" s="517">
        <v>352124</v>
      </c>
      <c r="J75" s="517">
        <f t="shared" si="8"/>
        <v>153</v>
      </c>
      <c r="K75" s="517">
        <f t="shared" si="9"/>
        <v>150</v>
      </c>
      <c r="L75" s="517">
        <f t="shared" si="10"/>
        <v>139</v>
      </c>
    </row>
    <row r="76" spans="1:12">
      <c r="A76" s="520">
        <v>41162</v>
      </c>
      <c r="B76" s="520">
        <v>41163</v>
      </c>
      <c r="C76" s="517">
        <v>60814176</v>
      </c>
      <c r="D76" s="517">
        <v>63566809</v>
      </c>
      <c r="E76" s="517">
        <v>48909904</v>
      </c>
      <c r="F76" s="517">
        <f t="shared" si="7"/>
        <v>173290889</v>
      </c>
      <c r="G76" s="517">
        <v>399160</v>
      </c>
      <c r="H76" s="517">
        <v>422111</v>
      </c>
      <c r="I76" s="517">
        <v>352124</v>
      </c>
      <c r="J76" s="517">
        <f t="shared" si="8"/>
        <v>152</v>
      </c>
      <c r="K76" s="517">
        <f t="shared" si="9"/>
        <v>151</v>
      </c>
      <c r="L76" s="517">
        <f t="shared" si="10"/>
        <v>139</v>
      </c>
    </row>
    <row r="77" spans="1:12">
      <c r="A77" s="520">
        <v>41163</v>
      </c>
      <c r="B77" s="520">
        <v>41164</v>
      </c>
      <c r="C77" s="517">
        <v>60822195</v>
      </c>
      <c r="D77" s="517">
        <v>63507196</v>
      </c>
      <c r="E77" s="517">
        <v>48863639</v>
      </c>
      <c r="F77" s="517">
        <f t="shared" si="7"/>
        <v>173193030</v>
      </c>
      <c r="G77" s="517">
        <v>399160</v>
      </c>
      <c r="H77" s="517">
        <v>422111</v>
      </c>
      <c r="I77" s="517">
        <v>352124</v>
      </c>
      <c r="J77" s="517">
        <f t="shared" si="8"/>
        <v>152</v>
      </c>
      <c r="K77" s="517">
        <f t="shared" si="9"/>
        <v>150</v>
      </c>
      <c r="L77" s="517">
        <f t="shared" si="10"/>
        <v>139</v>
      </c>
    </row>
    <row r="78" spans="1:12">
      <c r="A78" s="520">
        <v>41164</v>
      </c>
      <c r="B78" s="520">
        <v>41165</v>
      </c>
      <c r="C78" s="517">
        <v>61416367</v>
      </c>
      <c r="D78" s="517">
        <v>63721042</v>
      </c>
      <c r="E78" s="517">
        <v>48941978</v>
      </c>
      <c r="F78" s="517">
        <f t="shared" si="7"/>
        <v>174079387</v>
      </c>
      <c r="G78" s="517">
        <v>400176</v>
      </c>
      <c r="H78" s="517">
        <v>423220</v>
      </c>
      <c r="I78" s="517">
        <v>352398</v>
      </c>
      <c r="J78" s="517">
        <f t="shared" si="8"/>
        <v>153</v>
      </c>
      <c r="K78" s="517">
        <f t="shared" si="9"/>
        <v>151</v>
      </c>
      <c r="L78" s="517">
        <f t="shared" si="10"/>
        <v>139</v>
      </c>
    </row>
    <row r="79" spans="1:12">
      <c r="A79" s="520">
        <v>41165</v>
      </c>
      <c r="B79" s="520">
        <v>41166</v>
      </c>
      <c r="C79" s="517">
        <v>61537758</v>
      </c>
      <c r="D79" s="517">
        <v>63711599</v>
      </c>
      <c r="E79" s="517">
        <v>48935914</v>
      </c>
      <c r="F79" s="517">
        <f t="shared" si="7"/>
        <v>174185271</v>
      </c>
      <c r="G79" s="517">
        <v>400176</v>
      </c>
      <c r="H79" s="517">
        <v>423220</v>
      </c>
      <c r="I79" s="517">
        <v>352398</v>
      </c>
      <c r="J79" s="517">
        <f t="shared" si="8"/>
        <v>154</v>
      </c>
      <c r="K79" s="517">
        <f t="shared" si="9"/>
        <v>151</v>
      </c>
      <c r="L79" s="517">
        <f t="shared" si="10"/>
        <v>139</v>
      </c>
    </row>
    <row r="80" spans="1:12">
      <c r="A80" s="520">
        <v>41166</v>
      </c>
      <c r="B80" s="520">
        <v>41167</v>
      </c>
      <c r="C80" s="517">
        <v>61693211</v>
      </c>
      <c r="D80" s="517">
        <v>63726206</v>
      </c>
      <c r="E80" s="517">
        <v>48947798</v>
      </c>
      <c r="F80" s="517">
        <f t="shared" ref="F80:F111" si="11">SUM(C80:E80)</f>
        <v>174367215</v>
      </c>
      <c r="G80" s="517">
        <v>400176</v>
      </c>
      <c r="H80" s="517">
        <v>423220</v>
      </c>
      <c r="I80" s="517">
        <v>352398</v>
      </c>
      <c r="J80" s="517">
        <f t="shared" si="8"/>
        <v>154</v>
      </c>
      <c r="K80" s="517">
        <f t="shared" si="9"/>
        <v>151</v>
      </c>
      <c r="L80" s="517">
        <f t="shared" si="10"/>
        <v>139</v>
      </c>
    </row>
    <row r="81" spans="1:12">
      <c r="A81" s="520">
        <v>41166</v>
      </c>
      <c r="B81" s="520">
        <v>41168</v>
      </c>
      <c r="C81" s="517">
        <v>61693211</v>
      </c>
      <c r="D81" s="517">
        <v>63726206</v>
      </c>
      <c r="E81" s="517">
        <v>48947798</v>
      </c>
      <c r="F81" s="517">
        <f t="shared" si="11"/>
        <v>174367215</v>
      </c>
      <c r="G81" s="517">
        <v>400176</v>
      </c>
      <c r="H81" s="517">
        <v>423220</v>
      </c>
      <c r="I81" s="517">
        <v>352398</v>
      </c>
      <c r="J81" s="517">
        <f t="shared" si="8"/>
        <v>154</v>
      </c>
      <c r="K81" s="517">
        <f t="shared" si="9"/>
        <v>151</v>
      </c>
      <c r="L81" s="517">
        <f t="shared" si="10"/>
        <v>139</v>
      </c>
    </row>
    <row r="82" spans="1:12">
      <c r="A82" s="520">
        <v>41166</v>
      </c>
      <c r="B82" s="520">
        <v>41169</v>
      </c>
      <c r="C82" s="517">
        <v>61693211</v>
      </c>
      <c r="D82" s="517">
        <v>63726206</v>
      </c>
      <c r="E82" s="517">
        <v>48947798</v>
      </c>
      <c r="F82" s="517">
        <f t="shared" si="11"/>
        <v>174367215</v>
      </c>
      <c r="G82" s="517">
        <v>400176</v>
      </c>
      <c r="H82" s="517">
        <v>423220</v>
      </c>
      <c r="I82" s="517">
        <v>352398</v>
      </c>
      <c r="J82" s="517">
        <f t="shared" si="8"/>
        <v>154</v>
      </c>
      <c r="K82" s="517">
        <f t="shared" si="9"/>
        <v>151</v>
      </c>
      <c r="L82" s="517">
        <f t="shared" si="10"/>
        <v>139</v>
      </c>
    </row>
    <row r="83" spans="1:12">
      <c r="A83" s="520">
        <v>41169</v>
      </c>
      <c r="B83" s="520">
        <v>41170</v>
      </c>
      <c r="C83" s="517">
        <v>61624074</v>
      </c>
      <c r="D83" s="517">
        <v>63824127</v>
      </c>
      <c r="E83" s="517">
        <v>48984323</v>
      </c>
      <c r="F83" s="517">
        <f t="shared" si="11"/>
        <v>174432524</v>
      </c>
      <c r="G83" s="517">
        <v>400242</v>
      </c>
      <c r="H83" s="517">
        <v>423699</v>
      </c>
      <c r="I83" s="517">
        <v>352527</v>
      </c>
      <c r="J83" s="517">
        <f t="shared" si="8"/>
        <v>154</v>
      </c>
      <c r="K83" s="517">
        <f t="shared" si="9"/>
        <v>151</v>
      </c>
      <c r="L83" s="517">
        <f t="shared" si="10"/>
        <v>139</v>
      </c>
    </row>
    <row r="84" spans="1:12">
      <c r="A84" s="520">
        <v>41170</v>
      </c>
      <c r="B84" s="520">
        <v>41171</v>
      </c>
      <c r="C84" s="517">
        <v>61530686</v>
      </c>
      <c r="D84" s="517">
        <v>63836504</v>
      </c>
      <c r="E84" s="517">
        <v>48993782</v>
      </c>
      <c r="F84" s="517">
        <f t="shared" si="11"/>
        <v>174360972</v>
      </c>
      <c r="G84" s="517">
        <v>400242</v>
      </c>
      <c r="H84" s="517">
        <v>423699</v>
      </c>
      <c r="I84" s="517">
        <v>352527</v>
      </c>
      <c r="J84" s="517">
        <f t="shared" si="8"/>
        <v>154</v>
      </c>
      <c r="K84" s="517">
        <f t="shared" si="9"/>
        <v>151</v>
      </c>
      <c r="L84" s="517">
        <f t="shared" si="10"/>
        <v>139</v>
      </c>
    </row>
    <row r="85" spans="1:12">
      <c r="A85" s="520">
        <v>41171</v>
      </c>
      <c r="B85" s="520">
        <v>41172</v>
      </c>
      <c r="C85" s="517">
        <v>61809828</v>
      </c>
      <c r="D85" s="517">
        <v>63826778</v>
      </c>
      <c r="E85" s="517">
        <v>48989242</v>
      </c>
      <c r="F85" s="517">
        <f t="shared" si="11"/>
        <v>174625848</v>
      </c>
      <c r="G85" s="517">
        <v>400242</v>
      </c>
      <c r="H85" s="517">
        <v>423699</v>
      </c>
      <c r="I85" s="517">
        <v>352527</v>
      </c>
      <c r="J85" s="517">
        <f t="shared" si="8"/>
        <v>154</v>
      </c>
      <c r="K85" s="517">
        <f t="shared" si="9"/>
        <v>151</v>
      </c>
      <c r="L85" s="517">
        <f t="shared" si="10"/>
        <v>139</v>
      </c>
    </row>
    <row r="86" spans="1:12">
      <c r="A86" s="520">
        <v>41172</v>
      </c>
      <c r="B86" s="520">
        <v>41173</v>
      </c>
      <c r="C86" s="517">
        <v>61247204</v>
      </c>
      <c r="D86" s="517">
        <v>63722146</v>
      </c>
      <c r="E86" s="517">
        <v>49002689</v>
      </c>
      <c r="F86" s="517">
        <f t="shared" si="11"/>
        <v>173972039</v>
      </c>
      <c r="G86" s="517">
        <v>400242</v>
      </c>
      <c r="H86" s="517">
        <v>423699</v>
      </c>
      <c r="I86" s="517">
        <v>352527</v>
      </c>
      <c r="J86" s="517">
        <f t="shared" si="8"/>
        <v>153</v>
      </c>
      <c r="K86" s="517">
        <f t="shared" si="9"/>
        <v>150</v>
      </c>
      <c r="L86" s="517">
        <f t="shared" si="10"/>
        <v>139</v>
      </c>
    </row>
    <row r="87" spans="1:12">
      <c r="A87" s="520">
        <v>41172</v>
      </c>
      <c r="B87" s="520">
        <v>41174</v>
      </c>
      <c r="C87" s="517">
        <v>61247204</v>
      </c>
      <c r="D87" s="517">
        <v>63722146</v>
      </c>
      <c r="E87" s="517">
        <v>49002689</v>
      </c>
      <c r="F87" s="517">
        <f t="shared" si="11"/>
        <v>173972039</v>
      </c>
      <c r="G87" s="517">
        <v>400242</v>
      </c>
      <c r="H87" s="517">
        <v>423699</v>
      </c>
      <c r="I87" s="517">
        <v>352527</v>
      </c>
      <c r="J87" s="517">
        <f t="shared" si="8"/>
        <v>153</v>
      </c>
      <c r="K87" s="517">
        <f t="shared" si="9"/>
        <v>150</v>
      </c>
      <c r="L87" s="517">
        <f t="shared" si="10"/>
        <v>139</v>
      </c>
    </row>
    <row r="88" spans="1:12">
      <c r="A88" s="520">
        <v>41172</v>
      </c>
      <c r="B88" s="520">
        <v>41175</v>
      </c>
      <c r="C88" s="517">
        <v>61247204</v>
      </c>
      <c r="D88" s="517">
        <v>63722146</v>
      </c>
      <c r="E88" s="517">
        <v>49002689</v>
      </c>
      <c r="F88" s="517">
        <f t="shared" si="11"/>
        <v>173972039</v>
      </c>
      <c r="G88" s="517">
        <v>400242</v>
      </c>
      <c r="H88" s="517">
        <v>423699</v>
      </c>
      <c r="I88" s="517">
        <v>352527</v>
      </c>
      <c r="J88" s="517">
        <f t="shared" si="8"/>
        <v>153</v>
      </c>
      <c r="K88" s="517">
        <f t="shared" si="9"/>
        <v>150</v>
      </c>
      <c r="L88" s="517">
        <f t="shared" si="10"/>
        <v>139</v>
      </c>
    </row>
    <row r="89" spans="1:12">
      <c r="A89" s="520">
        <v>41172</v>
      </c>
      <c r="B89" s="520">
        <v>41176</v>
      </c>
      <c r="C89" s="517">
        <v>61247204</v>
      </c>
      <c r="D89" s="517">
        <v>63722146</v>
      </c>
      <c r="E89" s="517">
        <v>49002689</v>
      </c>
      <c r="F89" s="517">
        <f t="shared" si="11"/>
        <v>173972039</v>
      </c>
      <c r="G89" s="517">
        <v>400242</v>
      </c>
      <c r="H89" s="517">
        <v>423699</v>
      </c>
      <c r="I89" s="517">
        <v>352527</v>
      </c>
      <c r="J89" s="517">
        <f t="shared" si="8"/>
        <v>153</v>
      </c>
      <c r="K89" s="517">
        <f t="shared" si="9"/>
        <v>150</v>
      </c>
      <c r="L89" s="517">
        <f t="shared" si="10"/>
        <v>139</v>
      </c>
    </row>
    <row r="90" spans="1:12">
      <c r="A90" s="520">
        <v>41176</v>
      </c>
      <c r="B90" s="520">
        <v>41177</v>
      </c>
      <c r="C90" s="517">
        <v>60989067</v>
      </c>
      <c r="D90" s="517">
        <v>63785661</v>
      </c>
      <c r="E90" s="517">
        <v>49107600</v>
      </c>
      <c r="F90" s="517">
        <f t="shared" si="11"/>
        <v>173882328</v>
      </c>
      <c r="G90" s="517">
        <v>400242</v>
      </c>
      <c r="H90" s="517">
        <v>423699</v>
      </c>
      <c r="I90" s="517">
        <v>352527</v>
      </c>
      <c r="J90" s="517">
        <f t="shared" si="8"/>
        <v>152</v>
      </c>
      <c r="K90" s="517">
        <f t="shared" si="9"/>
        <v>151</v>
      </c>
      <c r="L90" s="517">
        <f t="shared" si="10"/>
        <v>139</v>
      </c>
    </row>
    <row r="91" spans="1:12">
      <c r="A91" s="520">
        <v>41177</v>
      </c>
      <c r="B91" s="520">
        <v>41178</v>
      </c>
      <c r="C91" s="517">
        <v>61097440</v>
      </c>
      <c r="D91" s="517">
        <v>63850809</v>
      </c>
      <c r="E91" s="517">
        <v>49104042</v>
      </c>
      <c r="F91" s="517">
        <f t="shared" si="11"/>
        <v>174052291</v>
      </c>
      <c r="G91" s="517">
        <v>400242</v>
      </c>
      <c r="H91" s="517">
        <v>423699</v>
      </c>
      <c r="I91" s="517">
        <v>352527</v>
      </c>
      <c r="J91" s="517">
        <f t="shared" si="8"/>
        <v>153</v>
      </c>
      <c r="K91" s="517">
        <f t="shared" si="9"/>
        <v>151</v>
      </c>
      <c r="L91" s="517">
        <f t="shared" si="10"/>
        <v>139</v>
      </c>
    </row>
    <row r="92" spans="1:12">
      <c r="A92" s="520">
        <v>41178</v>
      </c>
      <c r="B92" s="520">
        <v>41179</v>
      </c>
      <c r="C92" s="517">
        <v>61241195</v>
      </c>
      <c r="D92" s="517">
        <v>63916800</v>
      </c>
      <c r="E92" s="517">
        <v>49144738</v>
      </c>
      <c r="F92" s="517">
        <f t="shared" si="11"/>
        <v>174302733</v>
      </c>
      <c r="G92" s="517">
        <v>400270</v>
      </c>
      <c r="H92" s="517">
        <v>423768</v>
      </c>
      <c r="I92" s="517">
        <v>352546</v>
      </c>
      <c r="J92" s="517">
        <f t="shared" si="8"/>
        <v>153</v>
      </c>
      <c r="K92" s="517">
        <f t="shared" si="9"/>
        <v>151</v>
      </c>
      <c r="L92" s="517">
        <f t="shared" si="10"/>
        <v>139</v>
      </c>
    </row>
    <row r="93" spans="1:12">
      <c r="A93" s="520">
        <v>41179</v>
      </c>
      <c r="B93" s="520">
        <v>41180</v>
      </c>
      <c r="C93" s="517">
        <v>61214984</v>
      </c>
      <c r="D93" s="517">
        <v>63896007</v>
      </c>
      <c r="E93" s="517">
        <v>49149678</v>
      </c>
      <c r="F93" s="517">
        <f t="shared" si="11"/>
        <v>174260669</v>
      </c>
      <c r="G93" s="517">
        <v>400270</v>
      </c>
      <c r="H93" s="517">
        <v>423768</v>
      </c>
      <c r="I93" s="517">
        <v>352546</v>
      </c>
      <c r="J93" s="517">
        <f t="shared" si="8"/>
        <v>153</v>
      </c>
      <c r="K93" s="517">
        <f t="shared" si="9"/>
        <v>151</v>
      </c>
      <c r="L93" s="517">
        <f t="shared" si="10"/>
        <v>139</v>
      </c>
    </row>
    <row r="94" spans="1:12">
      <c r="A94" s="520">
        <v>41180</v>
      </c>
      <c r="B94" s="520">
        <v>41181</v>
      </c>
      <c r="C94" s="517">
        <v>61432797</v>
      </c>
      <c r="D94" s="517">
        <v>63913986</v>
      </c>
      <c r="E94" s="517">
        <v>49147818</v>
      </c>
      <c r="F94" s="517">
        <f t="shared" si="11"/>
        <v>174494601</v>
      </c>
      <c r="G94" s="517">
        <v>400270</v>
      </c>
      <c r="H94" s="517">
        <v>423768</v>
      </c>
      <c r="I94" s="517">
        <v>352546</v>
      </c>
      <c r="J94" s="517">
        <f t="shared" si="8"/>
        <v>153</v>
      </c>
      <c r="K94" s="517">
        <f t="shared" si="9"/>
        <v>151</v>
      </c>
      <c r="L94" s="517">
        <f t="shared" si="10"/>
        <v>139</v>
      </c>
    </row>
    <row r="95" spans="1:12">
      <c r="A95" s="520">
        <v>41181</v>
      </c>
      <c r="B95" s="520">
        <v>41182</v>
      </c>
      <c r="C95" s="517">
        <v>61432797</v>
      </c>
      <c r="D95" s="517">
        <v>63913986</v>
      </c>
      <c r="E95" s="517">
        <v>49147818</v>
      </c>
      <c r="F95" s="517">
        <f t="shared" si="11"/>
        <v>174494601</v>
      </c>
      <c r="G95" s="517">
        <v>400519</v>
      </c>
      <c r="H95" s="517">
        <v>423880</v>
      </c>
      <c r="I95" s="517">
        <v>352573</v>
      </c>
      <c r="J95" s="517">
        <f t="shared" si="8"/>
        <v>153</v>
      </c>
      <c r="K95" s="517">
        <f t="shared" si="9"/>
        <v>151</v>
      </c>
      <c r="L95" s="517">
        <f t="shared" si="10"/>
        <v>139</v>
      </c>
    </row>
    <row r="96" spans="1:12">
      <c r="A96" s="520">
        <v>41182</v>
      </c>
      <c r="B96" s="520">
        <v>41183</v>
      </c>
      <c r="C96" s="517">
        <v>61470363</v>
      </c>
      <c r="D96" s="517">
        <v>63998246</v>
      </c>
      <c r="E96" s="517">
        <v>49174315</v>
      </c>
      <c r="F96" s="517">
        <f t="shared" si="11"/>
        <v>174642924</v>
      </c>
      <c r="G96" s="517">
        <v>400519</v>
      </c>
      <c r="H96" s="517">
        <v>423880</v>
      </c>
      <c r="I96" s="517">
        <v>352573</v>
      </c>
      <c r="J96" s="517">
        <f t="shared" si="8"/>
        <v>153</v>
      </c>
      <c r="K96" s="517">
        <f t="shared" si="9"/>
        <v>151</v>
      </c>
      <c r="L96" s="517">
        <f t="shared" si="10"/>
        <v>139</v>
      </c>
    </row>
    <row r="97" spans="1:12">
      <c r="A97" s="520">
        <v>41183</v>
      </c>
      <c r="B97" s="520">
        <v>41184</v>
      </c>
      <c r="C97" s="517">
        <v>62106946</v>
      </c>
      <c r="D97" s="517">
        <v>64032220</v>
      </c>
      <c r="E97" s="517">
        <v>49199654</v>
      </c>
      <c r="F97" s="517">
        <f t="shared" si="11"/>
        <v>175338820</v>
      </c>
      <c r="G97" s="517">
        <v>400519</v>
      </c>
      <c r="H97" s="517">
        <v>423880</v>
      </c>
      <c r="I97" s="517">
        <v>352573</v>
      </c>
      <c r="J97" s="517">
        <f t="shared" si="8"/>
        <v>155</v>
      </c>
      <c r="K97" s="517">
        <f t="shared" si="9"/>
        <v>151</v>
      </c>
      <c r="L97" s="517">
        <f t="shared" si="10"/>
        <v>140</v>
      </c>
    </row>
    <row r="98" spans="1:12">
      <c r="A98" s="520">
        <v>41184</v>
      </c>
      <c r="B98" s="520">
        <v>41185</v>
      </c>
      <c r="C98" s="517">
        <v>62487173</v>
      </c>
      <c r="D98" s="517">
        <v>64058594</v>
      </c>
      <c r="E98" s="517">
        <v>49221594</v>
      </c>
      <c r="F98" s="517">
        <f t="shared" si="11"/>
        <v>175767361</v>
      </c>
      <c r="G98" s="517">
        <v>400519</v>
      </c>
      <c r="H98" s="517">
        <v>423880</v>
      </c>
      <c r="I98" s="517">
        <v>352573</v>
      </c>
      <c r="J98" s="517">
        <f t="shared" si="8"/>
        <v>156</v>
      </c>
      <c r="K98" s="517">
        <f t="shared" si="9"/>
        <v>151</v>
      </c>
      <c r="L98" s="517">
        <f t="shared" si="10"/>
        <v>140</v>
      </c>
    </row>
    <row r="99" spans="1:12">
      <c r="A99" s="520">
        <v>41185</v>
      </c>
      <c r="B99" s="520">
        <v>41186</v>
      </c>
      <c r="C99" s="517">
        <v>62729691</v>
      </c>
      <c r="D99" s="517">
        <v>64225519</v>
      </c>
      <c r="E99" s="517">
        <v>49287158</v>
      </c>
      <c r="F99" s="517">
        <f t="shared" si="11"/>
        <v>176242368</v>
      </c>
      <c r="G99" s="517">
        <v>400790</v>
      </c>
      <c r="H99" s="517">
        <v>424542</v>
      </c>
      <c r="I99" s="517">
        <v>352752</v>
      </c>
      <c r="J99" s="517">
        <f t="shared" si="8"/>
        <v>157</v>
      </c>
      <c r="K99" s="517">
        <f t="shared" si="9"/>
        <v>151</v>
      </c>
      <c r="L99" s="517">
        <f t="shared" si="10"/>
        <v>140</v>
      </c>
    </row>
    <row r="100" spans="1:12">
      <c r="A100" s="520">
        <v>41186</v>
      </c>
      <c r="B100" s="520">
        <v>41187</v>
      </c>
      <c r="C100" s="517">
        <v>63170887</v>
      </c>
      <c r="D100" s="517">
        <v>64225334</v>
      </c>
      <c r="E100" s="517">
        <v>49293794</v>
      </c>
      <c r="F100" s="517">
        <f t="shared" si="11"/>
        <v>176690015</v>
      </c>
      <c r="G100" s="517">
        <v>400790</v>
      </c>
      <c r="H100" s="517">
        <v>424542</v>
      </c>
      <c r="I100" s="517">
        <v>352752</v>
      </c>
      <c r="J100" s="517">
        <f t="shared" si="8"/>
        <v>158</v>
      </c>
      <c r="K100" s="517">
        <f t="shared" si="9"/>
        <v>151</v>
      </c>
      <c r="L100" s="517">
        <f t="shared" si="10"/>
        <v>140</v>
      </c>
    </row>
    <row r="101" spans="1:12">
      <c r="A101" s="520">
        <v>41187</v>
      </c>
      <c r="B101" s="520">
        <v>41188</v>
      </c>
      <c r="C101" s="517">
        <v>62955186</v>
      </c>
      <c r="D101" s="517">
        <v>64233600</v>
      </c>
      <c r="E101" s="517">
        <v>49302130</v>
      </c>
      <c r="F101" s="517">
        <f t="shared" si="11"/>
        <v>176490916</v>
      </c>
      <c r="G101" s="517">
        <v>400790</v>
      </c>
      <c r="H101" s="517">
        <v>424542</v>
      </c>
      <c r="I101" s="517">
        <v>352752</v>
      </c>
      <c r="J101" s="517">
        <f t="shared" ref="J101:J132" si="12">C101/G101</f>
        <v>157</v>
      </c>
      <c r="K101" s="517">
        <f t="shared" ref="K101:K132" si="13">D101/H101</f>
        <v>151</v>
      </c>
      <c r="L101" s="517">
        <f t="shared" ref="L101:L132" si="14">E101/I101</f>
        <v>140</v>
      </c>
    </row>
    <row r="102" spans="1:12">
      <c r="A102" s="520">
        <v>41187</v>
      </c>
      <c r="B102" s="520">
        <v>41189</v>
      </c>
      <c r="C102" s="517">
        <v>62955186</v>
      </c>
      <c r="D102" s="517">
        <v>64233600</v>
      </c>
      <c r="E102" s="517">
        <v>49302130</v>
      </c>
      <c r="F102" s="517">
        <f t="shared" si="11"/>
        <v>176490916</v>
      </c>
      <c r="G102" s="517">
        <v>400790</v>
      </c>
      <c r="H102" s="517">
        <v>424542</v>
      </c>
      <c r="I102" s="517">
        <v>352752</v>
      </c>
      <c r="J102" s="517">
        <f t="shared" si="12"/>
        <v>157</v>
      </c>
      <c r="K102" s="517">
        <f t="shared" si="13"/>
        <v>151</v>
      </c>
      <c r="L102" s="517">
        <f t="shared" si="14"/>
        <v>140</v>
      </c>
    </row>
    <row r="103" spans="1:12">
      <c r="A103" s="520">
        <v>41187</v>
      </c>
      <c r="B103" s="520">
        <v>41190</v>
      </c>
      <c r="C103" s="517">
        <v>62955186</v>
      </c>
      <c r="D103" s="517">
        <v>64233600</v>
      </c>
      <c r="E103" s="517">
        <v>49302130</v>
      </c>
      <c r="F103" s="517">
        <f t="shared" si="11"/>
        <v>176490916</v>
      </c>
      <c r="G103" s="517">
        <v>400790</v>
      </c>
      <c r="H103" s="517">
        <v>424542</v>
      </c>
      <c r="I103" s="517">
        <v>352752</v>
      </c>
      <c r="J103" s="517">
        <f t="shared" si="12"/>
        <v>157</v>
      </c>
      <c r="K103" s="517">
        <f t="shared" si="13"/>
        <v>151</v>
      </c>
      <c r="L103" s="517">
        <f t="shared" si="14"/>
        <v>140</v>
      </c>
    </row>
    <row r="104" spans="1:12">
      <c r="A104" s="520">
        <v>41190</v>
      </c>
      <c r="B104" s="520">
        <v>41191</v>
      </c>
      <c r="C104" s="517">
        <v>62360772</v>
      </c>
      <c r="D104" s="517">
        <v>64061507</v>
      </c>
      <c r="E104" s="517">
        <v>49320336</v>
      </c>
      <c r="F104" s="517">
        <f t="shared" si="11"/>
        <v>175742615</v>
      </c>
      <c r="G104" s="517">
        <v>400790</v>
      </c>
      <c r="H104" s="517">
        <v>424542</v>
      </c>
      <c r="I104" s="517">
        <v>352752</v>
      </c>
      <c r="J104" s="517">
        <f t="shared" si="12"/>
        <v>156</v>
      </c>
      <c r="K104" s="517">
        <f t="shared" si="13"/>
        <v>151</v>
      </c>
      <c r="L104" s="517">
        <f t="shared" si="14"/>
        <v>140</v>
      </c>
    </row>
    <row r="105" spans="1:12">
      <c r="A105" s="520">
        <v>41191</v>
      </c>
      <c r="B105" s="520">
        <v>41192</v>
      </c>
      <c r="C105" s="517">
        <v>62831573</v>
      </c>
      <c r="D105" s="517">
        <v>64042180</v>
      </c>
      <c r="E105" s="517">
        <v>49318469</v>
      </c>
      <c r="F105" s="517">
        <f t="shared" si="11"/>
        <v>176192222</v>
      </c>
      <c r="G105" s="517">
        <v>400790</v>
      </c>
      <c r="H105" s="517">
        <v>424542</v>
      </c>
      <c r="I105" s="517">
        <v>352752</v>
      </c>
      <c r="J105" s="517">
        <f t="shared" si="12"/>
        <v>157</v>
      </c>
      <c r="K105" s="517">
        <f t="shared" si="13"/>
        <v>151</v>
      </c>
      <c r="L105" s="517">
        <f t="shared" si="14"/>
        <v>140</v>
      </c>
    </row>
    <row r="106" spans="1:12">
      <c r="A106" s="520">
        <v>41192</v>
      </c>
      <c r="B106" s="520">
        <v>41193</v>
      </c>
      <c r="C106" s="517">
        <v>62859041</v>
      </c>
      <c r="D106" s="517">
        <v>64072504</v>
      </c>
      <c r="E106" s="517">
        <v>49345501</v>
      </c>
      <c r="F106" s="517">
        <f t="shared" si="11"/>
        <v>176277046</v>
      </c>
      <c r="G106" s="517">
        <v>400790</v>
      </c>
      <c r="H106" s="517">
        <v>424542</v>
      </c>
      <c r="I106" s="517">
        <v>352752</v>
      </c>
      <c r="J106" s="517">
        <f t="shared" si="12"/>
        <v>157</v>
      </c>
      <c r="K106" s="517">
        <f t="shared" si="13"/>
        <v>151</v>
      </c>
      <c r="L106" s="517">
        <f t="shared" si="14"/>
        <v>140</v>
      </c>
    </row>
    <row r="107" spans="1:12">
      <c r="A107" s="520">
        <v>41193</v>
      </c>
      <c r="B107" s="520">
        <v>41194</v>
      </c>
      <c r="C107" s="517">
        <v>62887310</v>
      </c>
      <c r="D107" s="517">
        <v>64075725</v>
      </c>
      <c r="E107" s="517">
        <v>49341932</v>
      </c>
      <c r="F107" s="517">
        <f t="shared" si="11"/>
        <v>176304967</v>
      </c>
      <c r="G107" s="517">
        <v>400790</v>
      </c>
      <c r="H107" s="517">
        <v>424542</v>
      </c>
      <c r="I107" s="517">
        <v>352752</v>
      </c>
      <c r="J107" s="517">
        <f t="shared" si="12"/>
        <v>157</v>
      </c>
      <c r="K107" s="517">
        <f t="shared" si="13"/>
        <v>151</v>
      </c>
      <c r="L107" s="517">
        <f t="shared" si="14"/>
        <v>140</v>
      </c>
    </row>
    <row r="108" spans="1:12">
      <c r="A108" s="520">
        <v>41194</v>
      </c>
      <c r="B108" s="520">
        <v>41195</v>
      </c>
      <c r="C108" s="517">
        <v>62531381</v>
      </c>
      <c r="D108" s="517">
        <v>64059370</v>
      </c>
      <c r="E108" s="517">
        <v>49326441</v>
      </c>
      <c r="F108" s="517">
        <f t="shared" si="11"/>
        <v>175917192</v>
      </c>
      <c r="G108" s="517">
        <v>400790</v>
      </c>
      <c r="H108" s="517">
        <v>424542</v>
      </c>
      <c r="I108" s="517">
        <v>352752</v>
      </c>
      <c r="J108" s="517">
        <f t="shared" si="12"/>
        <v>156</v>
      </c>
      <c r="K108" s="517">
        <f t="shared" si="13"/>
        <v>151</v>
      </c>
      <c r="L108" s="517">
        <f t="shared" si="14"/>
        <v>140</v>
      </c>
    </row>
    <row r="109" spans="1:12">
      <c r="A109" s="520">
        <v>41194</v>
      </c>
      <c r="B109" s="520">
        <v>41196</v>
      </c>
      <c r="C109" s="517">
        <v>62531381</v>
      </c>
      <c r="D109" s="517">
        <v>64059370</v>
      </c>
      <c r="E109" s="517">
        <v>49326441</v>
      </c>
      <c r="F109" s="517">
        <f t="shared" si="11"/>
        <v>175917192</v>
      </c>
      <c r="G109" s="517">
        <v>400790</v>
      </c>
      <c r="H109" s="517">
        <v>424542</v>
      </c>
      <c r="I109" s="517">
        <v>352752</v>
      </c>
      <c r="J109" s="517">
        <f t="shared" si="12"/>
        <v>156</v>
      </c>
      <c r="K109" s="517">
        <f t="shared" si="13"/>
        <v>151</v>
      </c>
      <c r="L109" s="517">
        <f t="shared" si="14"/>
        <v>140</v>
      </c>
    </row>
    <row r="110" spans="1:12">
      <c r="A110" s="520">
        <v>41194</v>
      </c>
      <c r="B110" s="520">
        <v>41197</v>
      </c>
      <c r="C110" s="517">
        <v>62531381</v>
      </c>
      <c r="D110" s="517">
        <v>64059370</v>
      </c>
      <c r="E110" s="517">
        <v>49326441</v>
      </c>
      <c r="F110" s="517">
        <f t="shared" si="11"/>
        <v>175917192</v>
      </c>
      <c r="G110" s="517">
        <v>400790</v>
      </c>
      <c r="H110" s="517">
        <v>424542</v>
      </c>
      <c r="I110" s="517">
        <v>352752</v>
      </c>
      <c r="J110" s="517">
        <f t="shared" si="12"/>
        <v>156</v>
      </c>
      <c r="K110" s="517">
        <f t="shared" si="13"/>
        <v>151</v>
      </c>
      <c r="L110" s="517">
        <f t="shared" si="14"/>
        <v>140</v>
      </c>
    </row>
    <row r="111" spans="1:12">
      <c r="A111" s="520">
        <v>41197</v>
      </c>
      <c r="B111" s="520">
        <v>41198</v>
      </c>
      <c r="C111" s="517">
        <v>62474609</v>
      </c>
      <c r="D111" s="517">
        <v>64083473</v>
      </c>
      <c r="E111" s="517">
        <v>49353103</v>
      </c>
      <c r="F111" s="517">
        <f t="shared" si="11"/>
        <v>175911185</v>
      </c>
      <c r="G111" s="517">
        <v>400790</v>
      </c>
      <c r="H111" s="517">
        <v>424542</v>
      </c>
      <c r="I111" s="517">
        <v>352752</v>
      </c>
      <c r="J111" s="517">
        <f t="shared" si="12"/>
        <v>156</v>
      </c>
      <c r="K111" s="517">
        <f t="shared" si="13"/>
        <v>151</v>
      </c>
      <c r="L111" s="517">
        <f t="shared" si="14"/>
        <v>140</v>
      </c>
    </row>
    <row r="112" spans="1:12">
      <c r="A112" s="520">
        <v>41198</v>
      </c>
      <c r="B112" s="520">
        <v>41199</v>
      </c>
      <c r="C112" s="517">
        <v>62218422</v>
      </c>
      <c r="D112" s="517">
        <v>64092530</v>
      </c>
      <c r="E112" s="517">
        <v>49361422</v>
      </c>
      <c r="F112" s="517">
        <f t="shared" ref="F112:F143" si="15">SUM(C112:E112)</f>
        <v>175672374</v>
      </c>
      <c r="G112" s="517">
        <v>400790</v>
      </c>
      <c r="H112" s="517">
        <v>424542</v>
      </c>
      <c r="I112" s="517">
        <v>352752</v>
      </c>
      <c r="J112" s="517">
        <f t="shared" si="12"/>
        <v>155</v>
      </c>
      <c r="K112" s="517">
        <f t="shared" si="13"/>
        <v>151</v>
      </c>
      <c r="L112" s="517">
        <f t="shared" si="14"/>
        <v>140</v>
      </c>
    </row>
    <row r="113" spans="1:12">
      <c r="A113" s="520">
        <v>41201</v>
      </c>
      <c r="B113" s="520">
        <v>41200</v>
      </c>
      <c r="C113" s="517">
        <v>61682672</v>
      </c>
      <c r="D113" s="517">
        <v>63971437</v>
      </c>
      <c r="E113" s="517">
        <v>49332527</v>
      </c>
      <c r="F113" s="517">
        <f t="shared" si="15"/>
        <v>174986636</v>
      </c>
      <c r="G113" s="517">
        <v>401153</v>
      </c>
      <c r="H113" s="517">
        <v>423634</v>
      </c>
      <c r="I113" s="517">
        <v>352462</v>
      </c>
      <c r="J113" s="517">
        <f t="shared" si="12"/>
        <v>154</v>
      </c>
      <c r="K113" s="517">
        <f t="shared" si="13"/>
        <v>151</v>
      </c>
      <c r="L113" s="517">
        <f t="shared" si="14"/>
        <v>140</v>
      </c>
    </row>
    <row r="114" spans="1:12">
      <c r="A114" s="520">
        <v>41201</v>
      </c>
      <c r="B114" s="520">
        <v>41201</v>
      </c>
      <c r="C114" s="517">
        <v>61925224</v>
      </c>
      <c r="D114" s="517">
        <v>63971437</v>
      </c>
      <c r="E114" s="517">
        <v>49344238</v>
      </c>
      <c r="F114" s="517">
        <f t="shared" si="15"/>
        <v>175240899</v>
      </c>
      <c r="G114" s="517">
        <v>401153</v>
      </c>
      <c r="H114" s="517">
        <v>423634</v>
      </c>
      <c r="I114" s="517">
        <v>352462</v>
      </c>
      <c r="J114" s="517">
        <f t="shared" si="12"/>
        <v>154</v>
      </c>
      <c r="K114" s="517">
        <f t="shared" si="13"/>
        <v>151</v>
      </c>
      <c r="L114" s="517">
        <f t="shared" si="14"/>
        <v>140</v>
      </c>
    </row>
    <row r="115" spans="1:12">
      <c r="A115" s="520">
        <v>41201</v>
      </c>
      <c r="B115" s="520">
        <v>41202</v>
      </c>
      <c r="C115" s="517">
        <v>62325044</v>
      </c>
      <c r="D115" s="517">
        <v>63997749</v>
      </c>
      <c r="E115" s="517">
        <v>49354236</v>
      </c>
      <c r="F115" s="517">
        <f t="shared" si="15"/>
        <v>175677029</v>
      </c>
      <c r="G115" s="517">
        <v>401153</v>
      </c>
      <c r="H115" s="517">
        <v>423634</v>
      </c>
      <c r="I115" s="517">
        <v>352462</v>
      </c>
      <c r="J115" s="517">
        <f t="shared" si="12"/>
        <v>155</v>
      </c>
      <c r="K115" s="517">
        <f t="shared" si="13"/>
        <v>151</v>
      </c>
      <c r="L115" s="517">
        <f t="shared" si="14"/>
        <v>140</v>
      </c>
    </row>
    <row r="116" spans="1:12">
      <c r="A116" s="520">
        <v>41201</v>
      </c>
      <c r="B116" s="520">
        <v>41203</v>
      </c>
      <c r="C116" s="517">
        <v>62325044</v>
      </c>
      <c r="D116" s="517">
        <v>63997749</v>
      </c>
      <c r="E116" s="517">
        <v>49354236</v>
      </c>
      <c r="F116" s="517">
        <f t="shared" si="15"/>
        <v>175677029</v>
      </c>
      <c r="G116" s="517">
        <v>401153</v>
      </c>
      <c r="H116" s="517">
        <v>423634</v>
      </c>
      <c r="I116" s="517">
        <v>352462</v>
      </c>
      <c r="J116" s="517">
        <f t="shared" si="12"/>
        <v>155</v>
      </c>
      <c r="K116" s="517">
        <f t="shared" si="13"/>
        <v>151</v>
      </c>
      <c r="L116" s="517">
        <f t="shared" si="14"/>
        <v>140</v>
      </c>
    </row>
    <row r="117" spans="1:12">
      <c r="A117" s="520">
        <v>41201</v>
      </c>
      <c r="B117" s="520">
        <v>41204</v>
      </c>
      <c r="C117" s="517">
        <v>62325044</v>
      </c>
      <c r="D117" s="517">
        <v>63997749</v>
      </c>
      <c r="E117" s="517">
        <v>49354236</v>
      </c>
      <c r="F117" s="517">
        <f t="shared" si="15"/>
        <v>175677029</v>
      </c>
      <c r="G117" s="517">
        <v>401153</v>
      </c>
      <c r="H117" s="517">
        <v>423634</v>
      </c>
      <c r="I117" s="517">
        <v>352462</v>
      </c>
      <c r="J117" s="517">
        <f t="shared" si="12"/>
        <v>155</v>
      </c>
      <c r="K117" s="517">
        <f t="shared" si="13"/>
        <v>151</v>
      </c>
      <c r="L117" s="517">
        <f t="shared" si="14"/>
        <v>140</v>
      </c>
    </row>
    <row r="118" spans="1:12">
      <c r="A118" s="520">
        <v>41204</v>
      </c>
      <c r="B118" s="520">
        <v>41205</v>
      </c>
      <c r="C118" s="517">
        <v>62452913</v>
      </c>
      <c r="D118" s="517">
        <v>64038183</v>
      </c>
      <c r="E118" s="517">
        <v>49387662</v>
      </c>
      <c r="F118" s="517">
        <f t="shared" si="15"/>
        <v>175878758</v>
      </c>
      <c r="G118" s="517">
        <v>401153</v>
      </c>
      <c r="H118" s="517">
        <v>423634</v>
      </c>
      <c r="I118" s="517">
        <v>352462</v>
      </c>
      <c r="J118" s="517">
        <f t="shared" si="12"/>
        <v>156</v>
      </c>
      <c r="K118" s="517">
        <f t="shared" si="13"/>
        <v>151</v>
      </c>
      <c r="L118" s="517">
        <f t="shared" si="14"/>
        <v>140</v>
      </c>
    </row>
    <row r="119" spans="1:12">
      <c r="A119" s="520">
        <v>41205</v>
      </c>
      <c r="B119" s="520">
        <v>41206</v>
      </c>
      <c r="C119" s="517">
        <v>62151601</v>
      </c>
      <c r="D119" s="517">
        <v>64022581</v>
      </c>
      <c r="E119" s="517">
        <v>49399318</v>
      </c>
      <c r="F119" s="517">
        <f t="shared" si="15"/>
        <v>175573500</v>
      </c>
      <c r="G119" s="517">
        <v>401153</v>
      </c>
      <c r="H119" s="517">
        <v>423634</v>
      </c>
      <c r="I119" s="517">
        <v>352462</v>
      </c>
      <c r="J119" s="517">
        <f t="shared" si="12"/>
        <v>155</v>
      </c>
      <c r="K119" s="517">
        <f t="shared" si="13"/>
        <v>151</v>
      </c>
      <c r="L119" s="517">
        <f t="shared" si="14"/>
        <v>140</v>
      </c>
    </row>
    <row r="120" spans="1:12">
      <c r="A120" s="520">
        <v>41206</v>
      </c>
      <c r="B120" s="520">
        <v>41207</v>
      </c>
      <c r="C120" s="517">
        <v>61837795</v>
      </c>
      <c r="D120" s="517">
        <v>63636893</v>
      </c>
      <c r="E120" s="517">
        <v>49331824</v>
      </c>
      <c r="F120" s="517">
        <f t="shared" si="15"/>
        <v>174806512</v>
      </c>
      <c r="G120" s="517">
        <v>398098</v>
      </c>
      <c r="H120" s="517">
        <v>421433</v>
      </c>
      <c r="I120" s="517">
        <v>351871</v>
      </c>
      <c r="J120" s="517">
        <f t="shared" si="12"/>
        <v>155</v>
      </c>
      <c r="K120" s="517">
        <f t="shared" si="13"/>
        <v>151</v>
      </c>
      <c r="L120" s="517">
        <f t="shared" si="14"/>
        <v>140</v>
      </c>
    </row>
    <row r="121" spans="1:12">
      <c r="A121" s="520">
        <v>41207</v>
      </c>
      <c r="B121" s="520">
        <v>41208</v>
      </c>
      <c r="C121" s="517">
        <v>61756758</v>
      </c>
      <c r="D121" s="517">
        <v>63655079</v>
      </c>
      <c r="E121" s="517">
        <v>49345229</v>
      </c>
      <c r="F121" s="517">
        <f t="shared" si="15"/>
        <v>174757066</v>
      </c>
      <c r="G121" s="517">
        <v>398098</v>
      </c>
      <c r="H121" s="517">
        <v>421433</v>
      </c>
      <c r="I121" s="517">
        <v>351871</v>
      </c>
      <c r="J121" s="517">
        <f t="shared" si="12"/>
        <v>155</v>
      </c>
      <c r="K121" s="517">
        <f t="shared" si="13"/>
        <v>151</v>
      </c>
      <c r="L121" s="517">
        <f t="shared" si="14"/>
        <v>140</v>
      </c>
    </row>
    <row r="122" spans="1:12">
      <c r="A122" s="520">
        <v>41208</v>
      </c>
      <c r="B122" s="520">
        <v>41209</v>
      </c>
      <c r="C122" s="517">
        <v>61756758</v>
      </c>
      <c r="D122" s="517">
        <v>63655079</v>
      </c>
      <c r="E122" s="517">
        <v>49345229</v>
      </c>
      <c r="F122" s="517">
        <f t="shared" si="15"/>
        <v>174757066</v>
      </c>
      <c r="G122" s="517">
        <v>398098</v>
      </c>
      <c r="H122" s="517">
        <v>421433</v>
      </c>
      <c r="I122" s="517">
        <v>351871</v>
      </c>
      <c r="J122" s="517">
        <f t="shared" si="12"/>
        <v>155</v>
      </c>
      <c r="K122" s="517">
        <f t="shared" si="13"/>
        <v>151</v>
      </c>
      <c r="L122" s="517">
        <f t="shared" si="14"/>
        <v>140</v>
      </c>
    </row>
    <row r="123" spans="1:12">
      <c r="A123" s="520">
        <v>41209</v>
      </c>
      <c r="B123" s="520">
        <v>41210</v>
      </c>
      <c r="C123" s="517">
        <v>61756758</v>
      </c>
      <c r="D123" s="517">
        <v>63655079</v>
      </c>
      <c r="E123" s="517">
        <v>49345229</v>
      </c>
      <c r="F123" s="517">
        <f t="shared" si="15"/>
        <v>174757066</v>
      </c>
      <c r="G123" s="517">
        <v>398098</v>
      </c>
      <c r="H123" s="517">
        <v>421433</v>
      </c>
      <c r="I123" s="517">
        <v>351871</v>
      </c>
      <c r="J123" s="517">
        <f t="shared" si="12"/>
        <v>155</v>
      </c>
      <c r="K123" s="517">
        <f t="shared" si="13"/>
        <v>151</v>
      </c>
      <c r="L123" s="517">
        <f t="shared" si="14"/>
        <v>140</v>
      </c>
    </row>
    <row r="124" spans="1:12">
      <c r="A124" s="520">
        <v>41210</v>
      </c>
      <c r="B124" s="520">
        <v>41211</v>
      </c>
      <c r="C124" s="517">
        <v>61756758</v>
      </c>
      <c r="D124" s="517">
        <v>63655079</v>
      </c>
      <c r="E124" s="517">
        <v>49345229</v>
      </c>
      <c r="F124" s="517">
        <f t="shared" si="15"/>
        <v>174757066</v>
      </c>
      <c r="G124" s="517">
        <v>398098</v>
      </c>
      <c r="H124" s="517">
        <v>421433</v>
      </c>
      <c r="I124" s="517">
        <v>351871</v>
      </c>
      <c r="J124" s="517">
        <f t="shared" si="12"/>
        <v>155</v>
      </c>
      <c r="K124" s="517">
        <f t="shared" si="13"/>
        <v>151</v>
      </c>
      <c r="L124" s="517">
        <f t="shared" si="14"/>
        <v>140</v>
      </c>
    </row>
    <row r="125" spans="1:12">
      <c r="A125" s="520">
        <v>41211</v>
      </c>
      <c r="B125" s="520">
        <v>41212</v>
      </c>
      <c r="C125" s="517">
        <v>61756758</v>
      </c>
      <c r="D125" s="517">
        <v>63655079</v>
      </c>
      <c r="E125" s="517">
        <v>49345229</v>
      </c>
      <c r="F125" s="517">
        <f t="shared" si="15"/>
        <v>174757066</v>
      </c>
      <c r="G125" s="517">
        <v>398098</v>
      </c>
      <c r="H125" s="517">
        <v>421433</v>
      </c>
      <c r="I125" s="517">
        <v>351871</v>
      </c>
      <c r="J125" s="517">
        <f t="shared" si="12"/>
        <v>155</v>
      </c>
      <c r="K125" s="517">
        <f t="shared" si="13"/>
        <v>151</v>
      </c>
      <c r="L125" s="517">
        <f t="shared" si="14"/>
        <v>140</v>
      </c>
    </row>
    <row r="126" spans="1:12">
      <c r="A126" s="520">
        <v>41212</v>
      </c>
      <c r="B126" s="520">
        <v>41213</v>
      </c>
      <c r="C126" s="517">
        <v>61763054</v>
      </c>
      <c r="D126" s="517">
        <v>63719702</v>
      </c>
      <c r="E126" s="517">
        <v>49391853</v>
      </c>
      <c r="F126" s="517">
        <f t="shared" si="15"/>
        <v>174874609</v>
      </c>
      <c r="G126" s="517">
        <v>398098</v>
      </c>
      <c r="H126" s="517">
        <v>421433</v>
      </c>
      <c r="I126" s="517">
        <v>351871</v>
      </c>
      <c r="J126" s="517">
        <f t="shared" si="12"/>
        <v>155</v>
      </c>
      <c r="K126" s="517">
        <f t="shared" si="13"/>
        <v>151</v>
      </c>
      <c r="L126" s="517">
        <f t="shared" si="14"/>
        <v>140</v>
      </c>
    </row>
    <row r="127" spans="1:12">
      <c r="A127" s="520">
        <v>41213</v>
      </c>
      <c r="B127" s="520">
        <v>41214</v>
      </c>
      <c r="C127" s="517">
        <v>62147081</v>
      </c>
      <c r="D127" s="517">
        <v>63732767</v>
      </c>
      <c r="E127" s="517">
        <v>49381796</v>
      </c>
      <c r="F127" s="517">
        <f t="shared" si="15"/>
        <v>175261644</v>
      </c>
      <c r="G127" s="517">
        <v>398305</v>
      </c>
      <c r="H127" s="517">
        <v>421531</v>
      </c>
      <c r="I127" s="517">
        <v>351898</v>
      </c>
      <c r="J127" s="517">
        <f t="shared" si="12"/>
        <v>156</v>
      </c>
      <c r="K127" s="517">
        <f t="shared" si="13"/>
        <v>151</v>
      </c>
      <c r="L127" s="517">
        <f t="shared" si="14"/>
        <v>140</v>
      </c>
    </row>
    <row r="128" spans="1:12">
      <c r="A128" s="520">
        <v>41214</v>
      </c>
      <c r="B128" s="520">
        <v>41215</v>
      </c>
      <c r="C128" s="517">
        <v>62399380</v>
      </c>
      <c r="D128" s="517">
        <v>63770999</v>
      </c>
      <c r="E128" s="517">
        <v>49386700</v>
      </c>
      <c r="F128" s="517">
        <f t="shared" si="15"/>
        <v>175557079</v>
      </c>
      <c r="G128" s="517">
        <v>398305</v>
      </c>
      <c r="H128" s="517">
        <v>421531</v>
      </c>
      <c r="I128" s="517">
        <v>351898</v>
      </c>
      <c r="J128" s="517">
        <f t="shared" si="12"/>
        <v>157</v>
      </c>
      <c r="K128" s="517">
        <f t="shared" si="13"/>
        <v>151</v>
      </c>
      <c r="L128" s="517">
        <f t="shared" si="14"/>
        <v>140</v>
      </c>
    </row>
    <row r="129" spans="1:12">
      <c r="A129" s="520">
        <v>41215</v>
      </c>
      <c r="B129" s="520">
        <v>41216</v>
      </c>
      <c r="C129" s="517">
        <v>62729240</v>
      </c>
      <c r="D129" s="517">
        <v>63799121</v>
      </c>
      <c r="E129" s="517">
        <v>49405203</v>
      </c>
      <c r="F129" s="517">
        <f t="shared" si="15"/>
        <v>175933564</v>
      </c>
      <c r="G129" s="517">
        <v>398305</v>
      </c>
      <c r="H129" s="517">
        <v>421531</v>
      </c>
      <c r="I129" s="517">
        <v>351898</v>
      </c>
      <c r="J129" s="517">
        <f t="shared" si="12"/>
        <v>157</v>
      </c>
      <c r="K129" s="517">
        <f t="shared" si="13"/>
        <v>151</v>
      </c>
      <c r="L129" s="517">
        <f t="shared" si="14"/>
        <v>140</v>
      </c>
    </row>
    <row r="130" spans="1:12">
      <c r="A130" s="520">
        <v>41216</v>
      </c>
      <c r="B130" s="520">
        <v>41217</v>
      </c>
      <c r="C130" s="517">
        <v>62729240</v>
      </c>
      <c r="D130" s="517">
        <v>63799121</v>
      </c>
      <c r="E130" s="517">
        <v>49405203</v>
      </c>
      <c r="F130" s="517">
        <f t="shared" si="15"/>
        <v>175933564</v>
      </c>
      <c r="G130" s="517">
        <v>398305</v>
      </c>
      <c r="H130" s="517">
        <v>421531</v>
      </c>
      <c r="I130" s="517">
        <v>351898</v>
      </c>
      <c r="J130" s="517">
        <f t="shared" si="12"/>
        <v>157</v>
      </c>
      <c r="K130" s="517">
        <f t="shared" si="13"/>
        <v>151</v>
      </c>
      <c r="L130" s="517">
        <f t="shared" si="14"/>
        <v>140</v>
      </c>
    </row>
    <row r="131" spans="1:12">
      <c r="A131" s="520">
        <v>41217</v>
      </c>
      <c r="B131" s="520">
        <v>41218</v>
      </c>
      <c r="C131" s="517">
        <v>62729240</v>
      </c>
      <c r="D131" s="517">
        <v>63799121</v>
      </c>
      <c r="E131" s="517">
        <v>49405203</v>
      </c>
      <c r="F131" s="517">
        <f t="shared" si="15"/>
        <v>175933564</v>
      </c>
      <c r="G131" s="517">
        <v>398305</v>
      </c>
      <c r="H131" s="517">
        <v>421531</v>
      </c>
      <c r="I131" s="517">
        <v>351898</v>
      </c>
      <c r="J131" s="517">
        <f t="shared" si="12"/>
        <v>157</v>
      </c>
      <c r="K131" s="517">
        <f t="shared" si="13"/>
        <v>151</v>
      </c>
      <c r="L131" s="517">
        <f t="shared" si="14"/>
        <v>140</v>
      </c>
    </row>
    <row r="132" spans="1:12">
      <c r="A132" s="520">
        <v>41218</v>
      </c>
      <c r="B132" s="520">
        <v>41219</v>
      </c>
      <c r="C132" s="517">
        <v>62631641</v>
      </c>
      <c r="D132" s="517">
        <v>63856293</v>
      </c>
      <c r="E132" s="517">
        <v>49447110</v>
      </c>
      <c r="F132" s="517">
        <f t="shared" si="15"/>
        <v>175935044</v>
      </c>
      <c r="G132" s="517">
        <v>398305</v>
      </c>
      <c r="H132" s="517">
        <v>421531</v>
      </c>
      <c r="I132" s="517">
        <v>351898</v>
      </c>
      <c r="J132" s="517">
        <f t="shared" si="12"/>
        <v>157</v>
      </c>
      <c r="K132" s="517">
        <f t="shared" si="13"/>
        <v>151</v>
      </c>
      <c r="L132" s="517">
        <f t="shared" si="14"/>
        <v>141</v>
      </c>
    </row>
    <row r="133" spans="1:12">
      <c r="A133" s="520">
        <v>41219</v>
      </c>
      <c r="B133" s="520">
        <v>41220</v>
      </c>
      <c r="C133" s="517">
        <v>62402521</v>
      </c>
      <c r="D133" s="517">
        <v>63898662</v>
      </c>
      <c r="E133" s="517">
        <v>49470710</v>
      </c>
      <c r="F133" s="517">
        <f t="shared" si="15"/>
        <v>175771893</v>
      </c>
      <c r="G133" s="517">
        <v>398305</v>
      </c>
      <c r="H133" s="517">
        <v>421531</v>
      </c>
      <c r="I133" s="517">
        <v>351898</v>
      </c>
      <c r="J133" s="517">
        <f t="shared" ref="J133:J164" si="16">C133/G133</f>
        <v>157</v>
      </c>
      <c r="K133" s="517">
        <f t="shared" ref="K133:K164" si="17">D133/H133</f>
        <v>152</v>
      </c>
      <c r="L133" s="517">
        <f t="shared" ref="L133:L164" si="18">E133/I133</f>
        <v>141</v>
      </c>
    </row>
    <row r="134" spans="1:12">
      <c r="A134" s="520">
        <v>41220</v>
      </c>
      <c r="B134" s="520">
        <v>41221</v>
      </c>
      <c r="C134" s="517">
        <v>62944634</v>
      </c>
      <c r="D134" s="517">
        <v>63912529</v>
      </c>
      <c r="E134" s="517">
        <v>49487505</v>
      </c>
      <c r="F134" s="517">
        <f t="shared" si="15"/>
        <v>176344668</v>
      </c>
      <c r="G134" s="517">
        <v>398305</v>
      </c>
      <c r="H134" s="517">
        <v>421531</v>
      </c>
      <c r="I134" s="517">
        <v>351898</v>
      </c>
      <c r="J134" s="517">
        <f t="shared" si="16"/>
        <v>158</v>
      </c>
      <c r="K134" s="517">
        <f t="shared" si="17"/>
        <v>152</v>
      </c>
      <c r="L134" s="517">
        <f t="shared" si="18"/>
        <v>141</v>
      </c>
    </row>
    <row r="135" spans="1:12">
      <c r="A135" s="520">
        <v>41221</v>
      </c>
      <c r="B135" s="520">
        <v>41222</v>
      </c>
      <c r="C135" s="517">
        <v>62859703</v>
      </c>
      <c r="D135" s="517">
        <v>63923321</v>
      </c>
      <c r="E135" s="517">
        <v>49495783</v>
      </c>
      <c r="F135" s="517">
        <f t="shared" si="15"/>
        <v>176278807</v>
      </c>
      <c r="G135" s="517">
        <v>398305</v>
      </c>
      <c r="H135" s="517">
        <v>421531</v>
      </c>
      <c r="I135" s="517">
        <v>351898</v>
      </c>
      <c r="J135" s="517">
        <f t="shared" si="16"/>
        <v>158</v>
      </c>
      <c r="K135" s="517">
        <f t="shared" si="17"/>
        <v>152</v>
      </c>
      <c r="L135" s="517">
        <f t="shared" si="18"/>
        <v>141</v>
      </c>
    </row>
    <row r="136" spans="1:12">
      <c r="A136" s="520">
        <v>41222</v>
      </c>
      <c r="B136" s="520">
        <v>41223</v>
      </c>
      <c r="C136" s="517">
        <v>62859703</v>
      </c>
      <c r="D136" s="517">
        <v>63923321</v>
      </c>
      <c r="E136" s="517">
        <v>49495783</v>
      </c>
      <c r="F136" s="517">
        <f t="shared" si="15"/>
        <v>176278807</v>
      </c>
      <c r="G136" s="517">
        <v>398305</v>
      </c>
      <c r="H136" s="517">
        <v>421531</v>
      </c>
      <c r="I136" s="517">
        <v>351898</v>
      </c>
      <c r="J136" s="517">
        <f t="shared" si="16"/>
        <v>158</v>
      </c>
      <c r="K136" s="517">
        <f t="shared" si="17"/>
        <v>152</v>
      </c>
      <c r="L136" s="517">
        <f t="shared" si="18"/>
        <v>141</v>
      </c>
    </row>
    <row r="137" spans="1:12">
      <c r="A137" s="520">
        <v>41223</v>
      </c>
      <c r="B137" s="520">
        <v>41224</v>
      </c>
      <c r="C137" s="517">
        <v>62859703</v>
      </c>
      <c r="D137" s="517">
        <v>63923321</v>
      </c>
      <c r="E137" s="517">
        <v>49495783</v>
      </c>
      <c r="F137" s="517">
        <f t="shared" si="15"/>
        <v>176278807</v>
      </c>
      <c r="G137" s="517">
        <v>398305</v>
      </c>
      <c r="H137" s="517">
        <v>421531</v>
      </c>
      <c r="I137" s="517">
        <v>351898</v>
      </c>
      <c r="J137" s="517">
        <f t="shared" si="16"/>
        <v>158</v>
      </c>
      <c r="K137" s="517">
        <f t="shared" si="17"/>
        <v>152</v>
      </c>
      <c r="L137" s="517">
        <f t="shared" si="18"/>
        <v>141</v>
      </c>
    </row>
    <row r="138" spans="1:12">
      <c r="A138" s="520">
        <v>41224</v>
      </c>
      <c r="B138" s="520">
        <v>41225</v>
      </c>
      <c r="C138" s="517">
        <v>62859703</v>
      </c>
      <c r="D138" s="517">
        <v>63923321</v>
      </c>
      <c r="E138" s="517">
        <v>49495783</v>
      </c>
      <c r="F138" s="517">
        <f t="shared" si="15"/>
        <v>176278807</v>
      </c>
      <c r="G138" s="517">
        <v>398305</v>
      </c>
      <c r="H138" s="517">
        <v>421531</v>
      </c>
      <c r="I138" s="517">
        <v>351898</v>
      </c>
      <c r="J138" s="517">
        <f t="shared" si="16"/>
        <v>158</v>
      </c>
      <c r="K138" s="517">
        <f t="shared" si="17"/>
        <v>152</v>
      </c>
      <c r="L138" s="517">
        <f t="shared" si="18"/>
        <v>141</v>
      </c>
    </row>
    <row r="139" spans="1:12">
      <c r="A139" s="520">
        <v>41225</v>
      </c>
      <c r="B139" s="520">
        <v>41226</v>
      </c>
      <c r="C139" s="517">
        <v>62725988</v>
      </c>
      <c r="D139" s="517">
        <v>63975289</v>
      </c>
      <c r="E139" s="517">
        <v>49532996</v>
      </c>
      <c r="F139" s="517">
        <f t="shared" si="15"/>
        <v>176234273</v>
      </c>
      <c r="G139" s="517">
        <v>398305</v>
      </c>
      <c r="H139" s="517">
        <v>421531</v>
      </c>
      <c r="I139" s="517">
        <v>351898</v>
      </c>
      <c r="J139" s="517">
        <f t="shared" si="16"/>
        <v>157</v>
      </c>
      <c r="K139" s="517">
        <f t="shared" si="17"/>
        <v>152</v>
      </c>
      <c r="L139" s="517">
        <f t="shared" si="18"/>
        <v>141</v>
      </c>
    </row>
    <row r="140" spans="1:12">
      <c r="A140" s="520">
        <v>41226</v>
      </c>
      <c r="B140" s="520">
        <v>41227</v>
      </c>
      <c r="C140" s="517">
        <v>62321629</v>
      </c>
      <c r="D140" s="517">
        <v>63991586</v>
      </c>
      <c r="E140" s="517">
        <v>49547472</v>
      </c>
      <c r="F140" s="517">
        <f t="shared" si="15"/>
        <v>175860687</v>
      </c>
      <c r="G140" s="517">
        <v>398305</v>
      </c>
      <c r="H140" s="517">
        <v>421531</v>
      </c>
      <c r="I140" s="517">
        <v>351898</v>
      </c>
      <c r="J140" s="517">
        <f t="shared" si="16"/>
        <v>156</v>
      </c>
      <c r="K140" s="517">
        <f t="shared" si="17"/>
        <v>152</v>
      </c>
      <c r="L140" s="517">
        <f t="shared" si="18"/>
        <v>141</v>
      </c>
    </row>
    <row r="141" spans="1:12">
      <c r="A141" s="520">
        <v>41227</v>
      </c>
      <c r="B141" s="520">
        <v>41228</v>
      </c>
      <c r="C141" s="517">
        <v>62415216</v>
      </c>
      <c r="D141" s="517">
        <v>64005580</v>
      </c>
      <c r="E141" s="517">
        <v>49558547</v>
      </c>
      <c r="F141" s="517">
        <f t="shared" si="15"/>
        <v>175979343</v>
      </c>
      <c r="G141" s="517">
        <v>398305</v>
      </c>
      <c r="H141" s="517">
        <v>421531</v>
      </c>
      <c r="I141" s="517">
        <v>351898</v>
      </c>
      <c r="J141" s="517">
        <f t="shared" si="16"/>
        <v>157</v>
      </c>
      <c r="K141" s="517">
        <f t="shared" si="17"/>
        <v>152</v>
      </c>
      <c r="L141" s="517">
        <f t="shared" si="18"/>
        <v>141</v>
      </c>
    </row>
    <row r="142" spans="1:12">
      <c r="A142" s="520">
        <v>41228</v>
      </c>
      <c r="B142" s="520">
        <v>41229</v>
      </c>
      <c r="C142" s="517">
        <v>62572821</v>
      </c>
      <c r="D142" s="517">
        <v>64030787</v>
      </c>
      <c r="E142" s="517">
        <v>49574823</v>
      </c>
      <c r="F142" s="517">
        <f t="shared" si="15"/>
        <v>176178431</v>
      </c>
      <c r="G142" s="517">
        <v>398305</v>
      </c>
      <c r="H142" s="517">
        <v>421531</v>
      </c>
      <c r="I142" s="517">
        <v>351898</v>
      </c>
      <c r="J142" s="517">
        <f t="shared" si="16"/>
        <v>157</v>
      </c>
      <c r="K142" s="517">
        <f t="shared" si="17"/>
        <v>152</v>
      </c>
      <c r="L142" s="517">
        <f t="shared" si="18"/>
        <v>141</v>
      </c>
    </row>
    <row r="143" spans="1:12">
      <c r="A143" s="520">
        <v>41229</v>
      </c>
      <c r="B143" s="520">
        <v>41230</v>
      </c>
      <c r="C143" s="517">
        <v>62845822</v>
      </c>
      <c r="D143" s="517">
        <v>64029885</v>
      </c>
      <c r="E143" s="517">
        <v>49577765</v>
      </c>
      <c r="F143" s="517">
        <f t="shared" si="15"/>
        <v>176453472</v>
      </c>
      <c r="G143" s="517">
        <v>398305</v>
      </c>
      <c r="H143" s="517">
        <v>421531</v>
      </c>
      <c r="I143" s="517">
        <v>351898</v>
      </c>
      <c r="J143" s="517">
        <f t="shared" si="16"/>
        <v>158</v>
      </c>
      <c r="K143" s="517">
        <f t="shared" si="17"/>
        <v>152</v>
      </c>
      <c r="L143" s="517">
        <f t="shared" si="18"/>
        <v>141</v>
      </c>
    </row>
    <row r="144" spans="1:12">
      <c r="A144" s="520">
        <v>41230</v>
      </c>
      <c r="B144" s="520">
        <v>41231</v>
      </c>
      <c r="C144" s="517">
        <v>62845822</v>
      </c>
      <c r="D144" s="517">
        <v>64029885</v>
      </c>
      <c r="E144" s="517">
        <v>49577765</v>
      </c>
      <c r="F144" s="517">
        <f t="shared" ref="F144:F175" si="19">SUM(C144:E144)</f>
        <v>176453472</v>
      </c>
      <c r="G144" s="517">
        <v>398305</v>
      </c>
      <c r="H144" s="517">
        <v>421531</v>
      </c>
      <c r="I144" s="517">
        <v>351898</v>
      </c>
      <c r="J144" s="517">
        <f t="shared" si="16"/>
        <v>158</v>
      </c>
      <c r="K144" s="517">
        <f t="shared" si="17"/>
        <v>152</v>
      </c>
      <c r="L144" s="517">
        <f t="shared" si="18"/>
        <v>141</v>
      </c>
    </row>
    <row r="145" spans="1:12">
      <c r="A145" s="520">
        <v>41231</v>
      </c>
      <c r="B145" s="520">
        <v>41232</v>
      </c>
      <c r="C145" s="517">
        <v>62845822</v>
      </c>
      <c r="D145" s="517">
        <v>64029885</v>
      </c>
      <c r="E145" s="517">
        <v>49577765</v>
      </c>
      <c r="F145" s="517">
        <f t="shared" si="19"/>
        <v>176453472</v>
      </c>
      <c r="G145" s="517">
        <v>398305</v>
      </c>
      <c r="H145" s="517">
        <v>421531</v>
      </c>
      <c r="I145" s="517">
        <v>351898</v>
      </c>
      <c r="J145" s="517">
        <f t="shared" si="16"/>
        <v>158</v>
      </c>
      <c r="K145" s="517">
        <f t="shared" si="17"/>
        <v>152</v>
      </c>
      <c r="L145" s="517">
        <f t="shared" si="18"/>
        <v>141</v>
      </c>
    </row>
    <row r="146" spans="1:12">
      <c r="A146" s="520">
        <v>41232</v>
      </c>
      <c r="B146" s="520">
        <v>41233</v>
      </c>
      <c r="C146" s="517">
        <v>62982963</v>
      </c>
      <c r="D146" s="517">
        <v>64260741</v>
      </c>
      <c r="E146" s="517">
        <v>49724877</v>
      </c>
      <c r="F146" s="517">
        <f t="shared" si="19"/>
        <v>176968581</v>
      </c>
      <c r="G146" s="517">
        <v>397458</v>
      </c>
      <c r="H146" s="517">
        <v>422827</v>
      </c>
      <c r="I146" s="517">
        <v>352749</v>
      </c>
      <c r="J146" s="517">
        <f t="shared" si="16"/>
        <v>158</v>
      </c>
      <c r="K146" s="517">
        <f t="shared" si="17"/>
        <v>152</v>
      </c>
      <c r="L146" s="517">
        <f t="shared" si="18"/>
        <v>141</v>
      </c>
    </row>
    <row r="147" spans="1:12">
      <c r="A147" s="520">
        <v>41233</v>
      </c>
      <c r="B147" s="520">
        <v>41234</v>
      </c>
      <c r="C147" s="517">
        <v>63178245</v>
      </c>
      <c r="D147" s="517">
        <v>64267286</v>
      </c>
      <c r="E147" s="517">
        <v>49730563</v>
      </c>
      <c r="F147" s="517">
        <f t="shared" si="19"/>
        <v>177176094</v>
      </c>
      <c r="G147" s="517">
        <v>397458</v>
      </c>
      <c r="H147" s="517">
        <v>422827</v>
      </c>
      <c r="I147" s="517">
        <v>352749</v>
      </c>
      <c r="J147" s="517">
        <f t="shared" si="16"/>
        <v>159</v>
      </c>
      <c r="K147" s="517">
        <f t="shared" si="17"/>
        <v>152</v>
      </c>
      <c r="L147" s="517">
        <f t="shared" si="18"/>
        <v>141</v>
      </c>
    </row>
    <row r="148" spans="1:12">
      <c r="A148" s="520">
        <v>41234</v>
      </c>
      <c r="B148" s="520">
        <v>41235</v>
      </c>
      <c r="C148" s="517">
        <v>62895628</v>
      </c>
      <c r="D148" s="517">
        <v>64278729</v>
      </c>
      <c r="E148" s="517">
        <v>49739647</v>
      </c>
      <c r="F148" s="517">
        <f t="shared" si="19"/>
        <v>176914004</v>
      </c>
      <c r="G148" s="517">
        <v>397458</v>
      </c>
      <c r="H148" s="517">
        <v>422827</v>
      </c>
      <c r="I148" s="517">
        <v>352749</v>
      </c>
      <c r="J148" s="517">
        <f t="shared" si="16"/>
        <v>158</v>
      </c>
      <c r="K148" s="517">
        <f t="shared" si="17"/>
        <v>152</v>
      </c>
      <c r="L148" s="517">
        <f t="shared" si="18"/>
        <v>141</v>
      </c>
    </row>
    <row r="149" spans="1:12">
      <c r="A149" s="520">
        <v>41235</v>
      </c>
      <c r="B149" s="520">
        <v>41236</v>
      </c>
      <c r="C149" s="517">
        <v>63149342</v>
      </c>
      <c r="D149" s="517">
        <v>64305831</v>
      </c>
      <c r="E149" s="517">
        <v>49752964</v>
      </c>
      <c r="F149" s="517">
        <f t="shared" si="19"/>
        <v>177208137</v>
      </c>
      <c r="G149" s="517">
        <v>397504</v>
      </c>
      <c r="H149" s="517">
        <v>422942</v>
      </c>
      <c r="I149" s="517">
        <v>352780</v>
      </c>
      <c r="J149" s="517">
        <f t="shared" si="16"/>
        <v>159</v>
      </c>
      <c r="K149" s="517">
        <f t="shared" si="17"/>
        <v>152</v>
      </c>
      <c r="L149" s="517">
        <f t="shared" si="18"/>
        <v>141</v>
      </c>
    </row>
    <row r="150" spans="1:12">
      <c r="A150" s="520">
        <v>41236</v>
      </c>
      <c r="B150" s="520">
        <v>41237</v>
      </c>
      <c r="C150" s="517">
        <v>62960997</v>
      </c>
      <c r="D150" s="517">
        <v>64309260</v>
      </c>
      <c r="E150" s="517">
        <v>49758470</v>
      </c>
      <c r="F150" s="517">
        <f t="shared" si="19"/>
        <v>177028727</v>
      </c>
      <c r="G150" s="517">
        <v>397504</v>
      </c>
      <c r="H150" s="517">
        <v>422942</v>
      </c>
      <c r="I150" s="517">
        <v>352780</v>
      </c>
      <c r="J150" s="517">
        <f t="shared" si="16"/>
        <v>158</v>
      </c>
      <c r="K150" s="517">
        <f t="shared" si="17"/>
        <v>152</v>
      </c>
      <c r="L150" s="517">
        <f t="shared" si="18"/>
        <v>141</v>
      </c>
    </row>
    <row r="151" spans="1:12">
      <c r="A151" s="520">
        <v>41236</v>
      </c>
      <c r="B151" s="520">
        <v>41238</v>
      </c>
      <c r="C151" s="517">
        <v>62960997</v>
      </c>
      <c r="D151" s="517">
        <v>64309260</v>
      </c>
      <c r="E151" s="517">
        <v>49758470</v>
      </c>
      <c r="F151" s="517">
        <f t="shared" si="19"/>
        <v>177028727</v>
      </c>
      <c r="G151" s="517">
        <v>397504</v>
      </c>
      <c r="H151" s="517">
        <v>422942</v>
      </c>
      <c r="I151" s="517">
        <v>352780</v>
      </c>
      <c r="J151" s="517">
        <f t="shared" si="16"/>
        <v>158</v>
      </c>
      <c r="K151" s="517">
        <f t="shared" si="17"/>
        <v>152</v>
      </c>
      <c r="L151" s="517">
        <f t="shared" si="18"/>
        <v>141</v>
      </c>
    </row>
    <row r="152" spans="1:12">
      <c r="A152" s="520">
        <v>41236</v>
      </c>
      <c r="B152" s="520">
        <v>41239</v>
      </c>
      <c r="C152" s="517">
        <v>62960997</v>
      </c>
      <c r="D152" s="517">
        <v>64309260</v>
      </c>
      <c r="E152" s="517">
        <v>49758470</v>
      </c>
      <c r="F152" s="517">
        <f t="shared" si="19"/>
        <v>177028727</v>
      </c>
      <c r="G152" s="517">
        <v>397504</v>
      </c>
      <c r="H152" s="517">
        <v>422942</v>
      </c>
      <c r="I152" s="517">
        <v>352780</v>
      </c>
      <c r="J152" s="517">
        <f t="shared" si="16"/>
        <v>158</v>
      </c>
      <c r="K152" s="517">
        <f t="shared" si="17"/>
        <v>152</v>
      </c>
      <c r="L152" s="517">
        <f t="shared" si="18"/>
        <v>141</v>
      </c>
    </row>
    <row r="153" spans="1:12">
      <c r="A153" s="520">
        <v>41239</v>
      </c>
      <c r="B153" s="520">
        <v>41240</v>
      </c>
      <c r="C153" s="517">
        <v>63156206</v>
      </c>
      <c r="D153" s="517">
        <v>64338605</v>
      </c>
      <c r="E153" s="517">
        <v>49781308</v>
      </c>
      <c r="F153" s="517">
        <f t="shared" si="19"/>
        <v>177276119</v>
      </c>
      <c r="G153" s="517">
        <v>397504</v>
      </c>
      <c r="H153" s="517">
        <v>422942</v>
      </c>
      <c r="I153" s="517">
        <v>352780</v>
      </c>
      <c r="J153" s="517">
        <f t="shared" si="16"/>
        <v>159</v>
      </c>
      <c r="K153" s="517">
        <f t="shared" si="17"/>
        <v>152</v>
      </c>
      <c r="L153" s="517">
        <f t="shared" si="18"/>
        <v>141</v>
      </c>
    </row>
    <row r="154" spans="1:12">
      <c r="A154" s="520">
        <v>41240</v>
      </c>
      <c r="B154" s="520">
        <v>41241</v>
      </c>
      <c r="C154" s="517">
        <v>64053837</v>
      </c>
      <c r="D154" s="517">
        <v>64350048</v>
      </c>
      <c r="E154" s="517">
        <v>49790418</v>
      </c>
      <c r="F154" s="517">
        <f t="shared" si="19"/>
        <v>178194303</v>
      </c>
      <c r="G154" s="517">
        <v>397504</v>
      </c>
      <c r="H154" s="517">
        <v>422942</v>
      </c>
      <c r="I154" s="517">
        <v>352780</v>
      </c>
      <c r="J154" s="517">
        <f t="shared" si="16"/>
        <v>161</v>
      </c>
      <c r="K154" s="517">
        <f t="shared" si="17"/>
        <v>152</v>
      </c>
      <c r="L154" s="517">
        <f t="shared" si="18"/>
        <v>141</v>
      </c>
    </row>
    <row r="155" spans="1:12">
      <c r="A155" s="520">
        <v>41241</v>
      </c>
      <c r="B155" s="520">
        <v>41242</v>
      </c>
      <c r="C155" s="517">
        <v>64013041</v>
      </c>
      <c r="D155" s="517">
        <v>64361496</v>
      </c>
      <c r="E155" s="517">
        <v>49799530</v>
      </c>
      <c r="F155" s="517">
        <f t="shared" si="19"/>
        <v>178174067</v>
      </c>
      <c r="G155" s="517">
        <v>397504</v>
      </c>
      <c r="H155" s="517">
        <v>422942</v>
      </c>
      <c r="I155" s="517">
        <v>352780</v>
      </c>
      <c r="J155" s="517">
        <f t="shared" si="16"/>
        <v>161</v>
      </c>
      <c r="K155" s="517">
        <f t="shared" si="17"/>
        <v>152</v>
      </c>
      <c r="L155" s="517">
        <f t="shared" si="18"/>
        <v>141</v>
      </c>
    </row>
    <row r="156" spans="1:12">
      <c r="A156" s="520">
        <v>41242</v>
      </c>
      <c r="B156" s="520">
        <v>41243</v>
      </c>
      <c r="C156" s="517">
        <v>64083303</v>
      </c>
      <c r="D156" s="517">
        <v>64372943</v>
      </c>
      <c r="E156" s="517">
        <v>49808642</v>
      </c>
      <c r="F156" s="517">
        <f t="shared" si="19"/>
        <v>178264888</v>
      </c>
      <c r="G156" s="517">
        <v>397504</v>
      </c>
      <c r="H156" s="517">
        <v>422942</v>
      </c>
      <c r="I156" s="517">
        <v>352780</v>
      </c>
      <c r="J156" s="517">
        <f t="shared" si="16"/>
        <v>161</v>
      </c>
      <c r="K156" s="517">
        <f t="shared" si="17"/>
        <v>152</v>
      </c>
      <c r="L156" s="517">
        <f t="shared" si="18"/>
        <v>141</v>
      </c>
    </row>
    <row r="157" spans="1:12">
      <c r="A157" s="520">
        <v>41243</v>
      </c>
      <c r="B157" s="520">
        <v>41244</v>
      </c>
      <c r="C157" s="517">
        <v>64201035</v>
      </c>
      <c r="D157" s="517">
        <v>64491640</v>
      </c>
      <c r="E157" s="517">
        <v>49842054</v>
      </c>
      <c r="F157" s="517">
        <f t="shared" si="19"/>
        <v>178534729</v>
      </c>
      <c r="G157" s="517">
        <v>398448</v>
      </c>
      <c r="H157" s="517">
        <v>423731</v>
      </c>
      <c r="I157" s="517">
        <v>352993</v>
      </c>
      <c r="J157" s="517">
        <f t="shared" si="16"/>
        <v>161</v>
      </c>
      <c r="K157" s="517">
        <f t="shared" si="17"/>
        <v>152</v>
      </c>
      <c r="L157" s="517">
        <f t="shared" si="18"/>
        <v>141</v>
      </c>
    </row>
    <row r="158" spans="1:12">
      <c r="A158" s="520">
        <v>41244</v>
      </c>
      <c r="B158" s="520">
        <v>41245</v>
      </c>
      <c r="C158" s="517">
        <v>64201035</v>
      </c>
      <c r="D158" s="517">
        <v>64491640</v>
      </c>
      <c r="E158" s="517">
        <v>49842054</v>
      </c>
      <c r="F158" s="517">
        <f t="shared" si="19"/>
        <v>178534729</v>
      </c>
      <c r="G158" s="517">
        <v>398448</v>
      </c>
      <c r="H158" s="517">
        <v>423731</v>
      </c>
      <c r="I158" s="517">
        <v>352993</v>
      </c>
      <c r="J158" s="517">
        <f t="shared" si="16"/>
        <v>161</v>
      </c>
      <c r="K158" s="517">
        <f t="shared" si="17"/>
        <v>152</v>
      </c>
      <c r="L158" s="517">
        <f t="shared" si="18"/>
        <v>141</v>
      </c>
    </row>
    <row r="159" spans="1:12">
      <c r="A159" s="520">
        <v>41245</v>
      </c>
      <c r="B159" s="520">
        <v>41246</v>
      </c>
      <c r="C159" s="517">
        <v>64201035</v>
      </c>
      <c r="D159" s="517">
        <v>64491640</v>
      </c>
      <c r="E159" s="517">
        <v>49842054</v>
      </c>
      <c r="F159" s="517">
        <f t="shared" si="19"/>
        <v>178534729</v>
      </c>
      <c r="G159" s="517">
        <v>398448</v>
      </c>
      <c r="H159" s="517">
        <v>423731</v>
      </c>
      <c r="I159" s="517">
        <v>352993</v>
      </c>
      <c r="J159" s="517">
        <f t="shared" si="16"/>
        <v>161</v>
      </c>
      <c r="K159" s="517">
        <f t="shared" si="17"/>
        <v>152</v>
      </c>
      <c r="L159" s="517">
        <f t="shared" si="18"/>
        <v>141</v>
      </c>
    </row>
    <row r="160" spans="1:12">
      <c r="A160" s="520">
        <v>41246</v>
      </c>
      <c r="B160" s="520">
        <v>41247</v>
      </c>
      <c r="C160" s="517">
        <v>64121493</v>
      </c>
      <c r="D160" s="517">
        <v>64538710</v>
      </c>
      <c r="E160" s="517">
        <v>49875084</v>
      </c>
      <c r="F160" s="517">
        <f t="shared" si="19"/>
        <v>178535287</v>
      </c>
      <c r="G160" s="517">
        <v>398448</v>
      </c>
      <c r="H160" s="517">
        <v>423731</v>
      </c>
      <c r="I160" s="517">
        <v>352993</v>
      </c>
      <c r="J160" s="517">
        <f t="shared" si="16"/>
        <v>161</v>
      </c>
      <c r="K160" s="517">
        <f t="shared" si="17"/>
        <v>152</v>
      </c>
      <c r="L160" s="517">
        <f t="shared" si="18"/>
        <v>141</v>
      </c>
    </row>
    <row r="161" spans="1:12">
      <c r="A161" s="520">
        <v>41247</v>
      </c>
      <c r="B161" s="520">
        <v>41248</v>
      </c>
      <c r="C161" s="517">
        <v>64357553</v>
      </c>
      <c r="D161" s="517">
        <v>64559148</v>
      </c>
      <c r="E161" s="517">
        <v>49885192</v>
      </c>
      <c r="F161" s="517">
        <f t="shared" si="19"/>
        <v>178801893</v>
      </c>
      <c r="G161" s="517">
        <v>398448</v>
      </c>
      <c r="H161" s="517">
        <v>423731</v>
      </c>
      <c r="I161" s="517">
        <v>352993</v>
      </c>
      <c r="J161" s="517">
        <f t="shared" si="16"/>
        <v>162</v>
      </c>
      <c r="K161" s="517">
        <f t="shared" si="17"/>
        <v>152</v>
      </c>
      <c r="L161" s="517">
        <f t="shared" si="18"/>
        <v>141</v>
      </c>
    </row>
    <row r="162" spans="1:12">
      <c r="A162" s="520">
        <v>41248</v>
      </c>
      <c r="B162" s="520">
        <v>41249</v>
      </c>
      <c r="C162" s="517">
        <v>64305536</v>
      </c>
      <c r="D162" s="517">
        <v>64550403</v>
      </c>
      <c r="E162" s="517">
        <v>49881123</v>
      </c>
      <c r="F162" s="517">
        <f t="shared" si="19"/>
        <v>178737062</v>
      </c>
      <c r="G162" s="517">
        <v>398448</v>
      </c>
      <c r="H162" s="517">
        <v>423731</v>
      </c>
      <c r="I162" s="517">
        <v>352993</v>
      </c>
      <c r="J162" s="517">
        <f t="shared" si="16"/>
        <v>161</v>
      </c>
      <c r="K162" s="517">
        <f t="shared" si="17"/>
        <v>152</v>
      </c>
      <c r="L162" s="517">
        <f t="shared" si="18"/>
        <v>141</v>
      </c>
    </row>
    <row r="163" spans="1:12">
      <c r="A163" s="520">
        <v>41249</v>
      </c>
      <c r="B163" s="520">
        <v>41250</v>
      </c>
      <c r="C163" s="517">
        <v>64606916</v>
      </c>
      <c r="D163" s="517">
        <v>64561840</v>
      </c>
      <c r="E163" s="517">
        <v>49890231</v>
      </c>
      <c r="F163" s="517">
        <f t="shared" si="19"/>
        <v>179058987</v>
      </c>
      <c r="G163" s="517">
        <v>398448</v>
      </c>
      <c r="H163" s="517">
        <v>423731</v>
      </c>
      <c r="I163" s="517">
        <v>352993</v>
      </c>
      <c r="J163" s="517">
        <f t="shared" si="16"/>
        <v>162</v>
      </c>
      <c r="K163" s="517">
        <f t="shared" si="17"/>
        <v>152</v>
      </c>
      <c r="L163" s="517">
        <f t="shared" si="18"/>
        <v>141</v>
      </c>
    </row>
    <row r="164" spans="1:12">
      <c r="A164" s="520">
        <v>41250</v>
      </c>
      <c r="B164" s="520">
        <v>41251</v>
      </c>
      <c r="C164" s="517">
        <v>64341178</v>
      </c>
      <c r="D164" s="517">
        <v>64564278</v>
      </c>
      <c r="E164" s="517">
        <v>49892539</v>
      </c>
      <c r="F164" s="517">
        <f t="shared" si="19"/>
        <v>178797995</v>
      </c>
      <c r="G164" s="517">
        <v>398448</v>
      </c>
      <c r="H164" s="517">
        <v>423731</v>
      </c>
      <c r="I164" s="517">
        <v>352993</v>
      </c>
      <c r="J164" s="517">
        <f t="shared" si="16"/>
        <v>161</v>
      </c>
      <c r="K164" s="517">
        <f t="shared" si="17"/>
        <v>152</v>
      </c>
      <c r="L164" s="517">
        <f t="shared" si="18"/>
        <v>141</v>
      </c>
    </row>
    <row r="165" spans="1:12">
      <c r="A165" s="520">
        <v>41251</v>
      </c>
      <c r="B165" s="520">
        <v>41252</v>
      </c>
      <c r="C165" s="517">
        <v>64341178</v>
      </c>
      <c r="D165" s="517">
        <v>64564278</v>
      </c>
      <c r="E165" s="517">
        <v>49892539</v>
      </c>
      <c r="F165" s="517">
        <f t="shared" si="19"/>
        <v>178797995</v>
      </c>
      <c r="G165" s="517">
        <v>398448</v>
      </c>
      <c r="H165" s="517">
        <v>423731</v>
      </c>
      <c r="I165" s="517">
        <v>352993</v>
      </c>
      <c r="J165" s="517">
        <f t="shared" ref="J165:J188" si="20">C165/G165</f>
        <v>161</v>
      </c>
      <c r="K165" s="517">
        <f t="shared" ref="K165:K188" si="21">D165/H165</f>
        <v>152</v>
      </c>
      <c r="L165" s="517">
        <f t="shared" ref="L165:L188" si="22">E165/I165</f>
        <v>141</v>
      </c>
    </row>
    <row r="166" spans="1:12">
      <c r="A166" s="520">
        <v>41252</v>
      </c>
      <c r="B166" s="520">
        <v>41253</v>
      </c>
      <c r="C166" s="517">
        <v>64341178</v>
      </c>
      <c r="D166" s="517">
        <v>64564278</v>
      </c>
      <c r="E166" s="517">
        <v>49892539</v>
      </c>
      <c r="F166" s="517">
        <f t="shared" si="19"/>
        <v>178797995</v>
      </c>
      <c r="G166" s="517">
        <v>398448</v>
      </c>
      <c r="H166" s="517">
        <v>423731</v>
      </c>
      <c r="I166" s="517">
        <v>352993</v>
      </c>
      <c r="J166" s="517">
        <f t="shared" si="20"/>
        <v>161</v>
      </c>
      <c r="K166" s="517">
        <f t="shared" si="21"/>
        <v>152</v>
      </c>
      <c r="L166" s="517">
        <f t="shared" si="22"/>
        <v>141</v>
      </c>
    </row>
    <row r="167" spans="1:12">
      <c r="A167" s="520">
        <v>41253</v>
      </c>
      <c r="B167" s="520">
        <v>41254</v>
      </c>
      <c r="C167" s="517">
        <v>64195080</v>
      </c>
      <c r="D167" s="517">
        <v>64436200</v>
      </c>
      <c r="E167" s="517">
        <v>49903762</v>
      </c>
      <c r="F167" s="517">
        <f t="shared" si="19"/>
        <v>178535042</v>
      </c>
      <c r="G167" s="517">
        <v>398448</v>
      </c>
      <c r="H167" s="517">
        <v>423731</v>
      </c>
      <c r="I167" s="517">
        <v>352993</v>
      </c>
      <c r="J167" s="517">
        <f t="shared" si="20"/>
        <v>161</v>
      </c>
      <c r="K167" s="517">
        <f t="shared" si="21"/>
        <v>152</v>
      </c>
      <c r="L167" s="517">
        <f t="shared" si="22"/>
        <v>141</v>
      </c>
    </row>
    <row r="168" spans="1:12">
      <c r="A168" s="520">
        <v>41254</v>
      </c>
      <c r="B168" s="520">
        <v>41255</v>
      </c>
      <c r="C168" s="517">
        <v>64022130</v>
      </c>
      <c r="D168" s="517">
        <v>64485293</v>
      </c>
      <c r="E168" s="517">
        <v>49935968</v>
      </c>
      <c r="F168" s="517">
        <f t="shared" si="19"/>
        <v>178443391</v>
      </c>
      <c r="G168" s="517">
        <v>398448</v>
      </c>
      <c r="H168" s="517">
        <v>423731</v>
      </c>
      <c r="I168" s="517">
        <v>352993</v>
      </c>
      <c r="J168" s="517">
        <f t="shared" si="20"/>
        <v>161</v>
      </c>
      <c r="K168" s="517">
        <f t="shared" si="21"/>
        <v>152</v>
      </c>
      <c r="L168" s="517">
        <f t="shared" si="22"/>
        <v>141</v>
      </c>
    </row>
    <row r="169" spans="1:12">
      <c r="A169" s="520">
        <v>41255</v>
      </c>
      <c r="B169" s="520">
        <v>41256</v>
      </c>
      <c r="C169" s="517">
        <v>64214213</v>
      </c>
      <c r="D169" s="517">
        <v>64487083</v>
      </c>
      <c r="E169" s="517">
        <v>49942571</v>
      </c>
      <c r="F169" s="517">
        <f t="shared" si="19"/>
        <v>178643867</v>
      </c>
      <c r="G169" s="517">
        <v>398448</v>
      </c>
      <c r="H169" s="517">
        <v>423731</v>
      </c>
      <c r="I169" s="517">
        <v>352993</v>
      </c>
      <c r="J169" s="517">
        <f t="shared" si="20"/>
        <v>161</v>
      </c>
      <c r="K169" s="517">
        <f t="shared" si="21"/>
        <v>152</v>
      </c>
      <c r="L169" s="517">
        <f t="shared" si="22"/>
        <v>141</v>
      </c>
    </row>
    <row r="170" spans="1:12">
      <c r="A170" s="520">
        <v>41256</v>
      </c>
      <c r="B170" s="520">
        <v>41257</v>
      </c>
      <c r="C170" s="517">
        <v>64570896</v>
      </c>
      <c r="D170" s="517">
        <v>64497361</v>
      </c>
      <c r="E170" s="517">
        <v>49952966</v>
      </c>
      <c r="F170" s="517">
        <f t="shared" si="19"/>
        <v>179021223</v>
      </c>
      <c r="G170" s="517">
        <v>398448</v>
      </c>
      <c r="H170" s="517">
        <v>423731</v>
      </c>
      <c r="I170" s="517">
        <v>352993</v>
      </c>
      <c r="J170" s="517">
        <f t="shared" si="20"/>
        <v>162</v>
      </c>
      <c r="K170" s="517">
        <f t="shared" si="21"/>
        <v>152</v>
      </c>
      <c r="L170" s="517">
        <f t="shared" si="22"/>
        <v>142</v>
      </c>
    </row>
    <row r="171" spans="1:12">
      <c r="A171" s="520">
        <v>41257</v>
      </c>
      <c r="B171" s="520">
        <v>41258</v>
      </c>
      <c r="C171" s="517">
        <v>64801113</v>
      </c>
      <c r="D171" s="517">
        <v>64507139</v>
      </c>
      <c r="E171" s="517">
        <v>49960360</v>
      </c>
      <c r="F171" s="517">
        <f t="shared" si="19"/>
        <v>179268612</v>
      </c>
      <c r="G171" s="517">
        <v>398448</v>
      </c>
      <c r="H171" s="517">
        <v>423731</v>
      </c>
      <c r="I171" s="517">
        <v>352993</v>
      </c>
      <c r="J171" s="517">
        <f t="shared" si="20"/>
        <v>163</v>
      </c>
      <c r="K171" s="517">
        <f t="shared" si="21"/>
        <v>152</v>
      </c>
      <c r="L171" s="517">
        <f t="shared" si="22"/>
        <v>142</v>
      </c>
    </row>
    <row r="172" spans="1:12">
      <c r="A172" s="520">
        <v>41258</v>
      </c>
      <c r="B172" s="520">
        <v>41259</v>
      </c>
      <c r="C172" s="517">
        <v>64801113</v>
      </c>
      <c r="D172" s="517">
        <v>64507139</v>
      </c>
      <c r="E172" s="517">
        <v>49960360</v>
      </c>
      <c r="F172" s="517">
        <f t="shared" si="19"/>
        <v>179268612</v>
      </c>
      <c r="G172" s="517">
        <v>398448</v>
      </c>
      <c r="H172" s="517">
        <v>423731</v>
      </c>
      <c r="I172" s="517">
        <v>352993</v>
      </c>
      <c r="J172" s="517">
        <f t="shared" si="20"/>
        <v>163</v>
      </c>
      <c r="K172" s="517">
        <f t="shared" si="21"/>
        <v>152</v>
      </c>
      <c r="L172" s="517">
        <f t="shared" si="22"/>
        <v>142</v>
      </c>
    </row>
    <row r="173" spans="1:12">
      <c r="A173" s="520">
        <v>41259</v>
      </c>
      <c r="B173" s="520">
        <v>41260</v>
      </c>
      <c r="C173" s="517">
        <v>64801113</v>
      </c>
      <c r="D173" s="517">
        <v>64507139</v>
      </c>
      <c r="E173" s="517">
        <v>49960360</v>
      </c>
      <c r="F173" s="517">
        <f t="shared" si="19"/>
        <v>179268612</v>
      </c>
      <c r="G173" s="517">
        <v>398448</v>
      </c>
      <c r="H173" s="517">
        <v>423731</v>
      </c>
      <c r="I173" s="517">
        <v>352993</v>
      </c>
      <c r="J173" s="517">
        <f t="shared" si="20"/>
        <v>163</v>
      </c>
      <c r="K173" s="517">
        <f t="shared" si="21"/>
        <v>152</v>
      </c>
      <c r="L173" s="517">
        <f t="shared" si="22"/>
        <v>142</v>
      </c>
    </row>
    <row r="174" spans="1:12">
      <c r="A174" s="520">
        <v>41260</v>
      </c>
      <c r="B174" s="520">
        <v>41261</v>
      </c>
      <c r="C174" s="517">
        <v>65321501</v>
      </c>
      <c r="D174" s="517">
        <v>64648720</v>
      </c>
      <c r="E174" s="517">
        <v>50012549</v>
      </c>
      <c r="F174" s="517">
        <f t="shared" si="19"/>
        <v>179982770</v>
      </c>
      <c r="G174" s="517">
        <v>398448</v>
      </c>
      <c r="H174" s="517">
        <v>423731</v>
      </c>
      <c r="I174" s="517">
        <v>352993</v>
      </c>
      <c r="J174" s="517">
        <f t="shared" si="20"/>
        <v>164</v>
      </c>
      <c r="K174" s="517">
        <f t="shared" si="21"/>
        <v>153</v>
      </c>
      <c r="L174" s="517">
        <f t="shared" si="22"/>
        <v>142</v>
      </c>
    </row>
    <row r="175" spans="1:12">
      <c r="A175" s="520">
        <v>41261</v>
      </c>
      <c r="B175" s="520">
        <v>41262</v>
      </c>
      <c r="C175" s="517">
        <v>65315249</v>
      </c>
      <c r="D175" s="517">
        <v>64660142</v>
      </c>
      <c r="E175" s="517">
        <v>50021641</v>
      </c>
      <c r="F175" s="517">
        <f t="shared" si="19"/>
        <v>179997032</v>
      </c>
      <c r="G175" s="517">
        <v>399113</v>
      </c>
      <c r="H175" s="517">
        <v>424436</v>
      </c>
      <c r="I175" s="517">
        <v>353169</v>
      </c>
      <c r="J175" s="517">
        <f t="shared" si="20"/>
        <v>164</v>
      </c>
      <c r="K175" s="517">
        <f t="shared" si="21"/>
        <v>152</v>
      </c>
      <c r="L175" s="517">
        <f t="shared" si="22"/>
        <v>142</v>
      </c>
    </row>
    <row r="176" spans="1:12">
      <c r="A176" s="520">
        <v>41262</v>
      </c>
      <c r="B176" s="520">
        <v>41263</v>
      </c>
      <c r="C176" s="517">
        <v>65567441</v>
      </c>
      <c r="D176" s="517">
        <v>64667960</v>
      </c>
      <c r="E176" s="517">
        <v>50030332</v>
      </c>
      <c r="F176" s="517">
        <f t="shared" ref="F176:F188" si="23">SUM(C176:E176)</f>
        <v>180265733</v>
      </c>
      <c r="G176" s="517">
        <v>399113</v>
      </c>
      <c r="H176" s="517">
        <v>424436</v>
      </c>
      <c r="I176" s="517">
        <v>353169</v>
      </c>
      <c r="J176" s="517">
        <f t="shared" si="20"/>
        <v>164</v>
      </c>
      <c r="K176" s="517">
        <f t="shared" si="21"/>
        <v>152</v>
      </c>
      <c r="L176" s="517">
        <f t="shared" si="22"/>
        <v>142</v>
      </c>
    </row>
    <row r="177" spans="1:12">
      <c r="A177" s="520">
        <v>41263</v>
      </c>
      <c r="B177" s="520">
        <v>41264</v>
      </c>
      <c r="C177" s="517">
        <v>65789630</v>
      </c>
      <c r="D177" s="517">
        <v>64679380</v>
      </c>
      <c r="E177" s="517">
        <v>50039423</v>
      </c>
      <c r="F177" s="517">
        <f t="shared" si="23"/>
        <v>180508433</v>
      </c>
      <c r="G177" s="517">
        <v>399113</v>
      </c>
      <c r="H177" s="517">
        <v>424436</v>
      </c>
      <c r="I177" s="517">
        <v>353169</v>
      </c>
      <c r="J177" s="517">
        <f t="shared" si="20"/>
        <v>165</v>
      </c>
      <c r="K177" s="517">
        <f t="shared" si="21"/>
        <v>152</v>
      </c>
      <c r="L177" s="517">
        <f t="shared" si="22"/>
        <v>142</v>
      </c>
    </row>
    <row r="178" spans="1:12">
      <c r="A178" s="520">
        <v>41264</v>
      </c>
      <c r="B178" s="520">
        <v>41265</v>
      </c>
      <c r="C178" s="517">
        <v>65634092</v>
      </c>
      <c r="D178" s="517">
        <v>64727455</v>
      </c>
      <c r="E178" s="517">
        <v>50048114</v>
      </c>
      <c r="F178" s="517">
        <f t="shared" si="23"/>
        <v>180409661</v>
      </c>
      <c r="G178" s="517">
        <v>399113</v>
      </c>
      <c r="H178" s="517">
        <v>424436</v>
      </c>
      <c r="I178" s="517">
        <v>353169</v>
      </c>
      <c r="J178" s="517">
        <f t="shared" si="20"/>
        <v>164</v>
      </c>
      <c r="K178" s="517">
        <f t="shared" si="21"/>
        <v>153</v>
      </c>
      <c r="L178" s="517">
        <f t="shared" si="22"/>
        <v>142</v>
      </c>
    </row>
    <row r="179" spans="1:12">
      <c r="A179" s="520">
        <v>41265</v>
      </c>
      <c r="B179" s="520">
        <v>41266</v>
      </c>
      <c r="C179" s="517">
        <v>65634092</v>
      </c>
      <c r="D179" s="517">
        <v>64727455</v>
      </c>
      <c r="E179" s="517">
        <v>50048114</v>
      </c>
      <c r="F179" s="517">
        <f t="shared" si="23"/>
        <v>180409661</v>
      </c>
      <c r="G179" s="517">
        <v>399113</v>
      </c>
      <c r="H179" s="517">
        <v>424436</v>
      </c>
      <c r="I179" s="517">
        <v>353169</v>
      </c>
      <c r="J179" s="517">
        <f t="shared" si="20"/>
        <v>164</v>
      </c>
      <c r="K179" s="517">
        <f t="shared" si="21"/>
        <v>153</v>
      </c>
      <c r="L179" s="517">
        <f t="shared" si="22"/>
        <v>142</v>
      </c>
    </row>
    <row r="180" spans="1:12">
      <c r="A180" s="520">
        <v>41266</v>
      </c>
      <c r="B180" s="520">
        <v>41267</v>
      </c>
      <c r="C180" s="517">
        <v>65634092</v>
      </c>
      <c r="D180" s="517">
        <v>64727455</v>
      </c>
      <c r="E180" s="517">
        <v>50048114</v>
      </c>
      <c r="F180" s="517">
        <f t="shared" si="23"/>
        <v>180409661</v>
      </c>
      <c r="G180" s="517">
        <v>399113</v>
      </c>
      <c r="H180" s="517">
        <v>424436</v>
      </c>
      <c r="I180" s="517">
        <v>353169</v>
      </c>
      <c r="J180" s="517">
        <f t="shared" si="20"/>
        <v>164</v>
      </c>
      <c r="K180" s="517">
        <f t="shared" si="21"/>
        <v>153</v>
      </c>
      <c r="L180" s="517">
        <f t="shared" si="22"/>
        <v>142</v>
      </c>
    </row>
    <row r="181" spans="1:12">
      <c r="A181" s="520">
        <v>41266</v>
      </c>
      <c r="B181" s="520">
        <v>41268</v>
      </c>
      <c r="C181" s="517">
        <v>65685122</v>
      </c>
      <c r="D181" s="517">
        <v>64761273</v>
      </c>
      <c r="E181" s="517">
        <v>50074721</v>
      </c>
      <c r="F181" s="517">
        <f t="shared" si="23"/>
        <v>180521116</v>
      </c>
      <c r="G181" s="517">
        <v>399113</v>
      </c>
      <c r="H181" s="517">
        <v>424436</v>
      </c>
      <c r="I181" s="517">
        <v>353169</v>
      </c>
      <c r="J181" s="517">
        <f t="shared" si="20"/>
        <v>165</v>
      </c>
      <c r="K181" s="517">
        <f t="shared" si="21"/>
        <v>153</v>
      </c>
      <c r="L181" s="517">
        <f t="shared" si="22"/>
        <v>142</v>
      </c>
    </row>
    <row r="182" spans="1:12">
      <c r="A182" s="520">
        <v>41266</v>
      </c>
      <c r="B182" s="520">
        <v>41269</v>
      </c>
      <c r="C182" s="517">
        <v>65685122</v>
      </c>
      <c r="D182" s="517">
        <v>64761273</v>
      </c>
      <c r="E182" s="517">
        <v>50074721</v>
      </c>
      <c r="F182" s="517">
        <f t="shared" si="23"/>
        <v>180521116</v>
      </c>
      <c r="G182" s="517">
        <v>399113</v>
      </c>
      <c r="H182" s="517">
        <v>424436</v>
      </c>
      <c r="I182" s="517">
        <v>353169</v>
      </c>
      <c r="J182" s="517">
        <f t="shared" si="20"/>
        <v>165</v>
      </c>
      <c r="K182" s="517">
        <f t="shared" si="21"/>
        <v>153</v>
      </c>
      <c r="L182" s="517">
        <f t="shared" si="22"/>
        <v>142</v>
      </c>
    </row>
    <row r="183" spans="1:12">
      <c r="A183" s="520">
        <v>41269</v>
      </c>
      <c r="B183" s="520">
        <v>41270</v>
      </c>
      <c r="C183" s="517">
        <v>65670788</v>
      </c>
      <c r="D183" s="517">
        <v>64760183</v>
      </c>
      <c r="E183" s="517">
        <v>50106911</v>
      </c>
      <c r="F183" s="517">
        <f t="shared" si="23"/>
        <v>180537882</v>
      </c>
      <c r="G183" s="517">
        <v>398086</v>
      </c>
      <c r="H183" s="517">
        <v>424334</v>
      </c>
      <c r="I183" s="517">
        <v>353306</v>
      </c>
      <c r="J183" s="517">
        <f t="shared" si="20"/>
        <v>165</v>
      </c>
      <c r="K183" s="517">
        <f t="shared" si="21"/>
        <v>153</v>
      </c>
      <c r="L183" s="517">
        <f t="shared" si="22"/>
        <v>142</v>
      </c>
    </row>
    <row r="184" spans="1:12">
      <c r="A184" s="520">
        <v>41270</v>
      </c>
      <c r="B184" s="520">
        <v>41271</v>
      </c>
      <c r="C184" s="517">
        <v>65627325</v>
      </c>
      <c r="D184" s="517">
        <v>64765637</v>
      </c>
      <c r="E184" s="517">
        <v>50122788</v>
      </c>
      <c r="F184" s="517">
        <f t="shared" si="23"/>
        <v>180515750</v>
      </c>
      <c r="G184" s="517">
        <v>398086</v>
      </c>
      <c r="H184" s="517">
        <v>424334</v>
      </c>
      <c r="I184" s="517">
        <v>353306</v>
      </c>
      <c r="J184" s="517">
        <f t="shared" si="20"/>
        <v>165</v>
      </c>
      <c r="K184" s="517">
        <f t="shared" si="21"/>
        <v>153</v>
      </c>
      <c r="L184" s="517">
        <f t="shared" si="22"/>
        <v>142</v>
      </c>
    </row>
    <row r="185" spans="1:12">
      <c r="A185" s="520">
        <v>41271</v>
      </c>
      <c r="B185" s="520">
        <v>41272</v>
      </c>
      <c r="C185" s="517">
        <v>65760503</v>
      </c>
      <c r="D185" s="517">
        <v>64753361</v>
      </c>
      <c r="E185" s="517">
        <v>50109224</v>
      </c>
      <c r="F185" s="517">
        <f t="shared" si="23"/>
        <v>180623088</v>
      </c>
      <c r="G185" s="517">
        <v>398086</v>
      </c>
      <c r="H185" s="517">
        <v>424334</v>
      </c>
      <c r="I185" s="517">
        <v>353306</v>
      </c>
      <c r="J185" s="517">
        <f t="shared" si="20"/>
        <v>165</v>
      </c>
      <c r="K185" s="517">
        <f t="shared" si="21"/>
        <v>153</v>
      </c>
      <c r="L185" s="517">
        <f t="shared" si="22"/>
        <v>142</v>
      </c>
    </row>
    <row r="186" spans="1:12">
      <c r="A186" s="520">
        <v>41272</v>
      </c>
      <c r="B186" s="520">
        <v>41273</v>
      </c>
      <c r="C186" s="517">
        <v>65760503</v>
      </c>
      <c r="D186" s="517">
        <v>64753361</v>
      </c>
      <c r="E186" s="517">
        <v>50109224</v>
      </c>
      <c r="F186" s="517">
        <f t="shared" si="23"/>
        <v>180623088</v>
      </c>
      <c r="G186" s="517">
        <v>398086</v>
      </c>
      <c r="H186" s="517">
        <v>424334</v>
      </c>
      <c r="I186" s="517">
        <v>353306</v>
      </c>
      <c r="J186" s="517">
        <f t="shared" si="20"/>
        <v>165</v>
      </c>
      <c r="K186" s="517">
        <f t="shared" si="21"/>
        <v>153</v>
      </c>
      <c r="L186" s="517">
        <f t="shared" si="22"/>
        <v>142</v>
      </c>
    </row>
    <row r="187" spans="1:12">
      <c r="A187" s="520">
        <v>41273</v>
      </c>
      <c r="B187" s="520">
        <v>41274</v>
      </c>
      <c r="C187" s="517">
        <v>65760503</v>
      </c>
      <c r="D187" s="517">
        <v>64753361</v>
      </c>
      <c r="E187" s="517">
        <v>50109224</v>
      </c>
      <c r="F187" s="517">
        <f t="shared" si="23"/>
        <v>180623088</v>
      </c>
      <c r="G187" s="517">
        <v>398086</v>
      </c>
      <c r="H187" s="517">
        <v>424334</v>
      </c>
      <c r="I187" s="517">
        <v>353306</v>
      </c>
      <c r="J187" s="517">
        <f t="shared" si="20"/>
        <v>165</v>
      </c>
      <c r="K187" s="517">
        <f t="shared" si="21"/>
        <v>153</v>
      </c>
      <c r="L187" s="517">
        <f t="shared" si="22"/>
        <v>142</v>
      </c>
    </row>
    <row r="188" spans="1:12">
      <c r="A188" s="520">
        <v>41274</v>
      </c>
      <c r="B188" s="521">
        <v>41275</v>
      </c>
      <c r="C188" s="519">
        <f>+BS!$E$33</f>
        <v>680241</v>
      </c>
      <c r="D188" s="519">
        <f>+BS!$G$33</f>
        <v>363509</v>
      </c>
      <c r="E188" s="519">
        <f>+BS!$I$33</f>
        <v>291525</v>
      </c>
      <c r="F188" s="517">
        <f t="shared" si="23"/>
        <v>1335275</v>
      </c>
      <c r="G188" s="519">
        <f>+BS!$E$37</f>
        <v>1130360</v>
      </c>
      <c r="H188" s="519">
        <f>+BS!$G$37</f>
        <v>1468869</v>
      </c>
      <c r="I188" s="519">
        <f>+BS!$I$37</f>
        <v>1312967</v>
      </c>
      <c r="J188" s="517">
        <f t="shared" si="20"/>
        <v>1</v>
      </c>
      <c r="K188" s="517">
        <f t="shared" si="21"/>
        <v>0</v>
      </c>
      <c r="L188" s="517">
        <f t="shared" si="22"/>
        <v>0</v>
      </c>
    </row>
    <row r="189" spans="1:12">
      <c r="H189" s="518"/>
    </row>
    <row r="190" spans="1:12" s="522" customFormat="1">
      <c r="E190" s="2943" t="s">
        <v>3148</v>
      </c>
      <c r="F190" s="2943"/>
    </row>
    <row r="191" spans="1:12" s="522" customFormat="1">
      <c r="E191" s="2943"/>
      <c r="F191" s="2943"/>
    </row>
    <row r="192" spans="1:12" s="522" customFormat="1" ht="15" thickBot="1">
      <c r="E192" s="2943"/>
      <c r="F192" s="2943"/>
      <c r="G192" s="523">
        <f>+AVERAGE(G5:G188)</f>
        <v>402770</v>
      </c>
      <c r="H192" s="523">
        <f>+AVERAGE(H5:H188)</f>
        <v>426308</v>
      </c>
      <c r="I192" s="523">
        <f>+AVERAGE(I5:I188)</f>
        <v>356296</v>
      </c>
    </row>
    <row r="193" spans="5:9" s="522" customFormat="1" ht="15" thickTop="1">
      <c r="E193" s="575"/>
      <c r="F193" s="575"/>
      <c r="G193" s="524"/>
      <c r="H193" s="524"/>
      <c r="I193" s="524"/>
    </row>
    <row r="194" spans="5:9" s="522" customFormat="1">
      <c r="E194" s="2943" t="s">
        <v>3149</v>
      </c>
      <c r="F194" s="2943"/>
    </row>
    <row r="195" spans="5:9" s="522" customFormat="1">
      <c r="E195" s="2943"/>
      <c r="F195" s="2943"/>
    </row>
    <row r="196" spans="5:9" s="522" customFormat="1" ht="15" thickBot="1">
      <c r="E196" s="2943"/>
      <c r="F196" s="2943"/>
      <c r="G196" s="523">
        <f>+AVERAGE(G97:G188)</f>
        <v>406878</v>
      </c>
      <c r="H196" s="523">
        <f>+AVERAGE(H97:H188)</f>
        <v>434577</v>
      </c>
      <c r="I196" s="523">
        <f>+AVERAGE(I97:I188)</f>
        <v>363036</v>
      </c>
    </row>
    <row r="197" spans="5:9" ht="15" thickTop="1"/>
    <row r="198" spans="5:9">
      <c r="E198" s="2943" t="s">
        <v>3150</v>
      </c>
      <c r="F198" s="2943"/>
    </row>
    <row r="199" spans="5:9">
      <c r="E199" s="2943"/>
      <c r="F199" s="2943"/>
    </row>
    <row r="200" spans="5:9" ht="15" thickBot="1">
      <c r="E200" s="2943"/>
      <c r="F200" s="2943"/>
      <c r="G200" s="523">
        <f>+AVERAGE(G5:G96)</f>
        <v>398661</v>
      </c>
      <c r="H200" s="523">
        <f>+AVERAGE(H5:H96)</f>
        <v>418038</v>
      </c>
      <c r="I200" s="523">
        <f>+AVERAGE(I5:I96)</f>
        <v>349557</v>
      </c>
    </row>
    <row r="201" spans="5:9" ht="15" thickTop="1"/>
  </sheetData>
  <mergeCells count="8">
    <mergeCell ref="J2:L2"/>
    <mergeCell ref="E190:F192"/>
    <mergeCell ref="E194:F196"/>
    <mergeCell ref="E198:F200"/>
    <mergeCell ref="A2:A3"/>
    <mergeCell ref="B2:B3"/>
    <mergeCell ref="C2:F2"/>
    <mergeCell ref="G2:I2"/>
  </mergeCells>
  <conditionalFormatting sqref="E190 E194:E196">
    <cfRule type="cellIs" dxfId="3" priority="4" operator="equal">
      <formula>$E$1</formula>
    </cfRule>
  </conditionalFormatting>
  <conditionalFormatting sqref="F194:F196">
    <cfRule type="cellIs" dxfId="2" priority="3" operator="equal">
      <formula>"Sunday"</formula>
    </cfRule>
  </conditionalFormatting>
  <conditionalFormatting sqref="E198:E200">
    <cfRule type="cellIs" dxfId="1" priority="2" operator="equal">
      <formula>$E$1</formula>
    </cfRule>
  </conditionalFormatting>
  <conditionalFormatting sqref="F198:F200">
    <cfRule type="cellIs" dxfId="0" priority="1" operator="equal">
      <formula>"Sunday"</formula>
    </cfRule>
  </conditionalFormatting>
  <pageMargins left="0.7" right="0.7" top="0.75" bottom="0.75" header="0.3" footer="0.3"/>
  <pageSetup orientation="portrait" horizontalDpi="200" verticalDpi="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sheetPr>
  <dimension ref="A1:T421"/>
  <sheetViews>
    <sheetView showGridLines="0" view="pageBreakPreview" zoomScale="80" zoomScaleSheetLayoutView="80" workbookViewId="0">
      <selection activeCell="L51" sqref="L51"/>
    </sheetView>
  </sheetViews>
  <sheetFormatPr defaultColWidth="9.109375" defaultRowHeight="13.8"/>
  <cols>
    <col min="1" max="1" width="5.88671875" style="642" customWidth="1"/>
    <col min="2" max="2" width="7.6640625" style="686" customWidth="1"/>
    <col min="3" max="3" width="6.5546875" style="642" customWidth="1"/>
    <col min="4" max="4" width="30.88671875" style="642" customWidth="1"/>
    <col min="5" max="5" width="15.5546875" style="642" customWidth="1"/>
    <col min="6" max="13" width="15" style="642" customWidth="1"/>
    <col min="14" max="14" width="8.109375" style="642" bestFit="1" customWidth="1"/>
    <col min="15" max="15" width="7" style="687" bestFit="1" customWidth="1"/>
    <col min="16" max="16" width="23.109375" style="642" customWidth="1"/>
    <col min="17" max="17" width="9.109375" style="642"/>
    <col min="18" max="18" width="10.88671875" style="642" bestFit="1" customWidth="1"/>
    <col min="19" max="19" width="9.109375" style="642"/>
    <col min="20" max="20" width="9.88671875" style="642" bestFit="1" customWidth="1"/>
    <col min="21" max="16384" width="9.109375" style="642"/>
  </cols>
  <sheetData>
    <row r="1" spans="1:15" s="640" customFormat="1">
      <c r="A1" s="1152">
        <f>'3-7'!B225+1</f>
        <v>17</v>
      </c>
      <c r="B1" s="2965" t="s">
        <v>3784</v>
      </c>
      <c r="C1" s="2965"/>
      <c r="D1" s="2965"/>
      <c r="E1" s="2965"/>
      <c r="F1" s="2965"/>
      <c r="G1" s="2965"/>
      <c r="H1" s="697"/>
      <c r="I1" s="697"/>
      <c r="J1" s="697"/>
      <c r="K1" s="697"/>
      <c r="L1" s="697"/>
      <c r="M1" s="697"/>
      <c r="N1" s="697"/>
      <c r="O1" s="735"/>
    </row>
    <row r="2" spans="1:15" s="640" customFormat="1">
      <c r="B2" s="684"/>
      <c r="C2" s="697"/>
      <c r="D2" s="697"/>
      <c r="E2" s="697"/>
      <c r="F2" s="697"/>
      <c r="G2" s="697"/>
      <c r="H2" s="697"/>
      <c r="I2" s="697"/>
      <c r="J2" s="697"/>
      <c r="K2" s="697"/>
      <c r="L2" s="697"/>
      <c r="M2" s="697"/>
      <c r="N2" s="697"/>
      <c r="O2" s="735"/>
    </row>
    <row r="3" spans="1:15" s="640" customFormat="1">
      <c r="B3" s="2964" t="s">
        <v>3798</v>
      </c>
      <c r="C3" s="2964"/>
      <c r="D3" s="2964"/>
      <c r="E3" s="2964"/>
      <c r="F3" s="2964"/>
      <c r="G3" s="2964"/>
      <c r="H3" s="2964"/>
      <c r="I3" s="2964"/>
      <c r="J3" s="2964"/>
      <c r="K3" s="2964"/>
      <c r="L3" s="2964"/>
      <c r="M3" s="2964"/>
      <c r="N3" s="2964"/>
      <c r="O3" s="735"/>
    </row>
    <row r="4" spans="1:15" s="640" customFormat="1">
      <c r="B4" s="2964"/>
      <c r="C4" s="2964"/>
      <c r="D4" s="2964"/>
      <c r="E4" s="2964"/>
      <c r="F4" s="2964"/>
      <c r="G4" s="2964"/>
      <c r="H4" s="2964"/>
      <c r="I4" s="2964"/>
      <c r="J4" s="2964"/>
      <c r="K4" s="2964"/>
      <c r="L4" s="2964"/>
      <c r="M4" s="2964"/>
      <c r="N4" s="2964"/>
      <c r="O4" s="735"/>
    </row>
    <row r="5" spans="1:15" s="640" customFormat="1" ht="9" customHeight="1">
      <c r="B5" s="877"/>
      <c r="C5" s="877"/>
      <c r="D5" s="877"/>
      <c r="E5" s="877"/>
      <c r="F5" s="877"/>
      <c r="G5" s="877"/>
      <c r="H5" s="877"/>
      <c r="I5" s="877"/>
      <c r="J5" s="877"/>
      <c r="K5" s="877"/>
      <c r="L5" s="877"/>
      <c r="M5" s="877"/>
      <c r="N5" s="877"/>
      <c r="O5" s="735"/>
    </row>
    <row r="6" spans="1:15" s="640" customFormat="1">
      <c r="B6" s="2963" t="s">
        <v>3785</v>
      </c>
      <c r="C6" s="2963"/>
      <c r="D6" s="2963"/>
      <c r="E6" s="2963"/>
      <c r="F6" s="2963"/>
      <c r="G6" s="2963"/>
      <c r="H6" s="2963"/>
      <c r="I6" s="2963"/>
      <c r="J6" s="2963"/>
      <c r="K6" s="2963"/>
      <c r="L6" s="2963"/>
      <c r="M6" s="2963"/>
      <c r="N6" s="2963"/>
      <c r="O6" s="735"/>
    </row>
    <row r="7" spans="1:15" s="640" customFormat="1">
      <c r="B7" s="2963"/>
      <c r="C7" s="2963"/>
      <c r="D7" s="2963"/>
      <c r="E7" s="2963"/>
      <c r="F7" s="2963"/>
      <c r="G7" s="2963"/>
      <c r="H7" s="2963"/>
      <c r="I7" s="2963"/>
      <c r="J7" s="2963"/>
      <c r="K7" s="2963"/>
      <c r="L7" s="2963"/>
      <c r="M7" s="2963"/>
      <c r="N7" s="2963"/>
      <c r="O7" s="735"/>
    </row>
    <row r="8" spans="1:15" s="640" customFormat="1" ht="9" customHeight="1">
      <c r="B8" s="878"/>
      <c r="C8" s="878"/>
      <c r="D8" s="878"/>
      <c r="E8" s="878"/>
      <c r="F8" s="878"/>
      <c r="G8" s="878"/>
      <c r="H8" s="878"/>
      <c r="I8" s="878"/>
      <c r="J8" s="878"/>
      <c r="K8" s="878"/>
      <c r="L8" s="878"/>
      <c r="M8" s="878"/>
      <c r="N8" s="878"/>
      <c r="O8" s="735"/>
    </row>
    <row r="9" spans="1:15" s="640" customFormat="1">
      <c r="B9" s="2964" t="s">
        <v>3786</v>
      </c>
      <c r="C9" s="2964"/>
      <c r="D9" s="2964"/>
      <c r="E9" s="2964"/>
      <c r="F9" s="2964"/>
      <c r="G9" s="2964"/>
      <c r="H9" s="2964"/>
      <c r="I9" s="2964"/>
      <c r="J9" s="2964"/>
      <c r="K9" s="2964"/>
      <c r="L9" s="2964"/>
      <c r="M9" s="2964"/>
      <c r="N9" s="2964"/>
      <c r="O9" s="735"/>
    </row>
    <row r="10" spans="1:15" s="640" customFormat="1">
      <c r="B10" s="2964"/>
      <c r="C10" s="2964"/>
      <c r="D10" s="2964"/>
      <c r="E10" s="2964"/>
      <c r="F10" s="2964"/>
      <c r="G10" s="2964"/>
      <c r="H10" s="2964"/>
      <c r="I10" s="2964"/>
      <c r="J10" s="2964"/>
      <c r="K10" s="2964"/>
      <c r="L10" s="2964"/>
      <c r="M10" s="2964"/>
      <c r="N10" s="2964"/>
      <c r="O10" s="735"/>
    </row>
    <row r="11" spans="1:15" s="640" customFormat="1" ht="9" customHeight="1">
      <c r="B11" s="878"/>
      <c r="C11" s="878"/>
      <c r="D11" s="878"/>
      <c r="E11" s="878"/>
      <c r="F11" s="878"/>
      <c r="G11" s="878"/>
      <c r="H11" s="878"/>
      <c r="I11" s="878"/>
      <c r="J11" s="878"/>
      <c r="K11" s="878"/>
      <c r="L11" s="878"/>
      <c r="M11" s="878"/>
      <c r="N11" s="878"/>
      <c r="O11" s="735"/>
    </row>
    <row r="12" spans="1:15" s="640" customFormat="1">
      <c r="B12" s="2964" t="s">
        <v>3787</v>
      </c>
      <c r="C12" s="2964"/>
      <c r="D12" s="2964"/>
      <c r="E12" s="2964"/>
      <c r="F12" s="2964"/>
      <c r="G12" s="2964"/>
      <c r="H12" s="2964"/>
      <c r="I12" s="2964"/>
      <c r="J12" s="2964"/>
      <c r="K12" s="2964"/>
      <c r="L12" s="2964"/>
      <c r="M12" s="2964"/>
      <c r="N12" s="2964"/>
      <c r="O12" s="735"/>
    </row>
    <row r="13" spans="1:15" s="640" customFormat="1">
      <c r="B13" s="2964"/>
      <c r="C13" s="2964"/>
      <c r="D13" s="2964"/>
      <c r="E13" s="2964"/>
      <c r="F13" s="2964"/>
      <c r="G13" s="2964"/>
      <c r="H13" s="2964"/>
      <c r="I13" s="2964"/>
      <c r="J13" s="2964"/>
      <c r="K13" s="2964"/>
      <c r="L13" s="2964"/>
      <c r="M13" s="2964"/>
      <c r="N13" s="2964"/>
      <c r="O13" s="735"/>
    </row>
    <row r="14" spans="1:15" s="640" customFormat="1" ht="9" customHeight="1">
      <c r="B14" s="684"/>
      <c r="C14" s="695"/>
      <c r="D14" s="695"/>
      <c r="E14" s="695"/>
      <c r="F14" s="695"/>
      <c r="G14" s="695"/>
      <c r="H14" s="695"/>
      <c r="I14" s="695"/>
      <c r="J14" s="695"/>
      <c r="K14" s="695"/>
      <c r="L14" s="695"/>
      <c r="M14" s="695"/>
      <c r="N14" s="695"/>
      <c r="O14" s="735"/>
    </row>
    <row r="15" spans="1:15" s="640" customFormat="1">
      <c r="B15" s="874" t="s">
        <v>3576</v>
      </c>
      <c r="C15" s="875" t="s">
        <v>3788</v>
      </c>
      <c r="E15" s="692"/>
      <c r="F15" s="618"/>
      <c r="G15" s="693"/>
      <c r="H15" s="693"/>
      <c r="I15" s="693"/>
      <c r="J15" s="618"/>
    </row>
    <row r="16" spans="1:15" s="640" customFormat="1">
      <c r="E16" s="692"/>
      <c r="F16" s="618"/>
      <c r="G16" s="693"/>
      <c r="H16" s="693"/>
      <c r="I16" s="693"/>
      <c r="J16" s="618"/>
    </row>
    <row r="17" spans="2:20" s="640" customFormat="1">
      <c r="B17" s="874" t="s">
        <v>3577</v>
      </c>
      <c r="C17" s="2950" t="s">
        <v>3789</v>
      </c>
      <c r="D17" s="2951"/>
      <c r="E17" s="2951"/>
      <c r="F17" s="2951"/>
      <c r="G17" s="2951"/>
      <c r="H17" s="2951"/>
      <c r="I17" s="2951"/>
      <c r="J17" s="2951"/>
      <c r="K17" s="2951"/>
      <c r="L17" s="2951"/>
      <c r="M17" s="2951"/>
      <c r="N17" s="2952"/>
    </row>
    <row r="18" spans="2:20" s="640" customFormat="1">
      <c r="B18" s="694"/>
      <c r="C18" s="2951"/>
      <c r="D18" s="2951"/>
      <c r="E18" s="2951"/>
      <c r="F18" s="2951"/>
      <c r="G18" s="2951"/>
      <c r="H18" s="2951"/>
      <c r="I18" s="2951"/>
      <c r="J18" s="2951"/>
      <c r="K18" s="2951"/>
      <c r="L18" s="2951"/>
      <c r="M18" s="2951"/>
      <c r="N18" s="2952"/>
    </row>
    <row r="19" spans="2:20" s="640" customFormat="1">
      <c r="B19" s="752" t="s">
        <v>3578</v>
      </c>
      <c r="C19" s="753" t="s">
        <v>3790</v>
      </c>
      <c r="D19" s="696"/>
      <c r="E19" s="696"/>
      <c r="F19" s="696"/>
      <c r="G19" s="696"/>
      <c r="H19" s="696"/>
      <c r="I19" s="696"/>
      <c r="J19" s="696"/>
      <c r="K19" s="696"/>
      <c r="L19" s="696"/>
      <c r="M19" s="696"/>
    </row>
    <row r="20" spans="2:20" s="640" customFormat="1" ht="23.25" customHeight="1">
      <c r="B20" s="694"/>
      <c r="D20" s="696"/>
      <c r="E20" s="696"/>
      <c r="O20" s="735"/>
    </row>
    <row r="21" spans="2:20" s="618" customFormat="1" ht="15" customHeight="1">
      <c r="B21" s="698"/>
      <c r="E21" s="2953" t="s">
        <v>2928</v>
      </c>
      <c r="F21" s="2956" t="s">
        <v>3944</v>
      </c>
      <c r="G21" s="2957"/>
      <c r="H21" s="2957"/>
      <c r="I21" s="2957"/>
      <c r="J21" s="2957"/>
      <c r="K21" s="2957"/>
      <c r="L21" s="2957"/>
      <c r="M21" s="2957"/>
      <c r="N21" s="2958"/>
      <c r="O21" s="633"/>
    </row>
    <row r="22" spans="2:20" s="618" customFormat="1" ht="15" customHeight="1">
      <c r="B22" s="698"/>
      <c r="E22" s="2954"/>
      <c r="F22" s="2959" t="s">
        <v>3797</v>
      </c>
      <c r="G22" s="2960"/>
      <c r="H22" s="2961"/>
      <c r="I22" s="2959" t="s">
        <v>3078</v>
      </c>
      <c r="J22" s="2960"/>
      <c r="K22" s="2961"/>
      <c r="L22" s="2959" t="s">
        <v>3072</v>
      </c>
      <c r="M22" s="2960"/>
      <c r="N22" s="2961"/>
      <c r="O22" s="633"/>
    </row>
    <row r="23" spans="2:20" s="618" customFormat="1" ht="15" customHeight="1">
      <c r="B23" s="684"/>
      <c r="E23" s="2955"/>
      <c r="F23" s="745" t="s">
        <v>3579</v>
      </c>
      <c r="G23" s="745" t="s">
        <v>3580</v>
      </c>
      <c r="H23" s="745" t="s">
        <v>3581</v>
      </c>
      <c r="I23" s="745" t="s">
        <v>3579</v>
      </c>
      <c r="J23" s="745" t="s">
        <v>3580</v>
      </c>
      <c r="K23" s="745" t="s">
        <v>3581</v>
      </c>
      <c r="L23" s="745" t="s">
        <v>3579</v>
      </c>
      <c r="M23" s="745" t="s">
        <v>3580</v>
      </c>
      <c r="N23" s="745" t="s">
        <v>3581</v>
      </c>
      <c r="O23" s="633"/>
    </row>
    <row r="24" spans="2:20" s="640" customFormat="1" ht="22.5" customHeight="1">
      <c r="B24" s="684"/>
      <c r="D24" s="699"/>
      <c r="E24" s="2962" t="s">
        <v>3582</v>
      </c>
      <c r="F24" s="2962"/>
      <c r="G24" s="2962"/>
      <c r="H24" s="2962"/>
      <c r="I24" s="2962"/>
      <c r="J24" s="2962"/>
      <c r="K24" s="2962"/>
      <c r="L24" s="2962"/>
      <c r="M24" s="2962"/>
      <c r="N24" s="2962"/>
      <c r="O24" s="735"/>
    </row>
    <row r="25" spans="2:20" s="640" customFormat="1" ht="15" customHeight="1">
      <c r="B25" s="684"/>
      <c r="C25" s="751" t="s">
        <v>3850</v>
      </c>
      <c r="D25" s="751"/>
      <c r="E25" s="744"/>
      <c r="F25" s="744"/>
      <c r="G25" s="744"/>
      <c r="H25" s="744"/>
      <c r="I25" s="744"/>
      <c r="J25" s="744"/>
      <c r="K25" s="744"/>
      <c r="L25" s="744"/>
      <c r="M25" s="744"/>
      <c r="N25" s="744"/>
      <c r="O25" s="735"/>
    </row>
    <row r="26" spans="2:20" s="640" customFormat="1" ht="15" customHeight="1">
      <c r="B26" s="684"/>
      <c r="C26" s="892" t="s">
        <v>3851</v>
      </c>
      <c r="D26" s="751"/>
      <c r="E26" s="700"/>
      <c r="F26" s="700"/>
      <c r="G26" s="700"/>
      <c r="H26" s="700"/>
      <c r="I26" s="700"/>
      <c r="J26" s="700"/>
      <c r="K26" s="700"/>
      <c r="L26" s="700"/>
      <c r="M26" s="700"/>
      <c r="N26" s="700"/>
      <c r="O26" s="735"/>
    </row>
    <row r="27" spans="2:20" s="640" customFormat="1" ht="4.5" customHeight="1">
      <c r="B27" s="684"/>
      <c r="C27" s="750"/>
      <c r="D27" s="751"/>
      <c r="E27" s="701"/>
      <c r="F27" s="701"/>
      <c r="G27" s="701"/>
      <c r="H27" s="701"/>
      <c r="I27" s="701"/>
      <c r="J27" s="701"/>
      <c r="K27" s="701"/>
      <c r="O27" s="750" t="s">
        <v>3641</v>
      </c>
      <c r="P27" s="751"/>
    </row>
    <row r="28" spans="2:20" s="640" customFormat="1" ht="15" customHeight="1">
      <c r="B28" s="684"/>
      <c r="C28" s="749" t="s">
        <v>3187</v>
      </c>
      <c r="D28" s="751"/>
      <c r="E28" s="641">
        <f>SUM(F28:N28)</f>
        <v>657865</v>
      </c>
      <c r="F28" s="641">
        <f>'3-7'!F41</f>
        <v>657865</v>
      </c>
      <c r="G28" s="641">
        <v>0</v>
      </c>
      <c r="H28" s="641">
        <v>0</v>
      </c>
      <c r="I28" s="641">
        <v>0</v>
      </c>
      <c r="J28" s="641">
        <v>0</v>
      </c>
      <c r="K28" s="641">
        <v>0</v>
      </c>
      <c r="L28" s="641">
        <v>0</v>
      </c>
      <c r="M28" s="641">
        <v>0</v>
      </c>
      <c r="N28" s="641">
        <v>0</v>
      </c>
      <c r="O28" s="749" t="s">
        <v>3583</v>
      </c>
      <c r="P28" s="751"/>
    </row>
    <row r="29" spans="2:20" s="640" customFormat="1" ht="15" customHeight="1">
      <c r="B29" s="684"/>
      <c r="C29" s="748" t="s">
        <v>3188</v>
      </c>
      <c r="D29" s="751"/>
      <c r="E29" s="641">
        <f>SUM(F29:N29)</f>
        <v>131079</v>
      </c>
      <c r="F29" s="641">
        <v>0</v>
      </c>
      <c r="G29" s="641">
        <v>0</v>
      </c>
      <c r="H29" s="641">
        <v>0</v>
      </c>
      <c r="I29" s="641">
        <v>0</v>
      </c>
      <c r="J29" s="641">
        <f>'3-7'!G42</f>
        <v>90747</v>
      </c>
      <c r="K29" s="641">
        <v>0</v>
      </c>
      <c r="L29" s="641">
        <v>0</v>
      </c>
      <c r="M29" s="641">
        <f>'3-7'!H42</f>
        <v>40332</v>
      </c>
      <c r="N29" s="641">
        <v>0</v>
      </c>
      <c r="O29" s="748" t="s">
        <v>3791</v>
      </c>
      <c r="P29" s="751"/>
    </row>
    <row r="30" spans="2:20" s="640" customFormat="1" ht="15" customHeight="1">
      <c r="B30" s="684"/>
      <c r="C30" s="749" t="s">
        <v>3852</v>
      </c>
      <c r="D30" s="750"/>
      <c r="E30" s="702" t="e">
        <f>SUM(F30:N30)</f>
        <v>#REF!</v>
      </c>
      <c r="F30" s="702">
        <v>0</v>
      </c>
      <c r="G30" s="702">
        <v>0</v>
      </c>
      <c r="H30" s="702">
        <v>0</v>
      </c>
      <c r="I30" s="702">
        <v>0</v>
      </c>
      <c r="J30" s="702" t="e">
        <f>'3-7'!#REF!</f>
        <v>#REF!</v>
      </c>
      <c r="K30" s="702">
        <v>0</v>
      </c>
      <c r="L30" s="702">
        <v>0</v>
      </c>
      <c r="M30" s="702">
        <v>0</v>
      </c>
      <c r="N30" s="702">
        <v>0</v>
      </c>
      <c r="O30" s="749" t="s">
        <v>3584</v>
      </c>
      <c r="P30" s="750"/>
    </row>
    <row r="31" spans="2:20" s="640" customFormat="1" ht="15" customHeight="1">
      <c r="B31" s="684"/>
      <c r="O31" s="749"/>
      <c r="P31" s="750"/>
    </row>
    <row r="32" spans="2:20" s="640" customFormat="1" ht="8.25" customHeight="1">
      <c r="B32" s="684"/>
      <c r="C32" s="749"/>
      <c r="D32" s="750"/>
      <c r="E32" s="702"/>
      <c r="F32" s="702"/>
      <c r="G32" s="702"/>
      <c r="H32" s="702"/>
      <c r="I32" s="702"/>
      <c r="J32" s="702"/>
      <c r="K32" s="702"/>
      <c r="L32" s="702"/>
      <c r="M32" s="702"/>
      <c r="N32" s="702"/>
      <c r="O32" s="735"/>
      <c r="P32" s="747">
        <v>360177448</v>
      </c>
      <c r="Q32" s="747"/>
      <c r="R32" s="747">
        <v>125659264</v>
      </c>
      <c r="S32" s="747"/>
      <c r="T32" s="747">
        <v>37076700</v>
      </c>
    </row>
    <row r="33" spans="2:16" s="640" customFormat="1" ht="15" customHeight="1">
      <c r="B33" s="684"/>
      <c r="C33" s="751" t="s">
        <v>3849</v>
      </c>
      <c r="D33" s="750"/>
      <c r="E33" s="702"/>
      <c r="F33" s="702"/>
      <c r="G33" s="702"/>
      <c r="H33" s="702"/>
      <c r="I33" s="702"/>
      <c r="J33" s="702"/>
      <c r="K33" s="702"/>
      <c r="L33" s="702"/>
      <c r="M33" s="702"/>
      <c r="N33" s="702"/>
      <c r="O33" s="735"/>
    </row>
    <row r="34" spans="2:16" s="640" customFormat="1" ht="15" customHeight="1">
      <c r="B34" s="684"/>
      <c r="C34" s="892" t="s">
        <v>3558</v>
      </c>
      <c r="D34" s="750"/>
      <c r="E34" s="702"/>
      <c r="F34" s="702"/>
      <c r="G34" s="702"/>
      <c r="H34" s="702"/>
      <c r="I34" s="702"/>
      <c r="J34" s="702"/>
      <c r="K34" s="702"/>
      <c r="L34" s="702"/>
      <c r="M34" s="702"/>
      <c r="N34" s="702"/>
      <c r="O34" s="735"/>
    </row>
    <row r="35" spans="2:16" s="640" customFormat="1" ht="4.5" customHeight="1">
      <c r="B35" s="684"/>
      <c r="C35" s="749"/>
      <c r="D35" s="750"/>
      <c r="E35" s="702"/>
      <c r="F35" s="702"/>
      <c r="G35" s="702"/>
      <c r="H35" s="702"/>
      <c r="I35" s="702"/>
      <c r="J35" s="702"/>
      <c r="K35" s="702"/>
      <c r="L35" s="702"/>
      <c r="M35" s="702"/>
      <c r="N35" s="702"/>
      <c r="O35" s="735"/>
    </row>
    <row r="36" spans="2:16" s="640" customFormat="1" ht="15" customHeight="1">
      <c r="B36" s="684"/>
      <c r="C36" s="893" t="s">
        <v>3187</v>
      </c>
      <c r="D36" s="750"/>
      <c r="E36" s="702" t="e">
        <f>SUM(F36:N36)</f>
        <v>#REF!</v>
      </c>
      <c r="F36" s="702" t="e">
        <f>'3-7'!#REF!</f>
        <v>#REF!</v>
      </c>
      <c r="G36" s="702">
        <v>0</v>
      </c>
      <c r="H36" s="702">
        <v>0</v>
      </c>
      <c r="I36" s="702">
        <v>0</v>
      </c>
      <c r="J36" s="702">
        <v>0</v>
      </c>
      <c r="K36" s="702">
        <v>0</v>
      </c>
      <c r="L36" s="702">
        <v>0</v>
      </c>
      <c r="M36" s="702">
        <v>0</v>
      </c>
      <c r="N36" s="702">
        <v>0</v>
      </c>
      <c r="O36" s="735"/>
    </row>
    <row r="37" spans="2:16" s="640" customFormat="1" ht="4.5" customHeight="1">
      <c r="B37" s="684"/>
      <c r="C37" s="893"/>
      <c r="D37" s="750"/>
      <c r="E37" s="702"/>
      <c r="F37" s="702"/>
      <c r="G37" s="702"/>
      <c r="H37" s="702"/>
      <c r="I37" s="702"/>
      <c r="J37" s="702"/>
      <c r="K37" s="702"/>
      <c r="L37" s="702"/>
      <c r="M37" s="702"/>
      <c r="N37" s="702"/>
      <c r="O37" s="735"/>
    </row>
    <row r="38" spans="2:16" s="640" customFormat="1" ht="15" customHeight="1">
      <c r="B38" s="684"/>
      <c r="C38" s="819" t="s">
        <v>3863</v>
      </c>
      <c r="D38" s="750"/>
      <c r="E38" s="702"/>
      <c r="F38" s="702"/>
      <c r="G38" s="702"/>
      <c r="H38" s="702"/>
      <c r="I38" s="702"/>
      <c r="J38" s="702"/>
      <c r="K38" s="702"/>
      <c r="L38" s="702"/>
      <c r="M38" s="702"/>
      <c r="N38" s="702"/>
      <c r="O38" s="735"/>
    </row>
    <row r="39" spans="2:16" s="640" customFormat="1" ht="15" customHeight="1">
      <c r="B39" s="684"/>
      <c r="C39" s="803" t="s">
        <v>3864</v>
      </c>
      <c r="D39" s="750"/>
      <c r="E39" s="702" t="e">
        <f>SUM(F39:N39)</f>
        <v>#REF!</v>
      </c>
      <c r="F39" s="702">
        <v>0</v>
      </c>
      <c r="G39" s="702">
        <v>0</v>
      </c>
      <c r="H39" s="702">
        <v>0</v>
      </c>
      <c r="I39" s="702">
        <v>0</v>
      </c>
      <c r="J39" s="702" t="e">
        <f>'3-7'!#REF!</f>
        <v>#REF!</v>
      </c>
      <c r="K39" s="702">
        <v>0</v>
      </c>
      <c r="L39" s="702">
        <v>0</v>
      </c>
      <c r="M39" s="702" t="e">
        <f>'3-7'!#REF!</f>
        <v>#REF!</v>
      </c>
      <c r="N39" s="702">
        <v>0</v>
      </c>
      <c r="O39" s="735"/>
    </row>
    <row r="40" spans="2:16" s="640" customFormat="1">
      <c r="B40" s="684"/>
      <c r="C40" s="803" t="s">
        <v>3880</v>
      </c>
      <c r="D40" s="750"/>
      <c r="E40" s="702" t="e">
        <f>SUM(F40:N40)</f>
        <v>#REF!</v>
      </c>
      <c r="F40" s="702">
        <v>0</v>
      </c>
      <c r="G40" s="702">
        <v>0</v>
      </c>
      <c r="H40" s="702">
        <v>0</v>
      </c>
      <c r="I40" s="702">
        <v>0</v>
      </c>
      <c r="J40" s="702" t="e">
        <f>'3-7'!#REF!</f>
        <v>#REF!</v>
      </c>
      <c r="K40" s="702">
        <v>0</v>
      </c>
      <c r="L40" s="702">
        <v>0</v>
      </c>
      <c r="M40" s="702"/>
      <c r="N40" s="702"/>
      <c r="O40" s="735"/>
    </row>
    <row r="41" spans="2:16" s="640" customFormat="1">
      <c r="B41" s="684"/>
      <c r="C41" s="893"/>
      <c r="D41" s="750"/>
      <c r="E41" s="702"/>
      <c r="F41" s="702"/>
      <c r="G41" s="702"/>
      <c r="H41" s="702"/>
      <c r="I41" s="702"/>
      <c r="J41" s="702"/>
      <c r="K41" s="702"/>
      <c r="L41" s="702"/>
      <c r="M41" s="702"/>
      <c r="N41" s="702"/>
      <c r="O41" s="735"/>
    </row>
    <row r="42" spans="2:16" s="741" customFormat="1" ht="21" customHeight="1" thickBot="1">
      <c r="B42" s="685"/>
      <c r="D42" s="746"/>
      <c r="E42" s="740" t="e">
        <f>SUM(E28:E30)+E36+E39+E40</f>
        <v>#REF!</v>
      </c>
      <c r="F42" s="740" t="e">
        <f>SUM(F28:F30)+F36+F39</f>
        <v>#REF!</v>
      </c>
      <c r="G42" s="740">
        <f>SUM(G28:G30)+G36</f>
        <v>0</v>
      </c>
      <c r="H42" s="740">
        <f>SUM(H28:H30)+H36</f>
        <v>0</v>
      </c>
      <c r="I42" s="740">
        <f>SUM(I28:I30)+I36</f>
        <v>0</v>
      </c>
      <c r="J42" s="740" t="e">
        <f>SUM(J28:J30)+J36+J39+J40</f>
        <v>#REF!</v>
      </c>
      <c r="K42" s="740">
        <f>SUM(K28:K30)+K36</f>
        <v>0</v>
      </c>
      <c r="L42" s="740">
        <f>SUM(L28:L30)+L36</f>
        <v>0</v>
      </c>
      <c r="M42" s="740" t="e">
        <f>SUM(M28:M30)+M36+M39</f>
        <v>#REF!</v>
      </c>
      <c r="N42" s="740">
        <f>SUM(N28:N30)+N36</f>
        <v>0</v>
      </c>
      <c r="O42" s="617"/>
      <c r="P42" s="617"/>
    </row>
    <row r="43" spans="2:16" s="640" customFormat="1" ht="15" customHeight="1" thickTop="1">
      <c r="B43" s="684"/>
      <c r="C43" s="748"/>
      <c r="D43" s="750"/>
      <c r="E43" s="703"/>
      <c r="F43" s="703"/>
      <c r="G43" s="703"/>
      <c r="H43" s="703"/>
      <c r="I43" s="703"/>
      <c r="J43" s="703"/>
      <c r="K43" s="703"/>
      <c r="L43" s="703"/>
      <c r="M43" s="703"/>
      <c r="N43" s="703"/>
      <c r="O43" s="735"/>
    </row>
    <row r="44" spans="2:16" s="640" customFormat="1" ht="4.5" customHeight="1">
      <c r="B44" s="684"/>
      <c r="C44" s="748"/>
      <c r="D44" s="750"/>
      <c r="E44" s="703"/>
      <c r="O44" s="735"/>
    </row>
    <row r="45" spans="2:16" s="618" customFormat="1" ht="15" customHeight="1">
      <c r="B45" s="698"/>
      <c r="C45" s="826"/>
      <c r="D45" s="826"/>
      <c r="E45" s="2953" t="s">
        <v>2928</v>
      </c>
      <c r="F45" s="2956" t="s">
        <v>3945</v>
      </c>
      <c r="G45" s="2957"/>
      <c r="H45" s="2957"/>
      <c r="I45" s="2957"/>
      <c r="J45" s="2957"/>
      <c r="K45" s="2957"/>
      <c r="L45" s="2957"/>
      <c r="M45" s="2957"/>
      <c r="N45" s="2958"/>
      <c r="O45" s="633"/>
    </row>
    <row r="46" spans="2:16" s="618" customFormat="1" ht="15" customHeight="1">
      <c r="B46" s="698"/>
      <c r="C46" s="826"/>
      <c r="D46" s="826"/>
      <c r="E46" s="2954"/>
      <c r="F46" s="2959" t="s">
        <v>3797</v>
      </c>
      <c r="G46" s="2960"/>
      <c r="H46" s="2961"/>
      <c r="I46" s="2959" t="s">
        <v>3078</v>
      </c>
      <c r="J46" s="2960"/>
      <c r="K46" s="2961"/>
      <c r="L46" s="2959" t="s">
        <v>3072</v>
      </c>
      <c r="M46" s="2960"/>
      <c r="N46" s="2961"/>
      <c r="O46" s="633"/>
    </row>
    <row r="47" spans="2:16" s="618" customFormat="1" ht="15" customHeight="1">
      <c r="B47" s="684"/>
      <c r="C47" s="826"/>
      <c r="D47" s="826"/>
      <c r="E47" s="2955"/>
      <c r="F47" s="743" t="s">
        <v>3579</v>
      </c>
      <c r="G47" s="743" t="s">
        <v>3580</v>
      </c>
      <c r="H47" s="743" t="s">
        <v>3581</v>
      </c>
      <c r="I47" s="743" t="s">
        <v>3579</v>
      </c>
      <c r="J47" s="743" t="s">
        <v>3580</v>
      </c>
      <c r="K47" s="743" t="s">
        <v>3581</v>
      </c>
      <c r="L47" s="743" t="s">
        <v>3579</v>
      </c>
      <c r="M47" s="743" t="s">
        <v>3580</v>
      </c>
      <c r="N47" s="743" t="s">
        <v>3581</v>
      </c>
      <c r="O47" s="633"/>
    </row>
    <row r="48" spans="2:16" s="640" customFormat="1" ht="22.5" customHeight="1">
      <c r="B48" s="684"/>
      <c r="C48" s="747"/>
      <c r="D48" s="751"/>
      <c r="E48" s="2962" t="s">
        <v>3582</v>
      </c>
      <c r="F48" s="2962"/>
      <c r="G48" s="2962"/>
      <c r="H48" s="2962"/>
      <c r="I48" s="2962"/>
      <c r="J48" s="2962"/>
      <c r="K48" s="2962"/>
      <c r="L48" s="2962"/>
      <c r="M48" s="2962"/>
      <c r="N48" s="2962"/>
      <c r="O48" s="735"/>
    </row>
    <row r="49" spans="2:16" s="640" customFormat="1" ht="4.5" customHeight="1">
      <c r="B49" s="684"/>
      <c r="C49" s="751"/>
      <c r="D49" s="751"/>
      <c r="E49" s="742"/>
      <c r="F49" s="742"/>
      <c r="G49" s="742"/>
      <c r="H49" s="742"/>
      <c r="I49" s="742"/>
      <c r="J49" s="742"/>
      <c r="K49" s="742"/>
      <c r="L49" s="747"/>
      <c r="M49" s="747"/>
      <c r="N49" s="747"/>
      <c r="O49" s="735"/>
    </row>
    <row r="50" spans="2:16" s="640" customFormat="1" ht="15" customHeight="1">
      <c r="B50" s="684"/>
      <c r="C50" s="751" t="s">
        <v>3850</v>
      </c>
      <c r="D50" s="751"/>
      <c r="E50" s="701"/>
      <c r="F50" s="701"/>
      <c r="G50" s="701"/>
      <c r="H50" s="701"/>
      <c r="I50" s="701"/>
      <c r="J50" s="701"/>
      <c r="K50" s="701"/>
      <c r="O50" s="735"/>
    </row>
    <row r="51" spans="2:16" s="640" customFormat="1" ht="15" customHeight="1">
      <c r="B51" s="684"/>
      <c r="C51" s="892" t="s">
        <v>3851</v>
      </c>
      <c r="D51" s="751"/>
      <c r="E51" s="701"/>
      <c r="F51" s="701"/>
      <c r="G51" s="701"/>
      <c r="H51" s="701"/>
      <c r="I51" s="701"/>
      <c r="J51" s="701"/>
      <c r="K51" s="701"/>
      <c r="O51" s="735"/>
    </row>
    <row r="52" spans="2:16" s="640" customFormat="1" ht="4.5" customHeight="1">
      <c r="B52" s="684"/>
      <c r="C52" s="749"/>
      <c r="D52" s="751"/>
      <c r="E52" s="701"/>
      <c r="F52" s="701"/>
      <c r="G52" s="701"/>
      <c r="H52" s="701"/>
      <c r="I52" s="701"/>
      <c r="J52" s="701"/>
      <c r="K52" s="701"/>
      <c r="O52" s="735"/>
    </row>
    <row r="53" spans="2:16" s="1056" customFormat="1" ht="15" customHeight="1">
      <c r="B53" s="1053"/>
      <c r="C53" s="1054" t="s">
        <v>3187</v>
      </c>
      <c r="D53" s="1055"/>
      <c r="E53" s="890">
        <f>SUM(F53:N53)</f>
        <v>302431552</v>
      </c>
      <c r="F53" s="890">
        <v>302431552</v>
      </c>
      <c r="G53" s="890">
        <v>0</v>
      </c>
      <c r="H53" s="890">
        <v>0</v>
      </c>
      <c r="I53" s="890">
        <v>0</v>
      </c>
      <c r="J53" s="890">
        <v>0</v>
      </c>
      <c r="K53" s="890">
        <v>0</v>
      </c>
      <c r="L53" s="890">
        <v>0</v>
      </c>
      <c r="M53" s="890">
        <v>0</v>
      </c>
      <c r="N53" s="890">
        <v>0</v>
      </c>
      <c r="O53" s="963"/>
    </row>
    <row r="54" spans="2:16" s="1056" customFormat="1" ht="15" customHeight="1">
      <c r="B54" s="1053"/>
      <c r="C54" s="1057" t="s">
        <v>3188</v>
      </c>
      <c r="D54" s="1058"/>
      <c r="E54" s="890">
        <f>SUM(F54:N54)</f>
        <v>62738500</v>
      </c>
      <c r="F54" s="1059">
        <v>0</v>
      </c>
      <c r="G54" s="1059">
        <v>0</v>
      </c>
      <c r="H54" s="1059">
        <v>0</v>
      </c>
      <c r="I54" s="1059">
        <v>0</v>
      </c>
      <c r="J54" s="890">
        <v>60729900</v>
      </c>
      <c r="K54" s="890">
        <v>0</v>
      </c>
      <c r="L54" s="890">
        <v>0</v>
      </c>
      <c r="M54" s="890">
        <v>2008600</v>
      </c>
      <c r="N54" s="1059">
        <v>0</v>
      </c>
      <c r="O54" s="963"/>
      <c r="P54" s="1060">
        <f>F54</f>
        <v>0</v>
      </c>
    </row>
    <row r="55" spans="2:16" s="1063" customFormat="1">
      <c r="B55" s="1061"/>
      <c r="C55" s="1057" t="s">
        <v>3848</v>
      </c>
      <c r="D55" s="1062"/>
      <c r="E55" s="890">
        <f>SUM(F55:N55)</f>
        <v>26343416</v>
      </c>
      <c r="F55" s="1059">
        <v>0</v>
      </c>
      <c r="G55" s="1059">
        <v>0</v>
      </c>
      <c r="H55" s="1059">
        <v>0</v>
      </c>
      <c r="I55" s="1059">
        <v>0</v>
      </c>
      <c r="J55" s="890">
        <v>26343416</v>
      </c>
      <c r="K55" s="1059">
        <v>0</v>
      </c>
      <c r="L55" s="1059">
        <v>0</v>
      </c>
      <c r="M55" s="1059">
        <v>0</v>
      </c>
      <c r="N55" s="1059">
        <v>0</v>
      </c>
      <c r="O55" s="882"/>
    </row>
    <row r="56" spans="2:16" s="1063" customFormat="1">
      <c r="B56" s="1061"/>
      <c r="C56" s="1057" t="s">
        <v>3880</v>
      </c>
      <c r="D56" s="1062"/>
      <c r="E56" s="890">
        <f>SUM(F56:N56)</f>
        <v>0</v>
      </c>
      <c r="F56" s="1059">
        <v>0</v>
      </c>
      <c r="G56" s="1059">
        <v>0</v>
      </c>
      <c r="H56" s="1059">
        <v>0</v>
      </c>
      <c r="I56" s="1059">
        <v>0</v>
      </c>
      <c r="J56" s="890">
        <v>0</v>
      </c>
      <c r="K56" s="1059">
        <v>0</v>
      </c>
      <c r="L56" s="1059">
        <v>0</v>
      </c>
      <c r="M56" s="1059">
        <v>0</v>
      </c>
      <c r="N56" s="1059">
        <v>0</v>
      </c>
      <c r="O56" s="882"/>
    </row>
    <row r="57" spans="2:16" ht="5.25" customHeight="1">
      <c r="C57" s="797"/>
      <c r="E57" s="891"/>
      <c r="F57" s="891"/>
      <c r="G57" s="891"/>
      <c r="H57" s="891"/>
      <c r="I57" s="891"/>
      <c r="J57" s="891"/>
      <c r="K57" s="891"/>
      <c r="L57" s="891"/>
      <c r="M57" s="891"/>
      <c r="N57" s="891"/>
    </row>
    <row r="58" spans="2:16" ht="15" customHeight="1">
      <c r="C58" s="751" t="s">
        <v>3849</v>
      </c>
      <c r="E58" s="891"/>
      <c r="F58" s="891"/>
      <c r="G58" s="891"/>
      <c r="H58" s="891"/>
      <c r="I58" s="891"/>
      <c r="J58" s="891"/>
      <c r="K58" s="891"/>
      <c r="L58" s="891"/>
      <c r="M58" s="891"/>
      <c r="N58" s="891"/>
    </row>
    <row r="59" spans="2:16" ht="15" customHeight="1">
      <c r="C59" s="892" t="s">
        <v>3558</v>
      </c>
      <c r="E59" s="891"/>
      <c r="F59" s="891"/>
      <c r="G59" s="891"/>
      <c r="H59" s="891"/>
      <c r="I59" s="891"/>
      <c r="J59" s="891"/>
      <c r="K59" s="891"/>
      <c r="L59" s="891"/>
      <c r="M59" s="891"/>
      <c r="N59" s="891"/>
    </row>
    <row r="60" spans="2:16" s="891" customFormat="1" ht="3" customHeight="1">
      <c r="B60" s="1064"/>
      <c r="C60" s="1065"/>
      <c r="O60" s="932"/>
    </row>
    <row r="61" spans="2:16" s="891" customFormat="1" ht="15" customHeight="1">
      <c r="B61" s="1064"/>
      <c r="C61" s="1065" t="s">
        <v>3187</v>
      </c>
      <c r="E61" s="890">
        <f>SUM(F61:N61)</f>
        <v>102717490</v>
      </c>
      <c r="F61" s="890">
        <v>102717490</v>
      </c>
      <c r="G61" s="1059">
        <v>0</v>
      </c>
      <c r="H61" s="1059">
        <v>0</v>
      </c>
      <c r="I61" s="1059">
        <v>0</v>
      </c>
      <c r="J61" s="1059">
        <v>0</v>
      </c>
      <c r="K61" s="1059">
        <v>0</v>
      </c>
      <c r="L61" s="1059">
        <v>0</v>
      </c>
      <c r="M61" s="1059">
        <v>0</v>
      </c>
      <c r="N61" s="1059">
        <v>0</v>
      </c>
      <c r="O61" s="932"/>
    </row>
    <row r="62" spans="2:16" s="891" customFormat="1" ht="15" customHeight="1">
      <c r="B62" s="1064"/>
      <c r="C62" s="1065"/>
      <c r="F62" s="890"/>
      <c r="O62" s="932"/>
    </row>
    <row r="63" spans="2:16" s="891" customFormat="1" ht="21" customHeight="1" thickBot="1">
      <c r="B63" s="1064"/>
      <c r="C63" s="1065"/>
      <c r="E63" s="1066">
        <f>SUM(E53:E55)+E61</f>
        <v>494230958</v>
      </c>
      <c r="F63" s="1066">
        <f>SUM(F53:F55)+F61</f>
        <v>405149042</v>
      </c>
      <c r="G63" s="1066">
        <f t="shared" ref="G63:N63" si="0">SUM(G53:G55)+G61</f>
        <v>0</v>
      </c>
      <c r="H63" s="1066">
        <f t="shared" si="0"/>
        <v>0</v>
      </c>
      <c r="I63" s="1066">
        <f t="shared" si="0"/>
        <v>0</v>
      </c>
      <c r="J63" s="1066">
        <f t="shared" si="0"/>
        <v>87073316</v>
      </c>
      <c r="K63" s="1066">
        <f t="shared" si="0"/>
        <v>0</v>
      </c>
      <c r="L63" s="1066">
        <f t="shared" si="0"/>
        <v>0</v>
      </c>
      <c r="M63" s="1066">
        <f t="shared" si="0"/>
        <v>2008600</v>
      </c>
      <c r="N63" s="1066">
        <f t="shared" si="0"/>
        <v>0</v>
      </c>
      <c r="O63" s="932"/>
    </row>
    <row r="64" spans="2:16" s="891" customFormat="1" ht="14.4" thickTop="1">
      <c r="B64" s="1064"/>
      <c r="C64" s="1065"/>
      <c r="O64" s="932"/>
    </row>
    <row r="65" spans="2:15" s="891" customFormat="1">
      <c r="B65" s="1064"/>
      <c r="C65" s="1065"/>
      <c r="O65" s="932"/>
    </row>
    <row r="66" spans="2:15">
      <c r="C66" s="797"/>
    </row>
    <row r="67" spans="2:15">
      <c r="C67" s="797"/>
    </row>
    <row r="78" spans="2:15" ht="11.25" customHeight="1"/>
    <row r="127" spans="2:16">
      <c r="B127" s="837"/>
      <c r="C127" s="838"/>
      <c r="D127" s="838"/>
      <c r="E127" s="838"/>
      <c r="F127" s="838"/>
      <c r="G127" s="838"/>
      <c r="H127" s="838"/>
      <c r="I127" s="838"/>
      <c r="J127" s="838"/>
      <c r="K127" s="838"/>
      <c r="L127" s="838"/>
      <c r="M127" s="838"/>
      <c r="N127" s="838"/>
      <c r="O127" s="633"/>
      <c r="P127" s="838"/>
    </row>
    <row r="128" spans="2:16">
      <c r="B128" s="837"/>
      <c r="C128" s="838"/>
      <c r="D128" s="838"/>
      <c r="E128" s="838"/>
      <c r="F128" s="838"/>
      <c r="G128" s="838"/>
      <c r="H128" s="838"/>
      <c r="I128" s="838"/>
      <c r="J128" s="838"/>
      <c r="K128" s="838"/>
      <c r="L128" s="838"/>
      <c r="M128" s="838"/>
      <c r="N128" s="838"/>
      <c r="O128" s="633"/>
      <c r="P128" s="838"/>
    </row>
    <row r="129" spans="2:16">
      <c r="B129" s="837"/>
      <c r="C129" s="838"/>
      <c r="D129" s="838"/>
      <c r="E129" s="838"/>
      <c r="F129" s="838"/>
      <c r="G129" s="838"/>
      <c r="H129" s="838"/>
      <c r="I129" s="838"/>
      <c r="J129" s="838"/>
      <c r="K129" s="838"/>
      <c r="L129" s="838"/>
      <c r="M129" s="838"/>
      <c r="N129" s="838"/>
      <c r="O129" s="633"/>
      <c r="P129" s="838"/>
    </row>
    <row r="130" spans="2:16">
      <c r="B130" s="837"/>
      <c r="C130" s="838"/>
      <c r="D130" s="838"/>
      <c r="E130" s="838"/>
      <c r="F130" s="838"/>
      <c r="G130" s="838"/>
      <c r="H130" s="838"/>
      <c r="I130" s="838"/>
      <c r="J130" s="838"/>
      <c r="K130" s="838"/>
      <c r="L130" s="838"/>
      <c r="M130" s="838"/>
      <c r="N130" s="838"/>
      <c r="O130" s="633"/>
      <c r="P130" s="838"/>
    </row>
    <row r="131" spans="2:16">
      <c r="B131" s="837"/>
      <c r="C131" s="838"/>
      <c r="D131" s="838"/>
      <c r="E131" s="838"/>
      <c r="F131" s="838"/>
      <c r="G131" s="838"/>
      <c r="H131" s="838"/>
      <c r="I131" s="838"/>
      <c r="J131" s="838"/>
      <c r="K131" s="838"/>
      <c r="L131" s="838"/>
      <c r="M131" s="838"/>
      <c r="N131" s="838"/>
      <c r="O131" s="633"/>
      <c r="P131" s="838"/>
    </row>
    <row r="132" spans="2:16">
      <c r="B132" s="837"/>
      <c r="C132" s="838"/>
      <c r="D132" s="838"/>
      <c r="E132" s="838"/>
      <c r="F132" s="838"/>
      <c r="G132" s="838"/>
      <c r="H132" s="838"/>
      <c r="I132" s="838"/>
      <c r="J132" s="838"/>
      <c r="K132" s="838"/>
      <c r="L132" s="838"/>
      <c r="M132" s="838"/>
      <c r="N132" s="838"/>
      <c r="O132" s="633"/>
      <c r="P132" s="838"/>
    </row>
    <row r="133" spans="2:16">
      <c r="B133" s="837"/>
      <c r="C133" s="838"/>
      <c r="D133" s="838"/>
      <c r="E133" s="838"/>
      <c r="F133" s="838"/>
      <c r="G133" s="838"/>
      <c r="H133" s="838"/>
      <c r="I133" s="838"/>
      <c r="J133" s="838"/>
      <c r="K133" s="838"/>
      <c r="L133" s="838"/>
      <c r="M133" s="838"/>
      <c r="N133" s="838"/>
      <c r="O133" s="633"/>
      <c r="P133" s="838"/>
    </row>
    <row r="134" spans="2:16">
      <c r="B134" s="837"/>
      <c r="C134" s="838"/>
      <c r="D134" s="838"/>
      <c r="E134" s="838"/>
      <c r="F134" s="838" t="s">
        <v>3585</v>
      </c>
      <c r="G134" s="838"/>
      <c r="H134" s="838"/>
      <c r="I134" s="838"/>
      <c r="J134" s="838"/>
      <c r="K134" s="838"/>
      <c r="L134" s="838"/>
      <c r="M134" s="838"/>
      <c r="N134" s="838"/>
      <c r="O134" s="633"/>
      <c r="P134" s="838"/>
    </row>
    <row r="135" spans="2:16">
      <c r="B135" s="837"/>
      <c r="C135" s="838"/>
      <c r="D135" s="838"/>
      <c r="E135" s="838"/>
      <c r="F135" s="838"/>
      <c r="G135" s="838"/>
      <c r="H135" s="838"/>
      <c r="I135" s="838"/>
      <c r="J135" s="838"/>
      <c r="K135" s="838"/>
      <c r="L135" s="838"/>
      <c r="M135" s="838"/>
      <c r="N135" s="838"/>
      <c r="O135" s="633"/>
      <c r="P135" s="838"/>
    </row>
    <row r="136" spans="2:16">
      <c r="B136" s="837"/>
      <c r="C136" s="838"/>
      <c r="D136" s="838"/>
      <c r="E136" s="838"/>
      <c r="F136" s="838"/>
      <c r="G136" s="838"/>
      <c r="H136" s="838"/>
      <c r="I136" s="838"/>
      <c r="J136" s="838"/>
      <c r="K136" s="838"/>
      <c r="L136" s="838"/>
      <c r="M136" s="838"/>
      <c r="N136" s="838"/>
      <c r="O136" s="633"/>
      <c r="P136" s="838"/>
    </row>
    <row r="146" spans="2:16">
      <c r="B146" s="837"/>
      <c r="C146" s="838"/>
      <c r="D146" s="838"/>
      <c r="E146" s="838"/>
      <c r="F146" s="838"/>
      <c r="G146" s="838"/>
      <c r="H146" s="838"/>
      <c r="I146" s="838"/>
      <c r="J146" s="838"/>
      <c r="K146" s="838"/>
      <c r="L146" s="838"/>
      <c r="M146" s="838"/>
      <c r="N146" s="838"/>
      <c r="O146" s="633"/>
      <c r="P146" s="838"/>
    </row>
    <row r="147" spans="2:16">
      <c r="B147" s="837"/>
      <c r="C147" s="838"/>
      <c r="D147" s="838"/>
      <c r="E147" s="838"/>
      <c r="F147" s="838"/>
      <c r="G147" s="838"/>
      <c r="H147" s="838"/>
      <c r="I147" s="838"/>
      <c r="J147" s="838"/>
      <c r="K147" s="838"/>
      <c r="L147" s="838"/>
      <c r="M147" s="838"/>
      <c r="N147" s="838"/>
      <c r="O147" s="633"/>
      <c r="P147" s="838"/>
    </row>
    <row r="148" spans="2:16">
      <c r="B148" s="837"/>
      <c r="C148" s="838"/>
      <c r="D148" s="838"/>
      <c r="E148" s="838"/>
      <c r="F148" s="838"/>
      <c r="G148" s="838"/>
      <c r="H148" s="838"/>
      <c r="I148" s="838"/>
      <c r="J148" s="838"/>
      <c r="K148" s="838"/>
      <c r="L148" s="838"/>
      <c r="M148" s="838"/>
      <c r="N148" s="838"/>
      <c r="O148" s="633"/>
      <c r="P148" s="838"/>
    </row>
    <row r="149" spans="2:16">
      <c r="B149" s="837"/>
      <c r="C149" s="838"/>
      <c r="D149" s="838"/>
      <c r="E149" s="838"/>
      <c r="F149" s="838"/>
      <c r="G149" s="838"/>
      <c r="H149" s="838"/>
      <c r="I149" s="838"/>
      <c r="J149" s="838"/>
      <c r="K149" s="838"/>
      <c r="L149" s="838"/>
      <c r="M149" s="838"/>
      <c r="N149" s="838"/>
      <c r="O149" s="633"/>
      <c r="P149" s="838"/>
    </row>
    <row r="150" spans="2:16">
      <c r="B150" s="837"/>
      <c r="C150" s="838"/>
      <c r="D150" s="838"/>
      <c r="E150" s="838"/>
      <c r="F150" s="838"/>
      <c r="G150" s="838"/>
      <c r="H150" s="838"/>
      <c r="I150" s="838"/>
      <c r="J150" s="838"/>
      <c r="K150" s="838"/>
      <c r="L150" s="838"/>
      <c r="M150" s="838"/>
      <c r="N150" s="838"/>
      <c r="O150" s="633"/>
      <c r="P150" s="838"/>
    </row>
    <row r="151" spans="2:16">
      <c r="B151" s="837"/>
      <c r="C151" s="838"/>
      <c r="D151" s="838"/>
      <c r="E151" s="838"/>
      <c r="F151" s="838"/>
      <c r="G151" s="838"/>
      <c r="H151" s="838"/>
      <c r="I151" s="838"/>
      <c r="J151" s="838"/>
      <c r="K151" s="838"/>
      <c r="L151" s="838"/>
      <c r="M151" s="838"/>
      <c r="N151" s="838"/>
      <c r="O151" s="633"/>
      <c r="P151" s="838"/>
    </row>
    <row r="382" spans="4:4">
      <c r="D382" s="642" t="s">
        <v>3586</v>
      </c>
    </row>
    <row r="421" spans="4:4">
      <c r="D421" s="642" t="s">
        <v>3553</v>
      </c>
    </row>
  </sheetData>
  <mergeCells count="19">
    <mergeCell ref="B6:N7"/>
    <mergeCell ref="B9:N10"/>
    <mergeCell ref="B12:N13"/>
    <mergeCell ref="E1:G1"/>
    <mergeCell ref="B1:D1"/>
    <mergeCell ref="B3:N4"/>
    <mergeCell ref="E48:N48"/>
    <mergeCell ref="E24:N24"/>
    <mergeCell ref="E45:E47"/>
    <mergeCell ref="F45:N45"/>
    <mergeCell ref="F46:H46"/>
    <mergeCell ref="I46:K46"/>
    <mergeCell ref="L46:N46"/>
    <mergeCell ref="C17:N18"/>
    <mergeCell ref="E21:E23"/>
    <mergeCell ref="F21:N21"/>
    <mergeCell ref="F22:H22"/>
    <mergeCell ref="I22:K22"/>
    <mergeCell ref="L22:N22"/>
  </mergeCells>
  <pageMargins left="0.51" right="0.25" top="0.48" bottom="0" header="0.25" footer="0"/>
  <pageSetup scale="66" firstPageNumber="28" orientation="landscape" useFirstPageNumber="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5"/>
  <sheetViews>
    <sheetView showGridLines="0" view="pageBreakPreview" zoomScaleSheetLayoutView="100" workbookViewId="0">
      <selection activeCell="D16" sqref="D16:E16"/>
    </sheetView>
  </sheetViews>
  <sheetFormatPr defaultColWidth="9" defaultRowHeight="13.8"/>
  <cols>
    <col min="1" max="1" width="5.44140625" style="1495" customWidth="1"/>
    <col min="2" max="2" width="33.5546875" style="1506" customWidth="1"/>
    <col min="3" max="3" width="14.6640625" style="1506" customWidth="1"/>
    <col min="4" max="4" width="14.44140625" style="1485" customWidth="1"/>
    <col min="5" max="5" width="18.109375" style="1485" customWidth="1"/>
    <col min="6" max="6" width="16.5546875" style="1485" customWidth="1"/>
    <col min="7" max="7" width="1" style="1485" hidden="1" customWidth="1"/>
    <col min="8" max="8" width="14" style="1485" customWidth="1"/>
    <col min="9" max="9" width="6.44140625" style="1485" customWidth="1"/>
    <col min="10" max="10" width="15.44140625" style="1485" hidden="1" customWidth="1"/>
    <col min="11" max="11" width="21.109375" style="1485" customWidth="1"/>
    <col min="12" max="12" width="1" style="1486" customWidth="1"/>
    <col min="13" max="13" width="17.109375" style="1486" customWidth="1"/>
    <col min="14" max="14" width="12.5546875" style="1486" customWidth="1"/>
    <col min="15" max="15" width="1" style="1486" customWidth="1"/>
    <col min="16" max="16" width="16.44140625" style="1486" bestFit="1" customWidth="1"/>
    <col min="17" max="17" width="13.109375" style="1485" customWidth="1"/>
    <col min="18" max="18" width="14.5546875" style="1485" bestFit="1" customWidth="1"/>
    <col min="19" max="19" width="16.88671875" style="1485" bestFit="1" customWidth="1"/>
    <col min="20" max="257" width="9" style="1485"/>
    <col min="258" max="258" width="29" style="1485" customWidth="1"/>
    <col min="259" max="260" width="14.88671875" style="1485" customWidth="1"/>
    <col min="261" max="261" width="16.109375" style="1485" customWidth="1"/>
    <col min="262" max="262" width="15.5546875" style="1485" customWidth="1"/>
    <col min="263" max="263" width="14.44140625" style="1485" customWidth="1"/>
    <col min="264" max="264" width="14.109375" style="1485" customWidth="1"/>
    <col min="265" max="265" width="16.109375" style="1485" customWidth="1"/>
    <col min="266" max="266" width="0.88671875" style="1485" customWidth="1"/>
    <col min="267" max="267" width="15" style="1485" customWidth="1"/>
    <col min="268" max="268" width="1" style="1485" customWidth="1"/>
    <col min="269" max="269" width="17.109375" style="1485" customWidth="1"/>
    <col min="270" max="270" width="12.5546875" style="1485" customWidth="1"/>
    <col min="271" max="271" width="1" style="1485" customWidth="1"/>
    <col min="272" max="272" width="16.44140625" style="1485" bestFit="1" customWidth="1"/>
    <col min="273" max="273" width="13.109375" style="1485" customWidth="1"/>
    <col min="274" max="274" width="14.5546875" style="1485" bestFit="1" customWidth="1"/>
    <col min="275" max="275" width="16.88671875" style="1485" bestFit="1" customWidth="1"/>
    <col min="276" max="513" width="9" style="1485"/>
    <col min="514" max="514" width="29" style="1485" customWidth="1"/>
    <col min="515" max="516" width="14.88671875" style="1485" customWidth="1"/>
    <col min="517" max="517" width="16.109375" style="1485" customWidth="1"/>
    <col min="518" max="518" width="15.5546875" style="1485" customWidth="1"/>
    <col min="519" max="519" width="14.44140625" style="1485" customWidth="1"/>
    <col min="520" max="520" width="14.109375" style="1485" customWidth="1"/>
    <col min="521" max="521" width="16.109375" style="1485" customWidth="1"/>
    <col min="522" max="522" width="0.88671875" style="1485" customWidth="1"/>
    <col min="523" max="523" width="15" style="1485" customWidth="1"/>
    <col min="524" max="524" width="1" style="1485" customWidth="1"/>
    <col min="525" max="525" width="17.109375" style="1485" customWidth="1"/>
    <col min="526" max="526" width="12.5546875" style="1485" customWidth="1"/>
    <col min="527" max="527" width="1" style="1485" customWidth="1"/>
    <col min="528" max="528" width="16.44140625" style="1485" bestFit="1" customWidth="1"/>
    <col min="529" max="529" width="13.109375" style="1485" customWidth="1"/>
    <col min="530" max="530" width="14.5546875" style="1485" bestFit="1" customWidth="1"/>
    <col min="531" max="531" width="16.88671875" style="1485" bestFit="1" customWidth="1"/>
    <col min="532" max="769" width="9" style="1485"/>
    <col min="770" max="770" width="29" style="1485" customWidth="1"/>
    <col min="771" max="772" width="14.88671875" style="1485" customWidth="1"/>
    <col min="773" max="773" width="16.109375" style="1485" customWidth="1"/>
    <col min="774" max="774" width="15.5546875" style="1485" customWidth="1"/>
    <col min="775" max="775" width="14.44140625" style="1485" customWidth="1"/>
    <col min="776" max="776" width="14.109375" style="1485" customWidth="1"/>
    <col min="777" max="777" width="16.109375" style="1485" customWidth="1"/>
    <col min="778" max="778" width="0.88671875" style="1485" customWidth="1"/>
    <col min="779" max="779" width="15" style="1485" customWidth="1"/>
    <col min="780" max="780" width="1" style="1485" customWidth="1"/>
    <col min="781" max="781" width="17.109375" style="1485" customWidth="1"/>
    <col min="782" max="782" width="12.5546875" style="1485" customWidth="1"/>
    <col min="783" max="783" width="1" style="1485" customWidth="1"/>
    <col min="784" max="784" width="16.44140625" style="1485" bestFit="1" customWidth="1"/>
    <col min="785" max="785" width="13.109375" style="1485" customWidth="1"/>
    <col min="786" max="786" width="14.5546875" style="1485" bestFit="1" customWidth="1"/>
    <col min="787" max="787" width="16.88671875" style="1485" bestFit="1" customWidth="1"/>
    <col min="788" max="1025" width="9" style="1485"/>
    <col min="1026" max="1026" width="29" style="1485" customWidth="1"/>
    <col min="1027" max="1028" width="14.88671875" style="1485" customWidth="1"/>
    <col min="1029" max="1029" width="16.109375" style="1485" customWidth="1"/>
    <col min="1030" max="1030" width="15.5546875" style="1485" customWidth="1"/>
    <col min="1031" max="1031" width="14.44140625" style="1485" customWidth="1"/>
    <col min="1032" max="1032" width="14.109375" style="1485" customWidth="1"/>
    <col min="1033" max="1033" width="16.109375" style="1485" customWidth="1"/>
    <col min="1034" max="1034" width="0.88671875" style="1485" customWidth="1"/>
    <col min="1035" max="1035" width="15" style="1485" customWidth="1"/>
    <col min="1036" max="1036" width="1" style="1485" customWidth="1"/>
    <col min="1037" max="1037" width="17.109375" style="1485" customWidth="1"/>
    <col min="1038" max="1038" width="12.5546875" style="1485" customWidth="1"/>
    <col min="1039" max="1039" width="1" style="1485" customWidth="1"/>
    <col min="1040" max="1040" width="16.44140625" style="1485" bestFit="1" customWidth="1"/>
    <col min="1041" max="1041" width="13.109375" style="1485" customWidth="1"/>
    <col min="1042" max="1042" width="14.5546875" style="1485" bestFit="1" customWidth="1"/>
    <col min="1043" max="1043" width="16.88671875" style="1485" bestFit="1" customWidth="1"/>
    <col min="1044" max="1281" width="9" style="1485"/>
    <col min="1282" max="1282" width="29" style="1485" customWidth="1"/>
    <col min="1283" max="1284" width="14.88671875" style="1485" customWidth="1"/>
    <col min="1285" max="1285" width="16.109375" style="1485" customWidth="1"/>
    <col min="1286" max="1286" width="15.5546875" style="1485" customWidth="1"/>
    <col min="1287" max="1287" width="14.44140625" style="1485" customWidth="1"/>
    <col min="1288" max="1288" width="14.109375" style="1485" customWidth="1"/>
    <col min="1289" max="1289" width="16.109375" style="1485" customWidth="1"/>
    <col min="1290" max="1290" width="0.88671875" style="1485" customWidth="1"/>
    <col min="1291" max="1291" width="15" style="1485" customWidth="1"/>
    <col min="1292" max="1292" width="1" style="1485" customWidth="1"/>
    <col min="1293" max="1293" width="17.109375" style="1485" customWidth="1"/>
    <col min="1294" max="1294" width="12.5546875" style="1485" customWidth="1"/>
    <col min="1295" max="1295" width="1" style="1485" customWidth="1"/>
    <col min="1296" max="1296" width="16.44140625" style="1485" bestFit="1" customWidth="1"/>
    <col min="1297" max="1297" width="13.109375" style="1485" customWidth="1"/>
    <col min="1298" max="1298" width="14.5546875" style="1485" bestFit="1" customWidth="1"/>
    <col min="1299" max="1299" width="16.88671875" style="1485" bestFit="1" customWidth="1"/>
    <col min="1300" max="1537" width="9" style="1485"/>
    <col min="1538" max="1538" width="29" style="1485" customWidth="1"/>
    <col min="1539" max="1540" width="14.88671875" style="1485" customWidth="1"/>
    <col min="1541" max="1541" width="16.109375" style="1485" customWidth="1"/>
    <col min="1542" max="1542" width="15.5546875" style="1485" customWidth="1"/>
    <col min="1543" max="1543" width="14.44140625" style="1485" customWidth="1"/>
    <col min="1544" max="1544" width="14.109375" style="1485" customWidth="1"/>
    <col min="1545" max="1545" width="16.109375" style="1485" customWidth="1"/>
    <col min="1546" max="1546" width="0.88671875" style="1485" customWidth="1"/>
    <col min="1547" max="1547" width="15" style="1485" customWidth="1"/>
    <col min="1548" max="1548" width="1" style="1485" customWidth="1"/>
    <col min="1549" max="1549" width="17.109375" style="1485" customWidth="1"/>
    <col min="1550" max="1550" width="12.5546875" style="1485" customWidth="1"/>
    <col min="1551" max="1551" width="1" style="1485" customWidth="1"/>
    <col min="1552" max="1552" width="16.44140625" style="1485" bestFit="1" customWidth="1"/>
    <col min="1553" max="1553" width="13.109375" style="1485" customWidth="1"/>
    <col min="1554" max="1554" width="14.5546875" style="1485" bestFit="1" customWidth="1"/>
    <col min="1555" max="1555" width="16.88671875" style="1485" bestFit="1" customWidth="1"/>
    <col min="1556" max="1793" width="9" style="1485"/>
    <col min="1794" max="1794" width="29" style="1485" customWidth="1"/>
    <col min="1795" max="1796" width="14.88671875" style="1485" customWidth="1"/>
    <col min="1797" max="1797" width="16.109375" style="1485" customWidth="1"/>
    <col min="1798" max="1798" width="15.5546875" style="1485" customWidth="1"/>
    <col min="1799" max="1799" width="14.44140625" style="1485" customWidth="1"/>
    <col min="1800" max="1800" width="14.109375" style="1485" customWidth="1"/>
    <col min="1801" max="1801" width="16.109375" style="1485" customWidth="1"/>
    <col min="1802" max="1802" width="0.88671875" style="1485" customWidth="1"/>
    <col min="1803" max="1803" width="15" style="1485" customWidth="1"/>
    <col min="1804" max="1804" width="1" style="1485" customWidth="1"/>
    <col min="1805" max="1805" width="17.109375" style="1485" customWidth="1"/>
    <col min="1806" max="1806" width="12.5546875" style="1485" customWidth="1"/>
    <col min="1807" max="1807" width="1" style="1485" customWidth="1"/>
    <col min="1808" max="1808" width="16.44140625" style="1485" bestFit="1" customWidth="1"/>
    <col min="1809" max="1809" width="13.109375" style="1485" customWidth="1"/>
    <col min="1810" max="1810" width="14.5546875" style="1485" bestFit="1" customWidth="1"/>
    <col min="1811" max="1811" width="16.88671875" style="1485" bestFit="1" customWidth="1"/>
    <col min="1812" max="2049" width="9" style="1485"/>
    <col min="2050" max="2050" width="29" style="1485" customWidth="1"/>
    <col min="2051" max="2052" width="14.88671875" style="1485" customWidth="1"/>
    <col min="2053" max="2053" width="16.109375" style="1485" customWidth="1"/>
    <col min="2054" max="2054" width="15.5546875" style="1485" customWidth="1"/>
    <col min="2055" max="2055" width="14.44140625" style="1485" customWidth="1"/>
    <col min="2056" max="2056" width="14.109375" style="1485" customWidth="1"/>
    <col min="2057" max="2057" width="16.109375" style="1485" customWidth="1"/>
    <col min="2058" max="2058" width="0.88671875" style="1485" customWidth="1"/>
    <col min="2059" max="2059" width="15" style="1485" customWidth="1"/>
    <col min="2060" max="2060" width="1" style="1485" customWidth="1"/>
    <col min="2061" max="2061" width="17.109375" style="1485" customWidth="1"/>
    <col min="2062" max="2062" width="12.5546875" style="1485" customWidth="1"/>
    <col min="2063" max="2063" width="1" style="1485" customWidth="1"/>
    <col min="2064" max="2064" width="16.44140625" style="1485" bestFit="1" customWidth="1"/>
    <col min="2065" max="2065" width="13.109375" style="1485" customWidth="1"/>
    <col min="2066" max="2066" width="14.5546875" style="1485" bestFit="1" customWidth="1"/>
    <col min="2067" max="2067" width="16.88671875" style="1485" bestFit="1" customWidth="1"/>
    <col min="2068" max="2305" width="9" style="1485"/>
    <col min="2306" max="2306" width="29" style="1485" customWidth="1"/>
    <col min="2307" max="2308" width="14.88671875" style="1485" customWidth="1"/>
    <col min="2309" max="2309" width="16.109375" style="1485" customWidth="1"/>
    <col min="2310" max="2310" width="15.5546875" style="1485" customWidth="1"/>
    <col min="2311" max="2311" width="14.44140625" style="1485" customWidth="1"/>
    <col min="2312" max="2312" width="14.109375" style="1485" customWidth="1"/>
    <col min="2313" max="2313" width="16.109375" style="1485" customWidth="1"/>
    <col min="2314" max="2314" width="0.88671875" style="1485" customWidth="1"/>
    <col min="2315" max="2315" width="15" style="1485" customWidth="1"/>
    <col min="2316" max="2316" width="1" style="1485" customWidth="1"/>
    <col min="2317" max="2317" width="17.109375" style="1485" customWidth="1"/>
    <col min="2318" max="2318" width="12.5546875" style="1485" customWidth="1"/>
    <col min="2319" max="2319" width="1" style="1485" customWidth="1"/>
    <col min="2320" max="2320" width="16.44140625" style="1485" bestFit="1" customWidth="1"/>
    <col min="2321" max="2321" width="13.109375" style="1485" customWidth="1"/>
    <col min="2322" max="2322" width="14.5546875" style="1485" bestFit="1" customWidth="1"/>
    <col min="2323" max="2323" width="16.88671875" style="1485" bestFit="1" customWidth="1"/>
    <col min="2324" max="2561" width="9" style="1485"/>
    <col min="2562" max="2562" width="29" style="1485" customWidth="1"/>
    <col min="2563" max="2564" width="14.88671875" style="1485" customWidth="1"/>
    <col min="2565" max="2565" width="16.109375" style="1485" customWidth="1"/>
    <col min="2566" max="2566" width="15.5546875" style="1485" customWidth="1"/>
    <col min="2567" max="2567" width="14.44140625" style="1485" customWidth="1"/>
    <col min="2568" max="2568" width="14.109375" style="1485" customWidth="1"/>
    <col min="2569" max="2569" width="16.109375" style="1485" customWidth="1"/>
    <col min="2570" max="2570" width="0.88671875" style="1485" customWidth="1"/>
    <col min="2571" max="2571" width="15" style="1485" customWidth="1"/>
    <col min="2572" max="2572" width="1" style="1485" customWidth="1"/>
    <col min="2573" max="2573" width="17.109375" style="1485" customWidth="1"/>
    <col min="2574" max="2574" width="12.5546875" style="1485" customWidth="1"/>
    <col min="2575" max="2575" width="1" style="1485" customWidth="1"/>
    <col min="2576" max="2576" width="16.44140625" style="1485" bestFit="1" customWidth="1"/>
    <col min="2577" max="2577" width="13.109375" style="1485" customWidth="1"/>
    <col min="2578" max="2578" width="14.5546875" style="1485" bestFit="1" customWidth="1"/>
    <col min="2579" max="2579" width="16.88671875" style="1485" bestFit="1" customWidth="1"/>
    <col min="2580" max="2817" width="9" style="1485"/>
    <col min="2818" max="2818" width="29" style="1485" customWidth="1"/>
    <col min="2819" max="2820" width="14.88671875" style="1485" customWidth="1"/>
    <col min="2821" max="2821" width="16.109375" style="1485" customWidth="1"/>
    <col min="2822" max="2822" width="15.5546875" style="1485" customWidth="1"/>
    <col min="2823" max="2823" width="14.44140625" style="1485" customWidth="1"/>
    <col min="2824" max="2824" width="14.109375" style="1485" customWidth="1"/>
    <col min="2825" max="2825" width="16.109375" style="1485" customWidth="1"/>
    <col min="2826" max="2826" width="0.88671875" style="1485" customWidth="1"/>
    <col min="2827" max="2827" width="15" style="1485" customWidth="1"/>
    <col min="2828" max="2828" width="1" style="1485" customWidth="1"/>
    <col min="2829" max="2829" width="17.109375" style="1485" customWidth="1"/>
    <col min="2830" max="2830" width="12.5546875" style="1485" customWidth="1"/>
    <col min="2831" max="2831" width="1" style="1485" customWidth="1"/>
    <col min="2832" max="2832" width="16.44140625" style="1485" bestFit="1" customWidth="1"/>
    <col min="2833" max="2833" width="13.109375" style="1485" customWidth="1"/>
    <col min="2834" max="2834" width="14.5546875" style="1485" bestFit="1" customWidth="1"/>
    <col min="2835" max="2835" width="16.88671875" style="1485" bestFit="1" customWidth="1"/>
    <col min="2836" max="3073" width="9" style="1485"/>
    <col min="3074" max="3074" width="29" style="1485" customWidth="1"/>
    <col min="3075" max="3076" width="14.88671875" style="1485" customWidth="1"/>
    <col min="3077" max="3077" width="16.109375" style="1485" customWidth="1"/>
    <col min="3078" max="3078" width="15.5546875" style="1485" customWidth="1"/>
    <col min="3079" max="3079" width="14.44140625" style="1485" customWidth="1"/>
    <col min="3080" max="3080" width="14.109375" style="1485" customWidth="1"/>
    <col min="3081" max="3081" width="16.109375" style="1485" customWidth="1"/>
    <col min="3082" max="3082" width="0.88671875" style="1485" customWidth="1"/>
    <col min="3083" max="3083" width="15" style="1485" customWidth="1"/>
    <col min="3084" max="3084" width="1" style="1485" customWidth="1"/>
    <col min="3085" max="3085" width="17.109375" style="1485" customWidth="1"/>
    <col min="3086" max="3086" width="12.5546875" style="1485" customWidth="1"/>
    <col min="3087" max="3087" width="1" style="1485" customWidth="1"/>
    <col min="3088" max="3088" width="16.44140625" style="1485" bestFit="1" customWidth="1"/>
    <col min="3089" max="3089" width="13.109375" style="1485" customWidth="1"/>
    <col min="3090" max="3090" width="14.5546875" style="1485" bestFit="1" customWidth="1"/>
    <col min="3091" max="3091" width="16.88671875" style="1485" bestFit="1" customWidth="1"/>
    <col min="3092" max="3329" width="9" style="1485"/>
    <col min="3330" max="3330" width="29" style="1485" customWidth="1"/>
    <col min="3331" max="3332" width="14.88671875" style="1485" customWidth="1"/>
    <col min="3333" max="3333" width="16.109375" style="1485" customWidth="1"/>
    <col min="3334" max="3334" width="15.5546875" style="1485" customWidth="1"/>
    <col min="3335" max="3335" width="14.44140625" style="1485" customWidth="1"/>
    <col min="3336" max="3336" width="14.109375" style="1485" customWidth="1"/>
    <col min="3337" max="3337" width="16.109375" style="1485" customWidth="1"/>
    <col min="3338" max="3338" width="0.88671875" style="1485" customWidth="1"/>
    <col min="3339" max="3339" width="15" style="1485" customWidth="1"/>
    <col min="3340" max="3340" width="1" style="1485" customWidth="1"/>
    <col min="3341" max="3341" width="17.109375" style="1485" customWidth="1"/>
    <col min="3342" max="3342" width="12.5546875" style="1485" customWidth="1"/>
    <col min="3343" max="3343" width="1" style="1485" customWidth="1"/>
    <col min="3344" max="3344" width="16.44140625" style="1485" bestFit="1" customWidth="1"/>
    <col min="3345" max="3345" width="13.109375" style="1485" customWidth="1"/>
    <col min="3346" max="3346" width="14.5546875" style="1485" bestFit="1" customWidth="1"/>
    <col min="3347" max="3347" width="16.88671875" style="1485" bestFit="1" customWidth="1"/>
    <col min="3348" max="3585" width="9" style="1485"/>
    <col min="3586" max="3586" width="29" style="1485" customWidth="1"/>
    <col min="3587" max="3588" width="14.88671875" style="1485" customWidth="1"/>
    <col min="3589" max="3589" width="16.109375" style="1485" customWidth="1"/>
    <col min="3590" max="3590" width="15.5546875" style="1485" customWidth="1"/>
    <col min="3591" max="3591" width="14.44140625" style="1485" customWidth="1"/>
    <col min="3592" max="3592" width="14.109375" style="1485" customWidth="1"/>
    <col min="3593" max="3593" width="16.109375" style="1485" customWidth="1"/>
    <col min="3594" max="3594" width="0.88671875" style="1485" customWidth="1"/>
    <col min="3595" max="3595" width="15" style="1485" customWidth="1"/>
    <col min="3596" max="3596" width="1" style="1485" customWidth="1"/>
    <col min="3597" max="3597" width="17.109375" style="1485" customWidth="1"/>
    <col min="3598" max="3598" width="12.5546875" style="1485" customWidth="1"/>
    <col min="3599" max="3599" width="1" style="1485" customWidth="1"/>
    <col min="3600" max="3600" width="16.44140625" style="1485" bestFit="1" customWidth="1"/>
    <col min="3601" max="3601" width="13.109375" style="1485" customWidth="1"/>
    <col min="3602" max="3602" width="14.5546875" style="1485" bestFit="1" customWidth="1"/>
    <col min="3603" max="3603" width="16.88671875" style="1485" bestFit="1" customWidth="1"/>
    <col min="3604" max="3841" width="9" style="1485"/>
    <col min="3842" max="3842" width="29" style="1485" customWidth="1"/>
    <col min="3843" max="3844" width="14.88671875" style="1485" customWidth="1"/>
    <col min="3845" max="3845" width="16.109375" style="1485" customWidth="1"/>
    <col min="3846" max="3846" width="15.5546875" style="1485" customWidth="1"/>
    <col min="3847" max="3847" width="14.44140625" style="1485" customWidth="1"/>
    <col min="3848" max="3848" width="14.109375" style="1485" customWidth="1"/>
    <col min="3849" max="3849" width="16.109375" style="1485" customWidth="1"/>
    <col min="3850" max="3850" width="0.88671875" style="1485" customWidth="1"/>
    <col min="3851" max="3851" width="15" style="1485" customWidth="1"/>
    <col min="3852" max="3852" width="1" style="1485" customWidth="1"/>
    <col min="3853" max="3853" width="17.109375" style="1485" customWidth="1"/>
    <col min="3854" max="3854" width="12.5546875" style="1485" customWidth="1"/>
    <col min="3855" max="3855" width="1" style="1485" customWidth="1"/>
    <col min="3856" max="3856" width="16.44140625" style="1485" bestFit="1" customWidth="1"/>
    <col min="3857" max="3857" width="13.109375" style="1485" customWidth="1"/>
    <col min="3858" max="3858" width="14.5546875" style="1485" bestFit="1" customWidth="1"/>
    <col min="3859" max="3859" width="16.88671875" style="1485" bestFit="1" customWidth="1"/>
    <col min="3860" max="4097" width="9" style="1485"/>
    <col min="4098" max="4098" width="29" style="1485" customWidth="1"/>
    <col min="4099" max="4100" width="14.88671875" style="1485" customWidth="1"/>
    <col min="4101" max="4101" width="16.109375" style="1485" customWidth="1"/>
    <col min="4102" max="4102" width="15.5546875" style="1485" customWidth="1"/>
    <col min="4103" max="4103" width="14.44140625" style="1485" customWidth="1"/>
    <col min="4104" max="4104" width="14.109375" style="1485" customWidth="1"/>
    <col min="4105" max="4105" width="16.109375" style="1485" customWidth="1"/>
    <col min="4106" max="4106" width="0.88671875" style="1485" customWidth="1"/>
    <col min="4107" max="4107" width="15" style="1485" customWidth="1"/>
    <col min="4108" max="4108" width="1" style="1485" customWidth="1"/>
    <col min="4109" max="4109" width="17.109375" style="1485" customWidth="1"/>
    <col min="4110" max="4110" width="12.5546875" style="1485" customWidth="1"/>
    <col min="4111" max="4111" width="1" style="1485" customWidth="1"/>
    <col min="4112" max="4112" width="16.44140625" style="1485" bestFit="1" customWidth="1"/>
    <col min="4113" max="4113" width="13.109375" style="1485" customWidth="1"/>
    <col min="4114" max="4114" width="14.5546875" style="1485" bestFit="1" customWidth="1"/>
    <col min="4115" max="4115" width="16.88671875" style="1485" bestFit="1" customWidth="1"/>
    <col min="4116" max="4353" width="9" style="1485"/>
    <col min="4354" max="4354" width="29" style="1485" customWidth="1"/>
    <col min="4355" max="4356" width="14.88671875" style="1485" customWidth="1"/>
    <col min="4357" max="4357" width="16.109375" style="1485" customWidth="1"/>
    <col min="4358" max="4358" width="15.5546875" style="1485" customWidth="1"/>
    <col min="4359" max="4359" width="14.44140625" style="1485" customWidth="1"/>
    <col min="4360" max="4360" width="14.109375" style="1485" customWidth="1"/>
    <col min="4361" max="4361" width="16.109375" style="1485" customWidth="1"/>
    <col min="4362" max="4362" width="0.88671875" style="1485" customWidth="1"/>
    <col min="4363" max="4363" width="15" style="1485" customWidth="1"/>
    <col min="4364" max="4364" width="1" style="1485" customWidth="1"/>
    <col min="4365" max="4365" width="17.109375" style="1485" customWidth="1"/>
    <col min="4366" max="4366" width="12.5546875" style="1485" customWidth="1"/>
    <col min="4367" max="4367" width="1" style="1485" customWidth="1"/>
    <col min="4368" max="4368" width="16.44140625" style="1485" bestFit="1" customWidth="1"/>
    <col min="4369" max="4369" width="13.109375" style="1485" customWidth="1"/>
    <col min="4370" max="4370" width="14.5546875" style="1485" bestFit="1" customWidth="1"/>
    <col min="4371" max="4371" width="16.88671875" style="1485" bestFit="1" customWidth="1"/>
    <col min="4372" max="4609" width="9" style="1485"/>
    <col min="4610" max="4610" width="29" style="1485" customWidth="1"/>
    <col min="4611" max="4612" width="14.88671875" style="1485" customWidth="1"/>
    <col min="4613" max="4613" width="16.109375" style="1485" customWidth="1"/>
    <col min="4614" max="4614" width="15.5546875" style="1485" customWidth="1"/>
    <col min="4615" max="4615" width="14.44140625" style="1485" customWidth="1"/>
    <col min="4616" max="4616" width="14.109375" style="1485" customWidth="1"/>
    <col min="4617" max="4617" width="16.109375" style="1485" customWidth="1"/>
    <col min="4618" max="4618" width="0.88671875" style="1485" customWidth="1"/>
    <col min="4619" max="4619" width="15" style="1485" customWidth="1"/>
    <col min="4620" max="4620" width="1" style="1485" customWidth="1"/>
    <col min="4621" max="4621" width="17.109375" style="1485" customWidth="1"/>
    <col min="4622" max="4622" width="12.5546875" style="1485" customWidth="1"/>
    <col min="4623" max="4623" width="1" style="1485" customWidth="1"/>
    <col min="4624" max="4624" width="16.44140625" style="1485" bestFit="1" customWidth="1"/>
    <col min="4625" max="4625" width="13.109375" style="1485" customWidth="1"/>
    <col min="4626" max="4626" width="14.5546875" style="1485" bestFit="1" customWidth="1"/>
    <col min="4627" max="4627" width="16.88671875" style="1485" bestFit="1" customWidth="1"/>
    <col min="4628" max="4865" width="9" style="1485"/>
    <col min="4866" max="4866" width="29" style="1485" customWidth="1"/>
    <col min="4867" max="4868" width="14.88671875" style="1485" customWidth="1"/>
    <col min="4869" max="4869" width="16.109375" style="1485" customWidth="1"/>
    <col min="4870" max="4870" width="15.5546875" style="1485" customWidth="1"/>
    <col min="4871" max="4871" width="14.44140625" style="1485" customWidth="1"/>
    <col min="4872" max="4872" width="14.109375" style="1485" customWidth="1"/>
    <col min="4873" max="4873" width="16.109375" style="1485" customWidth="1"/>
    <col min="4874" max="4874" width="0.88671875" style="1485" customWidth="1"/>
    <col min="4875" max="4875" width="15" style="1485" customWidth="1"/>
    <col min="4876" max="4876" width="1" style="1485" customWidth="1"/>
    <col min="4877" max="4877" width="17.109375" style="1485" customWidth="1"/>
    <col min="4878" max="4878" width="12.5546875" style="1485" customWidth="1"/>
    <col min="4879" max="4879" width="1" style="1485" customWidth="1"/>
    <col min="4880" max="4880" width="16.44140625" style="1485" bestFit="1" customWidth="1"/>
    <col min="4881" max="4881" width="13.109375" style="1485" customWidth="1"/>
    <col min="4882" max="4882" width="14.5546875" style="1485" bestFit="1" customWidth="1"/>
    <col min="4883" max="4883" width="16.88671875" style="1485" bestFit="1" customWidth="1"/>
    <col min="4884" max="5121" width="9" style="1485"/>
    <col min="5122" max="5122" width="29" style="1485" customWidth="1"/>
    <col min="5123" max="5124" width="14.88671875" style="1485" customWidth="1"/>
    <col min="5125" max="5125" width="16.109375" style="1485" customWidth="1"/>
    <col min="5126" max="5126" width="15.5546875" style="1485" customWidth="1"/>
    <col min="5127" max="5127" width="14.44140625" style="1485" customWidth="1"/>
    <col min="5128" max="5128" width="14.109375" style="1485" customWidth="1"/>
    <col min="5129" max="5129" width="16.109375" style="1485" customWidth="1"/>
    <col min="5130" max="5130" width="0.88671875" style="1485" customWidth="1"/>
    <col min="5131" max="5131" width="15" style="1485" customWidth="1"/>
    <col min="5132" max="5132" width="1" style="1485" customWidth="1"/>
    <col min="5133" max="5133" width="17.109375" style="1485" customWidth="1"/>
    <col min="5134" max="5134" width="12.5546875" style="1485" customWidth="1"/>
    <col min="5135" max="5135" width="1" style="1485" customWidth="1"/>
    <col min="5136" max="5136" width="16.44140625" style="1485" bestFit="1" customWidth="1"/>
    <col min="5137" max="5137" width="13.109375" style="1485" customWidth="1"/>
    <col min="5138" max="5138" width="14.5546875" style="1485" bestFit="1" customWidth="1"/>
    <col min="5139" max="5139" width="16.88671875" style="1485" bestFit="1" customWidth="1"/>
    <col min="5140" max="5377" width="9" style="1485"/>
    <col min="5378" max="5378" width="29" style="1485" customWidth="1"/>
    <col min="5379" max="5380" width="14.88671875" style="1485" customWidth="1"/>
    <col min="5381" max="5381" width="16.109375" style="1485" customWidth="1"/>
    <col min="5382" max="5382" width="15.5546875" style="1485" customWidth="1"/>
    <col min="5383" max="5383" width="14.44140625" style="1485" customWidth="1"/>
    <col min="5384" max="5384" width="14.109375" style="1485" customWidth="1"/>
    <col min="5385" max="5385" width="16.109375" style="1485" customWidth="1"/>
    <col min="5386" max="5386" width="0.88671875" style="1485" customWidth="1"/>
    <col min="5387" max="5387" width="15" style="1485" customWidth="1"/>
    <col min="5388" max="5388" width="1" style="1485" customWidth="1"/>
    <col min="5389" max="5389" width="17.109375" style="1485" customWidth="1"/>
    <col min="5390" max="5390" width="12.5546875" style="1485" customWidth="1"/>
    <col min="5391" max="5391" width="1" style="1485" customWidth="1"/>
    <col min="5392" max="5392" width="16.44140625" style="1485" bestFit="1" customWidth="1"/>
    <col min="5393" max="5393" width="13.109375" style="1485" customWidth="1"/>
    <col min="5394" max="5394" width="14.5546875" style="1485" bestFit="1" customWidth="1"/>
    <col min="5395" max="5395" width="16.88671875" style="1485" bestFit="1" customWidth="1"/>
    <col min="5396" max="5633" width="9" style="1485"/>
    <col min="5634" max="5634" width="29" style="1485" customWidth="1"/>
    <col min="5635" max="5636" width="14.88671875" style="1485" customWidth="1"/>
    <col min="5637" max="5637" width="16.109375" style="1485" customWidth="1"/>
    <col min="5638" max="5638" width="15.5546875" style="1485" customWidth="1"/>
    <col min="5639" max="5639" width="14.44140625" style="1485" customWidth="1"/>
    <col min="5640" max="5640" width="14.109375" style="1485" customWidth="1"/>
    <col min="5641" max="5641" width="16.109375" style="1485" customWidth="1"/>
    <col min="5642" max="5642" width="0.88671875" style="1485" customWidth="1"/>
    <col min="5643" max="5643" width="15" style="1485" customWidth="1"/>
    <col min="5644" max="5644" width="1" style="1485" customWidth="1"/>
    <col min="5645" max="5645" width="17.109375" style="1485" customWidth="1"/>
    <col min="5646" max="5646" width="12.5546875" style="1485" customWidth="1"/>
    <col min="5647" max="5647" width="1" style="1485" customWidth="1"/>
    <col min="5648" max="5648" width="16.44140625" style="1485" bestFit="1" customWidth="1"/>
    <col min="5649" max="5649" width="13.109375" style="1485" customWidth="1"/>
    <col min="5650" max="5650" width="14.5546875" style="1485" bestFit="1" customWidth="1"/>
    <col min="5651" max="5651" width="16.88671875" style="1485" bestFit="1" customWidth="1"/>
    <col min="5652" max="5889" width="9" style="1485"/>
    <col min="5890" max="5890" width="29" style="1485" customWidth="1"/>
    <col min="5891" max="5892" width="14.88671875" style="1485" customWidth="1"/>
    <col min="5893" max="5893" width="16.109375" style="1485" customWidth="1"/>
    <col min="5894" max="5894" width="15.5546875" style="1485" customWidth="1"/>
    <col min="5895" max="5895" width="14.44140625" style="1485" customWidth="1"/>
    <col min="5896" max="5896" width="14.109375" style="1485" customWidth="1"/>
    <col min="5897" max="5897" width="16.109375" style="1485" customWidth="1"/>
    <col min="5898" max="5898" width="0.88671875" style="1485" customWidth="1"/>
    <col min="5899" max="5899" width="15" style="1485" customWidth="1"/>
    <col min="5900" max="5900" width="1" style="1485" customWidth="1"/>
    <col min="5901" max="5901" width="17.109375" style="1485" customWidth="1"/>
    <col min="5902" max="5902" width="12.5546875" style="1485" customWidth="1"/>
    <col min="5903" max="5903" width="1" style="1485" customWidth="1"/>
    <col min="5904" max="5904" width="16.44140625" style="1485" bestFit="1" customWidth="1"/>
    <col min="5905" max="5905" width="13.109375" style="1485" customWidth="1"/>
    <col min="5906" max="5906" width="14.5546875" style="1485" bestFit="1" customWidth="1"/>
    <col min="5907" max="5907" width="16.88671875" style="1485" bestFit="1" customWidth="1"/>
    <col min="5908" max="6145" width="9" style="1485"/>
    <col min="6146" max="6146" width="29" style="1485" customWidth="1"/>
    <col min="6147" max="6148" width="14.88671875" style="1485" customWidth="1"/>
    <col min="6149" max="6149" width="16.109375" style="1485" customWidth="1"/>
    <col min="6150" max="6150" width="15.5546875" style="1485" customWidth="1"/>
    <col min="6151" max="6151" width="14.44140625" style="1485" customWidth="1"/>
    <col min="6152" max="6152" width="14.109375" style="1485" customWidth="1"/>
    <col min="6153" max="6153" width="16.109375" style="1485" customWidth="1"/>
    <col min="6154" max="6154" width="0.88671875" style="1485" customWidth="1"/>
    <col min="6155" max="6155" width="15" style="1485" customWidth="1"/>
    <col min="6156" max="6156" width="1" style="1485" customWidth="1"/>
    <col min="6157" max="6157" width="17.109375" style="1485" customWidth="1"/>
    <col min="6158" max="6158" width="12.5546875" style="1485" customWidth="1"/>
    <col min="6159" max="6159" width="1" style="1485" customWidth="1"/>
    <col min="6160" max="6160" width="16.44140625" style="1485" bestFit="1" customWidth="1"/>
    <col min="6161" max="6161" width="13.109375" style="1485" customWidth="1"/>
    <col min="6162" max="6162" width="14.5546875" style="1485" bestFit="1" customWidth="1"/>
    <col min="6163" max="6163" width="16.88671875" style="1485" bestFit="1" customWidth="1"/>
    <col min="6164" max="6401" width="9" style="1485"/>
    <col min="6402" max="6402" width="29" style="1485" customWidth="1"/>
    <col min="6403" max="6404" width="14.88671875" style="1485" customWidth="1"/>
    <col min="6405" max="6405" width="16.109375" style="1485" customWidth="1"/>
    <col min="6406" max="6406" width="15.5546875" style="1485" customWidth="1"/>
    <col min="6407" max="6407" width="14.44140625" style="1485" customWidth="1"/>
    <col min="6408" max="6408" width="14.109375" style="1485" customWidth="1"/>
    <col min="6409" max="6409" width="16.109375" style="1485" customWidth="1"/>
    <col min="6410" max="6410" width="0.88671875" style="1485" customWidth="1"/>
    <col min="6411" max="6411" width="15" style="1485" customWidth="1"/>
    <col min="6412" max="6412" width="1" style="1485" customWidth="1"/>
    <col min="6413" max="6413" width="17.109375" style="1485" customWidth="1"/>
    <col min="6414" max="6414" width="12.5546875" style="1485" customWidth="1"/>
    <col min="6415" max="6415" width="1" style="1485" customWidth="1"/>
    <col min="6416" max="6416" width="16.44140625" style="1485" bestFit="1" customWidth="1"/>
    <col min="6417" max="6417" width="13.109375" style="1485" customWidth="1"/>
    <col min="6418" max="6418" width="14.5546875" style="1485" bestFit="1" customWidth="1"/>
    <col min="6419" max="6419" width="16.88671875" style="1485" bestFit="1" customWidth="1"/>
    <col min="6420" max="6657" width="9" style="1485"/>
    <col min="6658" max="6658" width="29" style="1485" customWidth="1"/>
    <col min="6659" max="6660" width="14.88671875" style="1485" customWidth="1"/>
    <col min="6661" max="6661" width="16.109375" style="1485" customWidth="1"/>
    <col min="6662" max="6662" width="15.5546875" style="1485" customWidth="1"/>
    <col min="6663" max="6663" width="14.44140625" style="1485" customWidth="1"/>
    <col min="6664" max="6664" width="14.109375" style="1485" customWidth="1"/>
    <col min="6665" max="6665" width="16.109375" style="1485" customWidth="1"/>
    <col min="6666" max="6666" width="0.88671875" style="1485" customWidth="1"/>
    <col min="6667" max="6667" width="15" style="1485" customWidth="1"/>
    <col min="6668" max="6668" width="1" style="1485" customWidth="1"/>
    <col min="6669" max="6669" width="17.109375" style="1485" customWidth="1"/>
    <col min="6670" max="6670" width="12.5546875" style="1485" customWidth="1"/>
    <col min="6671" max="6671" width="1" style="1485" customWidth="1"/>
    <col min="6672" max="6672" width="16.44140625" style="1485" bestFit="1" customWidth="1"/>
    <col min="6673" max="6673" width="13.109375" style="1485" customWidth="1"/>
    <col min="6674" max="6674" width="14.5546875" style="1485" bestFit="1" customWidth="1"/>
    <col min="6675" max="6675" width="16.88671875" style="1485" bestFit="1" customWidth="1"/>
    <col min="6676" max="6913" width="9" style="1485"/>
    <col min="6914" max="6914" width="29" style="1485" customWidth="1"/>
    <col min="6915" max="6916" width="14.88671875" style="1485" customWidth="1"/>
    <col min="6917" max="6917" width="16.109375" style="1485" customWidth="1"/>
    <col min="6918" max="6918" width="15.5546875" style="1485" customWidth="1"/>
    <col min="6919" max="6919" width="14.44140625" style="1485" customWidth="1"/>
    <col min="6920" max="6920" width="14.109375" style="1485" customWidth="1"/>
    <col min="6921" max="6921" width="16.109375" style="1485" customWidth="1"/>
    <col min="6922" max="6922" width="0.88671875" style="1485" customWidth="1"/>
    <col min="6923" max="6923" width="15" style="1485" customWidth="1"/>
    <col min="6924" max="6924" width="1" style="1485" customWidth="1"/>
    <col min="6925" max="6925" width="17.109375" style="1485" customWidth="1"/>
    <col min="6926" max="6926" width="12.5546875" style="1485" customWidth="1"/>
    <col min="6927" max="6927" width="1" style="1485" customWidth="1"/>
    <col min="6928" max="6928" width="16.44140625" style="1485" bestFit="1" customWidth="1"/>
    <col min="6929" max="6929" width="13.109375" style="1485" customWidth="1"/>
    <col min="6930" max="6930" width="14.5546875" style="1485" bestFit="1" customWidth="1"/>
    <col min="6931" max="6931" width="16.88671875" style="1485" bestFit="1" customWidth="1"/>
    <col min="6932" max="7169" width="9" style="1485"/>
    <col min="7170" max="7170" width="29" style="1485" customWidth="1"/>
    <col min="7171" max="7172" width="14.88671875" style="1485" customWidth="1"/>
    <col min="7173" max="7173" width="16.109375" style="1485" customWidth="1"/>
    <col min="7174" max="7174" width="15.5546875" style="1485" customWidth="1"/>
    <col min="7175" max="7175" width="14.44140625" style="1485" customWidth="1"/>
    <col min="7176" max="7176" width="14.109375" style="1485" customWidth="1"/>
    <col min="7177" max="7177" width="16.109375" style="1485" customWidth="1"/>
    <col min="7178" max="7178" width="0.88671875" style="1485" customWidth="1"/>
    <col min="7179" max="7179" width="15" style="1485" customWidth="1"/>
    <col min="7180" max="7180" width="1" style="1485" customWidth="1"/>
    <col min="7181" max="7181" width="17.109375" style="1485" customWidth="1"/>
    <col min="7182" max="7182" width="12.5546875" style="1485" customWidth="1"/>
    <col min="7183" max="7183" width="1" style="1485" customWidth="1"/>
    <col min="7184" max="7184" width="16.44140625" style="1485" bestFit="1" customWidth="1"/>
    <col min="7185" max="7185" width="13.109375" style="1485" customWidth="1"/>
    <col min="7186" max="7186" width="14.5546875" style="1485" bestFit="1" customWidth="1"/>
    <col min="7187" max="7187" width="16.88671875" style="1485" bestFit="1" customWidth="1"/>
    <col min="7188" max="7425" width="9" style="1485"/>
    <col min="7426" max="7426" width="29" style="1485" customWidth="1"/>
    <col min="7427" max="7428" width="14.88671875" style="1485" customWidth="1"/>
    <col min="7429" max="7429" width="16.109375" style="1485" customWidth="1"/>
    <col min="7430" max="7430" width="15.5546875" style="1485" customWidth="1"/>
    <col min="7431" max="7431" width="14.44140625" style="1485" customWidth="1"/>
    <col min="7432" max="7432" width="14.109375" style="1485" customWidth="1"/>
    <col min="7433" max="7433" width="16.109375" style="1485" customWidth="1"/>
    <col min="7434" max="7434" width="0.88671875" style="1485" customWidth="1"/>
    <col min="7435" max="7435" width="15" style="1485" customWidth="1"/>
    <col min="7436" max="7436" width="1" style="1485" customWidth="1"/>
    <col min="7437" max="7437" width="17.109375" style="1485" customWidth="1"/>
    <col min="7438" max="7438" width="12.5546875" style="1485" customWidth="1"/>
    <col min="7439" max="7439" width="1" style="1485" customWidth="1"/>
    <col min="7440" max="7440" width="16.44140625" style="1485" bestFit="1" customWidth="1"/>
    <col min="7441" max="7441" width="13.109375" style="1485" customWidth="1"/>
    <col min="7442" max="7442" width="14.5546875" style="1485" bestFit="1" customWidth="1"/>
    <col min="7443" max="7443" width="16.88671875" style="1485" bestFit="1" customWidth="1"/>
    <col min="7444" max="7681" width="9" style="1485"/>
    <col min="7682" max="7682" width="29" style="1485" customWidth="1"/>
    <col min="7683" max="7684" width="14.88671875" style="1485" customWidth="1"/>
    <col min="7685" max="7685" width="16.109375" style="1485" customWidth="1"/>
    <col min="7686" max="7686" width="15.5546875" style="1485" customWidth="1"/>
    <col min="7687" max="7687" width="14.44140625" style="1485" customWidth="1"/>
    <col min="7688" max="7688" width="14.109375" style="1485" customWidth="1"/>
    <col min="7689" max="7689" width="16.109375" style="1485" customWidth="1"/>
    <col min="7690" max="7690" width="0.88671875" style="1485" customWidth="1"/>
    <col min="7691" max="7691" width="15" style="1485" customWidth="1"/>
    <col min="7692" max="7692" width="1" style="1485" customWidth="1"/>
    <col min="7693" max="7693" width="17.109375" style="1485" customWidth="1"/>
    <col min="7694" max="7694" width="12.5546875" style="1485" customWidth="1"/>
    <col min="7695" max="7695" width="1" style="1485" customWidth="1"/>
    <col min="7696" max="7696" width="16.44140625" style="1485" bestFit="1" customWidth="1"/>
    <col min="7697" max="7697" width="13.109375" style="1485" customWidth="1"/>
    <col min="7698" max="7698" width="14.5546875" style="1485" bestFit="1" customWidth="1"/>
    <col min="7699" max="7699" width="16.88671875" style="1485" bestFit="1" customWidth="1"/>
    <col min="7700" max="7937" width="9" style="1485"/>
    <col min="7938" max="7938" width="29" style="1485" customWidth="1"/>
    <col min="7939" max="7940" width="14.88671875" style="1485" customWidth="1"/>
    <col min="7941" max="7941" width="16.109375" style="1485" customWidth="1"/>
    <col min="7942" max="7942" width="15.5546875" style="1485" customWidth="1"/>
    <col min="7943" max="7943" width="14.44140625" style="1485" customWidth="1"/>
    <col min="7944" max="7944" width="14.109375" style="1485" customWidth="1"/>
    <col min="7945" max="7945" width="16.109375" style="1485" customWidth="1"/>
    <col min="7946" max="7946" width="0.88671875" style="1485" customWidth="1"/>
    <col min="7947" max="7947" width="15" style="1485" customWidth="1"/>
    <col min="7948" max="7948" width="1" style="1485" customWidth="1"/>
    <col min="7949" max="7949" width="17.109375" style="1485" customWidth="1"/>
    <col min="7950" max="7950" width="12.5546875" style="1485" customWidth="1"/>
    <col min="7951" max="7951" width="1" style="1485" customWidth="1"/>
    <col min="7952" max="7952" width="16.44140625" style="1485" bestFit="1" customWidth="1"/>
    <col min="7953" max="7953" width="13.109375" style="1485" customWidth="1"/>
    <col min="7954" max="7954" width="14.5546875" style="1485" bestFit="1" customWidth="1"/>
    <col min="7955" max="7955" width="16.88671875" style="1485" bestFit="1" customWidth="1"/>
    <col min="7956" max="8193" width="9" style="1485"/>
    <col min="8194" max="8194" width="29" style="1485" customWidth="1"/>
    <col min="8195" max="8196" width="14.88671875" style="1485" customWidth="1"/>
    <col min="8197" max="8197" width="16.109375" style="1485" customWidth="1"/>
    <col min="8198" max="8198" width="15.5546875" style="1485" customWidth="1"/>
    <col min="8199" max="8199" width="14.44140625" style="1485" customWidth="1"/>
    <col min="8200" max="8200" width="14.109375" style="1485" customWidth="1"/>
    <col min="8201" max="8201" width="16.109375" style="1485" customWidth="1"/>
    <col min="8202" max="8202" width="0.88671875" style="1485" customWidth="1"/>
    <col min="8203" max="8203" width="15" style="1485" customWidth="1"/>
    <col min="8204" max="8204" width="1" style="1485" customWidth="1"/>
    <col min="8205" max="8205" width="17.109375" style="1485" customWidth="1"/>
    <col min="8206" max="8206" width="12.5546875" style="1485" customWidth="1"/>
    <col min="8207" max="8207" width="1" style="1485" customWidth="1"/>
    <col min="8208" max="8208" width="16.44140625" style="1485" bestFit="1" customWidth="1"/>
    <col min="8209" max="8209" width="13.109375" style="1485" customWidth="1"/>
    <col min="8210" max="8210" width="14.5546875" style="1485" bestFit="1" customWidth="1"/>
    <col min="8211" max="8211" width="16.88671875" style="1485" bestFit="1" customWidth="1"/>
    <col min="8212" max="8449" width="9" style="1485"/>
    <col min="8450" max="8450" width="29" style="1485" customWidth="1"/>
    <col min="8451" max="8452" width="14.88671875" style="1485" customWidth="1"/>
    <col min="8453" max="8453" width="16.109375" style="1485" customWidth="1"/>
    <col min="8454" max="8454" width="15.5546875" style="1485" customWidth="1"/>
    <col min="8455" max="8455" width="14.44140625" style="1485" customWidth="1"/>
    <col min="8456" max="8456" width="14.109375" style="1485" customWidth="1"/>
    <col min="8457" max="8457" width="16.109375" style="1485" customWidth="1"/>
    <col min="8458" max="8458" width="0.88671875" style="1485" customWidth="1"/>
    <col min="8459" max="8459" width="15" style="1485" customWidth="1"/>
    <col min="8460" max="8460" width="1" style="1485" customWidth="1"/>
    <col min="8461" max="8461" width="17.109375" style="1485" customWidth="1"/>
    <col min="8462" max="8462" width="12.5546875" style="1485" customWidth="1"/>
    <col min="8463" max="8463" width="1" style="1485" customWidth="1"/>
    <col min="8464" max="8464" width="16.44140625" style="1485" bestFit="1" customWidth="1"/>
    <col min="8465" max="8465" width="13.109375" style="1485" customWidth="1"/>
    <col min="8466" max="8466" width="14.5546875" style="1485" bestFit="1" customWidth="1"/>
    <col min="8467" max="8467" width="16.88671875" style="1485" bestFit="1" customWidth="1"/>
    <col min="8468" max="8705" width="9" style="1485"/>
    <col min="8706" max="8706" width="29" style="1485" customWidth="1"/>
    <col min="8707" max="8708" width="14.88671875" style="1485" customWidth="1"/>
    <col min="8709" max="8709" width="16.109375" style="1485" customWidth="1"/>
    <col min="8710" max="8710" width="15.5546875" style="1485" customWidth="1"/>
    <col min="8711" max="8711" width="14.44140625" style="1485" customWidth="1"/>
    <col min="8712" max="8712" width="14.109375" style="1485" customWidth="1"/>
    <col min="8713" max="8713" width="16.109375" style="1485" customWidth="1"/>
    <col min="8714" max="8714" width="0.88671875" style="1485" customWidth="1"/>
    <col min="8715" max="8715" width="15" style="1485" customWidth="1"/>
    <col min="8716" max="8716" width="1" style="1485" customWidth="1"/>
    <col min="8717" max="8717" width="17.109375" style="1485" customWidth="1"/>
    <col min="8718" max="8718" width="12.5546875" style="1485" customWidth="1"/>
    <col min="8719" max="8719" width="1" style="1485" customWidth="1"/>
    <col min="8720" max="8720" width="16.44140625" style="1485" bestFit="1" customWidth="1"/>
    <col min="8721" max="8721" width="13.109375" style="1485" customWidth="1"/>
    <col min="8722" max="8722" width="14.5546875" style="1485" bestFit="1" customWidth="1"/>
    <col min="8723" max="8723" width="16.88671875" style="1485" bestFit="1" customWidth="1"/>
    <col min="8724" max="8961" width="9" style="1485"/>
    <col min="8962" max="8962" width="29" style="1485" customWidth="1"/>
    <col min="8963" max="8964" width="14.88671875" style="1485" customWidth="1"/>
    <col min="8965" max="8965" width="16.109375" style="1485" customWidth="1"/>
    <col min="8966" max="8966" width="15.5546875" style="1485" customWidth="1"/>
    <col min="8967" max="8967" width="14.44140625" style="1485" customWidth="1"/>
    <col min="8968" max="8968" width="14.109375" style="1485" customWidth="1"/>
    <col min="8969" max="8969" width="16.109375" style="1485" customWidth="1"/>
    <col min="8970" max="8970" width="0.88671875" style="1485" customWidth="1"/>
    <col min="8971" max="8971" width="15" style="1485" customWidth="1"/>
    <col min="8972" max="8972" width="1" style="1485" customWidth="1"/>
    <col min="8973" max="8973" width="17.109375" style="1485" customWidth="1"/>
    <col min="8974" max="8974" width="12.5546875" style="1485" customWidth="1"/>
    <col min="8975" max="8975" width="1" style="1485" customWidth="1"/>
    <col min="8976" max="8976" width="16.44140625" style="1485" bestFit="1" customWidth="1"/>
    <col min="8977" max="8977" width="13.109375" style="1485" customWidth="1"/>
    <col min="8978" max="8978" width="14.5546875" style="1485" bestFit="1" customWidth="1"/>
    <col min="8979" max="8979" width="16.88671875" style="1485" bestFit="1" customWidth="1"/>
    <col min="8980" max="9217" width="9" style="1485"/>
    <col min="9218" max="9218" width="29" style="1485" customWidth="1"/>
    <col min="9219" max="9220" width="14.88671875" style="1485" customWidth="1"/>
    <col min="9221" max="9221" width="16.109375" style="1485" customWidth="1"/>
    <col min="9222" max="9222" width="15.5546875" style="1485" customWidth="1"/>
    <col min="9223" max="9223" width="14.44140625" style="1485" customWidth="1"/>
    <col min="9224" max="9224" width="14.109375" style="1485" customWidth="1"/>
    <col min="9225" max="9225" width="16.109375" style="1485" customWidth="1"/>
    <col min="9226" max="9226" width="0.88671875" style="1485" customWidth="1"/>
    <col min="9227" max="9227" width="15" style="1485" customWidth="1"/>
    <col min="9228" max="9228" width="1" style="1485" customWidth="1"/>
    <col min="9229" max="9229" width="17.109375" style="1485" customWidth="1"/>
    <col min="9230" max="9230" width="12.5546875" style="1485" customWidth="1"/>
    <col min="9231" max="9231" width="1" style="1485" customWidth="1"/>
    <col min="9232" max="9232" width="16.44140625" style="1485" bestFit="1" customWidth="1"/>
    <col min="9233" max="9233" width="13.109375" style="1485" customWidth="1"/>
    <col min="9234" max="9234" width="14.5546875" style="1485" bestFit="1" customWidth="1"/>
    <col min="9235" max="9235" width="16.88671875" style="1485" bestFit="1" customWidth="1"/>
    <col min="9236" max="9473" width="9" style="1485"/>
    <col min="9474" max="9474" width="29" style="1485" customWidth="1"/>
    <col min="9475" max="9476" width="14.88671875" style="1485" customWidth="1"/>
    <col min="9477" max="9477" width="16.109375" style="1485" customWidth="1"/>
    <col min="9478" max="9478" width="15.5546875" style="1485" customWidth="1"/>
    <col min="9479" max="9479" width="14.44140625" style="1485" customWidth="1"/>
    <col min="9480" max="9480" width="14.109375" style="1485" customWidth="1"/>
    <col min="9481" max="9481" width="16.109375" style="1485" customWidth="1"/>
    <col min="9482" max="9482" width="0.88671875" style="1485" customWidth="1"/>
    <col min="9483" max="9483" width="15" style="1485" customWidth="1"/>
    <col min="9484" max="9484" width="1" style="1485" customWidth="1"/>
    <col min="9485" max="9485" width="17.109375" style="1485" customWidth="1"/>
    <col min="9486" max="9486" width="12.5546875" style="1485" customWidth="1"/>
    <col min="9487" max="9487" width="1" style="1485" customWidth="1"/>
    <col min="9488" max="9488" width="16.44140625" style="1485" bestFit="1" customWidth="1"/>
    <col min="9489" max="9489" width="13.109375" style="1485" customWidth="1"/>
    <col min="9490" max="9490" width="14.5546875" style="1485" bestFit="1" customWidth="1"/>
    <col min="9491" max="9491" width="16.88671875" style="1485" bestFit="1" customWidth="1"/>
    <col min="9492" max="9729" width="9" style="1485"/>
    <col min="9730" max="9730" width="29" style="1485" customWidth="1"/>
    <col min="9731" max="9732" width="14.88671875" style="1485" customWidth="1"/>
    <col min="9733" max="9733" width="16.109375" style="1485" customWidth="1"/>
    <col min="9734" max="9734" width="15.5546875" style="1485" customWidth="1"/>
    <col min="9735" max="9735" width="14.44140625" style="1485" customWidth="1"/>
    <col min="9736" max="9736" width="14.109375" style="1485" customWidth="1"/>
    <col min="9737" max="9737" width="16.109375" style="1485" customWidth="1"/>
    <col min="9738" max="9738" width="0.88671875" style="1485" customWidth="1"/>
    <col min="9739" max="9739" width="15" style="1485" customWidth="1"/>
    <col min="9740" max="9740" width="1" style="1485" customWidth="1"/>
    <col min="9741" max="9741" width="17.109375" style="1485" customWidth="1"/>
    <col min="9742" max="9742" width="12.5546875" style="1485" customWidth="1"/>
    <col min="9743" max="9743" width="1" style="1485" customWidth="1"/>
    <col min="9744" max="9744" width="16.44140625" style="1485" bestFit="1" customWidth="1"/>
    <col min="9745" max="9745" width="13.109375" style="1485" customWidth="1"/>
    <col min="9746" max="9746" width="14.5546875" style="1485" bestFit="1" customWidth="1"/>
    <col min="9747" max="9747" width="16.88671875" style="1485" bestFit="1" customWidth="1"/>
    <col min="9748" max="9985" width="9" style="1485"/>
    <col min="9986" max="9986" width="29" style="1485" customWidth="1"/>
    <col min="9987" max="9988" width="14.88671875" style="1485" customWidth="1"/>
    <col min="9989" max="9989" width="16.109375" style="1485" customWidth="1"/>
    <col min="9990" max="9990" width="15.5546875" style="1485" customWidth="1"/>
    <col min="9991" max="9991" width="14.44140625" style="1485" customWidth="1"/>
    <col min="9992" max="9992" width="14.109375" style="1485" customWidth="1"/>
    <col min="9993" max="9993" width="16.109375" style="1485" customWidth="1"/>
    <col min="9994" max="9994" width="0.88671875" style="1485" customWidth="1"/>
    <col min="9995" max="9995" width="15" style="1485" customWidth="1"/>
    <col min="9996" max="9996" width="1" style="1485" customWidth="1"/>
    <col min="9997" max="9997" width="17.109375" style="1485" customWidth="1"/>
    <col min="9998" max="9998" width="12.5546875" style="1485" customWidth="1"/>
    <col min="9999" max="9999" width="1" style="1485" customWidth="1"/>
    <col min="10000" max="10000" width="16.44140625" style="1485" bestFit="1" customWidth="1"/>
    <col min="10001" max="10001" width="13.109375" style="1485" customWidth="1"/>
    <col min="10002" max="10002" width="14.5546875" style="1485" bestFit="1" customWidth="1"/>
    <col min="10003" max="10003" width="16.88671875" style="1485" bestFit="1" customWidth="1"/>
    <col min="10004" max="10241" width="9" style="1485"/>
    <col min="10242" max="10242" width="29" style="1485" customWidth="1"/>
    <col min="10243" max="10244" width="14.88671875" style="1485" customWidth="1"/>
    <col min="10245" max="10245" width="16.109375" style="1485" customWidth="1"/>
    <col min="10246" max="10246" width="15.5546875" style="1485" customWidth="1"/>
    <col min="10247" max="10247" width="14.44140625" style="1485" customWidth="1"/>
    <col min="10248" max="10248" width="14.109375" style="1485" customWidth="1"/>
    <col min="10249" max="10249" width="16.109375" style="1485" customWidth="1"/>
    <col min="10250" max="10250" width="0.88671875" style="1485" customWidth="1"/>
    <col min="10251" max="10251" width="15" style="1485" customWidth="1"/>
    <col min="10252" max="10252" width="1" style="1485" customWidth="1"/>
    <col min="10253" max="10253" width="17.109375" style="1485" customWidth="1"/>
    <col min="10254" max="10254" width="12.5546875" style="1485" customWidth="1"/>
    <col min="10255" max="10255" width="1" style="1485" customWidth="1"/>
    <col min="10256" max="10256" width="16.44140625" style="1485" bestFit="1" customWidth="1"/>
    <col min="10257" max="10257" width="13.109375" style="1485" customWidth="1"/>
    <col min="10258" max="10258" width="14.5546875" style="1485" bestFit="1" customWidth="1"/>
    <col min="10259" max="10259" width="16.88671875" style="1485" bestFit="1" customWidth="1"/>
    <col min="10260" max="10497" width="9" style="1485"/>
    <col min="10498" max="10498" width="29" style="1485" customWidth="1"/>
    <col min="10499" max="10500" width="14.88671875" style="1485" customWidth="1"/>
    <col min="10501" max="10501" width="16.109375" style="1485" customWidth="1"/>
    <col min="10502" max="10502" width="15.5546875" style="1485" customWidth="1"/>
    <col min="10503" max="10503" width="14.44140625" style="1485" customWidth="1"/>
    <col min="10504" max="10504" width="14.109375" style="1485" customWidth="1"/>
    <col min="10505" max="10505" width="16.109375" style="1485" customWidth="1"/>
    <col min="10506" max="10506" width="0.88671875" style="1485" customWidth="1"/>
    <col min="10507" max="10507" width="15" style="1485" customWidth="1"/>
    <col min="10508" max="10508" width="1" style="1485" customWidth="1"/>
    <col min="10509" max="10509" width="17.109375" style="1485" customWidth="1"/>
    <col min="10510" max="10510" width="12.5546875" style="1485" customWidth="1"/>
    <col min="10511" max="10511" width="1" style="1485" customWidth="1"/>
    <col min="10512" max="10512" width="16.44140625" style="1485" bestFit="1" customWidth="1"/>
    <col min="10513" max="10513" width="13.109375" style="1485" customWidth="1"/>
    <col min="10514" max="10514" width="14.5546875" style="1485" bestFit="1" customWidth="1"/>
    <col min="10515" max="10515" width="16.88671875" style="1485" bestFit="1" customWidth="1"/>
    <col min="10516" max="10753" width="9" style="1485"/>
    <col min="10754" max="10754" width="29" style="1485" customWidth="1"/>
    <col min="10755" max="10756" width="14.88671875" style="1485" customWidth="1"/>
    <col min="10757" max="10757" width="16.109375" style="1485" customWidth="1"/>
    <col min="10758" max="10758" width="15.5546875" style="1485" customWidth="1"/>
    <col min="10759" max="10759" width="14.44140625" style="1485" customWidth="1"/>
    <col min="10760" max="10760" width="14.109375" style="1485" customWidth="1"/>
    <col min="10761" max="10761" width="16.109375" style="1485" customWidth="1"/>
    <col min="10762" max="10762" width="0.88671875" style="1485" customWidth="1"/>
    <col min="10763" max="10763" width="15" style="1485" customWidth="1"/>
    <col min="10764" max="10764" width="1" style="1485" customWidth="1"/>
    <col min="10765" max="10765" width="17.109375" style="1485" customWidth="1"/>
    <col min="10766" max="10766" width="12.5546875" style="1485" customWidth="1"/>
    <col min="10767" max="10767" width="1" style="1485" customWidth="1"/>
    <col min="10768" max="10768" width="16.44140625" style="1485" bestFit="1" customWidth="1"/>
    <col min="10769" max="10769" width="13.109375" style="1485" customWidth="1"/>
    <col min="10770" max="10770" width="14.5546875" style="1485" bestFit="1" customWidth="1"/>
    <col min="10771" max="10771" width="16.88671875" style="1485" bestFit="1" customWidth="1"/>
    <col min="10772" max="11009" width="9" style="1485"/>
    <col min="11010" max="11010" width="29" style="1485" customWidth="1"/>
    <col min="11011" max="11012" width="14.88671875" style="1485" customWidth="1"/>
    <col min="11013" max="11013" width="16.109375" style="1485" customWidth="1"/>
    <col min="11014" max="11014" width="15.5546875" style="1485" customWidth="1"/>
    <col min="11015" max="11015" width="14.44140625" style="1485" customWidth="1"/>
    <col min="11016" max="11016" width="14.109375" style="1485" customWidth="1"/>
    <col min="11017" max="11017" width="16.109375" style="1485" customWidth="1"/>
    <col min="11018" max="11018" width="0.88671875" style="1485" customWidth="1"/>
    <col min="11019" max="11019" width="15" style="1485" customWidth="1"/>
    <col min="11020" max="11020" width="1" style="1485" customWidth="1"/>
    <col min="11021" max="11021" width="17.109375" style="1485" customWidth="1"/>
    <col min="11022" max="11022" width="12.5546875" style="1485" customWidth="1"/>
    <col min="11023" max="11023" width="1" style="1485" customWidth="1"/>
    <col min="11024" max="11024" width="16.44140625" style="1485" bestFit="1" customWidth="1"/>
    <col min="11025" max="11025" width="13.109375" style="1485" customWidth="1"/>
    <col min="11026" max="11026" width="14.5546875" style="1485" bestFit="1" customWidth="1"/>
    <col min="11027" max="11027" width="16.88671875" style="1485" bestFit="1" customWidth="1"/>
    <col min="11028" max="11265" width="9" style="1485"/>
    <col min="11266" max="11266" width="29" style="1485" customWidth="1"/>
    <col min="11267" max="11268" width="14.88671875" style="1485" customWidth="1"/>
    <col min="11269" max="11269" width="16.109375" style="1485" customWidth="1"/>
    <col min="11270" max="11270" width="15.5546875" style="1485" customWidth="1"/>
    <col min="11271" max="11271" width="14.44140625" style="1485" customWidth="1"/>
    <col min="11272" max="11272" width="14.109375" style="1485" customWidth="1"/>
    <col min="11273" max="11273" width="16.109375" style="1485" customWidth="1"/>
    <col min="11274" max="11274" width="0.88671875" style="1485" customWidth="1"/>
    <col min="11275" max="11275" width="15" style="1485" customWidth="1"/>
    <col min="11276" max="11276" width="1" style="1485" customWidth="1"/>
    <col min="11277" max="11277" width="17.109375" style="1485" customWidth="1"/>
    <col min="11278" max="11278" width="12.5546875" style="1485" customWidth="1"/>
    <col min="11279" max="11279" width="1" style="1485" customWidth="1"/>
    <col min="11280" max="11280" width="16.44140625" style="1485" bestFit="1" customWidth="1"/>
    <col min="11281" max="11281" width="13.109375" style="1485" customWidth="1"/>
    <col min="11282" max="11282" width="14.5546875" style="1485" bestFit="1" customWidth="1"/>
    <col min="11283" max="11283" width="16.88671875" style="1485" bestFit="1" customWidth="1"/>
    <col min="11284" max="11521" width="9" style="1485"/>
    <col min="11522" max="11522" width="29" style="1485" customWidth="1"/>
    <col min="11523" max="11524" width="14.88671875" style="1485" customWidth="1"/>
    <col min="11525" max="11525" width="16.109375" style="1485" customWidth="1"/>
    <col min="11526" max="11526" width="15.5546875" style="1485" customWidth="1"/>
    <col min="11527" max="11527" width="14.44140625" style="1485" customWidth="1"/>
    <col min="11528" max="11528" width="14.109375" style="1485" customWidth="1"/>
    <col min="11529" max="11529" width="16.109375" style="1485" customWidth="1"/>
    <col min="11530" max="11530" width="0.88671875" style="1485" customWidth="1"/>
    <col min="11531" max="11531" width="15" style="1485" customWidth="1"/>
    <col min="11532" max="11532" width="1" style="1485" customWidth="1"/>
    <col min="11533" max="11533" width="17.109375" style="1485" customWidth="1"/>
    <col min="11534" max="11534" width="12.5546875" style="1485" customWidth="1"/>
    <col min="11535" max="11535" width="1" style="1485" customWidth="1"/>
    <col min="11536" max="11536" width="16.44140625" style="1485" bestFit="1" customWidth="1"/>
    <col min="11537" max="11537" width="13.109375" style="1485" customWidth="1"/>
    <col min="11538" max="11538" width="14.5546875" style="1485" bestFit="1" customWidth="1"/>
    <col min="11539" max="11539" width="16.88671875" style="1485" bestFit="1" customWidth="1"/>
    <col min="11540" max="11777" width="9" style="1485"/>
    <col min="11778" max="11778" width="29" style="1485" customWidth="1"/>
    <col min="11779" max="11780" width="14.88671875" style="1485" customWidth="1"/>
    <col min="11781" max="11781" width="16.109375" style="1485" customWidth="1"/>
    <col min="11782" max="11782" width="15.5546875" style="1485" customWidth="1"/>
    <col min="11783" max="11783" width="14.44140625" style="1485" customWidth="1"/>
    <col min="11784" max="11784" width="14.109375" style="1485" customWidth="1"/>
    <col min="11785" max="11785" width="16.109375" style="1485" customWidth="1"/>
    <col min="11786" max="11786" width="0.88671875" style="1485" customWidth="1"/>
    <col min="11787" max="11787" width="15" style="1485" customWidth="1"/>
    <col min="11788" max="11788" width="1" style="1485" customWidth="1"/>
    <col min="11789" max="11789" width="17.109375" style="1485" customWidth="1"/>
    <col min="11790" max="11790" width="12.5546875" style="1485" customWidth="1"/>
    <col min="11791" max="11791" width="1" style="1485" customWidth="1"/>
    <col min="11792" max="11792" width="16.44140625" style="1485" bestFit="1" customWidth="1"/>
    <col min="11793" max="11793" width="13.109375" style="1485" customWidth="1"/>
    <col min="11794" max="11794" width="14.5546875" style="1485" bestFit="1" customWidth="1"/>
    <col min="11795" max="11795" width="16.88671875" style="1485" bestFit="1" customWidth="1"/>
    <col min="11796" max="12033" width="9" style="1485"/>
    <col min="12034" max="12034" width="29" style="1485" customWidth="1"/>
    <col min="12035" max="12036" width="14.88671875" style="1485" customWidth="1"/>
    <col min="12037" max="12037" width="16.109375" style="1485" customWidth="1"/>
    <col min="12038" max="12038" width="15.5546875" style="1485" customWidth="1"/>
    <col min="12039" max="12039" width="14.44140625" style="1485" customWidth="1"/>
    <col min="12040" max="12040" width="14.109375" style="1485" customWidth="1"/>
    <col min="12041" max="12041" width="16.109375" style="1485" customWidth="1"/>
    <col min="12042" max="12042" width="0.88671875" style="1485" customWidth="1"/>
    <col min="12043" max="12043" width="15" style="1485" customWidth="1"/>
    <col min="12044" max="12044" width="1" style="1485" customWidth="1"/>
    <col min="12045" max="12045" width="17.109375" style="1485" customWidth="1"/>
    <col min="12046" max="12046" width="12.5546875" style="1485" customWidth="1"/>
    <col min="12047" max="12047" width="1" style="1485" customWidth="1"/>
    <col min="12048" max="12048" width="16.44140625" style="1485" bestFit="1" customWidth="1"/>
    <col min="12049" max="12049" width="13.109375" style="1485" customWidth="1"/>
    <col min="12050" max="12050" width="14.5546875" style="1485" bestFit="1" customWidth="1"/>
    <col min="12051" max="12051" width="16.88671875" style="1485" bestFit="1" customWidth="1"/>
    <col min="12052" max="12289" width="9" style="1485"/>
    <col min="12290" max="12290" width="29" style="1485" customWidth="1"/>
    <col min="12291" max="12292" width="14.88671875" style="1485" customWidth="1"/>
    <col min="12293" max="12293" width="16.109375" style="1485" customWidth="1"/>
    <col min="12294" max="12294" width="15.5546875" style="1485" customWidth="1"/>
    <col min="12295" max="12295" width="14.44140625" style="1485" customWidth="1"/>
    <col min="12296" max="12296" width="14.109375" style="1485" customWidth="1"/>
    <col min="12297" max="12297" width="16.109375" style="1485" customWidth="1"/>
    <col min="12298" max="12298" width="0.88671875" style="1485" customWidth="1"/>
    <col min="12299" max="12299" width="15" style="1485" customWidth="1"/>
    <col min="12300" max="12300" width="1" style="1485" customWidth="1"/>
    <col min="12301" max="12301" width="17.109375" style="1485" customWidth="1"/>
    <col min="12302" max="12302" width="12.5546875" style="1485" customWidth="1"/>
    <col min="12303" max="12303" width="1" style="1485" customWidth="1"/>
    <col min="12304" max="12304" width="16.44140625" style="1485" bestFit="1" customWidth="1"/>
    <col min="12305" max="12305" width="13.109375" style="1485" customWidth="1"/>
    <col min="12306" max="12306" width="14.5546875" style="1485" bestFit="1" customWidth="1"/>
    <col min="12307" max="12307" width="16.88671875" style="1485" bestFit="1" customWidth="1"/>
    <col min="12308" max="12545" width="9" style="1485"/>
    <col min="12546" max="12546" width="29" style="1485" customWidth="1"/>
    <col min="12547" max="12548" width="14.88671875" style="1485" customWidth="1"/>
    <col min="12549" max="12549" width="16.109375" style="1485" customWidth="1"/>
    <col min="12550" max="12550" width="15.5546875" style="1485" customWidth="1"/>
    <col min="12551" max="12551" width="14.44140625" style="1485" customWidth="1"/>
    <col min="12552" max="12552" width="14.109375" style="1485" customWidth="1"/>
    <col min="12553" max="12553" width="16.109375" style="1485" customWidth="1"/>
    <col min="12554" max="12554" width="0.88671875" style="1485" customWidth="1"/>
    <col min="12555" max="12555" width="15" style="1485" customWidth="1"/>
    <col min="12556" max="12556" width="1" style="1485" customWidth="1"/>
    <col min="12557" max="12557" width="17.109375" style="1485" customWidth="1"/>
    <col min="12558" max="12558" width="12.5546875" style="1485" customWidth="1"/>
    <col min="12559" max="12559" width="1" style="1485" customWidth="1"/>
    <col min="12560" max="12560" width="16.44140625" style="1485" bestFit="1" customWidth="1"/>
    <col min="12561" max="12561" width="13.109375" style="1485" customWidth="1"/>
    <col min="12562" max="12562" width="14.5546875" style="1485" bestFit="1" customWidth="1"/>
    <col min="12563" max="12563" width="16.88671875" style="1485" bestFit="1" customWidth="1"/>
    <col min="12564" max="12801" width="9" style="1485"/>
    <col min="12802" max="12802" width="29" style="1485" customWidth="1"/>
    <col min="12803" max="12804" width="14.88671875" style="1485" customWidth="1"/>
    <col min="12805" max="12805" width="16.109375" style="1485" customWidth="1"/>
    <col min="12806" max="12806" width="15.5546875" style="1485" customWidth="1"/>
    <col min="12807" max="12807" width="14.44140625" style="1485" customWidth="1"/>
    <col min="12808" max="12808" width="14.109375" style="1485" customWidth="1"/>
    <col min="12809" max="12809" width="16.109375" style="1485" customWidth="1"/>
    <col min="12810" max="12810" width="0.88671875" style="1485" customWidth="1"/>
    <col min="12811" max="12811" width="15" style="1485" customWidth="1"/>
    <col min="12812" max="12812" width="1" style="1485" customWidth="1"/>
    <col min="12813" max="12813" width="17.109375" style="1485" customWidth="1"/>
    <col min="12814" max="12814" width="12.5546875" style="1485" customWidth="1"/>
    <col min="12815" max="12815" width="1" style="1485" customWidth="1"/>
    <col min="12816" max="12816" width="16.44140625" style="1485" bestFit="1" customWidth="1"/>
    <col min="12817" max="12817" width="13.109375" style="1485" customWidth="1"/>
    <col min="12818" max="12818" width="14.5546875" style="1485" bestFit="1" customWidth="1"/>
    <col min="12819" max="12819" width="16.88671875" style="1485" bestFit="1" customWidth="1"/>
    <col min="12820" max="13057" width="9" style="1485"/>
    <col min="13058" max="13058" width="29" style="1485" customWidth="1"/>
    <col min="13059" max="13060" width="14.88671875" style="1485" customWidth="1"/>
    <col min="13061" max="13061" width="16.109375" style="1485" customWidth="1"/>
    <col min="13062" max="13062" width="15.5546875" style="1485" customWidth="1"/>
    <col min="13063" max="13063" width="14.44140625" style="1485" customWidth="1"/>
    <col min="13064" max="13064" width="14.109375" style="1485" customWidth="1"/>
    <col min="13065" max="13065" width="16.109375" style="1485" customWidth="1"/>
    <col min="13066" max="13066" width="0.88671875" style="1485" customWidth="1"/>
    <col min="13067" max="13067" width="15" style="1485" customWidth="1"/>
    <col min="13068" max="13068" width="1" style="1485" customWidth="1"/>
    <col min="13069" max="13069" width="17.109375" style="1485" customWidth="1"/>
    <col min="13070" max="13070" width="12.5546875" style="1485" customWidth="1"/>
    <col min="13071" max="13071" width="1" style="1485" customWidth="1"/>
    <col min="13072" max="13072" width="16.44140625" style="1485" bestFit="1" customWidth="1"/>
    <col min="13073" max="13073" width="13.109375" style="1485" customWidth="1"/>
    <col min="13074" max="13074" width="14.5546875" style="1485" bestFit="1" customWidth="1"/>
    <col min="13075" max="13075" width="16.88671875" style="1485" bestFit="1" customWidth="1"/>
    <col min="13076" max="13313" width="9" style="1485"/>
    <col min="13314" max="13314" width="29" style="1485" customWidth="1"/>
    <col min="13315" max="13316" width="14.88671875" style="1485" customWidth="1"/>
    <col min="13317" max="13317" width="16.109375" style="1485" customWidth="1"/>
    <col min="13318" max="13318" width="15.5546875" style="1485" customWidth="1"/>
    <col min="13319" max="13319" width="14.44140625" style="1485" customWidth="1"/>
    <col min="13320" max="13320" width="14.109375" style="1485" customWidth="1"/>
    <col min="13321" max="13321" width="16.109375" style="1485" customWidth="1"/>
    <col min="13322" max="13322" width="0.88671875" style="1485" customWidth="1"/>
    <col min="13323" max="13323" width="15" style="1485" customWidth="1"/>
    <col min="13324" max="13324" width="1" style="1485" customWidth="1"/>
    <col min="13325" max="13325" width="17.109375" style="1485" customWidth="1"/>
    <col min="13326" max="13326" width="12.5546875" style="1485" customWidth="1"/>
    <col min="13327" max="13327" width="1" style="1485" customWidth="1"/>
    <col min="13328" max="13328" width="16.44140625" style="1485" bestFit="1" customWidth="1"/>
    <col min="13329" max="13329" width="13.109375" style="1485" customWidth="1"/>
    <col min="13330" max="13330" width="14.5546875" style="1485" bestFit="1" customWidth="1"/>
    <col min="13331" max="13331" width="16.88671875" style="1485" bestFit="1" customWidth="1"/>
    <col min="13332" max="13569" width="9" style="1485"/>
    <col min="13570" max="13570" width="29" style="1485" customWidth="1"/>
    <col min="13571" max="13572" width="14.88671875" style="1485" customWidth="1"/>
    <col min="13573" max="13573" width="16.109375" style="1485" customWidth="1"/>
    <col min="13574" max="13574" width="15.5546875" style="1485" customWidth="1"/>
    <col min="13575" max="13575" width="14.44140625" style="1485" customWidth="1"/>
    <col min="13576" max="13576" width="14.109375" style="1485" customWidth="1"/>
    <col min="13577" max="13577" width="16.109375" style="1485" customWidth="1"/>
    <col min="13578" max="13578" width="0.88671875" style="1485" customWidth="1"/>
    <col min="13579" max="13579" width="15" style="1485" customWidth="1"/>
    <col min="13580" max="13580" width="1" style="1485" customWidth="1"/>
    <col min="13581" max="13581" width="17.109375" style="1485" customWidth="1"/>
    <col min="13582" max="13582" width="12.5546875" style="1485" customWidth="1"/>
    <col min="13583" max="13583" width="1" style="1485" customWidth="1"/>
    <col min="13584" max="13584" width="16.44140625" style="1485" bestFit="1" customWidth="1"/>
    <col min="13585" max="13585" width="13.109375" style="1485" customWidth="1"/>
    <col min="13586" max="13586" width="14.5546875" style="1485" bestFit="1" customWidth="1"/>
    <col min="13587" max="13587" width="16.88671875" style="1485" bestFit="1" customWidth="1"/>
    <col min="13588" max="13825" width="9" style="1485"/>
    <col min="13826" max="13826" width="29" style="1485" customWidth="1"/>
    <col min="13827" max="13828" width="14.88671875" style="1485" customWidth="1"/>
    <col min="13829" max="13829" width="16.109375" style="1485" customWidth="1"/>
    <col min="13830" max="13830" width="15.5546875" style="1485" customWidth="1"/>
    <col min="13831" max="13831" width="14.44140625" style="1485" customWidth="1"/>
    <col min="13832" max="13832" width="14.109375" style="1485" customWidth="1"/>
    <col min="13833" max="13833" width="16.109375" style="1485" customWidth="1"/>
    <col min="13834" max="13834" width="0.88671875" style="1485" customWidth="1"/>
    <col min="13835" max="13835" width="15" style="1485" customWidth="1"/>
    <col min="13836" max="13836" width="1" style="1485" customWidth="1"/>
    <col min="13837" max="13837" width="17.109375" style="1485" customWidth="1"/>
    <col min="13838" max="13838" width="12.5546875" style="1485" customWidth="1"/>
    <col min="13839" max="13839" width="1" style="1485" customWidth="1"/>
    <col min="13840" max="13840" width="16.44140625" style="1485" bestFit="1" customWidth="1"/>
    <col min="13841" max="13841" width="13.109375" style="1485" customWidth="1"/>
    <col min="13842" max="13842" width="14.5546875" style="1485" bestFit="1" customWidth="1"/>
    <col min="13843" max="13843" width="16.88671875" style="1485" bestFit="1" customWidth="1"/>
    <col min="13844" max="14081" width="9" style="1485"/>
    <col min="14082" max="14082" width="29" style="1485" customWidth="1"/>
    <col min="14083" max="14084" width="14.88671875" style="1485" customWidth="1"/>
    <col min="14085" max="14085" width="16.109375" style="1485" customWidth="1"/>
    <col min="14086" max="14086" width="15.5546875" style="1485" customWidth="1"/>
    <col min="14087" max="14087" width="14.44140625" style="1485" customWidth="1"/>
    <col min="14088" max="14088" width="14.109375" style="1485" customWidth="1"/>
    <col min="14089" max="14089" width="16.109375" style="1485" customWidth="1"/>
    <col min="14090" max="14090" width="0.88671875" style="1485" customWidth="1"/>
    <col min="14091" max="14091" width="15" style="1485" customWidth="1"/>
    <col min="14092" max="14092" width="1" style="1485" customWidth="1"/>
    <col min="14093" max="14093" width="17.109375" style="1485" customWidth="1"/>
    <col min="14094" max="14094" width="12.5546875" style="1485" customWidth="1"/>
    <col min="14095" max="14095" width="1" style="1485" customWidth="1"/>
    <col min="14096" max="14096" width="16.44140625" style="1485" bestFit="1" customWidth="1"/>
    <col min="14097" max="14097" width="13.109375" style="1485" customWidth="1"/>
    <col min="14098" max="14098" width="14.5546875" style="1485" bestFit="1" customWidth="1"/>
    <col min="14099" max="14099" width="16.88671875" style="1485" bestFit="1" customWidth="1"/>
    <col min="14100" max="14337" width="9" style="1485"/>
    <col min="14338" max="14338" width="29" style="1485" customWidth="1"/>
    <col min="14339" max="14340" width="14.88671875" style="1485" customWidth="1"/>
    <col min="14341" max="14341" width="16.109375" style="1485" customWidth="1"/>
    <col min="14342" max="14342" width="15.5546875" style="1485" customWidth="1"/>
    <col min="14343" max="14343" width="14.44140625" style="1485" customWidth="1"/>
    <col min="14344" max="14344" width="14.109375" style="1485" customWidth="1"/>
    <col min="14345" max="14345" width="16.109375" style="1485" customWidth="1"/>
    <col min="14346" max="14346" width="0.88671875" style="1485" customWidth="1"/>
    <col min="14347" max="14347" width="15" style="1485" customWidth="1"/>
    <col min="14348" max="14348" width="1" style="1485" customWidth="1"/>
    <col min="14349" max="14349" width="17.109375" style="1485" customWidth="1"/>
    <col min="14350" max="14350" width="12.5546875" style="1485" customWidth="1"/>
    <col min="14351" max="14351" width="1" style="1485" customWidth="1"/>
    <col min="14352" max="14352" width="16.44140625" style="1485" bestFit="1" customWidth="1"/>
    <col min="14353" max="14353" width="13.109375" style="1485" customWidth="1"/>
    <col min="14354" max="14354" width="14.5546875" style="1485" bestFit="1" customWidth="1"/>
    <col min="14355" max="14355" width="16.88671875" style="1485" bestFit="1" customWidth="1"/>
    <col min="14356" max="14593" width="9" style="1485"/>
    <col min="14594" max="14594" width="29" style="1485" customWidth="1"/>
    <col min="14595" max="14596" width="14.88671875" style="1485" customWidth="1"/>
    <col min="14597" max="14597" width="16.109375" style="1485" customWidth="1"/>
    <col min="14598" max="14598" width="15.5546875" style="1485" customWidth="1"/>
    <col min="14599" max="14599" width="14.44140625" style="1485" customWidth="1"/>
    <col min="14600" max="14600" width="14.109375" style="1485" customWidth="1"/>
    <col min="14601" max="14601" width="16.109375" style="1485" customWidth="1"/>
    <col min="14602" max="14602" width="0.88671875" style="1485" customWidth="1"/>
    <col min="14603" max="14603" width="15" style="1485" customWidth="1"/>
    <col min="14604" max="14604" width="1" style="1485" customWidth="1"/>
    <col min="14605" max="14605" width="17.109375" style="1485" customWidth="1"/>
    <col min="14606" max="14606" width="12.5546875" style="1485" customWidth="1"/>
    <col min="14607" max="14607" width="1" style="1485" customWidth="1"/>
    <col min="14608" max="14608" width="16.44140625" style="1485" bestFit="1" customWidth="1"/>
    <col min="14609" max="14609" width="13.109375" style="1485" customWidth="1"/>
    <col min="14610" max="14610" width="14.5546875" style="1485" bestFit="1" customWidth="1"/>
    <col min="14611" max="14611" width="16.88671875" style="1485" bestFit="1" customWidth="1"/>
    <col min="14612" max="14849" width="9" style="1485"/>
    <col min="14850" max="14850" width="29" style="1485" customWidth="1"/>
    <col min="14851" max="14852" width="14.88671875" style="1485" customWidth="1"/>
    <col min="14853" max="14853" width="16.109375" style="1485" customWidth="1"/>
    <col min="14854" max="14854" width="15.5546875" style="1485" customWidth="1"/>
    <col min="14855" max="14855" width="14.44140625" style="1485" customWidth="1"/>
    <col min="14856" max="14856" width="14.109375" style="1485" customWidth="1"/>
    <col min="14857" max="14857" width="16.109375" style="1485" customWidth="1"/>
    <col min="14858" max="14858" width="0.88671875" style="1485" customWidth="1"/>
    <col min="14859" max="14859" width="15" style="1485" customWidth="1"/>
    <col min="14860" max="14860" width="1" style="1485" customWidth="1"/>
    <col min="14861" max="14861" width="17.109375" style="1485" customWidth="1"/>
    <col min="14862" max="14862" width="12.5546875" style="1485" customWidth="1"/>
    <col min="14863" max="14863" width="1" style="1485" customWidth="1"/>
    <col min="14864" max="14864" width="16.44140625" style="1485" bestFit="1" customWidth="1"/>
    <col min="14865" max="14865" width="13.109375" style="1485" customWidth="1"/>
    <col min="14866" max="14866" width="14.5546875" style="1485" bestFit="1" customWidth="1"/>
    <col min="14867" max="14867" width="16.88671875" style="1485" bestFit="1" customWidth="1"/>
    <col min="14868" max="15105" width="9" style="1485"/>
    <col min="15106" max="15106" width="29" style="1485" customWidth="1"/>
    <col min="15107" max="15108" width="14.88671875" style="1485" customWidth="1"/>
    <col min="15109" max="15109" width="16.109375" style="1485" customWidth="1"/>
    <col min="15110" max="15110" width="15.5546875" style="1485" customWidth="1"/>
    <col min="15111" max="15111" width="14.44140625" style="1485" customWidth="1"/>
    <col min="15112" max="15112" width="14.109375" style="1485" customWidth="1"/>
    <col min="15113" max="15113" width="16.109375" style="1485" customWidth="1"/>
    <col min="15114" max="15114" width="0.88671875" style="1485" customWidth="1"/>
    <col min="15115" max="15115" width="15" style="1485" customWidth="1"/>
    <col min="15116" max="15116" width="1" style="1485" customWidth="1"/>
    <col min="15117" max="15117" width="17.109375" style="1485" customWidth="1"/>
    <col min="15118" max="15118" width="12.5546875" style="1485" customWidth="1"/>
    <col min="15119" max="15119" width="1" style="1485" customWidth="1"/>
    <col min="15120" max="15120" width="16.44140625" style="1485" bestFit="1" customWidth="1"/>
    <col min="15121" max="15121" width="13.109375" style="1485" customWidth="1"/>
    <col min="15122" max="15122" width="14.5546875" style="1485" bestFit="1" customWidth="1"/>
    <col min="15123" max="15123" width="16.88671875" style="1485" bestFit="1" customWidth="1"/>
    <col min="15124" max="15361" width="9" style="1485"/>
    <col min="15362" max="15362" width="29" style="1485" customWidth="1"/>
    <col min="15363" max="15364" width="14.88671875" style="1485" customWidth="1"/>
    <col min="15365" max="15365" width="16.109375" style="1485" customWidth="1"/>
    <col min="15366" max="15366" width="15.5546875" style="1485" customWidth="1"/>
    <col min="15367" max="15367" width="14.44140625" style="1485" customWidth="1"/>
    <col min="15368" max="15368" width="14.109375" style="1485" customWidth="1"/>
    <col min="15369" max="15369" width="16.109375" style="1485" customWidth="1"/>
    <col min="15370" max="15370" width="0.88671875" style="1485" customWidth="1"/>
    <col min="15371" max="15371" width="15" style="1485" customWidth="1"/>
    <col min="15372" max="15372" width="1" style="1485" customWidth="1"/>
    <col min="15373" max="15373" width="17.109375" style="1485" customWidth="1"/>
    <col min="15374" max="15374" width="12.5546875" style="1485" customWidth="1"/>
    <col min="15375" max="15375" width="1" style="1485" customWidth="1"/>
    <col min="15376" max="15376" width="16.44140625" style="1485" bestFit="1" customWidth="1"/>
    <col min="15377" max="15377" width="13.109375" style="1485" customWidth="1"/>
    <col min="15378" max="15378" width="14.5546875" style="1485" bestFit="1" customWidth="1"/>
    <col min="15379" max="15379" width="16.88671875" style="1485" bestFit="1" customWidth="1"/>
    <col min="15380" max="15617" width="9" style="1485"/>
    <col min="15618" max="15618" width="29" style="1485" customWidth="1"/>
    <col min="15619" max="15620" width="14.88671875" style="1485" customWidth="1"/>
    <col min="15621" max="15621" width="16.109375" style="1485" customWidth="1"/>
    <col min="15622" max="15622" width="15.5546875" style="1485" customWidth="1"/>
    <col min="15623" max="15623" width="14.44140625" style="1485" customWidth="1"/>
    <col min="15624" max="15624" width="14.109375" style="1485" customWidth="1"/>
    <col min="15625" max="15625" width="16.109375" style="1485" customWidth="1"/>
    <col min="15626" max="15626" width="0.88671875" style="1485" customWidth="1"/>
    <col min="15627" max="15627" width="15" style="1485" customWidth="1"/>
    <col min="15628" max="15628" width="1" style="1485" customWidth="1"/>
    <col min="15629" max="15629" width="17.109375" style="1485" customWidth="1"/>
    <col min="15630" max="15630" width="12.5546875" style="1485" customWidth="1"/>
    <col min="15631" max="15631" width="1" style="1485" customWidth="1"/>
    <col min="15632" max="15632" width="16.44140625" style="1485" bestFit="1" customWidth="1"/>
    <col min="15633" max="15633" width="13.109375" style="1485" customWidth="1"/>
    <col min="15634" max="15634" width="14.5546875" style="1485" bestFit="1" customWidth="1"/>
    <col min="15635" max="15635" width="16.88671875" style="1485" bestFit="1" customWidth="1"/>
    <col min="15636" max="15873" width="9" style="1485"/>
    <col min="15874" max="15874" width="29" style="1485" customWidth="1"/>
    <col min="15875" max="15876" width="14.88671875" style="1485" customWidth="1"/>
    <col min="15877" max="15877" width="16.109375" style="1485" customWidth="1"/>
    <col min="15878" max="15878" width="15.5546875" style="1485" customWidth="1"/>
    <col min="15879" max="15879" width="14.44140625" style="1485" customWidth="1"/>
    <col min="15880" max="15880" width="14.109375" style="1485" customWidth="1"/>
    <col min="15881" max="15881" width="16.109375" style="1485" customWidth="1"/>
    <col min="15882" max="15882" width="0.88671875" style="1485" customWidth="1"/>
    <col min="15883" max="15883" width="15" style="1485" customWidth="1"/>
    <col min="15884" max="15884" width="1" style="1485" customWidth="1"/>
    <col min="15885" max="15885" width="17.109375" style="1485" customWidth="1"/>
    <col min="15886" max="15886" width="12.5546875" style="1485" customWidth="1"/>
    <col min="15887" max="15887" width="1" style="1485" customWidth="1"/>
    <col min="15888" max="15888" width="16.44140625" style="1485" bestFit="1" customWidth="1"/>
    <col min="15889" max="15889" width="13.109375" style="1485" customWidth="1"/>
    <col min="15890" max="15890" width="14.5546875" style="1485" bestFit="1" customWidth="1"/>
    <col min="15891" max="15891" width="16.88671875" style="1485" bestFit="1" customWidth="1"/>
    <col min="15892" max="16129" width="9" style="1485"/>
    <col min="16130" max="16130" width="29" style="1485" customWidth="1"/>
    <col min="16131" max="16132" width="14.88671875" style="1485" customWidth="1"/>
    <col min="16133" max="16133" width="16.109375" style="1485" customWidth="1"/>
    <col min="16134" max="16134" width="15.5546875" style="1485" customWidth="1"/>
    <col min="16135" max="16135" width="14.44140625" style="1485" customWidth="1"/>
    <col min="16136" max="16136" width="14.109375" style="1485" customWidth="1"/>
    <col min="16137" max="16137" width="16.109375" style="1485" customWidth="1"/>
    <col min="16138" max="16138" width="0.88671875" style="1485" customWidth="1"/>
    <col min="16139" max="16139" width="15" style="1485" customWidth="1"/>
    <col min="16140" max="16140" width="1" style="1485" customWidth="1"/>
    <col min="16141" max="16141" width="17.109375" style="1485" customWidth="1"/>
    <col min="16142" max="16142" width="12.5546875" style="1485" customWidth="1"/>
    <col min="16143" max="16143" width="1" style="1485" customWidth="1"/>
    <col min="16144" max="16144" width="16.44140625" style="1485" bestFit="1" customWidth="1"/>
    <col min="16145" max="16145" width="13.109375" style="1485" customWidth="1"/>
    <col min="16146" max="16146" width="14.5546875" style="1485" bestFit="1" customWidth="1"/>
    <col min="16147" max="16147" width="16.88671875" style="1485" bestFit="1" customWidth="1"/>
    <col min="16148" max="16384" width="9" style="1485"/>
  </cols>
  <sheetData>
    <row r="1" spans="1:16">
      <c r="A1" s="1483">
        <v>6.5</v>
      </c>
      <c r="B1" s="1484" t="s">
        <v>3902</v>
      </c>
      <c r="C1" s="1484"/>
    </row>
    <row r="2" spans="1:16" s="1488" customFormat="1" ht="15" customHeight="1">
      <c r="A2" s="1487"/>
      <c r="C2" s="1489"/>
      <c r="D2" s="1490"/>
      <c r="E2" s="1490"/>
      <c r="F2" s="1491"/>
      <c r="G2" s="1492"/>
      <c r="H2" s="1492"/>
      <c r="I2" s="1492"/>
      <c r="J2" s="1492"/>
      <c r="L2" s="1493"/>
      <c r="M2" s="1493"/>
      <c r="N2" s="1493"/>
      <c r="O2" s="1493"/>
      <c r="P2" s="1493"/>
    </row>
    <row r="3" spans="1:16">
      <c r="A3" s="1487"/>
      <c r="B3" s="1494"/>
      <c r="C3" s="1494"/>
      <c r="D3" s="1490"/>
      <c r="E3" s="1490"/>
      <c r="F3" s="1492"/>
      <c r="G3" s="1492"/>
      <c r="H3" s="1492"/>
      <c r="I3" s="1492"/>
      <c r="J3" s="1492"/>
      <c r="K3" s="1488"/>
    </row>
    <row r="4" spans="1:16" ht="60.9" customHeight="1">
      <c r="B4" s="1496" t="s">
        <v>3867</v>
      </c>
      <c r="C4" s="1497" t="s">
        <v>3868</v>
      </c>
      <c r="D4" s="1498" t="s">
        <v>3659</v>
      </c>
      <c r="E4" s="1498" t="s">
        <v>3660</v>
      </c>
      <c r="F4" s="2969" t="s">
        <v>4099</v>
      </c>
      <c r="G4" s="2970"/>
      <c r="H4" s="2971" t="s">
        <v>4098</v>
      </c>
      <c r="I4" s="2971"/>
      <c r="J4" s="2971"/>
      <c r="K4" s="1497" t="s">
        <v>4097</v>
      </c>
      <c r="L4" s="1499"/>
      <c r="M4" s="1499"/>
      <c r="N4" s="1499"/>
    </row>
    <row r="5" spans="1:16" ht="15.9" customHeight="1">
      <c r="B5" s="1500"/>
      <c r="C5" s="1501"/>
      <c r="D5" s="1501"/>
      <c r="E5" s="1502"/>
      <c r="F5" s="2972" t="s">
        <v>4096</v>
      </c>
      <c r="G5" s="2972"/>
      <c r="H5" s="2973" t="s">
        <v>4095</v>
      </c>
      <c r="I5" s="2973"/>
      <c r="J5" s="2973"/>
      <c r="K5" s="2973"/>
      <c r="L5" s="1499"/>
      <c r="M5" s="1499"/>
    </row>
    <row r="6" spans="1:16">
      <c r="B6" s="1499"/>
      <c r="C6" s="1499"/>
      <c r="D6" s="1499"/>
      <c r="E6" s="1499"/>
      <c r="F6" s="1499"/>
      <c r="G6" s="1499"/>
      <c r="H6" s="1499"/>
      <c r="I6" s="1499"/>
      <c r="J6" s="1499"/>
      <c r="K6" s="1499"/>
    </row>
    <row r="7" spans="1:16">
      <c r="B7" s="1503" t="s">
        <v>4094</v>
      </c>
      <c r="C7" s="1485"/>
      <c r="G7" s="1504"/>
      <c r="H7" s="1505"/>
    </row>
    <row r="8" spans="1:16">
      <c r="B8" s="1503"/>
      <c r="C8" s="1485"/>
      <c r="G8" s="1504"/>
      <c r="H8" s="1505"/>
    </row>
    <row r="9" spans="1:16" ht="15" customHeight="1">
      <c r="B9" s="1506" t="s">
        <v>3853</v>
      </c>
      <c r="C9" s="1507">
        <v>8.2900000000000001E-2</v>
      </c>
      <c r="D9" s="1305">
        <v>43377</v>
      </c>
      <c r="E9" s="1305">
        <v>43469</v>
      </c>
      <c r="F9" s="2966">
        <v>4996725</v>
      </c>
      <c r="G9" s="2966"/>
      <c r="H9" s="2967">
        <f>F9/$M$9</f>
        <v>0.02</v>
      </c>
      <c r="I9" s="2967"/>
      <c r="J9" s="1508">
        <f>I9-H9</f>
        <v>0</v>
      </c>
      <c r="K9" s="1509">
        <f>F9/$N$9</f>
        <v>0.04</v>
      </c>
      <c r="L9" s="1486">
        <v>250915637</v>
      </c>
      <c r="M9" s="1486">
        <v>250915637</v>
      </c>
      <c r="N9" s="1510">
        <v>130648400</v>
      </c>
    </row>
    <row r="10" spans="1:16" ht="15" customHeight="1">
      <c r="B10" s="1506" t="s">
        <v>4092</v>
      </c>
      <c r="C10" s="1507">
        <v>8.9499999999999996E-2</v>
      </c>
      <c r="D10" s="1305">
        <v>43377</v>
      </c>
      <c r="E10" s="1305">
        <v>43525</v>
      </c>
      <c r="F10" s="2966">
        <v>14792331</v>
      </c>
      <c r="G10" s="2966"/>
      <c r="H10" s="2967">
        <f>F10/$M$9</f>
        <v>0.06</v>
      </c>
      <c r="I10" s="2967"/>
      <c r="J10" s="1508"/>
      <c r="K10" s="1509">
        <f>F10/$N$9</f>
        <v>0.11</v>
      </c>
      <c r="M10" s="1511"/>
    </row>
    <row r="11" spans="1:16" ht="15" customHeight="1">
      <c r="C11" s="1507"/>
      <c r="D11" s="1305"/>
      <c r="E11" s="1305"/>
      <c r="F11" s="1512"/>
      <c r="G11" s="1512"/>
      <c r="H11" s="1509"/>
      <c r="I11" s="1509"/>
      <c r="J11" s="1508"/>
      <c r="K11" s="1509"/>
      <c r="M11" s="1511"/>
    </row>
    <row r="12" spans="1:16" ht="15" customHeight="1">
      <c r="C12" s="1507"/>
      <c r="D12" s="1305"/>
      <c r="E12" s="1305"/>
      <c r="F12" s="2968">
        <f>SUM(F9:G11)</f>
        <v>19789056</v>
      </c>
      <c r="G12" s="2968"/>
      <c r="H12" s="1509"/>
      <c r="I12" s="1509"/>
      <c r="J12" s="1508"/>
      <c r="K12" s="1509"/>
      <c r="M12" s="1511"/>
    </row>
    <row r="13" spans="1:16" ht="15" customHeight="1">
      <c r="C13" s="1507"/>
      <c r="D13" s="1305"/>
      <c r="E13" s="1307"/>
      <c r="F13" s="1307"/>
      <c r="G13" s="1508"/>
      <c r="H13" s="1307"/>
      <c r="I13" s="1307"/>
      <c r="J13" s="1508"/>
      <c r="K13" s="1509"/>
      <c r="M13" s="1511"/>
    </row>
    <row r="14" spans="1:16" ht="15" customHeight="1">
      <c r="B14" s="1503" t="s">
        <v>4093</v>
      </c>
      <c r="C14" s="1507"/>
      <c r="D14" s="1305"/>
      <c r="E14" s="1307"/>
      <c r="F14" s="1307"/>
      <c r="G14" s="1508"/>
      <c r="H14" s="1307"/>
      <c r="I14" s="1307"/>
      <c r="J14" s="1508"/>
      <c r="K14" s="1509"/>
      <c r="M14" s="1511"/>
    </row>
    <row r="15" spans="1:16" ht="15" customHeight="1">
      <c r="C15" s="1507"/>
      <c r="D15" s="1305"/>
      <c r="E15" s="1307"/>
      <c r="F15" s="1307"/>
      <c r="G15" s="1508"/>
      <c r="H15" s="1307"/>
      <c r="I15" s="1307"/>
      <c r="J15" s="1508"/>
      <c r="K15" s="1509"/>
      <c r="M15" s="1511"/>
    </row>
    <row r="16" spans="1:16" ht="15" customHeight="1">
      <c r="B16" s="1506" t="s">
        <v>4092</v>
      </c>
      <c r="C16" s="1507">
        <v>8.9499999999999996E-2</v>
      </c>
      <c r="D16" s="1305">
        <v>43377</v>
      </c>
      <c r="E16" s="1305">
        <v>43525</v>
      </c>
      <c r="F16" s="2966">
        <v>3944570</v>
      </c>
      <c r="G16" s="2966"/>
      <c r="H16" s="2967">
        <f>F16/M16</f>
        <v>0.04</v>
      </c>
      <c r="I16" s="2967"/>
      <c r="J16" s="1508"/>
      <c r="K16" s="1509">
        <f>F16/N16</f>
        <v>0.03</v>
      </c>
      <c r="M16" s="1511">
        <v>96559140</v>
      </c>
      <c r="N16" s="1511">
        <v>130648400</v>
      </c>
    </row>
    <row r="17" spans="1:13" ht="15" customHeight="1">
      <c r="A17" s="1495" t="s">
        <v>2729</v>
      </c>
      <c r="C17" s="1305"/>
      <c r="D17" s="1307"/>
      <c r="E17" s="1307"/>
      <c r="F17" s="2968">
        <f>SUM(F16)</f>
        <v>3944570</v>
      </c>
      <c r="G17" s="2968"/>
      <c r="H17" s="1307"/>
      <c r="I17" s="1307"/>
      <c r="J17" s="1508"/>
      <c r="K17" s="1509"/>
      <c r="M17" s="1511"/>
    </row>
    <row r="18" spans="1:13" ht="15" customHeight="1">
      <c r="C18" s="1305"/>
      <c r="D18" s="1307"/>
      <c r="E18" s="1307"/>
      <c r="F18" s="1307"/>
      <c r="G18" s="1508"/>
      <c r="H18" s="1307"/>
      <c r="I18" s="1307"/>
      <c r="J18" s="1508"/>
      <c r="K18" s="1509"/>
      <c r="M18" s="1511"/>
    </row>
    <row r="19" spans="1:13" ht="9.75" customHeight="1">
      <c r="C19" s="1305"/>
      <c r="D19" s="1307"/>
      <c r="E19" s="1307"/>
      <c r="F19" s="1307"/>
      <c r="G19" s="1508"/>
      <c r="H19" s="1499"/>
      <c r="I19" s="1499"/>
      <c r="J19" s="1508"/>
      <c r="K19" s="1509"/>
      <c r="M19" s="1511"/>
    </row>
    <row r="20" spans="1:13" ht="15" customHeight="1" thickBot="1">
      <c r="B20" s="1513" t="s">
        <v>3936</v>
      </c>
      <c r="C20" s="1485"/>
      <c r="D20" s="1499"/>
      <c r="E20" s="1499"/>
      <c r="F20" s="1514">
        <f>F17+F12</f>
        <v>23733626</v>
      </c>
      <c r="G20" s="1515">
        <f>SUM(G9)</f>
        <v>0</v>
      </c>
      <c r="H20" s="1499"/>
      <c r="I20" s="1499"/>
      <c r="J20" s="1515">
        <f>SUM(J9)</f>
        <v>0</v>
      </c>
    </row>
    <row r="21" spans="1:13" ht="3.75" customHeight="1" thickTop="1">
      <c r="B21" s="1485"/>
      <c r="C21" s="1485"/>
      <c r="G21" s="1488"/>
      <c r="H21" s="1499"/>
      <c r="I21" s="1499"/>
    </row>
    <row r="22" spans="1:13" ht="15" customHeight="1" thickBot="1">
      <c r="B22" s="1513" t="s">
        <v>3942</v>
      </c>
      <c r="C22" s="1485"/>
      <c r="D22" s="1499"/>
      <c r="E22" s="1499"/>
      <c r="F22" s="1516">
        <v>0</v>
      </c>
      <c r="G22" s="1517" t="s">
        <v>2969</v>
      </c>
      <c r="H22" s="1499"/>
      <c r="I22" s="1499"/>
      <c r="J22" s="1518">
        <v>0</v>
      </c>
      <c r="K22" s="1486"/>
    </row>
    <row r="23" spans="1:13" ht="14.4" thickTop="1">
      <c r="B23" s="1485"/>
      <c r="C23" s="1485"/>
      <c r="G23" s="1519"/>
      <c r="H23" s="1499"/>
      <c r="I23" s="1499"/>
    </row>
    <row r="24" spans="1:13">
      <c r="B24" s="1485"/>
      <c r="C24" s="1485"/>
      <c r="G24" s="1519"/>
      <c r="H24" s="1488"/>
    </row>
    <row r="25" spans="1:13">
      <c r="B25" s="1485"/>
      <c r="C25" s="1485"/>
      <c r="G25" s="1519"/>
      <c r="H25" s="1519"/>
    </row>
    <row r="26" spans="1:13">
      <c r="B26" s="1494"/>
      <c r="C26" s="1494"/>
      <c r="G26" s="1488"/>
      <c r="H26" s="1488"/>
    </row>
    <row r="27" spans="1:13">
      <c r="B27" s="1520"/>
      <c r="C27" s="1520"/>
    </row>
    <row r="61" spans="1:19" s="1486" customFormat="1">
      <c r="A61" s="1495"/>
      <c r="B61" s="1506"/>
      <c r="C61" s="1506"/>
      <c r="D61" s="1485"/>
      <c r="E61" s="1485"/>
      <c r="F61" s="1485"/>
      <c r="G61" s="1485"/>
      <c r="H61" s="1485"/>
      <c r="I61" s="1485"/>
      <c r="J61" s="1485"/>
      <c r="K61" s="1485">
        <v>2012</v>
      </c>
      <c r="Q61" s="1485"/>
      <c r="R61" s="1485"/>
      <c r="S61" s="1485"/>
    </row>
    <row r="70" spans="1:19" s="1486" customFormat="1">
      <c r="A70" s="1495"/>
      <c r="B70" s="1506" t="s">
        <v>3572</v>
      </c>
      <c r="C70" s="1506"/>
      <c r="D70" s="1485"/>
      <c r="E70" s="1485"/>
      <c r="F70" s="1485"/>
      <c r="G70" s="1485"/>
      <c r="H70" s="1485"/>
      <c r="I70" s="1485"/>
      <c r="J70" s="1485"/>
      <c r="K70" s="1485"/>
      <c r="Q70" s="1485"/>
      <c r="R70" s="1485"/>
      <c r="S70" s="1485"/>
    </row>
    <row r="75" spans="1:19" s="1506" customFormat="1">
      <c r="A75" s="1495"/>
      <c r="B75" s="1506" t="s">
        <v>4090</v>
      </c>
      <c r="D75" s="1485"/>
      <c r="E75" s="1485"/>
      <c r="F75" s="1485"/>
      <c r="G75" s="1485"/>
      <c r="H75" s="1485"/>
      <c r="I75" s="1485"/>
      <c r="J75" s="1485"/>
      <c r="K75" s="1485"/>
      <c r="L75" s="1486"/>
      <c r="M75" s="1486"/>
      <c r="N75" s="1486"/>
      <c r="O75" s="1486"/>
      <c r="P75" s="1486"/>
      <c r="Q75" s="1485"/>
      <c r="R75" s="1485"/>
      <c r="S75" s="1485"/>
    </row>
    <row r="125" spans="1:19" s="1506" customFormat="1">
      <c r="A125" s="1495"/>
      <c r="B125" s="1506" t="s">
        <v>4091</v>
      </c>
      <c r="D125" s="1485"/>
      <c r="E125" s="1485"/>
      <c r="F125" s="1485"/>
      <c r="G125" s="1485"/>
      <c r="H125" s="1485"/>
      <c r="I125" s="1485"/>
      <c r="J125" s="1485"/>
      <c r="K125" s="1485"/>
      <c r="L125" s="1486"/>
      <c r="M125" s="1486"/>
      <c r="N125" s="1486"/>
      <c r="O125" s="1486"/>
      <c r="P125" s="1486"/>
      <c r="Q125" s="1485"/>
      <c r="R125" s="1485"/>
      <c r="S125" s="1485"/>
    </row>
  </sheetData>
  <mergeCells count="12">
    <mergeCell ref="F16:G16"/>
    <mergeCell ref="H16:I16"/>
    <mergeCell ref="F17:G17"/>
    <mergeCell ref="F4:G4"/>
    <mergeCell ref="H4:J4"/>
    <mergeCell ref="F5:G5"/>
    <mergeCell ref="H5:K5"/>
    <mergeCell ref="F9:G9"/>
    <mergeCell ref="H9:I9"/>
    <mergeCell ref="F10:G10"/>
    <mergeCell ref="H10:I10"/>
    <mergeCell ref="F12:G12"/>
  </mergeCells>
  <pageMargins left="0.6" right="0.25" top="0.53" bottom="0" header="0.25" footer="0"/>
  <pageSetup scale="69" orientation="portrait"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Z71"/>
  <sheetViews>
    <sheetView view="pageBreakPreview" zoomScale="90" zoomScaleNormal="75" zoomScaleSheetLayoutView="90" workbookViewId="0">
      <selection activeCell="H27" sqref="H27"/>
    </sheetView>
  </sheetViews>
  <sheetFormatPr defaultColWidth="9.109375" defaultRowHeight="14.25" customHeight="1"/>
  <cols>
    <col min="1" max="1" width="3.6640625" style="1156" customWidth="1"/>
    <col min="2" max="2" width="5.33203125" style="1160" customWidth="1"/>
    <col min="3" max="3" width="4.6640625" style="1160" customWidth="1"/>
    <col min="4" max="4" width="32.33203125" style="1160" customWidth="1"/>
    <col min="5" max="5" width="34.88671875" style="1160" customWidth="1"/>
    <col min="6" max="6" width="15.6640625" style="1160" customWidth="1"/>
    <col min="7" max="7" width="0.88671875" style="1160" customWidth="1"/>
    <col min="8" max="8" width="19" style="1160" customWidth="1"/>
    <col min="9" max="9" width="0.88671875" style="1160" customWidth="1"/>
    <col min="10" max="10" width="17.44140625" style="1160" customWidth="1"/>
    <col min="11" max="11" width="0.44140625" style="1160" customWidth="1"/>
    <col min="12" max="12" width="13.88671875" style="1160" customWidth="1"/>
    <col min="13" max="13" width="0.5546875" style="1160" customWidth="1"/>
    <col min="14" max="14" width="15.6640625" style="1160" customWidth="1"/>
    <col min="15" max="15" width="0.88671875" style="1160" customWidth="1"/>
    <col min="16" max="16" width="17.33203125" style="1160" customWidth="1"/>
    <col min="17" max="17" width="1.6640625" style="1160" customWidth="1"/>
    <col min="18" max="18" width="14" style="1160" customWidth="1"/>
    <col min="19" max="19" width="0.88671875" style="1160" customWidth="1"/>
    <col min="20" max="20" width="13.88671875" style="1160" customWidth="1"/>
    <col min="21" max="21" width="0.88671875" style="1160" customWidth="1"/>
    <col min="22" max="22" width="13.6640625" style="1160" customWidth="1"/>
    <col min="23" max="23" width="0.88671875" style="1160" customWidth="1"/>
    <col min="24" max="24" width="17.6640625" style="1160" customWidth="1"/>
    <col min="25" max="25" width="9.109375" style="1160"/>
    <col min="26" max="26" width="12" style="1160" bestFit="1" customWidth="1"/>
    <col min="27" max="16384" width="9.109375" style="1160"/>
  </cols>
  <sheetData>
    <row r="2" spans="1:24" ht="14.25" customHeight="1">
      <c r="A2" s="1209" t="s">
        <v>4076</v>
      </c>
      <c r="B2" s="1210" t="s">
        <v>4077</v>
      </c>
    </row>
    <row r="4" spans="1:24" ht="14.25" customHeight="1">
      <c r="B4" s="2975" t="s">
        <v>4078</v>
      </c>
      <c r="C4" s="2975"/>
      <c r="D4" s="2975"/>
      <c r="E4" s="2975"/>
      <c r="F4" s="2975"/>
      <c r="G4" s="2975"/>
      <c r="H4" s="2975"/>
      <c r="I4" s="2975"/>
      <c r="J4" s="2975"/>
      <c r="K4" s="2975"/>
      <c r="L4" s="2975"/>
      <c r="M4" s="2975"/>
      <c r="N4" s="2975"/>
      <c r="O4" s="2975"/>
      <c r="P4" s="2975"/>
      <c r="Q4" s="2975"/>
      <c r="R4" s="2975"/>
      <c r="S4" s="2975"/>
      <c r="T4" s="2975"/>
      <c r="U4" s="2975"/>
      <c r="V4" s="2975"/>
      <c r="W4" s="2975"/>
      <c r="X4" s="2975"/>
    </row>
    <row r="5" spans="1:24" ht="14.25" customHeight="1">
      <c r="B5" s="2975"/>
      <c r="C5" s="2975"/>
      <c r="D5" s="2975"/>
      <c r="E5" s="2975"/>
      <c r="F5" s="2975"/>
      <c r="G5" s="2975"/>
      <c r="H5" s="2975"/>
      <c r="I5" s="2975"/>
      <c r="J5" s="2975"/>
      <c r="K5" s="2975"/>
      <c r="L5" s="2975"/>
      <c r="M5" s="2975"/>
      <c r="N5" s="2975"/>
      <c r="O5" s="2975"/>
      <c r="P5" s="2975"/>
      <c r="Q5" s="2975"/>
      <c r="R5" s="2975"/>
      <c r="S5" s="2975"/>
      <c r="T5" s="2975"/>
      <c r="U5" s="2975"/>
      <c r="V5" s="2975"/>
      <c r="W5" s="2975"/>
      <c r="X5" s="2975"/>
    </row>
    <row r="7" spans="1:24" ht="14.25" customHeight="1">
      <c r="B7" s="2975" t="s">
        <v>4079</v>
      </c>
      <c r="C7" s="2975"/>
      <c r="D7" s="2975"/>
      <c r="E7" s="2975"/>
      <c r="F7" s="2975"/>
      <c r="G7" s="2975"/>
      <c r="H7" s="2975"/>
      <c r="I7" s="2975"/>
      <c r="J7" s="2975"/>
      <c r="K7" s="2975"/>
      <c r="L7" s="2975"/>
      <c r="M7" s="2975"/>
      <c r="N7" s="2975"/>
      <c r="O7" s="2975"/>
      <c r="P7" s="2975"/>
      <c r="Q7" s="2975"/>
      <c r="R7" s="2975"/>
      <c r="S7" s="2975"/>
      <c r="T7" s="2975"/>
      <c r="U7" s="2975"/>
      <c r="V7" s="2975"/>
      <c r="W7" s="2975"/>
      <c r="X7" s="2975"/>
    </row>
    <row r="8" spans="1:24" ht="14.25" customHeight="1">
      <c r="B8" s="2975"/>
      <c r="C8" s="2975"/>
      <c r="D8" s="2975"/>
      <c r="E8" s="2975"/>
      <c r="F8" s="2975"/>
      <c r="G8" s="2975"/>
      <c r="H8" s="2975"/>
      <c r="I8" s="2975"/>
      <c r="J8" s="2975"/>
      <c r="K8" s="2975"/>
      <c r="L8" s="2975"/>
      <c r="M8" s="2975"/>
      <c r="N8" s="2975"/>
      <c r="O8" s="2975"/>
      <c r="P8" s="2975"/>
      <c r="Q8" s="2975"/>
      <c r="R8" s="2975"/>
      <c r="S8" s="2975"/>
      <c r="T8" s="2975"/>
      <c r="U8" s="2975"/>
      <c r="V8" s="2975"/>
      <c r="W8" s="2975"/>
      <c r="X8" s="2975"/>
    </row>
    <row r="10" spans="1:24" ht="14.25" customHeight="1">
      <c r="B10" s="2975" t="s">
        <v>4080</v>
      </c>
      <c r="C10" s="2975"/>
      <c r="D10" s="2975"/>
      <c r="E10" s="2975"/>
      <c r="F10" s="2975"/>
      <c r="G10" s="2975"/>
      <c r="H10" s="2975"/>
      <c r="I10" s="2975"/>
      <c r="J10" s="2975"/>
      <c r="K10" s="2975"/>
      <c r="L10" s="2975"/>
      <c r="M10" s="2975"/>
      <c r="N10" s="2975"/>
      <c r="O10" s="2975"/>
      <c r="P10" s="2975"/>
      <c r="Q10" s="2975"/>
      <c r="R10" s="2975"/>
      <c r="S10" s="2975"/>
      <c r="T10" s="2975"/>
      <c r="U10" s="2975"/>
      <c r="V10" s="2975"/>
      <c r="W10" s="2975"/>
      <c r="X10" s="2975"/>
    </row>
    <row r="12" spans="1:24" ht="14.25" customHeight="1">
      <c r="B12" s="1211" t="s">
        <v>3576</v>
      </c>
      <c r="C12" s="1158"/>
      <c r="D12" s="1212" t="s">
        <v>4081</v>
      </c>
      <c r="E12" s="1197"/>
      <c r="F12" s="1197"/>
      <c r="G12" s="1197"/>
      <c r="H12" s="1197"/>
      <c r="I12" s="1197"/>
      <c r="J12" s="1197"/>
      <c r="K12" s="1197"/>
      <c r="L12" s="1197"/>
      <c r="M12" s="1197"/>
      <c r="N12" s="1197"/>
      <c r="O12" s="1197"/>
      <c r="P12" s="1197"/>
      <c r="Q12" s="1186"/>
      <c r="R12" s="1197"/>
      <c r="S12" s="1197"/>
      <c r="T12" s="1197"/>
      <c r="U12" s="1197"/>
      <c r="V12" s="1186"/>
    </row>
    <row r="13" spans="1:24" ht="14.25" customHeight="1">
      <c r="B13" s="1213"/>
      <c r="C13" s="1158"/>
      <c r="D13" s="1197"/>
      <c r="E13" s="1197"/>
      <c r="F13" s="1197"/>
      <c r="G13" s="1197"/>
      <c r="H13" s="1197"/>
      <c r="I13" s="1197"/>
      <c r="J13" s="1197"/>
      <c r="K13" s="1197"/>
      <c r="L13" s="1197"/>
      <c r="M13" s="1197"/>
      <c r="N13" s="1197"/>
      <c r="O13" s="1197"/>
      <c r="P13" s="1197"/>
      <c r="Q13" s="1186"/>
      <c r="R13" s="1197"/>
      <c r="S13" s="1197"/>
      <c r="T13" s="1197"/>
      <c r="U13" s="1197"/>
      <c r="V13" s="1186"/>
    </row>
    <row r="14" spans="1:24" ht="14.25" customHeight="1">
      <c r="B14" s="1211" t="s">
        <v>3577</v>
      </c>
      <c r="C14" s="1158"/>
      <c r="D14" s="1214" t="s">
        <v>4082</v>
      </c>
      <c r="E14" s="1159"/>
      <c r="F14" s="1159"/>
      <c r="G14" s="1159"/>
      <c r="H14" s="1159"/>
      <c r="I14" s="1159"/>
      <c r="J14" s="1159"/>
      <c r="K14" s="1159"/>
      <c r="L14" s="1159"/>
      <c r="M14" s="1159"/>
      <c r="N14" s="1159"/>
      <c r="O14" s="1159"/>
      <c r="P14" s="1159"/>
      <c r="Q14" s="1159"/>
      <c r="R14" s="1159"/>
      <c r="S14" s="1159"/>
      <c r="T14" s="1159"/>
      <c r="U14" s="1159"/>
      <c r="V14" s="1159"/>
    </row>
    <row r="15" spans="1:24" ht="14.25" customHeight="1">
      <c r="B15" s="1213"/>
      <c r="C15" s="1158"/>
      <c r="D15" s="1159"/>
      <c r="E15" s="1159"/>
      <c r="F15" s="1159"/>
      <c r="G15" s="1159"/>
      <c r="H15" s="1159"/>
      <c r="I15" s="1159"/>
      <c r="J15" s="1159"/>
      <c r="K15" s="1159"/>
      <c r="L15" s="1159"/>
      <c r="M15" s="1159"/>
      <c r="N15" s="1159"/>
      <c r="O15" s="1159"/>
      <c r="P15" s="1159"/>
      <c r="Q15" s="1159"/>
      <c r="R15" s="1159"/>
      <c r="S15" s="1159"/>
      <c r="T15" s="1159"/>
      <c r="U15" s="1159"/>
      <c r="V15" s="1159"/>
    </row>
    <row r="16" spans="1:24" ht="13.8">
      <c r="B16" s="1211" t="s">
        <v>3578</v>
      </c>
      <c r="C16" s="1158"/>
      <c r="D16" s="1214" t="s">
        <v>4083</v>
      </c>
      <c r="E16" s="1159"/>
      <c r="F16" s="1159"/>
      <c r="G16" s="1159"/>
      <c r="H16" s="1159"/>
      <c r="I16" s="1159"/>
      <c r="J16" s="1159"/>
      <c r="K16" s="1159"/>
      <c r="L16" s="1159"/>
      <c r="M16" s="1159"/>
      <c r="N16" s="1159"/>
      <c r="O16" s="1159"/>
      <c r="P16" s="1159"/>
      <c r="Q16" s="1159"/>
      <c r="R16" s="1159"/>
      <c r="S16" s="1159"/>
      <c r="T16" s="1159"/>
      <c r="U16" s="1159"/>
      <c r="V16" s="1159"/>
    </row>
    <row r="18" spans="1:24" ht="13.8">
      <c r="B18" s="1157"/>
      <c r="C18" s="1158"/>
      <c r="D18" s="1159"/>
      <c r="E18" s="1159"/>
      <c r="F18" s="1159"/>
      <c r="G18" s="1159"/>
      <c r="H18" s="1159"/>
      <c r="I18" s="1159"/>
      <c r="J18" s="1159"/>
      <c r="K18" s="1159"/>
      <c r="L18" s="1159"/>
      <c r="M18" s="1159"/>
      <c r="N18" s="1159"/>
      <c r="O18" s="1159"/>
      <c r="P18" s="1159"/>
      <c r="Q18" s="1159"/>
      <c r="R18" s="1159"/>
      <c r="S18" s="1159"/>
      <c r="T18" s="1159"/>
      <c r="U18" s="1159"/>
      <c r="V18" s="1159"/>
    </row>
    <row r="19" spans="1:24" s="1158" customFormat="1" ht="15" customHeight="1">
      <c r="A19" s="1161"/>
      <c r="B19" s="1162"/>
      <c r="C19" s="1163"/>
      <c r="D19" s="1164"/>
      <c r="E19" s="1164"/>
      <c r="F19" s="2979">
        <v>43465</v>
      </c>
      <c r="G19" s="2979"/>
      <c r="H19" s="2979"/>
      <c r="I19" s="2979"/>
      <c r="J19" s="2979"/>
      <c r="K19" s="2979"/>
      <c r="L19" s="2979"/>
      <c r="M19" s="2979"/>
      <c r="N19" s="2979"/>
      <c r="O19" s="2979"/>
      <c r="P19" s="2979"/>
      <c r="Q19" s="2979"/>
      <c r="R19" s="2979"/>
      <c r="S19" s="2979"/>
      <c r="T19" s="2979"/>
      <c r="U19" s="2979"/>
      <c r="V19" s="2979"/>
      <c r="W19" s="2979"/>
      <c r="X19" s="2979"/>
    </row>
    <row r="20" spans="1:24" s="1158" customFormat="1" ht="15" customHeight="1">
      <c r="A20" s="1161"/>
      <c r="B20" s="1162"/>
      <c r="C20" s="1163"/>
      <c r="D20" s="1165"/>
      <c r="E20" s="1165"/>
      <c r="F20" s="2980" t="s">
        <v>4059</v>
      </c>
      <c r="G20" s="2980"/>
      <c r="H20" s="2980"/>
      <c r="I20" s="2980"/>
      <c r="J20" s="2980"/>
      <c r="K20" s="2980"/>
      <c r="L20" s="2980"/>
      <c r="M20" s="2980"/>
      <c r="N20" s="2980"/>
      <c r="O20" s="2980"/>
      <c r="P20" s="2980"/>
      <c r="Q20" s="1166"/>
      <c r="R20" s="2979" t="s">
        <v>4060</v>
      </c>
      <c r="S20" s="2979"/>
      <c r="T20" s="2979"/>
      <c r="U20" s="2979"/>
      <c r="V20" s="2979"/>
      <c r="W20" s="2979"/>
      <c r="X20" s="2979"/>
    </row>
    <row r="21" spans="1:24" s="1158" customFormat="1" ht="15" customHeight="1">
      <c r="A21" s="1161"/>
      <c r="B21" s="1162"/>
      <c r="C21" s="1163"/>
      <c r="D21" s="1165"/>
      <c r="E21" s="1165"/>
      <c r="F21" s="2980" t="s">
        <v>4084</v>
      </c>
      <c r="G21" s="2980"/>
      <c r="H21" s="2980"/>
      <c r="I21" s="2980"/>
      <c r="J21" s="2980"/>
      <c r="K21" s="2980"/>
      <c r="L21" s="2980"/>
      <c r="M21" s="2980"/>
      <c r="N21" s="2980"/>
      <c r="O21" s="2980"/>
      <c r="P21" s="2980"/>
      <c r="Q21" s="2980"/>
      <c r="R21" s="2980"/>
      <c r="S21" s="2980"/>
      <c r="T21" s="2980"/>
      <c r="U21" s="2980"/>
      <c r="V21" s="2980"/>
      <c r="W21" s="2980"/>
      <c r="X21" s="2980"/>
    </row>
    <row r="22" spans="1:24" s="1158" customFormat="1" ht="15" customHeight="1">
      <c r="A22" s="1161"/>
      <c r="B22" s="1162"/>
      <c r="C22" s="1163"/>
      <c r="E22" s="1167"/>
      <c r="F22" s="2976" t="s">
        <v>4061</v>
      </c>
      <c r="G22" s="1167"/>
      <c r="H22" s="2978" t="s">
        <v>4062</v>
      </c>
      <c r="I22" s="1167"/>
      <c r="J22" s="2978" t="s">
        <v>4063</v>
      </c>
      <c r="K22" s="1167"/>
      <c r="L22" s="2978" t="s">
        <v>4064</v>
      </c>
      <c r="M22" s="1167"/>
      <c r="N22" s="2978" t="s">
        <v>4065</v>
      </c>
      <c r="O22" s="1167"/>
      <c r="P22" s="2978" t="s">
        <v>2928</v>
      </c>
      <c r="Q22" s="1166"/>
      <c r="R22" s="1168"/>
      <c r="S22" s="1168"/>
      <c r="T22" s="1168"/>
      <c r="U22" s="1168"/>
      <c r="V22" s="1168"/>
      <c r="W22" s="1168"/>
      <c r="X22" s="1168"/>
    </row>
    <row r="23" spans="1:24" s="1158" customFormat="1" ht="42.9" customHeight="1">
      <c r="A23" s="1161"/>
      <c r="B23" s="1162"/>
      <c r="C23" s="1163"/>
      <c r="E23" s="1169"/>
      <c r="F23" s="2977"/>
      <c r="G23" s="1169"/>
      <c r="H23" s="2978"/>
      <c r="I23" s="1169"/>
      <c r="J23" s="2977"/>
      <c r="K23" s="1169"/>
      <c r="L23" s="2978"/>
      <c r="M23" s="1169"/>
      <c r="N23" s="2977"/>
      <c r="O23" s="1169"/>
      <c r="P23" s="2977"/>
      <c r="Q23" s="1166"/>
      <c r="R23" s="1170" t="s">
        <v>3579</v>
      </c>
      <c r="S23" s="1171"/>
      <c r="T23" s="1170" t="s">
        <v>3580</v>
      </c>
      <c r="U23" s="1171"/>
      <c r="V23" s="1170" t="s">
        <v>3581</v>
      </c>
      <c r="W23" s="1172"/>
      <c r="X23" s="1170" t="s">
        <v>2928</v>
      </c>
    </row>
    <row r="24" spans="1:24" s="1158" customFormat="1" ht="15" customHeight="1">
      <c r="A24" s="1161"/>
      <c r="B24" s="1162"/>
      <c r="C24" s="1163"/>
      <c r="E24" s="1173"/>
      <c r="F24" s="2974" t="s">
        <v>3163</v>
      </c>
      <c r="G24" s="2974"/>
      <c r="H24" s="2974"/>
      <c r="I24" s="2974"/>
      <c r="J24" s="2974"/>
      <c r="K24" s="2974"/>
      <c r="L24" s="2974"/>
      <c r="M24" s="2974"/>
      <c r="N24" s="2974"/>
      <c r="O24" s="2974"/>
      <c r="P24" s="2974"/>
      <c r="Q24" s="1166"/>
      <c r="R24" s="2974" t="s">
        <v>3163</v>
      </c>
      <c r="S24" s="2974"/>
      <c r="T24" s="2974"/>
      <c r="U24" s="2974"/>
      <c r="V24" s="2974"/>
      <c r="W24" s="2974"/>
      <c r="X24" s="2974"/>
    </row>
    <row r="25" spans="1:24" s="1158" customFormat="1" ht="15" customHeight="1">
      <c r="A25" s="1161"/>
      <c r="B25" s="1174" t="s">
        <v>4066</v>
      </c>
      <c r="C25" s="1163"/>
      <c r="D25" s="1163"/>
      <c r="E25" s="1163"/>
      <c r="F25" s="1163"/>
      <c r="G25" s="1163"/>
      <c r="H25" s="1163"/>
      <c r="I25" s="1163"/>
      <c r="J25" s="1166"/>
      <c r="K25" s="1166"/>
      <c r="L25" s="1166"/>
      <c r="M25" s="1166"/>
      <c r="N25" s="1166"/>
      <c r="O25" s="1166"/>
      <c r="P25" s="1166"/>
      <c r="Q25" s="1166"/>
      <c r="R25" s="1175"/>
      <c r="S25" s="1175"/>
      <c r="T25" s="1175"/>
      <c r="U25" s="1175"/>
      <c r="V25" s="1175"/>
      <c r="W25" s="1175"/>
      <c r="X25" s="1175"/>
    </row>
    <row r="26" spans="1:24" s="1158" customFormat="1" ht="15" customHeight="1">
      <c r="A26" s="1161"/>
      <c r="B26" s="1215" t="e">
        <f>BS!#REF!</f>
        <v>#REF!</v>
      </c>
      <c r="C26" s="1163"/>
      <c r="D26" s="1163"/>
      <c r="E26" s="1163"/>
      <c r="F26" s="1217">
        <v>0</v>
      </c>
      <c r="G26" s="1177"/>
      <c r="H26" s="1217">
        <v>0</v>
      </c>
      <c r="I26" s="1177"/>
      <c r="J26" s="1217">
        <v>0</v>
      </c>
      <c r="K26" s="1177"/>
      <c r="L26" s="1217">
        <v>0</v>
      </c>
      <c r="M26" s="1177"/>
      <c r="N26" s="1217">
        <v>0</v>
      </c>
      <c r="O26" s="1177"/>
      <c r="P26" s="1217">
        <f>F26+H26+J26+L26+N26</f>
        <v>0</v>
      </c>
      <c r="Q26" s="1177"/>
      <c r="R26" s="1217">
        <v>0</v>
      </c>
      <c r="S26" s="1218"/>
      <c r="T26" s="1217">
        <v>0</v>
      </c>
      <c r="U26" s="1217">
        <v>0</v>
      </c>
      <c r="V26" s="1217">
        <v>0</v>
      </c>
      <c r="W26" s="1217">
        <v>0</v>
      </c>
      <c r="X26" s="1217">
        <f>R26+T26+V26</f>
        <v>0</v>
      </c>
    </row>
    <row r="27" spans="1:24" s="1158" customFormat="1" ht="15" customHeight="1" thickBot="1">
      <c r="A27" s="1161"/>
      <c r="B27" s="1215" t="s">
        <v>4087</v>
      </c>
      <c r="C27" s="1163"/>
      <c r="D27" s="1163"/>
      <c r="E27" s="1163"/>
      <c r="F27" s="1176">
        <v>0</v>
      </c>
      <c r="G27" s="1217"/>
      <c r="H27" s="1176">
        <v>0</v>
      </c>
      <c r="I27" s="1217"/>
      <c r="J27" s="1221">
        <f>BS!E12</f>
        <v>657865</v>
      </c>
      <c r="K27" s="1182"/>
      <c r="L27" s="1221">
        <v>0</v>
      </c>
      <c r="M27" s="1182"/>
      <c r="N27" s="1221">
        <v>0</v>
      </c>
      <c r="O27" s="1182"/>
      <c r="P27" s="1221">
        <f>J27</f>
        <v>657865</v>
      </c>
      <c r="Q27" s="1219"/>
      <c r="R27" s="1222">
        <f>P27</f>
        <v>657865</v>
      </c>
      <c r="S27" s="1219"/>
      <c r="T27" s="1221">
        <v>0</v>
      </c>
      <c r="U27" s="1219"/>
      <c r="V27" s="1222">
        <v>0</v>
      </c>
      <c r="W27" s="1220"/>
      <c r="X27" s="1222">
        <f>R27+T27+V27</f>
        <v>657865</v>
      </c>
    </row>
    <row r="28" spans="1:24" s="1158" customFormat="1" ht="8.1" customHeight="1" thickTop="1">
      <c r="A28" s="1161"/>
      <c r="B28" s="1178"/>
      <c r="C28" s="1163"/>
      <c r="D28" s="1179"/>
      <c r="E28" s="1179"/>
      <c r="F28" s="1180"/>
      <c r="G28" s="1180"/>
      <c r="H28" s="1180"/>
      <c r="I28" s="1180"/>
      <c r="J28" s="1181"/>
      <c r="K28" s="1181"/>
      <c r="L28" s="1181"/>
      <c r="M28" s="1181"/>
      <c r="N28" s="1181"/>
      <c r="O28" s="1181"/>
      <c r="P28" s="1182"/>
      <c r="Q28" s="1183"/>
      <c r="R28" s="1184"/>
      <c r="S28" s="1183"/>
      <c r="T28" s="1181"/>
      <c r="U28" s="1183"/>
      <c r="V28" s="1184"/>
      <c r="W28" s="1185"/>
      <c r="X28" s="1186"/>
    </row>
    <row r="29" spans="1:24" s="1158" customFormat="1" ht="15" customHeight="1">
      <c r="A29" s="1161"/>
      <c r="B29" s="1174" t="s">
        <v>4067</v>
      </c>
      <c r="C29" s="1163"/>
      <c r="D29" s="1179"/>
      <c r="E29" s="1179"/>
      <c r="F29" s="1180"/>
      <c r="G29" s="1180"/>
      <c r="H29" s="1180"/>
      <c r="I29" s="1180"/>
      <c r="J29" s="1181"/>
      <c r="K29" s="1181"/>
      <c r="L29" s="1181"/>
      <c r="M29" s="1181"/>
      <c r="N29" s="1181"/>
      <c r="O29" s="1181"/>
      <c r="P29" s="1182"/>
      <c r="Q29" s="1183"/>
      <c r="R29" s="1184"/>
      <c r="S29" s="1183"/>
      <c r="T29" s="1181"/>
      <c r="U29" s="1183"/>
      <c r="V29" s="1184"/>
      <c r="W29" s="1185"/>
      <c r="X29" s="1186"/>
    </row>
    <row r="30" spans="1:24" s="1158" customFormat="1" ht="9" customHeight="1">
      <c r="A30" s="1161"/>
      <c r="B30" s="1174"/>
      <c r="C30" s="1163"/>
      <c r="D30" s="1179"/>
      <c r="E30" s="1179"/>
      <c r="F30" s="1180"/>
      <c r="G30" s="1180"/>
      <c r="H30" s="1180"/>
      <c r="I30" s="1180"/>
      <c r="J30" s="1181"/>
      <c r="K30" s="1181"/>
      <c r="L30" s="1181"/>
      <c r="M30" s="1181"/>
      <c r="N30" s="1181"/>
      <c r="O30" s="1181"/>
      <c r="P30" s="1182"/>
      <c r="Q30" s="1183"/>
      <c r="R30" s="1184"/>
      <c r="S30" s="1183"/>
      <c r="T30" s="1181"/>
      <c r="U30" s="1183"/>
      <c r="V30" s="1184"/>
      <c r="W30" s="1185"/>
      <c r="X30" s="1186"/>
    </row>
    <row r="31" spans="1:24" s="1158" customFormat="1" ht="15" customHeight="1">
      <c r="A31" s="1161"/>
      <c r="B31" s="1187" t="s">
        <v>4068</v>
      </c>
      <c r="C31" s="1163"/>
      <c r="D31" s="1179"/>
      <c r="E31" s="1179"/>
      <c r="F31" s="1180">
        <v>0</v>
      </c>
      <c r="G31" s="1180"/>
      <c r="H31" s="1180">
        <v>0</v>
      </c>
      <c r="I31" s="1180"/>
      <c r="J31" s="1181">
        <v>0</v>
      </c>
      <c r="K31" s="1181"/>
      <c r="L31" s="1181">
        <f>BS!E11</f>
        <v>19205</v>
      </c>
      <c r="M31" s="1181"/>
      <c r="N31" s="1180">
        <v>0</v>
      </c>
      <c r="O31" s="1181"/>
      <c r="P31" s="1182">
        <f>F31+N31+J31+H31+L31</f>
        <v>19205</v>
      </c>
      <c r="Q31" s="1183"/>
      <c r="R31" s="1184"/>
      <c r="S31" s="1219"/>
      <c r="T31" s="1184"/>
      <c r="U31" s="1219"/>
      <c r="V31" s="1184"/>
      <c r="W31" s="1220"/>
      <c r="X31" s="1184"/>
    </row>
    <row r="32" spans="1:24" s="1158" customFormat="1" ht="15" customHeight="1">
      <c r="A32" s="1161"/>
      <c r="B32" s="1187" t="s">
        <v>3882</v>
      </c>
      <c r="C32" s="1163"/>
      <c r="D32" s="1179"/>
      <c r="E32" s="1179"/>
      <c r="F32" s="1180">
        <v>0</v>
      </c>
      <c r="G32" s="1180"/>
      <c r="H32" s="1180">
        <v>0</v>
      </c>
      <c r="I32" s="1180"/>
      <c r="J32" s="1181">
        <f>BS!E16</f>
        <v>4541</v>
      </c>
      <c r="K32" s="1181"/>
      <c r="L32" s="1181">
        <v>0</v>
      </c>
      <c r="M32" s="1181"/>
      <c r="N32" s="1181">
        <v>0</v>
      </c>
      <c r="O32" s="1181"/>
      <c r="P32" s="1182">
        <f>F32+N32+J32+H32+L32</f>
        <v>4541</v>
      </c>
      <c r="Q32" s="1183"/>
      <c r="R32" s="1184"/>
      <c r="S32" s="1219"/>
      <c r="T32" s="1184"/>
      <c r="U32" s="1219"/>
      <c r="V32" s="1184"/>
      <c r="W32" s="1220"/>
      <c r="X32" s="1184"/>
    </row>
    <row r="33" spans="1:26" s="1158" customFormat="1" ht="15" customHeight="1">
      <c r="A33" s="1161"/>
      <c r="B33" s="1187" t="s">
        <v>2938</v>
      </c>
      <c r="C33" s="1163"/>
      <c r="D33" s="1179"/>
      <c r="E33" s="1179"/>
      <c r="F33" s="1180">
        <v>0</v>
      </c>
      <c r="G33" s="1180"/>
      <c r="H33" s="1180">
        <v>0</v>
      </c>
      <c r="I33" s="1180"/>
      <c r="J33" s="1181">
        <f>BS!E14</f>
        <v>68</v>
      </c>
      <c r="K33" s="1181"/>
      <c r="L33" s="1181">
        <v>0</v>
      </c>
      <c r="M33" s="1181"/>
      <c r="N33" s="1181">
        <v>0</v>
      </c>
      <c r="O33" s="1181"/>
      <c r="P33" s="1182">
        <f>F33+N33+J33+H33+L33</f>
        <v>68</v>
      </c>
      <c r="Q33" s="1183"/>
      <c r="R33" s="1184"/>
      <c r="S33" s="1219"/>
      <c r="T33" s="1184"/>
      <c r="U33" s="1219"/>
      <c r="V33" s="1184"/>
      <c r="W33" s="1220"/>
      <c r="X33" s="1184"/>
    </row>
    <row r="34" spans="1:26" s="1158" customFormat="1" ht="15" customHeight="1">
      <c r="A34" s="1161"/>
      <c r="B34" s="1187" t="s">
        <v>2948</v>
      </c>
      <c r="C34" s="1163"/>
      <c r="D34" s="1179"/>
      <c r="E34" s="1179"/>
      <c r="F34" s="1180"/>
      <c r="G34" s="1180"/>
      <c r="H34" s="1180"/>
      <c r="I34" s="1180"/>
      <c r="J34" s="1181">
        <f>BS!E13</f>
        <v>4821</v>
      </c>
      <c r="K34" s="1181"/>
      <c r="L34" s="1181"/>
      <c r="M34" s="1181"/>
      <c r="N34" s="1181"/>
      <c r="O34" s="1181"/>
      <c r="P34" s="1182">
        <f>F34+N34+J34+H34+L34</f>
        <v>4821</v>
      </c>
      <c r="Q34" s="1183"/>
      <c r="R34" s="1184"/>
      <c r="S34" s="1219"/>
      <c r="T34" s="1184"/>
      <c r="U34" s="1219"/>
      <c r="V34" s="1184"/>
      <c r="W34" s="1220"/>
      <c r="X34" s="1184"/>
    </row>
    <row r="35" spans="1:26" s="1158" customFormat="1" ht="15" customHeight="1" thickBot="1">
      <c r="A35" s="1161"/>
      <c r="B35" s="1187"/>
      <c r="C35" s="1163"/>
      <c r="D35" s="1179"/>
      <c r="E35" s="1179"/>
      <c r="F35" s="1188">
        <f>SUM(F31:F34)</f>
        <v>0</v>
      </c>
      <c r="G35" s="1189"/>
      <c r="H35" s="1188">
        <f>SUM(H31:H34)</f>
        <v>0</v>
      </c>
      <c r="I35" s="1189"/>
      <c r="J35" s="1188">
        <f>SUM(J31:J34)</f>
        <v>9430</v>
      </c>
      <c r="K35" s="1190"/>
      <c r="L35" s="1188">
        <f>SUM(L31:L34)</f>
        <v>19205</v>
      </c>
      <c r="M35" s="1190"/>
      <c r="N35" s="1188">
        <f>SUM(N31:N34)</f>
        <v>0</v>
      </c>
      <c r="O35" s="1191"/>
      <c r="P35" s="1188">
        <f>SUM(P31:P34)</f>
        <v>28635</v>
      </c>
      <c r="Q35" s="1183"/>
      <c r="R35" s="1184"/>
      <c r="S35" s="1184"/>
      <c r="T35" s="1184"/>
      <c r="U35" s="1184"/>
      <c r="V35" s="1184"/>
      <c r="W35" s="1184"/>
      <c r="X35" s="1184"/>
    </row>
    <row r="36" spans="1:26" s="1158" customFormat="1" ht="14.4" thickTop="1">
      <c r="A36" s="1161"/>
      <c r="B36" s="1187"/>
      <c r="C36" s="1163"/>
      <c r="D36" s="1179"/>
      <c r="E36" s="1179"/>
      <c r="F36" s="1180"/>
      <c r="G36" s="1180"/>
      <c r="H36" s="1180"/>
      <c r="I36" s="1180"/>
      <c r="J36" s="1181"/>
      <c r="K36" s="1181"/>
      <c r="L36" s="1181"/>
      <c r="M36" s="1181"/>
      <c r="N36" s="1181"/>
      <c r="O36" s="1181"/>
      <c r="P36" s="1182"/>
      <c r="Q36" s="1183"/>
      <c r="R36" s="1184"/>
      <c r="S36" s="1183"/>
      <c r="T36" s="1181"/>
      <c r="U36" s="1183"/>
      <c r="V36" s="1184"/>
      <c r="W36" s="1185"/>
      <c r="X36" s="1184"/>
    </row>
    <row r="37" spans="1:26" s="1158" customFormat="1" ht="13.8">
      <c r="A37" s="1161"/>
      <c r="B37" s="1174" t="s">
        <v>4069</v>
      </c>
      <c r="C37" s="1163"/>
      <c r="D37" s="1179"/>
      <c r="E37" s="1179"/>
      <c r="F37" s="1180"/>
      <c r="G37" s="1180"/>
      <c r="H37" s="1180"/>
      <c r="I37" s="1180"/>
      <c r="J37" s="1181"/>
      <c r="K37" s="1181"/>
      <c r="L37" s="1181"/>
      <c r="M37" s="1181"/>
      <c r="N37" s="1181"/>
      <c r="O37" s="1181"/>
      <c r="P37" s="1182"/>
      <c r="Q37" s="1183"/>
      <c r="R37" s="1184"/>
      <c r="S37" s="1183"/>
      <c r="T37" s="1181"/>
      <c r="U37" s="1183"/>
      <c r="V37" s="1184"/>
      <c r="W37" s="1185"/>
      <c r="X37" s="1184"/>
    </row>
    <row r="38" spans="1:26" s="1158" customFormat="1" ht="13.8">
      <c r="A38" s="1161"/>
      <c r="B38" s="1187"/>
      <c r="C38" s="1163"/>
      <c r="D38" s="1179"/>
      <c r="E38" s="1179"/>
      <c r="F38" s="1180"/>
      <c r="G38" s="1180"/>
      <c r="H38" s="1180"/>
      <c r="I38" s="1180"/>
      <c r="J38" s="1181"/>
      <c r="K38" s="1181"/>
      <c r="L38" s="1181"/>
      <c r="M38" s="1181"/>
      <c r="N38" s="1181"/>
      <c r="O38" s="1181"/>
      <c r="P38" s="1182"/>
      <c r="Q38" s="1183"/>
      <c r="R38" s="1184"/>
      <c r="S38" s="1183"/>
      <c r="T38" s="1181"/>
      <c r="U38" s="1183"/>
      <c r="V38" s="1184"/>
      <c r="W38" s="1185"/>
      <c r="X38" s="1184"/>
    </row>
    <row r="39" spans="1:26" s="1158" customFormat="1" ht="13.8">
      <c r="A39" s="1161"/>
      <c r="B39" s="1192" t="s">
        <v>4070</v>
      </c>
      <c r="C39" s="1163"/>
      <c r="D39" s="1179"/>
      <c r="E39" s="1179"/>
      <c r="F39" s="1180">
        <v>0</v>
      </c>
      <c r="G39" s="1180"/>
      <c r="H39" s="1180">
        <v>0</v>
      </c>
      <c r="I39" s="1180"/>
      <c r="J39" s="1181">
        <v>0</v>
      </c>
      <c r="K39" s="1181"/>
      <c r="L39" s="1181">
        <v>0</v>
      </c>
      <c r="M39" s="1181"/>
      <c r="N39" s="1181">
        <f>BS!E20</f>
        <v>994</v>
      </c>
      <c r="O39" s="1181"/>
      <c r="P39" s="1182">
        <f>F39+N39+J39+H39+L39</f>
        <v>994</v>
      </c>
      <c r="Q39" s="1183"/>
      <c r="R39" s="1184"/>
      <c r="S39" s="1183"/>
      <c r="T39" s="1181"/>
      <c r="U39" s="1183"/>
      <c r="V39" s="1184"/>
      <c r="W39" s="1185"/>
      <c r="X39" s="1184"/>
    </row>
    <row r="40" spans="1:26" s="1158" customFormat="1" ht="13.8">
      <c r="A40" s="1161"/>
      <c r="B40" s="1192" t="s">
        <v>4071</v>
      </c>
      <c r="C40" s="1163"/>
      <c r="D40" s="1179"/>
      <c r="E40" s="1179"/>
      <c r="F40" s="1180">
        <v>0</v>
      </c>
      <c r="G40" s="1180"/>
      <c r="H40" s="1180">
        <v>0</v>
      </c>
      <c r="I40" s="1180"/>
      <c r="J40" s="1181">
        <v>0</v>
      </c>
      <c r="K40" s="1181"/>
      <c r="L40" s="1181">
        <v>0</v>
      </c>
      <c r="M40" s="1181"/>
      <c r="N40" s="1181">
        <f>BS!E22</f>
        <v>90</v>
      </c>
      <c r="O40" s="1181"/>
      <c r="P40" s="1182">
        <f>F40+N40+J40+H40+L40</f>
        <v>90</v>
      </c>
      <c r="Q40" s="1183"/>
      <c r="R40" s="1184"/>
      <c r="S40" s="1183"/>
      <c r="T40" s="1181"/>
      <c r="U40" s="1183"/>
      <c r="V40" s="1184"/>
      <c r="W40" s="1185"/>
      <c r="X40" s="1184"/>
    </row>
    <row r="41" spans="1:26" s="1158" customFormat="1" ht="13.8">
      <c r="A41" s="1161"/>
      <c r="B41" s="1192" t="s">
        <v>4072</v>
      </c>
      <c r="C41" s="1163"/>
      <c r="D41" s="1179"/>
      <c r="E41" s="1179"/>
      <c r="F41" s="1180">
        <v>0</v>
      </c>
      <c r="G41" s="1180"/>
      <c r="H41" s="1180">
        <v>0</v>
      </c>
      <c r="I41" s="1180"/>
      <c r="J41" s="1181">
        <v>0</v>
      </c>
      <c r="K41" s="1181"/>
      <c r="L41" s="1181">
        <v>0</v>
      </c>
      <c r="M41" s="1181"/>
      <c r="N41" s="1181">
        <f>BS!E24</f>
        <v>58</v>
      </c>
      <c r="O41" s="1181"/>
      <c r="P41" s="1182">
        <f>F41+N41+J41+H41+L41</f>
        <v>58</v>
      </c>
      <c r="Q41" s="1183"/>
      <c r="R41" s="1184"/>
      <c r="S41" s="1183"/>
      <c r="T41" s="1181"/>
      <c r="U41" s="1183"/>
      <c r="V41" s="1184"/>
      <c r="W41" s="1185"/>
      <c r="X41" s="1184"/>
    </row>
    <row r="42" spans="1:26" s="1158" customFormat="1" ht="13.8">
      <c r="A42" s="1161"/>
      <c r="B42" s="1192" t="str">
        <f>[198]BS!$A$28</f>
        <v>Accrued expenses and other liabilities</v>
      </c>
      <c r="C42" s="1163"/>
      <c r="D42" s="1179"/>
      <c r="E42" s="1179"/>
      <c r="F42" s="1180">
        <v>0</v>
      </c>
      <c r="G42" s="1180"/>
      <c r="H42" s="1180">
        <v>0</v>
      </c>
      <c r="I42" s="1180"/>
      <c r="J42" s="1181">
        <v>0</v>
      </c>
      <c r="K42" s="1181"/>
      <c r="L42" s="1181">
        <v>0</v>
      </c>
      <c r="M42" s="1181"/>
      <c r="N42" s="1181">
        <f>BS!E26</f>
        <v>4397</v>
      </c>
      <c r="O42" s="1181"/>
      <c r="P42" s="1182">
        <f>F42+N42+J42+H42+L42</f>
        <v>4397</v>
      </c>
      <c r="Q42" s="1183"/>
      <c r="R42" s="1184"/>
      <c r="S42" s="1183"/>
      <c r="T42" s="1181"/>
      <c r="U42" s="1183"/>
      <c r="V42" s="1184"/>
      <c r="W42" s="1185"/>
      <c r="X42" s="1184"/>
    </row>
    <row r="43" spans="1:26" s="1158" customFormat="1" ht="15" customHeight="1" thickBot="1">
      <c r="A43" s="1161"/>
      <c r="B43" s="1193"/>
      <c r="C43" s="1163"/>
      <c r="D43" s="1179"/>
      <c r="E43" s="1179"/>
      <c r="F43" s="1194">
        <f>SUM(F39:F42)</f>
        <v>0</v>
      </c>
      <c r="G43" s="1184"/>
      <c r="H43" s="1194">
        <f>SUM(H39:H42)</f>
        <v>0</v>
      </c>
      <c r="I43" s="1184"/>
      <c r="J43" s="1194">
        <f>SUM(J39:J42)</f>
        <v>0</v>
      </c>
      <c r="K43" s="1184"/>
      <c r="L43" s="1194">
        <f>SUM(L39:L42)</f>
        <v>0</v>
      </c>
      <c r="M43" s="1184"/>
      <c r="N43" s="1194">
        <f>SUM(N39:N42)</f>
        <v>5539</v>
      </c>
      <c r="O43" s="1184"/>
      <c r="P43" s="1194">
        <f>SUM(P39:P42)</f>
        <v>5539</v>
      </c>
      <c r="Q43" s="1183"/>
      <c r="R43" s="1184"/>
      <c r="S43" s="1183"/>
      <c r="T43" s="1181"/>
      <c r="U43" s="1183"/>
      <c r="V43" s="1184"/>
      <c r="W43" s="1185"/>
      <c r="X43" s="1186"/>
    </row>
    <row r="44" spans="1:26" s="1158" customFormat="1" ht="2.25" hidden="1" customHeight="1">
      <c r="A44" s="1161"/>
      <c r="B44" s="1187"/>
      <c r="C44" s="1163"/>
      <c r="D44" s="1179"/>
      <c r="E44" s="1179"/>
      <c r="F44" s="1180"/>
      <c r="G44" s="1180"/>
      <c r="H44" s="1180"/>
      <c r="I44" s="1180"/>
      <c r="J44" s="1181"/>
      <c r="K44" s="1181"/>
      <c r="L44" s="1181"/>
      <c r="M44" s="1181"/>
      <c r="N44" s="1181"/>
      <c r="O44" s="1181"/>
      <c r="P44" s="1182"/>
      <c r="Q44" s="1183"/>
      <c r="R44" s="1184"/>
      <c r="S44" s="1183"/>
      <c r="T44" s="1181"/>
      <c r="U44" s="1183"/>
      <c r="V44" s="1184"/>
      <c r="W44" s="1185"/>
      <c r="X44" s="1184"/>
    </row>
    <row r="45" spans="1:26" s="1158" customFormat="1" ht="15" customHeight="1" thickTop="1">
      <c r="A45" s="1161"/>
      <c r="B45" s="1162"/>
      <c r="C45" s="1163"/>
      <c r="D45" s="1163"/>
      <c r="E45" s="1163"/>
      <c r="R45" s="1195"/>
      <c r="S45" s="1195"/>
      <c r="T45" s="1195"/>
      <c r="U45" s="1195"/>
      <c r="V45" s="1195"/>
      <c r="W45" s="1195"/>
      <c r="X45" s="1195"/>
      <c r="Y45" s="1195"/>
      <c r="Z45" s="1196"/>
    </row>
    <row r="46" spans="1:26" s="1158" customFormat="1" ht="9.9" customHeight="1">
      <c r="A46" s="1161"/>
      <c r="B46" s="1162"/>
      <c r="C46" s="1163"/>
      <c r="D46" s="1163"/>
      <c r="E46" s="1163"/>
      <c r="F46" s="1163"/>
      <c r="G46" s="1163"/>
      <c r="H46" s="1163"/>
      <c r="I46" s="1163"/>
      <c r="J46" s="1166"/>
      <c r="K46" s="1166"/>
      <c r="L46" s="1166"/>
      <c r="M46" s="1166"/>
      <c r="N46" s="1166"/>
      <c r="O46" s="1166"/>
      <c r="P46" s="1166"/>
      <c r="Q46" s="1166"/>
      <c r="R46" s="1166"/>
      <c r="S46" s="1166"/>
      <c r="T46" s="1166"/>
      <c r="U46" s="1166"/>
      <c r="V46" s="1166"/>
      <c r="W46" s="1197"/>
      <c r="X46" s="1186"/>
    </row>
    <row r="47" spans="1:26" s="1158" customFormat="1" ht="15" customHeight="1">
      <c r="A47" s="1161"/>
      <c r="B47" s="1162"/>
      <c r="C47" s="1163"/>
      <c r="D47" s="1164"/>
      <c r="E47" s="1164"/>
      <c r="F47" s="2979">
        <v>43281</v>
      </c>
      <c r="G47" s="2979"/>
      <c r="H47" s="2979"/>
      <c r="I47" s="2979"/>
      <c r="J47" s="2979"/>
      <c r="K47" s="2979"/>
      <c r="L47" s="2979"/>
      <c r="M47" s="2979"/>
      <c r="N47" s="2979"/>
      <c r="O47" s="2979"/>
      <c r="P47" s="2979"/>
      <c r="Q47" s="2979"/>
      <c r="R47" s="2979"/>
      <c r="S47" s="2979"/>
      <c r="T47" s="2979"/>
      <c r="U47" s="2979"/>
      <c r="V47" s="2979"/>
      <c r="W47" s="2979"/>
      <c r="X47" s="2979"/>
    </row>
    <row r="48" spans="1:26" s="1158" customFormat="1" ht="15" customHeight="1">
      <c r="A48" s="1161"/>
      <c r="B48" s="1162"/>
      <c r="C48" s="1163"/>
      <c r="D48" s="1168"/>
      <c r="E48" s="1168"/>
      <c r="F48" s="2980" t="s">
        <v>4059</v>
      </c>
      <c r="G48" s="2980"/>
      <c r="H48" s="2980"/>
      <c r="I48" s="2980"/>
      <c r="J48" s="2980"/>
      <c r="K48" s="2980"/>
      <c r="L48" s="2980"/>
      <c r="M48" s="2980"/>
      <c r="N48" s="2980"/>
      <c r="O48" s="2980"/>
      <c r="P48" s="2980"/>
      <c r="Q48" s="1166"/>
      <c r="R48" s="2979" t="s">
        <v>4060</v>
      </c>
      <c r="S48" s="2979"/>
      <c r="T48" s="2979"/>
      <c r="U48" s="2979"/>
      <c r="V48" s="2979"/>
      <c r="W48" s="2979"/>
      <c r="X48" s="2979"/>
    </row>
    <row r="49" spans="1:24" s="1158" customFormat="1" ht="15" customHeight="1">
      <c r="A49" s="1161"/>
      <c r="B49" s="1162"/>
      <c r="C49" s="1163"/>
      <c r="D49" s="1168"/>
      <c r="E49" s="1168"/>
      <c r="F49" s="2980" t="s">
        <v>4084</v>
      </c>
      <c r="G49" s="2980"/>
      <c r="H49" s="2980"/>
      <c r="I49" s="2980"/>
      <c r="J49" s="2980"/>
      <c r="K49" s="2980"/>
      <c r="L49" s="2980"/>
      <c r="M49" s="2980"/>
      <c r="N49" s="2980"/>
      <c r="O49" s="2980"/>
      <c r="P49" s="2980"/>
      <c r="Q49" s="2980"/>
      <c r="R49" s="2980"/>
      <c r="S49" s="2980"/>
      <c r="T49" s="2980"/>
      <c r="U49" s="2980"/>
      <c r="V49" s="2980"/>
      <c r="W49" s="2980"/>
      <c r="X49" s="2980"/>
    </row>
    <row r="50" spans="1:24" s="1158" customFormat="1" ht="15" customHeight="1">
      <c r="A50" s="1161"/>
      <c r="B50" s="1162"/>
      <c r="C50" s="1163"/>
      <c r="D50" s="1168"/>
      <c r="E50" s="1168"/>
      <c r="F50" s="2976" t="s">
        <v>4061</v>
      </c>
      <c r="G50" s="1167"/>
      <c r="H50" s="2978" t="s">
        <v>4062</v>
      </c>
      <c r="I50" s="1167"/>
      <c r="J50" s="2978" t="s">
        <v>4063</v>
      </c>
      <c r="K50" s="1167"/>
      <c r="L50" s="2978" t="s">
        <v>4073</v>
      </c>
      <c r="M50" s="1167"/>
      <c r="N50" s="2978" t="s">
        <v>4065</v>
      </c>
      <c r="O50" s="1167"/>
      <c r="P50" s="2978" t="s">
        <v>2928</v>
      </c>
      <c r="Q50" s="1166"/>
      <c r="R50" s="1168"/>
      <c r="S50" s="1168"/>
      <c r="T50" s="1168"/>
      <c r="U50" s="1168"/>
      <c r="V50" s="1168"/>
      <c r="W50" s="1168"/>
      <c r="X50" s="1168"/>
    </row>
    <row r="51" spans="1:24" s="1158" customFormat="1" ht="50.1" customHeight="1">
      <c r="A51" s="1161"/>
      <c r="B51" s="1162"/>
      <c r="C51" s="1163"/>
      <c r="D51" s="1163"/>
      <c r="E51" s="1163"/>
      <c r="F51" s="2977"/>
      <c r="G51" s="1169"/>
      <c r="H51" s="2978"/>
      <c r="I51" s="1169"/>
      <c r="J51" s="2977"/>
      <c r="K51" s="1169"/>
      <c r="L51" s="2978"/>
      <c r="M51" s="1169"/>
      <c r="N51" s="2977"/>
      <c r="O51" s="1169"/>
      <c r="P51" s="2977"/>
      <c r="Q51" s="1166"/>
      <c r="R51" s="1170" t="s">
        <v>3579</v>
      </c>
      <c r="S51" s="1171"/>
      <c r="T51" s="1170" t="s">
        <v>3580</v>
      </c>
      <c r="U51" s="1171"/>
      <c r="V51" s="1170" t="s">
        <v>3581</v>
      </c>
      <c r="W51" s="1172"/>
      <c r="X51" s="1170" t="s">
        <v>2928</v>
      </c>
    </row>
    <row r="52" spans="1:24" s="1158" customFormat="1" ht="15" customHeight="1">
      <c r="A52" s="1161"/>
      <c r="B52" s="1162"/>
      <c r="C52" s="1163"/>
      <c r="D52" s="1163"/>
      <c r="E52" s="1163"/>
      <c r="F52" s="2974" t="s">
        <v>3163</v>
      </c>
      <c r="G52" s="2974"/>
      <c r="H52" s="2974"/>
      <c r="I52" s="2974"/>
      <c r="J52" s="2974"/>
      <c r="K52" s="2974"/>
      <c r="L52" s="2974"/>
      <c r="M52" s="2974"/>
      <c r="N52" s="2974"/>
      <c r="O52" s="2974"/>
      <c r="P52" s="2974"/>
      <c r="Q52" s="1166"/>
      <c r="R52" s="2974" t="s">
        <v>3163</v>
      </c>
      <c r="S52" s="2974"/>
      <c r="T52" s="2974"/>
      <c r="U52" s="2974"/>
      <c r="V52" s="2974"/>
      <c r="W52" s="2974"/>
      <c r="X52" s="2974"/>
    </row>
    <row r="53" spans="1:24" s="1158" customFormat="1" ht="15" customHeight="1">
      <c r="A53" s="1161"/>
      <c r="B53" s="1174" t="s">
        <v>4066</v>
      </c>
      <c r="C53" s="1163"/>
      <c r="D53" s="1163"/>
      <c r="E53" s="1163"/>
      <c r="F53" s="1163"/>
      <c r="G53" s="1163"/>
      <c r="H53" s="1163"/>
      <c r="I53" s="1163"/>
      <c r="J53" s="1166"/>
      <c r="K53" s="1166"/>
      <c r="L53" s="1166"/>
      <c r="M53" s="1166"/>
      <c r="N53" s="1166"/>
      <c r="O53" s="1166"/>
      <c r="P53" s="1166"/>
      <c r="Q53" s="1166"/>
      <c r="R53" s="1166"/>
      <c r="S53" s="1166"/>
      <c r="T53" s="1166"/>
      <c r="U53" s="1166"/>
      <c r="V53" s="1166"/>
      <c r="W53" s="1197"/>
      <c r="X53" s="1186"/>
    </row>
    <row r="54" spans="1:24" s="1158" customFormat="1" ht="8.1" customHeight="1">
      <c r="A54" s="1161"/>
      <c r="B54" s="1174"/>
      <c r="C54" s="1198"/>
      <c r="D54" s="1163"/>
      <c r="E54" s="1163"/>
      <c r="F54" s="1163"/>
      <c r="G54" s="1163"/>
      <c r="H54" s="1163"/>
      <c r="I54" s="1163"/>
      <c r="J54" s="1166"/>
      <c r="K54" s="1166"/>
      <c r="L54" s="1166"/>
      <c r="M54" s="1166"/>
      <c r="N54" s="1166"/>
      <c r="O54" s="1166"/>
      <c r="P54" s="1166"/>
      <c r="Q54" s="1166"/>
      <c r="R54" s="1166"/>
      <c r="S54" s="1166"/>
      <c r="T54" s="1166"/>
      <c r="U54" s="1166"/>
      <c r="V54" s="1166"/>
      <c r="W54" s="1197"/>
      <c r="X54" s="1186"/>
    </row>
    <row r="55" spans="1:24" s="1158" customFormat="1" ht="15" customHeight="1" thickBot="1">
      <c r="A55" s="1161"/>
      <c r="B55" s="1183" t="s">
        <v>2960</v>
      </c>
      <c r="C55" s="1163"/>
      <c r="D55" s="1163"/>
      <c r="E55" s="1163"/>
      <c r="F55" s="1223">
        <v>302431552</v>
      </c>
      <c r="G55" s="1163"/>
      <c r="H55" s="1224">
        <v>102717490</v>
      </c>
      <c r="I55" s="1163"/>
      <c r="J55" s="1224">
        <v>0</v>
      </c>
      <c r="K55" s="1199">
        <v>0</v>
      </c>
      <c r="L55" s="1224">
        <v>0</v>
      </c>
      <c r="M55" s="1199">
        <v>0</v>
      </c>
      <c r="N55" s="1224">
        <v>0</v>
      </c>
      <c r="O55" s="1199">
        <v>0</v>
      </c>
      <c r="P55" s="1224">
        <f>F55+N55+J55+H55+L55</f>
        <v>405149042</v>
      </c>
      <c r="Q55" s="1166"/>
      <c r="R55" s="1224">
        <f>P55</f>
        <v>405149042</v>
      </c>
      <c r="S55" s="1166"/>
      <c r="T55" s="1226">
        <v>0</v>
      </c>
      <c r="U55" s="1166"/>
      <c r="V55" s="1224">
        <v>0</v>
      </c>
      <c r="W55" s="1197"/>
      <c r="X55" s="1225">
        <f>R55+T55+V55</f>
        <v>405149042</v>
      </c>
    </row>
    <row r="56" spans="1:24" s="1158" customFormat="1" ht="8.1" customHeight="1" thickTop="1">
      <c r="A56" s="1161"/>
      <c r="B56" s="1178"/>
      <c r="C56" s="1163"/>
      <c r="D56" s="1179"/>
      <c r="E56" s="1179"/>
      <c r="F56" s="1180"/>
      <c r="G56" s="1180"/>
      <c r="H56" s="1180"/>
      <c r="I56" s="1180"/>
      <c r="J56" s="1181"/>
      <c r="K56" s="1181"/>
      <c r="L56" s="1181"/>
      <c r="M56" s="1181"/>
      <c r="N56" s="1181"/>
      <c r="O56" s="1181"/>
      <c r="P56" s="1182"/>
      <c r="Q56" s="1203"/>
      <c r="R56" s="1184"/>
      <c r="S56" s="1203"/>
      <c r="T56" s="1181"/>
      <c r="U56" s="1203"/>
      <c r="V56" s="1184"/>
      <c r="W56" s="1204"/>
      <c r="X56" s="1186"/>
    </row>
    <row r="57" spans="1:24" s="1158" customFormat="1" ht="15" customHeight="1">
      <c r="A57" s="1161"/>
      <c r="B57" s="1174" t="s">
        <v>4067</v>
      </c>
      <c r="C57" s="1163"/>
      <c r="D57" s="1179"/>
      <c r="E57" s="1179"/>
      <c r="F57" s="1180"/>
      <c r="G57" s="1180"/>
      <c r="H57" s="1180"/>
      <c r="I57" s="1180"/>
      <c r="J57" s="1181"/>
      <c r="K57" s="1181"/>
      <c r="L57" s="1181"/>
      <c r="M57" s="1181"/>
      <c r="N57" s="1181"/>
      <c r="O57" s="1181"/>
      <c r="P57" s="1182"/>
      <c r="Q57" s="1203"/>
      <c r="R57" s="1184"/>
      <c r="S57" s="1203"/>
      <c r="T57" s="1181"/>
      <c r="U57" s="1203"/>
      <c r="V57" s="1184"/>
      <c r="W57" s="1204"/>
      <c r="X57" s="1186"/>
    </row>
    <row r="58" spans="1:24" s="1158" customFormat="1" ht="15" customHeight="1">
      <c r="A58" s="1161"/>
      <c r="B58" s="1187" t="s">
        <v>4068</v>
      </c>
      <c r="C58" s="1163"/>
      <c r="D58" s="1179"/>
      <c r="E58" s="1179"/>
      <c r="F58" s="1199">
        <v>0</v>
      </c>
      <c r="G58" s="1199"/>
      <c r="H58" s="1199">
        <v>0</v>
      </c>
      <c r="I58" s="1199"/>
      <c r="J58" s="1199">
        <v>0</v>
      </c>
      <c r="K58" s="1203"/>
      <c r="L58" s="1203">
        <v>52084953</v>
      </c>
      <c r="M58" s="1203"/>
      <c r="N58" s="1203">
        <v>0</v>
      </c>
      <c r="O58" s="1203"/>
      <c r="P58" s="1205">
        <f>F58+N58+J58+H58+L58</f>
        <v>52084953</v>
      </c>
      <c r="Q58" s="1203"/>
      <c r="R58" s="1206"/>
      <c r="S58" s="1203"/>
      <c r="T58" s="1203"/>
      <c r="U58" s="1203"/>
      <c r="V58" s="1206"/>
      <c r="W58" s="1204"/>
      <c r="X58" s="1206"/>
    </row>
    <row r="59" spans="1:24" s="1158" customFormat="1" ht="15" customHeight="1">
      <c r="A59" s="1161"/>
      <c r="B59" s="1187" t="s">
        <v>3882</v>
      </c>
      <c r="C59" s="1163"/>
      <c r="D59" s="1179"/>
      <c r="E59" s="1179"/>
      <c r="F59" s="1199">
        <v>0</v>
      </c>
      <c r="G59" s="1199"/>
      <c r="H59" s="1199">
        <v>0</v>
      </c>
      <c r="I59" s="1199"/>
      <c r="J59" s="1203">
        <v>2723699</v>
      </c>
      <c r="K59" s="1203"/>
      <c r="L59" s="1203">
        <v>0</v>
      </c>
      <c r="M59" s="1203"/>
      <c r="N59" s="1203">
        <v>0</v>
      </c>
      <c r="O59" s="1203"/>
      <c r="P59" s="1205">
        <f>F59+N59+J59+H59+L59</f>
        <v>2723699</v>
      </c>
      <c r="Q59" s="1203"/>
      <c r="R59" s="1206"/>
      <c r="S59" s="1203"/>
      <c r="T59" s="1203"/>
      <c r="U59" s="1203"/>
      <c r="V59" s="1206"/>
      <c r="W59" s="1204"/>
      <c r="X59" s="1206"/>
    </row>
    <row r="60" spans="1:24" s="1158" customFormat="1" ht="15" customHeight="1">
      <c r="A60" s="1161"/>
      <c r="B60" s="1187" t="s">
        <v>2938</v>
      </c>
      <c r="C60" s="1163"/>
      <c r="D60" s="1179"/>
      <c r="E60" s="1179"/>
      <c r="F60" s="1199">
        <v>0</v>
      </c>
      <c r="G60" s="1199"/>
      <c r="H60" s="1199">
        <v>0</v>
      </c>
      <c r="I60" s="1199"/>
      <c r="J60" s="1203">
        <v>207317</v>
      </c>
      <c r="K60" s="1203"/>
      <c r="L60" s="1203">
        <v>0</v>
      </c>
      <c r="M60" s="1203"/>
      <c r="N60" s="1203">
        <v>0</v>
      </c>
      <c r="O60" s="1203"/>
      <c r="P60" s="1205">
        <f>F60+N60+J60+H60+L60</f>
        <v>207317</v>
      </c>
      <c r="Q60" s="1203"/>
      <c r="R60" s="1206"/>
      <c r="S60" s="1203"/>
      <c r="T60" s="1203"/>
      <c r="U60" s="1203"/>
      <c r="V60" s="1206"/>
      <c r="W60" s="1204"/>
      <c r="X60" s="1206"/>
    </row>
    <row r="61" spans="1:24" s="1158" customFormat="1" ht="15" customHeight="1">
      <c r="A61" s="1161"/>
      <c r="B61" s="1187" t="s">
        <v>2948</v>
      </c>
      <c r="C61" s="1163"/>
      <c r="D61" s="1179"/>
      <c r="E61" s="1179"/>
      <c r="F61" s="1199">
        <v>0</v>
      </c>
      <c r="G61" s="1199"/>
      <c r="H61" s="1199">
        <v>0</v>
      </c>
      <c r="I61" s="1199"/>
      <c r="J61" s="1203">
        <v>246100</v>
      </c>
      <c r="K61" s="1203"/>
      <c r="L61" s="1203">
        <v>0</v>
      </c>
      <c r="M61" s="1203"/>
      <c r="N61" s="1203">
        <v>0</v>
      </c>
      <c r="O61" s="1203"/>
      <c r="P61" s="1205">
        <f>F61+N61+J61+H61+L61</f>
        <v>246100</v>
      </c>
      <c r="Q61" s="1203"/>
      <c r="R61" s="1206"/>
      <c r="S61" s="1203"/>
      <c r="T61" s="1203"/>
      <c r="U61" s="1203"/>
      <c r="V61" s="1206"/>
      <c r="W61" s="1204"/>
      <c r="X61" s="1206"/>
    </row>
    <row r="62" spans="1:24" s="1158" customFormat="1" ht="15" customHeight="1" thickBot="1">
      <c r="A62" s="1161"/>
      <c r="B62" s="1187"/>
      <c r="C62" s="1163"/>
      <c r="D62" s="1179"/>
      <c r="E62" s="1179"/>
      <c r="F62" s="1201">
        <f>SUM(F58:F61)</f>
        <v>0</v>
      </c>
      <c r="G62" s="1189"/>
      <c r="H62" s="1201">
        <f>SUM(H58:H61)</f>
        <v>0</v>
      </c>
      <c r="I62" s="1189"/>
      <c r="J62" s="1201">
        <f>SUM(J58:J61)</f>
        <v>3177116</v>
      </c>
      <c r="K62" s="1202"/>
      <c r="L62" s="1201">
        <f>SUM(L58:L61)</f>
        <v>52084953</v>
      </c>
      <c r="M62" s="1202"/>
      <c r="N62" s="1201">
        <f>SUM(N58:N61)</f>
        <v>0</v>
      </c>
      <c r="O62" s="1202"/>
      <c r="P62" s="1201">
        <f>SUM(P58:P61)</f>
        <v>55262069</v>
      </c>
      <c r="Q62" s="1203"/>
      <c r="R62" s="1206"/>
      <c r="S62" s="1203"/>
      <c r="T62" s="1203"/>
      <c r="U62" s="1203"/>
      <c r="V62" s="1206"/>
      <c r="W62" s="1204"/>
      <c r="X62" s="1206"/>
    </row>
    <row r="63" spans="1:24" s="1158" customFormat="1" ht="9.9" customHeight="1" thickTop="1">
      <c r="A63" s="1161"/>
      <c r="B63" s="1187"/>
      <c r="C63" s="1163"/>
      <c r="D63" s="1179"/>
      <c r="E63" s="1179"/>
      <c r="F63" s="1199"/>
      <c r="G63" s="1199"/>
      <c r="H63" s="1199"/>
      <c r="I63" s="1199"/>
      <c r="J63" s="1203"/>
      <c r="K63" s="1203"/>
      <c r="L63" s="1203"/>
      <c r="M63" s="1203"/>
      <c r="N63" s="1203"/>
      <c r="O63" s="1203"/>
      <c r="P63" s="1205"/>
      <c r="Q63" s="1203"/>
      <c r="R63" s="1206"/>
      <c r="S63" s="1203"/>
      <c r="T63" s="1203"/>
      <c r="U63" s="1203"/>
      <c r="V63" s="1206"/>
      <c r="W63" s="1204"/>
      <c r="X63" s="1206"/>
    </row>
    <row r="64" spans="1:24" s="1158" customFormat="1" ht="15" customHeight="1">
      <c r="A64" s="1161"/>
      <c r="B64" s="1174" t="s">
        <v>4074</v>
      </c>
      <c r="C64" s="1163"/>
      <c r="D64" s="1163"/>
      <c r="E64" s="1163"/>
      <c r="F64" s="1180"/>
      <c r="G64" s="1180"/>
      <c r="H64" s="1180"/>
      <c r="I64" s="1180"/>
      <c r="J64" s="1181"/>
      <c r="K64" s="1181"/>
      <c r="L64" s="1181"/>
      <c r="M64" s="1181"/>
      <c r="N64" s="1181"/>
      <c r="O64" s="1181"/>
      <c r="P64" s="1181"/>
      <c r="Q64" s="1203"/>
      <c r="R64" s="1184"/>
      <c r="S64" s="1203"/>
      <c r="T64" s="1181"/>
      <c r="U64" s="1203"/>
      <c r="V64" s="1184"/>
      <c r="W64" s="1204"/>
      <c r="X64" s="1186"/>
    </row>
    <row r="65" spans="1:24" s="1158" customFormat="1" ht="15" customHeight="1">
      <c r="A65" s="1161"/>
      <c r="B65" s="1192" t="s">
        <v>4070</v>
      </c>
      <c r="C65" s="1163"/>
      <c r="D65" s="1163"/>
      <c r="E65" s="1163"/>
      <c r="F65" s="1199">
        <v>0</v>
      </c>
      <c r="G65" s="1199">
        <v>0</v>
      </c>
      <c r="H65" s="1199">
        <v>0</v>
      </c>
      <c r="I65" s="1199">
        <v>0</v>
      </c>
      <c r="J65" s="1199">
        <v>0</v>
      </c>
      <c r="K65" s="1199">
        <v>0</v>
      </c>
      <c r="L65" s="1199">
        <v>0</v>
      </c>
      <c r="M65" s="1181"/>
      <c r="N65" s="1203">
        <v>568079</v>
      </c>
      <c r="O65" s="1181"/>
      <c r="P65" s="1203">
        <f>F65+N65+J65+H65+L65</f>
        <v>568079</v>
      </c>
      <c r="Q65" s="1203"/>
      <c r="R65" s="1184"/>
      <c r="S65" s="1203"/>
      <c r="T65" s="1181"/>
      <c r="U65" s="1203"/>
      <c r="V65" s="1184"/>
      <c r="W65" s="1204"/>
      <c r="X65" s="1186"/>
    </row>
    <row r="66" spans="1:24" s="1158" customFormat="1" ht="15" customHeight="1">
      <c r="A66" s="1161"/>
      <c r="B66" s="1192" t="s">
        <v>4071</v>
      </c>
      <c r="C66" s="1163"/>
      <c r="D66" s="1163"/>
      <c r="E66" s="1163"/>
      <c r="F66" s="1199">
        <v>0</v>
      </c>
      <c r="G66" s="1199">
        <v>0</v>
      </c>
      <c r="H66" s="1199">
        <v>0</v>
      </c>
      <c r="I66" s="1199">
        <v>0</v>
      </c>
      <c r="J66" s="1199">
        <v>0</v>
      </c>
      <c r="K66" s="1199">
        <v>0</v>
      </c>
      <c r="L66" s="1199">
        <v>0</v>
      </c>
      <c r="M66" s="1181"/>
      <c r="N66" s="1203">
        <v>64128</v>
      </c>
      <c r="O66" s="1181"/>
      <c r="P66" s="1203">
        <f>F66+N66+J66+H66+L66</f>
        <v>64128</v>
      </c>
      <c r="Q66" s="1203"/>
      <c r="R66" s="1184"/>
      <c r="S66" s="1203"/>
      <c r="T66" s="1181"/>
      <c r="U66" s="1203"/>
      <c r="V66" s="1184"/>
      <c r="W66" s="1204"/>
      <c r="X66" s="1186"/>
    </row>
    <row r="67" spans="1:24" s="1158" customFormat="1" ht="15" customHeight="1">
      <c r="A67" s="1161"/>
      <c r="B67" s="1192" t="s">
        <v>4072</v>
      </c>
      <c r="C67" s="1163"/>
      <c r="D67" s="1163"/>
      <c r="E67" s="1163"/>
      <c r="F67" s="1199">
        <v>0</v>
      </c>
      <c r="G67" s="1199">
        <v>0</v>
      </c>
      <c r="H67" s="1199">
        <v>0</v>
      </c>
      <c r="I67" s="1199">
        <v>0</v>
      </c>
      <c r="J67" s="1199">
        <v>0</v>
      </c>
      <c r="K67" s="1199">
        <v>0</v>
      </c>
      <c r="L67" s="1199">
        <v>0</v>
      </c>
      <c r="M67" s="1181"/>
      <c r="N67" s="1203">
        <v>0</v>
      </c>
      <c r="O67" s="1181"/>
      <c r="P67" s="1203">
        <f>F67+N67+J67+H67+L67</f>
        <v>0</v>
      </c>
      <c r="Q67" s="1203"/>
      <c r="R67" s="1184"/>
      <c r="S67" s="1203"/>
      <c r="T67" s="1181"/>
      <c r="U67" s="1203"/>
      <c r="V67" s="1184"/>
      <c r="W67" s="1204"/>
      <c r="X67" s="1186"/>
    </row>
    <row r="68" spans="1:24" s="1158" customFormat="1" ht="15" customHeight="1">
      <c r="A68" s="1161"/>
      <c r="B68" s="1192" t="s">
        <v>3158</v>
      </c>
      <c r="C68" s="1163"/>
      <c r="D68" s="1163"/>
      <c r="E68" s="1163"/>
      <c r="F68" s="1199">
        <v>0</v>
      </c>
      <c r="G68" s="1199">
        <v>0</v>
      </c>
      <c r="H68" s="1199">
        <v>0</v>
      </c>
      <c r="I68" s="1199">
        <v>0</v>
      </c>
      <c r="J68" s="1199">
        <v>0</v>
      </c>
      <c r="K68" s="1199">
        <v>0</v>
      </c>
      <c r="L68" s="1199">
        <v>0</v>
      </c>
      <c r="M68" s="1181"/>
      <c r="N68" s="1203">
        <v>674119</v>
      </c>
      <c r="O68" s="1181"/>
      <c r="P68" s="1203">
        <f>F68+N68+J68+H68+L68</f>
        <v>674119</v>
      </c>
      <c r="Q68" s="1203"/>
      <c r="R68" s="1184"/>
      <c r="S68" s="1203"/>
      <c r="T68" s="1181"/>
      <c r="U68" s="1203"/>
      <c r="V68" s="1184"/>
      <c r="W68" s="1204"/>
      <c r="X68" s="1186"/>
    </row>
    <row r="69" spans="1:24" s="1158" customFormat="1" ht="15" customHeight="1" thickBot="1">
      <c r="A69" s="1161"/>
      <c r="B69" s="1174"/>
      <c r="C69" s="1163"/>
      <c r="D69" s="1163"/>
      <c r="E69" s="1163"/>
      <c r="F69" s="1201">
        <f>SUM(F65:F68)</f>
        <v>0</v>
      </c>
      <c r="G69" s="1189"/>
      <c r="H69" s="1201">
        <f>SUM(H65:H68)</f>
        <v>0</v>
      </c>
      <c r="I69" s="1189"/>
      <c r="J69" s="1201">
        <f>SUM(J65:J68)</f>
        <v>0</v>
      </c>
      <c r="K69" s="1202"/>
      <c r="L69" s="1201">
        <f>SUM(L65:L68)</f>
        <v>0</v>
      </c>
      <c r="M69" s="1202"/>
      <c r="N69" s="1201">
        <f>SUM(N65:N68)</f>
        <v>1306326</v>
      </c>
      <c r="O69" s="1202"/>
      <c r="P69" s="1201">
        <f>SUM(P65:P68)</f>
        <v>1306326</v>
      </c>
      <c r="Q69" s="1203"/>
      <c r="R69" s="1184"/>
      <c r="S69" s="1203"/>
      <c r="T69" s="1181"/>
      <c r="U69" s="1203"/>
      <c r="V69" s="1184"/>
      <c r="W69" s="1204"/>
      <c r="X69" s="1186"/>
    </row>
    <row r="70" spans="1:24" s="1158" customFormat="1" ht="15" customHeight="1" thickTop="1">
      <c r="A70" s="1161"/>
      <c r="B70" s="1193"/>
      <c r="C70" s="1163"/>
      <c r="D70" s="1179"/>
      <c r="E70" s="1179"/>
      <c r="Q70" s="1203"/>
      <c r="R70" s="1206"/>
      <c r="S70" s="1203"/>
      <c r="T70" s="1203"/>
      <c r="U70" s="1203"/>
      <c r="V70" s="1206"/>
      <c r="W70" s="1204"/>
      <c r="X70" s="1200"/>
    </row>
    <row r="71" spans="1:24" ht="9.75" customHeight="1"/>
  </sheetData>
  <mergeCells count="27">
    <mergeCell ref="F49:X49"/>
    <mergeCell ref="F19:X19"/>
    <mergeCell ref="F20:P20"/>
    <mergeCell ref="R20:X20"/>
    <mergeCell ref="F21:X21"/>
    <mergeCell ref="F22:F23"/>
    <mergeCell ref="H22:H23"/>
    <mergeCell ref="J22:J23"/>
    <mergeCell ref="L22:L23"/>
    <mergeCell ref="N22:N23"/>
    <mergeCell ref="P22:P23"/>
    <mergeCell ref="F52:P52"/>
    <mergeCell ref="R52:X52"/>
    <mergeCell ref="B4:X5"/>
    <mergeCell ref="B7:X8"/>
    <mergeCell ref="B10:X10"/>
    <mergeCell ref="F50:F51"/>
    <mergeCell ref="H50:H51"/>
    <mergeCell ref="J50:J51"/>
    <mergeCell ref="L50:L51"/>
    <mergeCell ref="N50:N51"/>
    <mergeCell ref="P50:P51"/>
    <mergeCell ref="F24:P24"/>
    <mergeCell ref="R24:X24"/>
    <mergeCell ref="F47:X47"/>
    <mergeCell ref="F48:P48"/>
    <mergeCell ref="R48:X48"/>
  </mergeCells>
  <pageMargins left="0.4" right="0.4" top="0.5" bottom="0" header="0.25" footer="0"/>
  <pageSetup paperSize="9" scale="55" firstPageNumber="22" orientation="landscape" useFirstPageNumber="1" r:id="rId1"/>
  <headerFooter>
    <oddHeader>&amp;C&amp;"Arial Black,Regular"&amp;P&amp;R&amp;"Arial Black,Regular"FAYSAL FINANCIAL SECTOROPPORTUNITY FUND</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2"/>
  <sheetViews>
    <sheetView view="pageBreakPreview" zoomScale="90" zoomScaleNormal="75" zoomScaleSheetLayoutView="90" workbookViewId="0">
      <selection activeCell="H27" sqref="H27"/>
    </sheetView>
  </sheetViews>
  <sheetFormatPr defaultColWidth="9.109375" defaultRowHeight="14.25" customHeight="1"/>
  <cols>
    <col min="1" max="1" width="3.6640625" style="1156" customWidth="1"/>
    <col min="2" max="2" width="5.33203125" style="1160" customWidth="1"/>
    <col min="3" max="3" width="4.6640625" style="1160" customWidth="1"/>
    <col min="4" max="4" width="32.33203125" style="1160" customWidth="1"/>
    <col min="5" max="5" width="34.88671875" style="1160" customWidth="1"/>
    <col min="6" max="6" width="15.6640625" style="1160" customWidth="1"/>
    <col min="7" max="7" width="0.88671875" style="1160" customWidth="1"/>
    <col min="8" max="8" width="19" style="1160" customWidth="1"/>
    <col min="9" max="9" width="0.88671875" style="1160" customWidth="1"/>
    <col min="10" max="10" width="17.44140625" style="1160" customWidth="1"/>
    <col min="11" max="11" width="0.44140625" style="1160" customWidth="1"/>
    <col min="12" max="12" width="13.88671875" style="1160" customWidth="1"/>
    <col min="13" max="13" width="0.5546875" style="1160" customWidth="1"/>
    <col min="14" max="14" width="15.6640625" style="1160" customWidth="1"/>
    <col min="15" max="15" width="0.88671875" style="1160" customWidth="1"/>
    <col min="16" max="16" width="17.33203125" style="1160" customWidth="1"/>
    <col min="17" max="17" width="1.6640625" style="1160" customWidth="1"/>
    <col min="18" max="18" width="12.44140625" style="1160" customWidth="1"/>
    <col min="19" max="19" width="0.88671875" style="1160" customWidth="1"/>
    <col min="20" max="20" width="13.88671875" style="1160" customWidth="1"/>
    <col min="21" max="21" width="0.88671875" style="1160" customWidth="1"/>
    <col min="22" max="22" width="13.6640625" style="1160" customWidth="1"/>
    <col min="23" max="23" width="0.88671875" style="1160" customWidth="1"/>
    <col min="24" max="24" width="17.6640625" style="1160" customWidth="1"/>
    <col min="25" max="16384" width="9.109375" style="1160"/>
  </cols>
  <sheetData>
    <row r="1" spans="1:24" ht="13.8">
      <c r="B1" s="1157"/>
      <c r="C1" s="1158"/>
      <c r="D1" s="1159"/>
      <c r="E1" s="1159"/>
      <c r="F1" s="1159"/>
      <c r="G1" s="1159"/>
      <c r="H1" s="1159"/>
      <c r="I1" s="1159"/>
      <c r="J1" s="1159"/>
      <c r="K1" s="1159"/>
      <c r="L1" s="1159"/>
      <c r="M1" s="1159"/>
      <c r="N1" s="1159"/>
      <c r="O1" s="1159"/>
      <c r="P1" s="1159"/>
      <c r="Q1" s="1159"/>
      <c r="R1" s="1159"/>
      <c r="S1" s="1159"/>
      <c r="T1" s="1159"/>
      <c r="U1" s="1159"/>
      <c r="V1" s="1159"/>
    </row>
    <row r="2" spans="1:24" s="1158" customFormat="1" ht="15" customHeight="1">
      <c r="A2" s="1161"/>
      <c r="B2" s="1162"/>
      <c r="C2" s="1163"/>
      <c r="D2" s="1164"/>
      <c r="E2" s="1164"/>
      <c r="F2" s="2979">
        <v>43465</v>
      </c>
      <c r="G2" s="2979"/>
      <c r="H2" s="2979"/>
      <c r="I2" s="2979"/>
      <c r="J2" s="2979"/>
      <c r="K2" s="2979"/>
      <c r="L2" s="2979"/>
      <c r="M2" s="2979"/>
      <c r="N2" s="2979"/>
      <c r="O2" s="2979"/>
      <c r="P2" s="2979"/>
      <c r="Q2" s="2979"/>
      <c r="R2" s="2979"/>
      <c r="S2" s="2979"/>
      <c r="T2" s="2979"/>
      <c r="U2" s="2979"/>
      <c r="V2" s="2979"/>
      <c r="W2" s="2979"/>
      <c r="X2" s="2979"/>
    </row>
    <row r="3" spans="1:24" s="1158" customFormat="1" ht="15" customHeight="1">
      <c r="A3" s="1161"/>
      <c r="B3" s="1162"/>
      <c r="C3" s="1163"/>
      <c r="D3" s="1165"/>
      <c r="E3" s="1165"/>
      <c r="F3" s="2980" t="s">
        <v>4059</v>
      </c>
      <c r="G3" s="2980"/>
      <c r="H3" s="2980"/>
      <c r="I3" s="2980"/>
      <c r="J3" s="2980"/>
      <c r="K3" s="2980"/>
      <c r="L3" s="2980"/>
      <c r="M3" s="2980"/>
      <c r="N3" s="2980"/>
      <c r="O3" s="2980"/>
      <c r="P3" s="2980"/>
      <c r="Q3" s="1166"/>
      <c r="R3" s="2979" t="s">
        <v>4060</v>
      </c>
      <c r="S3" s="2979"/>
      <c r="T3" s="2979"/>
      <c r="U3" s="2979"/>
      <c r="V3" s="2979"/>
      <c r="W3" s="2979"/>
      <c r="X3" s="2979"/>
    </row>
    <row r="4" spans="1:24" s="1158" customFormat="1" ht="15" customHeight="1">
      <c r="A4" s="1161"/>
      <c r="B4" s="1162"/>
      <c r="C4" s="1163"/>
      <c r="D4" s="1165"/>
      <c r="E4" s="1165"/>
      <c r="F4" s="2980" t="s">
        <v>4085</v>
      </c>
      <c r="G4" s="2980"/>
      <c r="H4" s="2980"/>
      <c r="I4" s="2980"/>
      <c r="J4" s="2980"/>
      <c r="K4" s="2980"/>
      <c r="L4" s="2980"/>
      <c r="M4" s="2980"/>
      <c r="N4" s="2980"/>
      <c r="O4" s="2980"/>
      <c r="P4" s="2980"/>
      <c r="Q4" s="2980"/>
      <c r="R4" s="2980"/>
      <c r="S4" s="2980"/>
      <c r="T4" s="2980"/>
      <c r="U4" s="2980"/>
      <c r="V4" s="2980"/>
      <c r="W4" s="2980"/>
      <c r="X4" s="2980"/>
    </row>
    <row r="5" spans="1:24" s="1158" customFormat="1" ht="15" customHeight="1">
      <c r="A5" s="1161"/>
      <c r="B5" s="1162"/>
      <c r="C5" s="1163"/>
      <c r="E5" s="1167"/>
      <c r="F5" s="2976" t="s">
        <v>4061</v>
      </c>
      <c r="G5" s="1167"/>
      <c r="H5" s="2978" t="s">
        <v>4062</v>
      </c>
      <c r="I5" s="1167"/>
      <c r="J5" s="2978" t="s">
        <v>4063</v>
      </c>
      <c r="K5" s="1167"/>
      <c r="L5" s="2978" t="s">
        <v>4064</v>
      </c>
      <c r="M5" s="1167"/>
      <c r="N5" s="2978" t="s">
        <v>4065</v>
      </c>
      <c r="O5" s="1167"/>
      <c r="P5" s="2978" t="s">
        <v>2928</v>
      </c>
      <c r="Q5" s="1166"/>
      <c r="R5" s="1168"/>
      <c r="S5" s="1168"/>
      <c r="T5" s="1168"/>
      <c r="U5" s="1168"/>
      <c r="V5" s="1168"/>
      <c r="W5" s="1168"/>
      <c r="X5" s="1168"/>
    </row>
    <row r="6" spans="1:24" s="1158" customFormat="1" ht="42.9" customHeight="1">
      <c r="A6" s="1161"/>
      <c r="B6" s="1162"/>
      <c r="C6" s="1163"/>
      <c r="E6" s="1169"/>
      <c r="F6" s="2977"/>
      <c r="G6" s="1169"/>
      <c r="H6" s="2978"/>
      <c r="I6" s="1169"/>
      <c r="J6" s="2977"/>
      <c r="K6" s="1169"/>
      <c r="L6" s="2978"/>
      <c r="M6" s="1169"/>
      <c r="N6" s="2977"/>
      <c r="O6" s="1169"/>
      <c r="P6" s="2977"/>
      <c r="Q6" s="1166"/>
      <c r="R6" s="1170" t="s">
        <v>3579</v>
      </c>
      <c r="S6" s="1171"/>
      <c r="T6" s="1170" t="s">
        <v>3580</v>
      </c>
      <c r="U6" s="1171"/>
      <c r="V6" s="1170" t="s">
        <v>3581</v>
      </c>
      <c r="W6" s="1172"/>
      <c r="X6" s="1170" t="s">
        <v>2928</v>
      </c>
    </row>
    <row r="7" spans="1:24" s="1158" customFormat="1" ht="15" customHeight="1">
      <c r="A7" s="1161"/>
      <c r="B7" s="1162"/>
      <c r="C7" s="1163"/>
      <c r="E7" s="1173"/>
      <c r="F7" s="2974" t="s">
        <v>3163</v>
      </c>
      <c r="G7" s="2974"/>
      <c r="H7" s="2974"/>
      <c r="I7" s="2974"/>
      <c r="J7" s="2974"/>
      <c r="K7" s="2974"/>
      <c r="L7" s="2974"/>
      <c r="M7" s="2974"/>
      <c r="N7" s="2974"/>
      <c r="O7" s="2974"/>
      <c r="P7" s="2974"/>
      <c r="Q7" s="1166"/>
      <c r="R7" s="2974" t="s">
        <v>3163</v>
      </c>
      <c r="S7" s="2974"/>
      <c r="T7" s="2974"/>
      <c r="U7" s="2974"/>
      <c r="V7" s="2974"/>
      <c r="W7" s="2974"/>
      <c r="X7" s="2974"/>
    </row>
    <row r="8" spans="1:24" s="1158" customFormat="1" ht="15" customHeight="1">
      <c r="A8" s="1161"/>
      <c r="B8" s="1174" t="s">
        <v>4066</v>
      </c>
      <c r="C8" s="1163"/>
      <c r="D8" s="1163"/>
      <c r="E8" s="1163"/>
      <c r="F8" s="1163"/>
      <c r="G8" s="1163"/>
      <c r="H8" s="1163"/>
      <c r="I8" s="1163"/>
      <c r="J8" s="1166"/>
      <c r="K8" s="1166"/>
      <c r="L8" s="1166"/>
      <c r="M8" s="1166"/>
      <c r="N8" s="1166"/>
      <c r="O8" s="1166"/>
      <c r="P8" s="1166"/>
      <c r="Q8" s="1166"/>
      <c r="R8" s="1175"/>
      <c r="S8" s="1175"/>
      <c r="T8" s="1175"/>
      <c r="U8" s="1175"/>
      <c r="V8" s="1175"/>
      <c r="W8" s="1175"/>
      <c r="X8" s="1175"/>
    </row>
    <row r="9" spans="1:24" s="1158" customFormat="1" ht="15" customHeight="1">
      <c r="A9" s="1161"/>
      <c r="B9" s="1215" t="e">
        <f>BS!#REF!</f>
        <v>#REF!</v>
      </c>
      <c r="C9" s="1163"/>
      <c r="D9" s="1179"/>
      <c r="E9" s="1179"/>
      <c r="F9" s="1180">
        <v>0</v>
      </c>
      <c r="G9" s="1180"/>
      <c r="H9" s="1180">
        <v>0</v>
      </c>
      <c r="I9" s="1180"/>
      <c r="J9" s="1181">
        <v>0</v>
      </c>
      <c r="K9" s="1181"/>
      <c r="L9" s="1181">
        <v>0</v>
      </c>
      <c r="M9" s="1181"/>
      <c r="N9" s="1181">
        <v>0</v>
      </c>
      <c r="O9" s="1181"/>
      <c r="P9" s="1182">
        <f>F9+N9+J9+H9+L9</f>
        <v>0</v>
      </c>
      <c r="Q9" s="1183"/>
      <c r="R9" s="1184"/>
      <c r="S9" s="1183"/>
      <c r="T9" s="1181"/>
      <c r="U9" s="1183"/>
      <c r="V9" s="1184"/>
      <c r="W9" s="1185"/>
      <c r="X9" s="1184"/>
    </row>
    <row r="10" spans="1:24" s="1158" customFormat="1" ht="15" customHeight="1" thickBot="1">
      <c r="A10" s="1161"/>
      <c r="B10" s="1215" t="s">
        <v>4087</v>
      </c>
      <c r="C10" s="1163"/>
      <c r="D10" s="1179"/>
      <c r="E10" s="1179"/>
      <c r="F10" s="1176">
        <v>0</v>
      </c>
      <c r="G10" s="1180"/>
      <c r="H10" s="1176">
        <v>0</v>
      </c>
      <c r="I10" s="1180"/>
      <c r="J10" s="1221">
        <f>BS!G12</f>
        <v>231007</v>
      </c>
      <c r="K10" s="1181"/>
      <c r="L10" s="1221">
        <v>0</v>
      </c>
      <c r="M10" s="1181"/>
      <c r="N10" s="1221">
        <v>0</v>
      </c>
      <c r="O10" s="1181"/>
      <c r="P10" s="1221">
        <f>F10+N10+J10+H10+L10</f>
        <v>231007</v>
      </c>
      <c r="Q10" s="1183"/>
      <c r="R10" s="1222">
        <v>0</v>
      </c>
      <c r="S10" s="1183"/>
      <c r="T10" s="1221">
        <f>P10</f>
        <v>231007</v>
      </c>
      <c r="U10" s="1183"/>
      <c r="V10" s="1222">
        <v>0</v>
      </c>
      <c r="W10" s="1185"/>
      <c r="X10" s="1222">
        <f>R10+T10+V10</f>
        <v>231007</v>
      </c>
    </row>
    <row r="11" spans="1:24" s="1158" customFormat="1" ht="8.1" customHeight="1" thickTop="1">
      <c r="A11" s="1161"/>
      <c r="B11" s="1178"/>
      <c r="C11" s="1163"/>
      <c r="D11" s="1179"/>
      <c r="E11" s="1179"/>
      <c r="F11" s="1180"/>
      <c r="G11" s="1180"/>
      <c r="H11" s="1180"/>
      <c r="I11" s="1180"/>
      <c r="J11" s="1181"/>
      <c r="K11" s="1181"/>
      <c r="L11" s="1181"/>
      <c r="M11" s="1181"/>
      <c r="N11" s="1181"/>
      <c r="O11" s="1181"/>
      <c r="P11" s="1182"/>
      <c r="Q11" s="1183"/>
      <c r="R11" s="1184"/>
      <c r="S11" s="1183"/>
      <c r="T11" s="1181"/>
      <c r="U11" s="1183"/>
      <c r="V11" s="1184"/>
      <c r="W11" s="1185"/>
      <c r="X11" s="1186"/>
    </row>
    <row r="12" spans="1:24" s="1158" customFormat="1" ht="15" customHeight="1">
      <c r="A12" s="1161"/>
      <c r="B12" s="1174" t="s">
        <v>4067</v>
      </c>
      <c r="C12" s="1163"/>
      <c r="D12" s="1179"/>
      <c r="E12" s="1179"/>
      <c r="F12" s="1180"/>
      <c r="G12" s="1180"/>
      <c r="H12" s="1180"/>
      <c r="I12" s="1180"/>
      <c r="J12" s="1181"/>
      <c r="K12" s="1181"/>
      <c r="L12" s="1181"/>
      <c r="M12" s="1181"/>
      <c r="N12" s="1181"/>
      <c r="O12" s="1181"/>
      <c r="P12" s="1182"/>
      <c r="Q12" s="1183"/>
      <c r="R12" s="1184"/>
      <c r="S12" s="1183"/>
      <c r="T12" s="1181"/>
      <c r="U12" s="1183"/>
      <c r="V12" s="1184"/>
      <c r="W12" s="1185"/>
      <c r="X12" s="1186"/>
    </row>
    <row r="13" spans="1:24" s="1158" customFormat="1" ht="9" customHeight="1">
      <c r="A13" s="1161"/>
      <c r="B13" s="1174"/>
      <c r="C13" s="1163"/>
      <c r="D13" s="1179"/>
      <c r="E13" s="1179"/>
      <c r="F13" s="1180"/>
      <c r="G13" s="1180"/>
      <c r="H13" s="1180"/>
      <c r="I13" s="1180"/>
      <c r="J13" s="1181"/>
      <c r="K13" s="1181"/>
      <c r="L13" s="1181"/>
      <c r="M13" s="1181"/>
      <c r="N13" s="1181"/>
      <c r="O13" s="1181"/>
      <c r="P13" s="1182"/>
      <c r="Q13" s="1183"/>
      <c r="R13" s="1184"/>
      <c r="S13" s="1183"/>
      <c r="T13" s="1181"/>
      <c r="U13" s="1183"/>
      <c r="V13" s="1184"/>
      <c r="W13" s="1185"/>
      <c r="X13" s="1186"/>
    </row>
    <row r="14" spans="1:24" s="1158" customFormat="1" ht="15" customHeight="1">
      <c r="A14" s="1161"/>
      <c r="B14" s="1187" t="s">
        <v>4068</v>
      </c>
      <c r="C14" s="1163"/>
      <c r="D14" s="1179"/>
      <c r="E14" s="1179"/>
      <c r="F14" s="1180">
        <v>0</v>
      </c>
      <c r="G14" s="1180"/>
      <c r="H14" s="1180">
        <v>0</v>
      </c>
      <c r="I14" s="1180"/>
      <c r="J14" s="1181">
        <v>0</v>
      </c>
      <c r="K14" s="1181"/>
      <c r="L14" s="1181">
        <f>BS!G11</f>
        <v>128400</v>
      </c>
      <c r="M14" s="1181"/>
      <c r="N14" s="1180">
        <v>0</v>
      </c>
      <c r="O14" s="1181"/>
      <c r="P14" s="1182">
        <f>F14+N14+J14+H14+L14</f>
        <v>128400</v>
      </c>
      <c r="Q14" s="1183"/>
      <c r="R14" s="1184"/>
      <c r="S14" s="1219"/>
      <c r="T14" s="1184"/>
      <c r="U14" s="1219"/>
      <c r="V14" s="1184"/>
      <c r="W14" s="1220"/>
      <c r="X14" s="1184"/>
    </row>
    <row r="15" spans="1:24" s="1158" customFormat="1" ht="15" customHeight="1">
      <c r="A15" s="1161"/>
      <c r="B15" s="1187" t="str">
        <f>[198]BS!A18</f>
        <v>Advances, deposits and other receivables</v>
      </c>
      <c r="C15" s="1163"/>
      <c r="D15" s="1179"/>
      <c r="E15" s="1179"/>
      <c r="F15" s="1180">
        <v>0</v>
      </c>
      <c r="G15" s="1180"/>
      <c r="H15" s="1180">
        <v>0</v>
      </c>
      <c r="I15" s="1180"/>
      <c r="J15" s="1181">
        <f>BS!G16</f>
        <v>367</v>
      </c>
      <c r="K15" s="1181"/>
      <c r="L15" s="1181">
        <v>0</v>
      </c>
      <c r="M15" s="1181"/>
      <c r="N15" s="1181">
        <v>0</v>
      </c>
      <c r="O15" s="1181"/>
      <c r="P15" s="1182">
        <f>F15+N15+J15+H15+L15</f>
        <v>367</v>
      </c>
      <c r="Q15" s="1183"/>
      <c r="R15" s="1184"/>
      <c r="S15" s="1219"/>
      <c r="T15" s="1184"/>
      <c r="U15" s="1219"/>
      <c r="V15" s="1184"/>
      <c r="W15" s="1220"/>
      <c r="X15" s="1184"/>
    </row>
    <row r="16" spans="1:24" s="1158" customFormat="1" ht="15" customHeight="1">
      <c r="A16" s="1161"/>
      <c r="B16" s="1187" t="str">
        <f>[198]BS!$A$16</f>
        <v>Profit receivable</v>
      </c>
      <c r="C16" s="1163"/>
      <c r="D16" s="1179"/>
      <c r="E16" s="1179"/>
      <c r="F16" s="1180">
        <v>0</v>
      </c>
      <c r="G16" s="1180"/>
      <c r="H16" s="1180">
        <v>0</v>
      </c>
      <c r="I16" s="1180"/>
      <c r="J16" s="1181">
        <f>BS!G14</f>
        <v>5820</v>
      </c>
      <c r="K16" s="1181"/>
      <c r="L16" s="1181">
        <v>0</v>
      </c>
      <c r="M16" s="1181"/>
      <c r="N16" s="1181">
        <v>0</v>
      </c>
      <c r="O16" s="1181"/>
      <c r="P16" s="1182">
        <f>F16+N16+J16+H16+L16</f>
        <v>5820</v>
      </c>
      <c r="Q16" s="1183"/>
      <c r="R16" s="1184"/>
      <c r="S16" s="1219"/>
      <c r="T16" s="1184"/>
      <c r="U16" s="1219"/>
      <c r="V16" s="1184"/>
      <c r="W16" s="1220"/>
      <c r="X16" s="1184"/>
    </row>
    <row r="17" spans="1:26" s="1158" customFormat="1" ht="15" customHeight="1" thickBot="1">
      <c r="A17" s="1161"/>
      <c r="C17" s="1163"/>
      <c r="D17" s="1179"/>
      <c r="E17" s="1179"/>
      <c r="F17" s="1188">
        <f>SUM(F14:F16)</f>
        <v>0</v>
      </c>
      <c r="G17" s="1189"/>
      <c r="H17" s="1188">
        <f>SUM(H14:H16)</f>
        <v>0</v>
      </c>
      <c r="I17" s="1189"/>
      <c r="J17" s="1188">
        <f t="shared" ref="J17:P17" si="0">SUM(J14:J16)</f>
        <v>6187</v>
      </c>
      <c r="K17" s="1188">
        <f t="shared" si="0"/>
        <v>0</v>
      </c>
      <c r="L17" s="1188">
        <f t="shared" si="0"/>
        <v>128400</v>
      </c>
      <c r="M17" s="1188">
        <f t="shared" si="0"/>
        <v>0</v>
      </c>
      <c r="N17" s="1188">
        <f t="shared" si="0"/>
        <v>0</v>
      </c>
      <c r="O17" s="1188">
        <f t="shared" si="0"/>
        <v>0</v>
      </c>
      <c r="P17" s="1188">
        <f t="shared" si="0"/>
        <v>134587</v>
      </c>
      <c r="Q17" s="1183"/>
      <c r="R17" s="1216"/>
      <c r="S17" s="1216"/>
      <c r="T17" s="1216"/>
      <c r="U17" s="1216"/>
      <c r="V17" s="1216"/>
      <c r="W17" s="1216"/>
      <c r="X17" s="1216"/>
    </row>
    <row r="18" spans="1:26" s="1158" customFormat="1" ht="14.4" thickTop="1">
      <c r="A18" s="1161"/>
      <c r="B18" s="1187"/>
      <c r="C18" s="1163"/>
      <c r="D18" s="1179"/>
      <c r="E18" s="1179"/>
      <c r="F18" s="1180"/>
      <c r="G18" s="1180"/>
      <c r="H18" s="1180"/>
      <c r="I18" s="1180"/>
      <c r="J18" s="1181"/>
      <c r="K18" s="1181"/>
      <c r="L18" s="1181"/>
      <c r="M18" s="1181"/>
      <c r="N18" s="1181"/>
      <c r="O18" s="1181"/>
      <c r="P18" s="1182"/>
      <c r="Q18" s="1183"/>
      <c r="R18" s="1184"/>
      <c r="S18" s="1183"/>
      <c r="T18" s="1181"/>
      <c r="U18" s="1183"/>
      <c r="V18" s="1184"/>
      <c r="W18" s="1185"/>
      <c r="X18" s="1184"/>
    </row>
    <row r="19" spans="1:26" s="1158" customFormat="1" ht="13.8">
      <c r="A19" s="1161"/>
      <c r="B19" s="1174" t="s">
        <v>4069</v>
      </c>
      <c r="C19" s="1163"/>
      <c r="D19" s="1179"/>
      <c r="E19" s="1179"/>
      <c r="F19" s="1180"/>
      <c r="G19" s="1180"/>
      <c r="H19" s="1180"/>
      <c r="I19" s="1180"/>
      <c r="J19" s="1181"/>
      <c r="K19" s="1181"/>
      <c r="L19" s="1181"/>
      <c r="M19" s="1181"/>
      <c r="N19" s="1181"/>
      <c r="O19" s="1181"/>
      <c r="P19" s="1182"/>
      <c r="Q19" s="1183"/>
      <c r="R19" s="1184"/>
      <c r="S19" s="1183"/>
      <c r="T19" s="1181"/>
      <c r="U19" s="1183"/>
      <c r="V19" s="1184"/>
      <c r="W19" s="1185"/>
      <c r="X19" s="1184"/>
    </row>
    <row r="20" spans="1:26" s="1158" customFormat="1" ht="13.8">
      <c r="A20" s="1161"/>
      <c r="B20" s="1187"/>
      <c r="C20" s="1163"/>
      <c r="D20" s="1179"/>
      <c r="E20" s="1179"/>
      <c r="F20" s="1180"/>
      <c r="G20" s="1180"/>
      <c r="H20" s="1180"/>
      <c r="I20" s="1180"/>
      <c r="J20" s="1181"/>
      <c r="K20" s="1181"/>
      <c r="L20" s="1181"/>
      <c r="M20" s="1181"/>
      <c r="N20" s="1181"/>
      <c r="O20" s="1181"/>
      <c r="P20" s="1182"/>
      <c r="Q20" s="1183"/>
      <c r="R20" s="1184"/>
      <c r="S20" s="1183"/>
      <c r="T20" s="1181"/>
      <c r="U20" s="1183"/>
      <c r="V20" s="1184"/>
      <c r="W20" s="1185"/>
      <c r="X20" s="1184"/>
    </row>
    <row r="21" spans="1:26" s="1158" customFormat="1" ht="13.8">
      <c r="A21" s="1161"/>
      <c r="B21" s="1192" t="s">
        <v>4070</v>
      </c>
      <c r="C21" s="1163"/>
      <c r="D21" s="1179"/>
      <c r="E21" s="1179"/>
      <c r="F21" s="1180">
        <v>0</v>
      </c>
      <c r="G21" s="1180"/>
      <c r="H21" s="1180">
        <v>0</v>
      </c>
      <c r="I21" s="1180"/>
      <c r="J21" s="1181">
        <v>0</v>
      </c>
      <c r="K21" s="1181"/>
      <c r="L21" s="1181">
        <v>0</v>
      </c>
      <c r="M21" s="1181"/>
      <c r="N21" s="1181">
        <f>BS!G20</f>
        <v>496</v>
      </c>
      <c r="O21" s="1181"/>
      <c r="P21" s="1182">
        <f>F21+N21+J21+H21+L21</f>
        <v>496</v>
      </c>
      <c r="Q21" s="1183"/>
      <c r="R21" s="1184"/>
      <c r="S21" s="1183"/>
      <c r="T21" s="1181"/>
      <c r="U21" s="1183"/>
      <c r="V21" s="1184"/>
      <c r="W21" s="1185"/>
      <c r="X21" s="1184"/>
    </row>
    <row r="22" spans="1:26" s="1158" customFormat="1" ht="13.8">
      <c r="A22" s="1161"/>
      <c r="B22" s="1192" t="s">
        <v>4071</v>
      </c>
      <c r="C22" s="1163"/>
      <c r="D22" s="1179"/>
      <c r="E22" s="1179"/>
      <c r="F22" s="1180">
        <v>0</v>
      </c>
      <c r="G22" s="1180"/>
      <c r="H22" s="1180">
        <v>0</v>
      </c>
      <c r="I22" s="1180"/>
      <c r="J22" s="1181">
        <v>0</v>
      </c>
      <c r="K22" s="1181"/>
      <c r="L22" s="1181">
        <v>0</v>
      </c>
      <c r="M22" s="1181"/>
      <c r="N22" s="1181">
        <f>BS!G22</f>
        <v>45</v>
      </c>
      <c r="O22" s="1181"/>
      <c r="P22" s="1182">
        <f>F22+N22+J22+H22+L22</f>
        <v>45</v>
      </c>
      <c r="Q22" s="1183"/>
      <c r="R22" s="1184"/>
      <c r="S22" s="1183"/>
      <c r="T22" s="1181"/>
      <c r="U22" s="1183"/>
      <c r="V22" s="1184"/>
      <c r="W22" s="1185"/>
      <c r="X22" s="1184"/>
    </row>
    <row r="23" spans="1:26" s="1158" customFormat="1" ht="13.8">
      <c r="A23" s="1161"/>
      <c r="B23" s="1192" t="s">
        <v>4072</v>
      </c>
      <c r="C23" s="1163"/>
      <c r="D23" s="1179"/>
      <c r="E23" s="1179"/>
      <c r="F23" s="1180">
        <v>0</v>
      </c>
      <c r="G23" s="1180"/>
      <c r="H23" s="1180">
        <v>0</v>
      </c>
      <c r="I23" s="1180"/>
      <c r="J23" s="1181">
        <v>0</v>
      </c>
      <c r="K23" s="1181"/>
      <c r="L23" s="1181">
        <v>0</v>
      </c>
      <c r="M23" s="1181"/>
      <c r="N23" s="1181">
        <f>BS!G24</f>
        <v>28</v>
      </c>
      <c r="O23" s="1181"/>
      <c r="P23" s="1182">
        <f>F23+N23+J23+H23+L23</f>
        <v>28</v>
      </c>
      <c r="Q23" s="1183"/>
      <c r="R23" s="1184"/>
      <c r="S23" s="1183"/>
      <c r="T23" s="1181"/>
      <c r="U23" s="1183"/>
      <c r="V23" s="1184"/>
      <c r="W23" s="1185"/>
      <c r="X23" s="1184"/>
    </row>
    <row r="24" spans="1:26" s="1158" customFormat="1" ht="13.8">
      <c r="A24" s="1161"/>
      <c r="B24" s="1192" t="str">
        <f>[198]BS!$A$28</f>
        <v>Accrued expenses and other liabilities</v>
      </c>
      <c r="C24" s="1163"/>
      <c r="D24" s="1179"/>
      <c r="E24" s="1179"/>
      <c r="F24" s="1180">
        <v>0</v>
      </c>
      <c r="G24" s="1180"/>
      <c r="H24" s="1180">
        <v>0</v>
      </c>
      <c r="I24" s="1180"/>
      <c r="J24" s="1181">
        <v>0</v>
      </c>
      <c r="K24" s="1181"/>
      <c r="L24" s="1181">
        <v>0</v>
      </c>
      <c r="M24" s="1181"/>
      <c r="N24" s="1181">
        <f>BS!G26</f>
        <v>1516</v>
      </c>
      <c r="O24" s="1181"/>
      <c r="P24" s="1182">
        <f>F24+N24+J24+H24+L24</f>
        <v>1516</v>
      </c>
      <c r="Q24" s="1183"/>
      <c r="R24" s="1184"/>
      <c r="S24" s="1183"/>
      <c r="T24" s="1181"/>
      <c r="U24" s="1183"/>
      <c r="V24" s="1184"/>
      <c r="W24" s="1185"/>
      <c r="X24" s="1184"/>
    </row>
    <row r="25" spans="1:26" s="1158" customFormat="1" ht="15" customHeight="1" thickBot="1">
      <c r="A25" s="1161"/>
      <c r="B25" s="1193"/>
      <c r="C25" s="1163"/>
      <c r="D25" s="1179"/>
      <c r="E25" s="1179"/>
      <c r="F25" s="1194">
        <f>SUM(F21:F24)</f>
        <v>0</v>
      </c>
      <c r="G25" s="1184"/>
      <c r="H25" s="1194">
        <f>SUM(H21:H24)</f>
        <v>0</v>
      </c>
      <c r="I25" s="1184"/>
      <c r="J25" s="1194">
        <f>SUM(J21:J24)</f>
        <v>0</v>
      </c>
      <c r="K25" s="1184"/>
      <c r="L25" s="1194">
        <f>SUM(L21:L24)</f>
        <v>0</v>
      </c>
      <c r="M25" s="1184"/>
      <c r="N25" s="1194">
        <f>SUM(N21:N24)</f>
        <v>2085</v>
      </c>
      <c r="O25" s="1184"/>
      <c r="P25" s="1194">
        <f>SUM(P21:P24)</f>
        <v>2085</v>
      </c>
      <c r="Q25" s="1183"/>
      <c r="R25" s="1184"/>
      <c r="S25" s="1183"/>
      <c r="T25" s="1181"/>
      <c r="U25" s="1183"/>
      <c r="V25" s="1184"/>
      <c r="W25" s="1185"/>
      <c r="X25" s="1186"/>
    </row>
    <row r="26" spans="1:26" s="1158" customFormat="1" ht="2.25" hidden="1" customHeight="1">
      <c r="A26" s="1161"/>
      <c r="B26" s="1187"/>
      <c r="C26" s="1163"/>
      <c r="D26" s="1179"/>
      <c r="E26" s="1179"/>
      <c r="F26" s="1180"/>
      <c r="G26" s="1180"/>
      <c r="H26" s="1180"/>
      <c r="I26" s="1180"/>
      <c r="J26" s="1181"/>
      <c r="K26" s="1181"/>
      <c r="L26" s="1181"/>
      <c r="M26" s="1181"/>
      <c r="N26" s="1181"/>
      <c r="O26" s="1181"/>
      <c r="P26" s="1182"/>
      <c r="Q26" s="1183"/>
      <c r="R26" s="1184"/>
      <c r="S26" s="1183"/>
      <c r="T26" s="1181"/>
      <c r="U26" s="1183"/>
      <c r="V26" s="1184"/>
      <c r="W26" s="1185"/>
      <c r="X26" s="1184"/>
    </row>
    <row r="27" spans="1:26" s="1158" customFormat="1" ht="15" customHeight="1" thickTop="1">
      <c r="A27" s="1161"/>
      <c r="B27" s="1162"/>
      <c r="C27" s="1163"/>
      <c r="D27" s="1163"/>
      <c r="E27" s="1163"/>
      <c r="R27" s="1195"/>
      <c r="S27" s="1195"/>
      <c r="T27" s="1195"/>
      <c r="U27" s="1195"/>
      <c r="V27" s="1195"/>
      <c r="W27" s="1195"/>
      <c r="X27" s="1195"/>
      <c r="Y27" s="1195"/>
      <c r="Z27" s="1196">
        <f>'[199]Note 17'!P74-'16(1)'!P25</f>
        <v>112858817</v>
      </c>
    </row>
    <row r="28" spans="1:26" s="1158" customFormat="1" ht="9.9" customHeight="1">
      <c r="A28" s="1161"/>
      <c r="B28" s="1162"/>
      <c r="C28" s="1163"/>
      <c r="D28" s="1163"/>
      <c r="E28" s="1163"/>
      <c r="F28" s="1163"/>
      <c r="G28" s="1163"/>
      <c r="H28" s="1163"/>
      <c r="I28" s="1163"/>
      <c r="J28" s="1166"/>
      <c r="K28" s="1166"/>
      <c r="L28" s="1166"/>
      <c r="M28" s="1166"/>
      <c r="N28" s="1166"/>
      <c r="O28" s="1166"/>
      <c r="P28" s="1166"/>
      <c r="Q28" s="1166"/>
      <c r="R28" s="1166"/>
      <c r="S28" s="1166"/>
      <c r="T28" s="1166"/>
      <c r="U28" s="1166"/>
      <c r="V28" s="1166"/>
      <c r="W28" s="1197"/>
      <c r="X28" s="1186"/>
    </row>
    <row r="29" spans="1:26" s="1158" customFormat="1" ht="15" customHeight="1">
      <c r="A29" s="1161"/>
      <c r="B29" s="1162"/>
      <c r="C29" s="1163"/>
      <c r="D29" s="1164"/>
      <c r="E29" s="1164"/>
      <c r="F29" s="2979">
        <v>43281</v>
      </c>
      <c r="G29" s="2979"/>
      <c r="H29" s="2979"/>
      <c r="I29" s="2979"/>
      <c r="J29" s="2979"/>
      <c r="K29" s="2979"/>
      <c r="L29" s="2979"/>
      <c r="M29" s="2979"/>
      <c r="N29" s="2979"/>
      <c r="O29" s="2979"/>
      <c r="P29" s="2979"/>
      <c r="Q29" s="2979"/>
      <c r="R29" s="2979"/>
      <c r="S29" s="2979"/>
      <c r="T29" s="2979"/>
      <c r="U29" s="2979"/>
      <c r="V29" s="2979"/>
      <c r="W29" s="2979"/>
      <c r="X29" s="2979"/>
    </row>
    <row r="30" spans="1:26" s="1158" customFormat="1" ht="15" customHeight="1">
      <c r="A30" s="1161"/>
      <c r="B30" s="1162"/>
      <c r="C30" s="1163"/>
      <c r="D30" s="1168"/>
      <c r="E30" s="1168"/>
      <c r="F30" s="2980" t="s">
        <v>4059</v>
      </c>
      <c r="G30" s="2980"/>
      <c r="H30" s="2980"/>
      <c r="I30" s="2980"/>
      <c r="J30" s="2980"/>
      <c r="K30" s="2980"/>
      <c r="L30" s="2980"/>
      <c r="M30" s="2980"/>
      <c r="N30" s="2980"/>
      <c r="O30" s="2980"/>
      <c r="P30" s="2980"/>
      <c r="Q30" s="1166"/>
      <c r="R30" s="2979" t="s">
        <v>4060</v>
      </c>
      <c r="S30" s="2979"/>
      <c r="T30" s="2979"/>
      <c r="U30" s="2979"/>
      <c r="V30" s="2979"/>
      <c r="W30" s="2979"/>
      <c r="X30" s="2979"/>
    </row>
    <row r="31" spans="1:26" s="1158" customFormat="1" ht="15" customHeight="1">
      <c r="A31" s="1161"/>
      <c r="B31" s="1162"/>
      <c r="C31" s="1163"/>
      <c r="D31" s="1168"/>
      <c r="E31" s="1168"/>
      <c r="F31" s="2980" t="s">
        <v>4085</v>
      </c>
      <c r="G31" s="2980"/>
      <c r="H31" s="2980"/>
      <c r="I31" s="2980"/>
      <c r="J31" s="2980"/>
      <c r="K31" s="2980"/>
      <c r="L31" s="2980"/>
      <c r="M31" s="2980"/>
      <c r="N31" s="2980"/>
      <c r="O31" s="2980"/>
      <c r="P31" s="2980"/>
      <c r="Q31" s="2980"/>
      <c r="R31" s="2980"/>
      <c r="S31" s="2980"/>
      <c r="T31" s="2980"/>
      <c r="U31" s="2980"/>
      <c r="V31" s="2980"/>
      <c r="W31" s="2980"/>
      <c r="X31" s="2980"/>
    </row>
    <row r="32" spans="1:26" s="1158" customFormat="1" ht="15" customHeight="1">
      <c r="A32" s="1161"/>
      <c r="B32" s="1162"/>
      <c r="C32" s="1163"/>
      <c r="D32" s="1168"/>
      <c r="E32" s="1168"/>
      <c r="F32" s="2976" t="s">
        <v>4061</v>
      </c>
      <c r="G32" s="1167"/>
      <c r="H32" s="2978" t="s">
        <v>4062</v>
      </c>
      <c r="I32" s="1167"/>
      <c r="J32" s="2978" t="s">
        <v>4063</v>
      </c>
      <c r="K32" s="1167"/>
      <c r="L32" s="2978" t="s">
        <v>4073</v>
      </c>
      <c r="M32" s="1167"/>
      <c r="N32" s="2978" t="s">
        <v>4065</v>
      </c>
      <c r="O32" s="1167"/>
      <c r="P32" s="2978" t="s">
        <v>2928</v>
      </c>
      <c r="Q32" s="1166"/>
      <c r="R32" s="1168"/>
      <c r="S32" s="1168"/>
      <c r="T32" s="1168"/>
      <c r="U32" s="1168"/>
      <c r="V32" s="1168"/>
      <c r="W32" s="1168"/>
      <c r="X32" s="1168"/>
    </row>
    <row r="33" spans="1:24" s="1158" customFormat="1" ht="50.1" customHeight="1">
      <c r="A33" s="1161"/>
      <c r="B33" s="1162"/>
      <c r="C33" s="1163"/>
      <c r="D33" s="1163"/>
      <c r="E33" s="1163"/>
      <c r="F33" s="2977"/>
      <c r="G33" s="1169"/>
      <c r="H33" s="2978"/>
      <c r="I33" s="1169"/>
      <c r="J33" s="2977"/>
      <c r="K33" s="1169"/>
      <c r="L33" s="2978"/>
      <c r="M33" s="1169"/>
      <c r="N33" s="2977"/>
      <c r="O33" s="1169"/>
      <c r="P33" s="2977"/>
      <c r="Q33" s="1166"/>
      <c r="R33" s="1170" t="s">
        <v>3579</v>
      </c>
      <c r="S33" s="1171"/>
      <c r="T33" s="1170" t="s">
        <v>3580</v>
      </c>
      <c r="U33" s="1171"/>
      <c r="V33" s="1170" t="s">
        <v>3581</v>
      </c>
      <c r="W33" s="1172"/>
      <c r="X33" s="1170" t="s">
        <v>2928</v>
      </c>
    </row>
    <row r="34" spans="1:24" s="1158" customFormat="1" ht="15" customHeight="1">
      <c r="A34" s="1161"/>
      <c r="B34" s="1162"/>
      <c r="C34" s="1163"/>
      <c r="D34" s="1163"/>
      <c r="E34" s="1163"/>
      <c r="F34" s="2974" t="s">
        <v>3163</v>
      </c>
      <c r="G34" s="2974"/>
      <c r="H34" s="2974"/>
      <c r="I34" s="2974"/>
      <c r="J34" s="2974"/>
      <c r="K34" s="2974"/>
      <c r="L34" s="2974"/>
      <c r="M34" s="2974"/>
      <c r="N34" s="2974"/>
      <c r="O34" s="2974"/>
      <c r="P34" s="2974"/>
      <c r="Q34" s="1166"/>
      <c r="R34" s="2974" t="s">
        <v>3163</v>
      </c>
      <c r="S34" s="2974"/>
      <c r="T34" s="2974"/>
      <c r="U34" s="2974"/>
      <c r="V34" s="2974"/>
      <c r="W34" s="2974"/>
      <c r="X34" s="2974"/>
    </row>
    <row r="35" spans="1:24" s="1158" customFormat="1" ht="15" customHeight="1">
      <c r="A35" s="1161"/>
      <c r="B35" s="1174" t="s">
        <v>4066</v>
      </c>
      <c r="C35" s="1163"/>
      <c r="D35" s="1163"/>
      <c r="E35" s="1163"/>
      <c r="F35" s="1163"/>
      <c r="G35" s="1163"/>
      <c r="H35" s="1163"/>
      <c r="I35" s="1163"/>
      <c r="J35" s="1166"/>
      <c r="K35" s="1166"/>
      <c r="L35" s="1166"/>
      <c r="M35" s="1166"/>
      <c r="N35" s="1166"/>
      <c r="O35" s="1166"/>
      <c r="P35" s="1166"/>
      <c r="Q35" s="1166"/>
      <c r="R35" s="1166"/>
      <c r="S35" s="1166"/>
      <c r="T35" s="1166"/>
      <c r="U35" s="1166"/>
      <c r="V35" s="1166"/>
      <c r="W35" s="1197"/>
      <c r="X35" s="1186"/>
    </row>
    <row r="36" spans="1:24" s="1158" customFormat="1" ht="8.1" customHeight="1">
      <c r="A36" s="1161"/>
      <c r="B36" s="1174"/>
      <c r="C36" s="1198"/>
      <c r="D36" s="1163"/>
      <c r="E36" s="1163"/>
      <c r="F36" s="1163"/>
      <c r="G36" s="1163"/>
      <c r="H36" s="1163"/>
      <c r="I36" s="1163"/>
      <c r="J36" s="1166"/>
      <c r="K36" s="1166"/>
      <c r="L36" s="1166"/>
      <c r="M36" s="1166"/>
      <c r="N36" s="1166"/>
      <c r="O36" s="1166"/>
      <c r="P36" s="1166"/>
      <c r="Q36" s="1166"/>
      <c r="R36" s="1166"/>
      <c r="S36" s="1166"/>
      <c r="T36" s="1166"/>
      <c r="U36" s="1166"/>
      <c r="V36" s="1166"/>
      <c r="W36" s="1197"/>
      <c r="X36" s="1186"/>
    </row>
    <row r="37" spans="1:24" s="1158" customFormat="1" ht="15" customHeight="1" thickBot="1">
      <c r="A37" s="1161"/>
      <c r="B37" s="1183" t="s">
        <v>2960</v>
      </c>
      <c r="C37" s="1163"/>
      <c r="D37" s="1163"/>
      <c r="E37" s="1163"/>
      <c r="F37" s="1223">
        <v>87073316</v>
      </c>
      <c r="G37" s="1163"/>
      <c r="H37" s="1226">
        <v>0</v>
      </c>
      <c r="I37" s="1163"/>
      <c r="J37" s="1224">
        <v>0</v>
      </c>
      <c r="K37" s="1199">
        <v>0</v>
      </c>
      <c r="L37" s="1224">
        <v>0</v>
      </c>
      <c r="M37" s="1199">
        <v>0</v>
      </c>
      <c r="N37" s="1224">
        <v>0</v>
      </c>
      <c r="O37" s="1199">
        <v>0</v>
      </c>
      <c r="P37" s="1224">
        <f>F37+N37+J37+H37+L37</f>
        <v>87073316</v>
      </c>
      <c r="Q37" s="1166"/>
      <c r="R37" s="1224">
        <v>0</v>
      </c>
      <c r="S37" s="1166"/>
      <c r="T37" s="1223">
        <f>F37+H37</f>
        <v>87073316</v>
      </c>
      <c r="U37" s="1166"/>
      <c r="V37" s="1224">
        <v>0</v>
      </c>
      <c r="W37" s="1197"/>
      <c r="X37" s="1225">
        <f>R37+T37+V37</f>
        <v>87073316</v>
      </c>
    </row>
    <row r="38" spans="1:24" s="1158" customFormat="1" ht="8.1" customHeight="1" thickTop="1">
      <c r="A38" s="1161"/>
      <c r="B38" s="1178"/>
      <c r="C38" s="1163"/>
      <c r="D38" s="1179"/>
      <c r="E38" s="1179"/>
      <c r="F38" s="1180"/>
      <c r="G38" s="1180"/>
      <c r="H38" s="1180"/>
      <c r="I38" s="1180"/>
      <c r="J38" s="1181"/>
      <c r="K38" s="1181"/>
      <c r="L38" s="1181"/>
      <c r="M38" s="1181"/>
      <c r="N38" s="1181"/>
      <c r="O38" s="1181"/>
      <c r="P38" s="1182"/>
      <c r="Q38" s="1203"/>
      <c r="R38" s="1184"/>
      <c r="S38" s="1203"/>
      <c r="T38" s="1181"/>
      <c r="U38" s="1203"/>
      <c r="V38" s="1184"/>
      <c r="W38" s="1204"/>
      <c r="X38" s="1186"/>
    </row>
    <row r="39" spans="1:24" s="1158" customFormat="1" ht="15" customHeight="1">
      <c r="A39" s="1161"/>
      <c r="B39" s="1174" t="s">
        <v>4067</v>
      </c>
      <c r="C39" s="1163"/>
      <c r="D39" s="1179"/>
      <c r="E39" s="1179"/>
      <c r="F39" s="1180"/>
      <c r="G39" s="1180"/>
      <c r="H39" s="1180"/>
      <c r="I39" s="1180"/>
      <c r="J39" s="1181"/>
      <c r="K39" s="1181"/>
      <c r="L39" s="1181"/>
      <c r="M39" s="1181"/>
      <c r="N39" s="1181"/>
      <c r="O39" s="1181"/>
      <c r="P39" s="1182"/>
      <c r="Q39" s="1203"/>
      <c r="R39" s="1184"/>
      <c r="S39" s="1203"/>
      <c r="T39" s="1181"/>
      <c r="U39" s="1203"/>
      <c r="V39" s="1184"/>
      <c r="W39" s="1204"/>
      <c r="X39" s="1186"/>
    </row>
    <row r="40" spans="1:24" s="1158" customFormat="1" ht="15" customHeight="1">
      <c r="A40" s="1161"/>
      <c r="B40" s="1187" t="s">
        <v>4068</v>
      </c>
      <c r="C40" s="1163"/>
      <c r="D40" s="1179"/>
      <c r="E40" s="1179"/>
      <c r="F40" s="1199">
        <v>0</v>
      </c>
      <c r="G40" s="1199"/>
      <c r="H40" s="1199">
        <v>0</v>
      </c>
      <c r="I40" s="1199"/>
      <c r="J40" s="1199">
        <v>0</v>
      </c>
      <c r="K40" s="1203"/>
      <c r="L40" s="1203">
        <v>142025719</v>
      </c>
      <c r="M40" s="1203"/>
      <c r="N40" s="1203">
        <v>0</v>
      </c>
      <c r="O40" s="1203"/>
      <c r="P40" s="1205">
        <f>F40+N40+J40+H40+L40</f>
        <v>142025719</v>
      </c>
      <c r="Q40" s="1203"/>
      <c r="R40" s="1206"/>
      <c r="S40" s="1203"/>
      <c r="T40" s="1203"/>
      <c r="U40" s="1203"/>
      <c r="V40" s="1206"/>
      <c r="W40" s="1204"/>
      <c r="X40" s="1206"/>
    </row>
    <row r="41" spans="1:24" s="1158" customFormat="1" ht="15" customHeight="1">
      <c r="A41" s="1161"/>
      <c r="B41" s="1187" t="s">
        <v>3882</v>
      </c>
      <c r="C41" s="1163"/>
      <c r="D41" s="1179"/>
      <c r="E41" s="1179"/>
      <c r="F41" s="1199">
        <v>0</v>
      </c>
      <c r="G41" s="1199"/>
      <c r="H41" s="1199">
        <v>0</v>
      </c>
      <c r="I41" s="1199"/>
      <c r="J41" s="1203">
        <v>216503</v>
      </c>
      <c r="K41" s="1203"/>
      <c r="L41" s="1203">
        <v>0</v>
      </c>
      <c r="M41" s="1203"/>
      <c r="N41" s="1203">
        <v>0</v>
      </c>
      <c r="O41" s="1203"/>
      <c r="P41" s="1205">
        <f>F41+N41+J41+H41+L41</f>
        <v>216503</v>
      </c>
      <c r="Q41" s="1203"/>
      <c r="R41" s="1206"/>
      <c r="S41" s="1203"/>
      <c r="T41" s="1203"/>
      <c r="U41" s="1203"/>
      <c r="V41" s="1206"/>
      <c r="W41" s="1204"/>
      <c r="X41" s="1206"/>
    </row>
    <row r="42" spans="1:24" s="1158" customFormat="1" ht="15" customHeight="1">
      <c r="A42" s="1161"/>
      <c r="B42" s="1187" t="s">
        <v>2938</v>
      </c>
      <c r="C42" s="1163"/>
      <c r="D42" s="1179"/>
      <c r="E42" s="1179"/>
      <c r="F42" s="1199">
        <v>0</v>
      </c>
      <c r="G42" s="1199"/>
      <c r="H42" s="1199">
        <v>0</v>
      </c>
      <c r="I42" s="1199"/>
      <c r="J42" s="1203">
        <v>1462895</v>
      </c>
      <c r="K42" s="1203"/>
      <c r="L42" s="1203">
        <v>0</v>
      </c>
      <c r="M42" s="1203"/>
      <c r="N42" s="1203">
        <v>0</v>
      </c>
      <c r="O42" s="1203"/>
      <c r="P42" s="1205">
        <f>F42+N42+J42+H42+L42</f>
        <v>1462895</v>
      </c>
      <c r="Q42" s="1203"/>
      <c r="R42" s="1206"/>
      <c r="S42" s="1203"/>
      <c r="T42" s="1203"/>
      <c r="U42" s="1203"/>
      <c r="V42" s="1206"/>
      <c r="W42" s="1204"/>
      <c r="X42" s="1206"/>
    </row>
    <row r="43" spans="1:24" s="1158" customFormat="1" ht="15" customHeight="1" thickBot="1">
      <c r="A43" s="1161"/>
      <c r="B43" s="1187"/>
      <c r="C43" s="1163"/>
      <c r="D43" s="1179"/>
      <c r="E43" s="1179"/>
      <c r="F43" s="1201">
        <f>SUM(F40:F42)</f>
        <v>0</v>
      </c>
      <c r="G43" s="1189"/>
      <c r="H43" s="1201">
        <f>SUM(H40:H42)</f>
        <v>0</v>
      </c>
      <c r="I43" s="1189"/>
      <c r="J43" s="1201">
        <f>SUM(J40:J42)</f>
        <v>1679398</v>
      </c>
      <c r="K43" s="1202"/>
      <c r="L43" s="1201">
        <f>SUM(L40:L42)</f>
        <v>142025719</v>
      </c>
      <c r="M43" s="1202"/>
      <c r="N43" s="1201">
        <f>SUM(N40:N42)</f>
        <v>0</v>
      </c>
      <c r="O43" s="1202"/>
      <c r="P43" s="1201">
        <f>SUM(P40:P42)</f>
        <v>143705117</v>
      </c>
      <c r="Q43" s="1203"/>
      <c r="R43" s="1206"/>
      <c r="S43" s="1203"/>
      <c r="T43" s="1203"/>
      <c r="U43" s="1203"/>
      <c r="V43" s="1206"/>
      <c r="W43" s="1204"/>
      <c r="X43" s="1206"/>
    </row>
    <row r="44" spans="1:24" s="1158" customFormat="1" ht="9.9" customHeight="1" thickTop="1">
      <c r="A44" s="1161"/>
      <c r="B44" s="1187"/>
      <c r="C44" s="1163"/>
      <c r="D44" s="1179"/>
      <c r="E44" s="1179"/>
      <c r="F44" s="1199"/>
      <c r="G44" s="1199"/>
      <c r="H44" s="1199"/>
      <c r="I44" s="1199"/>
      <c r="J44" s="1203"/>
      <c r="K44" s="1203"/>
      <c r="L44" s="1203"/>
      <c r="M44" s="1203"/>
      <c r="N44" s="1203"/>
      <c r="O44" s="1203"/>
      <c r="P44" s="1205"/>
      <c r="Q44" s="1203"/>
      <c r="R44" s="1206"/>
      <c r="S44" s="1203"/>
      <c r="T44" s="1203"/>
      <c r="U44" s="1203"/>
      <c r="V44" s="1206"/>
      <c r="W44" s="1204"/>
      <c r="X44" s="1206"/>
    </row>
    <row r="45" spans="1:24" s="1158" customFormat="1" ht="15" customHeight="1">
      <c r="A45" s="1161"/>
      <c r="B45" s="1174" t="s">
        <v>4074</v>
      </c>
      <c r="C45" s="1163"/>
      <c r="D45" s="1163"/>
      <c r="E45" s="1163"/>
      <c r="F45" s="1180"/>
      <c r="G45" s="1180"/>
      <c r="H45" s="1180"/>
      <c r="I45" s="1180"/>
      <c r="J45" s="1181"/>
      <c r="K45" s="1181"/>
      <c r="L45" s="1181"/>
      <c r="M45" s="1181"/>
      <c r="N45" s="1181"/>
      <c r="O45" s="1181"/>
      <c r="P45" s="1181"/>
      <c r="Q45" s="1203"/>
      <c r="R45" s="1184"/>
      <c r="S45" s="1203"/>
      <c r="T45" s="1181"/>
      <c r="U45" s="1203"/>
      <c r="V45" s="1184"/>
      <c r="W45" s="1204"/>
      <c r="X45" s="1186"/>
    </row>
    <row r="46" spans="1:24" s="1158" customFormat="1" ht="15" customHeight="1">
      <c r="A46" s="1161"/>
      <c r="B46" s="1192" t="s">
        <v>4070</v>
      </c>
      <c r="C46" s="1163"/>
      <c r="D46" s="1163"/>
      <c r="E46" s="1163"/>
      <c r="F46" s="1199">
        <v>0</v>
      </c>
      <c r="G46" s="1199">
        <v>0</v>
      </c>
      <c r="H46" s="1199">
        <v>0</v>
      </c>
      <c r="I46" s="1199">
        <v>0</v>
      </c>
      <c r="J46" s="1199">
        <v>0</v>
      </c>
      <c r="K46" s="1199">
        <v>0</v>
      </c>
      <c r="L46" s="1199">
        <v>0</v>
      </c>
      <c r="M46" s="1181"/>
      <c r="N46" s="1203">
        <v>272319</v>
      </c>
      <c r="O46" s="1181"/>
      <c r="P46" s="1203">
        <f>F46+N46+J46+H46+L46</f>
        <v>272319</v>
      </c>
      <c r="Q46" s="1203"/>
      <c r="R46" s="1184"/>
      <c r="S46" s="1203"/>
      <c r="T46" s="1181"/>
      <c r="U46" s="1203"/>
      <c r="V46" s="1184"/>
      <c r="W46" s="1204"/>
      <c r="X46" s="1186"/>
    </row>
    <row r="47" spans="1:24" s="1158" customFormat="1" ht="15" customHeight="1">
      <c r="A47" s="1161"/>
      <c r="B47" s="1192" t="s">
        <v>4071</v>
      </c>
      <c r="C47" s="1163"/>
      <c r="D47" s="1163"/>
      <c r="E47" s="1163"/>
      <c r="F47" s="1199">
        <v>0</v>
      </c>
      <c r="G47" s="1199">
        <v>0</v>
      </c>
      <c r="H47" s="1199">
        <v>0</v>
      </c>
      <c r="I47" s="1199">
        <v>0</v>
      </c>
      <c r="J47" s="1199">
        <v>0</v>
      </c>
      <c r="K47" s="1199">
        <v>0</v>
      </c>
      <c r="L47" s="1199">
        <v>0</v>
      </c>
      <c r="M47" s="1181"/>
      <c r="N47" s="1203">
        <v>30787</v>
      </c>
      <c r="O47" s="1181"/>
      <c r="P47" s="1203">
        <f>F47+N47+J47+H47+L47</f>
        <v>30787</v>
      </c>
      <c r="Q47" s="1203"/>
      <c r="R47" s="1184"/>
      <c r="S47" s="1203"/>
      <c r="T47" s="1181"/>
      <c r="U47" s="1203"/>
      <c r="V47" s="1184"/>
      <c r="W47" s="1204"/>
      <c r="X47" s="1186"/>
    </row>
    <row r="48" spans="1:24" s="1158" customFormat="1" ht="15" customHeight="1">
      <c r="A48" s="1161"/>
      <c r="B48" s="1192" t="s">
        <v>4072</v>
      </c>
      <c r="C48" s="1163"/>
      <c r="D48" s="1163"/>
      <c r="E48" s="1163"/>
      <c r="F48" s="1199">
        <v>0</v>
      </c>
      <c r="G48" s="1199">
        <v>0</v>
      </c>
      <c r="H48" s="1199">
        <v>0</v>
      </c>
      <c r="I48" s="1199">
        <v>0</v>
      </c>
      <c r="J48" s="1199">
        <v>0</v>
      </c>
      <c r="K48" s="1199">
        <v>0</v>
      </c>
      <c r="L48" s="1199">
        <v>0</v>
      </c>
      <c r="M48" s="1181"/>
      <c r="N48" s="1203">
        <v>0</v>
      </c>
      <c r="O48" s="1181"/>
      <c r="P48" s="1203">
        <f>F48+N48+J48+H48+L48</f>
        <v>0</v>
      </c>
      <c r="Q48" s="1203"/>
      <c r="R48" s="1184"/>
      <c r="S48" s="1203"/>
      <c r="T48" s="1181"/>
      <c r="U48" s="1203"/>
      <c r="V48" s="1184"/>
      <c r="W48" s="1204"/>
      <c r="X48" s="1186"/>
    </row>
    <row r="49" spans="1:24" s="1158" customFormat="1" ht="15" customHeight="1">
      <c r="A49" s="1161"/>
      <c r="B49" s="1192" t="s">
        <v>3158</v>
      </c>
      <c r="C49" s="1163"/>
      <c r="D49" s="1163"/>
      <c r="E49" s="1163"/>
      <c r="F49" s="1199">
        <v>0</v>
      </c>
      <c r="G49" s="1199">
        <v>0</v>
      </c>
      <c r="H49" s="1199">
        <v>0</v>
      </c>
      <c r="I49" s="1199">
        <v>0</v>
      </c>
      <c r="J49" s="1199">
        <v>0</v>
      </c>
      <c r="K49" s="1199">
        <v>0</v>
      </c>
      <c r="L49" s="1199">
        <v>0</v>
      </c>
      <c r="M49" s="1181"/>
      <c r="N49" s="1203">
        <v>159281</v>
      </c>
      <c r="O49" s="1181"/>
      <c r="P49" s="1203">
        <f>F49+N49+J49+H49+L49</f>
        <v>159281</v>
      </c>
      <c r="Q49" s="1203"/>
      <c r="R49" s="1184"/>
      <c r="S49" s="1203"/>
      <c r="T49" s="1181"/>
      <c r="U49" s="1203"/>
      <c r="V49" s="1184"/>
      <c r="W49" s="1204"/>
      <c r="X49" s="1186"/>
    </row>
    <row r="50" spans="1:24" s="1158" customFormat="1" ht="15" customHeight="1" thickBot="1">
      <c r="A50" s="1161"/>
      <c r="B50" s="1174"/>
      <c r="C50" s="1163"/>
      <c r="D50" s="1163"/>
      <c r="E50" s="1163"/>
      <c r="F50" s="1201">
        <f>SUM(F46:F49)</f>
        <v>0</v>
      </c>
      <c r="G50" s="1189"/>
      <c r="H50" s="1201">
        <f>SUM(H46:H49)</f>
        <v>0</v>
      </c>
      <c r="I50" s="1189"/>
      <c r="J50" s="1201">
        <f>SUM(J46:J49)</f>
        <v>0</v>
      </c>
      <c r="K50" s="1202"/>
      <c r="L50" s="1201">
        <f>SUM(L46:L49)</f>
        <v>0</v>
      </c>
      <c r="M50" s="1202"/>
      <c r="N50" s="1201">
        <f>SUM(N46:N49)</f>
        <v>462387</v>
      </c>
      <c r="O50" s="1202"/>
      <c r="P50" s="1201">
        <f>SUM(P46:P49)</f>
        <v>462387</v>
      </c>
      <c r="Q50" s="1203"/>
      <c r="R50" s="1184"/>
      <c r="S50" s="1203"/>
      <c r="T50" s="1181"/>
      <c r="U50" s="1203"/>
      <c r="V50" s="1184"/>
      <c r="W50" s="1204"/>
      <c r="X50" s="1186"/>
    </row>
    <row r="51" spans="1:24" s="1158" customFormat="1" ht="15" customHeight="1" thickTop="1">
      <c r="A51" s="1161"/>
      <c r="B51" s="1193"/>
      <c r="C51" s="1163"/>
      <c r="D51" s="1179"/>
      <c r="E51" s="1179"/>
      <c r="Q51" s="1203"/>
      <c r="R51" s="1206"/>
      <c r="S51" s="1203"/>
      <c r="T51" s="1203"/>
      <c r="U51" s="1203"/>
      <c r="V51" s="1206"/>
      <c r="W51" s="1204"/>
      <c r="X51" s="1200"/>
    </row>
    <row r="52" spans="1:24" ht="9.75" customHeight="1"/>
  </sheetData>
  <mergeCells count="24">
    <mergeCell ref="F31:X31"/>
    <mergeCell ref="F2:X2"/>
    <mergeCell ref="F3:P3"/>
    <mergeCell ref="R3:X3"/>
    <mergeCell ref="F4:X4"/>
    <mergeCell ref="F5:F6"/>
    <mergeCell ref="H5:H6"/>
    <mergeCell ref="J5:J6"/>
    <mergeCell ref="L5:L6"/>
    <mergeCell ref="N5:N6"/>
    <mergeCell ref="P5:P6"/>
    <mergeCell ref="F7:P7"/>
    <mergeCell ref="R7:X7"/>
    <mergeCell ref="F29:X29"/>
    <mergeCell ref="F30:P30"/>
    <mergeCell ref="R30:X30"/>
    <mergeCell ref="F34:P34"/>
    <mergeCell ref="R34:X34"/>
    <mergeCell ref="F32:F33"/>
    <mergeCell ref="H32:H33"/>
    <mergeCell ref="J32:J33"/>
    <mergeCell ref="L32:L33"/>
    <mergeCell ref="N32:N33"/>
    <mergeCell ref="P32:P33"/>
  </mergeCells>
  <pageMargins left="0.4" right="0.4" top="0.5" bottom="0" header="0.25" footer="0"/>
  <pageSetup paperSize="9" scale="57" firstPageNumber="22" orientation="landscape" useFirstPageNumber="1" r:id="rId1"/>
  <headerFooter>
    <oddHeader>&amp;C&amp;"Arial Black,Regular"&amp;P&amp;R&amp;"Arial Black,Regular"FAYSAL FINANCIAL SECTOROPPORTUNITY FUND</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3"/>
  <sheetViews>
    <sheetView view="pageBreakPreview" zoomScale="90" zoomScaleNormal="75" zoomScaleSheetLayoutView="90" workbookViewId="0">
      <selection activeCell="H27" sqref="H27"/>
    </sheetView>
  </sheetViews>
  <sheetFormatPr defaultColWidth="9.109375" defaultRowHeight="14.25" customHeight="1"/>
  <cols>
    <col min="1" max="1" width="3.6640625" style="1156" customWidth="1"/>
    <col min="2" max="2" width="5.33203125" style="1160" customWidth="1"/>
    <col min="3" max="3" width="4.6640625" style="1160" customWidth="1"/>
    <col min="4" max="4" width="32.33203125" style="1160" customWidth="1"/>
    <col min="5" max="5" width="34.88671875" style="1160" customWidth="1"/>
    <col min="6" max="6" width="15.6640625" style="1160" customWidth="1"/>
    <col min="7" max="7" width="0.88671875" style="1160" customWidth="1"/>
    <col min="8" max="8" width="19" style="1160" customWidth="1"/>
    <col min="9" max="9" width="0.88671875" style="1160" customWidth="1"/>
    <col min="10" max="10" width="17.44140625" style="1160" customWidth="1"/>
    <col min="11" max="11" width="0.44140625" style="1160" customWidth="1"/>
    <col min="12" max="12" width="13.88671875" style="1160" customWidth="1"/>
    <col min="13" max="13" width="0.5546875" style="1160" customWidth="1"/>
    <col min="14" max="14" width="15.6640625" style="1160" customWidth="1"/>
    <col min="15" max="15" width="0.88671875" style="1160" customWidth="1"/>
    <col min="16" max="16" width="17.33203125" style="1160" customWidth="1"/>
    <col min="17" max="17" width="1.6640625" style="1160" customWidth="1"/>
    <col min="18" max="18" width="12.44140625" style="1160" customWidth="1"/>
    <col min="19" max="19" width="0.88671875" style="1160" customWidth="1"/>
    <col min="20" max="20" width="13.88671875" style="1160" customWidth="1"/>
    <col min="21" max="21" width="0.88671875" style="1160" customWidth="1"/>
    <col min="22" max="22" width="13.6640625" style="1160" customWidth="1"/>
    <col min="23" max="23" width="0.88671875" style="1160" customWidth="1"/>
    <col min="24" max="24" width="17.6640625" style="1160" customWidth="1"/>
    <col min="25" max="16384" width="9.109375" style="1160"/>
  </cols>
  <sheetData>
    <row r="1" spans="1:24" ht="13.8">
      <c r="B1" s="1157"/>
      <c r="C1" s="1158"/>
      <c r="D1" s="1159"/>
      <c r="E1" s="1159"/>
      <c r="F1" s="1159"/>
      <c r="G1" s="1159"/>
      <c r="H1" s="1159"/>
      <c r="I1" s="1159"/>
      <c r="J1" s="1159"/>
      <c r="K1" s="1159"/>
      <c r="L1" s="1159"/>
      <c r="M1" s="1159"/>
      <c r="N1" s="1159"/>
      <c r="O1" s="1159"/>
      <c r="P1" s="1159"/>
      <c r="Q1" s="1159"/>
      <c r="R1" s="1159"/>
      <c r="S1" s="1159"/>
      <c r="T1" s="1159"/>
      <c r="U1" s="1159"/>
      <c r="V1" s="1159"/>
    </row>
    <row r="2" spans="1:24" s="1158" customFormat="1" ht="15" customHeight="1">
      <c r="A2" s="1161"/>
      <c r="B2" s="1162"/>
      <c r="C2" s="1163"/>
      <c r="D2" s="1164"/>
      <c r="E2" s="1164"/>
      <c r="F2" s="2979">
        <v>43465</v>
      </c>
      <c r="G2" s="2979"/>
      <c r="H2" s="2979"/>
      <c r="I2" s="2979"/>
      <c r="J2" s="2979"/>
      <c r="K2" s="2979"/>
      <c r="L2" s="2979"/>
      <c r="M2" s="2979"/>
      <c r="N2" s="2979"/>
      <c r="O2" s="2979"/>
      <c r="P2" s="2979"/>
      <c r="Q2" s="2979"/>
      <c r="R2" s="2979"/>
      <c r="S2" s="2979"/>
      <c r="T2" s="2979"/>
      <c r="U2" s="2979"/>
      <c r="V2" s="2979"/>
      <c r="W2" s="2979"/>
      <c r="X2" s="2979"/>
    </row>
    <row r="3" spans="1:24" s="1158" customFormat="1" ht="15" customHeight="1">
      <c r="A3" s="1161"/>
      <c r="B3" s="1162"/>
      <c r="C3" s="1163"/>
      <c r="D3" s="1165"/>
      <c r="E3" s="1165"/>
      <c r="F3" s="2980" t="s">
        <v>4059</v>
      </c>
      <c r="G3" s="2980"/>
      <c r="H3" s="2980"/>
      <c r="I3" s="2980"/>
      <c r="J3" s="2980"/>
      <c r="K3" s="2980"/>
      <c r="L3" s="2980"/>
      <c r="M3" s="2980"/>
      <c r="N3" s="2980"/>
      <c r="O3" s="2980"/>
      <c r="P3" s="2980"/>
      <c r="Q3" s="1166"/>
      <c r="R3" s="2979" t="s">
        <v>4060</v>
      </c>
      <c r="S3" s="2979"/>
      <c r="T3" s="2979"/>
      <c r="U3" s="2979"/>
      <c r="V3" s="2979"/>
      <c r="W3" s="2979"/>
      <c r="X3" s="2979"/>
    </row>
    <row r="4" spans="1:24" s="1158" customFormat="1" ht="15" customHeight="1">
      <c r="A4" s="1161"/>
      <c r="B4" s="1162"/>
      <c r="C4" s="1163"/>
      <c r="D4" s="1165"/>
      <c r="E4" s="1165"/>
      <c r="F4" s="2980" t="s">
        <v>4086</v>
      </c>
      <c r="G4" s="2980"/>
      <c r="H4" s="2980"/>
      <c r="I4" s="2980"/>
      <c r="J4" s="2980"/>
      <c r="K4" s="2980"/>
      <c r="L4" s="2980"/>
      <c r="M4" s="2980"/>
      <c r="N4" s="2980"/>
      <c r="O4" s="2980"/>
      <c r="P4" s="2980"/>
      <c r="Q4" s="2980"/>
      <c r="R4" s="2980"/>
      <c r="S4" s="2980"/>
      <c r="T4" s="2980"/>
      <c r="U4" s="2980"/>
      <c r="V4" s="2980"/>
      <c r="W4" s="2980"/>
      <c r="X4" s="2980"/>
    </row>
    <row r="5" spans="1:24" s="1158" customFormat="1" ht="15" customHeight="1">
      <c r="A5" s="1161"/>
      <c r="B5" s="1162"/>
      <c r="C5" s="1163"/>
      <c r="E5" s="1167"/>
      <c r="F5" s="2976" t="s">
        <v>4061</v>
      </c>
      <c r="G5" s="1167"/>
      <c r="H5" s="2978" t="s">
        <v>4062</v>
      </c>
      <c r="I5" s="1167"/>
      <c r="J5" s="2978" t="s">
        <v>4063</v>
      </c>
      <c r="K5" s="1167"/>
      <c r="L5" s="2978" t="s">
        <v>4064</v>
      </c>
      <c r="M5" s="1167"/>
      <c r="N5" s="2978" t="s">
        <v>4065</v>
      </c>
      <c r="O5" s="1167"/>
      <c r="P5" s="2978" t="s">
        <v>2928</v>
      </c>
      <c r="Q5" s="1166"/>
      <c r="R5" s="1168"/>
      <c r="S5" s="1168"/>
      <c r="T5" s="1168"/>
      <c r="U5" s="1168"/>
      <c r="V5" s="1168"/>
      <c r="W5" s="1168"/>
      <c r="X5" s="1168"/>
    </row>
    <row r="6" spans="1:24" s="1158" customFormat="1" ht="42.9" customHeight="1">
      <c r="A6" s="1161"/>
      <c r="B6" s="1162"/>
      <c r="C6" s="1163"/>
      <c r="E6" s="1169"/>
      <c r="F6" s="2977"/>
      <c r="G6" s="1169"/>
      <c r="H6" s="2978"/>
      <c r="I6" s="1169"/>
      <c r="J6" s="2977"/>
      <c r="K6" s="1169"/>
      <c r="L6" s="2978"/>
      <c r="M6" s="1169"/>
      <c r="N6" s="2977"/>
      <c r="O6" s="1169"/>
      <c r="P6" s="2977"/>
      <c r="Q6" s="1166"/>
      <c r="R6" s="1170" t="s">
        <v>3579</v>
      </c>
      <c r="S6" s="1171"/>
      <c r="T6" s="1170" t="s">
        <v>3580</v>
      </c>
      <c r="U6" s="1171"/>
      <c r="V6" s="1170" t="s">
        <v>3581</v>
      </c>
      <c r="W6" s="1172"/>
      <c r="X6" s="1170" t="s">
        <v>2928</v>
      </c>
    </row>
    <row r="7" spans="1:24" s="1158" customFormat="1" ht="15" customHeight="1">
      <c r="A7" s="1161"/>
      <c r="B7" s="1162"/>
      <c r="C7" s="1163"/>
      <c r="E7" s="1173"/>
      <c r="F7" s="2974" t="s">
        <v>3163</v>
      </c>
      <c r="G7" s="2974"/>
      <c r="H7" s="2974"/>
      <c r="I7" s="2974"/>
      <c r="J7" s="2974"/>
      <c r="K7" s="2974"/>
      <c r="L7" s="2974"/>
      <c r="M7" s="2974"/>
      <c r="N7" s="2974"/>
      <c r="O7" s="2974"/>
      <c r="P7" s="2974"/>
      <c r="Q7" s="1166"/>
      <c r="R7" s="2974" t="s">
        <v>3163</v>
      </c>
      <c r="S7" s="2974"/>
      <c r="T7" s="2974"/>
      <c r="U7" s="2974"/>
      <c r="V7" s="2974"/>
      <c r="W7" s="2974"/>
      <c r="X7" s="2974"/>
    </row>
    <row r="8" spans="1:24" s="1158" customFormat="1" ht="15" customHeight="1">
      <c r="A8" s="1161"/>
      <c r="B8" s="1174" t="s">
        <v>4066</v>
      </c>
      <c r="C8" s="1163"/>
      <c r="D8" s="1163"/>
      <c r="E8" s="1163"/>
      <c r="F8" s="1163"/>
      <c r="G8" s="1163"/>
      <c r="H8" s="1163"/>
      <c r="I8" s="1163"/>
      <c r="J8" s="1166"/>
      <c r="K8" s="1166"/>
      <c r="L8" s="1166"/>
      <c r="M8" s="1166"/>
      <c r="N8" s="1166"/>
      <c r="O8" s="1166"/>
      <c r="P8" s="1166"/>
      <c r="Q8" s="1166"/>
      <c r="R8" s="1175"/>
      <c r="S8" s="1175"/>
      <c r="T8" s="1175"/>
      <c r="U8" s="1175"/>
      <c r="V8" s="1175"/>
      <c r="W8" s="1175"/>
      <c r="X8" s="1175"/>
    </row>
    <row r="9" spans="1:24" s="1158" customFormat="1" ht="15" customHeight="1">
      <c r="A9" s="1161"/>
      <c r="B9" s="1187" t="e">
        <f>'16(1)'!B9</f>
        <v>#REF!</v>
      </c>
      <c r="C9" s="1163"/>
      <c r="D9" s="1179"/>
      <c r="E9" s="1179"/>
      <c r="F9" s="1180"/>
      <c r="G9" s="1180"/>
      <c r="H9" s="1180"/>
      <c r="I9" s="1180"/>
      <c r="J9" s="1181"/>
      <c r="K9" s="1181"/>
      <c r="L9" s="1181"/>
      <c r="M9" s="1181"/>
      <c r="N9" s="1181"/>
      <c r="O9" s="1181"/>
      <c r="P9" s="1182"/>
      <c r="Q9" s="1183"/>
      <c r="R9" s="1184"/>
      <c r="S9" s="1183"/>
      <c r="T9" s="1184"/>
      <c r="U9" s="1183"/>
      <c r="V9" s="1184"/>
      <c r="W9" s="1185"/>
      <c r="X9" s="1184">
        <f>R9+T9+V9</f>
        <v>0</v>
      </c>
    </row>
    <row r="10" spans="1:24" s="1158" customFormat="1" ht="15" customHeight="1" thickBot="1">
      <c r="A10" s="1161"/>
      <c r="B10" s="1187" t="str">
        <f>'16(1)'!B10</f>
        <v xml:space="preserve">    statement of investments by category)</v>
      </c>
      <c r="C10" s="1163"/>
      <c r="D10" s="1179"/>
      <c r="E10" s="1179"/>
      <c r="F10" s="1176">
        <v>0</v>
      </c>
      <c r="G10" s="1180"/>
      <c r="H10" s="1176">
        <v>0</v>
      </c>
      <c r="I10" s="1180"/>
      <c r="J10" s="1221">
        <f>BS!I12</f>
        <v>77849</v>
      </c>
      <c r="K10" s="1181"/>
      <c r="L10" s="1221">
        <v>0</v>
      </c>
      <c r="M10" s="1181"/>
      <c r="N10" s="1221">
        <v>0</v>
      </c>
      <c r="O10" s="1181"/>
      <c r="P10" s="1221">
        <f>F10+N10+J10+H10+L10</f>
        <v>77849</v>
      </c>
      <c r="Q10" s="1183"/>
      <c r="R10" s="1222">
        <v>0</v>
      </c>
      <c r="S10" s="1183"/>
      <c r="T10" s="1221">
        <f>P10</f>
        <v>77849</v>
      </c>
      <c r="U10" s="1183"/>
      <c r="V10" s="1222">
        <v>0</v>
      </c>
      <c r="W10" s="1185"/>
      <c r="X10" s="1222">
        <f>R10+T10+V10</f>
        <v>77849</v>
      </c>
    </row>
    <row r="11" spans="1:24" s="1158" customFormat="1" ht="8.1" customHeight="1" thickTop="1">
      <c r="A11" s="1161"/>
      <c r="B11" s="1178"/>
      <c r="C11" s="1163"/>
      <c r="D11" s="1179"/>
      <c r="E11" s="1179"/>
      <c r="F11" s="1180"/>
      <c r="G11" s="1180"/>
      <c r="H11" s="1180"/>
      <c r="I11" s="1180"/>
      <c r="J11" s="1181"/>
      <c r="K11" s="1181"/>
      <c r="L11" s="1181"/>
      <c r="M11" s="1181"/>
      <c r="N11" s="1181"/>
      <c r="O11" s="1181"/>
      <c r="P11" s="1182"/>
      <c r="Q11" s="1183"/>
      <c r="R11" s="1184"/>
      <c r="S11" s="1183"/>
      <c r="T11" s="1181"/>
      <c r="U11" s="1183"/>
      <c r="V11" s="1184"/>
      <c r="W11" s="1185"/>
      <c r="X11" s="1186"/>
    </row>
    <row r="12" spans="1:24" s="1158" customFormat="1" ht="15" customHeight="1">
      <c r="A12" s="1161"/>
      <c r="B12" s="1174" t="s">
        <v>4067</v>
      </c>
      <c r="C12" s="1163"/>
      <c r="D12" s="1179"/>
      <c r="E12" s="1179"/>
      <c r="F12" s="1180"/>
      <c r="G12" s="1180"/>
      <c r="H12" s="1180"/>
      <c r="I12" s="1180"/>
      <c r="J12" s="1181"/>
      <c r="K12" s="1181"/>
      <c r="L12" s="1181"/>
      <c r="M12" s="1181"/>
      <c r="N12" s="1181"/>
      <c r="O12" s="1181"/>
      <c r="P12" s="1182"/>
      <c r="Q12" s="1183"/>
      <c r="R12" s="1184"/>
      <c r="S12" s="1183"/>
      <c r="T12" s="1181"/>
      <c r="U12" s="1183"/>
      <c r="V12" s="1184"/>
      <c r="W12" s="1185"/>
      <c r="X12" s="1186"/>
    </row>
    <row r="13" spans="1:24" s="1158" customFormat="1" ht="9" customHeight="1">
      <c r="A13" s="1161"/>
      <c r="B13" s="1174"/>
      <c r="C13" s="1163"/>
      <c r="D13" s="1179"/>
      <c r="E13" s="1179"/>
      <c r="F13" s="1180"/>
      <c r="G13" s="1180"/>
      <c r="H13" s="1180"/>
      <c r="I13" s="1180"/>
      <c r="J13" s="1181"/>
      <c r="K13" s="1181"/>
      <c r="L13" s="1181"/>
      <c r="M13" s="1181"/>
      <c r="N13" s="1181"/>
      <c r="O13" s="1181"/>
      <c r="P13" s="1182"/>
      <c r="Q13" s="1183"/>
      <c r="R13" s="1184"/>
      <c r="S13" s="1183"/>
      <c r="T13" s="1181"/>
      <c r="U13" s="1183"/>
      <c r="V13" s="1184"/>
      <c r="W13" s="1185"/>
      <c r="X13" s="1186"/>
    </row>
    <row r="14" spans="1:24" s="1158" customFormat="1" ht="15" customHeight="1">
      <c r="A14" s="1161"/>
      <c r="B14" s="1187" t="s">
        <v>4068</v>
      </c>
      <c r="C14" s="1163"/>
      <c r="D14" s="1179"/>
      <c r="E14" s="1179"/>
      <c r="F14" s="1180">
        <v>0</v>
      </c>
      <c r="G14" s="1180"/>
      <c r="H14" s="1180">
        <v>0</v>
      </c>
      <c r="I14" s="1180"/>
      <c r="J14" s="1181">
        <v>0</v>
      </c>
      <c r="K14" s="1181"/>
      <c r="L14" s="1181">
        <f>BS!I11</f>
        <v>210634</v>
      </c>
      <c r="M14" s="1181"/>
      <c r="N14" s="1180">
        <v>0</v>
      </c>
      <c r="O14" s="1181"/>
      <c r="P14" s="1182">
        <f>F14+N14+J14+H14+L14</f>
        <v>210634</v>
      </c>
      <c r="Q14" s="1183"/>
      <c r="R14" s="1184"/>
      <c r="S14" s="1219"/>
      <c r="T14" s="1184"/>
      <c r="U14" s="1219"/>
      <c r="V14" s="1184"/>
      <c r="W14" s="1220"/>
      <c r="X14" s="1184"/>
    </row>
    <row r="15" spans="1:24" s="1158" customFormat="1" ht="15" customHeight="1">
      <c r="A15" s="1161"/>
      <c r="B15" s="1187" t="str">
        <f>[198]BS!A18</f>
        <v>Advances, deposits and other receivables</v>
      </c>
      <c r="C15" s="1163"/>
      <c r="D15" s="1179"/>
      <c r="E15" s="1179"/>
      <c r="F15" s="1180">
        <v>0</v>
      </c>
      <c r="G15" s="1180"/>
      <c r="H15" s="1180">
        <v>0</v>
      </c>
      <c r="I15" s="1180"/>
      <c r="J15" s="1181">
        <f>BS!I16</f>
        <v>226</v>
      </c>
      <c r="K15" s="1181"/>
      <c r="L15" s="1181">
        <v>0</v>
      </c>
      <c r="M15" s="1181"/>
      <c r="N15" s="1181">
        <v>0</v>
      </c>
      <c r="O15" s="1181"/>
      <c r="P15" s="1182">
        <f>F15+N15+J15+H15+L15</f>
        <v>226</v>
      </c>
      <c r="Q15" s="1183"/>
      <c r="R15" s="1184"/>
      <c r="S15" s="1219"/>
      <c r="T15" s="1184"/>
      <c r="U15" s="1219"/>
      <c r="V15" s="1184"/>
      <c r="W15" s="1220"/>
      <c r="X15" s="1184"/>
    </row>
    <row r="16" spans="1:24" s="1158" customFormat="1" ht="15" customHeight="1">
      <c r="A16" s="1161"/>
      <c r="B16" s="1187" t="str">
        <f>[198]BS!$A$16</f>
        <v>Profit receivable</v>
      </c>
      <c r="C16" s="1163"/>
      <c r="D16" s="1179"/>
      <c r="E16" s="1179"/>
      <c r="F16" s="1180">
        <v>0</v>
      </c>
      <c r="G16" s="1180"/>
      <c r="H16" s="1180">
        <v>0</v>
      </c>
      <c r="I16" s="1180"/>
      <c r="J16" s="1181">
        <f>BS!I14</f>
        <v>4087</v>
      </c>
      <c r="K16" s="1181"/>
      <c r="L16" s="1181">
        <v>0</v>
      </c>
      <c r="M16" s="1181"/>
      <c r="N16" s="1181">
        <v>0</v>
      </c>
      <c r="O16" s="1181"/>
      <c r="P16" s="1182">
        <f>F16+N16+J16+H16+L16</f>
        <v>4087</v>
      </c>
      <c r="Q16" s="1183"/>
      <c r="R16" s="1184"/>
      <c r="S16" s="1219"/>
      <c r="T16" s="1184"/>
      <c r="U16" s="1219"/>
      <c r="V16" s="1184"/>
      <c r="W16" s="1220"/>
      <c r="X16" s="1184"/>
    </row>
    <row r="17" spans="1:26" s="1158" customFormat="1" ht="15" customHeight="1" thickBot="1">
      <c r="A17" s="1161"/>
      <c r="B17" s="1187"/>
      <c r="C17" s="1163"/>
      <c r="D17" s="1179"/>
      <c r="E17" s="1179"/>
      <c r="F17" s="1188">
        <f>SUM(F14:F16)</f>
        <v>0</v>
      </c>
      <c r="G17" s="1189"/>
      <c r="H17" s="1188">
        <f>SUM(H14:H16)</f>
        <v>0</v>
      </c>
      <c r="I17" s="1189"/>
      <c r="J17" s="1188">
        <f t="shared" ref="J17:P17" si="0">SUM(J14:J16)</f>
        <v>4313</v>
      </c>
      <c r="K17" s="1188">
        <f t="shared" si="0"/>
        <v>0</v>
      </c>
      <c r="L17" s="1188">
        <f t="shared" si="0"/>
        <v>210634</v>
      </c>
      <c r="M17" s="1188">
        <f t="shared" si="0"/>
        <v>0</v>
      </c>
      <c r="N17" s="1188">
        <f t="shared" si="0"/>
        <v>0</v>
      </c>
      <c r="O17" s="1188">
        <f t="shared" si="0"/>
        <v>0</v>
      </c>
      <c r="P17" s="1188">
        <f t="shared" si="0"/>
        <v>214947</v>
      </c>
      <c r="Q17" s="1183"/>
      <c r="R17" s="1216"/>
      <c r="S17" s="1216"/>
      <c r="T17" s="1216"/>
      <c r="U17" s="1216"/>
      <c r="V17" s="1216"/>
      <c r="W17" s="1216"/>
      <c r="X17" s="1216"/>
    </row>
    <row r="18" spans="1:26" s="1158" customFormat="1" ht="14.4" thickTop="1">
      <c r="A18" s="1161"/>
      <c r="B18" s="1187"/>
      <c r="C18" s="1163"/>
      <c r="D18" s="1179"/>
      <c r="E18" s="1179"/>
      <c r="F18" s="1180"/>
      <c r="G18" s="1180"/>
      <c r="H18" s="1180"/>
      <c r="I18" s="1180"/>
      <c r="J18" s="1181"/>
      <c r="K18" s="1181"/>
      <c r="L18" s="1181"/>
      <c r="M18" s="1181"/>
      <c r="N18" s="1181"/>
      <c r="O18" s="1181"/>
      <c r="P18" s="1182"/>
      <c r="Q18" s="1183"/>
      <c r="R18" s="1184"/>
      <c r="S18" s="1183"/>
      <c r="T18" s="1181"/>
      <c r="U18" s="1183"/>
      <c r="V18" s="1184"/>
      <c r="W18" s="1185"/>
      <c r="X18" s="1184"/>
    </row>
    <row r="19" spans="1:26" s="1158" customFormat="1" ht="13.8">
      <c r="A19" s="1161"/>
      <c r="B19" s="1174" t="s">
        <v>4069</v>
      </c>
      <c r="C19" s="1163"/>
      <c r="D19" s="1179"/>
      <c r="E19" s="1179"/>
      <c r="F19" s="1180"/>
      <c r="G19" s="1180"/>
      <c r="H19" s="1180"/>
      <c r="I19" s="1180"/>
      <c r="J19" s="1181"/>
      <c r="K19" s="1181"/>
      <c r="L19" s="1181"/>
      <c r="M19" s="1181"/>
      <c r="N19" s="1181"/>
      <c r="O19" s="1181"/>
      <c r="P19" s="1182"/>
      <c r="Q19" s="1183"/>
      <c r="R19" s="1184"/>
      <c r="S19" s="1183"/>
      <c r="T19" s="1181"/>
      <c r="U19" s="1183"/>
      <c r="V19" s="1184"/>
      <c r="W19" s="1185"/>
      <c r="X19" s="1184"/>
    </row>
    <row r="20" spans="1:26" s="1158" customFormat="1" ht="13.8">
      <c r="A20" s="1161"/>
      <c r="B20" s="1187"/>
      <c r="C20" s="1163"/>
      <c r="D20" s="1179"/>
      <c r="E20" s="1179"/>
      <c r="F20" s="1180"/>
      <c r="G20" s="1180"/>
      <c r="H20" s="1180"/>
      <c r="I20" s="1180"/>
      <c r="J20" s="1181"/>
      <c r="K20" s="1181"/>
      <c r="L20" s="1181"/>
      <c r="M20" s="1181"/>
      <c r="N20" s="1181"/>
      <c r="O20" s="1181"/>
      <c r="P20" s="1182"/>
      <c r="Q20" s="1183"/>
      <c r="R20" s="1184"/>
      <c r="S20" s="1183"/>
      <c r="T20" s="1181"/>
      <c r="U20" s="1183"/>
      <c r="V20" s="1184"/>
      <c r="W20" s="1185"/>
      <c r="X20" s="1184"/>
    </row>
    <row r="21" spans="1:26" s="1158" customFormat="1" ht="13.8">
      <c r="A21" s="1161"/>
      <c r="B21" s="1192" t="s">
        <v>4070</v>
      </c>
      <c r="C21" s="1163"/>
      <c r="D21" s="1179"/>
      <c r="E21" s="1179"/>
      <c r="F21" s="1180">
        <v>0</v>
      </c>
      <c r="G21" s="1180"/>
      <c r="H21" s="1180">
        <v>0</v>
      </c>
      <c r="I21" s="1180"/>
      <c r="J21" s="1181">
        <v>0</v>
      </c>
      <c r="K21" s="1181"/>
      <c r="L21" s="1181">
        <v>0</v>
      </c>
      <c r="M21" s="1181"/>
      <c r="N21" s="1181">
        <f>BS!I20</f>
        <v>407</v>
      </c>
      <c r="O21" s="1181"/>
      <c r="P21" s="1182">
        <f>F21+N21+J21+H21+L21</f>
        <v>407</v>
      </c>
      <c r="Q21" s="1183"/>
      <c r="R21" s="1184"/>
      <c r="S21" s="1183"/>
      <c r="T21" s="1181"/>
      <c r="U21" s="1183"/>
      <c r="V21" s="1184"/>
      <c r="W21" s="1185"/>
      <c r="X21" s="1184"/>
    </row>
    <row r="22" spans="1:26" s="1158" customFormat="1" ht="13.8">
      <c r="A22" s="1161"/>
      <c r="B22" s="1192" t="s">
        <v>4071</v>
      </c>
      <c r="C22" s="1163"/>
      <c r="D22" s="1179"/>
      <c r="E22" s="1179"/>
      <c r="F22" s="1180">
        <v>0</v>
      </c>
      <c r="G22" s="1180"/>
      <c r="H22" s="1180">
        <v>0</v>
      </c>
      <c r="I22" s="1180"/>
      <c r="J22" s="1181">
        <v>0</v>
      </c>
      <c r="K22" s="1181"/>
      <c r="L22" s="1181">
        <v>0</v>
      </c>
      <c r="M22" s="1181"/>
      <c r="N22" s="1181">
        <f>BS!I22</f>
        <v>37</v>
      </c>
      <c r="O22" s="1181"/>
      <c r="P22" s="1182">
        <f>F22+N22+J22+H22+L22</f>
        <v>37</v>
      </c>
      <c r="Q22" s="1183"/>
      <c r="R22" s="1184"/>
      <c r="S22" s="1183"/>
      <c r="T22" s="1181"/>
      <c r="U22" s="1183"/>
      <c r="V22" s="1184"/>
      <c r="W22" s="1185"/>
      <c r="X22" s="1184"/>
    </row>
    <row r="23" spans="1:26" s="1158" customFormat="1" ht="13.8">
      <c r="A23" s="1161"/>
      <c r="B23" s="1192" t="s">
        <v>4072</v>
      </c>
      <c r="C23" s="1163"/>
      <c r="D23" s="1179"/>
      <c r="E23" s="1179"/>
      <c r="F23" s="1180">
        <v>0</v>
      </c>
      <c r="G23" s="1180"/>
      <c r="H23" s="1180">
        <v>0</v>
      </c>
      <c r="I23" s="1180"/>
      <c r="J23" s="1181">
        <v>0</v>
      </c>
      <c r="K23" s="1181"/>
      <c r="L23" s="1181">
        <v>0</v>
      </c>
      <c r="M23" s="1181"/>
      <c r="N23" s="1181">
        <f>BS!I24</f>
        <v>23</v>
      </c>
      <c r="O23" s="1181"/>
      <c r="P23" s="1182">
        <f>F23+N23+J23+H23+L23</f>
        <v>23</v>
      </c>
      <c r="Q23" s="1183"/>
      <c r="R23" s="1184"/>
      <c r="S23" s="1183"/>
      <c r="T23" s="1181"/>
      <c r="U23" s="1183"/>
      <c r="V23" s="1184"/>
      <c r="W23" s="1185"/>
      <c r="X23" s="1184"/>
    </row>
    <row r="24" spans="1:26" s="1158" customFormat="1" ht="13.8">
      <c r="A24" s="1161"/>
      <c r="B24" s="1192" t="str">
        <f>[198]BS!$A$28</f>
        <v>Accrued expenses and other liabilities</v>
      </c>
      <c r="C24" s="1163"/>
      <c r="D24" s="1179"/>
      <c r="E24" s="1179"/>
      <c r="F24" s="1180">
        <v>0</v>
      </c>
      <c r="G24" s="1180"/>
      <c r="H24" s="1180">
        <v>0</v>
      </c>
      <c r="I24" s="1180"/>
      <c r="J24" s="1181">
        <v>0</v>
      </c>
      <c r="K24" s="1181"/>
      <c r="L24" s="1181">
        <v>0</v>
      </c>
      <c r="M24" s="1181"/>
      <c r="N24" s="1181">
        <f>BS!I26</f>
        <v>804</v>
      </c>
      <c r="O24" s="1181"/>
      <c r="P24" s="1182">
        <f>F24+N24+J24+H24+L24</f>
        <v>804</v>
      </c>
      <c r="Q24" s="1183"/>
      <c r="R24" s="1184"/>
      <c r="S24" s="1183"/>
      <c r="T24" s="1181"/>
      <c r="U24" s="1183"/>
      <c r="V24" s="1184"/>
      <c r="W24" s="1185"/>
      <c r="X24" s="1184"/>
    </row>
    <row r="25" spans="1:26" s="1158" customFormat="1" ht="15" customHeight="1" thickBot="1">
      <c r="A25" s="1161"/>
      <c r="B25" s="1193"/>
      <c r="C25" s="1163"/>
      <c r="D25" s="1179"/>
      <c r="E25" s="1179"/>
      <c r="F25" s="1194">
        <f>SUM(F21:F24)</f>
        <v>0</v>
      </c>
      <c r="G25" s="1184"/>
      <c r="H25" s="1194">
        <f>SUM(H21:H24)</f>
        <v>0</v>
      </c>
      <c r="I25" s="1184"/>
      <c r="J25" s="1194">
        <f>SUM(J21:J24)</f>
        <v>0</v>
      </c>
      <c r="K25" s="1184"/>
      <c r="L25" s="1194">
        <f>SUM(L21:L24)</f>
        <v>0</v>
      </c>
      <c r="M25" s="1184"/>
      <c r="N25" s="1194">
        <f>SUM(N21:N24)</f>
        <v>1271</v>
      </c>
      <c r="O25" s="1184"/>
      <c r="P25" s="1194">
        <f>SUM(P21:P24)</f>
        <v>1271</v>
      </c>
      <c r="Q25" s="1183"/>
      <c r="R25" s="1184"/>
      <c r="S25" s="1183"/>
      <c r="T25" s="1181"/>
      <c r="U25" s="1183"/>
      <c r="V25" s="1184"/>
      <c r="W25" s="1185"/>
      <c r="X25" s="1186"/>
    </row>
    <row r="26" spans="1:26" s="1158" customFormat="1" ht="2.25" hidden="1" customHeight="1">
      <c r="A26" s="1161"/>
      <c r="B26" s="1187"/>
      <c r="C26" s="1163"/>
      <c r="D26" s="1179"/>
      <c r="E26" s="1179"/>
      <c r="F26" s="1180"/>
      <c r="G26" s="1180"/>
      <c r="H26" s="1180"/>
      <c r="I26" s="1180"/>
      <c r="J26" s="1181"/>
      <c r="K26" s="1181"/>
      <c r="L26" s="1181"/>
      <c r="M26" s="1181"/>
      <c r="N26" s="1181"/>
      <c r="O26" s="1181"/>
      <c r="P26" s="1182"/>
      <c r="Q26" s="1183"/>
      <c r="R26" s="1184"/>
      <c r="S26" s="1183"/>
      <c r="T26" s="1181"/>
      <c r="U26" s="1183"/>
      <c r="V26" s="1184"/>
      <c r="W26" s="1185"/>
      <c r="X26" s="1184"/>
    </row>
    <row r="27" spans="1:26" s="1158" customFormat="1" ht="15" customHeight="1" thickTop="1">
      <c r="A27" s="1161"/>
      <c r="B27" s="1162"/>
      <c r="C27" s="1163"/>
      <c r="D27" s="1163"/>
      <c r="E27" s="1163"/>
      <c r="R27" s="1195"/>
      <c r="S27" s="1195"/>
      <c r="T27" s="1195"/>
      <c r="U27" s="1195"/>
      <c r="V27" s="1195"/>
      <c r="W27" s="1195"/>
      <c r="X27" s="1195"/>
      <c r="Y27" s="1195"/>
      <c r="Z27" s="1196">
        <f>'[199]Note 17'!P74-'16(2)'!P25</f>
        <v>112859631</v>
      </c>
    </row>
    <row r="28" spans="1:26" s="1158" customFormat="1" ht="9.9" customHeight="1">
      <c r="A28" s="1161"/>
      <c r="B28" s="1162"/>
      <c r="C28" s="1163"/>
      <c r="D28" s="1163"/>
      <c r="E28" s="1163"/>
      <c r="F28" s="1163"/>
      <c r="G28" s="1163"/>
      <c r="H28" s="1163"/>
      <c r="I28" s="1163"/>
      <c r="J28" s="1166"/>
      <c r="K28" s="1166"/>
      <c r="L28" s="1166"/>
      <c r="M28" s="1166"/>
      <c r="N28" s="1166"/>
      <c r="O28" s="1166"/>
      <c r="P28" s="1166"/>
      <c r="Q28" s="1166"/>
      <c r="R28" s="1166"/>
      <c r="S28" s="1166"/>
      <c r="T28" s="1166"/>
      <c r="U28" s="1166"/>
      <c r="V28" s="1166"/>
      <c r="W28" s="1197"/>
      <c r="X28" s="1186"/>
    </row>
    <row r="29" spans="1:26" s="1158" customFormat="1" ht="15" customHeight="1">
      <c r="A29" s="1161"/>
      <c r="B29" s="1162"/>
      <c r="C29" s="1163"/>
      <c r="D29" s="1164"/>
      <c r="E29" s="1164"/>
      <c r="F29" s="2979">
        <v>43281</v>
      </c>
      <c r="G29" s="2979"/>
      <c r="H29" s="2979"/>
      <c r="I29" s="2979"/>
      <c r="J29" s="2979"/>
      <c r="K29" s="2979"/>
      <c r="L29" s="2979"/>
      <c r="M29" s="2979"/>
      <c r="N29" s="2979"/>
      <c r="O29" s="2979"/>
      <c r="P29" s="2979"/>
      <c r="Q29" s="2979"/>
      <c r="R29" s="2979"/>
      <c r="S29" s="2979"/>
      <c r="T29" s="2979"/>
      <c r="U29" s="2979"/>
      <c r="V29" s="2979"/>
      <c r="W29" s="2979"/>
      <c r="X29" s="2979"/>
    </row>
    <row r="30" spans="1:26" s="1158" customFormat="1" ht="15" customHeight="1">
      <c r="A30" s="1161"/>
      <c r="B30" s="1162"/>
      <c r="C30" s="1163"/>
      <c r="D30" s="1168"/>
      <c r="E30" s="1168"/>
      <c r="F30" s="2980" t="s">
        <v>4059</v>
      </c>
      <c r="G30" s="2980"/>
      <c r="H30" s="2980"/>
      <c r="I30" s="2980"/>
      <c r="J30" s="2980"/>
      <c r="K30" s="2980"/>
      <c r="L30" s="2980"/>
      <c r="M30" s="2980"/>
      <c r="N30" s="2980"/>
      <c r="O30" s="2980"/>
      <c r="P30" s="2980"/>
      <c r="Q30" s="1166"/>
      <c r="R30" s="2979" t="s">
        <v>4060</v>
      </c>
      <c r="S30" s="2979"/>
      <c r="T30" s="2979"/>
      <c r="U30" s="2979"/>
      <c r="V30" s="2979"/>
      <c r="W30" s="2979"/>
      <c r="X30" s="2979"/>
    </row>
    <row r="31" spans="1:26" s="1158" customFormat="1" ht="15" customHeight="1">
      <c r="A31" s="1161"/>
      <c r="B31" s="1162"/>
      <c r="C31" s="1163"/>
      <c r="D31" s="1168"/>
      <c r="E31" s="1168"/>
      <c r="F31" s="2980" t="s">
        <v>4086</v>
      </c>
      <c r="G31" s="2980"/>
      <c r="H31" s="2980"/>
      <c r="I31" s="2980"/>
      <c r="J31" s="2980"/>
      <c r="K31" s="2980"/>
      <c r="L31" s="2980"/>
      <c r="M31" s="2980"/>
      <c r="N31" s="2980"/>
      <c r="O31" s="2980"/>
      <c r="P31" s="2980"/>
      <c r="Q31" s="2980"/>
      <c r="R31" s="2980"/>
      <c r="S31" s="2980"/>
      <c r="T31" s="2980"/>
      <c r="U31" s="2980"/>
      <c r="V31" s="2980"/>
      <c r="W31" s="2980"/>
      <c r="X31" s="2980"/>
    </row>
    <row r="32" spans="1:26" s="1158" customFormat="1" ht="15" customHeight="1">
      <c r="A32" s="1161"/>
      <c r="B32" s="1162"/>
      <c r="C32" s="1163"/>
      <c r="D32" s="1168"/>
      <c r="E32" s="1168"/>
      <c r="F32" s="2976" t="s">
        <v>4061</v>
      </c>
      <c r="G32" s="1167"/>
      <c r="H32" s="2978" t="s">
        <v>4062</v>
      </c>
      <c r="I32" s="1167"/>
      <c r="J32" s="2978" t="s">
        <v>4063</v>
      </c>
      <c r="K32" s="1167"/>
      <c r="L32" s="2978" t="s">
        <v>4073</v>
      </c>
      <c r="M32" s="1167"/>
      <c r="N32" s="2978" t="s">
        <v>4065</v>
      </c>
      <c r="O32" s="1167"/>
      <c r="P32" s="2978" t="s">
        <v>2928</v>
      </c>
      <c r="Q32" s="1166"/>
      <c r="R32" s="1168"/>
      <c r="S32" s="1168"/>
      <c r="T32" s="1168"/>
      <c r="U32" s="1168"/>
      <c r="V32" s="1168"/>
      <c r="W32" s="1168"/>
      <c r="X32" s="1168"/>
    </row>
    <row r="33" spans="1:24" s="1158" customFormat="1" ht="50.1" customHeight="1">
      <c r="A33" s="1161"/>
      <c r="B33" s="1162"/>
      <c r="C33" s="1163"/>
      <c r="D33" s="1163"/>
      <c r="E33" s="1163"/>
      <c r="F33" s="2977"/>
      <c r="G33" s="1169"/>
      <c r="H33" s="2978"/>
      <c r="I33" s="1169"/>
      <c r="J33" s="2977"/>
      <c r="K33" s="1169"/>
      <c r="L33" s="2978"/>
      <c r="M33" s="1169"/>
      <c r="N33" s="2977"/>
      <c r="O33" s="1169"/>
      <c r="P33" s="2977"/>
      <c r="Q33" s="1166"/>
      <c r="R33" s="1170" t="s">
        <v>3579</v>
      </c>
      <c r="S33" s="1171"/>
      <c r="T33" s="1170" t="s">
        <v>3580</v>
      </c>
      <c r="U33" s="1171"/>
      <c r="V33" s="1170" t="s">
        <v>3581</v>
      </c>
      <c r="W33" s="1172"/>
      <c r="X33" s="1170" t="s">
        <v>2928</v>
      </c>
    </row>
    <row r="34" spans="1:24" s="1158" customFormat="1" ht="15" customHeight="1">
      <c r="A34" s="1161"/>
      <c r="B34" s="1162"/>
      <c r="C34" s="1163"/>
      <c r="D34" s="1163"/>
      <c r="E34" s="1163"/>
      <c r="F34" s="2974" t="s">
        <v>3163</v>
      </c>
      <c r="G34" s="2974"/>
      <c r="H34" s="2974"/>
      <c r="I34" s="2974"/>
      <c r="J34" s="2974"/>
      <c r="K34" s="2974"/>
      <c r="L34" s="2974"/>
      <c r="M34" s="2974"/>
      <c r="N34" s="2974"/>
      <c r="O34" s="2974"/>
      <c r="P34" s="2974"/>
      <c r="Q34" s="1166"/>
      <c r="R34" s="2974" t="s">
        <v>3163</v>
      </c>
      <c r="S34" s="2974"/>
      <c r="T34" s="2974"/>
      <c r="U34" s="2974"/>
      <c r="V34" s="2974"/>
      <c r="W34" s="2974"/>
      <c r="X34" s="2974"/>
    </row>
    <row r="35" spans="1:24" s="1158" customFormat="1" ht="15" customHeight="1">
      <c r="A35" s="1161"/>
      <c r="B35" s="1174" t="s">
        <v>4066</v>
      </c>
      <c r="C35" s="1163"/>
      <c r="D35" s="1163"/>
      <c r="E35" s="1163"/>
      <c r="F35" s="1163"/>
      <c r="G35" s="1163"/>
      <c r="H35" s="1163"/>
      <c r="I35" s="1163"/>
      <c r="J35" s="1166"/>
      <c r="K35" s="1166"/>
      <c r="L35" s="1166"/>
      <c r="M35" s="1166"/>
      <c r="N35" s="1166"/>
      <c r="O35" s="1166"/>
      <c r="P35" s="1166"/>
      <c r="Q35" s="1166"/>
      <c r="R35" s="1166"/>
      <c r="S35" s="1166"/>
      <c r="T35" s="1166"/>
      <c r="U35" s="1166"/>
      <c r="V35" s="1166"/>
      <c r="W35" s="1197"/>
      <c r="X35" s="1186"/>
    </row>
    <row r="36" spans="1:24" s="1158" customFormat="1" ht="8.1" customHeight="1">
      <c r="A36" s="1161"/>
      <c r="B36" s="1174"/>
      <c r="C36" s="1198"/>
      <c r="D36" s="1163"/>
      <c r="E36" s="1163"/>
      <c r="F36" s="1163"/>
      <c r="G36" s="1163"/>
      <c r="H36" s="1163"/>
      <c r="I36" s="1163"/>
      <c r="J36" s="1166"/>
      <c r="K36" s="1166"/>
      <c r="L36" s="1166"/>
      <c r="M36" s="1166"/>
      <c r="N36" s="1166"/>
      <c r="O36" s="1166"/>
      <c r="P36" s="1166"/>
      <c r="Q36" s="1166"/>
      <c r="R36" s="1166"/>
      <c r="S36" s="1166"/>
      <c r="T36" s="1166"/>
      <c r="U36" s="1166"/>
      <c r="V36" s="1166"/>
      <c r="W36" s="1197"/>
      <c r="X36" s="1186"/>
    </row>
    <row r="37" spans="1:24" s="1158" customFormat="1" ht="15" customHeight="1" thickBot="1">
      <c r="A37" s="1161"/>
      <c r="B37" s="1183" t="s">
        <v>2960</v>
      </c>
      <c r="C37" s="1163"/>
      <c r="D37" s="1163"/>
      <c r="E37" s="1163"/>
      <c r="F37" s="1223">
        <v>2008600</v>
      </c>
      <c r="G37" s="1163"/>
      <c r="H37" s="1226">
        <v>0</v>
      </c>
      <c r="I37" s="1163"/>
      <c r="J37" s="1224">
        <v>0</v>
      </c>
      <c r="K37" s="1199">
        <v>0</v>
      </c>
      <c r="L37" s="1224">
        <v>0</v>
      </c>
      <c r="M37" s="1199">
        <v>0</v>
      </c>
      <c r="N37" s="1224">
        <v>0</v>
      </c>
      <c r="O37" s="1199">
        <v>0</v>
      </c>
      <c r="P37" s="1224">
        <f>F37+N37+J37+H37+L37</f>
        <v>2008600</v>
      </c>
      <c r="Q37" s="1166"/>
      <c r="R37" s="1224">
        <v>0</v>
      </c>
      <c r="S37" s="1166"/>
      <c r="T37" s="1223">
        <f>F37+H37</f>
        <v>2008600</v>
      </c>
      <c r="U37" s="1166"/>
      <c r="V37" s="1224">
        <v>0</v>
      </c>
      <c r="W37" s="1197"/>
      <c r="X37" s="1225">
        <f>R37+T37+V37</f>
        <v>2008600</v>
      </c>
    </row>
    <row r="38" spans="1:24" s="1158" customFormat="1" ht="8.1" customHeight="1" thickTop="1">
      <c r="A38" s="1161"/>
      <c r="B38" s="1178"/>
      <c r="C38" s="1163"/>
      <c r="D38" s="1179"/>
      <c r="E38" s="1179"/>
      <c r="F38" s="1180"/>
      <c r="G38" s="1180"/>
      <c r="H38" s="1180"/>
      <c r="I38" s="1180"/>
      <c r="J38" s="1181"/>
      <c r="K38" s="1181"/>
      <c r="L38" s="1181"/>
      <c r="M38" s="1181"/>
      <c r="N38" s="1181"/>
      <c r="O38" s="1181"/>
      <c r="P38" s="1182"/>
      <c r="Q38" s="1203"/>
      <c r="R38" s="1184"/>
      <c r="S38" s="1203"/>
      <c r="T38" s="1181"/>
      <c r="U38" s="1203"/>
      <c r="V38" s="1184"/>
      <c r="W38" s="1204"/>
      <c r="X38" s="1186"/>
    </row>
    <row r="39" spans="1:24" s="1158" customFormat="1" ht="15" customHeight="1">
      <c r="A39" s="1161"/>
      <c r="B39" s="1174" t="s">
        <v>4067</v>
      </c>
      <c r="C39" s="1163"/>
      <c r="D39" s="1179"/>
      <c r="E39" s="1179"/>
      <c r="F39" s="1180"/>
      <c r="G39" s="1180"/>
      <c r="H39" s="1180"/>
      <c r="I39" s="1180"/>
      <c r="J39" s="1181"/>
      <c r="K39" s="1181"/>
      <c r="L39" s="1181"/>
      <c r="M39" s="1181"/>
      <c r="N39" s="1181"/>
      <c r="O39" s="1181"/>
      <c r="P39" s="1182"/>
      <c r="Q39" s="1203"/>
      <c r="R39" s="1184"/>
      <c r="S39" s="1203"/>
      <c r="T39" s="1181"/>
      <c r="U39" s="1203"/>
      <c r="V39" s="1184"/>
      <c r="W39" s="1204"/>
      <c r="X39" s="1186"/>
    </row>
    <row r="40" spans="1:24" s="1158" customFormat="1" ht="15" customHeight="1">
      <c r="A40" s="1161"/>
      <c r="B40" s="1187" t="s">
        <v>4068</v>
      </c>
      <c r="C40" s="1163"/>
      <c r="D40" s="1179"/>
      <c r="E40" s="1179"/>
      <c r="F40" s="1199">
        <v>0</v>
      </c>
      <c r="G40" s="1199"/>
      <c r="H40" s="1199">
        <v>0</v>
      </c>
      <c r="I40" s="1199"/>
      <c r="J40" s="1199">
        <v>0</v>
      </c>
      <c r="K40" s="1203"/>
      <c r="L40" s="1203">
        <v>88198559</v>
      </c>
      <c r="M40" s="1203"/>
      <c r="N40" s="1203">
        <v>0</v>
      </c>
      <c r="O40" s="1203"/>
      <c r="P40" s="1205">
        <f>F40+N40+J40+H40+L40</f>
        <v>88198559</v>
      </c>
      <c r="Q40" s="1203"/>
      <c r="R40" s="1206"/>
      <c r="S40" s="1203"/>
      <c r="T40" s="1203"/>
      <c r="U40" s="1203"/>
      <c r="V40" s="1206"/>
      <c r="W40" s="1204"/>
      <c r="X40" s="1206"/>
    </row>
    <row r="41" spans="1:24" s="1158" customFormat="1" ht="15" customHeight="1">
      <c r="A41" s="1161"/>
      <c r="B41" s="1187" t="s">
        <v>3882</v>
      </c>
      <c r="C41" s="1163"/>
      <c r="D41" s="1179"/>
      <c r="E41" s="1179"/>
      <c r="F41" s="1199">
        <v>0</v>
      </c>
      <c r="G41" s="1199"/>
      <c r="H41" s="1199">
        <v>0</v>
      </c>
      <c r="I41" s="1199"/>
      <c r="J41" s="1203">
        <v>116500</v>
      </c>
      <c r="K41" s="1203"/>
      <c r="L41" s="1203">
        <v>0</v>
      </c>
      <c r="M41" s="1203"/>
      <c r="N41" s="1203">
        <v>0</v>
      </c>
      <c r="O41" s="1203"/>
      <c r="P41" s="1205">
        <f>F41+N41+J41+H41+L41</f>
        <v>116500</v>
      </c>
      <c r="Q41" s="1203"/>
      <c r="R41" s="1206"/>
      <c r="S41" s="1203"/>
      <c r="T41" s="1203"/>
      <c r="U41" s="1203"/>
      <c r="V41" s="1206"/>
      <c r="W41" s="1204"/>
      <c r="X41" s="1206"/>
    </row>
    <row r="42" spans="1:24" s="1158" customFormat="1" ht="15" customHeight="1">
      <c r="A42" s="1161"/>
      <c r="B42" s="1187" t="s">
        <v>2938</v>
      </c>
      <c r="C42" s="1163"/>
      <c r="D42" s="1179"/>
      <c r="E42" s="1179"/>
      <c r="F42" s="1199">
        <v>0</v>
      </c>
      <c r="G42" s="1199"/>
      <c r="H42" s="1199">
        <v>0</v>
      </c>
      <c r="I42" s="1199"/>
      <c r="J42" s="1203">
        <v>499220</v>
      </c>
      <c r="K42" s="1203"/>
      <c r="L42" s="1203">
        <v>0</v>
      </c>
      <c r="M42" s="1203"/>
      <c r="N42" s="1203">
        <v>0</v>
      </c>
      <c r="O42" s="1203"/>
      <c r="P42" s="1205">
        <f>F42+N42+J42+H42+L42</f>
        <v>499220</v>
      </c>
      <c r="Q42" s="1203"/>
      <c r="R42" s="1206"/>
      <c r="S42" s="1203"/>
      <c r="T42" s="1203"/>
      <c r="U42" s="1203"/>
      <c r="V42" s="1206"/>
      <c r="W42" s="1204"/>
      <c r="X42" s="1206"/>
    </row>
    <row r="43" spans="1:24" s="1158" customFormat="1" ht="15" customHeight="1" thickBot="1">
      <c r="A43" s="1161"/>
      <c r="B43" s="1187"/>
      <c r="C43" s="1163"/>
      <c r="D43" s="1179"/>
      <c r="E43" s="1179"/>
      <c r="F43" s="1201">
        <f>SUM(F40:F42)</f>
        <v>0</v>
      </c>
      <c r="G43" s="1189"/>
      <c r="H43" s="1201">
        <f>SUM(H40:H42)</f>
        <v>0</v>
      </c>
      <c r="I43" s="1189"/>
      <c r="J43" s="1201">
        <f>SUM(J40:J42)</f>
        <v>615720</v>
      </c>
      <c r="K43" s="1202"/>
      <c r="L43" s="1201">
        <f>SUM(L40:L42)</f>
        <v>88198559</v>
      </c>
      <c r="M43" s="1202"/>
      <c r="N43" s="1201">
        <f>SUM(N40:N42)</f>
        <v>0</v>
      </c>
      <c r="O43" s="1202"/>
      <c r="P43" s="1201">
        <f>SUM(P40:P42)</f>
        <v>88814279</v>
      </c>
      <c r="Q43" s="1203"/>
      <c r="R43" s="1206"/>
      <c r="S43" s="1203"/>
      <c r="T43" s="1203"/>
      <c r="U43" s="1203"/>
      <c r="V43" s="1206"/>
      <c r="W43" s="1204"/>
      <c r="X43" s="1206"/>
    </row>
    <row r="44" spans="1:24" s="1158" customFormat="1" ht="9.9" customHeight="1" thickTop="1">
      <c r="A44" s="1161"/>
      <c r="B44" s="1187"/>
      <c r="C44" s="1163"/>
      <c r="D44" s="1179"/>
      <c r="E44" s="1179"/>
      <c r="F44" s="1199"/>
      <c r="G44" s="1199"/>
      <c r="H44" s="1199"/>
      <c r="I44" s="1199"/>
      <c r="J44" s="1203"/>
      <c r="K44" s="1203"/>
      <c r="L44" s="1203"/>
      <c r="M44" s="1203"/>
      <c r="N44" s="1203"/>
      <c r="O44" s="1203"/>
      <c r="P44" s="1205"/>
      <c r="Q44" s="1203"/>
      <c r="R44" s="1206"/>
      <c r="S44" s="1203"/>
      <c r="T44" s="1203"/>
      <c r="U44" s="1203"/>
      <c r="V44" s="1206"/>
      <c r="W44" s="1204"/>
      <c r="X44" s="1206"/>
    </row>
    <row r="45" spans="1:24" s="1158" customFormat="1" ht="15" customHeight="1">
      <c r="A45" s="1161"/>
      <c r="B45" s="1174" t="s">
        <v>4074</v>
      </c>
      <c r="C45" s="1163"/>
      <c r="D45" s="1163"/>
      <c r="E45" s="1163"/>
      <c r="F45" s="1180"/>
      <c r="G45" s="1180"/>
      <c r="H45" s="1180"/>
      <c r="I45" s="1180"/>
      <c r="J45" s="1181"/>
      <c r="K45" s="1181"/>
      <c r="L45" s="1181"/>
      <c r="M45" s="1181"/>
      <c r="N45" s="1181"/>
      <c r="O45" s="1181"/>
      <c r="P45" s="1181"/>
      <c r="Q45" s="1203"/>
      <c r="R45" s="1184"/>
      <c r="S45" s="1203"/>
      <c r="T45" s="1181"/>
      <c r="U45" s="1203"/>
      <c r="V45" s="1184"/>
      <c r="W45" s="1204"/>
      <c r="X45" s="1186"/>
    </row>
    <row r="46" spans="1:24" s="1158" customFormat="1" ht="15" customHeight="1">
      <c r="A46" s="1161"/>
      <c r="B46" s="1192" t="s">
        <v>4070</v>
      </c>
      <c r="C46" s="1163"/>
      <c r="D46" s="1163"/>
      <c r="E46" s="1163"/>
      <c r="F46" s="1199">
        <v>0</v>
      </c>
      <c r="G46" s="1199">
        <v>0</v>
      </c>
      <c r="H46" s="1199">
        <v>0</v>
      </c>
      <c r="I46" s="1199">
        <v>0</v>
      </c>
      <c r="J46" s="1199">
        <v>0</v>
      </c>
      <c r="K46" s="1199">
        <v>0</v>
      </c>
      <c r="L46" s="1199">
        <v>0</v>
      </c>
      <c r="M46" s="1181"/>
      <c r="N46" s="1203">
        <v>105721</v>
      </c>
      <c r="O46" s="1181"/>
      <c r="P46" s="1203">
        <f>F46+N46+J46+H46+L46</f>
        <v>105721</v>
      </c>
      <c r="Q46" s="1203"/>
      <c r="R46" s="1184"/>
      <c r="S46" s="1203"/>
      <c r="T46" s="1181"/>
      <c r="U46" s="1203"/>
      <c r="V46" s="1184"/>
      <c r="W46" s="1204"/>
      <c r="X46" s="1186"/>
    </row>
    <row r="47" spans="1:24" s="1158" customFormat="1" ht="15" customHeight="1">
      <c r="A47" s="1161"/>
      <c r="B47" s="1192" t="s">
        <v>4071</v>
      </c>
      <c r="C47" s="1163"/>
      <c r="D47" s="1163"/>
      <c r="E47" s="1163"/>
      <c r="F47" s="1199">
        <v>0</v>
      </c>
      <c r="G47" s="1199">
        <v>0</v>
      </c>
      <c r="H47" s="1199">
        <v>0</v>
      </c>
      <c r="I47" s="1199">
        <v>0</v>
      </c>
      <c r="J47" s="1199">
        <v>0</v>
      </c>
      <c r="K47" s="1199">
        <v>0</v>
      </c>
      <c r="L47" s="1199">
        <v>0</v>
      </c>
      <c r="M47" s="1181"/>
      <c r="N47" s="1203">
        <v>11912</v>
      </c>
      <c r="O47" s="1181"/>
      <c r="P47" s="1203">
        <f>F47+N47+J47+H47+L47</f>
        <v>11912</v>
      </c>
      <c r="Q47" s="1203"/>
      <c r="R47" s="1184"/>
      <c r="S47" s="1203"/>
      <c r="T47" s="1181"/>
      <c r="U47" s="1203"/>
      <c r="V47" s="1184"/>
      <c r="W47" s="1204"/>
      <c r="X47" s="1186"/>
    </row>
    <row r="48" spans="1:24" s="1158" customFormat="1" ht="15" customHeight="1">
      <c r="A48" s="1161"/>
      <c r="B48" s="1192" t="s">
        <v>4072</v>
      </c>
      <c r="C48" s="1163"/>
      <c r="D48" s="1163"/>
      <c r="E48" s="1163"/>
      <c r="F48" s="1199">
        <v>0</v>
      </c>
      <c r="G48" s="1199">
        <v>0</v>
      </c>
      <c r="H48" s="1199">
        <v>0</v>
      </c>
      <c r="I48" s="1199">
        <v>0</v>
      </c>
      <c r="J48" s="1199">
        <v>0</v>
      </c>
      <c r="K48" s="1199">
        <v>0</v>
      </c>
      <c r="L48" s="1199">
        <v>0</v>
      </c>
      <c r="M48" s="1181"/>
      <c r="N48" s="1203">
        <v>0</v>
      </c>
      <c r="O48" s="1181"/>
      <c r="P48" s="1203">
        <f>F48+N48+J48+H48+L48</f>
        <v>0</v>
      </c>
      <c r="Q48" s="1203"/>
      <c r="R48" s="1184"/>
      <c r="S48" s="1203"/>
      <c r="T48" s="1181"/>
      <c r="U48" s="1203"/>
      <c r="V48" s="1184"/>
      <c r="W48" s="1204"/>
      <c r="X48" s="1186"/>
    </row>
    <row r="49" spans="1:24" s="1158" customFormat="1" ht="15" customHeight="1">
      <c r="A49" s="1161"/>
      <c r="B49" s="1192" t="s">
        <v>3158</v>
      </c>
      <c r="C49" s="1163"/>
      <c r="D49" s="1163"/>
      <c r="E49" s="1163"/>
      <c r="F49" s="1199">
        <v>0</v>
      </c>
      <c r="G49" s="1199">
        <v>0</v>
      </c>
      <c r="H49" s="1199">
        <v>0</v>
      </c>
      <c r="I49" s="1199">
        <v>0</v>
      </c>
      <c r="J49" s="1199">
        <v>0</v>
      </c>
      <c r="K49" s="1199">
        <v>0</v>
      </c>
      <c r="L49" s="1199">
        <v>0</v>
      </c>
      <c r="M49" s="1181"/>
      <c r="N49" s="1203">
        <v>64015</v>
      </c>
      <c r="O49" s="1181"/>
      <c r="P49" s="1203">
        <f>F49+N49+J49+H49+L49</f>
        <v>64015</v>
      </c>
      <c r="Q49" s="1203"/>
      <c r="R49" s="1184"/>
      <c r="S49" s="1203"/>
      <c r="T49" s="1181"/>
      <c r="U49" s="1203"/>
      <c r="V49" s="1184"/>
      <c r="W49" s="1204"/>
      <c r="X49" s="1186"/>
    </row>
    <row r="50" spans="1:24" s="1158" customFormat="1" ht="15" customHeight="1" thickBot="1">
      <c r="A50" s="1161"/>
      <c r="B50" s="1174"/>
      <c r="C50" s="1163"/>
      <c r="D50" s="1163"/>
      <c r="E50" s="1163"/>
      <c r="F50" s="1201">
        <f>SUM(F46:F49)</f>
        <v>0</v>
      </c>
      <c r="G50" s="1189"/>
      <c r="H50" s="1201">
        <f>SUM(H46:H49)</f>
        <v>0</v>
      </c>
      <c r="I50" s="1189"/>
      <c r="J50" s="1201">
        <f>SUM(J46:J49)</f>
        <v>0</v>
      </c>
      <c r="K50" s="1202"/>
      <c r="L50" s="1201">
        <f>SUM(L46:L49)</f>
        <v>0</v>
      </c>
      <c r="M50" s="1202"/>
      <c r="N50" s="1201">
        <f>SUM(N46:N49)</f>
        <v>181648</v>
      </c>
      <c r="O50" s="1202"/>
      <c r="P50" s="1201">
        <f>SUM(P46:P49)</f>
        <v>181648</v>
      </c>
      <c r="Q50" s="1203"/>
      <c r="R50" s="1184"/>
      <c r="S50" s="1203"/>
      <c r="T50" s="1181"/>
      <c r="U50" s="1203"/>
      <c r="V50" s="1184"/>
      <c r="W50" s="1204"/>
      <c r="X50" s="1186"/>
    </row>
    <row r="51" spans="1:24" s="1158" customFormat="1" ht="15" customHeight="1" thickTop="1">
      <c r="A51" s="1161"/>
      <c r="B51" s="1193"/>
      <c r="C51" s="1163"/>
      <c r="D51" s="1179"/>
      <c r="E51" s="1179"/>
      <c r="Q51" s="1203"/>
      <c r="R51" s="1206"/>
      <c r="S51" s="1203"/>
      <c r="T51" s="1203"/>
      <c r="U51" s="1203"/>
      <c r="V51" s="1206"/>
      <c r="W51" s="1204"/>
      <c r="X51" s="1200"/>
    </row>
    <row r="52" spans="1:24" ht="9.75" customHeight="1"/>
    <row r="53" spans="1:24" ht="14.25" customHeight="1">
      <c r="B53" s="1207" t="s">
        <v>4075</v>
      </c>
      <c r="C53" s="1208"/>
      <c r="D53" s="1208"/>
      <c r="E53" s="1208"/>
      <c r="F53" s="1208"/>
      <c r="G53" s="1208"/>
      <c r="H53" s="1208"/>
      <c r="I53" s="1208"/>
      <c r="J53" s="1208"/>
      <c r="K53" s="1208"/>
      <c r="L53" s="1208"/>
      <c r="M53" s="1208"/>
      <c r="N53" s="1208"/>
      <c r="O53" s="1208"/>
      <c r="P53" s="1208"/>
      <c r="Q53" s="1208"/>
      <c r="R53" s="1208"/>
      <c r="S53" s="1208"/>
      <c r="T53" s="1208"/>
      <c r="U53" s="1208"/>
      <c r="V53" s="1208"/>
      <c r="W53" s="1208"/>
    </row>
  </sheetData>
  <mergeCells count="24">
    <mergeCell ref="F31:X31"/>
    <mergeCell ref="F2:X2"/>
    <mergeCell ref="F3:P3"/>
    <mergeCell ref="R3:X3"/>
    <mergeCell ref="F4:X4"/>
    <mergeCell ref="F5:F6"/>
    <mergeCell ref="H5:H6"/>
    <mergeCell ref="J5:J6"/>
    <mergeCell ref="L5:L6"/>
    <mergeCell ref="N5:N6"/>
    <mergeCell ref="P5:P6"/>
    <mergeCell ref="F7:P7"/>
    <mergeCell ref="R7:X7"/>
    <mergeCell ref="F29:X29"/>
    <mergeCell ref="F30:P30"/>
    <mergeCell ref="R30:X30"/>
    <mergeCell ref="F34:P34"/>
    <mergeCell ref="R34:X34"/>
    <mergeCell ref="F32:F33"/>
    <mergeCell ref="H32:H33"/>
    <mergeCell ref="J32:J33"/>
    <mergeCell ref="L32:L33"/>
    <mergeCell ref="N32:N33"/>
    <mergeCell ref="P32:P33"/>
  </mergeCells>
  <pageMargins left="0.4" right="0.4" top="0.5" bottom="0" header="0.25" footer="0"/>
  <pageSetup paperSize="9" scale="57" firstPageNumber="22" orientation="landscape" useFirstPageNumber="1" r:id="rId1"/>
  <headerFooter>
    <oddHeader>&amp;C&amp;"Arial Black,Regular"&amp;P&amp;R&amp;"Arial Black,Regular"FAYSAL FINANCIAL SECTOROPPORTUNITY FUND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13"/>
  <sheetViews>
    <sheetView view="pageBreakPreview" topLeftCell="A12" zoomScale="110" zoomScaleSheetLayoutView="110" workbookViewId="0">
      <selection sqref="A1:M1"/>
    </sheetView>
  </sheetViews>
  <sheetFormatPr defaultRowHeight="13.2"/>
  <cols>
    <col min="1" max="1" width="22.88671875" style="579" customWidth="1"/>
    <col min="2" max="2" width="11.44140625" style="579" customWidth="1"/>
    <col min="3" max="3" width="26.109375" style="579" customWidth="1"/>
    <col min="4" max="4" width="2.33203125" style="579" customWidth="1"/>
    <col min="5" max="5" width="5.5546875" style="579" customWidth="1"/>
    <col min="6" max="6" width="2.33203125" style="579" customWidth="1"/>
    <col min="7" max="7" width="16.5546875" style="579" customWidth="1"/>
    <col min="8" max="8" width="2.33203125" style="579" customWidth="1"/>
    <col min="9" max="9" width="7.88671875" style="579" customWidth="1"/>
    <col min="10" max="10" width="2.33203125" style="579" customWidth="1"/>
    <col min="11" max="11" width="7" style="579" customWidth="1"/>
    <col min="12" max="12" width="2.33203125" style="579" customWidth="1"/>
    <col min="13" max="13" width="6.33203125" style="579" customWidth="1"/>
    <col min="14" max="14" width="2.33203125" style="579" customWidth="1"/>
    <col min="15" max="15" width="6.44140625" style="579" customWidth="1"/>
    <col min="16" max="16" width="2.33203125" style="579" customWidth="1"/>
    <col min="17" max="252" width="9.109375" style="579"/>
    <col min="253" max="253" width="7.5546875" style="579" customWidth="1"/>
    <col min="254" max="254" width="22.88671875" style="579" customWidth="1"/>
    <col min="255" max="255" width="11.44140625" style="579" customWidth="1"/>
    <col min="256" max="256" width="2.33203125" style="579" customWidth="1"/>
    <col min="257" max="257" width="21" style="579" customWidth="1"/>
    <col min="258" max="258" width="2.33203125" style="579" customWidth="1"/>
    <col min="259" max="259" width="26.109375" style="579" customWidth="1"/>
    <col min="260" max="260" width="2.33203125" style="579" customWidth="1"/>
    <col min="261" max="261" width="5.5546875" style="579" customWidth="1"/>
    <col min="262" max="262" width="2.33203125" style="579" customWidth="1"/>
    <col min="263" max="263" width="16.5546875" style="579" customWidth="1"/>
    <col min="264" max="264" width="2.33203125" style="579" customWidth="1"/>
    <col min="265" max="265" width="7.88671875" style="579" customWidth="1"/>
    <col min="266" max="266" width="2.33203125" style="579" customWidth="1"/>
    <col min="267" max="267" width="7" style="579" customWidth="1"/>
    <col min="268" max="268" width="2.33203125" style="579" customWidth="1"/>
    <col min="269" max="269" width="6.33203125" style="579" customWidth="1"/>
    <col min="270" max="270" width="2.33203125" style="579" customWidth="1"/>
    <col min="271" max="271" width="6.44140625" style="579" customWidth="1"/>
    <col min="272" max="272" width="2.33203125" style="579" customWidth="1"/>
    <col min="273" max="508" width="9.109375" style="579"/>
    <col min="509" max="509" width="7.5546875" style="579" customWidth="1"/>
    <col min="510" max="510" width="22.88671875" style="579" customWidth="1"/>
    <col min="511" max="511" width="11.44140625" style="579" customWidth="1"/>
    <col min="512" max="512" width="2.33203125" style="579" customWidth="1"/>
    <col min="513" max="513" width="21" style="579" customWidth="1"/>
    <col min="514" max="514" width="2.33203125" style="579" customWidth="1"/>
    <col min="515" max="515" width="26.109375" style="579" customWidth="1"/>
    <col min="516" max="516" width="2.33203125" style="579" customWidth="1"/>
    <col min="517" max="517" width="5.5546875" style="579" customWidth="1"/>
    <col min="518" max="518" width="2.33203125" style="579" customWidth="1"/>
    <col min="519" max="519" width="16.5546875" style="579" customWidth="1"/>
    <col min="520" max="520" width="2.33203125" style="579" customWidth="1"/>
    <col min="521" max="521" width="7.88671875" style="579" customWidth="1"/>
    <col min="522" max="522" width="2.33203125" style="579" customWidth="1"/>
    <col min="523" max="523" width="7" style="579" customWidth="1"/>
    <col min="524" max="524" width="2.33203125" style="579" customWidth="1"/>
    <col min="525" max="525" width="6.33203125" style="579" customWidth="1"/>
    <col min="526" max="526" width="2.33203125" style="579" customWidth="1"/>
    <col min="527" max="527" width="6.44140625" style="579" customWidth="1"/>
    <col min="528" max="528" width="2.33203125" style="579" customWidth="1"/>
    <col min="529" max="764" width="9.109375" style="579"/>
    <col min="765" max="765" width="7.5546875" style="579" customWidth="1"/>
    <col min="766" max="766" width="22.88671875" style="579" customWidth="1"/>
    <col min="767" max="767" width="11.44140625" style="579" customWidth="1"/>
    <col min="768" max="768" width="2.33203125" style="579" customWidth="1"/>
    <col min="769" max="769" width="21" style="579" customWidth="1"/>
    <col min="770" max="770" width="2.33203125" style="579" customWidth="1"/>
    <col min="771" max="771" width="26.109375" style="579" customWidth="1"/>
    <col min="772" max="772" width="2.33203125" style="579" customWidth="1"/>
    <col min="773" max="773" width="5.5546875" style="579" customWidth="1"/>
    <col min="774" max="774" width="2.33203125" style="579" customWidth="1"/>
    <col min="775" max="775" width="16.5546875" style="579" customWidth="1"/>
    <col min="776" max="776" width="2.33203125" style="579" customWidth="1"/>
    <col min="777" max="777" width="7.88671875" style="579" customWidth="1"/>
    <col min="778" max="778" width="2.33203125" style="579" customWidth="1"/>
    <col min="779" max="779" width="7" style="579" customWidth="1"/>
    <col min="780" max="780" width="2.33203125" style="579" customWidth="1"/>
    <col min="781" max="781" width="6.33203125" style="579" customWidth="1"/>
    <col min="782" max="782" width="2.33203125" style="579" customWidth="1"/>
    <col min="783" max="783" width="6.44140625" style="579" customWidth="1"/>
    <col min="784" max="784" width="2.33203125" style="579" customWidth="1"/>
    <col min="785" max="1020" width="9.109375" style="579"/>
    <col min="1021" max="1021" width="7.5546875" style="579" customWidth="1"/>
    <col min="1022" max="1022" width="22.88671875" style="579" customWidth="1"/>
    <col min="1023" max="1023" width="11.44140625" style="579" customWidth="1"/>
    <col min="1024" max="1024" width="2.33203125" style="579" customWidth="1"/>
    <col min="1025" max="1025" width="21" style="579" customWidth="1"/>
    <col min="1026" max="1026" width="2.33203125" style="579" customWidth="1"/>
    <col min="1027" max="1027" width="26.109375" style="579" customWidth="1"/>
    <col min="1028" max="1028" width="2.33203125" style="579" customWidth="1"/>
    <col min="1029" max="1029" width="5.5546875" style="579" customWidth="1"/>
    <col min="1030" max="1030" width="2.33203125" style="579" customWidth="1"/>
    <col min="1031" max="1031" width="16.5546875" style="579" customWidth="1"/>
    <col min="1032" max="1032" width="2.33203125" style="579" customWidth="1"/>
    <col min="1033" max="1033" width="7.88671875" style="579" customWidth="1"/>
    <col min="1034" max="1034" width="2.33203125" style="579" customWidth="1"/>
    <col min="1035" max="1035" width="7" style="579" customWidth="1"/>
    <col min="1036" max="1036" width="2.33203125" style="579" customWidth="1"/>
    <col min="1037" max="1037" width="6.33203125" style="579" customWidth="1"/>
    <col min="1038" max="1038" width="2.33203125" style="579" customWidth="1"/>
    <col min="1039" max="1039" width="6.44140625" style="579" customWidth="1"/>
    <col min="1040" max="1040" width="2.33203125" style="579" customWidth="1"/>
    <col min="1041" max="1276" width="9.109375" style="579"/>
    <col min="1277" max="1277" width="7.5546875" style="579" customWidth="1"/>
    <col min="1278" max="1278" width="22.88671875" style="579" customWidth="1"/>
    <col min="1279" max="1279" width="11.44140625" style="579" customWidth="1"/>
    <col min="1280" max="1280" width="2.33203125" style="579" customWidth="1"/>
    <col min="1281" max="1281" width="21" style="579" customWidth="1"/>
    <col min="1282" max="1282" width="2.33203125" style="579" customWidth="1"/>
    <col min="1283" max="1283" width="26.109375" style="579" customWidth="1"/>
    <col min="1284" max="1284" width="2.33203125" style="579" customWidth="1"/>
    <col min="1285" max="1285" width="5.5546875" style="579" customWidth="1"/>
    <col min="1286" max="1286" width="2.33203125" style="579" customWidth="1"/>
    <col min="1287" max="1287" width="16.5546875" style="579" customWidth="1"/>
    <col min="1288" max="1288" width="2.33203125" style="579" customWidth="1"/>
    <col min="1289" max="1289" width="7.88671875" style="579" customWidth="1"/>
    <col min="1290" max="1290" width="2.33203125" style="579" customWidth="1"/>
    <col min="1291" max="1291" width="7" style="579" customWidth="1"/>
    <col min="1292" max="1292" width="2.33203125" style="579" customWidth="1"/>
    <col min="1293" max="1293" width="6.33203125" style="579" customWidth="1"/>
    <col min="1294" max="1294" width="2.33203125" style="579" customWidth="1"/>
    <col min="1295" max="1295" width="6.44140625" style="579" customWidth="1"/>
    <col min="1296" max="1296" width="2.33203125" style="579" customWidth="1"/>
    <col min="1297" max="1532" width="9.109375" style="579"/>
    <col min="1533" max="1533" width="7.5546875" style="579" customWidth="1"/>
    <col min="1534" max="1534" width="22.88671875" style="579" customWidth="1"/>
    <col min="1535" max="1535" width="11.44140625" style="579" customWidth="1"/>
    <col min="1536" max="1536" width="2.33203125" style="579" customWidth="1"/>
    <col min="1537" max="1537" width="21" style="579" customWidth="1"/>
    <col min="1538" max="1538" width="2.33203125" style="579" customWidth="1"/>
    <col min="1539" max="1539" width="26.109375" style="579" customWidth="1"/>
    <col min="1540" max="1540" width="2.33203125" style="579" customWidth="1"/>
    <col min="1541" max="1541" width="5.5546875" style="579" customWidth="1"/>
    <col min="1542" max="1542" width="2.33203125" style="579" customWidth="1"/>
    <col min="1543" max="1543" width="16.5546875" style="579" customWidth="1"/>
    <col min="1544" max="1544" width="2.33203125" style="579" customWidth="1"/>
    <col min="1545" max="1545" width="7.88671875" style="579" customWidth="1"/>
    <col min="1546" max="1546" width="2.33203125" style="579" customWidth="1"/>
    <col min="1547" max="1547" width="7" style="579" customWidth="1"/>
    <col min="1548" max="1548" width="2.33203125" style="579" customWidth="1"/>
    <col min="1549" max="1549" width="6.33203125" style="579" customWidth="1"/>
    <col min="1550" max="1550" width="2.33203125" style="579" customWidth="1"/>
    <col min="1551" max="1551" width="6.44140625" style="579" customWidth="1"/>
    <col min="1552" max="1552" width="2.33203125" style="579" customWidth="1"/>
    <col min="1553" max="1788" width="9.109375" style="579"/>
    <col min="1789" max="1789" width="7.5546875" style="579" customWidth="1"/>
    <col min="1790" max="1790" width="22.88671875" style="579" customWidth="1"/>
    <col min="1791" max="1791" width="11.44140625" style="579" customWidth="1"/>
    <col min="1792" max="1792" width="2.33203125" style="579" customWidth="1"/>
    <col min="1793" max="1793" width="21" style="579" customWidth="1"/>
    <col min="1794" max="1794" width="2.33203125" style="579" customWidth="1"/>
    <col min="1795" max="1795" width="26.109375" style="579" customWidth="1"/>
    <col min="1796" max="1796" width="2.33203125" style="579" customWidth="1"/>
    <col min="1797" max="1797" width="5.5546875" style="579" customWidth="1"/>
    <col min="1798" max="1798" width="2.33203125" style="579" customWidth="1"/>
    <col min="1799" max="1799" width="16.5546875" style="579" customWidth="1"/>
    <col min="1800" max="1800" width="2.33203125" style="579" customWidth="1"/>
    <col min="1801" max="1801" width="7.88671875" style="579" customWidth="1"/>
    <col min="1802" max="1802" width="2.33203125" style="579" customWidth="1"/>
    <col min="1803" max="1803" width="7" style="579" customWidth="1"/>
    <col min="1804" max="1804" width="2.33203125" style="579" customWidth="1"/>
    <col min="1805" max="1805" width="6.33203125" style="579" customWidth="1"/>
    <col min="1806" max="1806" width="2.33203125" style="579" customWidth="1"/>
    <col min="1807" max="1807" width="6.44140625" style="579" customWidth="1"/>
    <col min="1808" max="1808" width="2.33203125" style="579" customWidth="1"/>
    <col min="1809" max="2044" width="9.109375" style="579"/>
    <col min="2045" max="2045" width="7.5546875" style="579" customWidth="1"/>
    <col min="2046" max="2046" width="22.88671875" style="579" customWidth="1"/>
    <col min="2047" max="2047" width="11.44140625" style="579" customWidth="1"/>
    <col min="2048" max="2048" width="2.33203125" style="579" customWidth="1"/>
    <col min="2049" max="2049" width="21" style="579" customWidth="1"/>
    <col min="2050" max="2050" width="2.33203125" style="579" customWidth="1"/>
    <col min="2051" max="2051" width="26.109375" style="579" customWidth="1"/>
    <col min="2052" max="2052" width="2.33203125" style="579" customWidth="1"/>
    <col min="2053" max="2053" width="5.5546875" style="579" customWidth="1"/>
    <col min="2054" max="2054" width="2.33203125" style="579" customWidth="1"/>
    <col min="2055" max="2055" width="16.5546875" style="579" customWidth="1"/>
    <col min="2056" max="2056" width="2.33203125" style="579" customWidth="1"/>
    <col min="2057" max="2057" width="7.88671875" style="579" customWidth="1"/>
    <col min="2058" max="2058" width="2.33203125" style="579" customWidth="1"/>
    <col min="2059" max="2059" width="7" style="579" customWidth="1"/>
    <col min="2060" max="2060" width="2.33203125" style="579" customWidth="1"/>
    <col min="2061" max="2061" width="6.33203125" style="579" customWidth="1"/>
    <col min="2062" max="2062" width="2.33203125" style="579" customWidth="1"/>
    <col min="2063" max="2063" width="6.44140625" style="579" customWidth="1"/>
    <col min="2064" max="2064" width="2.33203125" style="579" customWidth="1"/>
    <col min="2065" max="2300" width="9.109375" style="579"/>
    <col min="2301" max="2301" width="7.5546875" style="579" customWidth="1"/>
    <col min="2302" max="2302" width="22.88671875" style="579" customWidth="1"/>
    <col min="2303" max="2303" width="11.44140625" style="579" customWidth="1"/>
    <col min="2304" max="2304" width="2.33203125" style="579" customWidth="1"/>
    <col min="2305" max="2305" width="21" style="579" customWidth="1"/>
    <col min="2306" max="2306" width="2.33203125" style="579" customWidth="1"/>
    <col min="2307" max="2307" width="26.109375" style="579" customWidth="1"/>
    <col min="2308" max="2308" width="2.33203125" style="579" customWidth="1"/>
    <col min="2309" max="2309" width="5.5546875" style="579" customWidth="1"/>
    <col min="2310" max="2310" width="2.33203125" style="579" customWidth="1"/>
    <col min="2311" max="2311" width="16.5546875" style="579" customWidth="1"/>
    <col min="2312" max="2312" width="2.33203125" style="579" customWidth="1"/>
    <col min="2313" max="2313" width="7.88671875" style="579" customWidth="1"/>
    <col min="2314" max="2314" width="2.33203125" style="579" customWidth="1"/>
    <col min="2315" max="2315" width="7" style="579" customWidth="1"/>
    <col min="2316" max="2316" width="2.33203125" style="579" customWidth="1"/>
    <col min="2317" max="2317" width="6.33203125" style="579" customWidth="1"/>
    <col min="2318" max="2318" width="2.33203125" style="579" customWidth="1"/>
    <col min="2319" max="2319" width="6.44140625" style="579" customWidth="1"/>
    <col min="2320" max="2320" width="2.33203125" style="579" customWidth="1"/>
    <col min="2321" max="2556" width="9.109375" style="579"/>
    <col min="2557" max="2557" width="7.5546875" style="579" customWidth="1"/>
    <col min="2558" max="2558" width="22.88671875" style="579" customWidth="1"/>
    <col min="2559" max="2559" width="11.44140625" style="579" customWidth="1"/>
    <col min="2560" max="2560" width="2.33203125" style="579" customWidth="1"/>
    <col min="2561" max="2561" width="21" style="579" customWidth="1"/>
    <col min="2562" max="2562" width="2.33203125" style="579" customWidth="1"/>
    <col min="2563" max="2563" width="26.109375" style="579" customWidth="1"/>
    <col min="2564" max="2564" width="2.33203125" style="579" customWidth="1"/>
    <col min="2565" max="2565" width="5.5546875" style="579" customWidth="1"/>
    <col min="2566" max="2566" width="2.33203125" style="579" customWidth="1"/>
    <col min="2567" max="2567" width="16.5546875" style="579" customWidth="1"/>
    <col min="2568" max="2568" width="2.33203125" style="579" customWidth="1"/>
    <col min="2569" max="2569" width="7.88671875" style="579" customWidth="1"/>
    <col min="2570" max="2570" width="2.33203125" style="579" customWidth="1"/>
    <col min="2571" max="2571" width="7" style="579" customWidth="1"/>
    <col min="2572" max="2572" width="2.33203125" style="579" customWidth="1"/>
    <col min="2573" max="2573" width="6.33203125" style="579" customWidth="1"/>
    <col min="2574" max="2574" width="2.33203125" style="579" customWidth="1"/>
    <col min="2575" max="2575" width="6.44140625" style="579" customWidth="1"/>
    <col min="2576" max="2576" width="2.33203125" style="579" customWidth="1"/>
    <col min="2577" max="2812" width="9.109375" style="579"/>
    <col min="2813" max="2813" width="7.5546875" style="579" customWidth="1"/>
    <col min="2814" max="2814" width="22.88671875" style="579" customWidth="1"/>
    <col min="2815" max="2815" width="11.44140625" style="579" customWidth="1"/>
    <col min="2816" max="2816" width="2.33203125" style="579" customWidth="1"/>
    <col min="2817" max="2817" width="21" style="579" customWidth="1"/>
    <col min="2818" max="2818" width="2.33203125" style="579" customWidth="1"/>
    <col min="2819" max="2819" width="26.109375" style="579" customWidth="1"/>
    <col min="2820" max="2820" width="2.33203125" style="579" customWidth="1"/>
    <col min="2821" max="2821" width="5.5546875" style="579" customWidth="1"/>
    <col min="2822" max="2822" width="2.33203125" style="579" customWidth="1"/>
    <col min="2823" max="2823" width="16.5546875" style="579" customWidth="1"/>
    <col min="2824" max="2824" width="2.33203125" style="579" customWidth="1"/>
    <col min="2825" max="2825" width="7.88671875" style="579" customWidth="1"/>
    <col min="2826" max="2826" width="2.33203125" style="579" customWidth="1"/>
    <col min="2827" max="2827" width="7" style="579" customWidth="1"/>
    <col min="2828" max="2828" width="2.33203125" style="579" customWidth="1"/>
    <col min="2829" max="2829" width="6.33203125" style="579" customWidth="1"/>
    <col min="2830" max="2830" width="2.33203125" style="579" customWidth="1"/>
    <col min="2831" max="2831" width="6.44140625" style="579" customWidth="1"/>
    <col min="2832" max="2832" width="2.33203125" style="579" customWidth="1"/>
    <col min="2833" max="3068" width="9.109375" style="579"/>
    <col min="3069" max="3069" width="7.5546875" style="579" customWidth="1"/>
    <col min="3070" max="3070" width="22.88671875" style="579" customWidth="1"/>
    <col min="3071" max="3071" width="11.44140625" style="579" customWidth="1"/>
    <col min="3072" max="3072" width="2.33203125" style="579" customWidth="1"/>
    <col min="3073" max="3073" width="21" style="579" customWidth="1"/>
    <col min="3074" max="3074" width="2.33203125" style="579" customWidth="1"/>
    <col min="3075" max="3075" width="26.109375" style="579" customWidth="1"/>
    <col min="3076" max="3076" width="2.33203125" style="579" customWidth="1"/>
    <col min="3077" max="3077" width="5.5546875" style="579" customWidth="1"/>
    <col min="3078" max="3078" width="2.33203125" style="579" customWidth="1"/>
    <col min="3079" max="3079" width="16.5546875" style="579" customWidth="1"/>
    <col min="3080" max="3080" width="2.33203125" style="579" customWidth="1"/>
    <col min="3081" max="3081" width="7.88671875" style="579" customWidth="1"/>
    <col min="3082" max="3082" width="2.33203125" style="579" customWidth="1"/>
    <col min="3083" max="3083" width="7" style="579" customWidth="1"/>
    <col min="3084" max="3084" width="2.33203125" style="579" customWidth="1"/>
    <col min="3085" max="3085" width="6.33203125" style="579" customWidth="1"/>
    <col min="3086" max="3086" width="2.33203125" style="579" customWidth="1"/>
    <col min="3087" max="3087" width="6.44140625" style="579" customWidth="1"/>
    <col min="3088" max="3088" width="2.33203125" style="579" customWidth="1"/>
    <col min="3089" max="3324" width="9.109375" style="579"/>
    <col min="3325" max="3325" width="7.5546875" style="579" customWidth="1"/>
    <col min="3326" max="3326" width="22.88671875" style="579" customWidth="1"/>
    <col min="3327" max="3327" width="11.44140625" style="579" customWidth="1"/>
    <col min="3328" max="3328" width="2.33203125" style="579" customWidth="1"/>
    <col min="3329" max="3329" width="21" style="579" customWidth="1"/>
    <col min="3330" max="3330" width="2.33203125" style="579" customWidth="1"/>
    <col min="3331" max="3331" width="26.109375" style="579" customWidth="1"/>
    <col min="3332" max="3332" width="2.33203125" style="579" customWidth="1"/>
    <col min="3333" max="3333" width="5.5546875" style="579" customWidth="1"/>
    <col min="3334" max="3334" width="2.33203125" style="579" customWidth="1"/>
    <col min="3335" max="3335" width="16.5546875" style="579" customWidth="1"/>
    <col min="3336" max="3336" width="2.33203125" style="579" customWidth="1"/>
    <col min="3337" max="3337" width="7.88671875" style="579" customWidth="1"/>
    <col min="3338" max="3338" width="2.33203125" style="579" customWidth="1"/>
    <col min="3339" max="3339" width="7" style="579" customWidth="1"/>
    <col min="3340" max="3340" width="2.33203125" style="579" customWidth="1"/>
    <col min="3341" max="3341" width="6.33203125" style="579" customWidth="1"/>
    <col min="3342" max="3342" width="2.33203125" style="579" customWidth="1"/>
    <col min="3343" max="3343" width="6.44140625" style="579" customWidth="1"/>
    <col min="3344" max="3344" width="2.33203125" style="579" customWidth="1"/>
    <col min="3345" max="3580" width="9.109375" style="579"/>
    <col min="3581" max="3581" width="7.5546875" style="579" customWidth="1"/>
    <col min="3582" max="3582" width="22.88671875" style="579" customWidth="1"/>
    <col min="3583" max="3583" width="11.44140625" style="579" customWidth="1"/>
    <col min="3584" max="3584" width="2.33203125" style="579" customWidth="1"/>
    <col min="3585" max="3585" width="21" style="579" customWidth="1"/>
    <col min="3586" max="3586" width="2.33203125" style="579" customWidth="1"/>
    <col min="3587" max="3587" width="26.109375" style="579" customWidth="1"/>
    <col min="3588" max="3588" width="2.33203125" style="579" customWidth="1"/>
    <col min="3589" max="3589" width="5.5546875" style="579" customWidth="1"/>
    <col min="3590" max="3590" width="2.33203125" style="579" customWidth="1"/>
    <col min="3591" max="3591" width="16.5546875" style="579" customWidth="1"/>
    <col min="3592" max="3592" width="2.33203125" style="579" customWidth="1"/>
    <col min="3593" max="3593" width="7.88671875" style="579" customWidth="1"/>
    <col min="3594" max="3594" width="2.33203125" style="579" customWidth="1"/>
    <col min="3595" max="3595" width="7" style="579" customWidth="1"/>
    <col min="3596" max="3596" width="2.33203125" style="579" customWidth="1"/>
    <col min="3597" max="3597" width="6.33203125" style="579" customWidth="1"/>
    <col min="3598" max="3598" width="2.33203125" style="579" customWidth="1"/>
    <col min="3599" max="3599" width="6.44140625" style="579" customWidth="1"/>
    <col min="3600" max="3600" width="2.33203125" style="579" customWidth="1"/>
    <col min="3601" max="3836" width="9.109375" style="579"/>
    <col min="3837" max="3837" width="7.5546875" style="579" customWidth="1"/>
    <col min="3838" max="3838" width="22.88671875" style="579" customWidth="1"/>
    <col min="3839" max="3839" width="11.44140625" style="579" customWidth="1"/>
    <col min="3840" max="3840" width="2.33203125" style="579" customWidth="1"/>
    <col min="3841" max="3841" width="21" style="579" customWidth="1"/>
    <col min="3842" max="3842" width="2.33203125" style="579" customWidth="1"/>
    <col min="3843" max="3843" width="26.109375" style="579" customWidth="1"/>
    <col min="3844" max="3844" width="2.33203125" style="579" customWidth="1"/>
    <col min="3845" max="3845" width="5.5546875" style="579" customWidth="1"/>
    <col min="3846" max="3846" width="2.33203125" style="579" customWidth="1"/>
    <col min="3847" max="3847" width="16.5546875" style="579" customWidth="1"/>
    <col min="3848" max="3848" width="2.33203125" style="579" customWidth="1"/>
    <col min="3849" max="3849" width="7.88671875" style="579" customWidth="1"/>
    <col min="3850" max="3850" width="2.33203125" style="579" customWidth="1"/>
    <col min="3851" max="3851" width="7" style="579" customWidth="1"/>
    <col min="3852" max="3852" width="2.33203125" style="579" customWidth="1"/>
    <col min="3853" max="3853" width="6.33203125" style="579" customWidth="1"/>
    <col min="3854" max="3854" width="2.33203125" style="579" customWidth="1"/>
    <col min="3855" max="3855" width="6.44140625" style="579" customWidth="1"/>
    <col min="3856" max="3856" width="2.33203125" style="579" customWidth="1"/>
    <col min="3857" max="4092" width="9.109375" style="579"/>
    <col min="4093" max="4093" width="7.5546875" style="579" customWidth="1"/>
    <col min="4094" max="4094" width="22.88671875" style="579" customWidth="1"/>
    <col min="4095" max="4095" width="11.44140625" style="579" customWidth="1"/>
    <col min="4096" max="4096" width="2.33203125" style="579" customWidth="1"/>
    <col min="4097" max="4097" width="21" style="579" customWidth="1"/>
    <col min="4098" max="4098" width="2.33203125" style="579" customWidth="1"/>
    <col min="4099" max="4099" width="26.109375" style="579" customWidth="1"/>
    <col min="4100" max="4100" width="2.33203125" style="579" customWidth="1"/>
    <col min="4101" max="4101" width="5.5546875" style="579" customWidth="1"/>
    <col min="4102" max="4102" width="2.33203125" style="579" customWidth="1"/>
    <col min="4103" max="4103" width="16.5546875" style="579" customWidth="1"/>
    <col min="4104" max="4104" width="2.33203125" style="579" customWidth="1"/>
    <col min="4105" max="4105" width="7.88671875" style="579" customWidth="1"/>
    <col min="4106" max="4106" width="2.33203125" style="579" customWidth="1"/>
    <col min="4107" max="4107" width="7" style="579" customWidth="1"/>
    <col min="4108" max="4108" width="2.33203125" style="579" customWidth="1"/>
    <col min="4109" max="4109" width="6.33203125" style="579" customWidth="1"/>
    <col min="4110" max="4110" width="2.33203125" style="579" customWidth="1"/>
    <col min="4111" max="4111" width="6.44140625" style="579" customWidth="1"/>
    <col min="4112" max="4112" width="2.33203125" style="579" customWidth="1"/>
    <col min="4113" max="4348" width="9.109375" style="579"/>
    <col min="4349" max="4349" width="7.5546875" style="579" customWidth="1"/>
    <col min="4350" max="4350" width="22.88671875" style="579" customWidth="1"/>
    <col min="4351" max="4351" width="11.44140625" style="579" customWidth="1"/>
    <col min="4352" max="4352" width="2.33203125" style="579" customWidth="1"/>
    <col min="4353" max="4353" width="21" style="579" customWidth="1"/>
    <col min="4354" max="4354" width="2.33203125" style="579" customWidth="1"/>
    <col min="4355" max="4355" width="26.109375" style="579" customWidth="1"/>
    <col min="4356" max="4356" width="2.33203125" style="579" customWidth="1"/>
    <col min="4357" max="4357" width="5.5546875" style="579" customWidth="1"/>
    <col min="4358" max="4358" width="2.33203125" style="579" customWidth="1"/>
    <col min="4359" max="4359" width="16.5546875" style="579" customWidth="1"/>
    <col min="4360" max="4360" width="2.33203125" style="579" customWidth="1"/>
    <col min="4361" max="4361" width="7.88671875" style="579" customWidth="1"/>
    <col min="4362" max="4362" width="2.33203125" style="579" customWidth="1"/>
    <col min="4363" max="4363" width="7" style="579" customWidth="1"/>
    <col min="4364" max="4364" width="2.33203125" style="579" customWidth="1"/>
    <col min="4365" max="4365" width="6.33203125" style="579" customWidth="1"/>
    <col min="4366" max="4366" width="2.33203125" style="579" customWidth="1"/>
    <col min="4367" max="4367" width="6.44140625" style="579" customWidth="1"/>
    <col min="4368" max="4368" width="2.33203125" style="579" customWidth="1"/>
    <col min="4369" max="4604" width="9.109375" style="579"/>
    <col min="4605" max="4605" width="7.5546875" style="579" customWidth="1"/>
    <col min="4606" max="4606" width="22.88671875" style="579" customWidth="1"/>
    <col min="4607" max="4607" width="11.44140625" style="579" customWidth="1"/>
    <col min="4608" max="4608" width="2.33203125" style="579" customWidth="1"/>
    <col min="4609" max="4609" width="21" style="579" customWidth="1"/>
    <col min="4610" max="4610" width="2.33203125" style="579" customWidth="1"/>
    <col min="4611" max="4611" width="26.109375" style="579" customWidth="1"/>
    <col min="4612" max="4612" width="2.33203125" style="579" customWidth="1"/>
    <col min="4613" max="4613" width="5.5546875" style="579" customWidth="1"/>
    <col min="4614" max="4614" width="2.33203125" style="579" customWidth="1"/>
    <col min="4615" max="4615" width="16.5546875" style="579" customWidth="1"/>
    <col min="4616" max="4616" width="2.33203125" style="579" customWidth="1"/>
    <col min="4617" max="4617" width="7.88671875" style="579" customWidth="1"/>
    <col min="4618" max="4618" width="2.33203125" style="579" customWidth="1"/>
    <col min="4619" max="4619" width="7" style="579" customWidth="1"/>
    <col min="4620" max="4620" width="2.33203125" style="579" customWidth="1"/>
    <col min="4621" max="4621" width="6.33203125" style="579" customWidth="1"/>
    <col min="4622" max="4622" width="2.33203125" style="579" customWidth="1"/>
    <col min="4623" max="4623" width="6.44140625" style="579" customWidth="1"/>
    <col min="4624" max="4624" width="2.33203125" style="579" customWidth="1"/>
    <col min="4625" max="4860" width="9.109375" style="579"/>
    <col min="4861" max="4861" width="7.5546875" style="579" customWidth="1"/>
    <col min="4862" max="4862" width="22.88671875" style="579" customWidth="1"/>
    <col min="4863" max="4863" width="11.44140625" style="579" customWidth="1"/>
    <col min="4864" max="4864" width="2.33203125" style="579" customWidth="1"/>
    <col min="4865" max="4865" width="21" style="579" customWidth="1"/>
    <col min="4866" max="4866" width="2.33203125" style="579" customWidth="1"/>
    <col min="4867" max="4867" width="26.109375" style="579" customWidth="1"/>
    <col min="4868" max="4868" width="2.33203125" style="579" customWidth="1"/>
    <col min="4869" max="4869" width="5.5546875" style="579" customWidth="1"/>
    <col min="4870" max="4870" width="2.33203125" style="579" customWidth="1"/>
    <col min="4871" max="4871" width="16.5546875" style="579" customWidth="1"/>
    <col min="4872" max="4872" width="2.33203125" style="579" customWidth="1"/>
    <col min="4873" max="4873" width="7.88671875" style="579" customWidth="1"/>
    <col min="4874" max="4874" width="2.33203125" style="579" customWidth="1"/>
    <col min="4875" max="4875" width="7" style="579" customWidth="1"/>
    <col min="4876" max="4876" width="2.33203125" style="579" customWidth="1"/>
    <col min="4877" max="4877" width="6.33203125" style="579" customWidth="1"/>
    <col min="4878" max="4878" width="2.33203125" style="579" customWidth="1"/>
    <col min="4879" max="4879" width="6.44140625" style="579" customWidth="1"/>
    <col min="4880" max="4880" width="2.33203125" style="579" customWidth="1"/>
    <col min="4881" max="5116" width="9.109375" style="579"/>
    <col min="5117" max="5117" width="7.5546875" style="579" customWidth="1"/>
    <col min="5118" max="5118" width="22.88671875" style="579" customWidth="1"/>
    <col min="5119" max="5119" width="11.44140625" style="579" customWidth="1"/>
    <col min="5120" max="5120" width="2.33203125" style="579" customWidth="1"/>
    <col min="5121" max="5121" width="21" style="579" customWidth="1"/>
    <col min="5122" max="5122" width="2.33203125" style="579" customWidth="1"/>
    <col min="5123" max="5123" width="26.109375" style="579" customWidth="1"/>
    <col min="5124" max="5124" width="2.33203125" style="579" customWidth="1"/>
    <col min="5125" max="5125" width="5.5546875" style="579" customWidth="1"/>
    <col min="5126" max="5126" width="2.33203125" style="579" customWidth="1"/>
    <col min="5127" max="5127" width="16.5546875" style="579" customWidth="1"/>
    <col min="5128" max="5128" width="2.33203125" style="579" customWidth="1"/>
    <col min="5129" max="5129" width="7.88671875" style="579" customWidth="1"/>
    <col min="5130" max="5130" width="2.33203125" style="579" customWidth="1"/>
    <col min="5131" max="5131" width="7" style="579" customWidth="1"/>
    <col min="5132" max="5132" width="2.33203125" style="579" customWidth="1"/>
    <col min="5133" max="5133" width="6.33203125" style="579" customWidth="1"/>
    <col min="5134" max="5134" width="2.33203125" style="579" customWidth="1"/>
    <col min="5135" max="5135" width="6.44140625" style="579" customWidth="1"/>
    <col min="5136" max="5136" width="2.33203125" style="579" customWidth="1"/>
    <col min="5137" max="5372" width="9.109375" style="579"/>
    <col min="5373" max="5373" width="7.5546875" style="579" customWidth="1"/>
    <col min="5374" max="5374" width="22.88671875" style="579" customWidth="1"/>
    <col min="5375" max="5375" width="11.44140625" style="579" customWidth="1"/>
    <col min="5376" max="5376" width="2.33203125" style="579" customWidth="1"/>
    <col min="5377" max="5377" width="21" style="579" customWidth="1"/>
    <col min="5378" max="5378" width="2.33203125" style="579" customWidth="1"/>
    <col min="5379" max="5379" width="26.109375" style="579" customWidth="1"/>
    <col min="5380" max="5380" width="2.33203125" style="579" customWidth="1"/>
    <col min="5381" max="5381" width="5.5546875" style="579" customWidth="1"/>
    <col min="5382" max="5382" width="2.33203125" style="579" customWidth="1"/>
    <col min="5383" max="5383" width="16.5546875" style="579" customWidth="1"/>
    <col min="5384" max="5384" width="2.33203125" style="579" customWidth="1"/>
    <col min="5385" max="5385" width="7.88671875" style="579" customWidth="1"/>
    <col min="5386" max="5386" width="2.33203125" style="579" customWidth="1"/>
    <col min="5387" max="5387" width="7" style="579" customWidth="1"/>
    <col min="5388" max="5388" width="2.33203125" style="579" customWidth="1"/>
    <col min="5389" max="5389" width="6.33203125" style="579" customWidth="1"/>
    <col min="5390" max="5390" width="2.33203125" style="579" customWidth="1"/>
    <col min="5391" max="5391" width="6.44140625" style="579" customWidth="1"/>
    <col min="5392" max="5392" width="2.33203125" style="579" customWidth="1"/>
    <col min="5393" max="5628" width="9.109375" style="579"/>
    <col min="5629" max="5629" width="7.5546875" style="579" customWidth="1"/>
    <col min="5630" max="5630" width="22.88671875" style="579" customWidth="1"/>
    <col min="5631" max="5631" width="11.44140625" style="579" customWidth="1"/>
    <col min="5632" max="5632" width="2.33203125" style="579" customWidth="1"/>
    <col min="5633" max="5633" width="21" style="579" customWidth="1"/>
    <col min="5634" max="5634" width="2.33203125" style="579" customWidth="1"/>
    <col min="5635" max="5635" width="26.109375" style="579" customWidth="1"/>
    <col min="5636" max="5636" width="2.33203125" style="579" customWidth="1"/>
    <col min="5637" max="5637" width="5.5546875" style="579" customWidth="1"/>
    <col min="5638" max="5638" width="2.33203125" style="579" customWidth="1"/>
    <col min="5639" max="5639" width="16.5546875" style="579" customWidth="1"/>
    <col min="5640" max="5640" width="2.33203125" style="579" customWidth="1"/>
    <col min="5641" max="5641" width="7.88671875" style="579" customWidth="1"/>
    <col min="5642" max="5642" width="2.33203125" style="579" customWidth="1"/>
    <col min="5643" max="5643" width="7" style="579" customWidth="1"/>
    <col min="5644" max="5644" width="2.33203125" style="579" customWidth="1"/>
    <col min="5645" max="5645" width="6.33203125" style="579" customWidth="1"/>
    <col min="5646" max="5646" width="2.33203125" style="579" customWidth="1"/>
    <col min="5647" max="5647" width="6.44140625" style="579" customWidth="1"/>
    <col min="5648" max="5648" width="2.33203125" style="579" customWidth="1"/>
    <col min="5649" max="5884" width="9.109375" style="579"/>
    <col min="5885" max="5885" width="7.5546875" style="579" customWidth="1"/>
    <col min="5886" max="5886" width="22.88671875" style="579" customWidth="1"/>
    <col min="5887" max="5887" width="11.44140625" style="579" customWidth="1"/>
    <col min="5888" max="5888" width="2.33203125" style="579" customWidth="1"/>
    <col min="5889" max="5889" width="21" style="579" customWidth="1"/>
    <col min="5890" max="5890" width="2.33203125" style="579" customWidth="1"/>
    <col min="5891" max="5891" width="26.109375" style="579" customWidth="1"/>
    <col min="5892" max="5892" width="2.33203125" style="579" customWidth="1"/>
    <col min="5893" max="5893" width="5.5546875" style="579" customWidth="1"/>
    <col min="5894" max="5894" width="2.33203125" style="579" customWidth="1"/>
    <col min="5895" max="5895" width="16.5546875" style="579" customWidth="1"/>
    <col min="5896" max="5896" width="2.33203125" style="579" customWidth="1"/>
    <col min="5897" max="5897" width="7.88671875" style="579" customWidth="1"/>
    <col min="5898" max="5898" width="2.33203125" style="579" customWidth="1"/>
    <col min="5899" max="5899" width="7" style="579" customWidth="1"/>
    <col min="5900" max="5900" width="2.33203125" style="579" customWidth="1"/>
    <col min="5901" max="5901" width="6.33203125" style="579" customWidth="1"/>
    <col min="5902" max="5902" width="2.33203125" style="579" customWidth="1"/>
    <col min="5903" max="5903" width="6.44140625" style="579" customWidth="1"/>
    <col min="5904" max="5904" width="2.33203125" style="579" customWidth="1"/>
    <col min="5905" max="6140" width="9.109375" style="579"/>
    <col min="6141" max="6141" width="7.5546875" style="579" customWidth="1"/>
    <col min="6142" max="6142" width="22.88671875" style="579" customWidth="1"/>
    <col min="6143" max="6143" width="11.44140625" style="579" customWidth="1"/>
    <col min="6144" max="6144" width="2.33203125" style="579" customWidth="1"/>
    <col min="6145" max="6145" width="21" style="579" customWidth="1"/>
    <col min="6146" max="6146" width="2.33203125" style="579" customWidth="1"/>
    <col min="6147" max="6147" width="26.109375" style="579" customWidth="1"/>
    <col min="6148" max="6148" width="2.33203125" style="579" customWidth="1"/>
    <col min="6149" max="6149" width="5.5546875" style="579" customWidth="1"/>
    <col min="6150" max="6150" width="2.33203125" style="579" customWidth="1"/>
    <col min="6151" max="6151" width="16.5546875" style="579" customWidth="1"/>
    <col min="6152" max="6152" width="2.33203125" style="579" customWidth="1"/>
    <col min="6153" max="6153" width="7.88671875" style="579" customWidth="1"/>
    <col min="6154" max="6154" width="2.33203125" style="579" customWidth="1"/>
    <col min="6155" max="6155" width="7" style="579" customWidth="1"/>
    <col min="6156" max="6156" width="2.33203125" style="579" customWidth="1"/>
    <col min="6157" max="6157" width="6.33203125" style="579" customWidth="1"/>
    <col min="6158" max="6158" width="2.33203125" style="579" customWidth="1"/>
    <col min="6159" max="6159" width="6.44140625" style="579" customWidth="1"/>
    <col min="6160" max="6160" width="2.33203125" style="579" customWidth="1"/>
    <col min="6161" max="6396" width="9.109375" style="579"/>
    <col min="6397" max="6397" width="7.5546875" style="579" customWidth="1"/>
    <col min="6398" max="6398" width="22.88671875" style="579" customWidth="1"/>
    <col min="6399" max="6399" width="11.44140625" style="579" customWidth="1"/>
    <col min="6400" max="6400" width="2.33203125" style="579" customWidth="1"/>
    <col min="6401" max="6401" width="21" style="579" customWidth="1"/>
    <col min="6402" max="6402" width="2.33203125" style="579" customWidth="1"/>
    <col min="6403" max="6403" width="26.109375" style="579" customWidth="1"/>
    <col min="6404" max="6404" width="2.33203125" style="579" customWidth="1"/>
    <col min="6405" max="6405" width="5.5546875" style="579" customWidth="1"/>
    <col min="6406" max="6406" width="2.33203125" style="579" customWidth="1"/>
    <col min="6407" max="6407" width="16.5546875" style="579" customWidth="1"/>
    <col min="6408" max="6408" width="2.33203125" style="579" customWidth="1"/>
    <col min="6409" max="6409" width="7.88671875" style="579" customWidth="1"/>
    <col min="6410" max="6410" width="2.33203125" style="579" customWidth="1"/>
    <col min="6411" max="6411" width="7" style="579" customWidth="1"/>
    <col min="6412" max="6412" width="2.33203125" style="579" customWidth="1"/>
    <col min="6413" max="6413" width="6.33203125" style="579" customWidth="1"/>
    <col min="6414" max="6414" width="2.33203125" style="579" customWidth="1"/>
    <col min="6415" max="6415" width="6.44140625" style="579" customWidth="1"/>
    <col min="6416" max="6416" width="2.33203125" style="579" customWidth="1"/>
    <col min="6417" max="6652" width="9.109375" style="579"/>
    <col min="6653" max="6653" width="7.5546875" style="579" customWidth="1"/>
    <col min="6654" max="6654" width="22.88671875" style="579" customWidth="1"/>
    <col min="6655" max="6655" width="11.44140625" style="579" customWidth="1"/>
    <col min="6656" max="6656" width="2.33203125" style="579" customWidth="1"/>
    <col min="6657" max="6657" width="21" style="579" customWidth="1"/>
    <col min="6658" max="6658" width="2.33203125" style="579" customWidth="1"/>
    <col min="6659" max="6659" width="26.109375" style="579" customWidth="1"/>
    <col min="6660" max="6660" width="2.33203125" style="579" customWidth="1"/>
    <col min="6661" max="6661" width="5.5546875" style="579" customWidth="1"/>
    <col min="6662" max="6662" width="2.33203125" style="579" customWidth="1"/>
    <col min="6663" max="6663" width="16.5546875" style="579" customWidth="1"/>
    <col min="6664" max="6664" width="2.33203125" style="579" customWidth="1"/>
    <col min="6665" max="6665" width="7.88671875" style="579" customWidth="1"/>
    <col min="6666" max="6666" width="2.33203125" style="579" customWidth="1"/>
    <col min="6667" max="6667" width="7" style="579" customWidth="1"/>
    <col min="6668" max="6668" width="2.33203125" style="579" customWidth="1"/>
    <col min="6669" max="6669" width="6.33203125" style="579" customWidth="1"/>
    <col min="6670" max="6670" width="2.33203125" style="579" customWidth="1"/>
    <col min="6671" max="6671" width="6.44140625" style="579" customWidth="1"/>
    <col min="6672" max="6672" width="2.33203125" style="579" customWidth="1"/>
    <col min="6673" max="6908" width="9.109375" style="579"/>
    <col min="6909" max="6909" width="7.5546875" style="579" customWidth="1"/>
    <col min="6910" max="6910" width="22.88671875" style="579" customWidth="1"/>
    <col min="6911" max="6911" width="11.44140625" style="579" customWidth="1"/>
    <col min="6912" max="6912" width="2.33203125" style="579" customWidth="1"/>
    <col min="6913" max="6913" width="21" style="579" customWidth="1"/>
    <col min="6914" max="6914" width="2.33203125" style="579" customWidth="1"/>
    <col min="6915" max="6915" width="26.109375" style="579" customWidth="1"/>
    <col min="6916" max="6916" width="2.33203125" style="579" customWidth="1"/>
    <col min="6917" max="6917" width="5.5546875" style="579" customWidth="1"/>
    <col min="6918" max="6918" width="2.33203125" style="579" customWidth="1"/>
    <col min="6919" max="6919" width="16.5546875" style="579" customWidth="1"/>
    <col min="6920" max="6920" width="2.33203125" style="579" customWidth="1"/>
    <col min="6921" max="6921" width="7.88671875" style="579" customWidth="1"/>
    <col min="6922" max="6922" width="2.33203125" style="579" customWidth="1"/>
    <col min="6923" max="6923" width="7" style="579" customWidth="1"/>
    <col min="6924" max="6924" width="2.33203125" style="579" customWidth="1"/>
    <col min="6925" max="6925" width="6.33203125" style="579" customWidth="1"/>
    <col min="6926" max="6926" width="2.33203125" style="579" customWidth="1"/>
    <col min="6927" max="6927" width="6.44140625" style="579" customWidth="1"/>
    <col min="6928" max="6928" width="2.33203125" style="579" customWidth="1"/>
    <col min="6929" max="7164" width="9.109375" style="579"/>
    <col min="7165" max="7165" width="7.5546875" style="579" customWidth="1"/>
    <col min="7166" max="7166" width="22.88671875" style="579" customWidth="1"/>
    <col min="7167" max="7167" width="11.44140625" style="579" customWidth="1"/>
    <col min="7168" max="7168" width="2.33203125" style="579" customWidth="1"/>
    <col min="7169" max="7169" width="21" style="579" customWidth="1"/>
    <col min="7170" max="7170" width="2.33203125" style="579" customWidth="1"/>
    <col min="7171" max="7171" width="26.109375" style="579" customWidth="1"/>
    <col min="7172" max="7172" width="2.33203125" style="579" customWidth="1"/>
    <col min="7173" max="7173" width="5.5546875" style="579" customWidth="1"/>
    <col min="7174" max="7174" width="2.33203125" style="579" customWidth="1"/>
    <col min="7175" max="7175" width="16.5546875" style="579" customWidth="1"/>
    <col min="7176" max="7176" width="2.33203125" style="579" customWidth="1"/>
    <col min="7177" max="7177" width="7.88671875" style="579" customWidth="1"/>
    <col min="7178" max="7178" width="2.33203125" style="579" customWidth="1"/>
    <col min="7179" max="7179" width="7" style="579" customWidth="1"/>
    <col min="7180" max="7180" width="2.33203125" style="579" customWidth="1"/>
    <col min="7181" max="7181" width="6.33203125" style="579" customWidth="1"/>
    <col min="7182" max="7182" width="2.33203125" style="579" customWidth="1"/>
    <col min="7183" max="7183" width="6.44140625" style="579" customWidth="1"/>
    <col min="7184" max="7184" width="2.33203125" style="579" customWidth="1"/>
    <col min="7185" max="7420" width="9.109375" style="579"/>
    <col min="7421" max="7421" width="7.5546875" style="579" customWidth="1"/>
    <col min="7422" max="7422" width="22.88671875" style="579" customWidth="1"/>
    <col min="7423" max="7423" width="11.44140625" style="579" customWidth="1"/>
    <col min="7424" max="7424" width="2.33203125" style="579" customWidth="1"/>
    <col min="7425" max="7425" width="21" style="579" customWidth="1"/>
    <col min="7426" max="7426" width="2.33203125" style="579" customWidth="1"/>
    <col min="7427" max="7427" width="26.109375" style="579" customWidth="1"/>
    <col min="7428" max="7428" width="2.33203125" style="579" customWidth="1"/>
    <col min="7429" max="7429" width="5.5546875" style="579" customWidth="1"/>
    <col min="7430" max="7430" width="2.33203125" style="579" customWidth="1"/>
    <col min="7431" max="7431" width="16.5546875" style="579" customWidth="1"/>
    <col min="7432" max="7432" width="2.33203125" style="579" customWidth="1"/>
    <col min="7433" max="7433" width="7.88671875" style="579" customWidth="1"/>
    <col min="7434" max="7434" width="2.33203125" style="579" customWidth="1"/>
    <col min="7435" max="7435" width="7" style="579" customWidth="1"/>
    <col min="7436" max="7436" width="2.33203125" style="579" customWidth="1"/>
    <col min="7437" max="7437" width="6.33203125" style="579" customWidth="1"/>
    <col min="7438" max="7438" width="2.33203125" style="579" customWidth="1"/>
    <col min="7439" max="7439" width="6.44140625" style="579" customWidth="1"/>
    <col min="7440" max="7440" width="2.33203125" style="579" customWidth="1"/>
    <col min="7441" max="7676" width="9.109375" style="579"/>
    <col min="7677" max="7677" width="7.5546875" style="579" customWidth="1"/>
    <col min="7678" max="7678" width="22.88671875" style="579" customWidth="1"/>
    <col min="7679" max="7679" width="11.44140625" style="579" customWidth="1"/>
    <col min="7680" max="7680" width="2.33203125" style="579" customWidth="1"/>
    <col min="7681" max="7681" width="21" style="579" customWidth="1"/>
    <col min="7682" max="7682" width="2.33203125" style="579" customWidth="1"/>
    <col min="7683" max="7683" width="26.109375" style="579" customWidth="1"/>
    <col min="7684" max="7684" width="2.33203125" style="579" customWidth="1"/>
    <col min="7685" max="7685" width="5.5546875" style="579" customWidth="1"/>
    <col min="7686" max="7686" width="2.33203125" style="579" customWidth="1"/>
    <col min="7687" max="7687" width="16.5546875" style="579" customWidth="1"/>
    <col min="7688" max="7688" width="2.33203125" style="579" customWidth="1"/>
    <col min="7689" max="7689" width="7.88671875" style="579" customWidth="1"/>
    <col min="7690" max="7690" width="2.33203125" style="579" customWidth="1"/>
    <col min="7691" max="7691" width="7" style="579" customWidth="1"/>
    <col min="7692" max="7692" width="2.33203125" style="579" customWidth="1"/>
    <col min="7693" max="7693" width="6.33203125" style="579" customWidth="1"/>
    <col min="7694" max="7694" width="2.33203125" style="579" customWidth="1"/>
    <col min="7695" max="7695" width="6.44140625" style="579" customWidth="1"/>
    <col min="7696" max="7696" width="2.33203125" style="579" customWidth="1"/>
    <col min="7697" max="7932" width="9.109375" style="579"/>
    <col min="7933" max="7933" width="7.5546875" style="579" customWidth="1"/>
    <col min="7934" max="7934" width="22.88671875" style="579" customWidth="1"/>
    <col min="7935" max="7935" width="11.44140625" style="579" customWidth="1"/>
    <col min="7936" max="7936" width="2.33203125" style="579" customWidth="1"/>
    <col min="7937" max="7937" width="21" style="579" customWidth="1"/>
    <col min="7938" max="7938" width="2.33203125" style="579" customWidth="1"/>
    <col min="7939" max="7939" width="26.109375" style="579" customWidth="1"/>
    <col min="7940" max="7940" width="2.33203125" style="579" customWidth="1"/>
    <col min="7941" max="7941" width="5.5546875" style="579" customWidth="1"/>
    <col min="7942" max="7942" width="2.33203125" style="579" customWidth="1"/>
    <col min="7943" max="7943" width="16.5546875" style="579" customWidth="1"/>
    <col min="7944" max="7944" width="2.33203125" style="579" customWidth="1"/>
    <col min="7945" max="7945" width="7.88671875" style="579" customWidth="1"/>
    <col min="7946" max="7946" width="2.33203125" style="579" customWidth="1"/>
    <col min="7947" max="7947" width="7" style="579" customWidth="1"/>
    <col min="7948" max="7948" width="2.33203125" style="579" customWidth="1"/>
    <col min="7949" max="7949" width="6.33203125" style="579" customWidth="1"/>
    <col min="7950" max="7950" width="2.33203125" style="579" customWidth="1"/>
    <col min="7951" max="7951" width="6.44140625" style="579" customWidth="1"/>
    <col min="7952" max="7952" width="2.33203125" style="579" customWidth="1"/>
    <col min="7953" max="8188" width="9.109375" style="579"/>
    <col min="8189" max="8189" width="7.5546875" style="579" customWidth="1"/>
    <col min="8190" max="8190" width="22.88671875" style="579" customWidth="1"/>
    <col min="8191" max="8191" width="11.44140625" style="579" customWidth="1"/>
    <col min="8192" max="8192" width="2.33203125" style="579" customWidth="1"/>
    <col min="8193" max="8193" width="21" style="579" customWidth="1"/>
    <col min="8194" max="8194" width="2.33203125" style="579" customWidth="1"/>
    <col min="8195" max="8195" width="26.109375" style="579" customWidth="1"/>
    <col min="8196" max="8196" width="2.33203125" style="579" customWidth="1"/>
    <col min="8197" max="8197" width="5.5546875" style="579" customWidth="1"/>
    <col min="8198" max="8198" width="2.33203125" style="579" customWidth="1"/>
    <col min="8199" max="8199" width="16.5546875" style="579" customWidth="1"/>
    <col min="8200" max="8200" width="2.33203125" style="579" customWidth="1"/>
    <col min="8201" max="8201" width="7.88671875" style="579" customWidth="1"/>
    <col min="8202" max="8202" width="2.33203125" style="579" customWidth="1"/>
    <col min="8203" max="8203" width="7" style="579" customWidth="1"/>
    <col min="8204" max="8204" width="2.33203125" style="579" customWidth="1"/>
    <col min="8205" max="8205" width="6.33203125" style="579" customWidth="1"/>
    <col min="8206" max="8206" width="2.33203125" style="579" customWidth="1"/>
    <col min="8207" max="8207" width="6.44140625" style="579" customWidth="1"/>
    <col min="8208" max="8208" width="2.33203125" style="579" customWidth="1"/>
    <col min="8209" max="8444" width="9.109375" style="579"/>
    <col min="8445" max="8445" width="7.5546875" style="579" customWidth="1"/>
    <col min="8446" max="8446" width="22.88671875" style="579" customWidth="1"/>
    <col min="8447" max="8447" width="11.44140625" style="579" customWidth="1"/>
    <col min="8448" max="8448" width="2.33203125" style="579" customWidth="1"/>
    <col min="8449" max="8449" width="21" style="579" customWidth="1"/>
    <col min="8450" max="8450" width="2.33203125" style="579" customWidth="1"/>
    <col min="8451" max="8451" width="26.109375" style="579" customWidth="1"/>
    <col min="8452" max="8452" width="2.33203125" style="579" customWidth="1"/>
    <col min="8453" max="8453" width="5.5546875" style="579" customWidth="1"/>
    <col min="8454" max="8454" width="2.33203125" style="579" customWidth="1"/>
    <col min="8455" max="8455" width="16.5546875" style="579" customWidth="1"/>
    <col min="8456" max="8456" width="2.33203125" style="579" customWidth="1"/>
    <col min="8457" max="8457" width="7.88671875" style="579" customWidth="1"/>
    <col min="8458" max="8458" width="2.33203125" style="579" customWidth="1"/>
    <col min="8459" max="8459" width="7" style="579" customWidth="1"/>
    <col min="8460" max="8460" width="2.33203125" style="579" customWidth="1"/>
    <col min="8461" max="8461" width="6.33203125" style="579" customWidth="1"/>
    <col min="8462" max="8462" width="2.33203125" style="579" customWidth="1"/>
    <col min="8463" max="8463" width="6.44140625" style="579" customWidth="1"/>
    <col min="8464" max="8464" width="2.33203125" style="579" customWidth="1"/>
    <col min="8465" max="8700" width="9.109375" style="579"/>
    <col min="8701" max="8701" width="7.5546875" style="579" customWidth="1"/>
    <col min="8702" max="8702" width="22.88671875" style="579" customWidth="1"/>
    <col min="8703" max="8703" width="11.44140625" style="579" customWidth="1"/>
    <col min="8704" max="8704" width="2.33203125" style="579" customWidth="1"/>
    <col min="8705" max="8705" width="21" style="579" customWidth="1"/>
    <col min="8706" max="8706" width="2.33203125" style="579" customWidth="1"/>
    <col min="8707" max="8707" width="26.109375" style="579" customWidth="1"/>
    <col min="8708" max="8708" width="2.33203125" style="579" customWidth="1"/>
    <col min="8709" max="8709" width="5.5546875" style="579" customWidth="1"/>
    <col min="8710" max="8710" width="2.33203125" style="579" customWidth="1"/>
    <col min="8711" max="8711" width="16.5546875" style="579" customWidth="1"/>
    <col min="8712" max="8712" width="2.33203125" style="579" customWidth="1"/>
    <col min="8713" max="8713" width="7.88671875" style="579" customWidth="1"/>
    <col min="8714" max="8714" width="2.33203125" style="579" customWidth="1"/>
    <col min="8715" max="8715" width="7" style="579" customWidth="1"/>
    <col min="8716" max="8716" width="2.33203125" style="579" customWidth="1"/>
    <col min="8717" max="8717" width="6.33203125" style="579" customWidth="1"/>
    <col min="8718" max="8718" width="2.33203125" style="579" customWidth="1"/>
    <col min="8719" max="8719" width="6.44140625" style="579" customWidth="1"/>
    <col min="8720" max="8720" width="2.33203125" style="579" customWidth="1"/>
    <col min="8721" max="8956" width="9.109375" style="579"/>
    <col min="8957" max="8957" width="7.5546875" style="579" customWidth="1"/>
    <col min="8958" max="8958" width="22.88671875" style="579" customWidth="1"/>
    <col min="8959" max="8959" width="11.44140625" style="579" customWidth="1"/>
    <col min="8960" max="8960" width="2.33203125" style="579" customWidth="1"/>
    <col min="8961" max="8961" width="21" style="579" customWidth="1"/>
    <col min="8962" max="8962" width="2.33203125" style="579" customWidth="1"/>
    <col min="8963" max="8963" width="26.109375" style="579" customWidth="1"/>
    <col min="8964" max="8964" width="2.33203125" style="579" customWidth="1"/>
    <col min="8965" max="8965" width="5.5546875" style="579" customWidth="1"/>
    <col min="8966" max="8966" width="2.33203125" style="579" customWidth="1"/>
    <col min="8967" max="8967" width="16.5546875" style="579" customWidth="1"/>
    <col min="8968" max="8968" width="2.33203125" style="579" customWidth="1"/>
    <col min="8969" max="8969" width="7.88671875" style="579" customWidth="1"/>
    <col min="8970" max="8970" width="2.33203125" style="579" customWidth="1"/>
    <col min="8971" max="8971" width="7" style="579" customWidth="1"/>
    <col min="8972" max="8972" width="2.33203125" style="579" customWidth="1"/>
    <col min="8973" max="8973" width="6.33203125" style="579" customWidth="1"/>
    <col min="8974" max="8974" width="2.33203125" style="579" customWidth="1"/>
    <col min="8975" max="8975" width="6.44140625" style="579" customWidth="1"/>
    <col min="8976" max="8976" width="2.33203125" style="579" customWidth="1"/>
    <col min="8977" max="9212" width="9.109375" style="579"/>
    <col min="9213" max="9213" width="7.5546875" style="579" customWidth="1"/>
    <col min="9214" max="9214" width="22.88671875" style="579" customWidth="1"/>
    <col min="9215" max="9215" width="11.44140625" style="579" customWidth="1"/>
    <col min="9216" max="9216" width="2.33203125" style="579" customWidth="1"/>
    <col min="9217" max="9217" width="21" style="579" customWidth="1"/>
    <col min="9218" max="9218" width="2.33203125" style="579" customWidth="1"/>
    <col min="9219" max="9219" width="26.109375" style="579" customWidth="1"/>
    <col min="9220" max="9220" width="2.33203125" style="579" customWidth="1"/>
    <col min="9221" max="9221" width="5.5546875" style="579" customWidth="1"/>
    <col min="9222" max="9222" width="2.33203125" style="579" customWidth="1"/>
    <col min="9223" max="9223" width="16.5546875" style="579" customWidth="1"/>
    <col min="9224" max="9224" width="2.33203125" style="579" customWidth="1"/>
    <col min="9225" max="9225" width="7.88671875" style="579" customWidth="1"/>
    <col min="9226" max="9226" width="2.33203125" style="579" customWidth="1"/>
    <col min="9227" max="9227" width="7" style="579" customWidth="1"/>
    <col min="9228" max="9228" width="2.33203125" style="579" customWidth="1"/>
    <col min="9229" max="9229" width="6.33203125" style="579" customWidth="1"/>
    <col min="9230" max="9230" width="2.33203125" style="579" customWidth="1"/>
    <col min="9231" max="9231" width="6.44140625" style="579" customWidth="1"/>
    <col min="9232" max="9232" width="2.33203125" style="579" customWidth="1"/>
    <col min="9233" max="9468" width="9.109375" style="579"/>
    <col min="9469" max="9469" width="7.5546875" style="579" customWidth="1"/>
    <col min="9470" max="9470" width="22.88671875" style="579" customWidth="1"/>
    <col min="9471" max="9471" width="11.44140625" style="579" customWidth="1"/>
    <col min="9472" max="9472" width="2.33203125" style="579" customWidth="1"/>
    <col min="9473" max="9473" width="21" style="579" customWidth="1"/>
    <col min="9474" max="9474" width="2.33203125" style="579" customWidth="1"/>
    <col min="9475" max="9475" width="26.109375" style="579" customWidth="1"/>
    <col min="9476" max="9476" width="2.33203125" style="579" customWidth="1"/>
    <col min="9477" max="9477" width="5.5546875" style="579" customWidth="1"/>
    <col min="9478" max="9478" width="2.33203125" style="579" customWidth="1"/>
    <col min="9479" max="9479" width="16.5546875" style="579" customWidth="1"/>
    <col min="9480" max="9480" width="2.33203125" style="579" customWidth="1"/>
    <col min="9481" max="9481" width="7.88671875" style="579" customWidth="1"/>
    <col min="9482" max="9482" width="2.33203125" style="579" customWidth="1"/>
    <col min="9483" max="9483" width="7" style="579" customWidth="1"/>
    <col min="9484" max="9484" width="2.33203125" style="579" customWidth="1"/>
    <col min="9485" max="9485" width="6.33203125" style="579" customWidth="1"/>
    <col min="9486" max="9486" width="2.33203125" style="579" customWidth="1"/>
    <col min="9487" max="9487" width="6.44140625" style="579" customWidth="1"/>
    <col min="9488" max="9488" width="2.33203125" style="579" customWidth="1"/>
    <col min="9489" max="9724" width="9.109375" style="579"/>
    <col min="9725" max="9725" width="7.5546875" style="579" customWidth="1"/>
    <col min="9726" max="9726" width="22.88671875" style="579" customWidth="1"/>
    <col min="9727" max="9727" width="11.44140625" style="579" customWidth="1"/>
    <col min="9728" max="9728" width="2.33203125" style="579" customWidth="1"/>
    <col min="9729" max="9729" width="21" style="579" customWidth="1"/>
    <col min="9730" max="9730" width="2.33203125" style="579" customWidth="1"/>
    <col min="9731" max="9731" width="26.109375" style="579" customWidth="1"/>
    <col min="9732" max="9732" width="2.33203125" style="579" customWidth="1"/>
    <col min="9733" max="9733" width="5.5546875" style="579" customWidth="1"/>
    <col min="9734" max="9734" width="2.33203125" style="579" customWidth="1"/>
    <col min="9735" max="9735" width="16.5546875" style="579" customWidth="1"/>
    <col min="9736" max="9736" width="2.33203125" style="579" customWidth="1"/>
    <col min="9737" max="9737" width="7.88671875" style="579" customWidth="1"/>
    <col min="9738" max="9738" width="2.33203125" style="579" customWidth="1"/>
    <col min="9739" max="9739" width="7" style="579" customWidth="1"/>
    <col min="9740" max="9740" width="2.33203125" style="579" customWidth="1"/>
    <col min="9741" max="9741" width="6.33203125" style="579" customWidth="1"/>
    <col min="9742" max="9742" width="2.33203125" style="579" customWidth="1"/>
    <col min="9743" max="9743" width="6.44140625" style="579" customWidth="1"/>
    <col min="9744" max="9744" width="2.33203125" style="579" customWidth="1"/>
    <col min="9745" max="9980" width="9.109375" style="579"/>
    <col min="9981" max="9981" width="7.5546875" style="579" customWidth="1"/>
    <col min="9982" max="9982" width="22.88671875" style="579" customWidth="1"/>
    <col min="9983" max="9983" width="11.44140625" style="579" customWidth="1"/>
    <col min="9984" max="9984" width="2.33203125" style="579" customWidth="1"/>
    <col min="9985" max="9985" width="21" style="579" customWidth="1"/>
    <col min="9986" max="9986" width="2.33203125" style="579" customWidth="1"/>
    <col min="9987" max="9987" width="26.109375" style="579" customWidth="1"/>
    <col min="9988" max="9988" width="2.33203125" style="579" customWidth="1"/>
    <col min="9989" max="9989" width="5.5546875" style="579" customWidth="1"/>
    <col min="9990" max="9990" width="2.33203125" style="579" customWidth="1"/>
    <col min="9991" max="9991" width="16.5546875" style="579" customWidth="1"/>
    <col min="9992" max="9992" width="2.33203125" style="579" customWidth="1"/>
    <col min="9993" max="9993" width="7.88671875" style="579" customWidth="1"/>
    <col min="9994" max="9994" width="2.33203125" style="579" customWidth="1"/>
    <col min="9995" max="9995" width="7" style="579" customWidth="1"/>
    <col min="9996" max="9996" width="2.33203125" style="579" customWidth="1"/>
    <col min="9997" max="9997" width="6.33203125" style="579" customWidth="1"/>
    <col min="9998" max="9998" width="2.33203125" style="579" customWidth="1"/>
    <col min="9999" max="9999" width="6.44140625" style="579" customWidth="1"/>
    <col min="10000" max="10000" width="2.33203125" style="579" customWidth="1"/>
    <col min="10001" max="10236" width="9.109375" style="579"/>
    <col min="10237" max="10237" width="7.5546875" style="579" customWidth="1"/>
    <col min="10238" max="10238" width="22.88671875" style="579" customWidth="1"/>
    <col min="10239" max="10239" width="11.44140625" style="579" customWidth="1"/>
    <col min="10240" max="10240" width="2.33203125" style="579" customWidth="1"/>
    <col min="10241" max="10241" width="21" style="579" customWidth="1"/>
    <col min="10242" max="10242" width="2.33203125" style="579" customWidth="1"/>
    <col min="10243" max="10243" width="26.109375" style="579" customWidth="1"/>
    <col min="10244" max="10244" width="2.33203125" style="579" customWidth="1"/>
    <col min="10245" max="10245" width="5.5546875" style="579" customWidth="1"/>
    <col min="10246" max="10246" width="2.33203125" style="579" customWidth="1"/>
    <col min="10247" max="10247" width="16.5546875" style="579" customWidth="1"/>
    <col min="10248" max="10248" width="2.33203125" style="579" customWidth="1"/>
    <col min="10249" max="10249" width="7.88671875" style="579" customWidth="1"/>
    <col min="10250" max="10250" width="2.33203125" style="579" customWidth="1"/>
    <col min="10251" max="10251" width="7" style="579" customWidth="1"/>
    <col min="10252" max="10252" width="2.33203125" style="579" customWidth="1"/>
    <col min="10253" max="10253" width="6.33203125" style="579" customWidth="1"/>
    <col min="10254" max="10254" width="2.33203125" style="579" customWidth="1"/>
    <col min="10255" max="10255" width="6.44140625" style="579" customWidth="1"/>
    <col min="10256" max="10256" width="2.33203125" style="579" customWidth="1"/>
    <col min="10257" max="10492" width="9.109375" style="579"/>
    <col min="10493" max="10493" width="7.5546875" style="579" customWidth="1"/>
    <col min="10494" max="10494" width="22.88671875" style="579" customWidth="1"/>
    <col min="10495" max="10495" width="11.44140625" style="579" customWidth="1"/>
    <col min="10496" max="10496" width="2.33203125" style="579" customWidth="1"/>
    <col min="10497" max="10497" width="21" style="579" customWidth="1"/>
    <col min="10498" max="10498" width="2.33203125" style="579" customWidth="1"/>
    <col min="10499" max="10499" width="26.109375" style="579" customWidth="1"/>
    <col min="10500" max="10500" width="2.33203125" style="579" customWidth="1"/>
    <col min="10501" max="10501" width="5.5546875" style="579" customWidth="1"/>
    <col min="10502" max="10502" width="2.33203125" style="579" customWidth="1"/>
    <col min="10503" max="10503" width="16.5546875" style="579" customWidth="1"/>
    <col min="10504" max="10504" width="2.33203125" style="579" customWidth="1"/>
    <col min="10505" max="10505" width="7.88671875" style="579" customWidth="1"/>
    <col min="10506" max="10506" width="2.33203125" style="579" customWidth="1"/>
    <col min="10507" max="10507" width="7" style="579" customWidth="1"/>
    <col min="10508" max="10508" width="2.33203125" style="579" customWidth="1"/>
    <col min="10509" max="10509" width="6.33203125" style="579" customWidth="1"/>
    <col min="10510" max="10510" width="2.33203125" style="579" customWidth="1"/>
    <col min="10511" max="10511" width="6.44140625" style="579" customWidth="1"/>
    <col min="10512" max="10512" width="2.33203125" style="579" customWidth="1"/>
    <col min="10513" max="10748" width="9.109375" style="579"/>
    <col min="10749" max="10749" width="7.5546875" style="579" customWidth="1"/>
    <col min="10750" max="10750" width="22.88671875" style="579" customWidth="1"/>
    <col min="10751" max="10751" width="11.44140625" style="579" customWidth="1"/>
    <col min="10752" max="10752" width="2.33203125" style="579" customWidth="1"/>
    <col min="10753" max="10753" width="21" style="579" customWidth="1"/>
    <col min="10754" max="10754" width="2.33203125" style="579" customWidth="1"/>
    <col min="10755" max="10755" width="26.109375" style="579" customWidth="1"/>
    <col min="10756" max="10756" width="2.33203125" style="579" customWidth="1"/>
    <col min="10757" max="10757" width="5.5546875" style="579" customWidth="1"/>
    <col min="10758" max="10758" width="2.33203125" style="579" customWidth="1"/>
    <col min="10759" max="10759" width="16.5546875" style="579" customWidth="1"/>
    <col min="10760" max="10760" width="2.33203125" style="579" customWidth="1"/>
    <col min="10761" max="10761" width="7.88671875" style="579" customWidth="1"/>
    <col min="10762" max="10762" width="2.33203125" style="579" customWidth="1"/>
    <col min="10763" max="10763" width="7" style="579" customWidth="1"/>
    <col min="10764" max="10764" width="2.33203125" style="579" customWidth="1"/>
    <col min="10765" max="10765" width="6.33203125" style="579" customWidth="1"/>
    <col min="10766" max="10766" width="2.33203125" style="579" customWidth="1"/>
    <col min="10767" max="10767" width="6.44140625" style="579" customWidth="1"/>
    <col min="10768" max="10768" width="2.33203125" style="579" customWidth="1"/>
    <col min="10769" max="11004" width="9.109375" style="579"/>
    <col min="11005" max="11005" width="7.5546875" style="579" customWidth="1"/>
    <col min="11006" max="11006" width="22.88671875" style="579" customWidth="1"/>
    <col min="11007" max="11007" width="11.44140625" style="579" customWidth="1"/>
    <col min="11008" max="11008" width="2.33203125" style="579" customWidth="1"/>
    <col min="11009" max="11009" width="21" style="579" customWidth="1"/>
    <col min="11010" max="11010" width="2.33203125" style="579" customWidth="1"/>
    <col min="11011" max="11011" width="26.109375" style="579" customWidth="1"/>
    <col min="11012" max="11012" width="2.33203125" style="579" customWidth="1"/>
    <col min="11013" max="11013" width="5.5546875" style="579" customWidth="1"/>
    <col min="11014" max="11014" width="2.33203125" style="579" customWidth="1"/>
    <col min="11015" max="11015" width="16.5546875" style="579" customWidth="1"/>
    <col min="11016" max="11016" width="2.33203125" style="579" customWidth="1"/>
    <col min="11017" max="11017" width="7.88671875" style="579" customWidth="1"/>
    <col min="11018" max="11018" width="2.33203125" style="579" customWidth="1"/>
    <col min="11019" max="11019" width="7" style="579" customWidth="1"/>
    <col min="11020" max="11020" width="2.33203125" style="579" customWidth="1"/>
    <col min="11021" max="11021" width="6.33203125" style="579" customWidth="1"/>
    <col min="11022" max="11022" width="2.33203125" style="579" customWidth="1"/>
    <col min="11023" max="11023" width="6.44140625" style="579" customWidth="1"/>
    <col min="11024" max="11024" width="2.33203125" style="579" customWidth="1"/>
    <col min="11025" max="11260" width="9.109375" style="579"/>
    <col min="11261" max="11261" width="7.5546875" style="579" customWidth="1"/>
    <col min="11262" max="11262" width="22.88671875" style="579" customWidth="1"/>
    <col min="11263" max="11263" width="11.44140625" style="579" customWidth="1"/>
    <col min="11264" max="11264" width="2.33203125" style="579" customWidth="1"/>
    <col min="11265" max="11265" width="21" style="579" customWidth="1"/>
    <col min="11266" max="11266" width="2.33203125" style="579" customWidth="1"/>
    <col min="11267" max="11267" width="26.109375" style="579" customWidth="1"/>
    <col min="11268" max="11268" width="2.33203125" style="579" customWidth="1"/>
    <col min="11269" max="11269" width="5.5546875" style="579" customWidth="1"/>
    <col min="11270" max="11270" width="2.33203125" style="579" customWidth="1"/>
    <col min="11271" max="11271" width="16.5546875" style="579" customWidth="1"/>
    <col min="11272" max="11272" width="2.33203125" style="579" customWidth="1"/>
    <col min="11273" max="11273" width="7.88671875" style="579" customWidth="1"/>
    <col min="11274" max="11274" width="2.33203125" style="579" customWidth="1"/>
    <col min="11275" max="11275" width="7" style="579" customWidth="1"/>
    <col min="11276" max="11276" width="2.33203125" style="579" customWidth="1"/>
    <col min="11277" max="11277" width="6.33203125" style="579" customWidth="1"/>
    <col min="11278" max="11278" width="2.33203125" style="579" customWidth="1"/>
    <col min="11279" max="11279" width="6.44140625" style="579" customWidth="1"/>
    <col min="11280" max="11280" width="2.33203125" style="579" customWidth="1"/>
    <col min="11281" max="11516" width="9.109375" style="579"/>
    <col min="11517" max="11517" width="7.5546875" style="579" customWidth="1"/>
    <col min="11518" max="11518" width="22.88671875" style="579" customWidth="1"/>
    <col min="11519" max="11519" width="11.44140625" style="579" customWidth="1"/>
    <col min="11520" max="11520" width="2.33203125" style="579" customWidth="1"/>
    <col min="11521" max="11521" width="21" style="579" customWidth="1"/>
    <col min="11522" max="11522" width="2.33203125" style="579" customWidth="1"/>
    <col min="11523" max="11523" width="26.109375" style="579" customWidth="1"/>
    <col min="11524" max="11524" width="2.33203125" style="579" customWidth="1"/>
    <col min="11525" max="11525" width="5.5546875" style="579" customWidth="1"/>
    <col min="11526" max="11526" width="2.33203125" style="579" customWidth="1"/>
    <col min="11527" max="11527" width="16.5546875" style="579" customWidth="1"/>
    <col min="11528" max="11528" width="2.33203125" style="579" customWidth="1"/>
    <col min="11529" max="11529" width="7.88671875" style="579" customWidth="1"/>
    <col min="11530" max="11530" width="2.33203125" style="579" customWidth="1"/>
    <col min="11531" max="11531" width="7" style="579" customWidth="1"/>
    <col min="11532" max="11532" width="2.33203125" style="579" customWidth="1"/>
    <col min="11533" max="11533" width="6.33203125" style="579" customWidth="1"/>
    <col min="11534" max="11534" width="2.33203125" style="579" customWidth="1"/>
    <col min="11535" max="11535" width="6.44140625" style="579" customWidth="1"/>
    <col min="11536" max="11536" width="2.33203125" style="579" customWidth="1"/>
    <col min="11537" max="11772" width="9.109375" style="579"/>
    <col min="11773" max="11773" width="7.5546875" style="579" customWidth="1"/>
    <col min="11774" max="11774" width="22.88671875" style="579" customWidth="1"/>
    <col min="11775" max="11775" width="11.44140625" style="579" customWidth="1"/>
    <col min="11776" max="11776" width="2.33203125" style="579" customWidth="1"/>
    <col min="11777" max="11777" width="21" style="579" customWidth="1"/>
    <col min="11778" max="11778" width="2.33203125" style="579" customWidth="1"/>
    <col min="11779" max="11779" width="26.109375" style="579" customWidth="1"/>
    <col min="11780" max="11780" width="2.33203125" style="579" customWidth="1"/>
    <col min="11781" max="11781" width="5.5546875" style="579" customWidth="1"/>
    <col min="11782" max="11782" width="2.33203125" style="579" customWidth="1"/>
    <col min="11783" max="11783" width="16.5546875" style="579" customWidth="1"/>
    <col min="11784" max="11784" width="2.33203125" style="579" customWidth="1"/>
    <col min="11785" max="11785" width="7.88671875" style="579" customWidth="1"/>
    <col min="11786" max="11786" width="2.33203125" style="579" customWidth="1"/>
    <col min="11787" max="11787" width="7" style="579" customWidth="1"/>
    <col min="11788" max="11788" width="2.33203125" style="579" customWidth="1"/>
    <col min="11789" max="11789" width="6.33203125" style="579" customWidth="1"/>
    <col min="11790" max="11790" width="2.33203125" style="579" customWidth="1"/>
    <col min="11791" max="11791" width="6.44140625" style="579" customWidth="1"/>
    <col min="11792" max="11792" width="2.33203125" style="579" customWidth="1"/>
    <col min="11793" max="12028" width="9.109375" style="579"/>
    <col min="12029" max="12029" width="7.5546875" style="579" customWidth="1"/>
    <col min="12030" max="12030" width="22.88671875" style="579" customWidth="1"/>
    <col min="12031" max="12031" width="11.44140625" style="579" customWidth="1"/>
    <col min="12032" max="12032" width="2.33203125" style="579" customWidth="1"/>
    <col min="12033" max="12033" width="21" style="579" customWidth="1"/>
    <col min="12034" max="12034" width="2.33203125" style="579" customWidth="1"/>
    <col min="12035" max="12035" width="26.109375" style="579" customWidth="1"/>
    <col min="12036" max="12036" width="2.33203125" style="579" customWidth="1"/>
    <col min="12037" max="12037" width="5.5546875" style="579" customWidth="1"/>
    <col min="12038" max="12038" width="2.33203125" style="579" customWidth="1"/>
    <col min="12039" max="12039" width="16.5546875" style="579" customWidth="1"/>
    <col min="12040" max="12040" width="2.33203125" style="579" customWidth="1"/>
    <col min="12041" max="12041" width="7.88671875" style="579" customWidth="1"/>
    <col min="12042" max="12042" width="2.33203125" style="579" customWidth="1"/>
    <col min="12043" max="12043" width="7" style="579" customWidth="1"/>
    <col min="12044" max="12044" width="2.33203125" style="579" customWidth="1"/>
    <col min="12045" max="12045" width="6.33203125" style="579" customWidth="1"/>
    <col min="12046" max="12046" width="2.33203125" style="579" customWidth="1"/>
    <col min="12047" max="12047" width="6.44140625" style="579" customWidth="1"/>
    <col min="12048" max="12048" width="2.33203125" style="579" customWidth="1"/>
    <col min="12049" max="12284" width="9.109375" style="579"/>
    <col min="12285" max="12285" width="7.5546875" style="579" customWidth="1"/>
    <col min="12286" max="12286" width="22.88671875" style="579" customWidth="1"/>
    <col min="12287" max="12287" width="11.44140625" style="579" customWidth="1"/>
    <col min="12288" max="12288" width="2.33203125" style="579" customWidth="1"/>
    <col min="12289" max="12289" width="21" style="579" customWidth="1"/>
    <col min="12290" max="12290" width="2.33203125" style="579" customWidth="1"/>
    <col min="12291" max="12291" width="26.109375" style="579" customWidth="1"/>
    <col min="12292" max="12292" width="2.33203125" style="579" customWidth="1"/>
    <col min="12293" max="12293" width="5.5546875" style="579" customWidth="1"/>
    <col min="12294" max="12294" width="2.33203125" style="579" customWidth="1"/>
    <col min="12295" max="12295" width="16.5546875" style="579" customWidth="1"/>
    <col min="12296" max="12296" width="2.33203125" style="579" customWidth="1"/>
    <col min="12297" max="12297" width="7.88671875" style="579" customWidth="1"/>
    <col min="12298" max="12298" width="2.33203125" style="579" customWidth="1"/>
    <col min="12299" max="12299" width="7" style="579" customWidth="1"/>
    <col min="12300" max="12300" width="2.33203125" style="579" customWidth="1"/>
    <col min="12301" max="12301" width="6.33203125" style="579" customWidth="1"/>
    <col min="12302" max="12302" width="2.33203125" style="579" customWidth="1"/>
    <col min="12303" max="12303" width="6.44140625" style="579" customWidth="1"/>
    <col min="12304" max="12304" width="2.33203125" style="579" customWidth="1"/>
    <col min="12305" max="12540" width="9.109375" style="579"/>
    <col min="12541" max="12541" width="7.5546875" style="579" customWidth="1"/>
    <col min="12542" max="12542" width="22.88671875" style="579" customWidth="1"/>
    <col min="12543" max="12543" width="11.44140625" style="579" customWidth="1"/>
    <col min="12544" max="12544" width="2.33203125" style="579" customWidth="1"/>
    <col min="12545" max="12545" width="21" style="579" customWidth="1"/>
    <col min="12546" max="12546" width="2.33203125" style="579" customWidth="1"/>
    <col min="12547" max="12547" width="26.109375" style="579" customWidth="1"/>
    <col min="12548" max="12548" width="2.33203125" style="579" customWidth="1"/>
    <col min="12549" max="12549" width="5.5546875" style="579" customWidth="1"/>
    <col min="12550" max="12550" width="2.33203125" style="579" customWidth="1"/>
    <col min="12551" max="12551" width="16.5546875" style="579" customWidth="1"/>
    <col min="12552" max="12552" width="2.33203125" style="579" customWidth="1"/>
    <col min="12553" max="12553" width="7.88671875" style="579" customWidth="1"/>
    <col min="12554" max="12554" width="2.33203125" style="579" customWidth="1"/>
    <col min="12555" max="12555" width="7" style="579" customWidth="1"/>
    <col min="12556" max="12556" width="2.33203125" style="579" customWidth="1"/>
    <col min="12557" max="12557" width="6.33203125" style="579" customWidth="1"/>
    <col min="12558" max="12558" width="2.33203125" style="579" customWidth="1"/>
    <col min="12559" max="12559" width="6.44140625" style="579" customWidth="1"/>
    <col min="12560" max="12560" width="2.33203125" style="579" customWidth="1"/>
    <col min="12561" max="12796" width="9.109375" style="579"/>
    <col min="12797" max="12797" width="7.5546875" style="579" customWidth="1"/>
    <col min="12798" max="12798" width="22.88671875" style="579" customWidth="1"/>
    <col min="12799" max="12799" width="11.44140625" style="579" customWidth="1"/>
    <col min="12800" max="12800" width="2.33203125" style="579" customWidth="1"/>
    <col min="12801" max="12801" width="21" style="579" customWidth="1"/>
    <col min="12802" max="12802" width="2.33203125" style="579" customWidth="1"/>
    <col min="12803" max="12803" width="26.109375" style="579" customWidth="1"/>
    <col min="12804" max="12804" width="2.33203125" style="579" customWidth="1"/>
    <col min="12805" max="12805" width="5.5546875" style="579" customWidth="1"/>
    <col min="12806" max="12806" width="2.33203125" style="579" customWidth="1"/>
    <col min="12807" max="12807" width="16.5546875" style="579" customWidth="1"/>
    <col min="12808" max="12808" width="2.33203125" style="579" customWidth="1"/>
    <col min="12809" max="12809" width="7.88671875" style="579" customWidth="1"/>
    <col min="12810" max="12810" width="2.33203125" style="579" customWidth="1"/>
    <col min="12811" max="12811" width="7" style="579" customWidth="1"/>
    <col min="12812" max="12812" width="2.33203125" style="579" customWidth="1"/>
    <col min="12813" max="12813" width="6.33203125" style="579" customWidth="1"/>
    <col min="12814" max="12814" width="2.33203125" style="579" customWidth="1"/>
    <col min="12815" max="12815" width="6.44140625" style="579" customWidth="1"/>
    <col min="12816" max="12816" width="2.33203125" style="579" customWidth="1"/>
    <col min="12817" max="13052" width="9.109375" style="579"/>
    <col min="13053" max="13053" width="7.5546875" style="579" customWidth="1"/>
    <col min="13054" max="13054" width="22.88671875" style="579" customWidth="1"/>
    <col min="13055" max="13055" width="11.44140625" style="579" customWidth="1"/>
    <col min="13056" max="13056" width="2.33203125" style="579" customWidth="1"/>
    <col min="13057" max="13057" width="21" style="579" customWidth="1"/>
    <col min="13058" max="13058" width="2.33203125" style="579" customWidth="1"/>
    <col min="13059" max="13059" width="26.109375" style="579" customWidth="1"/>
    <col min="13060" max="13060" width="2.33203125" style="579" customWidth="1"/>
    <col min="13061" max="13061" width="5.5546875" style="579" customWidth="1"/>
    <col min="13062" max="13062" width="2.33203125" style="579" customWidth="1"/>
    <col min="13063" max="13063" width="16.5546875" style="579" customWidth="1"/>
    <col min="13064" max="13064" width="2.33203125" style="579" customWidth="1"/>
    <col min="13065" max="13065" width="7.88671875" style="579" customWidth="1"/>
    <col min="13066" max="13066" width="2.33203125" style="579" customWidth="1"/>
    <col min="13067" max="13067" width="7" style="579" customWidth="1"/>
    <col min="13068" max="13068" width="2.33203125" style="579" customWidth="1"/>
    <col min="13069" max="13069" width="6.33203125" style="579" customWidth="1"/>
    <col min="13070" max="13070" width="2.33203125" style="579" customWidth="1"/>
    <col min="13071" max="13071" width="6.44140625" style="579" customWidth="1"/>
    <col min="13072" max="13072" width="2.33203125" style="579" customWidth="1"/>
    <col min="13073" max="13308" width="9.109375" style="579"/>
    <col min="13309" max="13309" width="7.5546875" style="579" customWidth="1"/>
    <col min="13310" max="13310" width="22.88671875" style="579" customWidth="1"/>
    <col min="13311" max="13311" width="11.44140625" style="579" customWidth="1"/>
    <col min="13312" max="13312" width="2.33203125" style="579" customWidth="1"/>
    <col min="13313" max="13313" width="21" style="579" customWidth="1"/>
    <col min="13314" max="13314" width="2.33203125" style="579" customWidth="1"/>
    <col min="13315" max="13315" width="26.109375" style="579" customWidth="1"/>
    <col min="13316" max="13316" width="2.33203125" style="579" customWidth="1"/>
    <col min="13317" max="13317" width="5.5546875" style="579" customWidth="1"/>
    <col min="13318" max="13318" width="2.33203125" style="579" customWidth="1"/>
    <col min="13319" max="13319" width="16.5546875" style="579" customWidth="1"/>
    <col min="13320" max="13320" width="2.33203125" style="579" customWidth="1"/>
    <col min="13321" max="13321" width="7.88671875" style="579" customWidth="1"/>
    <col min="13322" max="13322" width="2.33203125" style="579" customWidth="1"/>
    <col min="13323" max="13323" width="7" style="579" customWidth="1"/>
    <col min="13324" max="13324" width="2.33203125" style="579" customWidth="1"/>
    <col min="13325" max="13325" width="6.33203125" style="579" customWidth="1"/>
    <col min="13326" max="13326" width="2.33203125" style="579" customWidth="1"/>
    <col min="13327" max="13327" width="6.44140625" style="579" customWidth="1"/>
    <col min="13328" max="13328" width="2.33203125" style="579" customWidth="1"/>
    <col min="13329" max="13564" width="9.109375" style="579"/>
    <col min="13565" max="13565" width="7.5546875" style="579" customWidth="1"/>
    <col min="13566" max="13566" width="22.88671875" style="579" customWidth="1"/>
    <col min="13567" max="13567" width="11.44140625" style="579" customWidth="1"/>
    <col min="13568" max="13568" width="2.33203125" style="579" customWidth="1"/>
    <col min="13569" max="13569" width="21" style="579" customWidth="1"/>
    <col min="13570" max="13570" width="2.33203125" style="579" customWidth="1"/>
    <col min="13571" max="13571" width="26.109375" style="579" customWidth="1"/>
    <col min="13572" max="13572" width="2.33203125" style="579" customWidth="1"/>
    <col min="13573" max="13573" width="5.5546875" style="579" customWidth="1"/>
    <col min="13574" max="13574" width="2.33203125" style="579" customWidth="1"/>
    <col min="13575" max="13575" width="16.5546875" style="579" customWidth="1"/>
    <col min="13576" max="13576" width="2.33203125" style="579" customWidth="1"/>
    <col min="13577" max="13577" width="7.88671875" style="579" customWidth="1"/>
    <col min="13578" max="13578" width="2.33203125" style="579" customWidth="1"/>
    <col min="13579" max="13579" width="7" style="579" customWidth="1"/>
    <col min="13580" max="13580" width="2.33203125" style="579" customWidth="1"/>
    <col min="13581" max="13581" width="6.33203125" style="579" customWidth="1"/>
    <col min="13582" max="13582" width="2.33203125" style="579" customWidth="1"/>
    <col min="13583" max="13583" width="6.44140625" style="579" customWidth="1"/>
    <col min="13584" max="13584" width="2.33203125" style="579" customWidth="1"/>
    <col min="13585" max="13820" width="9.109375" style="579"/>
    <col min="13821" max="13821" width="7.5546875" style="579" customWidth="1"/>
    <col min="13822" max="13822" width="22.88671875" style="579" customWidth="1"/>
    <col min="13823" max="13823" width="11.44140625" style="579" customWidth="1"/>
    <col min="13824" max="13824" width="2.33203125" style="579" customWidth="1"/>
    <col min="13825" max="13825" width="21" style="579" customWidth="1"/>
    <col min="13826" max="13826" width="2.33203125" style="579" customWidth="1"/>
    <col min="13827" max="13827" width="26.109375" style="579" customWidth="1"/>
    <col min="13828" max="13828" width="2.33203125" style="579" customWidth="1"/>
    <col min="13829" max="13829" width="5.5546875" style="579" customWidth="1"/>
    <col min="13830" max="13830" width="2.33203125" style="579" customWidth="1"/>
    <col min="13831" max="13831" width="16.5546875" style="579" customWidth="1"/>
    <col min="13832" max="13832" width="2.33203125" style="579" customWidth="1"/>
    <col min="13833" max="13833" width="7.88671875" style="579" customWidth="1"/>
    <col min="13834" max="13834" width="2.33203125" style="579" customWidth="1"/>
    <col min="13835" max="13835" width="7" style="579" customWidth="1"/>
    <col min="13836" max="13836" width="2.33203125" style="579" customWidth="1"/>
    <col min="13837" max="13837" width="6.33203125" style="579" customWidth="1"/>
    <col min="13838" max="13838" width="2.33203125" style="579" customWidth="1"/>
    <col min="13839" max="13839" width="6.44140625" style="579" customWidth="1"/>
    <col min="13840" max="13840" width="2.33203125" style="579" customWidth="1"/>
    <col min="13841" max="14076" width="9.109375" style="579"/>
    <col min="14077" max="14077" width="7.5546875" style="579" customWidth="1"/>
    <col min="14078" max="14078" width="22.88671875" style="579" customWidth="1"/>
    <col min="14079" max="14079" width="11.44140625" style="579" customWidth="1"/>
    <col min="14080" max="14080" width="2.33203125" style="579" customWidth="1"/>
    <col min="14081" max="14081" width="21" style="579" customWidth="1"/>
    <col min="14082" max="14082" width="2.33203125" style="579" customWidth="1"/>
    <col min="14083" max="14083" width="26.109375" style="579" customWidth="1"/>
    <col min="14084" max="14084" width="2.33203125" style="579" customWidth="1"/>
    <col min="14085" max="14085" width="5.5546875" style="579" customWidth="1"/>
    <col min="14086" max="14086" width="2.33203125" style="579" customWidth="1"/>
    <col min="14087" max="14087" width="16.5546875" style="579" customWidth="1"/>
    <col min="14088" max="14088" width="2.33203125" style="579" customWidth="1"/>
    <col min="14089" max="14089" width="7.88671875" style="579" customWidth="1"/>
    <col min="14090" max="14090" width="2.33203125" style="579" customWidth="1"/>
    <col min="14091" max="14091" width="7" style="579" customWidth="1"/>
    <col min="14092" max="14092" width="2.33203125" style="579" customWidth="1"/>
    <col min="14093" max="14093" width="6.33203125" style="579" customWidth="1"/>
    <col min="14094" max="14094" width="2.33203125" style="579" customWidth="1"/>
    <col min="14095" max="14095" width="6.44140625" style="579" customWidth="1"/>
    <col min="14096" max="14096" width="2.33203125" style="579" customWidth="1"/>
    <col min="14097" max="14332" width="9.109375" style="579"/>
    <col min="14333" max="14333" width="7.5546875" style="579" customWidth="1"/>
    <col min="14334" max="14334" width="22.88671875" style="579" customWidth="1"/>
    <col min="14335" max="14335" width="11.44140625" style="579" customWidth="1"/>
    <col min="14336" max="14336" width="2.33203125" style="579" customWidth="1"/>
    <col min="14337" max="14337" width="21" style="579" customWidth="1"/>
    <col min="14338" max="14338" width="2.33203125" style="579" customWidth="1"/>
    <col min="14339" max="14339" width="26.109375" style="579" customWidth="1"/>
    <col min="14340" max="14340" width="2.33203125" style="579" customWidth="1"/>
    <col min="14341" max="14341" width="5.5546875" style="579" customWidth="1"/>
    <col min="14342" max="14342" width="2.33203125" style="579" customWidth="1"/>
    <col min="14343" max="14343" width="16.5546875" style="579" customWidth="1"/>
    <col min="14344" max="14344" width="2.33203125" style="579" customWidth="1"/>
    <col min="14345" max="14345" width="7.88671875" style="579" customWidth="1"/>
    <col min="14346" max="14346" width="2.33203125" style="579" customWidth="1"/>
    <col min="14347" max="14347" width="7" style="579" customWidth="1"/>
    <col min="14348" max="14348" width="2.33203125" style="579" customWidth="1"/>
    <col min="14349" max="14349" width="6.33203125" style="579" customWidth="1"/>
    <col min="14350" max="14350" width="2.33203125" style="579" customWidth="1"/>
    <col min="14351" max="14351" width="6.44140625" style="579" customWidth="1"/>
    <col min="14352" max="14352" width="2.33203125" style="579" customWidth="1"/>
    <col min="14353" max="14588" width="9.109375" style="579"/>
    <col min="14589" max="14589" width="7.5546875" style="579" customWidth="1"/>
    <col min="14590" max="14590" width="22.88671875" style="579" customWidth="1"/>
    <col min="14591" max="14591" width="11.44140625" style="579" customWidth="1"/>
    <col min="14592" max="14592" width="2.33203125" style="579" customWidth="1"/>
    <col min="14593" max="14593" width="21" style="579" customWidth="1"/>
    <col min="14594" max="14594" width="2.33203125" style="579" customWidth="1"/>
    <col min="14595" max="14595" width="26.109375" style="579" customWidth="1"/>
    <col min="14596" max="14596" width="2.33203125" style="579" customWidth="1"/>
    <col min="14597" max="14597" width="5.5546875" style="579" customWidth="1"/>
    <col min="14598" max="14598" width="2.33203125" style="579" customWidth="1"/>
    <col min="14599" max="14599" width="16.5546875" style="579" customWidth="1"/>
    <col min="14600" max="14600" width="2.33203125" style="579" customWidth="1"/>
    <col min="14601" max="14601" width="7.88671875" style="579" customWidth="1"/>
    <col min="14602" max="14602" width="2.33203125" style="579" customWidth="1"/>
    <col min="14603" max="14603" width="7" style="579" customWidth="1"/>
    <col min="14604" max="14604" width="2.33203125" style="579" customWidth="1"/>
    <col min="14605" max="14605" width="6.33203125" style="579" customWidth="1"/>
    <col min="14606" max="14606" width="2.33203125" style="579" customWidth="1"/>
    <col min="14607" max="14607" width="6.44140625" style="579" customWidth="1"/>
    <col min="14608" max="14608" width="2.33203125" style="579" customWidth="1"/>
    <col min="14609" max="14844" width="9.109375" style="579"/>
    <col min="14845" max="14845" width="7.5546875" style="579" customWidth="1"/>
    <col min="14846" max="14846" width="22.88671875" style="579" customWidth="1"/>
    <col min="14847" max="14847" width="11.44140625" style="579" customWidth="1"/>
    <col min="14848" max="14848" width="2.33203125" style="579" customWidth="1"/>
    <col min="14849" max="14849" width="21" style="579" customWidth="1"/>
    <col min="14850" max="14850" width="2.33203125" style="579" customWidth="1"/>
    <col min="14851" max="14851" width="26.109375" style="579" customWidth="1"/>
    <col min="14852" max="14852" width="2.33203125" style="579" customWidth="1"/>
    <col min="14853" max="14853" width="5.5546875" style="579" customWidth="1"/>
    <col min="14854" max="14854" width="2.33203125" style="579" customWidth="1"/>
    <col min="14855" max="14855" width="16.5546875" style="579" customWidth="1"/>
    <col min="14856" max="14856" width="2.33203125" style="579" customWidth="1"/>
    <col min="14857" max="14857" width="7.88671875" style="579" customWidth="1"/>
    <col min="14858" max="14858" width="2.33203125" style="579" customWidth="1"/>
    <col min="14859" max="14859" width="7" style="579" customWidth="1"/>
    <col min="14860" max="14860" width="2.33203125" style="579" customWidth="1"/>
    <col min="14861" max="14861" width="6.33203125" style="579" customWidth="1"/>
    <col min="14862" max="14862" width="2.33203125" style="579" customWidth="1"/>
    <col min="14863" max="14863" width="6.44140625" style="579" customWidth="1"/>
    <col min="14864" max="14864" width="2.33203125" style="579" customWidth="1"/>
    <col min="14865" max="15100" width="9.109375" style="579"/>
    <col min="15101" max="15101" width="7.5546875" style="579" customWidth="1"/>
    <col min="15102" max="15102" width="22.88671875" style="579" customWidth="1"/>
    <col min="15103" max="15103" width="11.44140625" style="579" customWidth="1"/>
    <col min="15104" max="15104" width="2.33203125" style="579" customWidth="1"/>
    <col min="15105" max="15105" width="21" style="579" customWidth="1"/>
    <col min="15106" max="15106" width="2.33203125" style="579" customWidth="1"/>
    <col min="15107" max="15107" width="26.109375" style="579" customWidth="1"/>
    <col min="15108" max="15108" width="2.33203125" style="579" customWidth="1"/>
    <col min="15109" max="15109" width="5.5546875" style="579" customWidth="1"/>
    <col min="15110" max="15110" width="2.33203125" style="579" customWidth="1"/>
    <col min="15111" max="15111" width="16.5546875" style="579" customWidth="1"/>
    <col min="15112" max="15112" width="2.33203125" style="579" customWidth="1"/>
    <col min="15113" max="15113" width="7.88671875" style="579" customWidth="1"/>
    <col min="15114" max="15114" width="2.33203125" style="579" customWidth="1"/>
    <col min="15115" max="15115" width="7" style="579" customWidth="1"/>
    <col min="15116" max="15116" width="2.33203125" style="579" customWidth="1"/>
    <col min="15117" max="15117" width="6.33203125" style="579" customWidth="1"/>
    <col min="15118" max="15118" width="2.33203125" style="579" customWidth="1"/>
    <col min="15119" max="15119" width="6.44140625" style="579" customWidth="1"/>
    <col min="15120" max="15120" width="2.33203125" style="579" customWidth="1"/>
    <col min="15121" max="15356" width="9.109375" style="579"/>
    <col min="15357" max="15357" width="7.5546875" style="579" customWidth="1"/>
    <col min="15358" max="15358" width="22.88671875" style="579" customWidth="1"/>
    <col min="15359" max="15359" width="11.44140625" style="579" customWidth="1"/>
    <col min="15360" max="15360" width="2.33203125" style="579" customWidth="1"/>
    <col min="15361" max="15361" width="21" style="579" customWidth="1"/>
    <col min="15362" max="15362" width="2.33203125" style="579" customWidth="1"/>
    <col min="15363" max="15363" width="26.109375" style="579" customWidth="1"/>
    <col min="15364" max="15364" width="2.33203125" style="579" customWidth="1"/>
    <col min="15365" max="15365" width="5.5546875" style="579" customWidth="1"/>
    <col min="15366" max="15366" width="2.33203125" style="579" customWidth="1"/>
    <col min="15367" max="15367" width="16.5546875" style="579" customWidth="1"/>
    <col min="15368" max="15368" width="2.33203125" style="579" customWidth="1"/>
    <col min="15369" max="15369" width="7.88671875" style="579" customWidth="1"/>
    <col min="15370" max="15370" width="2.33203125" style="579" customWidth="1"/>
    <col min="15371" max="15371" width="7" style="579" customWidth="1"/>
    <col min="15372" max="15372" width="2.33203125" style="579" customWidth="1"/>
    <col min="15373" max="15373" width="6.33203125" style="579" customWidth="1"/>
    <col min="15374" max="15374" width="2.33203125" style="579" customWidth="1"/>
    <col min="15375" max="15375" width="6.44140625" style="579" customWidth="1"/>
    <col min="15376" max="15376" width="2.33203125" style="579" customWidth="1"/>
    <col min="15377" max="15612" width="9.109375" style="579"/>
    <col min="15613" max="15613" width="7.5546875" style="579" customWidth="1"/>
    <col min="15614" max="15614" width="22.88671875" style="579" customWidth="1"/>
    <col min="15615" max="15615" width="11.44140625" style="579" customWidth="1"/>
    <col min="15616" max="15616" width="2.33203125" style="579" customWidth="1"/>
    <col min="15617" max="15617" width="21" style="579" customWidth="1"/>
    <col min="15618" max="15618" width="2.33203125" style="579" customWidth="1"/>
    <col min="15619" max="15619" width="26.109375" style="579" customWidth="1"/>
    <col min="15620" max="15620" width="2.33203125" style="579" customWidth="1"/>
    <col min="15621" max="15621" width="5.5546875" style="579" customWidth="1"/>
    <col min="15622" max="15622" width="2.33203125" style="579" customWidth="1"/>
    <col min="15623" max="15623" width="16.5546875" style="579" customWidth="1"/>
    <col min="15624" max="15624" width="2.33203125" style="579" customWidth="1"/>
    <col min="15625" max="15625" width="7.88671875" style="579" customWidth="1"/>
    <col min="15626" max="15626" width="2.33203125" style="579" customWidth="1"/>
    <col min="15627" max="15627" width="7" style="579" customWidth="1"/>
    <col min="15628" max="15628" width="2.33203125" style="579" customWidth="1"/>
    <col min="15629" max="15629" width="6.33203125" style="579" customWidth="1"/>
    <col min="15630" max="15630" width="2.33203125" style="579" customWidth="1"/>
    <col min="15631" max="15631" width="6.44140625" style="579" customWidth="1"/>
    <col min="15632" max="15632" width="2.33203125" style="579" customWidth="1"/>
    <col min="15633" max="15868" width="9.109375" style="579"/>
    <col min="15869" max="15869" width="7.5546875" style="579" customWidth="1"/>
    <col min="15870" max="15870" width="22.88671875" style="579" customWidth="1"/>
    <col min="15871" max="15871" width="11.44140625" style="579" customWidth="1"/>
    <col min="15872" max="15872" width="2.33203125" style="579" customWidth="1"/>
    <col min="15873" max="15873" width="21" style="579" customWidth="1"/>
    <col min="15874" max="15874" width="2.33203125" style="579" customWidth="1"/>
    <col min="15875" max="15875" width="26.109375" style="579" customWidth="1"/>
    <col min="15876" max="15876" width="2.33203125" style="579" customWidth="1"/>
    <col min="15877" max="15877" width="5.5546875" style="579" customWidth="1"/>
    <col min="15878" max="15878" width="2.33203125" style="579" customWidth="1"/>
    <col min="15879" max="15879" width="16.5546875" style="579" customWidth="1"/>
    <col min="15880" max="15880" width="2.33203125" style="579" customWidth="1"/>
    <col min="15881" max="15881" width="7.88671875" style="579" customWidth="1"/>
    <col min="15882" max="15882" width="2.33203125" style="579" customWidth="1"/>
    <col min="15883" max="15883" width="7" style="579" customWidth="1"/>
    <col min="15884" max="15884" width="2.33203125" style="579" customWidth="1"/>
    <col min="15885" max="15885" width="6.33203125" style="579" customWidth="1"/>
    <col min="15886" max="15886" width="2.33203125" style="579" customWidth="1"/>
    <col min="15887" max="15887" width="6.44140625" style="579" customWidth="1"/>
    <col min="15888" max="15888" width="2.33203125" style="579" customWidth="1"/>
    <col min="15889" max="16124" width="9.109375" style="579"/>
    <col min="16125" max="16125" width="7.5546875" style="579" customWidth="1"/>
    <col min="16126" max="16126" width="22.88671875" style="579" customWidth="1"/>
    <col min="16127" max="16127" width="11.44140625" style="579" customWidth="1"/>
    <col min="16128" max="16128" width="2.33203125" style="579" customWidth="1"/>
    <col min="16129" max="16129" width="21" style="579" customWidth="1"/>
    <col min="16130" max="16130" width="2.33203125" style="579" customWidth="1"/>
    <col min="16131" max="16131" width="26.109375" style="579" customWidth="1"/>
    <col min="16132" max="16132" width="2.33203125" style="579" customWidth="1"/>
    <col min="16133" max="16133" width="5.5546875" style="579" customWidth="1"/>
    <col min="16134" max="16134" width="2.33203125" style="579" customWidth="1"/>
    <col min="16135" max="16135" width="16.5546875" style="579" customWidth="1"/>
    <col min="16136" max="16136" width="2.33203125" style="579" customWidth="1"/>
    <col min="16137" max="16137" width="7.88671875" style="579" customWidth="1"/>
    <col min="16138" max="16138" width="2.33203125" style="579" customWidth="1"/>
    <col min="16139" max="16139" width="7" style="579" customWidth="1"/>
    <col min="16140" max="16140" width="2.33203125" style="579" customWidth="1"/>
    <col min="16141" max="16141" width="6.33203125" style="579" customWidth="1"/>
    <col min="16142" max="16142" width="2.33203125" style="579" customWidth="1"/>
    <col min="16143" max="16143" width="6.44140625" style="579" customWidth="1"/>
    <col min="16144" max="16144" width="2.33203125" style="579" customWidth="1"/>
    <col min="16145" max="16384" width="9.109375" style="579"/>
  </cols>
  <sheetData>
    <row r="1" spans="1:15" ht="13.35" customHeight="1">
      <c r="A1" s="2466" t="s">
        <v>3079</v>
      </c>
      <c r="B1" s="2466"/>
      <c r="C1" s="580"/>
      <c r="E1" s="581" t="s">
        <v>38</v>
      </c>
      <c r="G1" s="581" t="s">
        <v>38</v>
      </c>
      <c r="I1" s="580" t="s">
        <v>38</v>
      </c>
      <c r="K1" s="581" t="s">
        <v>38</v>
      </c>
      <c r="M1" s="581" t="s">
        <v>38</v>
      </c>
      <c r="O1" s="581" t="s">
        <v>38</v>
      </c>
    </row>
    <row r="2" spans="1:15" ht="13.35" customHeight="1">
      <c r="A2" s="2465" t="s">
        <v>140</v>
      </c>
      <c r="B2" s="2465"/>
      <c r="C2" s="583">
        <v>0</v>
      </c>
      <c r="E2" s="581" t="s">
        <v>38</v>
      </c>
      <c r="G2" s="581" t="s">
        <v>38</v>
      </c>
      <c r="I2" s="580" t="s">
        <v>38</v>
      </c>
      <c r="K2" s="581" t="s">
        <v>38</v>
      </c>
      <c r="M2" s="581" t="s">
        <v>38</v>
      </c>
      <c r="O2" s="581" t="s">
        <v>38</v>
      </c>
    </row>
    <row r="3" spans="1:15" ht="13.35" customHeight="1">
      <c r="A3" s="2465" t="s">
        <v>3274</v>
      </c>
      <c r="B3" s="2465"/>
      <c r="C3" s="583">
        <v>65373176</v>
      </c>
      <c r="E3" s="581" t="s">
        <v>38</v>
      </c>
      <c r="G3" s="581" t="s">
        <v>38</v>
      </c>
      <c r="I3" s="580" t="s">
        <v>38</v>
      </c>
      <c r="K3" s="581" t="s">
        <v>38</v>
      </c>
      <c r="M3" s="581" t="s">
        <v>38</v>
      </c>
      <c r="O3" s="581" t="s">
        <v>38</v>
      </c>
    </row>
    <row r="4" spans="1:15" ht="13.35" customHeight="1">
      <c r="A4" s="2465" t="s">
        <v>3275</v>
      </c>
      <c r="B4" s="2465"/>
      <c r="C4" s="583">
        <v>17594825</v>
      </c>
      <c r="E4" s="581" t="s">
        <v>38</v>
      </c>
      <c r="G4" s="581" t="s">
        <v>38</v>
      </c>
      <c r="I4" s="580" t="s">
        <v>38</v>
      </c>
      <c r="K4" s="581" t="s">
        <v>38</v>
      </c>
      <c r="M4" s="581" t="s">
        <v>38</v>
      </c>
      <c r="O4" s="581" t="s">
        <v>38</v>
      </c>
    </row>
    <row r="5" spans="1:15" ht="13.35" customHeight="1">
      <c r="A5" s="2465" t="s">
        <v>3208</v>
      </c>
      <c r="B5" s="2465"/>
      <c r="C5" s="583">
        <v>9991589</v>
      </c>
      <c r="E5" s="581" t="s">
        <v>38</v>
      </c>
      <c r="G5" s="581" t="s">
        <v>38</v>
      </c>
      <c r="I5" s="580" t="s">
        <v>38</v>
      </c>
      <c r="K5" s="581" t="s">
        <v>38</v>
      </c>
      <c r="M5" s="581" t="s">
        <v>38</v>
      </c>
      <c r="O5" s="581" t="s">
        <v>38</v>
      </c>
    </row>
    <row r="6" spans="1:15" ht="13.35" customHeight="1">
      <c r="A6" s="2465" t="s">
        <v>3276</v>
      </c>
      <c r="B6" s="2465"/>
      <c r="C6" s="583">
        <v>0</v>
      </c>
      <c r="E6" s="581" t="s">
        <v>38</v>
      </c>
      <c r="G6" s="581" t="s">
        <v>38</v>
      </c>
      <c r="I6" s="580" t="s">
        <v>38</v>
      </c>
      <c r="K6" s="581" t="s">
        <v>38</v>
      </c>
      <c r="M6" s="581" t="s">
        <v>38</v>
      </c>
      <c r="O6" s="581" t="s">
        <v>38</v>
      </c>
    </row>
    <row r="7" spans="1:15" ht="13.35" customHeight="1">
      <c r="A7" s="2465" t="s">
        <v>268</v>
      </c>
      <c r="B7" s="2465"/>
      <c r="C7" s="583">
        <v>249924</v>
      </c>
      <c r="E7" s="581" t="s">
        <v>38</v>
      </c>
      <c r="G7" s="581" t="s">
        <v>38</v>
      </c>
      <c r="I7" s="580" t="s">
        <v>38</v>
      </c>
      <c r="K7" s="581" t="s">
        <v>38</v>
      </c>
      <c r="M7" s="581" t="s">
        <v>38</v>
      </c>
      <c r="O7" s="581" t="s">
        <v>38</v>
      </c>
    </row>
    <row r="8" spans="1:15" ht="13.35" customHeight="1">
      <c r="A8" s="2465" t="s">
        <v>270</v>
      </c>
      <c r="B8" s="2465"/>
      <c r="C8" s="583">
        <v>0</v>
      </c>
      <c r="E8" s="581" t="s">
        <v>38</v>
      </c>
      <c r="G8" s="581" t="s">
        <v>38</v>
      </c>
      <c r="I8" s="580" t="s">
        <v>38</v>
      </c>
      <c r="K8" s="581" t="s">
        <v>38</v>
      </c>
      <c r="M8" s="581" t="s">
        <v>38</v>
      </c>
      <c r="O8" s="581" t="s">
        <v>38</v>
      </c>
    </row>
    <row r="9" spans="1:15" ht="13.35" customHeight="1">
      <c r="A9" s="2465" t="s">
        <v>3277</v>
      </c>
      <c r="B9" s="2465"/>
      <c r="C9" s="583">
        <v>997581</v>
      </c>
      <c r="E9" s="581" t="s">
        <v>38</v>
      </c>
      <c r="G9" s="581" t="s">
        <v>38</v>
      </c>
      <c r="I9" s="580" t="s">
        <v>38</v>
      </c>
      <c r="K9" s="581" t="s">
        <v>38</v>
      </c>
      <c r="M9" s="581" t="s">
        <v>38</v>
      </c>
      <c r="O9" s="581" t="s">
        <v>38</v>
      </c>
    </row>
    <row r="10" spans="1:15" ht="13.35" customHeight="1">
      <c r="A10" s="2465" t="s">
        <v>3081</v>
      </c>
      <c r="B10" s="2465"/>
      <c r="C10" s="583">
        <v>215698</v>
      </c>
      <c r="E10" s="581" t="s">
        <v>38</v>
      </c>
      <c r="G10" s="581" t="s">
        <v>38</v>
      </c>
      <c r="I10" s="580" t="s">
        <v>38</v>
      </c>
      <c r="K10" s="581" t="s">
        <v>38</v>
      </c>
      <c r="M10" s="581" t="s">
        <v>38</v>
      </c>
      <c r="O10" s="581" t="s">
        <v>38</v>
      </c>
    </row>
    <row r="11" spans="1:15" ht="13.35" customHeight="1">
      <c r="A11" s="2465" t="s">
        <v>2943</v>
      </c>
      <c r="B11" s="2465"/>
      <c r="C11" s="583">
        <v>200000</v>
      </c>
      <c r="E11" s="581" t="s">
        <v>38</v>
      </c>
      <c r="G11" s="581" t="s">
        <v>38</v>
      </c>
      <c r="I11" s="580" t="s">
        <v>38</v>
      </c>
      <c r="K11" s="581" t="s">
        <v>38</v>
      </c>
      <c r="M11" s="581" t="s">
        <v>38</v>
      </c>
      <c r="O11" s="581" t="s">
        <v>38</v>
      </c>
    </row>
    <row r="12" spans="1:15" ht="13.35" customHeight="1">
      <c r="A12" s="2465" t="s">
        <v>3213</v>
      </c>
      <c r="B12" s="2465"/>
      <c r="C12" s="583">
        <v>0</v>
      </c>
      <c r="E12" s="581" t="s">
        <v>38</v>
      </c>
      <c r="G12" s="581" t="s">
        <v>38</v>
      </c>
      <c r="I12" s="580" t="s">
        <v>38</v>
      </c>
      <c r="K12" s="581" t="s">
        <v>38</v>
      </c>
      <c r="M12" s="581" t="s">
        <v>38</v>
      </c>
      <c r="O12" s="581" t="s">
        <v>38</v>
      </c>
    </row>
    <row r="13" spans="1:15" ht="13.35" customHeight="1">
      <c r="A13" s="2465" t="s">
        <v>3214</v>
      </c>
      <c r="B13" s="2465"/>
      <c r="C13" s="583">
        <v>1000</v>
      </c>
      <c r="E13" s="581" t="s">
        <v>38</v>
      </c>
      <c r="G13" s="581" t="s">
        <v>38</v>
      </c>
      <c r="I13" s="580" t="s">
        <v>38</v>
      </c>
      <c r="K13" s="581" t="s">
        <v>38</v>
      </c>
      <c r="M13" s="581" t="s">
        <v>38</v>
      </c>
      <c r="O13" s="581" t="s">
        <v>38</v>
      </c>
    </row>
    <row r="14" spans="1:15" ht="13.35" customHeight="1">
      <c r="A14" s="2465" t="s">
        <v>3215</v>
      </c>
      <c r="B14" s="2465"/>
      <c r="C14" s="583">
        <v>0</v>
      </c>
      <c r="E14" s="581" t="s">
        <v>38</v>
      </c>
      <c r="G14" s="581" t="s">
        <v>38</v>
      </c>
      <c r="I14" s="580" t="s">
        <v>38</v>
      </c>
      <c r="K14" s="581" t="s">
        <v>38</v>
      </c>
      <c r="M14" s="581" t="s">
        <v>38</v>
      </c>
      <c r="O14" s="581" t="s">
        <v>38</v>
      </c>
    </row>
    <row r="15" spans="1:15" ht="13.35" customHeight="1">
      <c r="A15" s="2466" t="s">
        <v>3216</v>
      </c>
      <c r="B15" s="2466"/>
      <c r="C15" s="584">
        <v>94623792</v>
      </c>
      <c r="E15" s="581" t="s">
        <v>38</v>
      </c>
      <c r="G15" s="581" t="s">
        <v>38</v>
      </c>
      <c r="I15" s="580" t="s">
        <v>38</v>
      </c>
      <c r="K15" s="581" t="s">
        <v>38</v>
      </c>
      <c r="M15" s="581" t="s">
        <v>38</v>
      </c>
      <c r="O15" s="581" t="s">
        <v>38</v>
      </c>
    </row>
    <row r="16" spans="1:15" ht="13.35" customHeight="1">
      <c r="A16" s="2465" t="s">
        <v>38</v>
      </c>
      <c r="B16" s="2465"/>
      <c r="C16" s="583" t="s">
        <v>38</v>
      </c>
      <c r="E16" s="581" t="s">
        <v>38</v>
      </c>
      <c r="G16" s="581" t="s">
        <v>38</v>
      </c>
      <c r="I16" s="580" t="s">
        <v>38</v>
      </c>
      <c r="K16" s="581" t="s">
        <v>38</v>
      </c>
      <c r="M16" s="581" t="s">
        <v>38</v>
      </c>
      <c r="O16" s="581" t="s">
        <v>38</v>
      </c>
    </row>
    <row r="17" spans="1:15" ht="13.35" customHeight="1">
      <c r="A17" s="2466" t="s">
        <v>3082</v>
      </c>
      <c r="B17" s="2466"/>
      <c r="C17" s="583" t="s">
        <v>38</v>
      </c>
      <c r="E17" s="581" t="s">
        <v>38</v>
      </c>
      <c r="G17" s="581" t="s">
        <v>38</v>
      </c>
      <c r="I17" s="580" t="s">
        <v>38</v>
      </c>
      <c r="K17" s="581" t="s">
        <v>38</v>
      </c>
      <c r="M17" s="581" t="s">
        <v>38</v>
      </c>
      <c r="O17" s="581" t="s">
        <v>38</v>
      </c>
    </row>
    <row r="18" spans="1:15" ht="13.35" customHeight="1">
      <c r="A18" s="2465" t="s">
        <v>38</v>
      </c>
      <c r="B18" s="2465"/>
      <c r="C18" s="583" t="s">
        <v>38</v>
      </c>
      <c r="E18" s="581" t="s">
        <v>38</v>
      </c>
      <c r="G18" s="581" t="s">
        <v>38</v>
      </c>
      <c r="I18" s="580" t="s">
        <v>38</v>
      </c>
      <c r="K18" s="581" t="s">
        <v>38</v>
      </c>
      <c r="M18" s="581" t="s">
        <v>38</v>
      </c>
      <c r="O18" s="581" t="s">
        <v>38</v>
      </c>
    </row>
    <row r="19" spans="1:15" ht="13.35" customHeight="1">
      <c r="A19" s="2465" t="s">
        <v>517</v>
      </c>
      <c r="B19" s="2465"/>
      <c r="C19" s="583">
        <v>118637</v>
      </c>
      <c r="E19" s="581" t="s">
        <v>38</v>
      </c>
      <c r="G19" s="581" t="s">
        <v>38</v>
      </c>
      <c r="I19" s="580" t="s">
        <v>38</v>
      </c>
      <c r="K19" s="581" t="s">
        <v>38</v>
      </c>
      <c r="M19" s="581" t="s">
        <v>38</v>
      </c>
      <c r="O19" s="581" t="s">
        <v>38</v>
      </c>
    </row>
    <row r="20" spans="1:15" ht="13.35" customHeight="1">
      <c r="A20" s="2465" t="s">
        <v>519</v>
      </c>
      <c r="B20" s="2465"/>
      <c r="C20" s="583">
        <v>18982</v>
      </c>
      <c r="E20" s="581" t="s">
        <v>38</v>
      </c>
      <c r="G20" s="581" t="s">
        <v>38</v>
      </c>
      <c r="I20" s="580" t="s">
        <v>38</v>
      </c>
      <c r="K20" s="581" t="s">
        <v>38</v>
      </c>
      <c r="M20" s="581" t="s">
        <v>38</v>
      </c>
      <c r="O20" s="581" t="s">
        <v>38</v>
      </c>
    </row>
    <row r="21" spans="1:15" ht="13.35" customHeight="1">
      <c r="A21" s="2465" t="s">
        <v>3278</v>
      </c>
      <c r="B21" s="2465"/>
      <c r="C21" s="583">
        <v>130277</v>
      </c>
      <c r="E21" s="581" t="s">
        <v>38</v>
      </c>
      <c r="G21" s="581" t="s">
        <v>38</v>
      </c>
      <c r="I21" s="580" t="s">
        <v>38</v>
      </c>
      <c r="K21" s="581" t="s">
        <v>38</v>
      </c>
      <c r="M21" s="581" t="s">
        <v>38</v>
      </c>
      <c r="O21" s="581" t="s">
        <v>38</v>
      </c>
    </row>
    <row r="22" spans="1:15" ht="13.35" customHeight="1">
      <c r="A22" s="2465" t="s">
        <v>3218</v>
      </c>
      <c r="B22" s="2465"/>
      <c r="C22" s="583">
        <v>15165</v>
      </c>
      <c r="E22" s="581" t="s">
        <v>38</v>
      </c>
      <c r="G22" s="581" t="s">
        <v>38</v>
      </c>
      <c r="I22" s="580" t="s">
        <v>38</v>
      </c>
      <c r="K22" s="581" t="s">
        <v>38</v>
      </c>
      <c r="M22" s="581" t="s">
        <v>38</v>
      </c>
      <c r="O22" s="581" t="s">
        <v>38</v>
      </c>
    </row>
    <row r="23" spans="1:15" ht="13.35" customHeight="1">
      <c r="A23" s="2465" t="s">
        <v>3219</v>
      </c>
      <c r="B23" s="2465"/>
      <c r="C23" s="583">
        <v>14350</v>
      </c>
      <c r="E23" s="581" t="s">
        <v>38</v>
      </c>
      <c r="G23" s="581" t="s">
        <v>38</v>
      </c>
      <c r="I23" s="580" t="s">
        <v>38</v>
      </c>
      <c r="K23" s="581" t="s">
        <v>38</v>
      </c>
      <c r="M23" s="581" t="s">
        <v>38</v>
      </c>
      <c r="O23" s="581" t="s">
        <v>38</v>
      </c>
    </row>
    <row r="24" spans="1:15" ht="13.35" customHeight="1">
      <c r="A24" s="2465" t="s">
        <v>3220</v>
      </c>
      <c r="B24" s="2465"/>
      <c r="C24" s="583">
        <v>83872</v>
      </c>
      <c r="E24" s="581" t="s">
        <v>38</v>
      </c>
      <c r="G24" s="581" t="s">
        <v>38</v>
      </c>
      <c r="I24" s="580" t="s">
        <v>38</v>
      </c>
      <c r="K24" s="581" t="s">
        <v>38</v>
      </c>
      <c r="M24" s="581" t="s">
        <v>38</v>
      </c>
      <c r="O24" s="581" t="s">
        <v>38</v>
      </c>
    </row>
    <row r="25" spans="1:15" ht="13.35" customHeight="1">
      <c r="A25" s="2465" t="s">
        <v>3221</v>
      </c>
      <c r="B25" s="2465"/>
      <c r="C25" s="583">
        <v>51026</v>
      </c>
      <c r="E25" s="581" t="s">
        <v>38</v>
      </c>
      <c r="G25" s="581" t="s">
        <v>38</v>
      </c>
      <c r="I25" s="580" t="s">
        <v>38</v>
      </c>
      <c r="K25" s="581" t="s">
        <v>38</v>
      </c>
      <c r="M25" s="581" t="s">
        <v>38</v>
      </c>
      <c r="O25" s="581" t="s">
        <v>38</v>
      </c>
    </row>
    <row r="26" spans="1:15" ht="13.35" customHeight="1">
      <c r="A26" s="2465" t="s">
        <v>3223</v>
      </c>
      <c r="B26" s="2465"/>
      <c r="C26" s="583">
        <v>0</v>
      </c>
      <c r="E26" s="581" t="s">
        <v>38</v>
      </c>
      <c r="G26" s="581" t="s">
        <v>38</v>
      </c>
      <c r="I26" s="580" t="s">
        <v>38</v>
      </c>
      <c r="K26" s="581" t="s">
        <v>38</v>
      </c>
      <c r="M26" s="581" t="s">
        <v>38</v>
      </c>
      <c r="O26" s="581" t="s">
        <v>38</v>
      </c>
    </row>
    <row r="27" spans="1:15" ht="13.35" customHeight="1">
      <c r="A27" s="2465" t="s">
        <v>3279</v>
      </c>
      <c r="B27" s="2465"/>
      <c r="C27" s="583">
        <v>0</v>
      </c>
      <c r="E27" s="581" t="s">
        <v>38</v>
      </c>
      <c r="G27" s="581" t="s">
        <v>38</v>
      </c>
      <c r="I27" s="580" t="s">
        <v>38</v>
      </c>
      <c r="K27" s="581" t="s">
        <v>38</v>
      </c>
      <c r="M27" s="581" t="s">
        <v>38</v>
      </c>
      <c r="O27" s="581" t="s">
        <v>38</v>
      </c>
    </row>
    <row r="28" spans="1:15" ht="13.35" customHeight="1">
      <c r="A28" s="2465" t="s">
        <v>2931</v>
      </c>
      <c r="B28" s="2465"/>
      <c r="C28" s="583">
        <v>0</v>
      </c>
      <c r="E28" s="581" t="s">
        <v>38</v>
      </c>
      <c r="G28" s="581" t="s">
        <v>38</v>
      </c>
      <c r="I28" s="580" t="s">
        <v>38</v>
      </c>
      <c r="K28" s="581" t="s">
        <v>38</v>
      </c>
      <c r="M28" s="581" t="s">
        <v>38</v>
      </c>
      <c r="O28" s="581" t="s">
        <v>38</v>
      </c>
    </row>
    <row r="29" spans="1:15" ht="13.35" customHeight="1">
      <c r="A29" s="2465" t="s">
        <v>3280</v>
      </c>
      <c r="B29" s="2465"/>
      <c r="C29" s="583">
        <v>0</v>
      </c>
      <c r="E29" s="581" t="s">
        <v>38</v>
      </c>
      <c r="G29" s="581" t="s">
        <v>38</v>
      </c>
      <c r="I29" s="580" t="s">
        <v>38</v>
      </c>
      <c r="K29" s="581" t="s">
        <v>38</v>
      </c>
      <c r="M29" s="581" t="s">
        <v>38</v>
      </c>
      <c r="O29" s="581" t="s">
        <v>38</v>
      </c>
    </row>
    <row r="30" spans="1:15" ht="13.35" customHeight="1">
      <c r="A30" s="2465" t="s">
        <v>3224</v>
      </c>
      <c r="B30" s="2465"/>
      <c r="C30" s="583">
        <v>0</v>
      </c>
      <c r="E30" s="581" t="s">
        <v>38</v>
      </c>
      <c r="G30" s="581" t="s">
        <v>38</v>
      </c>
      <c r="I30" s="580" t="s">
        <v>38</v>
      </c>
      <c r="K30" s="581" t="s">
        <v>38</v>
      </c>
      <c r="M30" s="581" t="s">
        <v>38</v>
      </c>
      <c r="O30" s="581" t="s">
        <v>38</v>
      </c>
    </row>
    <row r="31" spans="1:15" ht="13.35" customHeight="1">
      <c r="A31" s="2465" t="s">
        <v>3225</v>
      </c>
      <c r="B31" s="2465"/>
      <c r="C31" s="583">
        <v>0</v>
      </c>
      <c r="E31" s="581" t="s">
        <v>38</v>
      </c>
      <c r="G31" s="581" t="s">
        <v>38</v>
      </c>
      <c r="I31" s="580" t="s">
        <v>38</v>
      </c>
      <c r="K31" s="581" t="s">
        <v>38</v>
      </c>
      <c r="M31" s="581" t="s">
        <v>38</v>
      </c>
      <c r="O31" s="581" t="s">
        <v>38</v>
      </c>
    </row>
    <row r="32" spans="1:15" ht="13.35" customHeight="1">
      <c r="A32" s="2465" t="s">
        <v>2944</v>
      </c>
      <c r="B32" s="2465"/>
      <c r="C32" s="583">
        <v>0</v>
      </c>
      <c r="E32" s="581" t="s">
        <v>38</v>
      </c>
      <c r="G32" s="581" t="s">
        <v>38</v>
      </c>
      <c r="I32" s="580" t="s">
        <v>38</v>
      </c>
      <c r="K32" s="581" t="s">
        <v>38</v>
      </c>
      <c r="M32" s="581" t="s">
        <v>38</v>
      </c>
      <c r="O32" s="581" t="s">
        <v>38</v>
      </c>
    </row>
    <row r="33" spans="1:15" ht="13.35" customHeight="1">
      <c r="A33" s="2465" t="s">
        <v>3227</v>
      </c>
      <c r="B33" s="2465"/>
      <c r="C33" s="583">
        <v>0</v>
      </c>
      <c r="E33" s="581" t="s">
        <v>38</v>
      </c>
      <c r="G33" s="581" t="s">
        <v>38</v>
      </c>
      <c r="I33" s="580" t="s">
        <v>38</v>
      </c>
      <c r="K33" s="581" t="s">
        <v>38</v>
      </c>
      <c r="M33" s="581" t="s">
        <v>38</v>
      </c>
      <c r="O33" s="581" t="s">
        <v>38</v>
      </c>
    </row>
    <row r="34" spans="1:15" ht="13.35" customHeight="1">
      <c r="A34" s="2465" t="s">
        <v>3281</v>
      </c>
      <c r="B34" s="2465"/>
      <c r="C34" s="583">
        <v>0</v>
      </c>
      <c r="E34" s="581" t="s">
        <v>38</v>
      </c>
      <c r="G34" s="581" t="s">
        <v>38</v>
      </c>
      <c r="I34" s="580" t="s">
        <v>38</v>
      </c>
      <c r="K34" s="581" t="s">
        <v>38</v>
      </c>
      <c r="M34" s="581" t="s">
        <v>38</v>
      </c>
      <c r="O34" s="581" t="s">
        <v>38</v>
      </c>
    </row>
    <row r="35" spans="1:15" ht="13.35" customHeight="1">
      <c r="A35" s="2465" t="s">
        <v>3229</v>
      </c>
      <c r="B35" s="2465"/>
      <c r="C35" s="583">
        <v>0</v>
      </c>
      <c r="E35" s="581" t="s">
        <v>38</v>
      </c>
      <c r="G35" s="581" t="s">
        <v>38</v>
      </c>
      <c r="I35" s="580" t="s">
        <v>38</v>
      </c>
      <c r="K35" s="581" t="s">
        <v>38</v>
      </c>
      <c r="M35" s="581" t="s">
        <v>38</v>
      </c>
      <c r="O35" s="581" t="s">
        <v>38</v>
      </c>
    </row>
    <row r="36" spans="1:15" ht="13.35" customHeight="1">
      <c r="A36" s="2465" t="s">
        <v>3231</v>
      </c>
      <c r="B36" s="2465"/>
      <c r="C36" s="583">
        <v>0</v>
      </c>
      <c r="E36" s="581" t="s">
        <v>38</v>
      </c>
      <c r="G36" s="581" t="s">
        <v>38</v>
      </c>
      <c r="I36" s="580" t="s">
        <v>38</v>
      </c>
      <c r="K36" s="581" t="s">
        <v>38</v>
      </c>
      <c r="M36" s="581" t="s">
        <v>38</v>
      </c>
      <c r="O36" s="581" t="s">
        <v>38</v>
      </c>
    </row>
    <row r="37" spans="1:15" ht="13.35" customHeight="1">
      <c r="A37" s="2465" t="s">
        <v>3230</v>
      </c>
      <c r="B37" s="2465"/>
      <c r="C37" s="583">
        <v>0</v>
      </c>
      <c r="E37" s="581" t="s">
        <v>38</v>
      </c>
      <c r="G37" s="581" t="s">
        <v>38</v>
      </c>
      <c r="I37" s="580" t="s">
        <v>38</v>
      </c>
      <c r="K37" s="581" t="s">
        <v>38</v>
      </c>
      <c r="M37" s="581" t="s">
        <v>38</v>
      </c>
      <c r="O37" s="581" t="s">
        <v>38</v>
      </c>
    </row>
    <row r="38" spans="1:15" ht="13.35" customHeight="1">
      <c r="A38" s="2465" t="s">
        <v>3232</v>
      </c>
      <c r="B38" s="2465"/>
      <c r="C38" s="583">
        <v>92122</v>
      </c>
      <c r="E38" s="581" t="s">
        <v>38</v>
      </c>
      <c r="G38" s="581" t="s">
        <v>38</v>
      </c>
      <c r="I38" s="580" t="s">
        <v>38</v>
      </c>
      <c r="K38" s="581" t="s">
        <v>38</v>
      </c>
      <c r="M38" s="581" t="s">
        <v>38</v>
      </c>
      <c r="O38" s="581" t="s">
        <v>38</v>
      </c>
    </row>
    <row r="39" spans="1:15" ht="13.35" customHeight="1">
      <c r="A39" s="2465" t="s">
        <v>3233</v>
      </c>
      <c r="B39" s="2465"/>
      <c r="C39" s="583">
        <v>0</v>
      </c>
      <c r="E39" s="581" t="s">
        <v>38</v>
      </c>
      <c r="G39" s="581" t="s">
        <v>38</v>
      </c>
      <c r="I39" s="580" t="s">
        <v>38</v>
      </c>
      <c r="K39" s="581" t="s">
        <v>38</v>
      </c>
      <c r="M39" s="581" t="s">
        <v>38</v>
      </c>
      <c r="O39" s="581" t="s">
        <v>38</v>
      </c>
    </row>
    <row r="40" spans="1:15" ht="13.35" customHeight="1">
      <c r="A40" s="2466" t="s">
        <v>3234</v>
      </c>
      <c r="B40" s="2466"/>
      <c r="C40" s="584">
        <v>524431</v>
      </c>
      <c r="E40" s="581" t="s">
        <v>38</v>
      </c>
      <c r="G40" s="581" t="s">
        <v>38</v>
      </c>
      <c r="I40" s="580" t="s">
        <v>38</v>
      </c>
      <c r="K40" s="581" t="s">
        <v>38</v>
      </c>
      <c r="M40" s="581" t="s">
        <v>38</v>
      </c>
      <c r="O40" s="581" t="s">
        <v>38</v>
      </c>
    </row>
    <row r="41" spans="1:15" ht="13.35" customHeight="1">
      <c r="A41" s="2465" t="s">
        <v>38</v>
      </c>
      <c r="B41" s="2465"/>
      <c r="C41" s="583" t="s">
        <v>38</v>
      </c>
      <c r="E41" s="581" t="s">
        <v>38</v>
      </c>
      <c r="G41" s="581" t="s">
        <v>38</v>
      </c>
      <c r="I41" s="580" t="s">
        <v>38</v>
      </c>
      <c r="K41" s="581" t="s">
        <v>38</v>
      </c>
      <c r="M41" s="581" t="s">
        <v>38</v>
      </c>
      <c r="O41" s="581" t="s">
        <v>38</v>
      </c>
    </row>
    <row r="42" spans="1:15" ht="13.35" customHeight="1">
      <c r="A42" s="2465" t="s">
        <v>38</v>
      </c>
      <c r="B42" s="2465"/>
      <c r="C42" s="583" t="s">
        <v>38</v>
      </c>
      <c r="E42" s="581" t="s">
        <v>38</v>
      </c>
      <c r="G42" s="581" t="s">
        <v>38</v>
      </c>
      <c r="I42" s="580" t="s">
        <v>38</v>
      </c>
      <c r="K42" s="581" t="s">
        <v>38</v>
      </c>
      <c r="M42" s="581" t="s">
        <v>38</v>
      </c>
      <c r="O42" s="581" t="s">
        <v>38</v>
      </c>
    </row>
    <row r="43" spans="1:15" ht="13.35" customHeight="1">
      <c r="A43" s="2466" t="s">
        <v>3145</v>
      </c>
      <c r="B43" s="2466"/>
      <c r="C43" s="584">
        <v>94099362</v>
      </c>
      <c r="E43" s="581" t="s">
        <v>38</v>
      </c>
      <c r="G43" s="581" t="s">
        <v>38</v>
      </c>
      <c r="I43" s="580" t="s">
        <v>38</v>
      </c>
      <c r="K43" s="581" t="s">
        <v>38</v>
      </c>
      <c r="M43" s="581" t="s">
        <v>38</v>
      </c>
      <c r="O43" s="581" t="s">
        <v>38</v>
      </c>
    </row>
    <row r="44" spans="1:15" ht="13.35" customHeight="1">
      <c r="A44" s="2465" t="s">
        <v>3170</v>
      </c>
      <c r="B44" s="2465"/>
      <c r="C44" s="583">
        <v>575931</v>
      </c>
      <c r="E44" s="581" t="s">
        <v>38</v>
      </c>
      <c r="G44" s="581" t="s">
        <v>38</v>
      </c>
      <c r="I44" s="580" t="s">
        <v>38</v>
      </c>
      <c r="K44" s="581" t="s">
        <v>38</v>
      </c>
      <c r="M44" s="581" t="s">
        <v>38</v>
      </c>
      <c r="O44" s="581" t="s">
        <v>38</v>
      </c>
    </row>
    <row r="45" spans="1:15" ht="13.35" customHeight="1">
      <c r="A45" s="2466" t="s">
        <v>3235</v>
      </c>
      <c r="B45" s="2466"/>
      <c r="C45" s="584">
        <v>163</v>
      </c>
      <c r="E45" s="581" t="s">
        <v>38</v>
      </c>
      <c r="G45" s="582" t="s">
        <v>38</v>
      </c>
      <c r="I45" s="580" t="s">
        <v>38</v>
      </c>
      <c r="K45" s="581" t="s">
        <v>38</v>
      </c>
      <c r="M45" s="581" t="s">
        <v>38</v>
      </c>
      <c r="O45" s="581" t="s">
        <v>38</v>
      </c>
    </row>
    <row r="46" spans="1:15" ht="13.35" customHeight="1">
      <c r="A46" s="2465" t="s">
        <v>38</v>
      </c>
      <c r="B46" s="2465"/>
      <c r="C46" s="583" t="s">
        <v>38</v>
      </c>
      <c r="E46" s="581" t="s">
        <v>38</v>
      </c>
      <c r="G46" s="581" t="s">
        <v>38</v>
      </c>
      <c r="I46" s="580" t="s">
        <v>38</v>
      </c>
      <c r="K46" s="581" t="s">
        <v>38</v>
      </c>
      <c r="M46" s="581" t="s">
        <v>38</v>
      </c>
      <c r="O46" s="581" t="s">
        <v>38</v>
      </c>
    </row>
    <row r="47" spans="1:15" ht="13.35" customHeight="1">
      <c r="A47" s="2465" t="s">
        <v>38</v>
      </c>
      <c r="B47" s="2465"/>
      <c r="C47" s="583" t="s">
        <v>38</v>
      </c>
      <c r="E47" s="581" t="s">
        <v>38</v>
      </c>
      <c r="G47" s="581" t="s">
        <v>38</v>
      </c>
      <c r="I47" s="580" t="s">
        <v>38</v>
      </c>
      <c r="K47" s="581" t="s">
        <v>38</v>
      </c>
      <c r="M47" s="581" t="s">
        <v>38</v>
      </c>
      <c r="O47" s="581" t="s">
        <v>38</v>
      </c>
    </row>
    <row r="48" spans="1:15" ht="13.35" customHeight="1">
      <c r="A48" s="2465" t="s">
        <v>38</v>
      </c>
      <c r="B48" s="2465"/>
      <c r="C48" s="583" t="s">
        <v>38</v>
      </c>
      <c r="E48" s="581" t="s">
        <v>38</v>
      </c>
      <c r="G48" s="581" t="s">
        <v>38</v>
      </c>
      <c r="I48" s="580" t="s">
        <v>38</v>
      </c>
      <c r="K48" s="581" t="s">
        <v>38</v>
      </c>
      <c r="M48" s="581" t="s">
        <v>38</v>
      </c>
      <c r="O48" s="581" t="s">
        <v>38</v>
      </c>
    </row>
    <row r="49" spans="1:15" ht="13.35" customHeight="1">
      <c r="A49" s="2465" t="s">
        <v>38</v>
      </c>
      <c r="B49" s="2465"/>
      <c r="C49" s="583" t="s">
        <v>38</v>
      </c>
      <c r="E49" s="581" t="s">
        <v>38</v>
      </c>
      <c r="G49" s="581" t="s">
        <v>38</v>
      </c>
      <c r="I49" s="580" t="s">
        <v>38</v>
      </c>
      <c r="K49" s="581" t="s">
        <v>38</v>
      </c>
      <c r="M49" s="581" t="s">
        <v>38</v>
      </c>
      <c r="O49" s="581" t="s">
        <v>38</v>
      </c>
    </row>
    <row r="50" spans="1:15" ht="13.35" customHeight="1">
      <c r="A50" s="2466" t="s">
        <v>3236</v>
      </c>
      <c r="B50" s="2466"/>
      <c r="C50" s="583" t="s">
        <v>38</v>
      </c>
      <c r="E50" s="581" t="s">
        <v>38</v>
      </c>
      <c r="G50" s="581" t="s">
        <v>38</v>
      </c>
      <c r="I50" s="580" t="s">
        <v>38</v>
      </c>
      <c r="K50" s="581" t="s">
        <v>38</v>
      </c>
      <c r="M50" s="581" t="s">
        <v>38</v>
      </c>
      <c r="O50" s="581" t="s">
        <v>38</v>
      </c>
    </row>
    <row r="51" spans="1:15" ht="13.35" customHeight="1">
      <c r="A51" s="2465" t="s">
        <v>3282</v>
      </c>
      <c r="B51" s="2465"/>
      <c r="C51" s="583">
        <v>100</v>
      </c>
      <c r="E51" s="581" t="s">
        <v>38</v>
      </c>
      <c r="G51" s="581" t="s">
        <v>38</v>
      </c>
      <c r="I51" s="580" t="s">
        <v>38</v>
      </c>
      <c r="K51" s="581" t="s">
        <v>38</v>
      </c>
      <c r="M51" s="581" t="s">
        <v>38</v>
      </c>
      <c r="O51" s="581" t="s">
        <v>38</v>
      </c>
    </row>
    <row r="52" spans="1:15" ht="13.35" customHeight="1">
      <c r="A52" s="2465" t="s">
        <v>3238</v>
      </c>
      <c r="B52" s="2465"/>
      <c r="C52" s="583">
        <v>6</v>
      </c>
      <c r="E52" s="581" t="s">
        <v>38</v>
      </c>
      <c r="G52" s="581" t="s">
        <v>3283</v>
      </c>
      <c r="I52" s="580" t="s">
        <v>38</v>
      </c>
      <c r="K52" s="581" t="s">
        <v>38</v>
      </c>
      <c r="M52" s="581" t="s">
        <v>38</v>
      </c>
      <c r="O52" s="581" t="s">
        <v>38</v>
      </c>
    </row>
    <row r="53" spans="1:15" ht="13.35" customHeight="1">
      <c r="A53" s="2465" t="s">
        <v>3284</v>
      </c>
      <c r="B53" s="2465"/>
      <c r="C53" s="583">
        <v>57</v>
      </c>
      <c r="E53" s="581" t="s">
        <v>38</v>
      </c>
      <c r="G53" s="581" t="s">
        <v>38</v>
      </c>
      <c r="I53" s="580" t="s">
        <v>38</v>
      </c>
      <c r="K53" s="581" t="s">
        <v>38</v>
      </c>
      <c r="M53" s="581" t="s">
        <v>38</v>
      </c>
      <c r="O53" s="581" t="s">
        <v>38</v>
      </c>
    </row>
    <row r="54" spans="1:15" ht="13.35" customHeight="1">
      <c r="A54" s="2466" t="s">
        <v>2928</v>
      </c>
      <c r="B54" s="2466"/>
      <c r="C54" s="584">
        <v>163</v>
      </c>
      <c r="E54" s="581" t="s">
        <v>38</v>
      </c>
      <c r="G54" s="581" t="s">
        <v>38</v>
      </c>
      <c r="I54" s="580" t="s">
        <v>38</v>
      </c>
      <c r="K54" s="581" t="s">
        <v>38</v>
      </c>
      <c r="M54" s="581" t="s">
        <v>38</v>
      </c>
      <c r="O54" s="581" t="s">
        <v>38</v>
      </c>
    </row>
    <row r="55" spans="1:15" ht="13.35" customHeight="1">
      <c r="A55" s="2465" t="s">
        <v>38</v>
      </c>
      <c r="B55" s="2465"/>
      <c r="C55" s="583" t="s">
        <v>38</v>
      </c>
      <c r="E55" s="581" t="s">
        <v>38</v>
      </c>
      <c r="G55" s="581" t="s">
        <v>38</v>
      </c>
      <c r="I55" s="580" t="s">
        <v>38</v>
      </c>
      <c r="K55" s="581" t="s">
        <v>38</v>
      </c>
      <c r="M55" s="581" t="s">
        <v>38</v>
      </c>
      <c r="O55" s="581" t="s">
        <v>38</v>
      </c>
    </row>
    <row r="56" spans="1:15" ht="13.35" customHeight="1">
      <c r="A56" s="2465" t="s">
        <v>38</v>
      </c>
      <c r="B56" s="2465"/>
      <c r="C56" s="583" t="s">
        <v>38</v>
      </c>
      <c r="E56" s="581" t="s">
        <v>38</v>
      </c>
      <c r="G56" s="581" t="s">
        <v>38</v>
      </c>
      <c r="I56" s="580" t="s">
        <v>38</v>
      </c>
      <c r="K56" s="581" t="s">
        <v>38</v>
      </c>
      <c r="M56" s="581" t="s">
        <v>38</v>
      </c>
      <c r="O56" s="581" t="s">
        <v>38</v>
      </c>
    </row>
    <row r="57" spans="1:15" ht="13.35" customHeight="1">
      <c r="A57" s="2467" t="s">
        <v>3241</v>
      </c>
      <c r="B57" s="2467"/>
      <c r="C57" s="583" t="s">
        <v>38</v>
      </c>
      <c r="E57" s="581" t="s">
        <v>38</v>
      </c>
      <c r="G57" s="581" t="s">
        <v>38</v>
      </c>
      <c r="I57" s="580" t="s">
        <v>38</v>
      </c>
      <c r="K57" s="581" t="s">
        <v>38</v>
      </c>
      <c r="M57" s="581" t="s">
        <v>38</v>
      </c>
      <c r="O57" s="581" t="s">
        <v>38</v>
      </c>
    </row>
    <row r="58" spans="1:15" ht="13.35" customHeight="1">
      <c r="A58" s="2466" t="s">
        <v>3174</v>
      </c>
      <c r="B58" s="2466"/>
      <c r="C58" s="583" t="s">
        <v>38</v>
      </c>
      <c r="E58" s="581" t="s">
        <v>38</v>
      </c>
      <c r="G58" s="581" t="s">
        <v>38</v>
      </c>
      <c r="I58" s="580" t="s">
        <v>38</v>
      </c>
      <c r="K58" s="581" t="s">
        <v>38</v>
      </c>
      <c r="M58" s="581" t="s">
        <v>38</v>
      </c>
      <c r="O58" s="581" t="s">
        <v>38</v>
      </c>
    </row>
    <row r="59" spans="1:15" ht="13.35" customHeight="1">
      <c r="A59" s="2465" t="s">
        <v>3285</v>
      </c>
      <c r="B59" s="2465"/>
      <c r="C59" s="583">
        <v>2605421</v>
      </c>
      <c r="E59" s="581" t="s">
        <v>38</v>
      </c>
      <c r="G59" s="581" t="s">
        <v>38</v>
      </c>
      <c r="I59" s="580" t="s">
        <v>38</v>
      </c>
      <c r="K59" s="581" t="s">
        <v>38</v>
      </c>
      <c r="M59" s="581" t="s">
        <v>38</v>
      </c>
      <c r="O59" s="581" t="s">
        <v>38</v>
      </c>
    </row>
    <row r="60" spans="1:15" ht="13.35" customHeight="1">
      <c r="A60" s="2465" t="s">
        <v>3286</v>
      </c>
      <c r="B60" s="2465"/>
      <c r="C60" s="583">
        <v>890967</v>
      </c>
      <c r="E60" s="581" t="s">
        <v>38</v>
      </c>
      <c r="G60" s="581" t="s">
        <v>38</v>
      </c>
      <c r="I60" s="580" t="s">
        <v>38</v>
      </c>
      <c r="K60" s="581" t="s">
        <v>38</v>
      </c>
      <c r="M60" s="581" t="s">
        <v>38</v>
      </c>
      <c r="O60" s="581" t="s">
        <v>38</v>
      </c>
    </row>
    <row r="61" spans="1:15" ht="13.35" customHeight="1">
      <c r="A61" s="2465" t="s">
        <v>3287</v>
      </c>
      <c r="B61" s="2465"/>
      <c r="C61" s="583">
        <v>0</v>
      </c>
      <c r="E61" s="581" t="s">
        <v>38</v>
      </c>
      <c r="G61" s="581" t="s">
        <v>38</v>
      </c>
      <c r="I61" s="580" t="s">
        <v>38</v>
      </c>
      <c r="K61" s="581" t="s">
        <v>38</v>
      </c>
      <c r="M61" s="581" t="s">
        <v>38</v>
      </c>
      <c r="O61" s="581" t="s">
        <v>38</v>
      </c>
    </row>
    <row r="62" spans="1:15" ht="13.35" customHeight="1">
      <c r="A62" s="2465" t="s">
        <v>3288</v>
      </c>
      <c r="B62" s="2465"/>
      <c r="C62" s="583">
        <v>0</v>
      </c>
      <c r="E62" s="581" t="s">
        <v>38</v>
      </c>
      <c r="G62" s="581" t="s">
        <v>38</v>
      </c>
      <c r="I62" s="580" t="s">
        <v>38</v>
      </c>
      <c r="K62" s="581" t="s">
        <v>38</v>
      </c>
      <c r="M62" s="581" t="s">
        <v>38</v>
      </c>
      <c r="O62" s="581" t="s">
        <v>38</v>
      </c>
    </row>
    <row r="63" spans="1:15" ht="13.35" customHeight="1">
      <c r="A63" s="2465" t="s">
        <v>3289</v>
      </c>
      <c r="B63" s="2465"/>
      <c r="C63" s="583">
        <v>568866</v>
      </c>
      <c r="E63" s="581" t="s">
        <v>38</v>
      </c>
      <c r="G63" s="581" t="s">
        <v>38</v>
      </c>
      <c r="I63" s="580" t="s">
        <v>38</v>
      </c>
      <c r="K63" s="581" t="s">
        <v>38</v>
      </c>
      <c r="M63" s="581" t="s">
        <v>38</v>
      </c>
      <c r="O63" s="581" t="s">
        <v>38</v>
      </c>
    </row>
    <row r="64" spans="1:15" ht="13.35" customHeight="1">
      <c r="A64" s="2465" t="s">
        <v>3290</v>
      </c>
      <c r="B64" s="2465"/>
      <c r="C64" s="583">
        <v>0</v>
      </c>
      <c r="E64" s="581" t="s">
        <v>38</v>
      </c>
      <c r="G64" s="581" t="s">
        <v>38</v>
      </c>
      <c r="I64" s="580" t="s">
        <v>38</v>
      </c>
      <c r="K64" s="581" t="s">
        <v>38</v>
      </c>
      <c r="M64" s="581" t="s">
        <v>38</v>
      </c>
      <c r="O64" s="581" t="s">
        <v>38</v>
      </c>
    </row>
    <row r="65" spans="1:15" ht="13.35" customHeight="1">
      <c r="A65" s="2465" t="s">
        <v>3291</v>
      </c>
      <c r="B65" s="2465"/>
      <c r="C65" s="583">
        <v>0</v>
      </c>
      <c r="E65" s="581" t="s">
        <v>38</v>
      </c>
      <c r="G65" s="581" t="s">
        <v>38</v>
      </c>
      <c r="I65" s="580" t="s">
        <v>38</v>
      </c>
      <c r="K65" s="581" t="s">
        <v>38</v>
      </c>
      <c r="M65" s="581" t="s">
        <v>38</v>
      </c>
      <c r="O65" s="581" t="s">
        <v>38</v>
      </c>
    </row>
    <row r="66" spans="1:15" ht="13.35" customHeight="1">
      <c r="A66" s="2465" t="s">
        <v>3292</v>
      </c>
      <c r="B66" s="2465"/>
      <c r="C66" s="583">
        <v>0</v>
      </c>
      <c r="E66" s="581" t="s">
        <v>38</v>
      </c>
      <c r="G66" s="581" t="s">
        <v>38</v>
      </c>
      <c r="I66" s="580" t="s">
        <v>38</v>
      </c>
      <c r="K66" s="581" t="s">
        <v>38</v>
      </c>
      <c r="M66" s="581" t="s">
        <v>38</v>
      </c>
      <c r="O66" s="581" t="s">
        <v>38</v>
      </c>
    </row>
    <row r="67" spans="1:15" ht="13.35" customHeight="1">
      <c r="A67" s="2465" t="s">
        <v>3293</v>
      </c>
      <c r="B67" s="2465"/>
      <c r="C67" s="583">
        <v>0</v>
      </c>
      <c r="E67" s="581" t="s">
        <v>38</v>
      </c>
      <c r="G67" s="581" t="s">
        <v>38</v>
      </c>
      <c r="I67" s="580" t="s">
        <v>38</v>
      </c>
      <c r="K67" s="581" t="s">
        <v>38</v>
      </c>
      <c r="M67" s="581" t="s">
        <v>38</v>
      </c>
      <c r="O67" s="581" t="s">
        <v>38</v>
      </c>
    </row>
    <row r="68" spans="1:15" ht="13.35" customHeight="1">
      <c r="A68" s="2465" t="s">
        <v>3294</v>
      </c>
      <c r="B68" s="2465"/>
      <c r="C68" s="583">
        <v>0</v>
      </c>
      <c r="E68" s="581" t="s">
        <v>38</v>
      </c>
      <c r="G68" s="581" t="s">
        <v>38</v>
      </c>
      <c r="I68" s="580" t="s">
        <v>38</v>
      </c>
      <c r="K68" s="581" t="s">
        <v>38</v>
      </c>
      <c r="M68" s="581" t="s">
        <v>38</v>
      </c>
      <c r="O68" s="581" t="s">
        <v>38</v>
      </c>
    </row>
    <row r="69" spans="1:15" ht="13.35" customHeight="1">
      <c r="A69" s="2465" t="s">
        <v>3243</v>
      </c>
      <c r="B69" s="2465"/>
      <c r="C69" s="583">
        <v>0</v>
      </c>
      <c r="E69" s="581" t="s">
        <v>38</v>
      </c>
      <c r="G69" s="581" t="s">
        <v>38</v>
      </c>
      <c r="I69" s="580" t="s">
        <v>38</v>
      </c>
      <c r="K69" s="581" t="s">
        <v>38</v>
      </c>
      <c r="M69" s="581" t="s">
        <v>38</v>
      </c>
      <c r="O69" s="581" t="s">
        <v>38</v>
      </c>
    </row>
    <row r="70" spans="1:15" ht="13.35" customHeight="1">
      <c r="A70" s="2465" t="s">
        <v>3295</v>
      </c>
      <c r="B70" s="2465"/>
      <c r="C70" s="583">
        <v>299098</v>
      </c>
      <c r="E70" s="581" t="s">
        <v>38</v>
      </c>
      <c r="G70" s="581" t="s">
        <v>38</v>
      </c>
      <c r="I70" s="580" t="s">
        <v>38</v>
      </c>
      <c r="K70" s="581" t="s">
        <v>38</v>
      </c>
      <c r="M70" s="581" t="s">
        <v>38</v>
      </c>
      <c r="O70" s="581" t="s">
        <v>38</v>
      </c>
    </row>
    <row r="71" spans="1:15" ht="13.35" customHeight="1">
      <c r="A71" s="2465" t="s">
        <v>3245</v>
      </c>
      <c r="B71" s="2465"/>
      <c r="C71" s="583">
        <v>0</v>
      </c>
      <c r="E71" s="581" t="s">
        <v>38</v>
      </c>
      <c r="G71" s="581" t="s">
        <v>38</v>
      </c>
      <c r="I71" s="580" t="s">
        <v>38</v>
      </c>
      <c r="K71" s="581" t="s">
        <v>38</v>
      </c>
      <c r="M71" s="581" t="s">
        <v>38</v>
      </c>
      <c r="O71" s="581" t="s">
        <v>38</v>
      </c>
    </row>
    <row r="72" spans="1:15" ht="13.35" customHeight="1">
      <c r="A72" s="2465" t="s">
        <v>3296</v>
      </c>
      <c r="B72" s="2465"/>
      <c r="C72" s="583">
        <v>0</v>
      </c>
      <c r="E72" s="581" t="s">
        <v>38</v>
      </c>
      <c r="G72" s="581" t="s">
        <v>38</v>
      </c>
      <c r="I72" s="580" t="s">
        <v>38</v>
      </c>
      <c r="K72" s="581" t="s">
        <v>38</v>
      </c>
      <c r="M72" s="581" t="s">
        <v>38</v>
      </c>
      <c r="O72" s="581" t="s">
        <v>38</v>
      </c>
    </row>
    <row r="73" spans="1:15" ht="13.35" customHeight="1">
      <c r="A73" s="2466" t="s">
        <v>3249</v>
      </c>
      <c r="B73" s="2466"/>
      <c r="C73" s="584">
        <v>4364352</v>
      </c>
      <c r="E73" s="581" t="s">
        <v>38</v>
      </c>
      <c r="G73" s="581" t="s">
        <v>38</v>
      </c>
      <c r="I73" s="580" t="s">
        <v>38</v>
      </c>
      <c r="K73" s="581" t="s">
        <v>38</v>
      </c>
      <c r="M73" s="581" t="s">
        <v>38</v>
      </c>
      <c r="O73" s="581" t="s">
        <v>38</v>
      </c>
    </row>
    <row r="74" spans="1:15" ht="13.35" customHeight="1">
      <c r="A74" s="2465" t="s">
        <v>38</v>
      </c>
      <c r="B74" s="2465"/>
      <c r="C74" s="583" t="s">
        <v>38</v>
      </c>
      <c r="E74" s="581" t="s">
        <v>38</v>
      </c>
      <c r="G74" s="581" t="s">
        <v>38</v>
      </c>
      <c r="I74" s="580" t="s">
        <v>38</v>
      </c>
      <c r="K74" s="581" t="s">
        <v>38</v>
      </c>
      <c r="M74" s="581" t="s">
        <v>38</v>
      </c>
      <c r="O74" s="581" t="s">
        <v>38</v>
      </c>
    </row>
    <row r="75" spans="1:15" ht="13.35" customHeight="1">
      <c r="A75" s="2465" t="s">
        <v>38</v>
      </c>
      <c r="B75" s="2465"/>
      <c r="C75" s="583" t="s">
        <v>38</v>
      </c>
      <c r="E75" s="581" t="s">
        <v>38</v>
      </c>
      <c r="G75" s="581" t="s">
        <v>38</v>
      </c>
      <c r="I75" s="580" t="s">
        <v>38</v>
      </c>
      <c r="K75" s="581" t="s">
        <v>38</v>
      </c>
      <c r="M75" s="581" t="s">
        <v>38</v>
      </c>
      <c r="O75" s="581" t="s">
        <v>38</v>
      </c>
    </row>
    <row r="76" spans="1:15" ht="13.35" customHeight="1">
      <c r="A76" s="2466" t="s">
        <v>3175</v>
      </c>
      <c r="B76" s="2466"/>
      <c r="C76" s="583" t="s">
        <v>38</v>
      </c>
      <c r="E76" s="581" t="s">
        <v>38</v>
      </c>
      <c r="G76" s="581" t="s">
        <v>38</v>
      </c>
      <c r="I76" s="580" t="s">
        <v>38</v>
      </c>
      <c r="K76" s="581" t="s">
        <v>38</v>
      </c>
      <c r="M76" s="581" t="s">
        <v>38</v>
      </c>
      <c r="O76" s="581" t="s">
        <v>38</v>
      </c>
    </row>
    <row r="77" spans="1:15" ht="13.35" customHeight="1">
      <c r="A77" s="2465" t="s">
        <v>1530</v>
      </c>
      <c r="B77" s="2465"/>
      <c r="C77" s="583">
        <v>645738</v>
      </c>
      <c r="E77" s="581" t="s">
        <v>38</v>
      </c>
      <c r="G77" s="581" t="s">
        <v>38</v>
      </c>
      <c r="I77" s="580" t="s">
        <v>38</v>
      </c>
      <c r="K77" s="581" t="s">
        <v>38</v>
      </c>
      <c r="M77" s="581" t="s">
        <v>38</v>
      </c>
      <c r="O77" s="581" t="s">
        <v>38</v>
      </c>
    </row>
    <row r="78" spans="1:15" ht="13.35" customHeight="1">
      <c r="A78" s="2465" t="s">
        <v>1532</v>
      </c>
      <c r="B78" s="2465"/>
      <c r="C78" s="583">
        <v>119849</v>
      </c>
      <c r="E78" s="581" t="s">
        <v>38</v>
      </c>
      <c r="G78" s="581" t="s">
        <v>38</v>
      </c>
      <c r="I78" s="580" t="s">
        <v>38</v>
      </c>
      <c r="K78" s="581" t="s">
        <v>38</v>
      </c>
      <c r="M78" s="581" t="s">
        <v>38</v>
      </c>
      <c r="O78" s="581" t="s">
        <v>38</v>
      </c>
    </row>
    <row r="79" spans="1:15" ht="13.35" customHeight="1">
      <c r="A79" s="2465" t="s">
        <v>3297</v>
      </c>
      <c r="B79" s="2465"/>
      <c r="C79" s="583">
        <v>103318</v>
      </c>
      <c r="E79" s="581" t="s">
        <v>38</v>
      </c>
      <c r="G79" s="581" t="s">
        <v>38</v>
      </c>
      <c r="I79" s="580" t="s">
        <v>38</v>
      </c>
      <c r="K79" s="581" t="s">
        <v>38</v>
      </c>
      <c r="M79" s="581" t="s">
        <v>38</v>
      </c>
      <c r="O79" s="581" t="s">
        <v>38</v>
      </c>
    </row>
    <row r="80" spans="1:15" ht="13.35" customHeight="1">
      <c r="A80" s="2465" t="s">
        <v>3251</v>
      </c>
      <c r="B80" s="2465"/>
      <c r="C80" s="583">
        <v>83012</v>
      </c>
      <c r="E80" s="581" t="s">
        <v>38</v>
      </c>
      <c r="G80" s="581" t="s">
        <v>38</v>
      </c>
      <c r="I80" s="580" t="s">
        <v>38</v>
      </c>
      <c r="K80" s="581" t="s">
        <v>38</v>
      </c>
      <c r="M80" s="581" t="s">
        <v>38</v>
      </c>
      <c r="O80" s="581" t="s">
        <v>38</v>
      </c>
    </row>
    <row r="81" spans="1:15" ht="13.35" customHeight="1">
      <c r="A81" s="2465" t="s">
        <v>3252</v>
      </c>
      <c r="B81" s="2465"/>
      <c r="C81" s="583">
        <v>14350</v>
      </c>
      <c r="E81" s="581" t="s">
        <v>38</v>
      </c>
      <c r="G81" s="581" t="s">
        <v>38</v>
      </c>
      <c r="I81" s="580" t="s">
        <v>38</v>
      </c>
      <c r="K81" s="581" t="s">
        <v>38</v>
      </c>
      <c r="M81" s="581" t="s">
        <v>38</v>
      </c>
      <c r="O81" s="581" t="s">
        <v>38</v>
      </c>
    </row>
    <row r="82" spans="1:15" ht="13.35" customHeight="1">
      <c r="A82" s="2465" t="s">
        <v>3253</v>
      </c>
      <c r="B82" s="2465"/>
      <c r="C82" s="583">
        <v>97814</v>
      </c>
      <c r="E82" s="581" t="s">
        <v>38</v>
      </c>
      <c r="G82" s="581" t="s">
        <v>38</v>
      </c>
      <c r="I82" s="580" t="s">
        <v>38</v>
      </c>
      <c r="K82" s="581" t="s">
        <v>38</v>
      </c>
      <c r="M82" s="581" t="s">
        <v>38</v>
      </c>
      <c r="O82" s="581" t="s">
        <v>38</v>
      </c>
    </row>
    <row r="83" spans="1:15" ht="13.35" customHeight="1">
      <c r="A83" s="2465" t="s">
        <v>3254</v>
      </c>
      <c r="B83" s="2465"/>
      <c r="C83" s="583">
        <v>12930</v>
      </c>
      <c r="E83" s="581" t="s">
        <v>38</v>
      </c>
      <c r="G83" s="581" t="s">
        <v>38</v>
      </c>
      <c r="I83" s="580" t="s">
        <v>38</v>
      </c>
      <c r="K83" s="581" t="s">
        <v>38</v>
      </c>
      <c r="M83" s="581" t="s">
        <v>38</v>
      </c>
      <c r="O83" s="581" t="s">
        <v>38</v>
      </c>
    </row>
    <row r="84" spans="1:15" ht="13.35" customHeight="1">
      <c r="A84" s="2465" t="s">
        <v>3255</v>
      </c>
      <c r="B84" s="2465"/>
      <c r="C84" s="583">
        <v>3763</v>
      </c>
      <c r="E84" s="581" t="s">
        <v>38</v>
      </c>
      <c r="G84" s="581" t="s">
        <v>38</v>
      </c>
      <c r="I84" s="580" t="s">
        <v>38</v>
      </c>
      <c r="K84" s="581" t="s">
        <v>38</v>
      </c>
      <c r="M84" s="581" t="s">
        <v>38</v>
      </c>
      <c r="O84" s="581" t="s">
        <v>38</v>
      </c>
    </row>
    <row r="85" spans="1:15" ht="13.35" customHeight="1">
      <c r="A85" s="2465" t="s">
        <v>3256</v>
      </c>
      <c r="B85" s="2465"/>
      <c r="C85" s="583">
        <v>0</v>
      </c>
      <c r="E85" s="581" t="s">
        <v>38</v>
      </c>
      <c r="G85" s="581" t="s">
        <v>38</v>
      </c>
      <c r="I85" s="580" t="s">
        <v>38</v>
      </c>
      <c r="K85" s="581" t="s">
        <v>38</v>
      </c>
      <c r="M85" s="581" t="s">
        <v>38</v>
      </c>
      <c r="O85" s="581" t="s">
        <v>38</v>
      </c>
    </row>
    <row r="86" spans="1:15" ht="13.35" customHeight="1">
      <c r="A86" s="2465" t="s">
        <v>3298</v>
      </c>
      <c r="B86" s="2465"/>
      <c r="C86" s="583">
        <v>0</v>
      </c>
      <c r="E86" s="581" t="s">
        <v>38</v>
      </c>
      <c r="G86" s="581" t="s">
        <v>38</v>
      </c>
      <c r="I86" s="580" t="s">
        <v>38</v>
      </c>
      <c r="K86" s="581" t="s">
        <v>38</v>
      </c>
      <c r="M86" s="581" t="s">
        <v>38</v>
      </c>
      <c r="O86" s="581" t="s">
        <v>38</v>
      </c>
    </row>
    <row r="87" spans="1:15" ht="13.35" customHeight="1">
      <c r="A87" s="2465" t="s">
        <v>1635</v>
      </c>
      <c r="B87" s="2465"/>
      <c r="C87" s="583">
        <v>2000</v>
      </c>
      <c r="E87" s="581" t="s">
        <v>38</v>
      </c>
      <c r="G87" s="581" t="s">
        <v>38</v>
      </c>
      <c r="I87" s="580" t="s">
        <v>38</v>
      </c>
      <c r="K87" s="581" t="s">
        <v>38</v>
      </c>
      <c r="M87" s="581" t="s">
        <v>38</v>
      </c>
      <c r="O87" s="581" t="s">
        <v>38</v>
      </c>
    </row>
    <row r="88" spans="1:15" ht="13.35" customHeight="1">
      <c r="A88" s="2465" t="s">
        <v>1762</v>
      </c>
      <c r="B88" s="2465"/>
      <c r="C88" s="583">
        <v>28325</v>
      </c>
      <c r="E88" s="581" t="s">
        <v>38</v>
      </c>
      <c r="G88" s="581" t="s">
        <v>38</v>
      </c>
      <c r="I88" s="580" t="s">
        <v>38</v>
      </c>
      <c r="K88" s="581" t="s">
        <v>38</v>
      </c>
      <c r="M88" s="581" t="s">
        <v>38</v>
      </c>
      <c r="O88" s="581" t="s">
        <v>38</v>
      </c>
    </row>
    <row r="89" spans="1:15" ht="13.35" customHeight="1">
      <c r="A89" s="2465" t="s">
        <v>1747</v>
      </c>
      <c r="B89" s="2465"/>
      <c r="C89" s="583">
        <v>70760</v>
      </c>
      <c r="E89" s="581" t="s">
        <v>38</v>
      </c>
      <c r="G89" s="581" t="s">
        <v>38</v>
      </c>
      <c r="I89" s="580" t="s">
        <v>38</v>
      </c>
      <c r="K89" s="581" t="s">
        <v>38</v>
      </c>
      <c r="M89" s="581" t="s">
        <v>38</v>
      </c>
      <c r="O89" s="581" t="s">
        <v>38</v>
      </c>
    </row>
    <row r="90" spans="1:15" ht="13.35" customHeight="1">
      <c r="A90" s="2465" t="s">
        <v>3259</v>
      </c>
      <c r="B90" s="2465"/>
      <c r="C90" s="583">
        <v>-35840</v>
      </c>
      <c r="E90" s="581" t="s">
        <v>38</v>
      </c>
      <c r="G90" s="581" t="s">
        <v>38</v>
      </c>
      <c r="I90" s="580" t="s">
        <v>38</v>
      </c>
      <c r="K90" s="581" t="s">
        <v>38</v>
      </c>
      <c r="M90" s="581" t="s">
        <v>38</v>
      </c>
      <c r="O90" s="581" t="s">
        <v>38</v>
      </c>
    </row>
    <row r="91" spans="1:15" ht="13.35" customHeight="1">
      <c r="A91" s="2466" t="s">
        <v>3261</v>
      </c>
      <c r="B91" s="2466"/>
      <c r="C91" s="584">
        <v>1146020</v>
      </c>
      <c r="E91" s="581" t="s">
        <v>38</v>
      </c>
      <c r="G91" s="581" t="s">
        <v>38</v>
      </c>
      <c r="I91" s="580" t="s">
        <v>38</v>
      </c>
      <c r="K91" s="581" t="s">
        <v>38</v>
      </c>
      <c r="M91" s="581" t="s">
        <v>38</v>
      </c>
      <c r="O91" s="581" t="s">
        <v>38</v>
      </c>
    </row>
    <row r="92" spans="1:15" ht="13.35" customHeight="1">
      <c r="A92" s="2465" t="s">
        <v>38</v>
      </c>
      <c r="B92" s="2465"/>
      <c r="C92" s="583" t="s">
        <v>38</v>
      </c>
      <c r="E92" s="581" t="s">
        <v>38</v>
      </c>
      <c r="G92" s="581" t="s">
        <v>38</v>
      </c>
      <c r="I92" s="580" t="s">
        <v>38</v>
      </c>
      <c r="K92" s="581" t="s">
        <v>38</v>
      </c>
      <c r="M92" s="581" t="s">
        <v>38</v>
      </c>
      <c r="O92" s="581" t="s">
        <v>38</v>
      </c>
    </row>
    <row r="93" spans="1:15" ht="13.35" customHeight="1">
      <c r="A93" s="2466" t="s">
        <v>3262</v>
      </c>
      <c r="B93" s="2466"/>
      <c r="C93" s="584">
        <v>3218332</v>
      </c>
      <c r="E93" s="581" t="s">
        <v>38</v>
      </c>
      <c r="G93" s="581" t="s">
        <v>38</v>
      </c>
      <c r="I93" s="580" t="s">
        <v>38</v>
      </c>
      <c r="K93" s="581" t="s">
        <v>38</v>
      </c>
      <c r="M93" s="581" t="s">
        <v>38</v>
      </c>
      <c r="O93" s="581" t="s">
        <v>38</v>
      </c>
    </row>
    <row r="94" spans="1:15" ht="13.35" customHeight="1">
      <c r="A94" s="2465" t="s">
        <v>38</v>
      </c>
      <c r="B94" s="2465"/>
      <c r="C94" s="583" t="s">
        <v>38</v>
      </c>
      <c r="E94" s="581" t="s">
        <v>38</v>
      </c>
      <c r="G94" s="581" t="s">
        <v>38</v>
      </c>
      <c r="I94" s="580" t="s">
        <v>38</v>
      </c>
      <c r="K94" s="581" t="s">
        <v>38</v>
      </c>
      <c r="M94" s="581" t="s">
        <v>38</v>
      </c>
      <c r="O94" s="581" t="s">
        <v>38</v>
      </c>
    </row>
    <row r="95" spans="1:15" ht="13.35" customHeight="1">
      <c r="A95" s="2465" t="s">
        <v>38</v>
      </c>
      <c r="B95" s="2465"/>
      <c r="C95" s="583" t="s">
        <v>38</v>
      </c>
      <c r="E95" s="581" t="s">
        <v>38</v>
      </c>
      <c r="G95" s="581" t="s">
        <v>38</v>
      </c>
      <c r="I95" s="580" t="s">
        <v>38</v>
      </c>
      <c r="K95" s="581" t="s">
        <v>38</v>
      </c>
      <c r="M95" s="581" t="s">
        <v>38</v>
      </c>
      <c r="O95" s="581" t="s">
        <v>38</v>
      </c>
    </row>
    <row r="96" spans="1:15" ht="13.35" customHeight="1">
      <c r="A96" s="2465" t="s">
        <v>3263</v>
      </c>
      <c r="B96" s="2465"/>
      <c r="C96" s="583">
        <v>248929</v>
      </c>
      <c r="E96" s="581" t="s">
        <v>38</v>
      </c>
      <c r="G96" s="581" t="s">
        <v>38</v>
      </c>
      <c r="I96" s="580" t="s">
        <v>38</v>
      </c>
      <c r="K96" s="581" t="s">
        <v>38</v>
      </c>
      <c r="M96" s="581" t="s">
        <v>38</v>
      </c>
      <c r="O96" s="581" t="s">
        <v>38</v>
      </c>
    </row>
    <row r="97" spans="1:15" ht="13.35" customHeight="1">
      <c r="A97" s="2465" t="s">
        <v>3264</v>
      </c>
      <c r="B97" s="2465"/>
      <c r="C97" s="583">
        <v>3826187</v>
      </c>
      <c r="E97" s="581" t="s">
        <v>38</v>
      </c>
      <c r="G97" s="581" t="s">
        <v>38</v>
      </c>
      <c r="I97" s="580" t="s">
        <v>38</v>
      </c>
      <c r="K97" s="581" t="s">
        <v>38</v>
      </c>
      <c r="M97" s="581" t="s">
        <v>38</v>
      </c>
      <c r="O97" s="581" t="s">
        <v>38</v>
      </c>
    </row>
    <row r="98" spans="1:15" ht="13.35" customHeight="1">
      <c r="A98" s="2465" t="s">
        <v>3265</v>
      </c>
      <c r="B98" s="2465"/>
      <c r="C98" s="583">
        <v>4075116</v>
      </c>
      <c r="E98" s="581" t="s">
        <v>38</v>
      </c>
      <c r="G98" s="581" t="s">
        <v>38</v>
      </c>
      <c r="I98" s="580" t="s">
        <v>38</v>
      </c>
      <c r="K98" s="581" t="s">
        <v>38</v>
      </c>
      <c r="M98" s="581" t="s">
        <v>38</v>
      </c>
      <c r="O98" s="581" t="s">
        <v>38</v>
      </c>
    </row>
    <row r="99" spans="1:15" ht="13.35" customHeight="1">
      <c r="A99" s="2466" t="s">
        <v>3266</v>
      </c>
      <c r="B99" s="2466"/>
      <c r="C99" s="584">
        <v>7293448</v>
      </c>
      <c r="E99" s="581" t="s">
        <v>38</v>
      </c>
      <c r="G99" s="581" t="s">
        <v>38</v>
      </c>
      <c r="I99" s="580" t="s">
        <v>38</v>
      </c>
      <c r="K99" s="581" t="s">
        <v>38</v>
      </c>
      <c r="M99" s="581" t="s">
        <v>38</v>
      </c>
      <c r="O99" s="581" t="s">
        <v>38</v>
      </c>
    </row>
    <row r="100" spans="1:15" ht="13.35" customHeight="1">
      <c r="A100" s="2465" t="s">
        <v>38</v>
      </c>
      <c r="B100" s="2465"/>
      <c r="C100" s="583" t="s">
        <v>38</v>
      </c>
      <c r="E100" s="581" t="s">
        <v>38</v>
      </c>
      <c r="G100" s="581" t="s">
        <v>38</v>
      </c>
      <c r="I100" s="580" t="s">
        <v>38</v>
      </c>
      <c r="K100" s="581" t="s">
        <v>38</v>
      </c>
      <c r="M100" s="581" t="s">
        <v>38</v>
      </c>
      <c r="O100" s="581" t="s">
        <v>38</v>
      </c>
    </row>
    <row r="101" spans="1:15" ht="13.35" customHeight="1">
      <c r="A101" s="2467" t="s">
        <v>3267</v>
      </c>
      <c r="B101" s="2467"/>
      <c r="C101" s="583" t="s">
        <v>38</v>
      </c>
      <c r="E101" s="581" t="s">
        <v>38</v>
      </c>
      <c r="G101" s="581" t="s">
        <v>38</v>
      </c>
      <c r="I101" s="580" t="s">
        <v>38</v>
      </c>
      <c r="K101" s="581" t="s">
        <v>38</v>
      </c>
      <c r="M101" s="581" t="s">
        <v>38</v>
      </c>
      <c r="O101" s="581" t="s">
        <v>38</v>
      </c>
    </row>
    <row r="102" spans="1:15" ht="13.35" customHeight="1">
      <c r="A102" s="2465" t="s">
        <v>3268</v>
      </c>
      <c r="B102" s="2465"/>
      <c r="C102" s="583">
        <v>79933068</v>
      </c>
      <c r="E102" s="581" t="s">
        <v>38</v>
      </c>
      <c r="G102" s="581" t="s">
        <v>38</v>
      </c>
      <c r="I102" s="580" t="s">
        <v>38</v>
      </c>
      <c r="K102" s="581" t="s">
        <v>38</v>
      </c>
      <c r="M102" s="581" t="s">
        <v>38</v>
      </c>
      <c r="O102" s="581" t="s">
        <v>38</v>
      </c>
    </row>
    <row r="103" spans="1:15" ht="13.35" customHeight="1">
      <c r="A103" s="2465" t="s">
        <v>3269</v>
      </c>
      <c r="B103" s="2465"/>
      <c r="C103" s="583">
        <v>11756759</v>
      </c>
      <c r="E103" s="581" t="s">
        <v>38</v>
      </c>
      <c r="G103" s="581" t="s">
        <v>38</v>
      </c>
      <c r="I103" s="580" t="s">
        <v>38</v>
      </c>
      <c r="K103" s="581" t="s">
        <v>38</v>
      </c>
      <c r="M103" s="581" t="s">
        <v>38</v>
      </c>
      <c r="O103" s="581" t="s">
        <v>38</v>
      </c>
    </row>
    <row r="104" spans="1:15" ht="13.35" customHeight="1">
      <c r="A104" s="2465" t="s">
        <v>3270</v>
      </c>
      <c r="B104" s="2465"/>
      <c r="C104" s="583">
        <v>-953623</v>
      </c>
      <c r="E104" s="581" t="s">
        <v>38</v>
      </c>
      <c r="G104" s="581" t="s">
        <v>38</v>
      </c>
      <c r="I104" s="580" t="s">
        <v>38</v>
      </c>
      <c r="K104" s="581" t="s">
        <v>38</v>
      </c>
      <c r="M104" s="581" t="s">
        <v>38</v>
      </c>
      <c r="O104" s="581" t="s">
        <v>38</v>
      </c>
    </row>
    <row r="105" spans="1:15" ht="13.35" customHeight="1">
      <c r="A105" s="2466" t="s">
        <v>3271</v>
      </c>
      <c r="B105" s="2466"/>
      <c r="C105" s="584">
        <v>90736204</v>
      </c>
      <c r="E105" s="581" t="s">
        <v>38</v>
      </c>
      <c r="G105" s="581" t="s">
        <v>38</v>
      </c>
      <c r="I105" s="580" t="s">
        <v>38</v>
      </c>
      <c r="K105" s="581" t="s">
        <v>38</v>
      </c>
      <c r="M105" s="581" t="s">
        <v>38</v>
      </c>
      <c r="O105" s="581" t="s">
        <v>38</v>
      </c>
    </row>
    <row r="106" spans="1:15" ht="13.35" customHeight="1">
      <c r="A106" s="2465" t="s">
        <v>38</v>
      </c>
      <c r="B106" s="2465"/>
      <c r="C106" s="583" t="s">
        <v>38</v>
      </c>
      <c r="E106" s="581" t="s">
        <v>38</v>
      </c>
      <c r="G106" s="581" t="s">
        <v>38</v>
      </c>
      <c r="I106" s="580" t="s">
        <v>38</v>
      </c>
      <c r="K106" s="581" t="s">
        <v>38</v>
      </c>
      <c r="M106" s="581" t="s">
        <v>38</v>
      </c>
      <c r="O106" s="581" t="s">
        <v>38</v>
      </c>
    </row>
    <row r="107" spans="1:15" ht="13.35" customHeight="1">
      <c r="A107" s="2465" t="s">
        <v>3263</v>
      </c>
      <c r="B107" s="2465"/>
      <c r="C107" s="583">
        <v>-248929</v>
      </c>
      <c r="E107" s="581" t="s">
        <v>38</v>
      </c>
      <c r="G107" s="581" t="s">
        <v>38</v>
      </c>
      <c r="I107" s="580" t="s">
        <v>38</v>
      </c>
      <c r="K107" s="581" t="s">
        <v>38</v>
      </c>
      <c r="M107" s="581" t="s">
        <v>38</v>
      </c>
      <c r="O107" s="581" t="s">
        <v>38</v>
      </c>
    </row>
    <row r="108" spans="1:15" ht="13.35" customHeight="1">
      <c r="A108" s="2465" t="s">
        <v>3264</v>
      </c>
      <c r="B108" s="2465"/>
      <c r="C108" s="583">
        <v>-3826187</v>
      </c>
      <c r="E108" s="581" t="s">
        <v>38</v>
      </c>
      <c r="G108" s="581" t="s">
        <v>38</v>
      </c>
      <c r="I108" s="580" t="s">
        <v>38</v>
      </c>
      <c r="K108" s="581" t="s">
        <v>38</v>
      </c>
      <c r="M108" s="581" t="s">
        <v>38</v>
      </c>
      <c r="O108" s="581" t="s">
        <v>38</v>
      </c>
    </row>
    <row r="109" spans="1:15" ht="13.35" customHeight="1">
      <c r="A109" s="2465" t="s">
        <v>3272</v>
      </c>
      <c r="B109" s="2465"/>
      <c r="C109" s="583">
        <v>7293448</v>
      </c>
      <c r="E109" s="581" t="s">
        <v>38</v>
      </c>
      <c r="G109" s="581" t="s">
        <v>38</v>
      </c>
      <c r="I109" s="580" t="s">
        <v>38</v>
      </c>
      <c r="K109" s="581" t="s">
        <v>38</v>
      </c>
      <c r="M109" s="581" t="s">
        <v>38</v>
      </c>
      <c r="O109" s="581" t="s">
        <v>38</v>
      </c>
    </row>
    <row r="110" spans="1:15" ht="13.35" customHeight="1">
      <c r="A110" s="2465" t="s">
        <v>3294</v>
      </c>
      <c r="B110" s="2465"/>
      <c r="C110" s="583">
        <v>144825</v>
      </c>
      <c r="E110" s="581" t="s">
        <v>38</v>
      </c>
      <c r="G110" s="581" t="s">
        <v>38</v>
      </c>
      <c r="I110" s="580" t="s">
        <v>38</v>
      </c>
      <c r="K110" s="581" t="s">
        <v>38</v>
      </c>
      <c r="M110" s="581" t="s">
        <v>38</v>
      </c>
      <c r="O110" s="581" t="s">
        <v>38</v>
      </c>
    </row>
    <row r="111" spans="1:15" ht="13.35" customHeight="1">
      <c r="A111" s="2466" t="s">
        <v>3145</v>
      </c>
      <c r="B111" s="2466"/>
      <c r="C111" s="584">
        <v>94099362</v>
      </c>
      <c r="E111" s="581" t="s">
        <v>38</v>
      </c>
      <c r="G111" s="581" t="s">
        <v>38</v>
      </c>
      <c r="I111" s="580" t="s">
        <v>38</v>
      </c>
      <c r="K111" s="581" t="s">
        <v>38</v>
      </c>
      <c r="M111" s="581" t="s">
        <v>38</v>
      </c>
      <c r="O111" s="581" t="s">
        <v>38</v>
      </c>
    </row>
    <row r="112" spans="1:15" ht="13.35" customHeight="1">
      <c r="A112" s="2465" t="s">
        <v>38</v>
      </c>
      <c r="B112" s="2465"/>
      <c r="C112" s="583" t="s">
        <v>38</v>
      </c>
      <c r="E112" s="581" t="s">
        <v>38</v>
      </c>
      <c r="G112" s="581" t="s">
        <v>38</v>
      </c>
      <c r="I112" s="580" t="s">
        <v>38</v>
      </c>
      <c r="K112" s="581" t="s">
        <v>38</v>
      </c>
      <c r="M112" s="581" t="s">
        <v>38</v>
      </c>
      <c r="O112" s="581" t="s">
        <v>38</v>
      </c>
    </row>
    <row r="113" spans="1:15" ht="13.35" customHeight="1">
      <c r="A113" s="2465" t="s">
        <v>3092</v>
      </c>
      <c r="B113" s="2465"/>
      <c r="C113" s="583">
        <v>0</v>
      </c>
      <c r="E113" s="581" t="s">
        <v>38</v>
      </c>
      <c r="G113" s="581" t="s">
        <v>38</v>
      </c>
      <c r="I113" s="580" t="s">
        <v>38</v>
      </c>
      <c r="K113" s="581" t="s">
        <v>38</v>
      </c>
      <c r="M113" s="581" t="s">
        <v>38</v>
      </c>
      <c r="O113" s="581" t="s">
        <v>38</v>
      </c>
    </row>
  </sheetData>
  <mergeCells count="113">
    <mergeCell ref="A110:B110"/>
    <mergeCell ref="A111:B111"/>
    <mergeCell ref="A112:B112"/>
    <mergeCell ref="A113:B113"/>
    <mergeCell ref="A104:B104"/>
    <mergeCell ref="A105:B105"/>
    <mergeCell ref="A106:B106"/>
    <mergeCell ref="A107:B107"/>
    <mergeCell ref="A108:B108"/>
    <mergeCell ref="A109:B109"/>
    <mergeCell ref="A98:B98"/>
    <mergeCell ref="A99:B99"/>
    <mergeCell ref="A100:B100"/>
    <mergeCell ref="A101:B101"/>
    <mergeCell ref="A102:B102"/>
    <mergeCell ref="A103:B103"/>
    <mergeCell ref="A92:B92"/>
    <mergeCell ref="A93:B93"/>
    <mergeCell ref="A94:B94"/>
    <mergeCell ref="A95:B95"/>
    <mergeCell ref="A96:B96"/>
    <mergeCell ref="A97:B97"/>
    <mergeCell ref="A86:B86"/>
    <mergeCell ref="A87:B87"/>
    <mergeCell ref="A88:B88"/>
    <mergeCell ref="A89:B89"/>
    <mergeCell ref="A90:B90"/>
    <mergeCell ref="A91:B91"/>
    <mergeCell ref="A80:B80"/>
    <mergeCell ref="A81:B81"/>
    <mergeCell ref="A82:B82"/>
    <mergeCell ref="A83:B83"/>
    <mergeCell ref="A84:B84"/>
    <mergeCell ref="A85:B85"/>
    <mergeCell ref="A74:B74"/>
    <mergeCell ref="A75:B75"/>
    <mergeCell ref="A76:B76"/>
    <mergeCell ref="A77:B77"/>
    <mergeCell ref="A78:B78"/>
    <mergeCell ref="A79:B79"/>
    <mergeCell ref="A68:B68"/>
    <mergeCell ref="A69:B69"/>
    <mergeCell ref="A70:B70"/>
    <mergeCell ref="A71:B71"/>
    <mergeCell ref="A72:B72"/>
    <mergeCell ref="A73:B73"/>
    <mergeCell ref="A62:B62"/>
    <mergeCell ref="A63:B63"/>
    <mergeCell ref="A64:B64"/>
    <mergeCell ref="A65:B65"/>
    <mergeCell ref="A66:B66"/>
    <mergeCell ref="A67:B67"/>
    <mergeCell ref="A56:B56"/>
    <mergeCell ref="A57:B57"/>
    <mergeCell ref="A58:B58"/>
    <mergeCell ref="A59:B59"/>
    <mergeCell ref="A60:B60"/>
    <mergeCell ref="A61:B61"/>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16:B16"/>
    <mergeCell ref="A17:B17"/>
    <mergeCell ref="A18:B18"/>
    <mergeCell ref="A19:B19"/>
    <mergeCell ref="A8:B8"/>
    <mergeCell ref="A9:B9"/>
    <mergeCell ref="A10:B10"/>
    <mergeCell ref="A11:B11"/>
    <mergeCell ref="A12:B12"/>
    <mergeCell ref="A13:B13"/>
    <mergeCell ref="A2:B2"/>
    <mergeCell ref="A3:B3"/>
    <mergeCell ref="A4:B4"/>
    <mergeCell ref="A5:B5"/>
    <mergeCell ref="A6:B6"/>
    <mergeCell ref="A7:B7"/>
    <mergeCell ref="A1:B1"/>
    <mergeCell ref="A14:B14"/>
    <mergeCell ref="A15:B15"/>
  </mergeCells>
  <printOptions gridLines="1" gridLinesSet="0"/>
  <pageMargins left="0.75" right="0.75" top="1" bottom="0.75" header="0.5" footer="0.5"/>
  <pageSetup paperSize="9" scale="47" fitToWidth="0" fitToHeight="0" orientation="portrait" r:id="rId1"/>
  <headerFooter alignWithMargins="0"/>
  <colBreaks count="1" manualBreakCount="1">
    <brk id="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V122"/>
  <sheetViews>
    <sheetView view="pageBreakPreview" zoomScale="80" zoomScaleSheetLayoutView="80" workbookViewId="0">
      <selection activeCell="C28" sqref="C28:L31"/>
    </sheetView>
  </sheetViews>
  <sheetFormatPr defaultColWidth="9.109375" defaultRowHeight="13.8"/>
  <cols>
    <col min="1" max="1" width="3.88671875" style="1244" customWidth="1"/>
    <col min="2" max="2" width="5.33203125" style="1244" customWidth="1"/>
    <col min="3" max="3" width="21.109375" style="1244" customWidth="1"/>
    <col min="4" max="4" width="20.33203125" style="1244" customWidth="1"/>
    <col min="5" max="5" width="12.109375" style="1244" customWidth="1"/>
    <col min="6" max="6" width="15.88671875" style="1244" customWidth="1"/>
    <col min="7" max="7" width="11.44140625" style="1244" customWidth="1"/>
    <col min="8" max="8" width="14.109375" style="1244" customWidth="1"/>
    <col min="9" max="9" width="12.109375" style="1244" bestFit="1" customWidth="1"/>
    <col min="10" max="10" width="14.109375" style="1244" customWidth="1"/>
    <col min="11" max="11" width="14.5546875" style="1244" bestFit="1" customWidth="1"/>
    <col min="12" max="12" width="15.44140625" style="1244" customWidth="1"/>
    <col min="13" max="13" width="17.6640625" style="1244" bestFit="1" customWidth="1"/>
    <col min="14" max="14" width="15.21875" style="1244" bestFit="1" customWidth="1"/>
    <col min="15" max="15" width="12.6640625" style="1244" bestFit="1" customWidth="1"/>
    <col min="16" max="16" width="9.109375" style="1244"/>
    <col min="17" max="17" width="13.33203125" style="1244" bestFit="1" customWidth="1"/>
    <col min="18" max="18" width="13.6640625" style="1244" bestFit="1" customWidth="1"/>
    <col min="19" max="19" width="13.33203125" style="1244" bestFit="1" customWidth="1"/>
    <col min="20" max="20" width="11.44140625" style="1244" bestFit="1" customWidth="1"/>
    <col min="21" max="21" width="11.5546875" style="1244" bestFit="1" customWidth="1"/>
    <col min="22" max="22" width="10.33203125" style="1244" bestFit="1" customWidth="1"/>
    <col min="23" max="16384" width="9.109375" style="1244"/>
  </cols>
  <sheetData>
    <row r="2" spans="1:12">
      <c r="A2" s="1639" t="s">
        <v>4418</v>
      </c>
      <c r="B2" s="2180" t="s">
        <v>3766</v>
      </c>
    </row>
    <row r="3" spans="1:12">
      <c r="G3" s="2127"/>
      <c r="H3" s="2477" t="s">
        <v>4380</v>
      </c>
      <c r="I3" s="2477"/>
      <c r="J3" s="2477"/>
      <c r="K3" s="2477"/>
      <c r="L3" s="2034"/>
    </row>
    <row r="4" spans="1:12">
      <c r="G4" s="2127"/>
      <c r="H4" s="2150"/>
      <c r="I4" s="2150"/>
      <c r="J4" s="2150" t="s">
        <v>4202</v>
      </c>
      <c r="K4" s="2150"/>
      <c r="L4" s="2034"/>
    </row>
    <row r="5" spans="1:12">
      <c r="G5" s="2127"/>
      <c r="H5" s="2150" t="s">
        <v>4168</v>
      </c>
      <c r="I5" s="2150" t="s">
        <v>3781</v>
      </c>
      <c r="J5" s="2150" t="s">
        <v>4171</v>
      </c>
      <c r="K5" s="2150"/>
      <c r="L5" s="2152" t="s">
        <v>4377</v>
      </c>
    </row>
    <row r="6" spans="1:12">
      <c r="G6" s="2122"/>
      <c r="H6" s="2150" t="s">
        <v>4169</v>
      </c>
      <c r="I6" s="2150" t="s">
        <v>4169</v>
      </c>
      <c r="J6" s="2150" t="s">
        <v>4169</v>
      </c>
      <c r="K6" s="2150" t="s">
        <v>2928</v>
      </c>
      <c r="L6" s="2151" t="s">
        <v>4172</v>
      </c>
    </row>
    <row r="7" spans="1:12">
      <c r="G7" s="2117" t="s">
        <v>2945</v>
      </c>
      <c r="H7" s="2503" t="s">
        <v>3173</v>
      </c>
      <c r="I7" s="2503"/>
      <c r="J7" s="2503"/>
      <c r="K7" s="2503"/>
      <c r="L7" s="2503"/>
    </row>
    <row r="8" spans="1:12">
      <c r="B8" s="1244" t="s">
        <v>4225</v>
      </c>
    </row>
    <row r="9" spans="1:12">
      <c r="B9" s="2210" t="s">
        <v>4224</v>
      </c>
      <c r="G9" s="2211">
        <f>B18</f>
        <v>8.1</v>
      </c>
      <c r="H9" s="1632">
        <f>eqity!D46</f>
        <v>1451</v>
      </c>
      <c r="I9" s="1632">
        <f>'debt tb'!D59</f>
        <v>1032</v>
      </c>
      <c r="J9" s="1632">
        <f>'money market tb'!D51</f>
        <v>548</v>
      </c>
      <c r="K9" s="1457">
        <f t="shared" ref="K9:K15" si="0">SUM(H9:J9)</f>
        <v>3031</v>
      </c>
      <c r="L9" s="1306">
        <v>3031</v>
      </c>
    </row>
    <row r="10" spans="1:12">
      <c r="B10" s="1244" t="s">
        <v>4226</v>
      </c>
      <c r="H10" s="1632">
        <f>eqity!D56</f>
        <v>1240</v>
      </c>
      <c r="I10" s="1632">
        <f>'debt tb'!$N$46</f>
        <v>0</v>
      </c>
      <c r="J10" s="1632">
        <f>'money market tb'!$K$43</f>
        <v>0</v>
      </c>
      <c r="K10" s="1761">
        <f t="shared" si="0"/>
        <v>1240</v>
      </c>
      <c r="L10" s="1456">
        <v>994</v>
      </c>
    </row>
    <row r="11" spans="1:12">
      <c r="B11" s="1244" t="s">
        <v>3177</v>
      </c>
      <c r="H11" s="1632">
        <f>eqity!D53</f>
        <v>269</v>
      </c>
      <c r="I11" s="1632">
        <f>'debt tb'!D65</f>
        <v>132</v>
      </c>
      <c r="J11" s="1632">
        <f>'money market tb'!D57</f>
        <v>107</v>
      </c>
      <c r="K11" s="1761">
        <f t="shared" si="0"/>
        <v>508</v>
      </c>
      <c r="L11" s="1456">
        <v>370</v>
      </c>
    </row>
    <row r="12" spans="1:12">
      <c r="B12" s="1244" t="s">
        <v>3501</v>
      </c>
      <c r="H12" s="1643">
        <f>eqity!D54+eqity!D55</f>
        <v>10</v>
      </c>
      <c r="I12" s="1643">
        <f>'debt tb'!D68</f>
        <v>10</v>
      </c>
      <c r="J12" s="1643">
        <f>'money market tb'!D58+'money market tb'!D59</f>
        <v>8</v>
      </c>
      <c r="K12" s="1761">
        <f t="shared" si="0"/>
        <v>28</v>
      </c>
      <c r="L12" s="1306">
        <v>34</v>
      </c>
    </row>
    <row r="13" spans="1:12">
      <c r="B13" s="1244" t="s">
        <v>3895</v>
      </c>
      <c r="G13" s="2211">
        <f>B26</f>
        <v>8.1999999999999993</v>
      </c>
      <c r="H13" s="1643">
        <f>eqity!D52</f>
        <v>0</v>
      </c>
      <c r="I13" s="1643">
        <f>'debt tb'!D64</f>
        <v>0</v>
      </c>
      <c r="J13" s="1643">
        <f>'money market tb'!D56</f>
        <v>0</v>
      </c>
      <c r="K13" s="1457">
        <f t="shared" si="0"/>
        <v>0</v>
      </c>
      <c r="L13" s="1306">
        <v>10097</v>
      </c>
    </row>
    <row r="14" spans="1:12">
      <c r="B14" s="1244" t="s">
        <v>3600</v>
      </c>
      <c r="H14" s="1643">
        <f>eqity!D51</f>
        <v>427</v>
      </c>
      <c r="I14" s="1457">
        <f>'debt tb'!D63</f>
        <v>0</v>
      </c>
      <c r="J14" s="1457">
        <f>'money market tb'!D55</f>
        <v>0</v>
      </c>
      <c r="K14" s="2130">
        <f t="shared" si="0"/>
        <v>427</v>
      </c>
      <c r="L14" s="1306">
        <v>382</v>
      </c>
    </row>
    <row r="15" spans="1:12">
      <c r="B15" s="1244" t="s">
        <v>4381</v>
      </c>
      <c r="H15" s="1643">
        <f>eqity!D58</f>
        <v>1000</v>
      </c>
      <c r="I15" s="1643">
        <f>'debt tb'!D67</f>
        <v>344</v>
      </c>
      <c r="J15" s="1643">
        <f>+'money market tb'!D60</f>
        <v>141</v>
      </c>
      <c r="K15" s="2394">
        <f t="shared" si="0"/>
        <v>1485</v>
      </c>
      <c r="L15" s="1306">
        <v>12486</v>
      </c>
    </row>
    <row r="16" spans="1:12" ht="14.4" thickBot="1">
      <c r="H16" s="1634">
        <f>SUM(H9:H15)</f>
        <v>4397</v>
      </c>
      <c r="I16" s="1634">
        <f t="shared" ref="I16:K16" si="1">SUM(I9:I15)</f>
        <v>1518</v>
      </c>
      <c r="J16" s="1634">
        <f t="shared" si="1"/>
        <v>804</v>
      </c>
      <c r="K16" s="1634">
        <f t="shared" si="1"/>
        <v>6719</v>
      </c>
      <c r="L16" s="1637">
        <f>SUM(L9:L15)</f>
        <v>27394</v>
      </c>
    </row>
    <row r="17" spans="2:15" ht="9.9" customHeight="1" thickTop="1"/>
    <row r="18" spans="2:15">
      <c r="B18" s="1645">
        <v>8.1</v>
      </c>
      <c r="C18" s="2212" t="s">
        <v>4227</v>
      </c>
    </row>
    <row r="19" spans="2:15" ht="9.9" customHeight="1">
      <c r="B19" s="1645"/>
      <c r="C19" s="2212"/>
    </row>
    <row r="20" spans="2:15">
      <c r="C20" s="2580" t="s">
        <v>4562</v>
      </c>
      <c r="D20" s="2580"/>
      <c r="E20" s="2580"/>
      <c r="F20" s="2580"/>
      <c r="G20" s="2580"/>
      <c r="H20" s="2580"/>
      <c r="I20" s="2580"/>
      <c r="J20" s="2580"/>
      <c r="K20" s="2580"/>
      <c r="L20" s="2580"/>
      <c r="M20" s="2335"/>
      <c r="N20" s="2335"/>
      <c r="O20" s="2335"/>
    </row>
    <row r="21" spans="2:15">
      <c r="C21" s="2580"/>
      <c r="D21" s="2580"/>
      <c r="E21" s="2580"/>
      <c r="F21" s="2580"/>
      <c r="G21" s="2580"/>
      <c r="H21" s="2580"/>
      <c r="I21" s="2580"/>
      <c r="J21" s="2580"/>
      <c r="K21" s="2580"/>
      <c r="L21" s="2580"/>
      <c r="M21" s="2336">
        <f>H9/BS!E37*1000</f>
        <v>1.28</v>
      </c>
      <c r="N21" s="2336">
        <f>I9/BS!G37*1000</f>
        <v>0.7</v>
      </c>
      <c r="O21" s="2336">
        <f>J9/BS!I37*1000</f>
        <v>0.42</v>
      </c>
    </row>
    <row r="22" spans="2:15">
      <c r="C22" s="2580"/>
      <c r="D22" s="2580"/>
      <c r="E22" s="2580"/>
      <c r="F22" s="2580"/>
      <c r="G22" s="2580"/>
      <c r="H22" s="2580"/>
      <c r="I22" s="2580"/>
      <c r="J22" s="2580"/>
      <c r="K22" s="2580"/>
      <c r="L22" s="2580"/>
    </row>
    <row r="23" spans="2:15">
      <c r="C23" s="2580"/>
      <c r="D23" s="2580"/>
      <c r="E23" s="2580"/>
      <c r="F23" s="2580"/>
      <c r="G23" s="2580"/>
      <c r="H23" s="2580"/>
      <c r="I23" s="2580"/>
      <c r="J23" s="2580"/>
      <c r="K23" s="2580"/>
      <c r="L23" s="2580"/>
    </row>
    <row r="24" spans="2:15" ht="29.25" customHeight="1">
      <c r="C24" s="2580"/>
      <c r="D24" s="2580"/>
      <c r="E24" s="2580"/>
      <c r="F24" s="2580"/>
      <c r="G24" s="2580"/>
      <c r="H24" s="2580"/>
      <c r="I24" s="2580"/>
      <c r="J24" s="2580"/>
      <c r="K24" s="2580"/>
      <c r="L24" s="2580"/>
    </row>
    <row r="26" spans="2:15">
      <c r="B26" s="1645">
        <v>8.1999999999999993</v>
      </c>
      <c r="C26" s="2212" t="s">
        <v>3895</v>
      </c>
    </row>
    <row r="27" spans="2:15" ht="9.9" customHeight="1"/>
    <row r="28" spans="2:15" ht="13.8" customHeight="1">
      <c r="C28" s="2993" t="s">
        <v>4579</v>
      </c>
      <c r="D28" s="2993"/>
      <c r="E28" s="2993"/>
      <c r="F28" s="2993"/>
      <c r="G28" s="2993"/>
      <c r="H28" s="2993"/>
      <c r="I28" s="2993"/>
      <c r="J28" s="2993"/>
      <c r="K28" s="2993"/>
      <c r="L28" s="2993"/>
    </row>
    <row r="29" spans="2:15">
      <c r="C29" s="2993"/>
      <c r="D29" s="2993"/>
      <c r="E29" s="2993"/>
      <c r="F29" s="2993"/>
      <c r="G29" s="2993"/>
      <c r="H29" s="2993"/>
      <c r="I29" s="2993"/>
      <c r="J29" s="2993"/>
      <c r="K29" s="2993"/>
      <c r="L29" s="2993"/>
      <c r="M29" s="2336">
        <f>H13/BS!E37*1000</f>
        <v>0</v>
      </c>
      <c r="N29" s="2336">
        <f>I13/BS!G37*1000</f>
        <v>0</v>
      </c>
      <c r="O29" s="2336">
        <f>J13/BS!I37*1000</f>
        <v>0</v>
      </c>
    </row>
    <row r="30" spans="2:15">
      <c r="C30" s="2993"/>
      <c r="D30" s="2993"/>
      <c r="E30" s="2993"/>
      <c r="F30" s="2993"/>
      <c r="G30" s="2993"/>
      <c r="H30" s="2993"/>
      <c r="I30" s="2993"/>
      <c r="J30" s="2993"/>
      <c r="K30" s="2993"/>
      <c r="L30" s="2993"/>
    </row>
    <row r="31" spans="2:15">
      <c r="C31" s="2993"/>
      <c r="D31" s="2993"/>
      <c r="E31" s="2993"/>
      <c r="F31" s="2993"/>
      <c r="G31" s="2993"/>
      <c r="H31" s="2993"/>
      <c r="I31" s="2993"/>
      <c r="J31" s="2993"/>
      <c r="K31" s="2993"/>
      <c r="L31" s="2993"/>
    </row>
    <row r="32" spans="2:15">
      <c r="C32" s="1646"/>
      <c r="D32" s="1646"/>
      <c r="E32" s="1646"/>
      <c r="F32" s="1646"/>
      <c r="G32" s="1646"/>
      <c r="H32" s="1646"/>
      <c r="I32" s="1646"/>
      <c r="J32" s="1646"/>
      <c r="K32" s="1646"/>
      <c r="L32" s="1646"/>
    </row>
    <row r="33" spans="1:12" ht="13.8" customHeight="1">
      <c r="C33" s="2993" t="s">
        <v>4580</v>
      </c>
      <c r="D33" s="2993"/>
      <c r="E33" s="2993"/>
      <c r="F33" s="2993"/>
      <c r="G33" s="2993"/>
      <c r="H33" s="2993"/>
      <c r="I33" s="2993"/>
      <c r="J33" s="2993"/>
      <c r="K33" s="2993"/>
      <c r="L33" s="2993"/>
    </row>
    <row r="34" spans="1:12">
      <c r="C34" s="2993"/>
      <c r="D34" s="2993"/>
      <c r="E34" s="2993"/>
      <c r="F34" s="2993"/>
      <c r="G34" s="2993"/>
      <c r="H34" s="2993"/>
      <c r="I34" s="2993"/>
      <c r="J34" s="2993"/>
      <c r="K34" s="2993"/>
      <c r="L34" s="2993"/>
    </row>
    <row r="35" spans="1:12">
      <c r="C35" s="2433"/>
      <c r="D35" s="2433"/>
      <c r="E35" s="2433"/>
      <c r="F35" s="2433"/>
      <c r="G35" s="2433"/>
      <c r="H35" s="2433"/>
      <c r="I35" s="2433"/>
      <c r="J35" s="2433"/>
      <c r="K35" s="2433"/>
      <c r="L35" s="2433"/>
    </row>
    <row r="36" spans="1:12">
      <c r="C36" s="2993" t="s">
        <v>4581</v>
      </c>
      <c r="D36" s="2993"/>
      <c r="E36" s="2993"/>
      <c r="F36" s="2993"/>
      <c r="G36" s="2993"/>
      <c r="H36" s="2993"/>
      <c r="I36" s="2993"/>
      <c r="J36" s="2993"/>
      <c r="K36" s="1646"/>
      <c r="L36" s="1646"/>
    </row>
    <row r="37" spans="1:12">
      <c r="C37" s="1646"/>
      <c r="D37" s="1646"/>
      <c r="E37" s="1646"/>
      <c r="F37" s="1646"/>
      <c r="G37" s="1646"/>
      <c r="H37" s="1646"/>
      <c r="I37" s="1646"/>
      <c r="J37" s="1646"/>
      <c r="K37" s="1646"/>
      <c r="L37" s="1646"/>
    </row>
    <row r="38" spans="1:12" ht="9.9" customHeight="1"/>
    <row r="39" spans="1:12">
      <c r="A39" s="1639" t="s">
        <v>4419</v>
      </c>
      <c r="B39" s="2180" t="s">
        <v>3554</v>
      </c>
    </row>
    <row r="40" spans="1:12" ht="9.9" customHeight="1"/>
    <row r="41" spans="1:12">
      <c r="B41" s="1244" t="s">
        <v>4561</v>
      </c>
    </row>
    <row r="42" spans="1:12" ht="9.9" customHeight="1"/>
    <row r="43" spans="1:12">
      <c r="A43" s="1639" t="s">
        <v>4420</v>
      </c>
      <c r="B43" s="2180" t="s">
        <v>2934</v>
      </c>
    </row>
    <row r="44" spans="1:12" ht="9.9" customHeight="1">
      <c r="B44" s="2580" t="s">
        <v>4340</v>
      </c>
      <c r="C44" s="2580"/>
      <c r="D44" s="2580"/>
      <c r="E44" s="2580"/>
      <c r="F44" s="2580"/>
      <c r="G44" s="2580"/>
      <c r="H44" s="2580"/>
      <c r="I44" s="2580"/>
      <c r="J44" s="2580"/>
      <c r="K44" s="2580"/>
      <c r="L44" s="2580"/>
    </row>
    <row r="45" spans="1:12" ht="14.25" customHeight="1">
      <c r="B45" s="2580"/>
      <c r="C45" s="2580"/>
      <c r="D45" s="2580"/>
      <c r="E45" s="2580"/>
      <c r="F45" s="2580"/>
      <c r="G45" s="2580"/>
      <c r="H45" s="2580"/>
      <c r="I45" s="2580"/>
      <c r="J45" s="2580"/>
      <c r="K45" s="2580"/>
      <c r="L45" s="2580"/>
    </row>
    <row r="46" spans="1:12" ht="24" customHeight="1">
      <c r="B46" s="2580"/>
      <c r="C46" s="2580"/>
      <c r="D46" s="2580"/>
      <c r="E46" s="2580"/>
      <c r="F46" s="2580"/>
      <c r="G46" s="2580"/>
      <c r="H46" s="2580"/>
      <c r="I46" s="2580"/>
      <c r="J46" s="2580"/>
      <c r="K46" s="2580"/>
      <c r="L46" s="2580"/>
    </row>
    <row r="47" spans="1:12">
      <c r="B47" s="2418"/>
      <c r="C47" s="2418"/>
      <c r="D47" s="2418"/>
      <c r="E47" s="2418"/>
      <c r="F47" s="2418"/>
      <c r="G47" s="2418"/>
      <c r="H47" s="2418"/>
      <c r="I47" s="2418"/>
      <c r="J47" s="2418"/>
      <c r="K47" s="2418"/>
      <c r="L47" s="2418"/>
    </row>
    <row r="48" spans="1:12">
      <c r="A48" s="2427">
        <f>+A43+1</f>
        <v>11</v>
      </c>
      <c r="B48" s="2425" t="s">
        <v>4572</v>
      </c>
      <c r="C48" s="2426"/>
      <c r="D48" s="2426"/>
      <c r="E48" s="2426"/>
      <c r="F48" s="2426"/>
      <c r="G48" s="2426"/>
      <c r="H48" s="2426"/>
      <c r="I48" s="2426"/>
      <c r="J48" s="2426"/>
      <c r="K48" s="2426"/>
      <c r="L48" s="2426"/>
    </row>
    <row r="49" spans="1:15">
      <c r="A49" s="2256"/>
      <c r="B49" s="2425"/>
      <c r="C49" s="2426"/>
      <c r="D49" s="2426"/>
      <c r="E49" s="2426"/>
      <c r="F49" s="2426"/>
      <c r="G49" s="2426"/>
      <c r="H49" s="2426"/>
      <c r="I49" s="2426"/>
      <c r="J49" s="2426"/>
      <c r="K49" s="2426"/>
      <c r="L49" s="2426"/>
    </row>
    <row r="50" spans="1:15">
      <c r="A50" s="2256"/>
      <c r="B50" s="2990" t="s">
        <v>4573</v>
      </c>
      <c r="C50" s="2990"/>
      <c r="D50" s="2990"/>
      <c r="E50" s="2426"/>
      <c r="F50" s="2426"/>
      <c r="G50" s="2426"/>
      <c r="H50" s="2426"/>
      <c r="I50" s="2426"/>
      <c r="J50" s="2426"/>
      <c r="K50" s="2426"/>
      <c r="L50" s="2426"/>
    </row>
    <row r="51" spans="1:15" ht="13.8" customHeight="1">
      <c r="A51" s="2256"/>
      <c r="B51" s="2991" t="s">
        <v>4577</v>
      </c>
      <c r="C51" s="2992"/>
      <c r="D51" s="2992"/>
      <c r="E51" s="2992"/>
      <c r="F51" s="2992"/>
      <c r="G51" s="2992"/>
      <c r="H51" s="2992"/>
      <c r="I51" s="2992"/>
      <c r="J51" s="2992"/>
      <c r="K51" s="2992"/>
      <c r="L51" s="2992"/>
      <c r="M51" s="2428">
        <v>0.56999999999999995</v>
      </c>
      <c r="N51" s="2428">
        <v>0.63</v>
      </c>
    </row>
    <row r="52" spans="1:15">
      <c r="A52" s="2256"/>
      <c r="B52" s="2992"/>
      <c r="C52" s="2992"/>
      <c r="D52" s="2992"/>
      <c r="E52" s="2992"/>
      <c r="F52" s="2992"/>
      <c r="G52" s="2992"/>
      <c r="H52" s="2992"/>
      <c r="I52" s="2992"/>
      <c r="J52" s="2992"/>
      <c r="K52" s="2992"/>
      <c r="L52" s="2992"/>
      <c r="M52" s="2428">
        <f>+M51/92*365</f>
        <v>2.2599999999999998</v>
      </c>
      <c r="N52" s="2429">
        <f>+N51/92*365</f>
        <v>2.5</v>
      </c>
      <c r="O52" s="2429">
        <f>+N52-M52</f>
        <v>0.24</v>
      </c>
    </row>
    <row r="53" spans="1:15">
      <c r="A53" s="2256"/>
      <c r="B53" s="2992"/>
      <c r="C53" s="2992"/>
      <c r="D53" s="2992"/>
      <c r="E53" s="2992"/>
      <c r="F53" s="2992"/>
      <c r="G53" s="2992"/>
      <c r="H53" s="2992"/>
      <c r="I53" s="2992"/>
      <c r="J53" s="2992"/>
      <c r="K53" s="2992"/>
      <c r="L53" s="2992"/>
    </row>
    <row r="54" spans="1:15">
      <c r="A54" s="2256"/>
      <c r="B54" s="2426"/>
      <c r="C54" s="2426"/>
      <c r="D54" s="2426"/>
      <c r="E54" s="2426"/>
      <c r="F54" s="2426"/>
      <c r="G54" s="2426"/>
      <c r="H54" s="2426"/>
      <c r="I54" s="2426"/>
      <c r="J54" s="2426"/>
      <c r="K54" s="2426"/>
      <c r="L54" s="2426"/>
    </row>
    <row r="55" spans="1:15">
      <c r="A55" s="2256"/>
      <c r="B55" s="2990" t="s">
        <v>3928</v>
      </c>
      <c r="C55" s="2990"/>
      <c r="D55" s="2990"/>
      <c r="E55" s="2426"/>
      <c r="F55" s="2426"/>
      <c r="G55" s="2426"/>
      <c r="H55" s="2426"/>
      <c r="I55" s="2426"/>
      <c r="J55" s="2426"/>
      <c r="K55" s="2426"/>
      <c r="L55" s="2426"/>
    </row>
    <row r="56" spans="1:15">
      <c r="A56" s="2256"/>
      <c r="B56" s="2426"/>
      <c r="C56" s="2426"/>
      <c r="D56" s="2426"/>
      <c r="E56" s="2426"/>
      <c r="F56" s="2426"/>
      <c r="G56" s="2426"/>
      <c r="H56" s="2426"/>
      <c r="I56" s="2426"/>
      <c r="J56" s="2426"/>
      <c r="K56" s="2426"/>
      <c r="L56" s="2426"/>
    </row>
    <row r="57" spans="1:15" ht="13.8" customHeight="1">
      <c r="A57" s="2256"/>
      <c r="B57" s="2991" t="s">
        <v>4574</v>
      </c>
      <c r="C57" s="2992"/>
      <c r="D57" s="2992"/>
      <c r="E57" s="2992"/>
      <c r="F57" s="2992"/>
      <c r="G57" s="2992"/>
      <c r="H57" s="2992"/>
      <c r="I57" s="2992"/>
      <c r="J57" s="2992"/>
      <c r="K57" s="2992"/>
      <c r="L57" s="2992"/>
      <c r="M57" s="2428">
        <v>0.46</v>
      </c>
      <c r="N57" s="2428">
        <v>0.52</v>
      </c>
    </row>
    <row r="58" spans="1:15">
      <c r="A58" s="2256"/>
      <c r="B58" s="2992"/>
      <c r="C58" s="2992"/>
      <c r="D58" s="2992"/>
      <c r="E58" s="2992"/>
      <c r="F58" s="2992"/>
      <c r="G58" s="2992"/>
      <c r="H58" s="2992"/>
      <c r="I58" s="2992"/>
      <c r="J58" s="2992"/>
      <c r="K58" s="2992"/>
      <c r="L58" s="2992"/>
      <c r="M58" s="2428">
        <f>+M57/92*365</f>
        <v>1.83</v>
      </c>
      <c r="N58" s="2429">
        <f>+N57/92*365</f>
        <v>2.06</v>
      </c>
      <c r="O58" s="2429">
        <f>+N58-M58</f>
        <v>0.23</v>
      </c>
    </row>
    <row r="59" spans="1:15">
      <c r="A59" s="2256"/>
      <c r="B59" s="2992"/>
      <c r="C59" s="2992"/>
      <c r="D59" s="2992"/>
      <c r="E59" s="2992"/>
      <c r="F59" s="2992"/>
      <c r="G59" s="2992"/>
      <c r="H59" s="2992"/>
      <c r="I59" s="2992"/>
      <c r="J59" s="2992"/>
      <c r="K59" s="2992"/>
      <c r="L59" s="2992"/>
    </row>
    <row r="60" spans="1:15">
      <c r="A60" s="2256"/>
      <c r="B60" s="2426"/>
      <c r="C60" s="2426"/>
      <c r="D60" s="2426"/>
      <c r="E60" s="2426"/>
      <c r="F60" s="2426"/>
      <c r="G60" s="2426"/>
      <c r="H60" s="2426"/>
      <c r="I60" s="2426"/>
      <c r="J60" s="2426"/>
      <c r="K60" s="2426"/>
      <c r="L60" s="2426"/>
    </row>
    <row r="61" spans="1:15">
      <c r="A61" s="2256"/>
      <c r="B61" s="2990" t="s">
        <v>4575</v>
      </c>
      <c r="C61" s="2990"/>
      <c r="D61" s="2990"/>
      <c r="E61" s="2426"/>
      <c r="F61" s="2426"/>
      <c r="G61" s="2426"/>
      <c r="H61" s="2426"/>
      <c r="I61" s="2426"/>
      <c r="J61" s="2426"/>
      <c r="K61" s="2426"/>
      <c r="L61" s="2426"/>
    </row>
    <row r="62" spans="1:15" ht="13.8" customHeight="1">
      <c r="A62" s="2256"/>
      <c r="B62" s="2991" t="s">
        <v>4578</v>
      </c>
      <c r="C62" s="2992"/>
      <c r="D62" s="2992"/>
      <c r="E62" s="2992"/>
      <c r="F62" s="2992"/>
      <c r="G62" s="2992"/>
      <c r="H62" s="2992"/>
      <c r="I62" s="2992"/>
      <c r="J62" s="2992"/>
      <c r="K62" s="2992"/>
      <c r="L62" s="2992"/>
      <c r="M62" s="2428">
        <v>0.42</v>
      </c>
      <c r="N62" s="2428">
        <v>0.48</v>
      </c>
    </row>
    <row r="63" spans="1:15">
      <c r="A63" s="2256"/>
      <c r="B63" s="2992"/>
      <c r="C63" s="2992"/>
      <c r="D63" s="2992"/>
      <c r="E63" s="2992"/>
      <c r="F63" s="2992"/>
      <c r="G63" s="2992"/>
      <c r="H63" s="2992"/>
      <c r="I63" s="2992"/>
      <c r="J63" s="2992"/>
      <c r="K63" s="2992"/>
      <c r="L63" s="2992"/>
      <c r="M63" s="2428">
        <f>+M62/92*365</f>
        <v>1.67</v>
      </c>
      <c r="N63" s="2429">
        <f>+N62/92*365</f>
        <v>1.9</v>
      </c>
      <c r="O63" s="2429">
        <f>+N63-M63</f>
        <v>0.23</v>
      </c>
    </row>
    <row r="64" spans="1:15">
      <c r="A64" s="2256"/>
      <c r="B64" s="2992"/>
      <c r="C64" s="2992"/>
      <c r="D64" s="2992"/>
      <c r="E64" s="2992"/>
      <c r="F64" s="2992"/>
      <c r="G64" s="2992"/>
      <c r="H64" s="2992"/>
      <c r="I64" s="2992"/>
      <c r="J64" s="2992"/>
      <c r="K64" s="2992"/>
      <c r="L64" s="2992"/>
    </row>
    <row r="65" spans="1:22">
      <c r="B65" s="2418"/>
      <c r="C65" s="2418"/>
      <c r="D65" s="2418"/>
      <c r="E65" s="2418"/>
      <c r="F65" s="2418"/>
      <c r="G65" s="2418"/>
      <c r="H65" s="2418"/>
      <c r="I65" s="2418"/>
      <c r="J65" s="2418"/>
      <c r="K65" s="2418"/>
      <c r="L65" s="2418"/>
    </row>
    <row r="66" spans="1:22">
      <c r="A66" s="2179">
        <f>+A48+1</f>
        <v>12</v>
      </c>
      <c r="B66" s="2180" t="s">
        <v>4183</v>
      </c>
      <c r="D66" s="2181"/>
      <c r="E66" s="2181"/>
      <c r="F66" s="2181"/>
      <c r="G66" s="2181"/>
      <c r="H66" s="2181"/>
      <c r="I66" s="2181"/>
      <c r="J66" s="2181"/>
      <c r="K66" s="2181"/>
      <c r="L66" s="2181"/>
      <c r="M66" s="2182"/>
      <c r="N66" s="1418"/>
      <c r="O66" s="1418"/>
      <c r="P66" s="2130"/>
    </row>
    <row r="67" spans="1:22" ht="9.9" customHeight="1">
      <c r="A67" s="2183"/>
      <c r="B67" s="2183"/>
      <c r="C67" s="2139"/>
      <c r="D67" s="2181"/>
      <c r="E67" s="2181"/>
      <c r="F67" s="2181"/>
      <c r="G67" s="2181"/>
      <c r="H67" s="2181"/>
      <c r="I67" s="2181"/>
      <c r="J67" s="2181"/>
      <c r="K67" s="2181"/>
      <c r="L67" s="2181"/>
      <c r="M67" s="2182"/>
      <c r="N67" s="1418"/>
      <c r="O67" s="1418"/>
      <c r="P67" s="2130"/>
    </row>
    <row r="68" spans="1:22">
      <c r="A68" s="2184"/>
      <c r="B68" s="2181"/>
      <c r="D68" s="2181"/>
      <c r="E68" s="2981" t="s">
        <v>4509</v>
      </c>
      <c r="F68" s="2982"/>
      <c r="G68" s="2982"/>
      <c r="H68" s="2982"/>
      <c r="I68" s="2982"/>
      <c r="J68" s="2982"/>
      <c r="K68" s="2982"/>
      <c r="L68" s="2983"/>
    </row>
    <row r="69" spans="1:22">
      <c r="A69" s="2184"/>
      <c r="B69" s="2181"/>
      <c r="D69" s="2181"/>
      <c r="E69" s="2984" t="s">
        <v>3797</v>
      </c>
      <c r="F69" s="2985"/>
      <c r="G69" s="2984" t="s">
        <v>3078</v>
      </c>
      <c r="H69" s="2987"/>
      <c r="I69" s="2984" t="s">
        <v>3072</v>
      </c>
      <c r="J69" s="2985"/>
      <c r="K69" s="2984" t="s">
        <v>2928</v>
      </c>
      <c r="L69" s="2985"/>
    </row>
    <row r="70" spans="1:22">
      <c r="A70" s="2185"/>
      <c r="B70" s="2186" t="s">
        <v>4306</v>
      </c>
      <c r="D70" s="2187"/>
      <c r="E70" s="2188" t="s">
        <v>3898</v>
      </c>
      <c r="F70" s="2188" t="s">
        <v>4184</v>
      </c>
      <c r="G70" s="2189" t="s">
        <v>3898</v>
      </c>
      <c r="H70" s="2189" t="s">
        <v>4184</v>
      </c>
      <c r="I70" s="2188" t="s">
        <v>3898</v>
      </c>
      <c r="J70" s="2188" t="s">
        <v>4184</v>
      </c>
      <c r="K70" s="2189" t="s">
        <v>3898</v>
      </c>
      <c r="L70" s="2189" t="s">
        <v>4184</v>
      </c>
    </row>
    <row r="71" spans="1:22" ht="9.9" customHeight="1">
      <c r="A71" s="2184"/>
      <c r="B71" s="2181"/>
      <c r="D71" s="2181"/>
      <c r="E71" s="2181"/>
      <c r="F71" s="2181"/>
      <c r="G71" s="2181"/>
      <c r="H71" s="2181"/>
      <c r="I71" s="2181"/>
      <c r="J71" s="2181"/>
      <c r="K71" s="2181"/>
      <c r="L71" s="2182"/>
      <c r="N71" s="2298"/>
      <c r="Q71" s="2352">
        <v>12877.78</v>
      </c>
      <c r="R71" s="1244">
        <v>-21413.962899999999</v>
      </c>
      <c r="S71" s="2352">
        <v>16763.05</v>
      </c>
      <c r="T71" s="2352">
        <v>-127667.55</v>
      </c>
      <c r="U71" s="2352">
        <v>13510.6</v>
      </c>
      <c r="V71" s="2352">
        <v>-22424.93</v>
      </c>
    </row>
    <row r="72" spans="1:22" ht="14.4" thickBot="1">
      <c r="A72" s="2184"/>
      <c r="B72" s="2139" t="s">
        <v>4307</v>
      </c>
      <c r="D72" s="2181"/>
      <c r="E72" s="2190">
        <f>J91</f>
        <v>65675</v>
      </c>
      <c r="F72" s="2190">
        <f>SMPF!E13</f>
        <v>42390</v>
      </c>
      <c r="G72" s="2190">
        <f>K91</f>
        <v>123421</v>
      </c>
      <c r="H72" s="2190">
        <f>SMPF!G13</f>
        <v>30248</v>
      </c>
      <c r="I72" s="2190">
        <f>L91</f>
        <v>112614</v>
      </c>
      <c r="J72" s="2190">
        <f>SMPF!I13</f>
        <v>24816</v>
      </c>
      <c r="K72" s="2190">
        <f>E72+G72+I72</f>
        <v>301710</v>
      </c>
      <c r="L72" s="2190">
        <f>F72+H72+J72</f>
        <v>97454</v>
      </c>
      <c r="N72" s="2298"/>
      <c r="Q72" s="2352">
        <v>9768.77</v>
      </c>
      <c r="R72" s="1244">
        <v>-62901.694000000003</v>
      </c>
      <c r="S72" s="2352">
        <v>16164.38</v>
      </c>
      <c r="T72" s="2352">
        <v>-31549.33</v>
      </c>
      <c r="U72" s="2352">
        <v>59462.239999999998</v>
      </c>
      <c r="V72" s="2352">
        <v>-1595.28</v>
      </c>
    </row>
    <row r="73" spans="1:22" ht="15" thickTop="1" thickBot="1">
      <c r="A73" s="2184"/>
      <c r="B73" s="2300" t="s">
        <v>4308</v>
      </c>
      <c r="D73" s="2181"/>
      <c r="E73" s="2190">
        <f>J92</f>
        <v>-64615</v>
      </c>
      <c r="F73" s="2190">
        <f>SMPF!E15</f>
        <v>-41610</v>
      </c>
      <c r="G73" s="2190">
        <f>K92</f>
        <v>-93154</v>
      </c>
      <c r="H73" s="2190">
        <f>SMPF!G15</f>
        <v>-22787</v>
      </c>
      <c r="I73" s="2190">
        <f>L92</f>
        <v>-97369</v>
      </c>
      <c r="J73" s="2190">
        <f>SMPF!I15</f>
        <v>-21484</v>
      </c>
      <c r="K73" s="2190">
        <f>E73+G73+I73</f>
        <v>-255138</v>
      </c>
      <c r="L73" s="2190">
        <f>F73+H73+J73</f>
        <v>-85881</v>
      </c>
      <c r="N73" s="2298"/>
      <c r="Q73" s="2352">
        <v>3228.02</v>
      </c>
      <c r="R73" s="2352">
        <f>-SUM(R71:R72)</f>
        <v>84315.66</v>
      </c>
      <c r="S73" s="2352">
        <v>35458.79</v>
      </c>
      <c r="T73" s="2352">
        <f>-SUM(T71:T72)</f>
        <v>159216.88</v>
      </c>
      <c r="U73" s="2352">
        <v>169411.44</v>
      </c>
      <c r="V73" s="2352">
        <v>-64245.93</v>
      </c>
    </row>
    <row r="74" spans="1:22" ht="9.9" customHeight="1" thickTop="1">
      <c r="A74" s="2184"/>
      <c r="B74" s="2139"/>
      <c r="D74" s="2181"/>
      <c r="E74" s="2191"/>
      <c r="F74" s="2191"/>
      <c r="G74" s="2191"/>
      <c r="H74" s="2191"/>
      <c r="I74" s="2191"/>
      <c r="J74" s="2191"/>
      <c r="K74" s="1713"/>
      <c r="L74" s="2191"/>
      <c r="N74" s="2298"/>
      <c r="Q74" s="2352">
        <v>38408.379999999997</v>
      </c>
      <c r="S74" s="2352">
        <v>72589.34</v>
      </c>
      <c r="U74" s="2352">
        <v>28176.62</v>
      </c>
      <c r="V74" s="2352">
        <f>SUM(V71:V73)</f>
        <v>-88266.14</v>
      </c>
    </row>
    <row r="75" spans="1:22" ht="9.9" customHeight="1">
      <c r="A75" s="2184"/>
      <c r="B75" s="2139"/>
      <c r="D75" s="2181"/>
      <c r="E75" s="2191"/>
      <c r="F75" s="2191"/>
      <c r="G75" s="2191"/>
      <c r="H75" s="2191"/>
      <c r="I75" s="2191"/>
      <c r="J75" s="2191"/>
      <c r="K75" s="1713"/>
      <c r="L75" s="2191"/>
      <c r="Q75" s="2352">
        <f>SUM(Q71:Q74)</f>
        <v>64282.95</v>
      </c>
      <c r="S75" s="2352">
        <f>SUM(S71:S74)</f>
        <v>140975.56</v>
      </c>
      <c r="U75" s="2352">
        <f>SUM(U71:U74)</f>
        <v>270560.90000000002</v>
      </c>
    </row>
    <row r="76" spans="1:22">
      <c r="A76" s="2184"/>
      <c r="B76" s="2181"/>
      <c r="D76" s="2181"/>
      <c r="E76" s="2981" t="s">
        <v>4380</v>
      </c>
      <c r="F76" s="2982"/>
      <c r="G76" s="2982"/>
      <c r="H76" s="2982"/>
      <c r="I76" s="2982"/>
      <c r="J76" s="2982"/>
      <c r="K76" s="2982"/>
      <c r="L76" s="2983"/>
    </row>
    <row r="77" spans="1:22">
      <c r="A77" s="2184"/>
      <c r="B77" s="2181"/>
      <c r="D77" s="2181"/>
      <c r="E77" s="2984" t="s">
        <v>3797</v>
      </c>
      <c r="F77" s="2985"/>
      <c r="G77" s="2984" t="s">
        <v>3078</v>
      </c>
      <c r="H77" s="2987"/>
      <c r="I77" s="2984" t="s">
        <v>3072</v>
      </c>
      <c r="J77" s="2985"/>
      <c r="K77" s="2984" t="s">
        <v>2928</v>
      </c>
      <c r="L77" s="2985"/>
    </row>
    <row r="78" spans="1:22">
      <c r="A78" s="2184"/>
      <c r="B78" s="2186" t="s">
        <v>4306</v>
      </c>
      <c r="D78" s="2187"/>
      <c r="E78" s="2188" t="s">
        <v>3898</v>
      </c>
      <c r="F78" s="2188" t="s">
        <v>4184</v>
      </c>
      <c r="G78" s="2189" t="s">
        <v>3898</v>
      </c>
      <c r="H78" s="2189" t="s">
        <v>4184</v>
      </c>
      <c r="I78" s="2188" t="s">
        <v>3898</v>
      </c>
      <c r="J78" s="2188" t="s">
        <v>4184</v>
      </c>
      <c r="K78" s="2189" t="s">
        <v>3898</v>
      </c>
      <c r="L78" s="2189" t="s">
        <v>4184</v>
      </c>
    </row>
    <row r="79" spans="1:22" ht="9.9" customHeight="1">
      <c r="A79" s="2184"/>
      <c r="B79" s="2186"/>
      <c r="D79" s="2187"/>
      <c r="E79" s="2181"/>
      <c r="F79" s="2181"/>
      <c r="G79" s="2181"/>
      <c r="H79" s="2181"/>
      <c r="I79" s="2181"/>
      <c r="J79" s="2181"/>
      <c r="K79" s="2181"/>
      <c r="L79" s="2182"/>
    </row>
    <row r="80" spans="1:22" ht="14.4" thickBot="1">
      <c r="A80" s="2184"/>
      <c r="B80" s="2300" t="s">
        <v>4307</v>
      </c>
      <c r="D80" s="2181"/>
      <c r="E80" s="2213">
        <f>J110</f>
        <v>112640</v>
      </c>
      <c r="F80" s="2213">
        <v>58358</v>
      </c>
      <c r="G80" s="2213">
        <f>K110</f>
        <v>181405</v>
      </c>
      <c r="H80" s="2214">
        <v>41932</v>
      </c>
      <c r="I80" s="2213">
        <f>L110</f>
        <v>224248</v>
      </c>
      <c r="J80" s="2213">
        <v>47030</v>
      </c>
      <c r="K80" s="2213">
        <f>E80+G80+I80</f>
        <v>518293</v>
      </c>
      <c r="L80" s="2213">
        <f>F80+H80+J80</f>
        <v>147320</v>
      </c>
    </row>
    <row r="81" spans="1:16" ht="15" thickTop="1" thickBot="1">
      <c r="A81" s="2184"/>
      <c r="B81" s="2300" t="s">
        <v>4308</v>
      </c>
      <c r="D81" s="2181"/>
      <c r="E81" s="2213">
        <f>J111</f>
        <v>-122688</v>
      </c>
      <c r="F81" s="2213">
        <v>-66482</v>
      </c>
      <c r="G81" s="2213">
        <f>K111</f>
        <v>-193814</v>
      </c>
      <c r="H81" s="2213">
        <v>-44786</v>
      </c>
      <c r="I81" s="2213">
        <f>L111</f>
        <v>-116180</v>
      </c>
      <c r="J81" s="2213">
        <v>-24359</v>
      </c>
      <c r="K81" s="2213">
        <f>E81+G81+I81</f>
        <v>-432682</v>
      </c>
      <c r="L81" s="2213">
        <f>F81+H81+J81</f>
        <v>-135627</v>
      </c>
      <c r="M81" s="1929"/>
    </row>
    <row r="82" spans="1:16" ht="9.9" customHeight="1" thickTop="1">
      <c r="A82" s="2192"/>
      <c r="B82" s="2192"/>
      <c r="C82" s="2126"/>
      <c r="D82" s="2126"/>
      <c r="E82" s="2126"/>
      <c r="F82" s="2126"/>
      <c r="G82" s="2126"/>
      <c r="H82" s="2126"/>
      <c r="I82" s="2126"/>
      <c r="J82" s="2126"/>
      <c r="K82" s="2126"/>
      <c r="L82" s="2126"/>
      <c r="M82" s="2397" t="s">
        <v>3140</v>
      </c>
      <c r="N82" s="2398" t="s">
        <v>3780</v>
      </c>
      <c r="O82" s="2398" t="s">
        <v>3091</v>
      </c>
    </row>
    <row r="83" spans="1:16">
      <c r="A83" s="2179">
        <f>A66+1</f>
        <v>13</v>
      </c>
      <c r="B83" s="2193" t="s">
        <v>4185</v>
      </c>
      <c r="D83" s="2181"/>
      <c r="E83" s="2191"/>
      <c r="F83" s="2191"/>
      <c r="G83" s="2191"/>
      <c r="H83" s="2191"/>
      <c r="I83" s="2191"/>
      <c r="J83" s="2191"/>
      <c r="K83" s="2194"/>
      <c r="L83" s="2194"/>
      <c r="M83" s="1929">
        <v>20104</v>
      </c>
      <c r="N83" s="2298">
        <v>9437.74</v>
      </c>
      <c r="O83" s="2395">
        <v>15721.3</v>
      </c>
    </row>
    <row r="84" spans="1:16">
      <c r="A84" s="2195"/>
      <c r="B84" s="2195"/>
      <c r="C84" s="2193"/>
      <c r="D84" s="2181"/>
      <c r="E84" s="2181"/>
      <c r="F84" s="2196"/>
      <c r="G84" s="2197"/>
      <c r="I84" s="2198"/>
      <c r="J84" s="2986" t="s">
        <v>4509</v>
      </c>
      <c r="K84" s="2986"/>
      <c r="L84" s="2986"/>
      <c r="M84" s="1929">
        <v>27273</v>
      </c>
      <c r="N84" s="2298">
        <v>19632.16</v>
      </c>
      <c r="O84" s="2395">
        <v>7167.6</v>
      </c>
    </row>
    <row r="85" spans="1:16">
      <c r="A85" s="2195"/>
      <c r="B85" s="2195"/>
      <c r="C85" s="2193"/>
      <c r="D85" s="2181"/>
      <c r="E85" s="2181"/>
      <c r="F85" s="2196"/>
      <c r="G85" s="2197"/>
      <c r="H85" s="2197"/>
      <c r="I85" s="2198"/>
      <c r="J85" s="2181"/>
      <c r="K85" s="2199"/>
      <c r="L85" s="2199" t="s">
        <v>4170</v>
      </c>
      <c r="M85" s="1929">
        <v>34919</v>
      </c>
      <c r="N85" s="2298">
        <v>29403.81</v>
      </c>
      <c r="O85" s="2395">
        <v>59342.2</v>
      </c>
    </row>
    <row r="86" spans="1:16">
      <c r="A86" s="2195"/>
      <c r="B86" s="2195"/>
      <c r="C86" s="2193"/>
      <c r="D86" s="2181"/>
      <c r="E86" s="2181"/>
      <c r="F86" s="2196"/>
      <c r="G86" s="2197"/>
      <c r="H86" s="2197"/>
      <c r="I86" s="2198"/>
      <c r="J86" s="2199" t="s">
        <v>4186</v>
      </c>
      <c r="K86" s="2199" t="s">
        <v>4187</v>
      </c>
      <c r="L86" s="2199" t="s">
        <v>4188</v>
      </c>
      <c r="M86" s="1929">
        <v>41125</v>
      </c>
      <c r="N86" s="1294">
        <v>7201.24</v>
      </c>
      <c r="O86" s="2395">
        <v>30383.1</v>
      </c>
      <c r="P86" s="2130"/>
    </row>
    <row r="87" spans="1:16">
      <c r="A87" s="2200"/>
      <c r="B87" s="2200"/>
      <c r="C87" s="2181"/>
      <c r="D87" s="2181"/>
      <c r="E87" s="2181"/>
      <c r="F87" s="2181"/>
      <c r="G87" s="2201"/>
      <c r="H87" s="2201"/>
      <c r="I87" s="2201"/>
      <c r="J87" s="2202" t="s">
        <v>4169</v>
      </c>
      <c r="K87" s="2202" t="s">
        <v>4169</v>
      </c>
      <c r="L87" s="2203" t="s">
        <v>4169</v>
      </c>
      <c r="M87" s="1929">
        <v>-19377</v>
      </c>
      <c r="N87" s="1294">
        <v>-30644.63</v>
      </c>
      <c r="O87" s="2395">
        <v>-83957</v>
      </c>
      <c r="P87" s="2130"/>
    </row>
    <row r="88" spans="1:16">
      <c r="A88" s="2200"/>
      <c r="B88" s="2200"/>
      <c r="C88" s="2181"/>
      <c r="D88" s="2181"/>
      <c r="E88" s="2181"/>
      <c r="F88" s="2181"/>
      <c r="G88" s="2204"/>
      <c r="H88" s="2204"/>
      <c r="I88" s="2204"/>
      <c r="J88" s="2204" t="s">
        <v>4189</v>
      </c>
      <c r="L88" s="2204"/>
      <c r="M88" s="2145">
        <v>-73777</v>
      </c>
      <c r="N88" s="2396">
        <v>-33970</v>
      </c>
      <c r="O88" s="2399">
        <v>-6765</v>
      </c>
      <c r="P88" s="2130"/>
    </row>
    <row r="89" spans="1:16" ht="9.9" customHeight="1">
      <c r="A89" s="2200"/>
      <c r="B89" s="2200"/>
      <c r="C89" s="2181"/>
      <c r="D89" s="2181"/>
      <c r="E89" s="2181"/>
      <c r="F89" s="2181"/>
      <c r="G89" s="2204"/>
      <c r="H89" s="2204"/>
      <c r="I89" s="2204"/>
      <c r="J89" s="2204"/>
      <c r="L89" s="2204"/>
      <c r="M89" s="2145"/>
      <c r="N89" s="2204"/>
      <c r="O89" s="2399">
        <v>-6647</v>
      </c>
      <c r="P89" s="2308"/>
    </row>
    <row r="90" spans="1:16">
      <c r="A90" s="2200"/>
      <c r="B90" s="2181" t="s">
        <v>4190</v>
      </c>
      <c r="D90" s="2181"/>
      <c r="E90" s="2181"/>
      <c r="F90" s="2181"/>
      <c r="G90" s="1713"/>
      <c r="H90" s="1713"/>
      <c r="I90" s="1713"/>
      <c r="J90" s="2205">
        <v>1129300</v>
      </c>
      <c r="K90" s="2205">
        <v>1438602</v>
      </c>
      <c r="L90" s="2205">
        <v>1297722</v>
      </c>
      <c r="M90" s="1929">
        <f>SUM(M83:M86)</f>
        <v>123421</v>
      </c>
      <c r="N90" s="1929">
        <f>SUM(N83:N86)</f>
        <v>65675</v>
      </c>
      <c r="O90" s="2395">
        <f>SUM(O83:O86)</f>
        <v>112614.2</v>
      </c>
      <c r="P90" s="2130"/>
    </row>
    <row r="91" spans="1:16">
      <c r="A91" s="2200"/>
      <c r="B91" s="2181" t="s">
        <v>3271</v>
      </c>
      <c r="D91" s="2181"/>
      <c r="E91" s="2181"/>
      <c r="F91" s="2181"/>
      <c r="G91" s="1713"/>
      <c r="H91" s="1713"/>
      <c r="I91" s="1713"/>
      <c r="J91" s="2206">
        <v>65675</v>
      </c>
      <c r="K91" s="2205">
        <v>123421</v>
      </c>
      <c r="L91" s="2205">
        <v>112614</v>
      </c>
      <c r="M91" s="2395">
        <f>M87+M88</f>
        <v>-93154</v>
      </c>
      <c r="N91" s="2395">
        <f>N87+N88</f>
        <v>-64614.6</v>
      </c>
      <c r="O91" s="2395">
        <f>SUM(O87:O89)</f>
        <v>-97369</v>
      </c>
      <c r="P91" s="2130"/>
    </row>
    <row r="92" spans="1:16">
      <c r="A92" s="2200"/>
      <c r="B92" s="2181" t="s">
        <v>4191</v>
      </c>
      <c r="D92" s="2181"/>
      <c r="E92" s="2181"/>
      <c r="F92" s="2181"/>
      <c r="G92" s="1713"/>
      <c r="H92" s="1713"/>
      <c r="I92" s="1713"/>
      <c r="J92" s="2205">
        <v>-64615</v>
      </c>
      <c r="K92" s="2205">
        <v>-93154</v>
      </c>
      <c r="L92" s="2205">
        <v>-97369</v>
      </c>
      <c r="N92" s="1582"/>
      <c r="P92" s="2130"/>
    </row>
    <row r="93" spans="1:16" ht="14.4" thickBot="1">
      <c r="A93" s="2200"/>
      <c r="B93" s="2181" t="s">
        <v>4192</v>
      </c>
      <c r="D93" s="2181"/>
      <c r="E93" s="2181"/>
      <c r="F93" s="2181"/>
      <c r="G93" s="1713"/>
      <c r="H93" s="1714"/>
      <c r="I93" s="1714"/>
      <c r="J93" s="2207">
        <f>SUM(J90:J92)</f>
        <v>1130360</v>
      </c>
      <c r="K93" s="2207">
        <f>SUM(K90:K92)</f>
        <v>1468869</v>
      </c>
      <c r="L93" s="2207">
        <f>SUM(L90:L92)</f>
        <v>1312967</v>
      </c>
      <c r="M93" s="2298">
        <f>+J93-BS!E37</f>
        <v>0</v>
      </c>
      <c r="N93" s="2298">
        <f>+BS!G37-K93</f>
        <v>0</v>
      </c>
      <c r="O93" s="2298">
        <f>+L93-BS!I37</f>
        <v>0</v>
      </c>
      <c r="P93" s="2130"/>
    </row>
    <row r="94" spans="1:16" ht="9.9" customHeight="1" thickTop="1"/>
    <row r="95" spans="1:16" hidden="1">
      <c r="J95" s="2988" t="s">
        <v>3938</v>
      </c>
      <c r="K95" s="2988"/>
      <c r="L95" s="2988"/>
    </row>
    <row r="96" spans="1:16" hidden="1">
      <c r="J96" s="2989" t="s">
        <v>4189</v>
      </c>
      <c r="K96" s="2989"/>
      <c r="L96" s="2989"/>
    </row>
    <row r="97" spans="2:19" ht="9.9" hidden="1" customHeight="1">
      <c r="J97" s="2208"/>
      <c r="K97" s="2208"/>
      <c r="L97" s="2208"/>
    </row>
    <row r="98" spans="2:19" hidden="1">
      <c r="B98" s="2181" t="s">
        <v>4190</v>
      </c>
      <c r="J98" s="1713">
        <v>775229</v>
      </c>
      <c r="K98" s="1713">
        <v>1048189</v>
      </c>
      <c r="L98" s="1713">
        <v>417574</v>
      </c>
    </row>
    <row r="99" spans="2:19" hidden="1">
      <c r="B99" s="2181" t="s">
        <v>3271</v>
      </c>
      <c r="J99" s="1713">
        <v>199471</v>
      </c>
      <c r="K99" s="1713">
        <v>334935</v>
      </c>
      <c r="L99" s="1713">
        <v>165636</v>
      </c>
    </row>
    <row r="100" spans="2:19" hidden="1">
      <c r="B100" s="2181" t="s">
        <v>4191</v>
      </c>
      <c r="J100" s="1713">
        <v>-88505</v>
      </c>
      <c r="K100" s="1713">
        <v>-236106</v>
      </c>
      <c r="L100" s="1713">
        <v>-83307</v>
      </c>
    </row>
    <row r="101" spans="2:19" ht="14.4" hidden="1" thickBot="1">
      <c r="B101" s="2181" t="s">
        <v>4192</v>
      </c>
      <c r="J101" s="2209">
        <f>SUM(J98:J100)</f>
        <v>886195</v>
      </c>
      <c r="K101" s="2209">
        <f>SUM(K98:K100)</f>
        <v>1147018</v>
      </c>
      <c r="L101" s="2209">
        <f>SUM(L98:L100)</f>
        <v>499903</v>
      </c>
    </row>
    <row r="102" spans="2:19" ht="9.9" customHeight="1"/>
    <row r="103" spans="2:19">
      <c r="J103" s="2986" t="s">
        <v>4380</v>
      </c>
      <c r="K103" s="2986"/>
      <c r="L103" s="2986"/>
    </row>
    <row r="104" spans="2:19">
      <c r="J104" s="2181"/>
      <c r="K104" s="2199"/>
      <c r="L104" s="2199" t="s">
        <v>4170</v>
      </c>
    </row>
    <row r="105" spans="2:19">
      <c r="J105" s="2199" t="s">
        <v>4186</v>
      </c>
      <c r="K105" s="2199" t="s">
        <v>4187</v>
      </c>
      <c r="L105" s="2199" t="s">
        <v>4188</v>
      </c>
      <c r="R105" s="2298"/>
    </row>
    <row r="106" spans="2:19">
      <c r="J106" s="2202" t="s">
        <v>4169</v>
      </c>
      <c r="K106" s="2202" t="s">
        <v>4169</v>
      </c>
      <c r="L106" s="2203" t="s">
        <v>4169</v>
      </c>
      <c r="N106" s="2298">
        <v>9815.5400000000009</v>
      </c>
      <c r="O106" s="1244">
        <v>-32717.730200000002</v>
      </c>
      <c r="P106" s="1244">
        <v>19086.261500000001</v>
      </c>
      <c r="Q106" s="1244">
        <v>-143545.62</v>
      </c>
      <c r="R106" s="2298">
        <v>17006.91</v>
      </c>
      <c r="S106" s="1244">
        <v>-23060.7487</v>
      </c>
    </row>
    <row r="107" spans="2:19">
      <c r="J107" s="2204" t="s">
        <v>4189</v>
      </c>
      <c r="K107" s="1582"/>
      <c r="L107" s="2204"/>
      <c r="N107" s="2298">
        <v>20182.080000000002</v>
      </c>
      <c r="O107" s="1244">
        <v>-89970.505099999995</v>
      </c>
      <c r="P107" s="1244">
        <v>6703.2106000000003</v>
      </c>
      <c r="Q107" s="1244">
        <v>-50268.590300000003</v>
      </c>
      <c r="R107" s="2298">
        <v>945.39</v>
      </c>
      <c r="S107" s="1244">
        <v>-4821.8838999999998</v>
      </c>
    </row>
    <row r="108" spans="2:19">
      <c r="J108" s="2204"/>
      <c r="K108" s="1582"/>
      <c r="L108" s="2204"/>
      <c r="N108" s="2298">
        <v>78590.210000000006</v>
      </c>
      <c r="P108" s="1244">
        <v>29675.483800000002</v>
      </c>
      <c r="R108" s="2298">
        <v>142649.32</v>
      </c>
      <c r="S108" s="1244">
        <v>-88297.142000000007</v>
      </c>
    </row>
    <row r="109" spans="2:19">
      <c r="B109" s="2181" t="s">
        <v>4190</v>
      </c>
      <c r="J109" s="2205">
        <v>1156481</v>
      </c>
      <c r="K109" s="2205">
        <v>1314013</v>
      </c>
      <c r="L109" s="2205">
        <v>1042594</v>
      </c>
      <c r="N109" s="2298">
        <v>4052.63</v>
      </c>
      <c r="P109" s="1244">
        <v>125939.75930000001</v>
      </c>
      <c r="R109" s="2298">
        <v>63646.02</v>
      </c>
    </row>
    <row r="110" spans="2:19">
      <c r="B110" s="2181" t="s">
        <v>3271</v>
      </c>
      <c r="J110" s="2206">
        <v>112640</v>
      </c>
      <c r="K110" s="2205">
        <v>181405</v>
      </c>
      <c r="L110" s="2205">
        <v>224248</v>
      </c>
    </row>
    <row r="111" spans="2:19">
      <c r="B111" s="2181" t="s">
        <v>4191</v>
      </c>
      <c r="J111" s="2205">
        <v>-122688</v>
      </c>
      <c r="K111" s="2205">
        <v>-193814</v>
      </c>
      <c r="L111" s="2205">
        <v>-116180</v>
      </c>
    </row>
    <row r="112" spans="2:19" ht="14.4" thickBot="1">
      <c r="B112" s="2181" t="s">
        <v>4192</v>
      </c>
      <c r="J112" s="2207">
        <f>SUM(J109:J111)</f>
        <v>1146433</v>
      </c>
      <c r="K112" s="2207">
        <f>SUM(K109:K111)</f>
        <v>1301604</v>
      </c>
      <c r="L112" s="2207">
        <v>1150662</v>
      </c>
    </row>
    <row r="113" spans="1:15" ht="14.4" thickTop="1">
      <c r="J113" s="1929"/>
      <c r="K113" s="1929"/>
      <c r="L113" s="1929"/>
    </row>
    <row r="114" spans="1:15" ht="9.9" customHeight="1"/>
    <row r="115" spans="1:15">
      <c r="A115" s="1639" t="s">
        <v>4576</v>
      </c>
      <c r="B115" s="2193" t="s">
        <v>4432</v>
      </c>
      <c r="D115" s="1646"/>
      <c r="E115" s="2149"/>
      <c r="F115" s="2149"/>
      <c r="G115" s="2149"/>
      <c r="H115" s="2149"/>
      <c r="I115" s="2149"/>
      <c r="J115" s="2149"/>
      <c r="K115" s="2149"/>
      <c r="L115" s="2149"/>
      <c r="M115" s="2322">
        <f>J93-M93</f>
        <v>1130360</v>
      </c>
      <c r="N115" s="2322">
        <f>K93-N93</f>
        <v>1468869</v>
      </c>
      <c r="O115" s="2322">
        <f>L93-O93</f>
        <v>1312967</v>
      </c>
    </row>
    <row r="116" spans="1:15" ht="9.9" customHeight="1">
      <c r="A116" s="1582"/>
      <c r="B116" s="1582"/>
      <c r="C116" s="1640"/>
      <c r="D116" s="1591"/>
      <c r="E116" s="2149"/>
      <c r="F116" s="2149"/>
      <c r="G116" s="2149"/>
      <c r="H116" s="2149"/>
      <c r="I116" s="2149"/>
      <c r="J116" s="2149"/>
      <c r="K116" s="2149"/>
      <c r="L116" s="2149"/>
      <c r="M116" s="1648"/>
      <c r="N116" s="1648"/>
      <c r="O116" s="1648"/>
    </row>
    <row r="117" spans="1:15">
      <c r="A117" s="1582"/>
      <c r="B117" s="2580" t="s">
        <v>4336</v>
      </c>
      <c r="C117" s="2580"/>
      <c r="D117" s="2580"/>
      <c r="E117" s="2580"/>
      <c r="F117" s="2580"/>
      <c r="G117" s="2580"/>
      <c r="H117" s="2580"/>
      <c r="I117" s="2580"/>
      <c r="J117" s="2580"/>
      <c r="K117" s="2580"/>
      <c r="L117" s="2580"/>
      <c r="M117" s="1418"/>
      <c r="N117" s="1418"/>
      <c r="O117" s="1418"/>
    </row>
    <row r="118" spans="1:15">
      <c r="A118" s="1582"/>
      <c r="B118" s="2580"/>
      <c r="C118" s="2580"/>
      <c r="D118" s="2580"/>
      <c r="E118" s="2580"/>
      <c r="F118" s="2580"/>
      <c r="G118" s="2580"/>
      <c r="H118" s="2580"/>
      <c r="I118" s="2580"/>
      <c r="J118" s="2580"/>
      <c r="K118" s="2580"/>
      <c r="L118" s="2580"/>
      <c r="M118" s="1418"/>
      <c r="N118" s="1418"/>
      <c r="O118" s="1418"/>
    </row>
    <row r="119" spans="1:15">
      <c r="A119" s="1582"/>
      <c r="B119" s="1582"/>
      <c r="C119" s="1418"/>
      <c r="D119" s="1418"/>
      <c r="E119" s="1418"/>
      <c r="F119" s="1418"/>
      <c r="G119" s="1418"/>
      <c r="H119" s="1418"/>
      <c r="I119" s="1418"/>
      <c r="J119" s="1418"/>
      <c r="K119" s="1418"/>
      <c r="L119" s="1418"/>
      <c r="M119" s="2331">
        <v>1865.78</v>
      </c>
      <c r="N119" s="1360">
        <v>2584</v>
      </c>
      <c r="O119" s="1360">
        <v>400</v>
      </c>
    </row>
    <row r="120" spans="1:15">
      <c r="M120" s="1929">
        <v>9</v>
      </c>
      <c r="N120" s="1929">
        <v>2629</v>
      </c>
      <c r="O120" s="1929">
        <v>261</v>
      </c>
    </row>
    <row r="121" spans="1:15">
      <c r="L121" s="2298">
        <f>1014997-J93</f>
        <v>-115363</v>
      </c>
      <c r="M121" s="1929">
        <v>946</v>
      </c>
      <c r="N121" s="1929">
        <v>29</v>
      </c>
      <c r="O121" s="1929">
        <v>-596</v>
      </c>
    </row>
    <row r="122" spans="1:15">
      <c r="M122" s="1929">
        <v>-2154</v>
      </c>
      <c r="N122" s="1929">
        <v>-1179</v>
      </c>
    </row>
  </sheetData>
  <mergeCells count="28">
    <mergeCell ref="B61:D61"/>
    <mergeCell ref="B62:L64"/>
    <mergeCell ref="C33:L34"/>
    <mergeCell ref="H3:K3"/>
    <mergeCell ref="H7:L7"/>
    <mergeCell ref="C20:L24"/>
    <mergeCell ref="C28:L31"/>
    <mergeCell ref="B44:L46"/>
    <mergeCell ref="B50:D50"/>
    <mergeCell ref="B51:L53"/>
    <mergeCell ref="B55:D55"/>
    <mergeCell ref="B57:L59"/>
    <mergeCell ref="C36:J36"/>
    <mergeCell ref="E68:L68"/>
    <mergeCell ref="I69:J69"/>
    <mergeCell ref="K69:L69"/>
    <mergeCell ref="J84:L84"/>
    <mergeCell ref="B117:L118"/>
    <mergeCell ref="G77:H77"/>
    <mergeCell ref="I77:J77"/>
    <mergeCell ref="K77:L77"/>
    <mergeCell ref="E76:L76"/>
    <mergeCell ref="E77:F77"/>
    <mergeCell ref="E69:F69"/>
    <mergeCell ref="J95:L95"/>
    <mergeCell ref="J96:L96"/>
    <mergeCell ref="G69:H69"/>
    <mergeCell ref="J103:L103"/>
  </mergeCells>
  <pageMargins left="0.6" right="0.25" top="0.55000000000000004" bottom="0" header="0.25" footer="0"/>
  <pageSetup paperSize="9" scale="82" firstPageNumber="17" fitToHeight="0" orientation="landscape" useFirstPageNumber="1" r:id="rId1"/>
  <headerFooter>
    <oddHeader>&amp;C&amp;"Arial Black,Regular"&amp;11&amp;P&amp;R&amp;"Arial Black,Regular"&amp;11ALHAMRA ISLAMIC PENSION FUND</oddHeader>
  </headerFooter>
  <rowBreaks count="3" manualBreakCount="3">
    <brk id="1" max="11" man="1"/>
    <brk id="37" max="11" man="1"/>
    <brk id="65"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97"/>
  <sheetViews>
    <sheetView view="pageBreakPreview" topLeftCell="B1" zoomScaleSheetLayoutView="100" workbookViewId="0">
      <selection activeCell="L82" sqref="L82"/>
    </sheetView>
  </sheetViews>
  <sheetFormatPr defaultColWidth="9.109375" defaultRowHeight="13.8"/>
  <cols>
    <col min="1" max="1" width="3.88671875" style="1582" customWidth="1"/>
    <col min="2" max="2" width="5" style="1593" customWidth="1"/>
    <col min="3" max="3" width="7.6640625" style="1591" customWidth="1"/>
    <col min="4" max="4" width="5" style="1364" customWidth="1"/>
    <col min="5" max="5" width="5" style="1425" customWidth="1"/>
    <col min="6" max="6" width="7.33203125" style="1425" customWidth="1"/>
    <col min="7" max="7" width="4.44140625" style="1425" customWidth="1"/>
    <col min="8" max="8" width="13.33203125" style="1364" customWidth="1"/>
    <col min="9" max="9" width="14.33203125" style="1360" customWidth="1"/>
    <col min="10" max="10" width="0.33203125" style="1360" customWidth="1"/>
    <col min="11" max="11" width="15.44140625" style="1360" customWidth="1"/>
    <col min="12" max="12" width="0.33203125" style="1360" customWidth="1"/>
    <col min="13" max="13" width="14" style="1360" customWidth="1"/>
    <col min="14" max="14" width="0.5546875" style="1360" customWidth="1"/>
    <col min="15" max="15" width="14.5546875" style="1360" customWidth="1"/>
    <col min="16" max="16" width="0.33203125" style="1360" customWidth="1"/>
    <col min="17" max="17" width="14" style="1364" customWidth="1"/>
    <col min="18" max="18" width="13.6640625" style="1295" customWidth="1"/>
    <col min="19" max="19" width="0.5546875" style="1326" customWidth="1"/>
    <col min="20" max="20" width="14.5546875" style="1295" customWidth="1"/>
    <col min="21" max="21" width="21.6640625" style="1294" customWidth="1"/>
    <col min="22" max="22" width="19.5546875" style="1582" bestFit="1" customWidth="1"/>
    <col min="23" max="23" width="15.5546875" style="1582" customWidth="1"/>
    <col min="24" max="24" width="14.88671875" style="1582" bestFit="1" customWidth="1"/>
    <col min="25" max="26" width="16.44140625" style="1582" bestFit="1" customWidth="1"/>
    <col min="27" max="27" width="13.5546875" style="1582" customWidth="1"/>
    <col min="28" max="28" width="1" style="1582" customWidth="1"/>
    <col min="29" max="30" width="12.33203125" style="1582" customWidth="1"/>
    <col min="31" max="33" width="9.33203125" style="1582" customWidth="1"/>
    <col min="34" max="34" width="12.33203125" style="1582" customWidth="1"/>
    <col min="35" max="35" width="12.33203125" style="1582" bestFit="1" customWidth="1"/>
    <col min="36" max="36" width="9.6640625" style="1582" customWidth="1"/>
    <col min="37" max="37" width="11.33203125" style="1582" bestFit="1" customWidth="1"/>
    <col min="38" max="38" width="12.33203125" style="1582" bestFit="1" customWidth="1"/>
    <col min="39" max="39" width="10.33203125" style="1582" bestFit="1" customWidth="1"/>
    <col min="40" max="16384" width="9.109375" style="1582"/>
  </cols>
  <sheetData>
    <row r="1" spans="1:22" ht="15" customHeight="1">
      <c r="A1" s="1424">
        <v>15</v>
      </c>
      <c r="B1" s="1692" t="s">
        <v>3338</v>
      </c>
      <c r="C1" s="1582"/>
      <c r="D1" s="1319"/>
      <c r="U1" s="2337">
        <v>-24277082</v>
      </c>
      <c r="V1" s="1582" t="s">
        <v>3642</v>
      </c>
    </row>
    <row r="2" spans="1:22" ht="15" customHeight="1">
      <c r="C2" s="1693"/>
      <c r="D2" s="1319"/>
    </row>
    <row r="3" spans="1:22" ht="15" customHeight="1">
      <c r="B3" s="3001" t="s">
        <v>4345</v>
      </c>
      <c r="C3" s="3002"/>
      <c r="D3" s="3002"/>
      <c r="E3" s="3002"/>
      <c r="F3" s="3002"/>
      <c r="G3" s="3002"/>
      <c r="H3" s="3002"/>
      <c r="I3" s="3002"/>
      <c r="J3" s="3002"/>
      <c r="K3" s="3002"/>
      <c r="L3" s="3002"/>
      <c r="M3" s="3002"/>
      <c r="N3" s="3002"/>
      <c r="O3" s="3002"/>
      <c r="P3" s="3002"/>
      <c r="Q3" s="3002"/>
      <c r="R3" s="3002"/>
      <c r="S3" s="3002"/>
      <c r="T3" s="3002"/>
    </row>
    <row r="4" spans="1:22" ht="15" customHeight="1">
      <c r="B4" s="3002"/>
      <c r="C4" s="3002"/>
      <c r="D4" s="3002"/>
      <c r="E4" s="3002"/>
      <c r="F4" s="3002"/>
      <c r="G4" s="3002"/>
      <c r="H4" s="3002"/>
      <c r="I4" s="3002"/>
      <c r="J4" s="3002"/>
      <c r="K4" s="3002"/>
      <c r="L4" s="3002"/>
      <c r="M4" s="3002"/>
      <c r="N4" s="3002"/>
      <c r="O4" s="3002"/>
      <c r="P4" s="3002"/>
      <c r="Q4" s="3002"/>
      <c r="R4" s="3002"/>
      <c r="S4" s="3002"/>
      <c r="T4" s="3002"/>
    </row>
    <row r="5" spans="1:22" ht="15" customHeight="1">
      <c r="B5" s="3002"/>
      <c r="C5" s="3002"/>
      <c r="D5" s="3002"/>
      <c r="E5" s="3002"/>
      <c r="F5" s="3002"/>
      <c r="G5" s="3002"/>
      <c r="H5" s="3002"/>
      <c r="I5" s="3002"/>
      <c r="J5" s="3002"/>
      <c r="K5" s="3002"/>
      <c r="L5" s="3002"/>
      <c r="M5" s="3002"/>
      <c r="N5" s="3002"/>
      <c r="O5" s="3002"/>
      <c r="P5" s="3002"/>
      <c r="Q5" s="3002"/>
      <c r="R5" s="3002"/>
      <c r="S5" s="3002"/>
      <c r="T5" s="3002"/>
    </row>
    <row r="6" spans="1:22" ht="6" customHeight="1">
      <c r="B6" s="2155"/>
      <c r="C6" s="2285"/>
      <c r="D6" s="2285"/>
      <c r="E6" s="2285"/>
      <c r="F6" s="2285"/>
      <c r="G6" s="2285"/>
      <c r="H6" s="2285"/>
      <c r="I6" s="2285"/>
      <c r="J6" s="2285"/>
      <c r="K6" s="2285"/>
      <c r="L6" s="2285"/>
      <c r="M6" s="2285"/>
      <c r="N6" s="2285"/>
      <c r="O6" s="2285"/>
      <c r="P6" s="2285"/>
      <c r="Q6" s="2285"/>
      <c r="R6" s="2285"/>
      <c r="S6" s="2285"/>
      <c r="T6" s="1435"/>
    </row>
    <row r="7" spans="1:22" ht="15" customHeight="1">
      <c r="B7" s="3001" t="s">
        <v>4346</v>
      </c>
      <c r="C7" s="3002"/>
      <c r="D7" s="3002"/>
      <c r="E7" s="3002"/>
      <c r="F7" s="3002"/>
      <c r="G7" s="3002"/>
      <c r="H7" s="3002"/>
      <c r="I7" s="3002"/>
      <c r="J7" s="3002"/>
      <c r="K7" s="3002"/>
      <c r="L7" s="3002"/>
      <c r="M7" s="3002"/>
      <c r="N7" s="3002"/>
      <c r="O7" s="3002"/>
      <c r="P7" s="3002"/>
      <c r="Q7" s="3002"/>
      <c r="R7" s="3002"/>
      <c r="S7" s="3002"/>
      <c r="T7" s="3002"/>
    </row>
    <row r="8" spans="1:22" ht="3" customHeight="1">
      <c r="B8" s="3002"/>
      <c r="C8" s="3002"/>
      <c r="D8" s="3002"/>
      <c r="E8" s="3002"/>
      <c r="F8" s="3002"/>
      <c r="G8" s="3002"/>
      <c r="H8" s="3002"/>
      <c r="I8" s="3002"/>
      <c r="J8" s="3002"/>
      <c r="K8" s="3002"/>
      <c r="L8" s="3002"/>
      <c r="M8" s="3002"/>
      <c r="N8" s="3002"/>
      <c r="O8" s="3002"/>
      <c r="P8" s="3002"/>
      <c r="Q8" s="3002"/>
      <c r="R8" s="3002"/>
      <c r="S8" s="3002"/>
      <c r="T8" s="3002"/>
    </row>
    <row r="9" spans="1:22" ht="8.25" customHeight="1">
      <c r="C9" s="2286"/>
      <c r="D9" s="2286"/>
      <c r="E9" s="2286"/>
      <c r="F9" s="2286"/>
      <c r="G9" s="2286"/>
      <c r="H9" s="2286"/>
      <c r="I9" s="2286"/>
      <c r="J9" s="2286"/>
      <c r="K9" s="2286"/>
      <c r="L9" s="2286"/>
      <c r="M9" s="2286"/>
      <c r="N9" s="2286"/>
      <c r="O9" s="2286"/>
      <c r="P9" s="2286"/>
      <c r="Q9" s="2286"/>
      <c r="R9" s="2286"/>
    </row>
    <row r="10" spans="1:22" ht="29.25" customHeight="1">
      <c r="B10" s="3001" t="s">
        <v>4347</v>
      </c>
      <c r="C10" s="3002"/>
      <c r="D10" s="3002"/>
      <c r="E10" s="3002"/>
      <c r="F10" s="3002"/>
      <c r="G10" s="3002"/>
      <c r="H10" s="3002"/>
      <c r="I10" s="3002"/>
      <c r="J10" s="3002"/>
      <c r="K10" s="3002"/>
      <c r="L10" s="3002"/>
      <c r="M10" s="3002"/>
      <c r="N10" s="3002"/>
      <c r="O10" s="3002"/>
      <c r="P10" s="3002"/>
      <c r="Q10" s="3002"/>
      <c r="R10" s="3002"/>
      <c r="S10" s="3002"/>
      <c r="T10" s="3002"/>
    </row>
    <row r="11" spans="1:22" ht="15" customHeight="1">
      <c r="C11" s="1418"/>
      <c r="D11" s="1418"/>
      <c r="E11" s="1418"/>
      <c r="F11" s="1418"/>
      <c r="G11" s="1418"/>
      <c r="H11" s="1418"/>
      <c r="I11" s="1418"/>
      <c r="J11" s="1418"/>
      <c r="K11" s="1418"/>
      <c r="L11" s="1418"/>
      <c r="M11" s="1418"/>
      <c r="N11" s="1418"/>
      <c r="O11" s="1418"/>
      <c r="P11" s="1418"/>
      <c r="Q11" s="1418"/>
    </row>
    <row r="12" spans="1:22" ht="15" customHeight="1">
      <c r="C12" s="2171"/>
      <c r="D12" s="2171"/>
      <c r="E12" s="2171"/>
      <c r="F12" s="2171"/>
      <c r="G12" s="2171"/>
      <c r="H12" s="2171"/>
      <c r="I12" s="2171"/>
      <c r="J12" s="2171"/>
      <c r="K12" s="2171"/>
      <c r="L12" s="2171"/>
      <c r="M12" s="2171"/>
      <c r="N12" s="2171"/>
      <c r="O12" s="2171"/>
      <c r="P12" s="2171"/>
      <c r="Q12" s="2171"/>
      <c r="R12" s="2171"/>
    </row>
    <row r="13" spans="1:22" ht="15" customHeight="1">
      <c r="B13" s="1703">
        <f>A1+0.1</f>
        <v>15.1</v>
      </c>
      <c r="C13" s="1704" t="s">
        <v>4273</v>
      </c>
      <c r="D13" s="1423"/>
      <c r="F13" s="1423"/>
      <c r="G13" s="1423"/>
      <c r="H13" s="1423"/>
      <c r="I13" s="1422"/>
      <c r="J13" s="1422"/>
      <c r="K13" s="1422"/>
      <c r="L13" s="1422"/>
      <c r="M13" s="1422"/>
      <c r="N13" s="1422"/>
      <c r="O13" s="1422"/>
      <c r="P13" s="1422"/>
      <c r="Q13" s="1423"/>
    </row>
    <row r="14" spans="1:22" ht="29.25" customHeight="1">
      <c r="C14" s="1423"/>
      <c r="D14" s="1423"/>
      <c r="F14" s="1423"/>
      <c r="G14" s="1423"/>
      <c r="H14" s="1423"/>
      <c r="I14" s="1582"/>
      <c r="J14" s="1422"/>
      <c r="K14" s="1422"/>
      <c r="L14" s="1422"/>
      <c r="M14" s="3003" t="s">
        <v>4563</v>
      </c>
      <c r="N14" s="3003"/>
      <c r="O14" s="3003"/>
      <c r="P14" s="3003"/>
      <c r="Q14" s="3003"/>
      <c r="R14" s="3003"/>
      <c r="T14" s="3004" t="s">
        <v>4564</v>
      </c>
    </row>
    <row r="15" spans="1:22" ht="15" customHeight="1">
      <c r="B15" s="1705"/>
      <c r="C15" s="1364"/>
      <c r="D15" s="1425"/>
      <c r="I15" s="1582"/>
      <c r="J15" s="2116"/>
      <c r="K15" s="1582"/>
      <c r="L15" s="2116"/>
      <c r="M15" s="2128"/>
      <c r="N15" s="2120"/>
      <c r="O15" s="2128"/>
      <c r="P15" s="2120"/>
      <c r="Q15" s="1582"/>
      <c r="T15" s="3004"/>
    </row>
    <row r="16" spans="1:22" ht="15" customHeight="1">
      <c r="B16" s="1705"/>
      <c r="C16" s="1364"/>
      <c r="D16" s="1425"/>
      <c r="I16" s="1582"/>
      <c r="J16" s="2116"/>
      <c r="K16" s="1582"/>
      <c r="L16" s="2116"/>
      <c r="M16" s="2128"/>
      <c r="N16" s="2120"/>
      <c r="O16" s="2128"/>
      <c r="P16" s="2120"/>
      <c r="Q16" s="2128" t="s">
        <v>4170</v>
      </c>
      <c r="T16" s="3004"/>
    </row>
    <row r="17" spans="2:21">
      <c r="B17" s="1706"/>
      <c r="C17" s="1364"/>
      <c r="D17" s="1425"/>
      <c r="I17" s="2062"/>
      <c r="J17" s="2116"/>
      <c r="K17" s="2062"/>
      <c r="L17" s="2116"/>
      <c r="M17" s="2128" t="s">
        <v>4168</v>
      </c>
      <c r="N17" s="2120"/>
      <c r="O17" s="2128" t="s">
        <v>3781</v>
      </c>
      <c r="P17" s="2120"/>
      <c r="Q17" s="2128" t="s">
        <v>4171</v>
      </c>
      <c r="T17" s="3004"/>
    </row>
    <row r="18" spans="2:21">
      <c r="B18" s="1707"/>
      <c r="C18" s="1364"/>
      <c r="D18" s="1425"/>
      <c r="I18" s="2062"/>
      <c r="J18" s="2132"/>
      <c r="K18" s="2062"/>
      <c r="L18" s="2132"/>
      <c r="M18" s="2128" t="s">
        <v>4169</v>
      </c>
      <c r="N18" s="2025"/>
      <c r="O18" s="2128" t="s">
        <v>4169</v>
      </c>
      <c r="P18" s="2132"/>
      <c r="Q18" s="2128" t="s">
        <v>4169</v>
      </c>
      <c r="R18" s="2132" t="s">
        <v>2928</v>
      </c>
      <c r="T18" s="3004"/>
    </row>
    <row r="19" spans="2:21">
      <c r="B19" s="1707"/>
      <c r="C19" s="1364"/>
      <c r="D19" s="1425"/>
      <c r="I19" s="1582"/>
      <c r="J19" s="1536"/>
      <c r="K19" s="1536"/>
      <c r="L19" s="1536"/>
      <c r="M19" s="2470" t="s">
        <v>3326</v>
      </c>
      <c r="N19" s="2470"/>
      <c r="O19" s="2470"/>
      <c r="P19" s="2470"/>
      <c r="Q19" s="2470"/>
      <c r="R19" s="2470"/>
      <c r="S19" s="2470"/>
      <c r="T19" s="2470"/>
    </row>
    <row r="20" spans="2:21">
      <c r="B20" s="1707"/>
      <c r="C20" s="1728" t="s">
        <v>4268</v>
      </c>
      <c r="D20" s="1425"/>
    </row>
    <row r="21" spans="2:21">
      <c r="B21" s="1707"/>
      <c r="C21" s="1709" t="s">
        <v>3201</v>
      </c>
      <c r="D21" s="1425"/>
      <c r="Q21" s="1710"/>
    </row>
    <row r="22" spans="2:21">
      <c r="B22" s="1707"/>
      <c r="C22" s="1712" t="s">
        <v>3918</v>
      </c>
      <c r="D22" s="1425"/>
      <c r="I22" s="1582"/>
      <c r="J22" s="1359"/>
      <c r="K22" s="1582"/>
      <c r="L22" s="1359"/>
      <c r="M22" s="1359">
        <f>IS!E25+IS!E27</f>
        <v>3139</v>
      </c>
      <c r="N22" s="1359"/>
      <c r="O22" s="1359">
        <f>IS!G25+IS!G27</f>
        <v>1510</v>
      </c>
      <c r="Q22" s="1359">
        <f>IS!I25+IS!I27</f>
        <v>1233</v>
      </c>
      <c r="R22" s="1359">
        <f>SUM(J22:Q22)</f>
        <v>5882</v>
      </c>
      <c r="T22" s="1710">
        <v>4935</v>
      </c>
      <c r="U22" s="1294">
        <f>T22/1000</f>
        <v>4.9400000000000004</v>
      </c>
    </row>
    <row r="23" spans="2:21">
      <c r="B23" s="1707"/>
      <c r="C23" s="1711"/>
      <c r="D23" s="1425"/>
      <c r="I23" s="1582"/>
      <c r="J23" s="1359"/>
      <c r="K23" s="1582"/>
      <c r="L23" s="1359"/>
      <c r="M23" s="1359"/>
      <c r="N23" s="1359"/>
      <c r="O23" s="1359"/>
      <c r="Q23" s="1359"/>
      <c r="R23" s="1359"/>
      <c r="T23" s="1710"/>
    </row>
    <row r="24" spans="2:21">
      <c r="B24" s="1707"/>
      <c r="C24" s="1704" t="s">
        <v>4269</v>
      </c>
      <c r="D24" s="1312"/>
      <c r="F24" s="1312"/>
      <c r="G24" s="1713"/>
      <c r="H24" s="1713"/>
      <c r="I24" s="1582"/>
      <c r="J24" s="1713"/>
      <c r="K24" s="1582"/>
      <c r="L24" s="1713"/>
      <c r="M24" s="1713"/>
      <c r="N24" s="1713"/>
      <c r="O24" s="1713"/>
      <c r="Q24" s="1713"/>
      <c r="R24" s="1713"/>
      <c r="T24" s="1364"/>
    </row>
    <row r="25" spans="2:21">
      <c r="B25" s="1707"/>
      <c r="C25" s="1712" t="s">
        <v>3918</v>
      </c>
      <c r="D25" s="1312"/>
      <c r="F25" s="1312"/>
      <c r="G25" s="1364"/>
      <c r="I25" s="1582"/>
      <c r="J25" s="1714"/>
      <c r="K25" s="1582"/>
      <c r="L25" s="1714"/>
      <c r="M25" s="1714">
        <f>IS!E29+IS!E30</f>
        <v>285</v>
      </c>
      <c r="N25" s="1713"/>
      <c r="O25" s="1714">
        <f>IS!G29+IS!G30</f>
        <v>137</v>
      </c>
      <c r="P25" s="1713"/>
      <c r="Q25" s="1714">
        <f>IS!I29+IS!I30</f>
        <v>112</v>
      </c>
      <c r="R25" s="1714">
        <f>SUM(J25:Q25)</f>
        <v>534</v>
      </c>
      <c r="T25" s="1713">
        <v>491</v>
      </c>
      <c r="U25" s="1294">
        <f>T25/1000</f>
        <v>0.49</v>
      </c>
    </row>
    <row r="26" spans="2:21">
      <c r="B26" s="1707"/>
      <c r="C26" s="1712" t="s">
        <v>4318</v>
      </c>
      <c r="D26" s="1312"/>
      <c r="F26" s="1312"/>
      <c r="G26" s="1364"/>
      <c r="I26" s="1582"/>
      <c r="J26" s="1714"/>
      <c r="K26" s="1582"/>
      <c r="L26" s="1714"/>
      <c r="M26" s="1714">
        <f>eqity!C83</f>
        <v>18</v>
      </c>
      <c r="N26" s="1713"/>
      <c r="O26" s="1714">
        <f>'debt tb'!C98</f>
        <v>1</v>
      </c>
      <c r="P26" s="1713"/>
      <c r="Q26" s="1714">
        <f>'money market tb'!C96</f>
        <v>1</v>
      </c>
      <c r="R26" s="1714">
        <f>SUM(J26:Q26)</f>
        <v>20</v>
      </c>
      <c r="T26" s="1713">
        <v>9</v>
      </c>
      <c r="U26" s="1294">
        <f>T26/1000</f>
        <v>0.01</v>
      </c>
    </row>
    <row r="27" spans="2:21">
      <c r="B27" s="1707"/>
      <c r="C27" s="1704"/>
      <c r="D27" s="1312"/>
      <c r="F27" s="1312"/>
      <c r="G27" s="1364"/>
      <c r="I27" s="1714"/>
      <c r="J27" s="1714"/>
      <c r="K27" s="1714"/>
      <c r="L27" s="1714"/>
      <c r="M27" s="1714"/>
      <c r="N27" s="1713"/>
      <c r="O27" s="1714"/>
      <c r="P27" s="1713"/>
      <c r="Q27" s="1713"/>
    </row>
    <row r="28" spans="2:21">
      <c r="B28" s="1707"/>
      <c r="C28" s="1704"/>
      <c r="D28" s="1312"/>
      <c r="F28" s="1312"/>
      <c r="G28" s="1364"/>
      <c r="I28" s="1714"/>
      <c r="J28" s="1714"/>
      <c r="K28" s="1714"/>
      <c r="L28" s="1714"/>
      <c r="M28" s="1714"/>
      <c r="N28" s="1713"/>
      <c r="O28" s="1714"/>
      <c r="P28" s="1713"/>
      <c r="Q28" s="1713"/>
    </row>
    <row r="29" spans="2:21">
      <c r="B29" s="1707"/>
      <c r="C29" s="1715" t="s">
        <v>4270</v>
      </c>
      <c r="D29" s="1312"/>
      <c r="F29" s="1312"/>
      <c r="G29" s="1364"/>
      <c r="I29" s="1714"/>
      <c r="J29" s="1714"/>
      <c r="K29" s="1714"/>
      <c r="L29" s="1714"/>
      <c r="M29" s="1714"/>
      <c r="N29" s="1713"/>
      <c r="O29" s="1714"/>
      <c r="P29" s="1713"/>
      <c r="Q29" s="1713"/>
    </row>
    <row r="30" spans="2:21">
      <c r="B30" s="1707"/>
      <c r="C30" s="1712" t="s">
        <v>4271</v>
      </c>
      <c r="D30" s="1312"/>
      <c r="F30" s="1312"/>
      <c r="G30" s="1364"/>
      <c r="I30" s="1582"/>
      <c r="J30" s="1714"/>
      <c r="K30" s="1582"/>
      <c r="L30" s="1714"/>
      <c r="M30" s="1714">
        <f>860/1000</f>
        <v>1</v>
      </c>
      <c r="N30" s="1713"/>
      <c r="O30" s="1714">
        <v>0</v>
      </c>
      <c r="P30" s="1713"/>
      <c r="Q30" s="1714">
        <v>0</v>
      </c>
      <c r="R30" s="1714">
        <f>SUM(J30:Q30)</f>
        <v>1</v>
      </c>
      <c r="T30" s="1713">
        <v>1</v>
      </c>
      <c r="U30" s="1294">
        <f>T30/1000</f>
        <v>0</v>
      </c>
    </row>
    <row r="31" spans="2:21">
      <c r="B31" s="1707"/>
      <c r="C31" s="1711"/>
      <c r="D31" s="1312"/>
      <c r="F31" s="1312"/>
      <c r="G31" s="1364"/>
      <c r="I31" s="1582"/>
      <c r="J31" s="1714"/>
      <c r="K31" s="1582"/>
      <c r="L31" s="1714"/>
      <c r="M31" s="1714"/>
      <c r="N31" s="1713"/>
      <c r="O31" s="1714"/>
      <c r="P31" s="1713"/>
      <c r="Q31" s="1714"/>
      <c r="R31" s="1714"/>
      <c r="T31" s="1713"/>
    </row>
    <row r="32" spans="2:21" ht="14.25" customHeight="1">
      <c r="B32" s="1719"/>
      <c r="C32" s="2598" t="s">
        <v>4304</v>
      </c>
      <c r="D32" s="3005"/>
      <c r="E32" s="3005"/>
      <c r="F32" s="3005"/>
      <c r="G32" s="3005"/>
      <c r="H32" s="3005"/>
      <c r="I32" s="3005"/>
      <c r="J32" s="3005"/>
      <c r="K32" s="3005"/>
      <c r="L32" s="3005"/>
      <c r="M32" s="3005"/>
      <c r="N32" s="3005"/>
      <c r="O32" s="3005"/>
      <c r="P32" s="3005"/>
      <c r="Q32" s="3005"/>
      <c r="R32" s="3005"/>
      <c r="S32" s="3005"/>
      <c r="T32" s="3005"/>
    </row>
    <row r="33" spans="2:22">
      <c r="B33" s="1707"/>
      <c r="C33" s="3005"/>
      <c r="D33" s="3005"/>
      <c r="E33" s="3005"/>
      <c r="F33" s="3005"/>
      <c r="G33" s="3005"/>
      <c r="H33" s="3005"/>
      <c r="I33" s="3005"/>
      <c r="J33" s="3005"/>
      <c r="K33" s="3005"/>
      <c r="L33" s="3005"/>
      <c r="M33" s="3005"/>
      <c r="N33" s="3005"/>
      <c r="O33" s="3005"/>
      <c r="P33" s="3005"/>
      <c r="Q33" s="3005"/>
      <c r="R33" s="3005"/>
      <c r="S33" s="3005"/>
      <c r="T33" s="3005"/>
    </row>
    <row r="34" spans="2:22">
      <c r="B34" s="1707"/>
      <c r="C34" s="3005"/>
      <c r="D34" s="3005"/>
      <c r="E34" s="3005"/>
      <c r="F34" s="3005"/>
      <c r="G34" s="3005"/>
      <c r="H34" s="3005"/>
      <c r="I34" s="3005"/>
      <c r="J34" s="3005"/>
      <c r="K34" s="3005"/>
      <c r="L34" s="3005"/>
      <c r="M34" s="3005"/>
      <c r="N34" s="3005"/>
      <c r="O34" s="3005"/>
      <c r="P34" s="3005"/>
      <c r="Q34" s="3005"/>
      <c r="R34" s="3005"/>
      <c r="S34" s="3005"/>
      <c r="T34" s="3005"/>
    </row>
    <row r="35" spans="2:22">
      <c r="B35" s="1707"/>
      <c r="C35" s="1711"/>
      <c r="D35" s="1425"/>
      <c r="I35" s="1359"/>
      <c r="J35" s="1359"/>
      <c r="K35" s="1359"/>
      <c r="L35" s="1359"/>
      <c r="M35" s="1359"/>
      <c r="N35" s="1359"/>
      <c r="O35" s="1359"/>
      <c r="Q35" s="1710"/>
    </row>
    <row r="36" spans="2:22">
      <c r="B36" s="1703">
        <f>B13+0.1</f>
        <v>15.2</v>
      </c>
      <c r="C36" s="2273" t="s">
        <v>4272</v>
      </c>
      <c r="D36" s="1425"/>
      <c r="I36" s="1359"/>
      <c r="J36" s="1359"/>
      <c r="K36" s="1359"/>
      <c r="L36" s="1359"/>
      <c r="M36" s="1359"/>
      <c r="N36" s="1359"/>
      <c r="O36" s="1359"/>
      <c r="Q36" s="1710"/>
    </row>
    <row r="37" spans="2:22" s="1743" customFormat="1" ht="15" customHeight="1">
      <c r="B37" s="1765"/>
      <c r="C37" s="2274"/>
      <c r="D37" s="1426"/>
      <c r="E37" s="1426"/>
      <c r="F37" s="1426"/>
      <c r="G37" s="1426"/>
      <c r="H37" s="1434"/>
      <c r="I37" s="1443"/>
      <c r="J37" s="1443"/>
      <c r="K37" s="1443"/>
      <c r="L37" s="1443"/>
      <c r="M37" s="2609" t="s">
        <v>4434</v>
      </c>
      <c r="N37" s="2609"/>
      <c r="O37" s="2609"/>
      <c r="P37" s="2609"/>
      <c r="Q37" s="2609"/>
      <c r="R37" s="2609"/>
      <c r="S37" s="1326"/>
      <c r="T37" s="1753"/>
      <c r="U37" s="1328"/>
    </row>
    <row r="38" spans="2:22" s="1743" customFormat="1" ht="15" customHeight="1">
      <c r="B38" s="1765"/>
      <c r="C38" s="2274"/>
      <c r="D38" s="1426"/>
      <c r="E38" s="1426"/>
      <c r="F38" s="1426"/>
      <c r="G38" s="1426"/>
      <c r="H38" s="1434"/>
      <c r="I38" s="1443"/>
      <c r="J38" s="1443"/>
      <c r="K38" s="1443"/>
      <c r="L38" s="1443"/>
      <c r="M38" s="2128"/>
      <c r="N38" s="2120"/>
      <c r="O38" s="2128"/>
      <c r="P38" s="2120"/>
      <c r="Q38" s="2128" t="s">
        <v>4170</v>
      </c>
      <c r="R38" s="1295"/>
      <c r="S38" s="1326"/>
      <c r="T38" s="1753"/>
      <c r="U38" s="1328"/>
    </row>
    <row r="39" spans="2:22" s="1743" customFormat="1" ht="15" customHeight="1">
      <c r="B39" s="1765"/>
      <c r="C39" s="1458"/>
      <c r="D39" s="1426"/>
      <c r="E39" s="1426"/>
      <c r="F39" s="1426"/>
      <c r="G39" s="1426"/>
      <c r="H39" s="1434"/>
      <c r="I39" s="2062"/>
      <c r="J39" s="2116"/>
      <c r="K39" s="2062"/>
      <c r="L39" s="2116"/>
      <c r="M39" s="2128" t="s">
        <v>4168</v>
      </c>
      <c r="N39" s="2120"/>
      <c r="O39" s="2128" t="s">
        <v>3781</v>
      </c>
      <c r="P39" s="2120"/>
      <c r="Q39" s="2128" t="s">
        <v>4171</v>
      </c>
      <c r="R39" s="1295"/>
      <c r="S39" s="1326"/>
      <c r="T39" s="2263" t="s">
        <v>4435</v>
      </c>
      <c r="U39" s="1328"/>
    </row>
    <row r="40" spans="2:22" s="1743" customFormat="1">
      <c r="B40" s="1765"/>
      <c r="C40" s="1458"/>
      <c r="D40" s="1426"/>
      <c r="E40" s="1426"/>
      <c r="F40" s="1426"/>
      <c r="G40" s="1426"/>
      <c r="H40" s="1434"/>
      <c r="I40" s="2062"/>
      <c r="J40" s="2116"/>
      <c r="K40" s="2062"/>
      <c r="L40" s="2116"/>
      <c r="M40" s="2128" t="s">
        <v>4169</v>
      </c>
      <c r="N40" s="2025"/>
      <c r="O40" s="2128" t="s">
        <v>4169</v>
      </c>
      <c r="P40" s="2132"/>
      <c r="Q40" s="2128" t="s">
        <v>4169</v>
      </c>
      <c r="R40" s="2132" t="s">
        <v>2928</v>
      </c>
      <c r="S40" s="1326"/>
      <c r="T40" s="2264" t="s">
        <v>4172</v>
      </c>
      <c r="U40" s="1328"/>
    </row>
    <row r="41" spans="2:22">
      <c r="B41" s="1707"/>
      <c r="C41" s="2275" t="s">
        <v>4268</v>
      </c>
      <c r="D41" s="1425"/>
      <c r="I41" s="1359"/>
      <c r="J41" s="1359"/>
      <c r="K41" s="1359"/>
      <c r="L41" s="1359"/>
      <c r="M41" s="2470" t="s">
        <v>3326</v>
      </c>
      <c r="N41" s="2470"/>
      <c r="O41" s="2470"/>
      <c r="P41" s="2470"/>
      <c r="Q41" s="2470"/>
      <c r="R41" s="2470"/>
      <c r="S41" s="2470"/>
      <c r="T41" s="2470"/>
    </row>
    <row r="42" spans="2:22">
      <c r="B42" s="1707"/>
      <c r="C42" s="2276" t="s">
        <v>4305</v>
      </c>
      <c r="D42" s="1425"/>
      <c r="I42" s="1359"/>
      <c r="J42" s="1359"/>
      <c r="K42" s="1359"/>
      <c r="L42" s="1359"/>
      <c r="M42" s="1359"/>
      <c r="N42" s="1359"/>
      <c r="O42" s="1359"/>
      <c r="Q42" s="1710"/>
    </row>
    <row r="43" spans="2:22">
      <c r="B43" s="1707"/>
      <c r="C43" s="1711" t="s">
        <v>2937</v>
      </c>
      <c r="D43" s="1425"/>
      <c r="I43" s="1582"/>
      <c r="J43" s="1359"/>
      <c r="K43" s="1582"/>
      <c r="L43" s="1359"/>
      <c r="M43" s="1359">
        <f>eqity!D44</f>
        <v>880</v>
      </c>
      <c r="N43" s="1359"/>
      <c r="O43" s="1359">
        <f>'debt tb'!D57</f>
        <v>439</v>
      </c>
      <c r="Q43" s="1359">
        <f>'money market tb'!D49</f>
        <v>360</v>
      </c>
      <c r="R43" s="1359">
        <f>M43+O43+Q43</f>
        <v>1679</v>
      </c>
      <c r="T43" s="1710">
        <v>1659</v>
      </c>
    </row>
    <row r="44" spans="2:22">
      <c r="B44" s="1707"/>
      <c r="C44" s="1711" t="s">
        <v>4274</v>
      </c>
      <c r="D44" s="1425"/>
      <c r="I44" s="1582"/>
      <c r="J44" s="1359"/>
      <c r="K44" s="1582"/>
      <c r="L44" s="1359"/>
      <c r="M44" s="1359">
        <f>eqity!D45</f>
        <v>114</v>
      </c>
      <c r="N44" s="1359"/>
      <c r="O44" s="1359">
        <f>'debt tb'!D58</f>
        <v>57</v>
      </c>
      <c r="Q44" s="1359">
        <f>'money market tb'!D50</f>
        <v>47</v>
      </c>
      <c r="R44" s="1359">
        <f>M44+O44+Q44</f>
        <v>218</v>
      </c>
      <c r="T44" s="1710">
        <v>215</v>
      </c>
    </row>
    <row r="45" spans="2:22">
      <c r="B45" s="1707"/>
      <c r="C45" s="1711" t="s">
        <v>4275</v>
      </c>
      <c r="D45" s="1425"/>
      <c r="I45" s="1359"/>
      <c r="J45" s="1359"/>
      <c r="K45" s="1359"/>
      <c r="L45" s="1359"/>
      <c r="M45" s="1359"/>
      <c r="N45" s="1359"/>
      <c r="O45" s="1359"/>
      <c r="Q45" s="1710"/>
    </row>
    <row r="46" spans="2:22">
      <c r="B46" s="1707"/>
      <c r="C46" s="2420" t="s">
        <v>4569</v>
      </c>
      <c r="D46" s="1425"/>
      <c r="I46" s="1359"/>
      <c r="J46" s="1359"/>
      <c r="K46" s="1359"/>
      <c r="L46" s="1359"/>
      <c r="M46" s="1359">
        <f>305160*BS!E41/1000</f>
        <v>183642</v>
      </c>
      <c r="N46" s="1359"/>
      <c r="O46" s="1359">
        <v>0</v>
      </c>
      <c r="P46" s="1359"/>
      <c r="Q46" s="1359">
        <v>0</v>
      </c>
      <c r="R46" s="1359">
        <f>M46+O46+Q46</f>
        <v>183642</v>
      </c>
      <c r="T46" s="1710">
        <v>195064</v>
      </c>
      <c r="V46" s="2419"/>
    </row>
    <row r="47" spans="2:22">
      <c r="B47" s="1707"/>
      <c r="C47" s="2420" t="s">
        <v>4570</v>
      </c>
      <c r="D47" s="1425"/>
      <c r="J47" s="1359"/>
      <c r="M47" s="1359">
        <v>0</v>
      </c>
      <c r="O47" s="1359">
        <f>289051*BS!G41/1000</f>
        <v>71534</v>
      </c>
      <c r="Q47" s="1359">
        <v>0</v>
      </c>
      <c r="R47" s="1359">
        <f>M47+O47+Q47</f>
        <v>71534</v>
      </c>
      <c r="T47" s="1710">
        <v>70101</v>
      </c>
    </row>
    <row r="48" spans="2:22">
      <c r="B48" s="1707"/>
      <c r="C48" s="2420" t="s">
        <v>4571</v>
      </c>
      <c r="D48" s="1425"/>
      <c r="I48" s="1359"/>
      <c r="J48" s="1359"/>
      <c r="K48" s="1359"/>
      <c r="L48" s="1359"/>
      <c r="M48" s="1359">
        <v>0</v>
      </c>
      <c r="N48" s="1359"/>
      <c r="O48" s="1359">
        <v>0</v>
      </c>
      <c r="Q48" s="2421">
        <f>281918*BS!I41/1000</f>
        <v>62597</v>
      </c>
      <c r="R48" s="1233">
        <f>M48+O48+Q48</f>
        <v>62597</v>
      </c>
      <c r="T48" s="1295">
        <v>61560</v>
      </c>
    </row>
    <row r="49" spans="2:21" ht="9.9" customHeight="1">
      <c r="B49" s="1707"/>
      <c r="C49" s="1724"/>
      <c r="D49" s="1425"/>
      <c r="I49" s="1359"/>
      <c r="J49" s="1359"/>
      <c r="K49" s="1359"/>
      <c r="L49" s="1359"/>
      <c r="M49" s="1359"/>
      <c r="N49" s="1359"/>
      <c r="O49" s="1359"/>
      <c r="Q49" s="1710"/>
    </row>
    <row r="50" spans="2:21">
      <c r="C50" s="1747" t="s">
        <v>4269</v>
      </c>
      <c r="D50" s="1418"/>
      <c r="E50" s="1418"/>
      <c r="F50" s="1418"/>
      <c r="G50" s="1646"/>
      <c r="H50" s="1646"/>
      <c r="I50" s="1646"/>
      <c r="J50" s="1646"/>
      <c r="K50" s="1646"/>
      <c r="L50" s="1646"/>
      <c r="M50" s="1646"/>
      <c r="N50" s="1646"/>
      <c r="O50" s="1646"/>
      <c r="P50" s="1646"/>
      <c r="Q50" s="1646"/>
    </row>
    <row r="51" spans="2:21">
      <c r="C51" s="1711" t="s">
        <v>2937</v>
      </c>
      <c r="D51" s="1738"/>
      <c r="E51" s="1738"/>
      <c r="F51" s="1738"/>
      <c r="G51" s="1738"/>
      <c r="H51" s="1738"/>
      <c r="I51" s="1582"/>
      <c r="J51" s="1748"/>
      <c r="K51" s="1582"/>
      <c r="L51" s="1748"/>
      <c r="M51" s="1748">
        <f>eqity!D48</f>
        <v>79</v>
      </c>
      <c r="N51" s="1748"/>
      <c r="O51" s="1748">
        <f>'debt tb'!D61</f>
        <v>40</v>
      </c>
      <c r="P51" s="1582"/>
      <c r="Q51" s="1748">
        <f>'money market tb'!D53</f>
        <v>32</v>
      </c>
      <c r="R51" s="1233">
        <f>SUM(M51+O51+Q51)</f>
        <v>151</v>
      </c>
      <c r="T51" s="2215">
        <v>151</v>
      </c>
    </row>
    <row r="52" spans="2:21">
      <c r="C52" s="1711" t="s">
        <v>4274</v>
      </c>
      <c r="D52" s="1738"/>
      <c r="E52" s="1738"/>
      <c r="F52" s="1738"/>
      <c r="G52" s="1738"/>
      <c r="H52" s="1738"/>
      <c r="I52" s="1582"/>
      <c r="J52" s="1748"/>
      <c r="K52" s="1582"/>
      <c r="L52" s="1748"/>
      <c r="M52" s="1748">
        <f>eqity!D47</f>
        <v>10</v>
      </c>
      <c r="N52" s="1748"/>
      <c r="O52" s="1748">
        <f>'debt tb'!D60</f>
        <v>5</v>
      </c>
      <c r="P52" s="1582"/>
      <c r="Q52" s="1748">
        <f>'money market tb'!D52</f>
        <v>4</v>
      </c>
      <c r="R52" s="1233">
        <f>SUM(M52+O52+Q52)</f>
        <v>19</v>
      </c>
      <c r="T52" s="2215">
        <v>19</v>
      </c>
    </row>
    <row r="53" spans="2:21">
      <c r="C53" s="1711" t="s">
        <v>3595</v>
      </c>
      <c r="D53" s="1738"/>
      <c r="E53" s="1738"/>
      <c r="F53" s="1738"/>
      <c r="G53" s="1738"/>
      <c r="H53" s="1738"/>
      <c r="I53" s="1582"/>
      <c r="J53" s="1748"/>
      <c r="K53" s="1582"/>
      <c r="L53" s="1748"/>
      <c r="M53" s="1748">
        <f>eqity!C30</f>
        <v>201</v>
      </c>
      <c r="N53" s="1748"/>
      <c r="O53" s="1748">
        <f>'debt tb'!C47</f>
        <v>200</v>
      </c>
      <c r="P53" s="1582"/>
      <c r="Q53" s="1748">
        <f>'money market tb'!C40</f>
        <v>200</v>
      </c>
      <c r="R53" s="1233">
        <f>SUM(M53+O53+Q53)</f>
        <v>601</v>
      </c>
      <c r="T53" s="2215">
        <v>601</v>
      </c>
    </row>
    <row r="54" spans="2:21" ht="9.9" customHeight="1">
      <c r="D54" s="1738"/>
      <c r="E54" s="1738"/>
      <c r="F54" s="1738"/>
      <c r="G54" s="1738"/>
      <c r="H54" s="1738"/>
      <c r="I54" s="1738"/>
      <c r="J54" s="1738"/>
      <c r="K54" s="1738"/>
      <c r="L54" s="1738"/>
      <c r="M54" s="1738"/>
      <c r="N54" s="1738"/>
      <c r="O54" s="1738"/>
      <c r="P54" s="1738"/>
      <c r="Q54" s="1738"/>
    </row>
    <row r="55" spans="2:21">
      <c r="C55" s="2277" t="s">
        <v>4276</v>
      </c>
      <c r="D55" s="1738"/>
      <c r="E55" s="1738"/>
      <c r="F55" s="1738"/>
      <c r="G55" s="1738"/>
      <c r="H55" s="1738"/>
      <c r="I55" s="1738"/>
      <c r="J55" s="1738"/>
      <c r="K55" s="1738"/>
      <c r="L55" s="1738"/>
      <c r="M55" s="1738"/>
      <c r="N55" s="1738"/>
      <c r="O55" s="1738"/>
      <c r="P55" s="1738"/>
      <c r="Q55" s="1738"/>
    </row>
    <row r="56" spans="2:21">
      <c r="C56" s="1711" t="s">
        <v>4309</v>
      </c>
      <c r="D56" s="1738"/>
      <c r="E56" s="1738"/>
      <c r="F56" s="1738"/>
      <c r="G56" s="1738"/>
      <c r="H56" s="1738"/>
      <c r="I56" s="1738"/>
      <c r="J56" s="1738"/>
      <c r="K56" s="1738"/>
      <c r="L56" s="1738"/>
      <c r="M56" s="1748">
        <f>ROUND(eqity!C13,0)+eqity!C14</f>
        <v>10</v>
      </c>
      <c r="N56" s="1748"/>
      <c r="O56" s="1748">
        <v>0</v>
      </c>
      <c r="P56" s="1582"/>
      <c r="Q56" s="1748">
        <v>0</v>
      </c>
      <c r="R56" s="1233">
        <f>SUM(M56+O56+Q56)</f>
        <v>10</v>
      </c>
      <c r="T56" s="2215">
        <v>24</v>
      </c>
    </row>
    <row r="57" spans="2:21" s="1743" customFormat="1">
      <c r="B57" s="1750"/>
      <c r="C57" s="1443"/>
      <c r="D57" s="1434"/>
      <c r="E57" s="1426"/>
      <c r="F57" s="1426"/>
      <c r="G57" s="1426"/>
      <c r="H57" s="1434"/>
      <c r="I57" s="1361"/>
      <c r="J57" s="1361"/>
      <c r="K57" s="1361"/>
      <c r="L57" s="1361"/>
      <c r="M57" s="1361"/>
      <c r="N57" s="1361"/>
      <c r="O57" s="1361"/>
      <c r="P57" s="1361"/>
      <c r="Q57" s="1460"/>
      <c r="R57" s="1326"/>
      <c r="S57" s="1326"/>
      <c r="T57" s="1326"/>
      <c r="U57" s="1328"/>
    </row>
    <row r="58" spans="2:21" s="1743" customFormat="1">
      <c r="B58" s="1750"/>
      <c r="C58" s="1704" t="s">
        <v>4382</v>
      </c>
      <c r="D58" s="1434"/>
      <c r="E58" s="1426"/>
      <c r="F58" s="1426"/>
      <c r="G58" s="1426"/>
      <c r="H58" s="1434"/>
      <c r="I58" s="1361"/>
      <c r="J58" s="1361"/>
      <c r="K58" s="1361"/>
      <c r="L58" s="1361"/>
      <c r="M58" s="1361"/>
      <c r="N58" s="1361"/>
      <c r="O58" s="1361"/>
      <c r="P58" s="1361"/>
      <c r="Q58" s="1460"/>
      <c r="R58" s="1326"/>
      <c r="S58" s="1326"/>
      <c r="T58" s="1326"/>
      <c r="U58" s="1328"/>
    </row>
    <row r="59" spans="2:21" s="1743" customFormat="1">
      <c r="B59" s="1750"/>
      <c r="C59" s="1711" t="s">
        <v>4309</v>
      </c>
      <c r="D59" s="1434"/>
      <c r="E59" s="1426"/>
      <c r="F59" s="1426"/>
      <c r="G59" s="1426"/>
      <c r="H59" s="1434"/>
      <c r="I59" s="1361"/>
      <c r="J59" s="1361"/>
      <c r="K59" s="1361"/>
      <c r="L59" s="1361"/>
      <c r="M59" s="1237">
        <f>eqity!J13</f>
        <v>1216</v>
      </c>
      <c r="N59" s="1361"/>
      <c r="O59" s="1237">
        <f>'debt tb'!M19</f>
        <v>1878</v>
      </c>
      <c r="P59" s="1361"/>
      <c r="Q59" s="2365">
        <f>'money market tb'!J15</f>
        <v>1686</v>
      </c>
      <c r="R59" s="1233">
        <f>SUM(M59+O59+Q59)</f>
        <v>4780</v>
      </c>
      <c r="S59" s="1326"/>
      <c r="T59" s="1326">
        <v>1672</v>
      </c>
      <c r="U59" s="1328"/>
    </row>
    <row r="60" spans="2:21" s="1743" customFormat="1">
      <c r="B60" s="1750"/>
      <c r="C60" s="1711"/>
      <c r="D60" s="1434"/>
      <c r="E60" s="1426"/>
      <c r="F60" s="1426"/>
      <c r="G60" s="1426"/>
      <c r="H60" s="1434"/>
      <c r="I60" s="1361"/>
      <c r="J60" s="1361"/>
      <c r="K60" s="1361"/>
      <c r="L60" s="1361"/>
      <c r="M60" s="1361"/>
      <c r="N60" s="1361"/>
      <c r="O60" s="1361"/>
      <c r="P60" s="1361"/>
      <c r="Q60" s="1460"/>
      <c r="R60" s="1326"/>
      <c r="S60" s="1326"/>
      <c r="T60" s="1326"/>
      <c r="U60" s="1328"/>
    </row>
    <row r="61" spans="2:21" s="1743" customFormat="1">
      <c r="B61" s="1750"/>
      <c r="C61" s="1715" t="s">
        <v>4270</v>
      </c>
      <c r="D61" s="1434"/>
      <c r="E61" s="1426"/>
      <c r="F61" s="1426"/>
      <c r="G61" s="1426"/>
      <c r="H61" s="1434"/>
      <c r="I61" s="1361"/>
      <c r="J61" s="1361"/>
      <c r="K61" s="1361"/>
      <c r="L61" s="1361"/>
      <c r="M61" s="1361"/>
      <c r="N61" s="1361"/>
      <c r="O61" s="1361"/>
      <c r="P61" s="1361"/>
      <c r="Q61" s="1460"/>
      <c r="R61" s="1326"/>
      <c r="S61" s="1326"/>
      <c r="T61" s="1326"/>
      <c r="U61" s="1328"/>
    </row>
    <row r="62" spans="2:21" s="1743" customFormat="1">
      <c r="B62" s="1750"/>
      <c r="C62" s="2363" t="s">
        <v>3600</v>
      </c>
      <c r="D62" s="1434"/>
      <c r="E62" s="1426"/>
      <c r="F62" s="1426"/>
      <c r="G62" s="1426"/>
      <c r="H62" s="1434"/>
      <c r="I62" s="1361"/>
      <c r="J62" s="1361"/>
      <c r="K62" s="1361"/>
      <c r="L62" s="1361"/>
      <c r="M62" s="1361">
        <v>0</v>
      </c>
      <c r="N62" s="1361"/>
      <c r="O62" s="1361">
        <v>0</v>
      </c>
      <c r="P62" s="1361"/>
      <c r="Q62" s="1460">
        <v>0</v>
      </c>
      <c r="R62" s="1326">
        <v>0</v>
      </c>
      <c r="S62" s="1326"/>
      <c r="T62" s="1326">
        <v>22</v>
      </c>
      <c r="U62" s="1328"/>
    </row>
    <row r="63" spans="2:21" s="1743" customFormat="1">
      <c r="B63" s="1750"/>
      <c r="C63" s="1443"/>
      <c r="D63" s="1434"/>
      <c r="E63" s="1426"/>
      <c r="F63" s="1426"/>
      <c r="G63" s="1426"/>
      <c r="H63" s="1434"/>
      <c r="I63" s="1361"/>
      <c r="J63" s="1361"/>
      <c r="K63" s="1361"/>
      <c r="L63" s="1361"/>
      <c r="M63" s="1361"/>
      <c r="N63" s="1361"/>
      <c r="O63" s="1361"/>
      <c r="P63" s="1361"/>
      <c r="Q63" s="1460"/>
      <c r="R63" s="1326"/>
      <c r="S63" s="1326"/>
      <c r="T63" s="1326"/>
      <c r="U63" s="1328"/>
    </row>
    <row r="64" spans="2:21" s="1743" customFormat="1">
      <c r="B64" s="1750"/>
      <c r="C64" s="1443"/>
      <c r="D64" s="1434"/>
      <c r="E64" s="1426"/>
      <c r="F64" s="1426"/>
      <c r="G64" s="1426"/>
      <c r="H64" s="1434"/>
      <c r="I64" s="1361"/>
      <c r="J64" s="1361"/>
      <c r="K64" s="1361"/>
      <c r="L64" s="1361"/>
      <c r="M64" s="1361"/>
      <c r="N64" s="1361"/>
      <c r="O64" s="1361"/>
      <c r="P64" s="1361"/>
      <c r="Q64" s="1460"/>
      <c r="R64" s="1326"/>
      <c r="S64" s="1326"/>
      <c r="T64" s="1326"/>
      <c r="U64" s="1328"/>
    </row>
    <row r="65" spans="2:26" s="1743" customFormat="1">
      <c r="B65" s="1751">
        <v>15.3</v>
      </c>
      <c r="C65" s="1752" t="s">
        <v>4277</v>
      </c>
      <c r="D65" s="1434"/>
      <c r="E65" s="1434"/>
      <c r="F65" s="1434"/>
      <c r="G65" s="1434"/>
      <c r="H65" s="1434"/>
      <c r="I65" s="1361"/>
      <c r="J65" s="1361"/>
      <c r="K65" s="1361"/>
      <c r="L65" s="1361"/>
      <c r="M65" s="1361"/>
      <c r="N65" s="1361"/>
      <c r="O65" s="1361"/>
      <c r="P65" s="1361"/>
      <c r="Q65" s="1753"/>
      <c r="R65" s="1326"/>
      <c r="S65" s="1326"/>
      <c r="T65" s="1326"/>
      <c r="U65" s="1328"/>
    </row>
    <row r="66" spans="2:26" s="1743" customFormat="1">
      <c r="C66" s="1752"/>
      <c r="D66" s="1434"/>
      <c r="E66" s="1434"/>
      <c r="F66" s="1434"/>
      <c r="G66" s="1434"/>
      <c r="H66" s="2592" t="s">
        <v>4510</v>
      </c>
      <c r="I66" s="2592"/>
      <c r="J66" s="2592"/>
      <c r="K66" s="2592"/>
      <c r="L66" s="2592"/>
      <c r="M66" s="2592"/>
      <c r="N66" s="2592"/>
      <c r="O66" s="2592"/>
      <c r="P66" s="2592"/>
      <c r="Q66" s="2592"/>
      <c r="R66" s="2592"/>
      <c r="S66" s="2592"/>
      <c r="T66" s="2592"/>
      <c r="U66" s="1328"/>
    </row>
    <row r="67" spans="2:26" s="1743" customFormat="1" ht="15" customHeight="1">
      <c r="B67" s="1755"/>
      <c r="C67" s="1756"/>
      <c r="D67" s="1434"/>
      <c r="E67" s="1434"/>
      <c r="F67" s="1434"/>
      <c r="G67" s="1434"/>
      <c r="H67" s="3006" t="s">
        <v>4478</v>
      </c>
      <c r="I67" s="3007" t="s">
        <v>4278</v>
      </c>
      <c r="J67" s="2401"/>
      <c r="K67" s="3007" t="s">
        <v>4280</v>
      </c>
      <c r="L67" s="2401"/>
      <c r="M67" s="3007" t="s">
        <v>4511</v>
      </c>
      <c r="N67" s="2402"/>
      <c r="O67" s="3006" t="s">
        <v>4478</v>
      </c>
      <c r="P67" s="2402"/>
      <c r="Q67" s="3008" t="s">
        <v>4278</v>
      </c>
      <c r="R67" s="3008" t="s">
        <v>4280</v>
      </c>
      <c r="S67" s="2422"/>
      <c r="T67" s="3007" t="s">
        <v>4511</v>
      </c>
      <c r="U67" s="1328"/>
    </row>
    <row r="68" spans="2:26" s="1743" customFormat="1">
      <c r="B68" s="1757"/>
      <c r="C68" s="1752"/>
      <c r="D68" s="1434"/>
      <c r="E68" s="1434"/>
      <c r="F68" s="1434"/>
      <c r="G68" s="1434"/>
      <c r="H68" s="3006"/>
      <c r="I68" s="3007"/>
      <c r="J68" s="2403"/>
      <c r="K68" s="3007"/>
      <c r="L68" s="2403"/>
      <c r="M68" s="3007"/>
      <c r="N68" s="2403"/>
      <c r="O68" s="3006"/>
      <c r="P68" s="2129"/>
      <c r="Q68" s="3009"/>
      <c r="R68" s="3009"/>
      <c r="S68" s="2422"/>
      <c r="T68" s="3007"/>
      <c r="U68" s="1328"/>
    </row>
    <row r="69" spans="2:26" s="1743" customFormat="1">
      <c r="B69" s="1757"/>
      <c r="C69" s="1449"/>
      <c r="D69" s="1434"/>
      <c r="E69" s="1434"/>
      <c r="F69" s="1434"/>
      <c r="G69" s="1434"/>
      <c r="H69" s="3006"/>
      <c r="I69" s="3007"/>
      <c r="J69" s="2403"/>
      <c r="K69" s="3007"/>
      <c r="L69" s="2403"/>
      <c r="M69" s="3007"/>
      <c r="N69" s="2403"/>
      <c r="O69" s="3006"/>
      <c r="P69" s="2129"/>
      <c r="Q69" s="3010"/>
      <c r="R69" s="3010"/>
      <c r="S69" s="2422"/>
      <c r="T69" s="3007"/>
      <c r="U69" s="1328"/>
    </row>
    <row r="70" spans="2:26" s="1743" customFormat="1">
      <c r="B70" s="1757"/>
      <c r="C70" s="1449"/>
      <c r="D70" s="1434"/>
      <c r="E70" s="1434"/>
      <c r="F70" s="1434"/>
      <c r="G70" s="1434"/>
      <c r="H70" s="2995" t="s">
        <v>4281</v>
      </c>
      <c r="I70" s="2995"/>
      <c r="J70" s="2995"/>
      <c r="K70" s="2995"/>
      <c r="L70" s="2995"/>
      <c r="M70" s="2995"/>
      <c r="N70" s="2403"/>
      <c r="O70" s="2995" t="s">
        <v>4282</v>
      </c>
      <c r="P70" s="2995"/>
      <c r="Q70" s="2995"/>
      <c r="R70" s="2995"/>
      <c r="S70" s="2995"/>
      <c r="T70" s="2995"/>
      <c r="U70" s="1328"/>
    </row>
    <row r="71" spans="2:26" s="1743" customFormat="1">
      <c r="B71" s="1757"/>
      <c r="C71" s="2613" t="s">
        <v>4279</v>
      </c>
      <c r="D71" s="2613"/>
      <c r="E71" s="2613"/>
      <c r="F71" s="2613"/>
      <c r="G71" s="2613"/>
      <c r="H71" s="1434"/>
      <c r="I71" s="2131"/>
      <c r="J71" s="2131"/>
      <c r="K71" s="2131"/>
      <c r="L71" s="2131"/>
      <c r="M71" s="2131"/>
      <c r="N71" s="2131"/>
      <c r="O71" s="2131"/>
      <c r="P71" s="2404"/>
      <c r="Q71" s="2404"/>
      <c r="R71" s="1326"/>
      <c r="S71" s="1326"/>
      <c r="T71" s="1326"/>
      <c r="U71" s="1328"/>
    </row>
    <row r="72" spans="2:26" s="1743" customFormat="1" ht="15" customHeight="1">
      <c r="B72" s="1757"/>
      <c r="C72" s="1434" t="s">
        <v>3797</v>
      </c>
      <c r="D72" s="2290"/>
      <c r="E72" s="2290"/>
      <c r="F72" s="2290"/>
      <c r="G72" s="2290"/>
      <c r="H72" s="2131">
        <v>47011</v>
      </c>
      <c r="I72" s="1758">
        <v>7958</v>
      </c>
      <c r="J72" s="1758"/>
      <c r="K72" s="1758">
        <v>4589</v>
      </c>
      <c r="L72" s="2131"/>
      <c r="M72" s="2131">
        <f>+H72+I72-K72</f>
        <v>50380</v>
      </c>
      <c r="N72" s="2131"/>
      <c r="O72" s="2131">
        <f>(H72*639.22)/1000</f>
        <v>30050</v>
      </c>
      <c r="P72" s="2404">
        <v>7090</v>
      </c>
      <c r="Q72" s="2423">
        <v>5049</v>
      </c>
      <c r="R72" s="2423">
        <v>2945</v>
      </c>
      <c r="S72" s="1759">
        <v>0</v>
      </c>
      <c r="T72" s="2423">
        <f>(M72*BS!E41)/1000</f>
        <v>30318</v>
      </c>
      <c r="U72" s="1328"/>
    </row>
    <row r="73" spans="2:26" s="1743" customFormat="1" ht="15" customHeight="1">
      <c r="B73" s="1757"/>
      <c r="C73" s="1434" t="s">
        <v>3078</v>
      </c>
      <c r="D73" s="2290"/>
      <c r="E73" s="2290"/>
      <c r="F73" s="2290"/>
      <c r="G73" s="2290"/>
      <c r="H73" s="2131">
        <v>9513</v>
      </c>
      <c r="I73" s="1758">
        <v>1759</v>
      </c>
      <c r="J73" s="1758"/>
      <c r="K73" s="1758">
        <v>1680</v>
      </c>
      <c r="L73" s="2131"/>
      <c r="M73" s="2131">
        <v>9592</v>
      </c>
      <c r="N73" s="2131"/>
      <c r="O73" s="2131">
        <f>+(H73*242.52)/1000</f>
        <v>2307</v>
      </c>
      <c r="P73" s="2404"/>
      <c r="Q73" s="1758">
        <v>431</v>
      </c>
      <c r="R73" s="1758">
        <v>409</v>
      </c>
      <c r="S73" s="1355"/>
      <c r="T73" s="1758">
        <f>(M73*BS!G41)/1000</f>
        <v>2374</v>
      </c>
      <c r="U73" s="1328"/>
    </row>
    <row r="74" spans="2:26" s="1326" customFormat="1" ht="15" customHeight="1">
      <c r="B74" s="2291"/>
      <c r="C74" s="1434" t="s">
        <v>3072</v>
      </c>
      <c r="D74" s="2424"/>
      <c r="E74" s="2424"/>
      <c r="F74" s="2424"/>
      <c r="G74" s="2424"/>
      <c r="H74" s="2131">
        <v>4017</v>
      </c>
      <c r="I74" s="1758">
        <v>2023</v>
      </c>
      <c r="J74" s="1758"/>
      <c r="K74" s="1758">
        <v>1338</v>
      </c>
      <c r="L74" s="2131"/>
      <c r="M74" s="2131">
        <v>4703</v>
      </c>
      <c r="N74" s="2131"/>
      <c r="O74" s="2131">
        <f>+(H74*218.36)/1000</f>
        <v>877</v>
      </c>
      <c r="P74" s="2404"/>
      <c r="Q74" s="1758">
        <v>445</v>
      </c>
      <c r="R74" s="1758">
        <v>295</v>
      </c>
      <c r="S74" s="1355">
        <v>0</v>
      </c>
      <c r="T74" s="1758">
        <f>(M74*BS!I41)/1000</f>
        <v>1044</v>
      </c>
      <c r="U74" s="1328"/>
      <c r="V74" s="1328"/>
      <c r="Y74" s="1328"/>
    </row>
    <row r="75" spans="2:26" s="1743" customFormat="1">
      <c r="B75" s="1757"/>
      <c r="C75" s="2290"/>
      <c r="D75" s="2290"/>
      <c r="E75" s="2290"/>
      <c r="F75" s="2290"/>
      <c r="G75" s="2290"/>
      <c r="H75" s="2292"/>
      <c r="I75" s="2292"/>
      <c r="J75" s="1758"/>
      <c r="K75" s="1758"/>
      <c r="L75" s="2131"/>
      <c r="M75" s="1758"/>
      <c r="N75" s="2131"/>
      <c r="O75" s="1758"/>
      <c r="P75" s="2278"/>
      <c r="Q75" s="2293"/>
      <c r="R75" s="1758"/>
      <c r="S75" s="1355"/>
      <c r="T75" s="1459"/>
      <c r="U75" s="1328"/>
      <c r="V75" s="1328"/>
      <c r="Y75" s="1328"/>
    </row>
    <row r="76" spans="2:26" s="1743" customFormat="1">
      <c r="B76" s="1757"/>
      <c r="C76" s="1762"/>
      <c r="D76" s="1434"/>
      <c r="E76" s="1434"/>
      <c r="F76" s="1434"/>
      <c r="G76" s="1434"/>
      <c r="H76" s="2592" t="s">
        <v>4383</v>
      </c>
      <c r="I76" s="2592"/>
      <c r="J76" s="2592"/>
      <c r="K76" s="2592"/>
      <c r="L76" s="2592"/>
      <c r="M76" s="2592"/>
      <c r="N76" s="2592"/>
      <c r="O76" s="2592"/>
      <c r="P76" s="2592"/>
      <c r="Q76" s="2592"/>
      <c r="R76" s="2592"/>
      <c r="S76" s="2592"/>
      <c r="T76" s="2592"/>
      <c r="U76" s="1328"/>
      <c r="V76" s="1328"/>
      <c r="Y76" s="1328"/>
      <c r="Z76" s="1328"/>
    </row>
    <row r="77" spans="2:26" s="1743" customFormat="1" ht="15" customHeight="1">
      <c r="B77" s="1757"/>
      <c r="C77" s="1762"/>
      <c r="D77" s="1434"/>
      <c r="E77" s="1434"/>
      <c r="F77" s="1434"/>
      <c r="G77" s="1434"/>
      <c r="H77" s="2997" t="s">
        <v>4379</v>
      </c>
      <c r="I77" s="2996" t="s">
        <v>4278</v>
      </c>
      <c r="J77" s="1333"/>
      <c r="K77" s="2996" t="s">
        <v>4280</v>
      </c>
      <c r="L77" s="1333"/>
      <c r="M77" s="2996" t="s">
        <v>4384</v>
      </c>
      <c r="N77" s="1806"/>
      <c r="O77" s="2997" t="s">
        <v>4379</v>
      </c>
      <c r="P77" s="1806"/>
      <c r="Q77" s="2998" t="s">
        <v>4278</v>
      </c>
      <c r="R77" s="2998" t="s">
        <v>4280</v>
      </c>
      <c r="S77" s="2417"/>
      <c r="T77" s="2996" t="s">
        <v>4384</v>
      </c>
      <c r="U77" s="1328"/>
      <c r="V77" s="1328"/>
      <c r="W77" s="2389"/>
      <c r="Y77" s="1328"/>
      <c r="Z77" s="1328"/>
    </row>
    <row r="78" spans="2:26" s="1743" customFormat="1">
      <c r="B78" s="1757"/>
      <c r="C78" s="1434"/>
      <c r="D78" s="1434"/>
      <c r="E78" s="1434"/>
      <c r="F78" s="1434"/>
      <c r="G78" s="1434"/>
      <c r="H78" s="2997"/>
      <c r="I78" s="2996"/>
      <c r="J78" s="1635"/>
      <c r="K78" s="2996"/>
      <c r="L78" s="1635"/>
      <c r="M78" s="2996"/>
      <c r="N78" s="1635"/>
      <c r="O78" s="2997"/>
      <c r="P78" s="1636"/>
      <c r="Q78" s="2999"/>
      <c r="R78" s="2999"/>
      <c r="S78" s="2417"/>
      <c r="T78" s="2996"/>
      <c r="U78" s="1328"/>
      <c r="V78" s="1328"/>
      <c r="Y78" s="1328"/>
      <c r="Z78" s="1328"/>
    </row>
    <row r="79" spans="2:26" s="1743" customFormat="1">
      <c r="B79" s="1757"/>
      <c r="C79" s="1434"/>
      <c r="D79" s="1434"/>
      <c r="E79" s="1434"/>
      <c r="F79" s="1434"/>
      <c r="G79" s="1434"/>
      <c r="H79" s="2997"/>
      <c r="I79" s="2996"/>
      <c r="J79" s="1635"/>
      <c r="K79" s="2996"/>
      <c r="L79" s="1635"/>
      <c r="M79" s="2996"/>
      <c r="N79" s="1635"/>
      <c r="O79" s="2997"/>
      <c r="P79" s="1636"/>
      <c r="Q79" s="3000"/>
      <c r="R79" s="3000"/>
      <c r="S79" s="2417"/>
      <c r="T79" s="2996"/>
      <c r="U79" s="1328"/>
      <c r="V79" s="1328"/>
      <c r="W79" s="1328"/>
      <c r="Y79" s="1328"/>
      <c r="Z79" s="1328"/>
    </row>
    <row r="80" spans="2:26" s="1743" customFormat="1">
      <c r="B80" s="1757"/>
      <c r="C80" s="1434"/>
      <c r="D80" s="1434"/>
      <c r="E80" s="1434"/>
      <c r="F80" s="1434"/>
      <c r="G80" s="1434"/>
      <c r="H80" s="2995" t="s">
        <v>4281</v>
      </c>
      <c r="I80" s="2995"/>
      <c r="J80" s="2995"/>
      <c r="K80" s="2995"/>
      <c r="L80" s="2995"/>
      <c r="M80" s="2995"/>
      <c r="N80" s="2394"/>
      <c r="O80" s="2995" t="s">
        <v>4282</v>
      </c>
      <c r="P80" s="2995"/>
      <c r="Q80" s="2995"/>
      <c r="R80" s="2995"/>
      <c r="S80" s="2995"/>
      <c r="T80" s="2995"/>
      <c r="U80" s="1328"/>
    </row>
    <row r="81" spans="2:26" s="1743" customFormat="1" ht="15" customHeight="1">
      <c r="B81" s="1757"/>
      <c r="C81" s="2613" t="s">
        <v>4279</v>
      </c>
      <c r="D81" s="2613"/>
      <c r="E81" s="2613"/>
      <c r="F81" s="2613"/>
      <c r="G81" s="2613"/>
      <c r="H81" s="1434"/>
      <c r="I81" s="2131"/>
      <c r="J81" s="2131"/>
      <c r="K81" s="2131"/>
      <c r="L81" s="2131"/>
      <c r="M81" s="2131"/>
      <c r="N81" s="2131"/>
      <c r="O81" s="2131"/>
      <c r="P81" s="2393"/>
      <c r="Q81" s="2393"/>
      <c r="R81" s="1326"/>
      <c r="S81" s="1326"/>
      <c r="T81" s="1326"/>
      <c r="U81" s="1328"/>
    </row>
    <row r="82" spans="2:26" s="1743" customFormat="1" ht="15" customHeight="1">
      <c r="B82" s="1765"/>
      <c r="C82" s="1434" t="s">
        <v>3797</v>
      </c>
      <c r="D82" s="2290"/>
      <c r="E82" s="2290"/>
      <c r="F82" s="2290"/>
      <c r="G82" s="2290"/>
      <c r="H82" s="1803">
        <v>58085</v>
      </c>
      <c r="I82" s="1803">
        <v>3504</v>
      </c>
      <c r="J82" s="1237">
        <v>-4415</v>
      </c>
      <c r="K82" s="1803">
        <v>983</v>
      </c>
      <c r="L82" s="1237"/>
      <c r="M82" s="1803">
        <v>56696</v>
      </c>
      <c r="N82" s="1361"/>
      <c r="O82" s="1459">
        <v>22506</v>
      </c>
      <c r="P82" s="2430">
        <v>7089716</v>
      </c>
      <c r="Q82" s="1459">
        <v>1898</v>
      </c>
      <c r="R82" s="1459">
        <v>512</v>
      </c>
      <c r="S82" s="2393"/>
      <c r="T82" s="1459">
        <v>31285</v>
      </c>
      <c r="U82" s="1328"/>
      <c r="V82" s="1328"/>
      <c r="W82" s="1328"/>
      <c r="X82" s="1328"/>
      <c r="Y82" s="1328"/>
      <c r="Z82" s="1328"/>
    </row>
    <row r="83" spans="2:26" s="1743" customFormat="1" ht="14.25" customHeight="1">
      <c r="B83" s="1765"/>
      <c r="C83" s="1434" t="s">
        <v>3078</v>
      </c>
      <c r="D83" s="2290"/>
      <c r="E83" s="2290"/>
      <c r="F83" s="2290"/>
      <c r="G83" s="2290"/>
      <c r="H83" s="1803">
        <v>4611</v>
      </c>
      <c r="I83" s="1803">
        <v>916</v>
      </c>
      <c r="J83" s="1361"/>
      <c r="K83" s="1803">
        <v>0</v>
      </c>
      <c r="L83" s="1361"/>
      <c r="M83" s="1459">
        <v>5527</v>
      </c>
      <c r="N83" s="1361"/>
      <c r="O83" s="1459">
        <v>968</v>
      </c>
      <c r="P83" s="2393"/>
      <c r="Q83" s="1459">
        <v>212</v>
      </c>
      <c r="R83" s="1459">
        <v>0</v>
      </c>
      <c r="S83" s="2393"/>
      <c r="T83" s="1459">
        <v>1287</v>
      </c>
      <c r="U83" s="1328"/>
      <c r="V83" s="1328"/>
      <c r="W83" s="1328"/>
      <c r="X83" s="1328"/>
      <c r="Y83" s="1328"/>
      <c r="Z83" s="1328"/>
    </row>
    <row r="84" spans="2:26" s="1743" customFormat="1" ht="15" customHeight="1">
      <c r="B84" s="1757"/>
      <c r="C84" s="1434" t="s">
        <v>3072</v>
      </c>
      <c r="D84" s="2290"/>
      <c r="E84" s="2290"/>
      <c r="F84" s="2290"/>
      <c r="G84" s="2290"/>
      <c r="H84" s="1459">
        <v>2293</v>
      </c>
      <c r="I84" s="1459">
        <v>422</v>
      </c>
      <c r="J84" s="2393"/>
      <c r="K84" s="1459">
        <v>0</v>
      </c>
      <c r="L84" s="2393"/>
      <c r="M84" s="1459">
        <v>2715</v>
      </c>
      <c r="N84" s="2131"/>
      <c r="O84" s="1459">
        <v>440</v>
      </c>
      <c r="P84" s="2393"/>
      <c r="Q84" s="1459">
        <v>89</v>
      </c>
      <c r="R84" s="1459">
        <v>0</v>
      </c>
      <c r="S84" s="2393"/>
      <c r="T84" s="1459">
        <v>572</v>
      </c>
      <c r="U84" s="1328"/>
      <c r="V84" s="1328"/>
      <c r="W84" s="1328"/>
      <c r="X84" s="1328"/>
      <c r="Y84" s="1328"/>
      <c r="Z84" s="1328"/>
    </row>
    <row r="85" spans="2:26" s="1743" customFormat="1" ht="9.9" customHeight="1">
      <c r="B85" s="1757"/>
      <c r="C85" s="1449"/>
      <c r="D85" s="1434"/>
      <c r="E85" s="1434"/>
      <c r="F85" s="1434"/>
      <c r="G85" s="1434"/>
      <c r="H85" s="1434"/>
      <c r="I85" s="2131"/>
      <c r="J85" s="2131"/>
      <c r="K85" s="2131"/>
      <c r="L85" s="2131"/>
      <c r="M85" s="2131"/>
      <c r="N85" s="2131"/>
      <c r="O85" s="2131"/>
      <c r="P85" s="2393"/>
      <c r="Q85" s="2393"/>
      <c r="R85" s="1326"/>
      <c r="S85" s="1326"/>
      <c r="T85" s="1326"/>
      <c r="U85" s="1328"/>
      <c r="V85" s="1328"/>
      <c r="W85" s="1328"/>
      <c r="X85" s="1328"/>
      <c r="Y85" s="1328"/>
    </row>
    <row r="86" spans="2:26" s="1743" customFormat="1">
      <c r="B86" s="1757"/>
      <c r="C86" s="1434"/>
      <c r="D86" s="1434"/>
      <c r="E86" s="1426"/>
      <c r="F86" s="1426"/>
      <c r="G86" s="1426"/>
      <c r="H86" s="1434"/>
      <c r="I86" s="2131"/>
      <c r="J86" s="2131"/>
      <c r="K86" s="2131"/>
      <c r="L86" s="2131"/>
      <c r="M86" s="2131"/>
      <c r="N86" s="2131"/>
      <c r="O86" s="2131"/>
      <c r="P86" s="2278"/>
      <c r="Q86" s="2278"/>
      <c r="R86" s="1326"/>
      <c r="S86" s="1326"/>
      <c r="T86" s="1326"/>
      <c r="U86" s="1328"/>
      <c r="V86" s="1328"/>
      <c r="W86" s="1328"/>
      <c r="X86" s="1328"/>
      <c r="Y86" s="1328"/>
    </row>
    <row r="87" spans="2:26" s="1743" customFormat="1">
      <c r="B87" s="1757"/>
      <c r="C87" s="1434"/>
      <c r="D87" s="1434"/>
      <c r="E87" s="1426"/>
      <c r="F87" s="1426"/>
      <c r="G87" s="1426"/>
      <c r="H87" s="1434"/>
      <c r="I87" s="2131"/>
      <c r="J87" s="2131"/>
      <c r="K87" s="2131"/>
      <c r="L87" s="2131"/>
      <c r="M87" s="2131"/>
      <c r="N87" s="2131"/>
      <c r="O87" s="2131"/>
      <c r="P87" s="2278"/>
      <c r="Q87" s="2278"/>
      <c r="R87" s="1326"/>
      <c r="S87" s="1326"/>
      <c r="T87" s="1326"/>
      <c r="U87" s="1328"/>
    </row>
    <row r="88" spans="2:26" s="1743" customFormat="1">
      <c r="B88" s="1757"/>
      <c r="C88" s="1449"/>
      <c r="D88" s="1434"/>
      <c r="E88" s="1426"/>
      <c r="F88" s="1426"/>
      <c r="G88" s="1426"/>
      <c r="H88" s="1434"/>
      <c r="I88" s="2131"/>
      <c r="J88" s="2131"/>
      <c r="K88" s="2131"/>
      <c r="L88" s="2131"/>
      <c r="M88" s="2131"/>
      <c r="N88" s="2131"/>
      <c r="O88" s="2131"/>
      <c r="P88" s="2278"/>
      <c r="Q88" s="2278"/>
      <c r="R88" s="1326"/>
      <c r="S88" s="1326"/>
      <c r="T88" s="1326"/>
      <c r="U88" s="1328"/>
    </row>
    <row r="89" spans="2:26" s="1743" customFormat="1">
      <c r="B89" s="1757"/>
      <c r="C89" s="1434"/>
      <c r="D89" s="1434"/>
      <c r="E89" s="1426"/>
      <c r="F89" s="1426"/>
      <c r="G89" s="1426"/>
      <c r="H89" s="1434"/>
      <c r="I89" s="2131"/>
      <c r="J89" s="2131"/>
      <c r="K89" s="2131"/>
      <c r="L89" s="2131"/>
      <c r="M89" s="2131"/>
      <c r="N89" s="2131"/>
      <c r="O89" s="2131"/>
      <c r="P89" s="2278"/>
      <c r="Q89" s="2278"/>
      <c r="R89" s="1326"/>
      <c r="S89" s="1326"/>
      <c r="T89" s="1326"/>
      <c r="U89" s="1328"/>
    </row>
    <row r="90" spans="2:26" s="1743" customFormat="1">
      <c r="B90" s="1757"/>
      <c r="C90" s="1434"/>
      <c r="D90" s="1434"/>
      <c r="E90" s="1426"/>
      <c r="F90" s="1426"/>
      <c r="G90" s="1426"/>
      <c r="H90" s="1434"/>
      <c r="I90" s="2131"/>
      <c r="J90" s="2131"/>
      <c r="K90" s="2131"/>
      <c r="L90" s="2131"/>
      <c r="M90" s="2131"/>
      <c r="N90" s="2131"/>
      <c r="O90" s="2131"/>
      <c r="P90" s="2278"/>
      <c r="Q90" s="2278"/>
      <c r="R90" s="1326"/>
      <c r="S90" s="1326"/>
      <c r="T90" s="1326"/>
      <c r="U90" s="1328"/>
    </row>
    <row r="91" spans="2:26" s="1743" customFormat="1">
      <c r="B91" s="1757"/>
      <c r="C91" s="1762"/>
      <c r="D91" s="1434"/>
      <c r="E91" s="1426"/>
      <c r="F91" s="1426"/>
      <c r="G91" s="1426"/>
      <c r="H91" s="1434"/>
      <c r="I91" s="2131"/>
      <c r="J91" s="2131"/>
      <c r="K91" s="2131"/>
      <c r="L91" s="2131"/>
      <c r="M91" s="2131"/>
      <c r="N91" s="2131"/>
      <c r="O91" s="2131"/>
      <c r="P91" s="2278"/>
      <c r="Q91" s="2278"/>
      <c r="R91" s="1326"/>
      <c r="S91" s="1326"/>
      <c r="T91" s="1326"/>
      <c r="U91" s="1328"/>
    </row>
    <row r="92" spans="2:26" s="1743" customFormat="1">
      <c r="B92" s="1757"/>
      <c r="C92" s="1762"/>
      <c r="D92" s="1434"/>
      <c r="E92" s="1426"/>
      <c r="F92" s="1426"/>
      <c r="G92" s="1426"/>
      <c r="H92" s="1434"/>
      <c r="I92" s="2131"/>
      <c r="J92" s="2131"/>
      <c r="K92" s="2131"/>
      <c r="L92" s="2131"/>
      <c r="M92" s="2131"/>
      <c r="N92" s="2131"/>
      <c r="O92" s="2131"/>
      <c r="P92" s="2278"/>
      <c r="Q92" s="2278"/>
      <c r="R92" s="1326"/>
      <c r="S92" s="1326"/>
      <c r="T92" s="1326"/>
      <c r="U92" s="1328"/>
    </row>
    <row r="93" spans="2:26" s="1743" customFormat="1">
      <c r="B93" s="1757"/>
      <c r="C93" s="1762"/>
      <c r="D93" s="1434"/>
      <c r="E93" s="1426"/>
      <c r="F93" s="1426"/>
      <c r="G93" s="1426"/>
      <c r="H93" s="1434"/>
      <c r="I93" s="2131"/>
      <c r="J93" s="2131"/>
      <c r="K93" s="2131"/>
      <c r="L93" s="2131"/>
      <c r="M93" s="2131"/>
      <c r="N93" s="2131"/>
      <c r="O93" s="2131"/>
      <c r="P93" s="2278"/>
      <c r="Q93" s="2278"/>
      <c r="R93" s="1326"/>
      <c r="S93" s="1326"/>
      <c r="T93" s="1326"/>
      <c r="U93" s="1328"/>
    </row>
    <row r="94" spans="2:26" s="1743" customFormat="1">
      <c r="B94" s="1757"/>
      <c r="C94" s="1434"/>
      <c r="D94" s="1434"/>
      <c r="E94" s="1426"/>
      <c r="F94" s="1426"/>
      <c r="G94" s="1426"/>
      <c r="H94" s="1434"/>
      <c r="I94" s="2131"/>
      <c r="J94" s="2131"/>
      <c r="K94" s="2131"/>
      <c r="L94" s="2131"/>
      <c r="M94" s="2131"/>
      <c r="N94" s="2131"/>
      <c r="O94" s="2131"/>
      <c r="P94" s="2278"/>
      <c r="Q94" s="2278"/>
      <c r="R94" s="1326"/>
      <c r="S94" s="1326"/>
      <c r="T94" s="1326"/>
      <c r="U94" s="1328"/>
    </row>
    <row r="95" spans="2:26" s="1743" customFormat="1">
      <c r="B95" s="1757"/>
      <c r="C95" s="1762"/>
      <c r="D95" s="1434"/>
      <c r="E95" s="1426"/>
      <c r="F95" s="1426"/>
      <c r="G95" s="1426"/>
      <c r="H95" s="1434"/>
      <c r="I95" s="2131"/>
      <c r="J95" s="2131"/>
      <c r="K95" s="2131"/>
      <c r="L95" s="2131"/>
      <c r="M95" s="2131"/>
      <c r="N95" s="2131"/>
      <c r="O95" s="2131"/>
      <c r="P95" s="2278"/>
      <c r="Q95" s="2278"/>
      <c r="R95" s="1326"/>
      <c r="S95" s="1326"/>
      <c r="T95" s="1326"/>
      <c r="U95" s="1328"/>
    </row>
    <row r="96" spans="2:26" s="1743" customFormat="1">
      <c r="B96" s="1757"/>
      <c r="C96" s="1762"/>
      <c r="D96" s="1434"/>
      <c r="E96" s="1426"/>
      <c r="F96" s="1426"/>
      <c r="G96" s="1426"/>
      <c r="H96" s="1434"/>
      <c r="I96" s="1771"/>
      <c r="J96" s="1771"/>
      <c r="K96" s="1772"/>
      <c r="L96" s="1772"/>
      <c r="M96" s="1772"/>
      <c r="N96" s="1771"/>
      <c r="O96" s="1772"/>
      <c r="P96" s="1771"/>
      <c r="Q96" s="1771"/>
      <c r="R96" s="1326"/>
      <c r="S96" s="1326"/>
      <c r="T96" s="1326"/>
      <c r="U96" s="1328"/>
    </row>
    <row r="97" spans="2:21" s="1743" customFormat="1">
      <c r="B97" s="1757"/>
      <c r="C97" s="1762"/>
      <c r="D97" s="1434"/>
      <c r="E97" s="1426"/>
      <c r="F97" s="1426"/>
      <c r="G97" s="1426"/>
      <c r="H97" s="1434"/>
      <c r="I97" s="1771"/>
      <c r="J97" s="1771"/>
      <c r="K97" s="1772"/>
      <c r="L97" s="1772"/>
      <c r="M97" s="1772"/>
      <c r="N97" s="1771"/>
      <c r="O97" s="1772"/>
      <c r="P97" s="1771"/>
      <c r="Q97" s="1771"/>
      <c r="R97" s="1326"/>
      <c r="S97" s="1326"/>
      <c r="T97" s="1326"/>
      <c r="U97" s="1328"/>
    </row>
    <row r="98" spans="2:21" s="1743" customFormat="1">
      <c r="B98" s="1757"/>
      <c r="C98" s="1434"/>
      <c r="D98" s="1434"/>
      <c r="E98" s="1426"/>
      <c r="F98" s="1426"/>
      <c r="G98" s="1426"/>
      <c r="H98" s="1434"/>
      <c r="I98" s="1771"/>
      <c r="J98" s="1771"/>
      <c r="K98" s="1772"/>
      <c r="L98" s="1772"/>
      <c r="M98" s="1772"/>
      <c r="N98" s="1771"/>
      <c r="O98" s="1772"/>
      <c r="P98" s="1771"/>
      <c r="Q98" s="1771"/>
      <c r="R98" s="1326"/>
      <c r="S98" s="1326"/>
      <c r="T98" s="1326"/>
      <c r="U98" s="1328"/>
    </row>
    <row r="99" spans="2:21" s="1743" customFormat="1">
      <c r="B99" s="1757"/>
      <c r="C99" s="1762"/>
      <c r="D99" s="1434"/>
      <c r="E99" s="1426"/>
      <c r="F99" s="1426"/>
      <c r="G99" s="1426"/>
      <c r="H99" s="1434"/>
      <c r="I99" s="1771"/>
      <c r="J99" s="1771"/>
      <c r="K99" s="1772"/>
      <c r="L99" s="1772"/>
      <c r="M99" s="1772"/>
      <c r="N99" s="1771"/>
      <c r="O99" s="1772"/>
      <c r="P99" s="1771"/>
      <c r="Q99" s="1771"/>
      <c r="R99" s="1326"/>
      <c r="S99" s="1326"/>
      <c r="T99" s="1326"/>
      <c r="U99" s="1328"/>
    </row>
    <row r="100" spans="2:21" s="1743" customFormat="1">
      <c r="B100" s="1757"/>
      <c r="C100" s="1762"/>
      <c r="D100" s="1434"/>
      <c r="E100" s="1426"/>
      <c r="F100" s="1426"/>
      <c r="G100" s="1426"/>
      <c r="H100" s="1434"/>
      <c r="I100" s="1771"/>
      <c r="J100" s="1771"/>
      <c r="K100" s="1772"/>
      <c r="L100" s="1772"/>
      <c r="M100" s="1772"/>
      <c r="N100" s="1771"/>
      <c r="O100" s="1772"/>
      <c r="P100" s="1771"/>
      <c r="Q100" s="1771"/>
      <c r="R100" s="1326"/>
      <c r="S100" s="1326"/>
      <c r="T100" s="1326"/>
      <c r="U100" s="1328"/>
    </row>
    <row r="101" spans="2:21" s="1743" customFormat="1">
      <c r="B101" s="1757"/>
      <c r="C101" s="1756"/>
      <c r="D101" s="1434"/>
      <c r="E101" s="1426"/>
      <c r="F101" s="1426"/>
      <c r="G101" s="1426"/>
      <c r="H101" s="1434"/>
      <c r="I101" s="1771"/>
      <c r="J101" s="1771"/>
      <c r="K101" s="1771"/>
      <c r="L101" s="1771"/>
      <c r="M101" s="1771"/>
      <c r="N101" s="1771"/>
      <c r="O101" s="1772"/>
      <c r="P101" s="1771"/>
      <c r="Q101" s="1771"/>
      <c r="R101" s="1326"/>
      <c r="S101" s="1326"/>
      <c r="T101" s="1326"/>
      <c r="U101" s="1328"/>
    </row>
    <row r="102" spans="2:21" s="1743" customFormat="1">
      <c r="B102" s="1757"/>
      <c r="C102" s="1756"/>
      <c r="D102" s="1434"/>
      <c r="E102" s="1426"/>
      <c r="F102" s="1426"/>
      <c r="G102" s="1426"/>
      <c r="H102" s="1434"/>
      <c r="I102" s="1771"/>
      <c r="J102" s="1771"/>
      <c r="K102" s="1771"/>
      <c r="L102" s="1771"/>
      <c r="M102" s="1771"/>
      <c r="N102" s="1771"/>
      <c r="O102" s="1772"/>
      <c r="P102" s="1771"/>
      <c r="Q102" s="1771"/>
      <c r="R102" s="1326"/>
      <c r="S102" s="1326"/>
      <c r="T102" s="1326"/>
      <c r="U102" s="1328"/>
    </row>
    <row r="103" spans="2:21">
      <c r="I103" s="1731"/>
      <c r="J103" s="1731"/>
      <c r="K103" s="1731"/>
      <c r="L103" s="1731"/>
      <c r="M103" s="1731"/>
      <c r="N103" s="1731"/>
      <c r="O103" s="1726"/>
      <c r="P103" s="1731"/>
      <c r="Q103" s="1773"/>
    </row>
    <row r="104" spans="2:21">
      <c r="I104" s="1731"/>
      <c r="J104" s="1731"/>
      <c r="K104" s="1731"/>
      <c r="L104" s="1731"/>
      <c r="M104" s="1731"/>
      <c r="N104" s="1731"/>
      <c r="O104" s="1726"/>
      <c r="P104" s="1731"/>
      <c r="Q104" s="1773"/>
    </row>
    <row r="105" spans="2:21">
      <c r="I105" s="1731"/>
      <c r="J105" s="1731"/>
      <c r="K105" s="1731"/>
      <c r="L105" s="1731"/>
      <c r="M105" s="1731"/>
      <c r="N105" s="1731"/>
      <c r="O105" s="1731"/>
      <c r="P105" s="1731"/>
      <c r="Q105" s="1773"/>
    </row>
    <row r="106" spans="2:21">
      <c r="I106" s="1731"/>
      <c r="J106" s="1731"/>
      <c r="K106" s="1731"/>
      <c r="L106" s="1731"/>
      <c r="M106" s="1731"/>
      <c r="N106" s="1731"/>
      <c r="O106" s="1731"/>
      <c r="P106" s="1731"/>
      <c r="Q106" s="1773"/>
    </row>
    <row r="107" spans="2:21">
      <c r="I107" s="1731"/>
      <c r="J107" s="1731"/>
      <c r="K107" s="1731"/>
      <c r="L107" s="1731"/>
      <c r="M107" s="1731"/>
      <c r="N107" s="1731"/>
      <c r="O107" s="1731"/>
      <c r="P107" s="1731"/>
      <c r="Q107" s="1773"/>
    </row>
    <row r="108" spans="2:21">
      <c r="I108" s="1731"/>
      <c r="J108" s="1731"/>
      <c r="K108" s="1731"/>
      <c r="L108" s="1731"/>
      <c r="M108" s="1731"/>
      <c r="N108" s="1731"/>
      <c r="O108" s="1731"/>
      <c r="P108" s="1731"/>
      <c r="Q108" s="1773"/>
    </row>
    <row r="109" spans="2:21">
      <c r="C109" s="1752"/>
      <c r="D109" s="1324"/>
      <c r="E109" s="1444"/>
      <c r="F109" s="1444"/>
      <c r="G109" s="1444"/>
      <c r="H109" s="1434"/>
      <c r="I109" s="1445"/>
      <c r="J109" s="1445"/>
      <c r="K109" s="1446"/>
      <c r="L109" s="1446"/>
      <c r="M109" s="1446"/>
      <c r="N109" s="1446"/>
      <c r="O109" s="1446"/>
      <c r="P109" s="1446"/>
      <c r="Q109" s="2595"/>
    </row>
    <row r="110" spans="2:21">
      <c r="C110" s="1774"/>
      <c r="D110" s="1324"/>
      <c r="E110" s="1444"/>
      <c r="F110" s="1444"/>
      <c r="G110" s="1444"/>
      <c r="H110" s="1434"/>
      <c r="I110" s="1445"/>
      <c r="J110" s="1445"/>
      <c r="K110" s="1446"/>
      <c r="L110" s="1446"/>
      <c r="M110" s="1446"/>
      <c r="N110" s="1446"/>
      <c r="O110" s="1446"/>
      <c r="P110" s="1446"/>
      <c r="Q110" s="2596"/>
    </row>
    <row r="111" spans="2:21">
      <c r="B111" s="1775"/>
      <c r="C111" s="1776"/>
      <c r="D111" s="1434"/>
      <c r="E111" s="1426"/>
      <c r="F111" s="1426"/>
      <c r="G111" s="1426"/>
      <c r="H111" s="1434"/>
      <c r="I111" s="2597"/>
      <c r="J111" s="2133"/>
      <c r="K111" s="2597"/>
      <c r="L111" s="2133"/>
      <c r="M111" s="2597"/>
      <c r="N111" s="2133"/>
      <c r="O111" s="2597"/>
      <c r="P111" s="2133"/>
      <c r="Q111" s="2596"/>
    </row>
    <row r="112" spans="2:21">
      <c r="B112" s="1755"/>
      <c r="C112" s="1777"/>
      <c r="D112" s="2138"/>
      <c r="E112" s="1455"/>
      <c r="F112" s="1455"/>
      <c r="G112" s="1455"/>
      <c r="H112" s="2116"/>
      <c r="I112" s="2597"/>
      <c r="J112" s="2133"/>
      <c r="K112" s="2597"/>
      <c r="L112" s="2133"/>
      <c r="M112" s="2597"/>
      <c r="N112" s="2133"/>
      <c r="O112" s="2597"/>
      <c r="P112" s="2133"/>
      <c r="Q112" s="2596"/>
    </row>
    <row r="113" spans="2:21">
      <c r="B113" s="1755"/>
      <c r="C113" s="1756"/>
      <c r="D113" s="1324"/>
      <c r="E113" s="1444"/>
      <c r="F113" s="1444"/>
      <c r="G113" s="1444"/>
      <c r="H113" s="1434"/>
      <c r="I113" s="2597"/>
      <c r="J113" s="2133"/>
      <c r="K113" s="2597"/>
      <c r="L113" s="2133"/>
      <c r="M113" s="2597"/>
      <c r="N113" s="2133"/>
      <c r="O113" s="2597"/>
      <c r="P113" s="2133"/>
      <c r="Q113" s="2596"/>
    </row>
    <row r="114" spans="2:21">
      <c r="B114" s="1775"/>
      <c r="C114" s="1778"/>
      <c r="D114" s="1324"/>
      <c r="E114" s="1444"/>
      <c r="F114" s="1444"/>
      <c r="G114" s="1444"/>
      <c r="H114" s="1434"/>
      <c r="I114" s="2470"/>
      <c r="J114" s="2470"/>
      <c r="K114" s="2473"/>
      <c r="L114" s="2473"/>
      <c r="M114" s="2473"/>
      <c r="N114" s="2473"/>
      <c r="O114" s="2994"/>
      <c r="P114" s="2994"/>
      <c r="Q114" s="2994"/>
      <c r="R114" s="1326"/>
      <c r="T114" s="1326"/>
      <c r="U114" s="1328"/>
    </row>
    <row r="115" spans="2:21">
      <c r="B115" s="1775"/>
      <c r="C115" s="1778"/>
      <c r="D115" s="1324"/>
      <c r="E115" s="1444"/>
      <c r="F115" s="1444"/>
      <c r="G115" s="1444"/>
      <c r="H115" s="1434"/>
      <c r="I115" s="2130"/>
      <c r="J115" s="2130"/>
      <c r="K115" s="2130"/>
      <c r="L115" s="2130"/>
      <c r="M115" s="2130"/>
      <c r="N115" s="2130"/>
      <c r="O115" s="1237"/>
      <c r="P115" s="1237"/>
      <c r="Q115" s="2116"/>
      <c r="R115" s="1326"/>
      <c r="T115" s="1326"/>
      <c r="U115" s="1328"/>
    </row>
    <row r="116" spans="2:21">
      <c r="B116" s="1775"/>
      <c r="C116" s="1779"/>
      <c r="D116" s="1324"/>
      <c r="E116" s="1444"/>
      <c r="F116" s="1444"/>
      <c r="G116" s="1444"/>
      <c r="H116" s="1324"/>
      <c r="I116" s="1326"/>
      <c r="J116" s="1326"/>
      <c r="K116" s="1459"/>
      <c r="L116" s="1459"/>
      <c r="M116" s="1361"/>
      <c r="N116" s="1361"/>
      <c r="O116" s="2129"/>
      <c r="P116" s="2129"/>
      <c r="Q116" s="1460"/>
      <c r="R116" s="1326"/>
      <c r="T116" s="1326"/>
      <c r="U116" s="1328"/>
    </row>
    <row r="117" spans="2:21">
      <c r="B117" s="1775"/>
      <c r="C117" s="1779"/>
      <c r="D117" s="1324"/>
      <c r="E117" s="1444"/>
      <c r="F117" s="1444"/>
      <c r="G117" s="1444"/>
      <c r="H117" s="1324"/>
      <c r="I117" s="1459"/>
      <c r="J117" s="1459"/>
      <c r="K117" s="1459"/>
      <c r="L117" s="1459"/>
      <c r="M117" s="1361"/>
      <c r="N117" s="1361"/>
      <c r="O117" s="2129"/>
      <c r="P117" s="2129"/>
      <c r="Q117" s="1460"/>
      <c r="R117" s="1326"/>
      <c r="T117" s="1326"/>
      <c r="U117" s="1328"/>
    </row>
    <row r="118" spans="2:21">
      <c r="B118" s="1775"/>
      <c r="C118" s="1779"/>
      <c r="D118" s="1324"/>
      <c r="E118" s="1444"/>
      <c r="F118" s="1444"/>
      <c r="G118" s="1444"/>
      <c r="H118" s="1324"/>
      <c r="I118" s="1459"/>
      <c r="J118" s="1459"/>
      <c r="K118" s="1459"/>
      <c r="L118" s="1459"/>
      <c r="M118" s="1361"/>
      <c r="N118" s="1361"/>
      <c r="O118" s="2129"/>
      <c r="P118" s="2129"/>
      <c r="Q118" s="1460"/>
      <c r="R118" s="1326"/>
      <c r="T118" s="1326"/>
      <c r="U118" s="1328"/>
    </row>
    <row r="119" spans="2:21">
      <c r="B119" s="1775"/>
      <c r="C119" s="1779"/>
      <c r="D119" s="1324"/>
      <c r="E119" s="1444"/>
      <c r="F119" s="1444"/>
      <c r="G119" s="1444"/>
      <c r="H119" s="1324"/>
      <c r="I119" s="1459"/>
      <c r="J119" s="1459"/>
      <c r="K119" s="1459"/>
      <c r="L119" s="1459"/>
      <c r="M119" s="1361"/>
      <c r="N119" s="1361"/>
      <c r="O119" s="2129"/>
      <c r="P119" s="2129"/>
      <c r="Q119" s="1460"/>
      <c r="R119" s="1326"/>
      <c r="T119" s="1326"/>
      <c r="U119" s="1328"/>
    </row>
    <row r="120" spans="2:21">
      <c r="B120" s="1775"/>
      <c r="C120" s="1778"/>
      <c r="D120" s="1324"/>
      <c r="E120" s="1444"/>
      <c r="F120" s="1444"/>
      <c r="G120" s="1444"/>
      <c r="H120" s="1324"/>
      <c r="I120" s="1459"/>
      <c r="J120" s="1459"/>
      <c r="K120" s="1459"/>
      <c r="L120" s="1459"/>
      <c r="M120" s="1459"/>
      <c r="N120" s="1459"/>
      <c r="O120" s="1459"/>
      <c r="P120" s="1459"/>
      <c r="Q120" s="1461"/>
      <c r="R120" s="1326"/>
      <c r="T120" s="1326"/>
      <c r="U120" s="1328"/>
    </row>
    <row r="121" spans="2:21">
      <c r="B121" s="1775"/>
      <c r="C121" s="1780"/>
      <c r="D121" s="1324"/>
      <c r="E121" s="1444"/>
      <c r="F121" s="1444"/>
      <c r="G121" s="1444"/>
      <c r="H121" s="1324"/>
      <c r="I121" s="1459"/>
      <c r="J121" s="1459"/>
      <c r="K121" s="1459"/>
      <c r="L121" s="1459"/>
      <c r="M121" s="1459"/>
      <c r="N121" s="1459"/>
      <c r="O121" s="1361"/>
      <c r="P121" s="1361"/>
      <c r="Q121" s="1461"/>
      <c r="R121" s="1326"/>
      <c r="T121" s="1326"/>
      <c r="U121" s="1328"/>
    </row>
    <row r="122" spans="2:21">
      <c r="B122" s="1775"/>
      <c r="C122" s="1778"/>
      <c r="D122" s="1324"/>
      <c r="E122" s="1444"/>
      <c r="F122" s="1444"/>
      <c r="G122" s="1444"/>
      <c r="H122" s="1324"/>
      <c r="I122" s="1459"/>
      <c r="J122" s="1459"/>
      <c r="K122" s="1459"/>
      <c r="L122" s="1459"/>
      <c r="M122" s="1459"/>
      <c r="N122" s="1459"/>
      <c r="O122" s="1361"/>
      <c r="P122" s="1361"/>
      <c r="Q122" s="1461"/>
      <c r="R122" s="1326"/>
      <c r="T122" s="1326"/>
      <c r="U122" s="1328"/>
    </row>
    <row r="123" spans="2:21">
      <c r="B123" s="1775"/>
      <c r="C123" s="1756"/>
      <c r="D123" s="1324"/>
      <c r="E123" s="1444"/>
      <c r="F123" s="1444"/>
      <c r="G123" s="1444"/>
      <c r="H123" s="1324"/>
      <c r="I123" s="1361"/>
      <c r="J123" s="1361"/>
      <c r="K123" s="1361"/>
      <c r="L123" s="1361"/>
      <c r="M123" s="1361"/>
      <c r="N123" s="1361"/>
      <c r="O123" s="2129"/>
      <c r="P123" s="2129"/>
      <c r="Q123" s="1461"/>
      <c r="R123" s="1326"/>
      <c r="T123" s="1326"/>
      <c r="U123" s="1328"/>
    </row>
    <row r="124" spans="2:21">
      <c r="B124" s="1775"/>
      <c r="C124" s="1756"/>
      <c r="D124" s="1324"/>
      <c r="E124" s="1444"/>
      <c r="F124" s="1444"/>
      <c r="G124" s="1444"/>
      <c r="H124" s="1324"/>
      <c r="I124" s="1361"/>
      <c r="J124" s="1361"/>
      <c r="K124" s="1361"/>
      <c r="L124" s="1361"/>
      <c r="M124" s="1361"/>
      <c r="N124" s="1361"/>
      <c r="O124" s="2129"/>
      <c r="P124" s="2129"/>
      <c r="Q124" s="1461"/>
      <c r="R124" s="1326"/>
      <c r="T124" s="1326"/>
      <c r="U124" s="1328"/>
    </row>
    <row r="125" spans="2:21">
      <c r="B125" s="1775"/>
      <c r="C125" s="1756"/>
      <c r="D125" s="1324"/>
      <c r="E125" s="1444"/>
      <c r="F125" s="1444"/>
      <c r="G125" s="1444"/>
      <c r="H125" s="1324"/>
      <c r="I125" s="1361"/>
      <c r="J125" s="1361"/>
      <c r="K125" s="1361"/>
      <c r="L125" s="1361"/>
      <c r="M125" s="1361"/>
      <c r="N125" s="1361"/>
      <c r="O125" s="2129"/>
      <c r="P125" s="2129"/>
      <c r="Q125" s="1461"/>
      <c r="R125" s="1326"/>
      <c r="T125" s="1326"/>
      <c r="U125" s="1328"/>
    </row>
    <row r="126" spans="2:21">
      <c r="B126" s="1775"/>
      <c r="C126" s="1756"/>
      <c r="D126" s="1324"/>
      <c r="E126" s="1444"/>
      <c r="F126" s="1444"/>
      <c r="G126" s="1444"/>
      <c r="H126" s="1324"/>
      <c r="I126" s="1361"/>
      <c r="J126" s="1361"/>
      <c r="K126" s="1361"/>
      <c r="L126" s="1361"/>
      <c r="M126" s="1361"/>
      <c r="N126" s="1361"/>
      <c r="O126" s="2129"/>
      <c r="P126" s="2129"/>
      <c r="Q126" s="1461"/>
      <c r="R126" s="1326"/>
      <c r="T126" s="1326"/>
      <c r="U126" s="1328"/>
    </row>
    <row r="127" spans="2:21">
      <c r="B127" s="1775"/>
      <c r="C127" s="1781"/>
      <c r="D127" s="1324"/>
      <c r="E127" s="1444"/>
      <c r="F127" s="1444"/>
      <c r="G127" s="1444"/>
      <c r="H127" s="1324"/>
      <c r="I127" s="1361"/>
      <c r="J127" s="1361"/>
      <c r="K127" s="1361"/>
      <c r="L127" s="1361"/>
      <c r="M127" s="1361"/>
      <c r="N127" s="1361"/>
      <c r="O127" s="2129"/>
      <c r="P127" s="2129"/>
      <c r="Q127" s="1461"/>
      <c r="R127" s="1326"/>
      <c r="T127" s="1326"/>
      <c r="U127" s="1328"/>
    </row>
    <row r="128" spans="2:21">
      <c r="B128" s="1775"/>
      <c r="C128" s="1781"/>
      <c r="D128" s="1324"/>
      <c r="E128" s="1444"/>
      <c r="F128" s="1444"/>
      <c r="G128" s="1444"/>
      <c r="H128" s="1324"/>
      <c r="I128" s="1361"/>
      <c r="J128" s="1361"/>
      <c r="K128" s="1361"/>
      <c r="L128" s="1361"/>
      <c r="M128" s="1361"/>
      <c r="N128" s="1361"/>
      <c r="O128" s="2129"/>
      <c r="P128" s="2129"/>
      <c r="Q128" s="1461"/>
      <c r="R128" s="1326"/>
      <c r="T128" s="1326"/>
      <c r="U128" s="1328"/>
    </row>
    <row r="129" spans="2:21">
      <c r="B129" s="1775"/>
      <c r="C129" s="1778"/>
      <c r="D129" s="1324"/>
      <c r="E129" s="1444"/>
      <c r="F129" s="1444"/>
      <c r="G129" s="1444"/>
      <c r="H129" s="1324"/>
      <c r="I129" s="1459"/>
      <c r="J129" s="1459"/>
      <c r="K129" s="1459"/>
      <c r="L129" s="1459"/>
      <c r="M129" s="1459"/>
      <c r="N129" s="1459"/>
      <c r="O129" s="1459"/>
      <c r="P129" s="1459"/>
      <c r="Q129" s="1461"/>
      <c r="R129" s="1326"/>
      <c r="T129" s="1326"/>
      <c r="U129" s="1328"/>
    </row>
    <row r="130" spans="2:21">
      <c r="B130" s="1775"/>
      <c r="C130" s="1778"/>
      <c r="D130" s="1324"/>
      <c r="E130" s="1444"/>
      <c r="F130" s="1444"/>
      <c r="G130" s="1444"/>
      <c r="H130" s="1324"/>
      <c r="I130" s="1459"/>
      <c r="J130" s="1459"/>
      <c r="K130" s="1459"/>
      <c r="L130" s="1459"/>
      <c r="M130" s="1459"/>
      <c r="N130" s="1459"/>
      <c r="O130" s="1361"/>
      <c r="P130" s="1361"/>
      <c r="Q130" s="1461"/>
      <c r="R130" s="1326"/>
      <c r="T130" s="1326"/>
      <c r="U130" s="1328"/>
    </row>
    <row r="131" spans="2:21">
      <c r="B131" s="1775"/>
      <c r="C131" s="1756"/>
      <c r="D131" s="1434"/>
      <c r="E131" s="1426"/>
      <c r="F131" s="1426"/>
      <c r="G131" s="1426"/>
      <c r="H131" s="1434"/>
      <c r="I131" s="1361"/>
      <c r="J131" s="1361"/>
      <c r="K131" s="1361"/>
      <c r="L131" s="1361"/>
      <c r="M131" s="1361"/>
      <c r="N131" s="1361"/>
      <c r="O131" s="1361"/>
      <c r="P131" s="1361"/>
      <c r="Q131" s="1434"/>
      <c r="R131" s="1326"/>
      <c r="T131" s="1326"/>
      <c r="U131" s="1328"/>
    </row>
    <row r="132" spans="2:21">
      <c r="B132" s="1775"/>
      <c r="C132" s="1756"/>
      <c r="D132" s="1434"/>
      <c r="E132" s="1426"/>
      <c r="F132" s="1426"/>
      <c r="G132" s="1426"/>
      <c r="H132" s="1434"/>
      <c r="I132" s="1361"/>
      <c r="J132" s="1361"/>
      <c r="K132" s="1361"/>
      <c r="L132" s="1361"/>
      <c r="M132" s="1361"/>
      <c r="N132" s="1361"/>
      <c r="O132" s="1361"/>
      <c r="P132" s="1361"/>
      <c r="Q132" s="1434"/>
      <c r="R132" s="1326"/>
      <c r="T132" s="1326"/>
      <c r="U132" s="1328"/>
    </row>
    <row r="133" spans="2:21">
      <c r="B133" s="1757"/>
      <c r="C133" s="1756"/>
      <c r="D133" s="1434"/>
      <c r="E133" s="1426"/>
      <c r="F133" s="1426"/>
      <c r="G133" s="1426"/>
      <c r="H133" s="1434"/>
      <c r="I133" s="1361"/>
      <c r="J133" s="1361"/>
      <c r="K133" s="1361"/>
      <c r="L133" s="1361"/>
      <c r="M133" s="1361"/>
      <c r="N133" s="1361"/>
      <c r="O133" s="1361"/>
      <c r="P133" s="1361"/>
      <c r="Q133" s="1434"/>
      <c r="R133" s="1326"/>
      <c r="T133" s="1326"/>
      <c r="U133" s="1328"/>
    </row>
    <row r="134" spans="2:21">
      <c r="B134" s="1757"/>
      <c r="C134" s="1756"/>
      <c r="D134" s="1434"/>
      <c r="E134" s="1426"/>
      <c r="F134" s="1426"/>
      <c r="G134" s="1426"/>
      <c r="H134" s="1434"/>
      <c r="I134" s="1361"/>
      <c r="J134" s="1361"/>
      <c r="K134" s="1361"/>
      <c r="L134" s="1361"/>
      <c r="M134" s="1361"/>
      <c r="N134" s="1361"/>
      <c r="O134" s="1361"/>
      <c r="P134" s="1361"/>
      <c r="Q134" s="1434"/>
      <c r="R134" s="1326"/>
      <c r="T134" s="1326"/>
      <c r="U134" s="1328"/>
    </row>
    <row r="135" spans="2:21">
      <c r="B135" s="1757"/>
      <c r="C135" s="1756"/>
      <c r="D135" s="1434"/>
      <c r="E135" s="1426"/>
      <c r="F135" s="1426"/>
      <c r="G135" s="1426"/>
      <c r="H135" s="1434"/>
      <c r="I135" s="1361"/>
      <c r="J135" s="1361"/>
      <c r="K135" s="1361"/>
      <c r="L135" s="1361"/>
      <c r="M135" s="1361"/>
      <c r="N135" s="1361"/>
      <c r="O135" s="1361"/>
      <c r="P135" s="1361"/>
      <c r="Q135" s="1434"/>
      <c r="R135" s="1326"/>
      <c r="T135" s="1326"/>
      <c r="U135" s="1328"/>
    </row>
    <row r="136" spans="2:21">
      <c r="B136" s="1757"/>
      <c r="C136" s="1756"/>
      <c r="D136" s="1434"/>
      <c r="E136" s="1426"/>
      <c r="F136" s="1426"/>
      <c r="G136" s="1426"/>
      <c r="H136" s="1434"/>
      <c r="I136" s="1361"/>
      <c r="J136" s="1361"/>
      <c r="K136" s="1361"/>
      <c r="L136" s="1361"/>
      <c r="M136" s="1361"/>
      <c r="N136" s="1361"/>
      <c r="O136" s="1361"/>
      <c r="P136" s="1361"/>
      <c r="Q136" s="1434"/>
      <c r="R136" s="1326"/>
      <c r="T136" s="1326"/>
      <c r="U136" s="1328"/>
    </row>
    <row r="137" spans="2:21">
      <c r="B137" s="1757"/>
      <c r="C137" s="1756"/>
      <c r="D137" s="1434"/>
      <c r="E137" s="1426"/>
      <c r="F137" s="1426"/>
      <c r="G137" s="1426"/>
      <c r="H137" s="1434"/>
      <c r="I137" s="1361"/>
      <c r="J137" s="1361"/>
      <c r="K137" s="1361"/>
      <c r="L137" s="1361"/>
      <c r="M137" s="1361"/>
      <c r="N137" s="1361"/>
      <c r="O137" s="1361"/>
      <c r="P137" s="1361"/>
      <c r="Q137" s="1434"/>
      <c r="R137" s="1326"/>
      <c r="T137" s="1326"/>
      <c r="U137" s="1328"/>
    </row>
    <row r="138" spans="2:21">
      <c r="B138" s="1757"/>
      <c r="C138" s="1756"/>
      <c r="D138" s="1434"/>
      <c r="E138" s="1426"/>
      <c r="F138" s="1426"/>
      <c r="G138" s="1426"/>
      <c r="H138" s="1434"/>
      <c r="I138" s="1361"/>
      <c r="J138" s="1361"/>
      <c r="K138" s="1361"/>
      <c r="L138" s="1361"/>
      <c r="M138" s="1361"/>
      <c r="N138" s="1361"/>
      <c r="O138" s="1361"/>
      <c r="P138" s="1361"/>
      <c r="Q138" s="1434"/>
      <c r="R138" s="1326"/>
      <c r="T138" s="1326"/>
      <c r="U138" s="1328"/>
    </row>
    <row r="139" spans="2:21">
      <c r="B139" s="1757"/>
      <c r="C139" s="1756"/>
      <c r="D139" s="1434"/>
      <c r="E139" s="1426"/>
      <c r="F139" s="1426"/>
      <c r="G139" s="1426"/>
      <c r="H139" s="1434"/>
      <c r="I139" s="1361"/>
      <c r="J139" s="1361"/>
      <c r="K139" s="1361"/>
      <c r="L139" s="1361"/>
      <c r="M139" s="1361"/>
      <c r="N139" s="1361"/>
      <c r="O139" s="1361"/>
      <c r="P139" s="1361"/>
      <c r="Q139" s="1434"/>
      <c r="R139" s="1326"/>
      <c r="T139" s="1326"/>
      <c r="U139" s="1328"/>
    </row>
    <row r="140" spans="2:21">
      <c r="B140" s="1757"/>
      <c r="C140" s="1778"/>
      <c r="D140" s="1434"/>
      <c r="E140" s="1426"/>
      <c r="F140" s="1426"/>
      <c r="G140" s="1426"/>
      <c r="H140" s="1434"/>
      <c r="I140" s="1445"/>
      <c r="J140" s="1445"/>
      <c r="K140" s="1446"/>
      <c r="L140" s="1446"/>
      <c r="M140" s="1446"/>
      <c r="N140" s="1446"/>
      <c r="O140" s="1446"/>
      <c r="P140" s="1446"/>
      <c r="Q140" s="2595"/>
      <c r="R140" s="1326"/>
      <c r="T140" s="1326"/>
      <c r="U140" s="1328"/>
    </row>
    <row r="141" spans="2:21">
      <c r="B141" s="1757"/>
      <c r="C141" s="1780"/>
      <c r="D141" s="1434"/>
      <c r="E141" s="1426"/>
      <c r="F141" s="1426"/>
      <c r="G141" s="1426"/>
      <c r="H141" s="1434"/>
      <c r="I141" s="1445"/>
      <c r="J141" s="1445"/>
      <c r="K141" s="1446"/>
      <c r="L141" s="1446"/>
      <c r="M141" s="1446"/>
      <c r="N141" s="1446"/>
      <c r="O141" s="1446"/>
      <c r="P141" s="1446"/>
      <c r="Q141" s="2596"/>
      <c r="R141" s="1326"/>
      <c r="T141" s="1326"/>
      <c r="U141" s="1328"/>
    </row>
    <row r="142" spans="2:21">
      <c r="B142" s="1775"/>
      <c r="C142" s="1776"/>
      <c r="D142" s="1434"/>
      <c r="E142" s="1426"/>
      <c r="F142" s="1426"/>
      <c r="G142" s="1426"/>
      <c r="H142" s="1434"/>
      <c r="I142" s="2597"/>
      <c r="J142" s="2133"/>
      <c r="K142" s="2597"/>
      <c r="L142" s="2133"/>
      <c r="M142" s="2597"/>
      <c r="N142" s="2133"/>
      <c r="O142" s="2597"/>
      <c r="P142" s="2133"/>
      <c r="Q142" s="2596"/>
      <c r="R142" s="1326"/>
      <c r="T142" s="1326"/>
      <c r="U142" s="1328"/>
    </row>
    <row r="143" spans="2:21">
      <c r="B143" s="1755"/>
      <c r="C143" s="1777"/>
      <c r="D143" s="2138"/>
      <c r="E143" s="1455"/>
      <c r="F143" s="1455"/>
      <c r="G143" s="1455"/>
      <c r="H143" s="2116"/>
      <c r="I143" s="2597"/>
      <c r="J143" s="2133"/>
      <c r="K143" s="2597"/>
      <c r="L143" s="2133"/>
      <c r="M143" s="2597"/>
      <c r="N143" s="2133"/>
      <c r="O143" s="2603"/>
      <c r="P143" s="2135"/>
      <c r="Q143" s="2596"/>
      <c r="R143" s="1326"/>
      <c r="T143" s="1326"/>
      <c r="U143" s="1328"/>
    </row>
    <row r="144" spans="2:21">
      <c r="B144" s="1755"/>
      <c r="C144" s="1756"/>
      <c r="D144" s="1324"/>
      <c r="E144" s="1444"/>
      <c r="F144" s="1444"/>
      <c r="G144" s="1444"/>
      <c r="H144" s="1434"/>
      <c r="I144" s="2597"/>
      <c r="J144" s="2133"/>
      <c r="K144" s="2597"/>
      <c r="L144" s="2133"/>
      <c r="M144" s="2597"/>
      <c r="N144" s="2133"/>
      <c r="O144" s="2603"/>
      <c r="P144" s="2135"/>
      <c r="Q144" s="2596"/>
      <c r="R144" s="1326"/>
      <c r="T144" s="1326"/>
      <c r="U144" s="1328"/>
    </row>
    <row r="145" spans="2:21">
      <c r="B145" s="1775"/>
      <c r="C145" s="1756"/>
      <c r="D145" s="1324"/>
      <c r="E145" s="1444"/>
      <c r="F145" s="1444"/>
      <c r="G145" s="1444"/>
      <c r="H145" s="1434"/>
      <c r="I145" s="1463"/>
      <c r="J145" s="1463"/>
      <c r="K145" s="1464"/>
      <c r="L145" s="1464"/>
      <c r="M145" s="1464"/>
      <c r="N145" s="1464"/>
      <c r="O145" s="1465"/>
      <c r="P145" s="1465"/>
      <c r="Q145" s="1466"/>
      <c r="R145" s="1326"/>
      <c r="T145" s="1326"/>
      <c r="U145" s="1328"/>
    </row>
    <row r="146" spans="2:21">
      <c r="B146" s="1757"/>
      <c r="C146" s="1781"/>
      <c r="D146" s="1324"/>
      <c r="E146" s="1444"/>
      <c r="F146" s="1444"/>
      <c r="G146" s="1444"/>
      <c r="H146" s="1324"/>
      <c r="I146" s="1326"/>
      <c r="J146" s="1326"/>
      <c r="K146" s="1459"/>
      <c r="L146" s="1459"/>
      <c r="M146" s="1361"/>
      <c r="N146" s="1361"/>
      <c r="O146" s="1361"/>
      <c r="P146" s="1361"/>
      <c r="Q146" s="1434"/>
      <c r="R146" s="1326"/>
      <c r="T146" s="1326"/>
      <c r="U146" s="1328"/>
    </row>
    <row r="147" spans="2:21">
      <c r="B147" s="1757"/>
      <c r="C147" s="1781"/>
      <c r="D147" s="1324"/>
      <c r="E147" s="1444"/>
      <c r="F147" s="1444"/>
      <c r="G147" s="1444"/>
      <c r="H147" s="1324"/>
      <c r="I147" s="1326"/>
      <c r="J147" s="1326"/>
      <c r="K147" s="1459"/>
      <c r="L147" s="1459"/>
      <c r="M147" s="1361"/>
      <c r="N147" s="1361"/>
      <c r="O147" s="2129"/>
      <c r="P147" s="2129"/>
      <c r="Q147" s="1467"/>
      <c r="R147" s="1326"/>
      <c r="T147" s="1326"/>
      <c r="U147" s="1328"/>
    </row>
    <row r="148" spans="2:21">
      <c r="B148" s="1775"/>
      <c r="C148" s="1781"/>
      <c r="D148" s="1324"/>
      <c r="E148" s="1444"/>
      <c r="F148" s="1444"/>
      <c r="G148" s="1444"/>
      <c r="H148" s="1434"/>
      <c r="I148" s="2129"/>
      <c r="J148" s="2129"/>
      <c r="K148" s="2129"/>
      <c r="L148" s="2129"/>
      <c r="M148" s="2129"/>
      <c r="N148" s="2129"/>
      <c r="O148" s="2129"/>
      <c r="P148" s="2129"/>
      <c r="Q148" s="1467"/>
      <c r="R148" s="1326"/>
      <c r="T148" s="1326"/>
      <c r="U148" s="1328"/>
    </row>
    <row r="149" spans="2:21">
      <c r="B149" s="1775"/>
      <c r="C149" s="1781"/>
      <c r="D149" s="1324"/>
      <c r="E149" s="1444"/>
      <c r="F149" s="1444"/>
      <c r="G149" s="1444"/>
      <c r="H149" s="1434"/>
      <c r="I149" s="2129"/>
      <c r="J149" s="2129"/>
      <c r="K149" s="2129"/>
      <c r="L149" s="2129"/>
      <c r="M149" s="2129"/>
      <c r="N149" s="2129"/>
      <c r="O149" s="2129"/>
      <c r="P149" s="2129"/>
      <c r="Q149" s="1468"/>
      <c r="R149" s="1326"/>
      <c r="T149" s="1326"/>
      <c r="U149" s="1328"/>
    </row>
    <row r="150" spans="2:21">
      <c r="B150" s="1775"/>
      <c r="C150" s="1781"/>
      <c r="D150" s="1324"/>
      <c r="E150" s="1444"/>
      <c r="F150" s="1444"/>
      <c r="G150" s="1444"/>
      <c r="H150" s="1434"/>
      <c r="I150" s="2129"/>
      <c r="J150" s="2129"/>
      <c r="K150" s="2129"/>
      <c r="L150" s="2129"/>
      <c r="M150" s="2129"/>
      <c r="N150" s="2129"/>
      <c r="O150" s="2129"/>
      <c r="P150" s="2129"/>
      <c r="Q150" s="1468"/>
      <c r="R150" s="1326"/>
      <c r="T150" s="1326"/>
      <c r="U150" s="1328"/>
    </row>
    <row r="151" spans="2:21">
      <c r="B151" s="1775"/>
      <c r="C151" s="1782"/>
      <c r="D151" s="1324"/>
      <c r="E151" s="1444"/>
      <c r="F151" s="1444"/>
      <c r="G151" s="1444"/>
      <c r="H151" s="1434"/>
      <c r="I151" s="2129"/>
      <c r="J151" s="2129"/>
      <c r="K151" s="2129"/>
      <c r="L151" s="2129"/>
      <c r="M151" s="2129"/>
      <c r="N151" s="2129"/>
      <c r="O151" s="2129"/>
      <c r="P151" s="2129"/>
      <c r="Q151" s="1468"/>
      <c r="R151" s="1326"/>
      <c r="T151" s="1326"/>
      <c r="U151" s="1328"/>
    </row>
    <row r="152" spans="2:21">
      <c r="B152" s="1775"/>
      <c r="C152" s="1756"/>
      <c r="D152" s="1434"/>
      <c r="E152" s="1426"/>
      <c r="F152" s="1426"/>
      <c r="G152" s="1426"/>
      <c r="H152" s="1434"/>
      <c r="I152" s="1361"/>
      <c r="J152" s="1361"/>
      <c r="K152" s="1361"/>
      <c r="L152" s="1361"/>
      <c r="M152" s="1361"/>
      <c r="N152" s="1361"/>
      <c r="O152" s="1361"/>
      <c r="P152" s="1361"/>
      <c r="Q152" s="1434"/>
      <c r="R152" s="1326"/>
      <c r="T152" s="1326"/>
      <c r="U152" s="1328"/>
    </row>
    <row r="153" spans="2:21">
      <c r="B153" s="1775"/>
      <c r="C153" s="1756"/>
      <c r="D153" s="1434"/>
      <c r="E153" s="1426"/>
      <c r="F153" s="1426"/>
      <c r="G153" s="1426"/>
      <c r="H153" s="1434"/>
      <c r="I153" s="1361"/>
      <c r="J153" s="1361"/>
      <c r="K153" s="1361"/>
      <c r="L153" s="1361"/>
      <c r="M153" s="1361"/>
      <c r="N153" s="1361"/>
      <c r="O153" s="1361"/>
      <c r="P153" s="1361"/>
      <c r="Q153" s="1434"/>
      <c r="R153" s="1326"/>
      <c r="T153" s="1326"/>
      <c r="U153" s="1328"/>
    </row>
    <row r="154" spans="2:21">
      <c r="B154" s="1757"/>
      <c r="C154" s="1756"/>
      <c r="D154" s="1434"/>
      <c r="E154" s="1426"/>
      <c r="F154" s="1426"/>
      <c r="G154" s="1426"/>
      <c r="H154" s="1434"/>
      <c r="I154" s="1361"/>
      <c r="J154" s="1361"/>
      <c r="K154" s="1361"/>
      <c r="L154" s="1361"/>
      <c r="M154" s="1361"/>
      <c r="N154" s="1361"/>
      <c r="O154" s="1361"/>
      <c r="P154" s="1361"/>
      <c r="Q154" s="1434"/>
      <c r="R154" s="1326"/>
      <c r="T154" s="1326"/>
      <c r="U154" s="1328"/>
    </row>
    <row r="155" spans="2:21">
      <c r="B155" s="1757"/>
      <c r="C155" s="1756"/>
      <c r="D155" s="1434"/>
      <c r="E155" s="1426"/>
      <c r="F155" s="1426"/>
      <c r="G155" s="1426"/>
      <c r="H155" s="1434"/>
      <c r="I155" s="1361"/>
      <c r="J155" s="1361"/>
      <c r="K155" s="1361"/>
      <c r="L155" s="1361"/>
      <c r="M155" s="1361"/>
      <c r="N155" s="1361"/>
      <c r="O155" s="1361"/>
      <c r="P155" s="1361"/>
      <c r="Q155" s="1434"/>
      <c r="R155" s="1326"/>
      <c r="T155" s="1326"/>
      <c r="U155" s="1328"/>
    </row>
    <row r="156" spans="2:21">
      <c r="B156" s="1757"/>
      <c r="C156" s="1756"/>
      <c r="D156" s="1434"/>
      <c r="E156" s="1426"/>
      <c r="F156" s="1426"/>
      <c r="G156" s="1426"/>
      <c r="H156" s="1434"/>
      <c r="I156" s="1361"/>
      <c r="J156" s="1361"/>
      <c r="K156" s="1361"/>
      <c r="L156" s="1361"/>
      <c r="M156" s="1361"/>
      <c r="N156" s="1361"/>
      <c r="O156" s="1361"/>
      <c r="P156" s="1361"/>
      <c r="Q156" s="1434"/>
      <c r="R156" s="1326"/>
      <c r="T156" s="1326"/>
      <c r="U156" s="1328"/>
    </row>
    <row r="157" spans="2:21">
      <c r="B157" s="1757"/>
      <c r="C157" s="1756"/>
      <c r="D157" s="1434"/>
      <c r="E157" s="1426"/>
      <c r="F157" s="1426"/>
      <c r="G157" s="1426"/>
      <c r="H157" s="1434"/>
      <c r="I157" s="1361"/>
      <c r="J157" s="1361"/>
      <c r="K157" s="1361"/>
      <c r="L157" s="1361"/>
      <c r="M157" s="1361"/>
      <c r="N157" s="1361"/>
      <c r="O157" s="1361"/>
      <c r="P157" s="1361"/>
      <c r="Q157" s="1434"/>
      <c r="R157" s="1326"/>
      <c r="T157" s="1326"/>
      <c r="U157" s="1328"/>
    </row>
    <row r="158" spans="2:21">
      <c r="B158" s="1757"/>
      <c r="C158" s="1783"/>
      <c r="D158" s="1470"/>
      <c r="E158" s="1470"/>
      <c r="F158" s="1470"/>
      <c r="G158" s="1470"/>
      <c r="H158" s="1470"/>
      <c r="I158" s="1471"/>
      <c r="J158" s="1471"/>
      <c r="K158" s="1471"/>
      <c r="L158" s="1471"/>
      <c r="M158" s="1471"/>
      <c r="N158" s="1471"/>
      <c r="O158" s="1471"/>
      <c r="P158" s="1471"/>
      <c r="Q158" s="1470"/>
      <c r="R158" s="1326"/>
      <c r="T158" s="1326"/>
      <c r="U158" s="1328"/>
    </row>
    <row r="159" spans="2:21">
      <c r="B159" s="1757"/>
      <c r="C159" s="1756"/>
      <c r="D159" s="1324"/>
      <c r="E159" s="1444"/>
      <c r="F159" s="1444"/>
      <c r="G159" s="1444"/>
      <c r="H159" s="1434"/>
      <c r="I159" s="1445"/>
      <c r="J159" s="1445"/>
      <c r="K159" s="1446"/>
      <c r="L159" s="1446"/>
      <c r="M159" s="1446"/>
      <c r="N159" s="1446"/>
      <c r="O159" s="1446"/>
      <c r="P159" s="1446"/>
      <c r="Q159" s="2595"/>
      <c r="R159" s="1326"/>
      <c r="T159" s="1326"/>
      <c r="U159" s="1328"/>
    </row>
    <row r="160" spans="2:21">
      <c r="B160" s="1775"/>
      <c r="C160" s="1782"/>
      <c r="D160" s="1324"/>
      <c r="E160" s="1444"/>
      <c r="F160" s="1444"/>
      <c r="G160" s="1444"/>
      <c r="H160" s="1434"/>
      <c r="I160" s="1445"/>
      <c r="J160" s="1445"/>
      <c r="K160" s="1446"/>
      <c r="L160" s="1446"/>
      <c r="M160" s="1446"/>
      <c r="N160" s="1446"/>
      <c r="O160" s="1446"/>
      <c r="P160" s="1446"/>
      <c r="Q160" s="2596"/>
      <c r="R160" s="1326"/>
      <c r="T160" s="1326"/>
      <c r="U160" s="1328"/>
    </row>
    <row r="161" spans="2:21">
      <c r="B161" s="1757"/>
      <c r="C161" s="1782"/>
      <c r="D161" s="1324"/>
      <c r="E161" s="1444"/>
      <c r="F161" s="1444"/>
      <c r="G161" s="1444"/>
      <c r="H161" s="2136"/>
      <c r="I161" s="2597"/>
      <c r="J161" s="2133"/>
      <c r="K161" s="2597"/>
      <c r="L161" s="2133"/>
      <c r="M161" s="2597"/>
      <c r="N161" s="2133"/>
      <c r="O161" s="2597"/>
      <c r="P161" s="2133"/>
      <c r="Q161" s="2596"/>
      <c r="R161" s="1326"/>
      <c r="T161" s="1326"/>
      <c r="U161" s="1328"/>
    </row>
    <row r="162" spans="2:21">
      <c r="B162" s="1775"/>
      <c r="C162" s="1782"/>
      <c r="D162" s="1324"/>
      <c r="E162" s="1444"/>
      <c r="F162" s="1444"/>
      <c r="G162" s="1444"/>
      <c r="H162" s="1434"/>
      <c r="I162" s="2597"/>
      <c r="J162" s="2133"/>
      <c r="K162" s="2597"/>
      <c r="L162" s="2133"/>
      <c r="M162" s="2597"/>
      <c r="N162" s="2133"/>
      <c r="O162" s="2603"/>
      <c r="P162" s="2135"/>
      <c r="Q162" s="2596"/>
      <c r="R162" s="1326"/>
      <c r="T162" s="1326"/>
      <c r="U162" s="1328"/>
    </row>
    <row r="163" spans="2:21">
      <c r="B163" s="1775"/>
      <c r="C163" s="1782"/>
      <c r="D163" s="1324"/>
      <c r="E163" s="1444"/>
      <c r="F163" s="1444"/>
      <c r="G163" s="1444"/>
      <c r="H163" s="1434"/>
      <c r="I163" s="2597"/>
      <c r="J163" s="2133"/>
      <c r="K163" s="2597"/>
      <c r="L163" s="2133"/>
      <c r="M163" s="2597"/>
      <c r="N163" s="2133"/>
      <c r="O163" s="2603"/>
      <c r="P163" s="2135"/>
      <c r="Q163" s="2596"/>
      <c r="R163" s="1326"/>
      <c r="T163" s="1326"/>
      <c r="U163" s="1328"/>
    </row>
    <row r="164" spans="2:21">
      <c r="B164" s="1775"/>
      <c r="C164" s="1756"/>
      <c r="D164" s="1324"/>
      <c r="E164" s="1444"/>
      <c r="F164" s="1444"/>
      <c r="G164" s="1444"/>
      <c r="H164" s="1434"/>
      <c r="I164" s="2470"/>
      <c r="J164" s="2470"/>
      <c r="K164" s="2473"/>
      <c r="L164" s="2473"/>
      <c r="M164" s="2473"/>
      <c r="N164" s="2473"/>
      <c r="O164" s="2994"/>
      <c r="P164" s="2994"/>
      <c r="Q164" s="2994"/>
      <c r="R164" s="1326"/>
      <c r="T164" s="1326"/>
      <c r="U164" s="1328"/>
    </row>
    <row r="165" spans="2:21">
      <c r="B165" s="1775"/>
      <c r="C165" s="1782"/>
      <c r="D165" s="1324"/>
      <c r="E165" s="1444"/>
      <c r="F165" s="1444"/>
      <c r="G165" s="1444"/>
      <c r="H165" s="1434"/>
      <c r="I165" s="2129"/>
      <c r="J165" s="2129"/>
      <c r="K165" s="2129"/>
      <c r="L165" s="2129"/>
      <c r="M165" s="2129"/>
      <c r="N165" s="2129"/>
      <c r="O165" s="2129"/>
      <c r="P165" s="2129"/>
      <c r="Q165" s="1468"/>
      <c r="R165" s="1326"/>
      <c r="T165" s="1326"/>
      <c r="U165" s="1328"/>
    </row>
    <row r="166" spans="2:21">
      <c r="B166" s="1757"/>
      <c r="C166" s="1784"/>
      <c r="D166" s="1324"/>
      <c r="E166" s="1444"/>
      <c r="F166" s="1444"/>
      <c r="G166" s="1444"/>
      <c r="H166" s="1474"/>
      <c r="I166" s="2129"/>
      <c r="J166" s="2129"/>
      <c r="K166" s="2129"/>
      <c r="L166" s="2129"/>
      <c r="M166" s="2129"/>
      <c r="N166" s="2129"/>
      <c r="O166" s="2129"/>
      <c r="P166" s="2129"/>
      <c r="Q166" s="1468"/>
      <c r="R166" s="1326"/>
      <c r="T166" s="1326"/>
      <c r="U166" s="1328"/>
    </row>
    <row r="167" spans="2:21">
      <c r="B167" s="1775"/>
      <c r="C167" s="1756"/>
      <c r="D167" s="1434"/>
      <c r="E167" s="1426"/>
      <c r="F167" s="1426"/>
      <c r="G167" s="1426"/>
      <c r="H167" s="1434"/>
      <c r="I167" s="1361"/>
      <c r="J167" s="1361"/>
      <c r="K167" s="1361"/>
      <c r="L167" s="1361"/>
      <c r="M167" s="1361"/>
      <c r="N167" s="1361"/>
      <c r="O167" s="1361"/>
      <c r="P167" s="1361"/>
      <c r="Q167" s="1434"/>
      <c r="R167" s="1326"/>
      <c r="T167" s="1326"/>
      <c r="U167" s="1328"/>
    </row>
    <row r="168" spans="2:21">
      <c r="B168" s="1775"/>
      <c r="C168" s="1756"/>
      <c r="D168" s="1434"/>
      <c r="E168" s="1426"/>
      <c r="F168" s="1426"/>
      <c r="G168" s="1426"/>
      <c r="H168" s="1434"/>
      <c r="I168" s="1361"/>
      <c r="J168" s="1361"/>
      <c r="K168" s="1361"/>
      <c r="L168" s="1361"/>
      <c r="M168" s="1361"/>
      <c r="N168" s="1361"/>
      <c r="O168" s="1361"/>
      <c r="P168" s="1361"/>
      <c r="Q168" s="1434"/>
      <c r="R168" s="1326"/>
      <c r="T168" s="1326"/>
      <c r="U168" s="1328"/>
    </row>
    <row r="169" spans="2:21">
      <c r="B169" s="1757"/>
      <c r="C169" s="1756"/>
      <c r="D169" s="1434"/>
      <c r="E169" s="1426"/>
      <c r="F169" s="1426"/>
      <c r="G169" s="1426"/>
      <c r="H169" s="1434"/>
      <c r="I169" s="1361"/>
      <c r="J169" s="1361"/>
      <c r="K169" s="1361"/>
      <c r="L169" s="1361"/>
      <c r="M169" s="1361"/>
      <c r="N169" s="1361"/>
      <c r="O169" s="1361"/>
      <c r="P169" s="1361"/>
      <c r="Q169" s="1434"/>
      <c r="R169" s="1326"/>
      <c r="T169" s="1326"/>
      <c r="U169" s="1328"/>
    </row>
    <row r="170" spans="2:21">
      <c r="B170" s="1757"/>
      <c r="C170" s="1756"/>
      <c r="D170" s="1434"/>
      <c r="E170" s="1426"/>
      <c r="F170" s="1426"/>
      <c r="G170" s="1426"/>
      <c r="H170" s="1434"/>
      <c r="I170" s="1361"/>
      <c r="J170" s="1361"/>
      <c r="K170" s="1361"/>
      <c r="L170" s="1361"/>
      <c r="M170" s="1361"/>
      <c r="N170" s="1361"/>
      <c r="O170" s="1361"/>
      <c r="P170" s="1361"/>
      <c r="Q170" s="1434"/>
      <c r="R170" s="1326"/>
      <c r="T170" s="1326"/>
      <c r="U170" s="1328"/>
    </row>
    <row r="171" spans="2:21">
      <c r="B171" s="1757"/>
      <c r="C171" s="1756"/>
      <c r="D171" s="1434"/>
      <c r="E171" s="1426"/>
      <c r="F171" s="1426"/>
      <c r="G171" s="1426"/>
      <c r="H171" s="1434"/>
      <c r="I171" s="1361"/>
      <c r="J171" s="1361"/>
      <c r="K171" s="1361"/>
      <c r="L171" s="1361"/>
      <c r="M171" s="1361"/>
      <c r="N171" s="1361"/>
      <c r="O171" s="1361"/>
      <c r="P171" s="1361"/>
      <c r="Q171" s="1434"/>
      <c r="R171" s="1326"/>
      <c r="T171" s="1326"/>
      <c r="U171" s="1328"/>
    </row>
    <row r="172" spans="2:21">
      <c r="B172" s="1757"/>
      <c r="C172" s="1756"/>
      <c r="D172" s="1434"/>
      <c r="E172" s="1426"/>
      <c r="F172" s="1426"/>
      <c r="G172" s="1426"/>
      <c r="H172" s="1434"/>
      <c r="I172" s="1361"/>
      <c r="J172" s="1361"/>
      <c r="K172" s="1361"/>
      <c r="L172" s="1361"/>
      <c r="M172" s="1361"/>
      <c r="N172" s="1361"/>
      <c r="O172" s="1361"/>
      <c r="P172" s="1361"/>
      <c r="Q172" s="1434"/>
      <c r="R172" s="1326"/>
      <c r="T172" s="1326"/>
      <c r="U172" s="1328"/>
    </row>
    <row r="173" spans="2:21">
      <c r="B173" s="1757"/>
      <c r="C173" s="1756"/>
      <c r="D173" s="1434"/>
      <c r="E173" s="1426"/>
      <c r="F173" s="1426"/>
      <c r="G173" s="1426"/>
      <c r="H173" s="1434"/>
      <c r="I173" s="1361"/>
      <c r="J173" s="1361"/>
      <c r="K173" s="1361"/>
      <c r="L173" s="1361"/>
      <c r="M173" s="1361"/>
      <c r="N173" s="1361"/>
      <c r="O173" s="1361"/>
      <c r="P173" s="1361"/>
      <c r="Q173" s="1434"/>
      <c r="R173" s="1326"/>
      <c r="T173" s="1326"/>
      <c r="U173" s="1328"/>
    </row>
    <row r="174" spans="2:21">
      <c r="B174" s="1757"/>
      <c r="C174" s="1756"/>
      <c r="D174" s="1434"/>
      <c r="E174" s="1426"/>
      <c r="F174" s="1426"/>
      <c r="G174" s="1426"/>
      <c r="H174" s="1434"/>
      <c r="I174" s="1361"/>
      <c r="J174" s="1361"/>
      <c r="K174" s="1361"/>
      <c r="L174" s="1361"/>
      <c r="M174" s="1361"/>
      <c r="N174" s="1361"/>
      <c r="O174" s="1361"/>
      <c r="P174" s="1361"/>
      <c r="Q174" s="1434"/>
      <c r="R174" s="1326"/>
      <c r="T174" s="1326"/>
      <c r="U174" s="1328"/>
    </row>
    <row r="175" spans="2:21">
      <c r="B175" s="1757"/>
      <c r="C175" s="1756"/>
      <c r="D175" s="1434"/>
      <c r="E175" s="1426"/>
      <c r="F175" s="1426"/>
      <c r="G175" s="1426"/>
      <c r="H175" s="1434"/>
      <c r="I175" s="1361"/>
      <c r="J175" s="1361"/>
      <c r="K175" s="1361"/>
      <c r="L175" s="1361"/>
      <c r="M175" s="1361"/>
      <c r="N175" s="1361"/>
      <c r="O175" s="1361"/>
      <c r="P175" s="1361"/>
      <c r="Q175" s="1434"/>
      <c r="R175" s="1326"/>
      <c r="T175" s="1326"/>
      <c r="U175" s="1328"/>
    </row>
    <row r="176" spans="2:21">
      <c r="B176" s="1757"/>
      <c r="C176" s="1756"/>
      <c r="D176" s="1434"/>
      <c r="E176" s="1426"/>
      <c r="F176" s="1426"/>
      <c r="G176" s="1426"/>
      <c r="H176" s="1434"/>
      <c r="I176" s="1361"/>
      <c r="J176" s="1361"/>
      <c r="K176" s="1361"/>
      <c r="L176" s="1361"/>
      <c r="M176" s="1361"/>
      <c r="N176" s="1361"/>
      <c r="O176" s="1361"/>
      <c r="P176" s="1361"/>
      <c r="Q176" s="1434"/>
      <c r="R176" s="1326"/>
      <c r="T176" s="1326"/>
      <c r="U176" s="1328"/>
    </row>
    <row r="177" spans="2:21">
      <c r="B177" s="1757"/>
      <c r="C177" s="1756"/>
      <c r="D177" s="1434"/>
      <c r="E177" s="1426"/>
      <c r="F177" s="1426"/>
      <c r="G177" s="1426"/>
      <c r="H177" s="1434"/>
      <c r="I177" s="1361"/>
      <c r="J177" s="1361"/>
      <c r="K177" s="1361"/>
      <c r="L177" s="1361"/>
      <c r="M177" s="1361"/>
      <c r="N177" s="1361"/>
      <c r="O177" s="1361"/>
      <c r="P177" s="1361"/>
      <c r="Q177" s="1434"/>
      <c r="R177" s="1326"/>
      <c r="T177" s="1326"/>
      <c r="U177" s="1328"/>
    </row>
    <row r="178" spans="2:21">
      <c r="B178" s="1757"/>
      <c r="C178" s="1756"/>
      <c r="D178" s="1434"/>
      <c r="E178" s="1426"/>
      <c r="F178" s="1426"/>
      <c r="G178" s="1426"/>
      <c r="H178" s="1434"/>
      <c r="I178" s="1361"/>
      <c r="J178" s="1361"/>
      <c r="K178" s="1361"/>
      <c r="L178" s="1361"/>
      <c r="M178" s="1361"/>
      <c r="N178" s="1361"/>
      <c r="O178" s="1361"/>
      <c r="P178" s="1361"/>
      <c r="Q178" s="1434"/>
      <c r="R178" s="1326"/>
      <c r="T178" s="1326"/>
      <c r="U178" s="1328"/>
    </row>
    <row r="179" spans="2:21">
      <c r="B179" s="1757"/>
      <c r="C179" s="1756"/>
      <c r="D179" s="1434"/>
      <c r="E179" s="1426"/>
      <c r="F179" s="1426"/>
      <c r="G179" s="1426"/>
      <c r="H179" s="1434"/>
      <c r="I179" s="1361"/>
      <c r="J179" s="1361"/>
      <c r="K179" s="1361"/>
      <c r="L179" s="1361"/>
      <c r="M179" s="1361"/>
      <c r="N179" s="1361"/>
      <c r="O179" s="1361"/>
      <c r="P179" s="1361"/>
      <c r="Q179" s="1434"/>
      <c r="R179" s="1326"/>
      <c r="T179" s="1326"/>
      <c r="U179" s="1328"/>
    </row>
    <row r="180" spans="2:21">
      <c r="B180" s="1757"/>
      <c r="C180" s="1756"/>
      <c r="D180" s="1434"/>
      <c r="E180" s="1426"/>
      <c r="F180" s="1426"/>
      <c r="G180" s="1426"/>
      <c r="H180" s="1434"/>
      <c r="I180" s="1361"/>
      <c r="J180" s="1361"/>
      <c r="K180" s="1361"/>
      <c r="L180" s="1361"/>
      <c r="M180" s="1361"/>
      <c r="N180" s="1361"/>
      <c r="O180" s="1361"/>
      <c r="P180" s="1361"/>
      <c r="Q180" s="1434"/>
      <c r="R180" s="1326"/>
      <c r="T180" s="1326"/>
      <c r="U180" s="1328"/>
    </row>
    <row r="181" spans="2:21">
      <c r="B181" s="1757"/>
      <c r="C181" s="1756"/>
      <c r="D181" s="1434"/>
      <c r="E181" s="1426"/>
      <c r="F181" s="1426"/>
      <c r="G181" s="1426"/>
      <c r="H181" s="1434"/>
      <c r="I181" s="1361"/>
      <c r="J181" s="1361"/>
      <c r="K181" s="1361"/>
      <c r="L181" s="1361"/>
      <c r="M181" s="1361"/>
      <c r="N181" s="1361"/>
      <c r="O181" s="1361"/>
      <c r="P181" s="1361"/>
      <c r="Q181" s="1434"/>
      <c r="R181" s="1326"/>
      <c r="T181" s="1326"/>
      <c r="U181" s="1328"/>
    </row>
    <row r="182" spans="2:21">
      <c r="B182" s="1757"/>
      <c r="C182" s="1756"/>
      <c r="D182" s="1434"/>
      <c r="E182" s="1426"/>
      <c r="F182" s="1426"/>
      <c r="G182" s="1426"/>
      <c r="H182" s="1434"/>
      <c r="I182" s="1361"/>
      <c r="J182" s="1361"/>
      <c r="K182" s="1361"/>
      <c r="L182" s="1361"/>
      <c r="M182" s="1361"/>
      <c r="N182" s="1361"/>
      <c r="O182" s="1361"/>
      <c r="P182" s="1361"/>
      <c r="Q182" s="1434"/>
      <c r="R182" s="1326"/>
      <c r="T182" s="1326"/>
      <c r="U182" s="1328"/>
    </row>
    <row r="183" spans="2:21">
      <c r="B183" s="1757"/>
      <c r="C183" s="1756"/>
      <c r="D183" s="1434"/>
      <c r="E183" s="1426"/>
      <c r="F183" s="1426"/>
      <c r="G183" s="1426"/>
      <c r="H183" s="1434"/>
      <c r="I183" s="1361"/>
      <c r="J183" s="1361"/>
      <c r="K183" s="1361"/>
      <c r="L183" s="1361"/>
      <c r="M183" s="1361"/>
      <c r="N183" s="1361"/>
      <c r="O183" s="1361"/>
      <c r="P183" s="1361"/>
      <c r="Q183" s="1434"/>
      <c r="R183" s="1326"/>
      <c r="T183" s="1326"/>
      <c r="U183" s="1328"/>
    </row>
    <row r="184" spans="2:21">
      <c r="B184" s="1757"/>
      <c r="C184" s="1756"/>
      <c r="D184" s="1434"/>
      <c r="E184" s="1426"/>
      <c r="F184" s="1426"/>
      <c r="G184" s="1426"/>
      <c r="H184" s="1434"/>
      <c r="I184" s="1361"/>
      <c r="J184" s="1361"/>
      <c r="K184" s="1361"/>
      <c r="L184" s="1361"/>
      <c r="M184" s="1361"/>
      <c r="N184" s="1361"/>
      <c r="O184" s="1361"/>
      <c r="P184" s="1361"/>
      <c r="Q184" s="1434"/>
      <c r="R184" s="1326"/>
      <c r="T184" s="1326"/>
      <c r="U184" s="1328"/>
    </row>
    <row r="185" spans="2:21">
      <c r="B185" s="1757"/>
      <c r="C185" s="1756"/>
      <c r="D185" s="1434"/>
      <c r="E185" s="1426"/>
      <c r="F185" s="1426"/>
      <c r="G185" s="1426"/>
      <c r="H185" s="1434"/>
      <c r="I185" s="1361"/>
      <c r="J185" s="1361"/>
      <c r="K185" s="1361"/>
      <c r="L185" s="1361"/>
      <c r="M185" s="1361"/>
      <c r="N185" s="1361"/>
      <c r="O185" s="1361"/>
      <c r="P185" s="1361"/>
      <c r="Q185" s="1434"/>
      <c r="R185" s="1326"/>
      <c r="T185" s="1326"/>
      <c r="U185" s="1328"/>
    </row>
    <row r="186" spans="2:21">
      <c r="B186" s="1757"/>
      <c r="C186" s="1756"/>
      <c r="D186" s="1434"/>
      <c r="E186" s="1426"/>
      <c r="F186" s="1426"/>
      <c r="G186" s="1426"/>
      <c r="H186" s="1434"/>
      <c r="I186" s="1361"/>
      <c r="J186" s="1361"/>
      <c r="K186" s="1361"/>
      <c r="L186" s="1361"/>
      <c r="M186" s="1361"/>
      <c r="N186" s="1361"/>
      <c r="O186" s="1361"/>
      <c r="P186" s="1361"/>
      <c r="Q186" s="1434"/>
      <c r="R186" s="1326"/>
      <c r="T186" s="1326"/>
      <c r="U186" s="1328"/>
    </row>
    <row r="187" spans="2:21">
      <c r="B187" s="1757"/>
      <c r="C187" s="1756"/>
      <c r="D187" s="1434"/>
      <c r="E187" s="1426"/>
      <c r="F187" s="1426"/>
      <c r="G187" s="1426"/>
      <c r="H187" s="1434"/>
      <c r="I187" s="1361"/>
      <c r="J187" s="1361"/>
      <c r="K187" s="1361"/>
      <c r="L187" s="1361"/>
      <c r="M187" s="1361"/>
      <c r="N187" s="1361"/>
      <c r="O187" s="1361"/>
      <c r="P187" s="1361"/>
      <c r="Q187" s="1434"/>
      <c r="R187" s="1326"/>
      <c r="T187" s="1326"/>
      <c r="U187" s="1328"/>
    </row>
    <row r="188" spans="2:21">
      <c r="B188" s="1757"/>
      <c r="C188" s="1756"/>
      <c r="D188" s="1434"/>
      <c r="E188" s="1426"/>
      <c r="F188" s="1426"/>
      <c r="G188" s="1426"/>
      <c r="H188" s="1434"/>
      <c r="I188" s="1361"/>
      <c r="J188" s="1361"/>
      <c r="K188" s="1361"/>
      <c r="L188" s="1361"/>
      <c r="M188" s="1361"/>
      <c r="N188" s="1361"/>
      <c r="O188" s="1361"/>
      <c r="P188" s="1361"/>
      <c r="Q188" s="1434"/>
      <c r="R188" s="1326"/>
      <c r="T188" s="1326"/>
      <c r="U188" s="1328"/>
    </row>
    <row r="189" spans="2:21">
      <c r="B189" s="1757"/>
      <c r="C189" s="1756"/>
      <c r="D189" s="1434"/>
      <c r="E189" s="1426"/>
      <c r="F189" s="1426"/>
      <c r="G189" s="1426"/>
      <c r="H189" s="1434"/>
      <c r="I189" s="1361"/>
      <c r="J189" s="1361"/>
      <c r="K189" s="1361"/>
      <c r="L189" s="1361"/>
      <c r="M189" s="1361"/>
      <c r="N189" s="1361"/>
      <c r="O189" s="1361"/>
      <c r="P189" s="1361"/>
      <c r="Q189" s="1434"/>
      <c r="R189" s="1326"/>
      <c r="T189" s="1326"/>
      <c r="U189" s="1328"/>
    </row>
    <row r="190" spans="2:21">
      <c r="B190" s="1757"/>
      <c r="C190" s="1756"/>
      <c r="D190" s="1434"/>
      <c r="E190" s="1426"/>
      <c r="F190" s="1426"/>
      <c r="G190" s="1426"/>
      <c r="H190" s="1434"/>
      <c r="I190" s="1361"/>
      <c r="J190" s="1361"/>
      <c r="K190" s="1361"/>
      <c r="L190" s="1361"/>
      <c r="M190" s="1361"/>
      <c r="N190" s="1361"/>
      <c r="O190" s="1361"/>
      <c r="P190" s="1361"/>
      <c r="Q190" s="1434"/>
      <c r="R190" s="1326"/>
      <c r="T190" s="1326"/>
      <c r="U190" s="1328"/>
    </row>
    <row r="191" spans="2:21">
      <c r="B191" s="1757"/>
      <c r="C191" s="1756"/>
      <c r="D191" s="1434"/>
      <c r="E191" s="1426"/>
      <c r="F191" s="1426"/>
      <c r="G191" s="1426"/>
      <c r="H191" s="1434"/>
      <c r="I191" s="1361"/>
      <c r="J191" s="1361"/>
      <c r="K191" s="1361"/>
      <c r="L191" s="1361"/>
      <c r="M191" s="1361"/>
      <c r="N191" s="1361"/>
      <c r="O191" s="1361"/>
      <c r="P191" s="1361"/>
      <c r="Q191" s="1434"/>
      <c r="R191" s="1326"/>
      <c r="T191" s="1326"/>
      <c r="U191" s="1328"/>
    </row>
    <row r="192" spans="2:21">
      <c r="B192" s="1757"/>
      <c r="C192" s="1756"/>
      <c r="D192" s="1434"/>
      <c r="E192" s="1426"/>
      <c r="F192" s="1426"/>
      <c r="G192" s="1426"/>
      <c r="H192" s="1434"/>
      <c r="I192" s="1361"/>
      <c r="J192" s="1361"/>
      <c r="K192" s="1361"/>
      <c r="L192" s="1361"/>
      <c r="M192" s="1361"/>
      <c r="N192" s="1361"/>
      <c r="O192" s="1361"/>
      <c r="P192" s="1361"/>
      <c r="Q192" s="1434"/>
      <c r="R192" s="1326"/>
      <c r="T192" s="1326"/>
      <c r="U192" s="1328"/>
    </row>
    <row r="193" spans="2:21">
      <c r="B193" s="1757"/>
      <c r="R193" s="1326"/>
      <c r="T193" s="1326"/>
      <c r="U193" s="1328"/>
    </row>
    <row r="194" spans="2:21">
      <c r="B194" s="1757"/>
      <c r="R194" s="1326"/>
      <c r="T194" s="1326"/>
      <c r="U194" s="1328"/>
    </row>
    <row r="195" spans="2:21">
      <c r="R195" s="1326"/>
      <c r="T195" s="1326"/>
      <c r="U195" s="1328"/>
    </row>
    <row r="196" spans="2:21">
      <c r="R196" s="1326"/>
      <c r="T196" s="1326"/>
      <c r="U196" s="1328"/>
    </row>
    <row r="197" spans="2:21">
      <c r="R197" s="1326"/>
      <c r="T197" s="1326"/>
      <c r="U197" s="1328"/>
    </row>
  </sheetData>
  <mergeCells count="50">
    <mergeCell ref="H76:T76"/>
    <mergeCell ref="H77:H79"/>
    <mergeCell ref="I77:I79"/>
    <mergeCell ref="M37:R37"/>
    <mergeCell ref="M41:T41"/>
    <mergeCell ref="C32:T34"/>
    <mergeCell ref="C81:G81"/>
    <mergeCell ref="H66:T66"/>
    <mergeCell ref="H67:H69"/>
    <mergeCell ref="I67:I69"/>
    <mergeCell ref="K67:K69"/>
    <mergeCell ref="M67:M69"/>
    <mergeCell ref="O67:O69"/>
    <mergeCell ref="Q67:Q69"/>
    <mergeCell ref="R67:R69"/>
    <mergeCell ref="T67:T69"/>
    <mergeCell ref="H70:M70"/>
    <mergeCell ref="O70:T70"/>
    <mergeCell ref="T77:T79"/>
    <mergeCell ref="H80:M80"/>
    <mergeCell ref="C71:G71"/>
    <mergeCell ref="B3:T5"/>
    <mergeCell ref="B7:T8"/>
    <mergeCell ref="B10:T10"/>
    <mergeCell ref="M14:R14"/>
    <mergeCell ref="M19:T19"/>
    <mergeCell ref="T14:T18"/>
    <mergeCell ref="Q109:Q113"/>
    <mergeCell ref="I111:I113"/>
    <mergeCell ref="K111:K113"/>
    <mergeCell ref="M111:M113"/>
    <mergeCell ref="O111:O113"/>
    <mergeCell ref="O80:T80"/>
    <mergeCell ref="K77:K79"/>
    <mergeCell ref="M77:M79"/>
    <mergeCell ref="O77:O79"/>
    <mergeCell ref="Q77:Q79"/>
    <mergeCell ref="R77:R79"/>
    <mergeCell ref="I164:Q164"/>
    <mergeCell ref="I114:Q114"/>
    <mergeCell ref="Q140:Q144"/>
    <mergeCell ref="I142:I144"/>
    <mergeCell ref="K142:K144"/>
    <mergeCell ref="M142:M144"/>
    <mergeCell ref="O142:O144"/>
    <mergeCell ref="Q159:Q163"/>
    <mergeCell ref="I161:I163"/>
    <mergeCell ref="K161:K163"/>
    <mergeCell ref="M161:M163"/>
    <mergeCell ref="O161:O163"/>
  </mergeCells>
  <pageMargins left="0.6" right="0.25" top="0.53" bottom="0" header="0.25" footer="0"/>
  <pageSetup paperSize="9" scale="70" firstPageNumber="19" orientation="landscape" useFirstPageNumber="1" r:id="rId1"/>
  <headerFooter>
    <oddHeader>&amp;C&amp;"Arial Black,Regular"&amp;11&amp;P&amp;R&amp;"Arial Black,Regular"&amp;11ALHAMRA ISLAMIC PENSION FUND</oddHeader>
  </headerFooter>
  <rowBreaks count="2" manualBreakCount="2">
    <brk id="35" max="19" man="1"/>
    <brk id="86" max="1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5"/>
  <sheetViews>
    <sheetView showWhiteSpace="0" view="pageBreakPreview" topLeftCell="A61" zoomScaleNormal="75" zoomScaleSheetLayoutView="100" workbookViewId="0">
      <selection sqref="A1:M1"/>
    </sheetView>
  </sheetViews>
  <sheetFormatPr defaultColWidth="9.109375" defaultRowHeight="13.8"/>
  <cols>
    <col min="1" max="1" width="5.33203125" style="1156" customWidth="1"/>
    <col min="2" max="3" width="5.33203125" style="1160" customWidth="1"/>
    <col min="4" max="4" width="21.5546875" style="1160" customWidth="1"/>
    <col min="5" max="5" width="8.109375" style="1160" customWidth="1"/>
    <col min="6" max="6" width="15.6640625" style="1160" customWidth="1"/>
    <col min="7" max="7" width="0.88671875" style="1160" customWidth="1"/>
    <col min="8" max="8" width="15.6640625" style="1160" customWidth="1"/>
    <col min="9" max="9" width="0.88671875" style="1160" customWidth="1"/>
    <col min="10" max="10" width="15.6640625" style="1160" customWidth="1"/>
    <col min="11" max="11" width="0.88671875" style="1160" customWidth="1"/>
    <col min="12" max="12" width="15.6640625" style="1160" customWidth="1"/>
    <col min="13" max="13" width="9.109375" style="1160"/>
    <col min="14" max="14" width="14" style="1160" bestFit="1" customWidth="1"/>
    <col min="15" max="16384" width="9.109375" style="1160"/>
  </cols>
  <sheetData>
    <row r="1" spans="1:12">
      <c r="A1" s="1209" t="s">
        <v>4228</v>
      </c>
      <c r="B1" s="1210" t="s">
        <v>4077</v>
      </c>
    </row>
    <row r="3" spans="1:12">
      <c r="B3" s="3011" t="s">
        <v>4161</v>
      </c>
      <c r="C3" s="3011"/>
      <c r="D3" s="3011"/>
      <c r="E3" s="3011"/>
      <c r="F3" s="3011"/>
      <c r="G3" s="3011"/>
      <c r="H3" s="3011"/>
      <c r="I3" s="3011"/>
      <c r="J3" s="3011"/>
      <c r="K3" s="3011"/>
      <c r="L3" s="3011"/>
    </row>
    <row r="4" spans="1:12">
      <c r="B4" s="3011"/>
      <c r="C4" s="3011"/>
      <c r="D4" s="3011"/>
      <c r="E4" s="3011"/>
      <c r="F4" s="3011"/>
      <c r="G4" s="3011"/>
      <c r="H4" s="3011"/>
      <c r="I4" s="3011"/>
      <c r="J4" s="3011"/>
      <c r="K4" s="3011"/>
      <c r="L4" s="3011"/>
    </row>
    <row r="5" spans="1:12">
      <c r="B5" s="3011"/>
      <c r="C5" s="3011"/>
      <c r="D5" s="3011"/>
      <c r="E5" s="3011"/>
      <c r="F5" s="3011"/>
      <c r="G5" s="3011"/>
      <c r="H5" s="3011"/>
      <c r="I5" s="3011"/>
      <c r="J5" s="3011"/>
      <c r="K5" s="3011"/>
      <c r="L5" s="3011"/>
    </row>
    <row r="6" spans="1:12">
      <c r="B6" s="3011"/>
      <c r="C6" s="3011"/>
      <c r="D6" s="3011"/>
      <c r="E6" s="3011"/>
      <c r="F6" s="3011"/>
      <c r="G6" s="3011"/>
      <c r="H6" s="3011"/>
      <c r="I6" s="3011"/>
      <c r="J6" s="3011"/>
      <c r="K6" s="3011"/>
      <c r="L6" s="3011"/>
    </row>
    <row r="8" spans="1:12">
      <c r="B8" s="3011" t="s">
        <v>4162</v>
      </c>
      <c r="C8" s="3011"/>
      <c r="D8" s="3011"/>
      <c r="E8" s="3011"/>
      <c r="F8" s="3011"/>
      <c r="G8" s="3011"/>
      <c r="H8" s="3011"/>
      <c r="I8" s="3011"/>
      <c r="J8" s="3011"/>
      <c r="K8" s="3011"/>
      <c r="L8" s="3011"/>
    </row>
    <row r="9" spans="1:12">
      <c r="B9" s="3011"/>
      <c r="C9" s="3011"/>
      <c r="D9" s="3011"/>
      <c r="E9" s="3011"/>
      <c r="F9" s="3011"/>
      <c r="G9" s="3011"/>
      <c r="H9" s="3011"/>
      <c r="I9" s="3011"/>
      <c r="J9" s="3011"/>
      <c r="K9" s="3011"/>
      <c r="L9" s="3011"/>
    </row>
    <row r="10" spans="1:12">
      <c r="B10" s="3011"/>
      <c r="C10" s="3011"/>
      <c r="D10" s="3011"/>
      <c r="E10" s="3011"/>
      <c r="F10" s="3011"/>
      <c r="G10" s="3011"/>
      <c r="H10" s="3011"/>
      <c r="I10" s="3011"/>
      <c r="J10" s="3011"/>
      <c r="K10" s="3011"/>
      <c r="L10" s="3011"/>
    </row>
    <row r="12" spans="1:12">
      <c r="B12" s="3011" t="s">
        <v>4080</v>
      </c>
      <c r="C12" s="3011"/>
      <c r="D12" s="3011"/>
      <c r="E12" s="3011"/>
      <c r="F12" s="3011"/>
      <c r="G12" s="3011"/>
      <c r="H12" s="3011"/>
      <c r="I12" s="3011"/>
      <c r="J12" s="3011"/>
      <c r="K12" s="3011"/>
      <c r="L12" s="3011"/>
    </row>
    <row r="13" spans="1:12">
      <c r="B13" s="3015"/>
      <c r="C13" s="3015"/>
      <c r="D13" s="3015"/>
      <c r="E13" s="3015"/>
      <c r="F13" s="3015"/>
      <c r="G13" s="3015"/>
      <c r="H13" s="3015"/>
      <c r="I13" s="3015"/>
      <c r="J13" s="3015"/>
      <c r="K13" s="3015"/>
      <c r="L13" s="3015"/>
    </row>
    <row r="15" spans="1:12">
      <c r="B15" s="1998" t="s">
        <v>3576</v>
      </c>
      <c r="C15" s="1999"/>
      <c r="D15" s="2000" t="s">
        <v>4081</v>
      </c>
      <c r="E15" s="1197"/>
      <c r="F15" s="1197"/>
      <c r="G15" s="1197"/>
      <c r="H15" s="1197"/>
      <c r="I15" s="1197"/>
      <c r="J15" s="1186"/>
    </row>
    <row r="16" spans="1:12">
      <c r="B16" s="2001"/>
      <c r="C16" s="1999"/>
      <c r="D16" s="1197"/>
      <c r="E16" s="1197"/>
      <c r="F16" s="1197"/>
      <c r="G16" s="1197"/>
      <c r="H16" s="1197"/>
      <c r="I16" s="1197"/>
      <c r="J16" s="1186"/>
    </row>
    <row r="17" spans="1:12">
      <c r="B17" s="1998" t="s">
        <v>3577</v>
      </c>
      <c r="C17" s="1999"/>
      <c r="D17" s="3012" t="s">
        <v>4082</v>
      </c>
      <c r="E17" s="3012"/>
      <c r="F17" s="3012"/>
      <c r="G17" s="3012"/>
      <c r="H17" s="3012"/>
      <c r="I17" s="3012"/>
      <c r="J17" s="3012"/>
      <c r="K17" s="3012"/>
      <c r="L17" s="3012"/>
    </row>
    <row r="18" spans="1:12">
      <c r="B18" s="1998"/>
      <c r="C18" s="1999"/>
      <c r="D18" s="3012"/>
      <c r="E18" s="3012"/>
      <c r="F18" s="3012"/>
      <c r="G18" s="3012"/>
      <c r="H18" s="3012"/>
      <c r="I18" s="3012"/>
      <c r="J18" s="3012"/>
      <c r="K18" s="3012"/>
      <c r="L18" s="3012"/>
    </row>
    <row r="19" spans="1:12">
      <c r="B19" s="2001"/>
      <c r="C19" s="1999"/>
      <c r="D19" s="1476"/>
      <c r="E19" s="1476"/>
      <c r="F19" s="1476"/>
      <c r="G19" s="1476"/>
      <c r="H19" s="1476"/>
      <c r="I19" s="1476"/>
      <c r="J19" s="1476"/>
    </row>
    <row r="20" spans="1:12">
      <c r="B20" s="1998" t="s">
        <v>3578</v>
      </c>
      <c r="C20" s="1999"/>
      <c r="D20" s="3012" t="s">
        <v>4083</v>
      </c>
      <c r="E20" s="3015"/>
      <c r="F20" s="3015"/>
      <c r="G20" s="3015"/>
      <c r="H20" s="3015"/>
      <c r="I20" s="3015"/>
      <c r="J20" s="3015"/>
      <c r="K20" s="3015"/>
      <c r="L20" s="3015"/>
    </row>
    <row r="21" spans="1:12">
      <c r="B21" s="1998"/>
      <c r="C21" s="1999"/>
      <c r="D21" s="3015"/>
      <c r="E21" s="3015"/>
      <c r="F21" s="3015"/>
      <c r="G21" s="3015"/>
      <c r="H21" s="3015"/>
      <c r="I21" s="3015"/>
      <c r="J21" s="3015"/>
      <c r="K21" s="3015"/>
      <c r="L21" s="3015"/>
    </row>
    <row r="22" spans="1:12">
      <c r="B22" s="1998"/>
      <c r="C22" s="1999"/>
      <c r="D22" s="1214"/>
      <c r="E22" s="1476"/>
      <c r="F22" s="1476"/>
      <c r="G22" s="1476"/>
      <c r="H22" s="1476"/>
      <c r="I22" s="1476"/>
      <c r="J22" s="1476"/>
    </row>
    <row r="23" spans="1:12">
      <c r="B23" s="2287" t="s">
        <v>4294</v>
      </c>
      <c r="C23" s="1999"/>
      <c r="D23" s="1214"/>
      <c r="E23" s="1476"/>
      <c r="F23" s="1476"/>
      <c r="G23" s="1476"/>
      <c r="H23" s="1476"/>
      <c r="I23" s="1476"/>
      <c r="J23" s="1476"/>
    </row>
    <row r="24" spans="1:12">
      <c r="B24" s="1157"/>
      <c r="C24" s="1999"/>
      <c r="D24" s="1476"/>
      <c r="E24" s="1476"/>
      <c r="F24" s="1476"/>
      <c r="G24" s="1476"/>
      <c r="H24" s="1476"/>
      <c r="I24" s="1476"/>
      <c r="J24" s="1476"/>
    </row>
    <row r="25" spans="1:12" s="1999" customFormat="1">
      <c r="A25" s="1161"/>
      <c r="B25" s="1162"/>
      <c r="C25" s="1163"/>
      <c r="E25" s="2144"/>
      <c r="F25" s="1170" t="s">
        <v>3579</v>
      </c>
      <c r="G25" s="1171"/>
      <c r="H25" s="1170" t="s">
        <v>3580</v>
      </c>
      <c r="I25" s="1171"/>
      <c r="J25" s="1170" t="s">
        <v>3581</v>
      </c>
      <c r="K25" s="1172"/>
      <c r="L25" s="1170" t="s">
        <v>2928</v>
      </c>
    </row>
    <row r="26" spans="1:12" s="1999" customFormat="1">
      <c r="A26" s="1161"/>
      <c r="B26" s="1162"/>
      <c r="C26" s="1163"/>
      <c r="E26" s="1229" t="s">
        <v>2945</v>
      </c>
      <c r="F26" s="3013" t="s">
        <v>4163</v>
      </c>
      <c r="G26" s="3013"/>
      <c r="H26" s="3013"/>
      <c r="I26" s="3013"/>
      <c r="J26" s="3013"/>
      <c r="K26" s="3013"/>
      <c r="L26" s="3013"/>
    </row>
    <row r="27" spans="1:12" s="1999" customFormat="1">
      <c r="A27" s="1161"/>
      <c r="B27" s="2288" t="s">
        <v>3933</v>
      </c>
      <c r="C27" s="1163"/>
      <c r="E27" s="1229"/>
      <c r="F27" s="2140"/>
      <c r="G27" s="2140"/>
      <c r="H27" s="2140"/>
      <c r="I27" s="2140"/>
      <c r="J27" s="2140"/>
      <c r="K27" s="2140"/>
      <c r="L27" s="2140"/>
    </row>
    <row r="28" spans="1:12" s="1999" customFormat="1">
      <c r="A28" s="1161"/>
      <c r="B28" s="2002"/>
      <c r="C28" s="1163"/>
      <c r="E28" s="1229"/>
      <c r="F28" s="2140"/>
      <c r="G28" s="2140"/>
      <c r="H28" s="2140"/>
      <c r="I28" s="2140"/>
      <c r="J28" s="2140"/>
      <c r="K28" s="2140"/>
      <c r="L28" s="2140"/>
    </row>
    <row r="29" spans="1:12" s="1999" customFormat="1">
      <c r="A29" s="1161"/>
      <c r="B29" s="2006" t="s">
        <v>3797</v>
      </c>
      <c r="C29" s="1163"/>
      <c r="E29" s="1229"/>
      <c r="G29" s="2140"/>
      <c r="H29" s="2140"/>
      <c r="I29" s="2140"/>
      <c r="J29" s="2140"/>
      <c r="K29" s="2140"/>
      <c r="L29" s="2140"/>
    </row>
    <row r="30" spans="1:12" s="1999" customFormat="1">
      <c r="A30" s="1161"/>
      <c r="B30" s="2003" t="s">
        <v>4262</v>
      </c>
      <c r="C30" s="1163"/>
      <c r="E30" s="1229"/>
      <c r="F30" s="1359">
        <f>'3-7'!F41</f>
        <v>657865</v>
      </c>
      <c r="G30" s="2266"/>
      <c r="H30" s="1359">
        <v>0</v>
      </c>
      <c r="I30" s="2266"/>
      <c r="J30" s="1359">
        <v>0</v>
      </c>
      <c r="K30" s="2266"/>
      <c r="L30" s="2266">
        <f>F30+H30+J30</f>
        <v>657865</v>
      </c>
    </row>
    <row r="31" spans="1:12" s="1999" customFormat="1">
      <c r="A31" s="1161"/>
      <c r="B31" s="2002"/>
      <c r="C31" s="1163"/>
      <c r="E31" s="1229"/>
      <c r="F31" s="2266"/>
      <c r="G31" s="2266"/>
      <c r="H31" s="2266"/>
      <c r="I31" s="2266"/>
      <c r="J31" s="2266"/>
      <c r="K31" s="2266"/>
      <c r="L31" s="2266"/>
    </row>
    <row r="32" spans="1:12" s="1999" customFormat="1">
      <c r="A32" s="1161"/>
      <c r="B32" s="2006" t="s">
        <v>3078</v>
      </c>
      <c r="C32" s="1163"/>
      <c r="E32" s="1229"/>
      <c r="F32" s="2266"/>
      <c r="G32" s="2266"/>
      <c r="H32" s="2266"/>
      <c r="I32" s="2266"/>
      <c r="J32" s="2266"/>
      <c r="K32" s="2266"/>
      <c r="L32" s="2266"/>
    </row>
    <row r="33" spans="1:12" s="1999" customFormat="1">
      <c r="A33" s="1161"/>
      <c r="B33" s="2003" t="s">
        <v>4264</v>
      </c>
      <c r="C33" s="1163"/>
      <c r="E33" s="2004" t="s">
        <v>4266</v>
      </c>
      <c r="F33" s="1359">
        <v>0</v>
      </c>
      <c r="G33" s="2266"/>
      <c r="H33" s="1359">
        <f>'3-7'!G42</f>
        <v>90747</v>
      </c>
      <c r="I33" s="2266"/>
      <c r="J33" s="1359">
        <v>0</v>
      </c>
      <c r="K33" s="2266"/>
      <c r="L33" s="2266">
        <f>F33+H33+J33</f>
        <v>90747</v>
      </c>
    </row>
    <row r="34" spans="1:12" s="1999" customFormat="1">
      <c r="A34" s="1161"/>
      <c r="B34" s="1271" t="s">
        <v>4239</v>
      </c>
      <c r="C34" s="1163"/>
      <c r="E34" s="2004" t="s">
        <v>4266</v>
      </c>
      <c r="F34" s="1359">
        <v>0</v>
      </c>
      <c r="G34" s="2266"/>
      <c r="H34" s="1359" t="e">
        <f>+'3-7'!#REF!</f>
        <v>#REF!</v>
      </c>
      <c r="I34" s="2266"/>
      <c r="J34" s="1359">
        <v>0</v>
      </c>
      <c r="K34" s="2266"/>
      <c r="L34" s="2266" t="e">
        <f>F34+H34+J34</f>
        <v>#REF!</v>
      </c>
    </row>
    <row r="35" spans="1:12" s="1999" customFormat="1">
      <c r="A35" s="1161"/>
      <c r="B35" s="1268"/>
      <c r="C35" s="1163"/>
      <c r="E35" s="1229"/>
      <c r="F35" s="2266"/>
      <c r="G35" s="2266"/>
      <c r="H35" s="2266"/>
      <c r="I35" s="2266"/>
      <c r="J35" s="2266"/>
      <c r="K35" s="2266"/>
      <c r="L35" s="2266"/>
    </row>
    <row r="36" spans="1:12" s="1999" customFormat="1">
      <c r="A36" s="1161"/>
      <c r="B36" s="2007" t="s">
        <v>3072</v>
      </c>
      <c r="C36" s="1163"/>
      <c r="E36" s="1229"/>
      <c r="F36" s="2266"/>
      <c r="G36" s="2266"/>
      <c r="H36" s="2266"/>
      <c r="I36" s="2266"/>
      <c r="J36" s="2266"/>
      <c r="K36" s="2266"/>
      <c r="L36" s="2266"/>
    </row>
    <row r="37" spans="1:12" s="1999" customFormat="1">
      <c r="A37" s="1161"/>
      <c r="B37" s="2003" t="s">
        <v>4264</v>
      </c>
      <c r="C37" s="1163"/>
      <c r="E37" s="2004" t="s">
        <v>4266</v>
      </c>
      <c r="F37" s="1359">
        <v>0</v>
      </c>
      <c r="G37" s="2266"/>
      <c r="H37" s="1359">
        <f>'3-7'!H42</f>
        <v>40332</v>
      </c>
      <c r="I37" s="2266"/>
      <c r="J37" s="1359">
        <v>0</v>
      </c>
      <c r="K37" s="2266"/>
      <c r="L37" s="2266">
        <f>F37+H37+J37</f>
        <v>40332</v>
      </c>
    </row>
    <row r="38" spans="1:12" s="1999" customFormat="1" ht="14.4" thickBot="1">
      <c r="A38" s="1161"/>
      <c r="B38" s="2002"/>
      <c r="C38" s="1163"/>
      <c r="E38" s="1229"/>
      <c r="F38" s="2267">
        <f>SUM(F30:F37)</f>
        <v>657865</v>
      </c>
      <c r="G38" s="2267"/>
      <c r="H38" s="2267" t="e">
        <f>SUM(H30:H37)</f>
        <v>#REF!</v>
      </c>
      <c r="I38" s="2267"/>
      <c r="J38" s="2268">
        <f>SUM(J30:J37)</f>
        <v>0</v>
      </c>
      <c r="K38" s="2267"/>
      <c r="L38" s="2267" t="e">
        <f>SUM(L30:L37)</f>
        <v>#REF!</v>
      </c>
    </row>
    <row r="39" spans="1:12" s="1999" customFormat="1" ht="14.4" thickTop="1">
      <c r="A39" s="1161"/>
      <c r="B39" s="2002"/>
      <c r="C39" s="1163"/>
      <c r="E39" s="1229"/>
      <c r="F39" s="2140"/>
      <c r="G39" s="2140"/>
      <c r="H39" s="2140"/>
      <c r="I39" s="2140"/>
      <c r="J39" s="2140"/>
      <c r="K39" s="2140"/>
      <c r="L39" s="2140"/>
    </row>
    <row r="40" spans="1:12" s="1999" customFormat="1">
      <c r="A40" s="1161"/>
      <c r="B40" s="2288" t="s">
        <v>3938</v>
      </c>
      <c r="C40" s="1163"/>
      <c r="E40" s="1229"/>
      <c r="F40" s="2140"/>
      <c r="G40" s="2140"/>
      <c r="H40" s="2140"/>
      <c r="I40" s="2140"/>
      <c r="J40" s="2140"/>
      <c r="K40" s="2140"/>
      <c r="L40" s="2140"/>
    </row>
    <row r="41" spans="1:12" s="1999" customFormat="1">
      <c r="A41" s="1161"/>
      <c r="B41" s="2003"/>
      <c r="C41" s="1163"/>
      <c r="E41" s="1229"/>
      <c r="F41" s="1244"/>
      <c r="G41" s="1244"/>
      <c r="H41" s="1244"/>
      <c r="I41" s="1244"/>
      <c r="J41" s="1244"/>
      <c r="K41" s="1244"/>
      <c r="L41" s="1244"/>
    </row>
    <row r="42" spans="1:12" s="1999" customFormat="1">
      <c r="A42" s="1161"/>
      <c r="B42" s="2006" t="s">
        <v>3797</v>
      </c>
      <c r="C42" s="1163"/>
      <c r="E42" s="1229"/>
      <c r="F42" s="2008"/>
      <c r="G42" s="2005"/>
      <c r="H42" s="2008"/>
      <c r="I42" s="2005"/>
      <c r="J42" s="2008"/>
      <c r="K42" s="2005"/>
      <c r="L42" s="2008"/>
    </row>
    <row r="43" spans="1:12" s="1999" customFormat="1">
      <c r="A43" s="1161"/>
      <c r="B43" s="2003" t="s">
        <v>4262</v>
      </c>
      <c r="C43" s="1163"/>
      <c r="E43" s="1229"/>
      <c r="F43" s="2313">
        <v>405149042</v>
      </c>
      <c r="G43" s="2314"/>
      <c r="H43" s="2313">
        <v>0</v>
      </c>
      <c r="I43" s="2314"/>
      <c r="J43" s="2313">
        <v>0</v>
      </c>
      <c r="K43" s="2314"/>
      <c r="L43" s="2313">
        <f>F43+H43+J43</f>
        <v>405149042</v>
      </c>
    </row>
    <row r="44" spans="1:12" s="1999" customFormat="1">
      <c r="A44" s="1161"/>
      <c r="B44" s="2002"/>
      <c r="C44" s="1163"/>
      <c r="E44" s="1229"/>
      <c r="F44" s="2313"/>
      <c r="G44" s="2314"/>
      <c r="H44" s="2313"/>
      <c r="I44" s="2314"/>
      <c r="J44" s="2313"/>
      <c r="K44" s="2314"/>
      <c r="L44" s="2313"/>
    </row>
    <row r="45" spans="1:12" s="1999" customFormat="1">
      <c r="A45" s="1161"/>
      <c r="B45" s="2006" t="s">
        <v>3078</v>
      </c>
      <c r="C45" s="1163"/>
      <c r="E45" s="1229"/>
      <c r="F45" s="2313"/>
      <c r="G45" s="2314"/>
      <c r="H45" s="2313"/>
      <c r="I45" s="2314"/>
      <c r="J45" s="2313"/>
      <c r="K45" s="2314"/>
      <c r="L45" s="2313"/>
    </row>
    <row r="46" spans="1:12" s="1999" customFormat="1">
      <c r="A46" s="1161"/>
      <c r="B46" s="2003" t="s">
        <v>4264</v>
      </c>
      <c r="C46" s="1163"/>
      <c r="E46" s="1229"/>
      <c r="F46" s="2313">
        <v>0</v>
      </c>
      <c r="G46" s="2314"/>
      <c r="H46" s="2313">
        <v>60729900</v>
      </c>
      <c r="I46" s="2314"/>
      <c r="J46" s="2313">
        <v>0</v>
      </c>
      <c r="K46" s="2314"/>
      <c r="L46" s="2313">
        <f>F46+H46+J46</f>
        <v>60729900</v>
      </c>
    </row>
    <row r="47" spans="1:12" s="1999" customFormat="1">
      <c r="A47" s="1161"/>
      <c r="B47" s="1271" t="s">
        <v>4239</v>
      </c>
      <c r="C47" s="1163"/>
      <c r="E47" s="1229"/>
      <c r="F47" s="2313">
        <v>0</v>
      </c>
      <c r="G47" s="2314"/>
      <c r="H47" s="2313">
        <v>26343416</v>
      </c>
      <c r="I47" s="2314"/>
      <c r="J47" s="2313">
        <v>0</v>
      </c>
      <c r="K47" s="2314"/>
      <c r="L47" s="2313">
        <f>F47+H47+J47</f>
        <v>26343416</v>
      </c>
    </row>
    <row r="48" spans="1:12" s="1999" customFormat="1">
      <c r="A48" s="1161"/>
      <c r="B48" s="1271"/>
      <c r="C48" s="1163"/>
      <c r="E48" s="1229"/>
      <c r="F48" s="2313"/>
      <c r="G48" s="2314"/>
      <c r="H48" s="2313"/>
      <c r="I48" s="2314"/>
      <c r="J48" s="2313"/>
      <c r="K48" s="2314"/>
      <c r="L48" s="2313"/>
    </row>
    <row r="49" spans="1:13" s="1999" customFormat="1">
      <c r="A49" s="1161"/>
      <c r="B49" s="2007" t="s">
        <v>3072</v>
      </c>
      <c r="C49" s="1163"/>
      <c r="E49" s="1229"/>
      <c r="F49" s="2313"/>
      <c r="G49" s="2314"/>
      <c r="H49" s="2313"/>
      <c r="I49" s="2314"/>
      <c r="J49" s="2313"/>
      <c r="K49" s="2314"/>
      <c r="L49" s="2313"/>
    </row>
    <row r="50" spans="1:13" s="1999" customFormat="1">
      <c r="A50" s="1161"/>
      <c r="B50" s="2003" t="s">
        <v>4264</v>
      </c>
      <c r="C50" s="1163"/>
      <c r="E50" s="1229"/>
      <c r="F50" s="2313">
        <v>0</v>
      </c>
      <c r="G50" s="2314"/>
      <c r="H50" s="2313">
        <v>2008600</v>
      </c>
      <c r="I50" s="2314"/>
      <c r="J50" s="2313">
        <v>0</v>
      </c>
      <c r="K50" s="2314"/>
      <c r="L50" s="2313">
        <f>F50+H50+J50</f>
        <v>2008600</v>
      </c>
    </row>
    <row r="51" spans="1:13" s="1999" customFormat="1">
      <c r="A51" s="1161" t="s">
        <v>2729</v>
      </c>
      <c r="B51" s="2003"/>
      <c r="C51" s="1163"/>
      <c r="E51" s="1229"/>
      <c r="F51" s="2313"/>
      <c r="G51" s="2314"/>
      <c r="H51" s="2313"/>
      <c r="I51" s="2314"/>
      <c r="J51" s="2313"/>
      <c r="K51" s="2314"/>
      <c r="L51" s="2313"/>
    </row>
    <row r="52" spans="1:13" s="1999" customFormat="1" ht="14.4" thickBot="1">
      <c r="A52" s="1161"/>
      <c r="B52" s="2003"/>
      <c r="C52" s="1163"/>
      <c r="E52" s="1229"/>
      <c r="F52" s="2315">
        <f>SUM(F43:F51)</f>
        <v>405149042</v>
      </c>
      <c r="G52" s="2315"/>
      <c r="H52" s="2315">
        <f>SUM(H43:H51)</f>
        <v>89081916</v>
      </c>
      <c r="I52" s="2315">
        <f>SUM(I43:I51)</f>
        <v>0</v>
      </c>
      <c r="J52" s="2315">
        <f>SUM(J43:J51)</f>
        <v>0</v>
      </c>
      <c r="K52" s="2315">
        <f>SUM(K43:K51)</f>
        <v>0</v>
      </c>
      <c r="L52" s="2315">
        <f>SUM(L43:L51)</f>
        <v>494230958</v>
      </c>
    </row>
    <row r="53" spans="1:13" s="1999" customFormat="1" ht="14.4" thickTop="1">
      <c r="A53" s="1161"/>
      <c r="B53" s="1193"/>
      <c r="C53" s="1163"/>
      <c r="D53" s="1179"/>
      <c r="E53" s="1179"/>
      <c r="F53" s="1206"/>
      <c r="G53" s="1203"/>
      <c r="H53" s="1203"/>
      <c r="I53" s="1203"/>
      <c r="J53" s="1206"/>
      <c r="K53" s="1204"/>
      <c r="L53" s="1200"/>
    </row>
    <row r="54" spans="1:13">
      <c r="B54" s="3011" t="s">
        <v>4075</v>
      </c>
      <c r="C54" s="3011"/>
      <c r="D54" s="3011"/>
      <c r="E54" s="3011"/>
      <c r="F54" s="3011"/>
      <c r="G54" s="3011"/>
      <c r="H54" s="3011"/>
      <c r="I54" s="3011"/>
      <c r="J54" s="3011"/>
      <c r="K54" s="3011"/>
      <c r="L54" s="3011"/>
    </row>
    <row r="55" spans="1:13">
      <c r="B55" s="3011"/>
      <c r="C55" s="3011"/>
      <c r="D55" s="3011"/>
      <c r="E55" s="3011"/>
      <c r="F55" s="3011"/>
      <c r="G55" s="3011"/>
      <c r="H55" s="3011"/>
      <c r="I55" s="3011"/>
      <c r="J55" s="3011"/>
      <c r="K55" s="3011"/>
      <c r="L55" s="3011"/>
    </row>
    <row r="56" spans="1:13">
      <c r="B56" s="2297"/>
      <c r="C56" s="2297"/>
      <c r="D56" s="2297"/>
      <c r="E56" s="2297"/>
      <c r="F56" s="2297"/>
      <c r="G56" s="2297"/>
      <c r="H56" s="2297"/>
      <c r="I56" s="2297"/>
      <c r="J56" s="2297"/>
      <c r="K56" s="2297"/>
      <c r="L56" s="2297"/>
    </row>
    <row r="57" spans="1:13">
      <c r="A57" s="1160"/>
      <c r="B57" s="1246">
        <v>13.1</v>
      </c>
      <c r="C57" s="3014" t="s">
        <v>4263</v>
      </c>
      <c r="D57" s="3014"/>
      <c r="E57" s="3014"/>
      <c r="F57" s="3014"/>
      <c r="G57" s="3014"/>
      <c r="H57" s="3014"/>
      <c r="I57" s="3014"/>
      <c r="J57" s="3014"/>
      <c r="K57" s="3014"/>
      <c r="L57" s="3014"/>
    </row>
    <row r="58" spans="1:13">
      <c r="A58" s="1160"/>
      <c r="B58" s="1246"/>
      <c r="C58" s="3014"/>
      <c r="D58" s="3014"/>
      <c r="E58" s="3014"/>
      <c r="F58" s="3014"/>
      <c r="G58" s="3014"/>
      <c r="H58" s="3014"/>
      <c r="I58" s="3014"/>
      <c r="J58" s="3014"/>
      <c r="K58" s="3014"/>
      <c r="L58" s="3014"/>
    </row>
    <row r="59" spans="1:13">
      <c r="C59" s="3014"/>
      <c r="D59" s="3014"/>
      <c r="E59" s="3014"/>
      <c r="F59" s="3014"/>
      <c r="G59" s="3014"/>
      <c r="H59" s="3014"/>
      <c r="I59" s="3014"/>
      <c r="J59" s="3014"/>
      <c r="K59" s="3014"/>
      <c r="L59" s="3014"/>
    </row>
    <row r="60" spans="1:13" ht="15" customHeight="1">
      <c r="C60" s="3014"/>
      <c r="D60" s="3014"/>
      <c r="E60" s="3014"/>
      <c r="F60" s="3014"/>
      <c r="G60" s="3014"/>
      <c r="H60" s="3014"/>
      <c r="I60" s="3014"/>
      <c r="J60" s="3014"/>
      <c r="K60" s="3014"/>
      <c r="L60" s="3014"/>
    </row>
    <row r="62" spans="1:13">
      <c r="B62" s="1246">
        <v>13.2</v>
      </c>
      <c r="C62" s="2975" t="s">
        <v>4301</v>
      </c>
      <c r="D62" s="2975"/>
      <c r="E62" s="2975"/>
      <c r="F62" s="2975"/>
      <c r="G62" s="2975"/>
      <c r="H62" s="2975"/>
      <c r="I62" s="2975"/>
      <c r="J62" s="2975"/>
      <c r="K62" s="2975"/>
      <c r="L62" s="2975"/>
      <c r="M62" s="2299"/>
    </row>
    <row r="63" spans="1:13">
      <c r="B63" s="1246"/>
      <c r="C63" s="2975"/>
      <c r="D63" s="2975"/>
      <c r="E63" s="2975"/>
      <c r="F63" s="2975"/>
      <c r="G63" s="2975"/>
      <c r="H63" s="2975"/>
      <c r="I63" s="2975"/>
      <c r="J63" s="2975"/>
      <c r="K63" s="2975"/>
      <c r="L63" s="2975"/>
      <c r="M63" s="2299"/>
    </row>
    <row r="64" spans="1:13">
      <c r="C64" s="2975"/>
      <c r="D64" s="2975"/>
      <c r="E64" s="2975"/>
      <c r="F64" s="2975"/>
      <c r="G64" s="2975"/>
      <c r="H64" s="2975"/>
      <c r="I64" s="2975"/>
      <c r="J64" s="2975"/>
      <c r="K64" s="2975"/>
      <c r="L64" s="2975"/>
      <c r="M64" s="2299"/>
    </row>
    <row r="65" spans="3:13">
      <c r="C65" s="2299"/>
      <c r="D65" s="2299"/>
      <c r="E65" s="2299"/>
      <c r="F65" s="2299"/>
      <c r="G65" s="2299"/>
      <c r="H65" s="2299"/>
      <c r="I65" s="2299"/>
      <c r="J65" s="2299"/>
      <c r="K65" s="2299"/>
      <c r="L65" s="2299"/>
      <c r="M65" s="2299"/>
    </row>
  </sheetData>
  <mergeCells count="9">
    <mergeCell ref="B3:L6"/>
    <mergeCell ref="B8:L10"/>
    <mergeCell ref="D17:L18"/>
    <mergeCell ref="F26:L26"/>
    <mergeCell ref="C62:L64"/>
    <mergeCell ref="B54:L55"/>
    <mergeCell ref="C57:L60"/>
    <mergeCell ref="D20:L21"/>
    <mergeCell ref="B12:L13"/>
  </mergeCells>
  <pageMargins left="0.75" right="0.25" top="0.75" bottom="0" header="0.25" footer="0"/>
  <pageSetup paperSize="9" scale="83" firstPageNumber="21" fitToHeight="0" orientation="portrait" useFirstPageNumber="1" r:id="rId1"/>
  <headerFooter>
    <oddHeader>&amp;C&amp;"Arial Black,Regular"&amp;11&amp;P&amp;R&amp;"Arial Black,Regular"&amp;11ALHAMRA ISLAMIC PENSION FUND</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AL145"/>
  <sheetViews>
    <sheetView view="pageBreakPreview" topLeftCell="A32" zoomScaleSheetLayoutView="100" workbookViewId="0">
      <selection activeCell="A42" sqref="A42"/>
    </sheetView>
  </sheetViews>
  <sheetFormatPr defaultColWidth="9.109375" defaultRowHeight="13.8"/>
  <cols>
    <col min="1" max="1" width="4.109375" style="1475" customWidth="1"/>
    <col min="2" max="2" width="6.44140625" style="1364" customWidth="1"/>
    <col min="3" max="3" width="7" style="1364" customWidth="1"/>
    <col min="4" max="4" width="5" style="1425" customWidth="1"/>
    <col min="5" max="5" width="4.5546875" style="1425" customWidth="1"/>
    <col min="6" max="6" width="4.44140625" style="1425" customWidth="1"/>
    <col min="7" max="7" width="7" style="1364" customWidth="1"/>
    <col min="8" max="8" width="8" style="1360" customWidth="1"/>
    <col min="9" max="9" width="3" style="1360" customWidth="1"/>
    <col min="10" max="10" width="11.6640625" style="1360" customWidth="1"/>
    <col min="11" max="11" width="0.88671875" style="1360" customWidth="1"/>
    <col min="12" max="12" width="12.6640625" style="1360" customWidth="1"/>
    <col min="13" max="13" width="0.88671875" style="1360" customWidth="1"/>
    <col min="14" max="14" width="13.6640625" style="1360" customWidth="1"/>
    <col min="15" max="15" width="0.88671875" style="1360" customWidth="1"/>
    <col min="16" max="16" width="14.6640625" style="1364" customWidth="1"/>
    <col min="17" max="17" width="15.5546875" style="1360" hidden="1" customWidth="1"/>
    <col min="18" max="18" width="11.33203125" style="1364" customWidth="1"/>
    <col min="19" max="19" width="11.88671875" style="1364" customWidth="1"/>
    <col min="20" max="20" width="7.109375" style="1364" customWidth="1"/>
    <col min="21" max="21" width="11.6640625" style="1360" bestFit="1" customWidth="1"/>
    <col min="22" max="22" width="15.6640625" style="1360" bestFit="1" customWidth="1"/>
    <col min="23" max="23" width="13.5546875" style="1360" customWidth="1"/>
    <col min="24" max="24" width="13.5546875" style="1364" customWidth="1"/>
    <col min="25" max="25" width="1" style="1364" customWidth="1"/>
    <col min="26" max="27" width="12.33203125" style="1364" customWidth="1"/>
    <col min="28" max="30" width="9.33203125" style="1364" customWidth="1"/>
    <col min="31" max="31" width="12.33203125" style="1364" customWidth="1"/>
    <col min="32" max="32" width="9.33203125" style="1364" bestFit="1" customWidth="1"/>
    <col min="33" max="33" width="9.6640625" style="1364" customWidth="1"/>
    <col min="34" max="34" width="10.33203125" style="1364" bestFit="1" customWidth="1"/>
    <col min="35" max="16384" width="9.109375" style="1364"/>
  </cols>
  <sheetData>
    <row r="1" spans="1:20">
      <c r="A1" s="1424">
        <f>'15'!A1+1</f>
        <v>16</v>
      </c>
      <c r="B1" s="1415" t="s">
        <v>2940</v>
      </c>
      <c r="C1" s="1425"/>
      <c r="D1" s="1426"/>
      <c r="E1" s="1426"/>
      <c r="F1" s="1426"/>
      <c r="H1" s="1361"/>
      <c r="I1" s="1361"/>
      <c r="J1" s="1361"/>
      <c r="K1" s="1361"/>
      <c r="Q1" s="1360" t="e">
        <v>#REF!</v>
      </c>
    </row>
    <row r="2" spans="1:20" s="1319" customFormat="1">
      <c r="A2" s="1303"/>
      <c r="D2" s="1324"/>
      <c r="E2" s="1324"/>
      <c r="F2" s="1324"/>
      <c r="H2" s="1326"/>
      <c r="I2" s="1326"/>
      <c r="J2" s="1326"/>
      <c r="K2" s="1326"/>
      <c r="L2" s="1295"/>
      <c r="M2" s="1295"/>
      <c r="N2" s="1295"/>
      <c r="O2" s="1295"/>
      <c r="Q2" s="1295"/>
    </row>
    <row r="3" spans="1:20" ht="14.25" hidden="1" customHeight="1">
      <c r="A3" s="1421"/>
      <c r="B3" s="1246">
        <f>A1+0.1</f>
        <v>16.100000000000001</v>
      </c>
      <c r="C3" s="2270" t="s">
        <v>4267</v>
      </c>
      <c r="D3" s="2269"/>
      <c r="E3" s="2269"/>
      <c r="F3" s="2269"/>
      <c r="G3" s="2269"/>
      <c r="H3" s="2269"/>
      <c r="I3" s="2269"/>
      <c r="J3" s="2269"/>
      <c r="K3" s="2269"/>
      <c r="L3" s="2269"/>
      <c r="M3" s="2269"/>
      <c r="N3" s="2269"/>
      <c r="O3" s="2269"/>
      <c r="P3" s="2269"/>
      <c r="Q3" s="1422"/>
      <c r="R3" s="1423"/>
      <c r="S3" s="1423"/>
      <c r="T3" s="1423"/>
    </row>
    <row r="4" spans="1:20" ht="14.25" hidden="1" customHeight="1">
      <c r="A4" s="1421"/>
      <c r="B4" s="2270"/>
      <c r="C4" s="2269"/>
      <c r="D4" s="2269"/>
      <c r="E4" s="2269"/>
      <c r="F4" s="2269"/>
      <c r="G4" s="2269"/>
      <c r="H4" s="2269"/>
      <c r="I4" s="2269"/>
      <c r="J4" s="2269"/>
      <c r="K4" s="2269"/>
      <c r="L4" s="2269"/>
      <c r="M4" s="2269"/>
      <c r="N4" s="2269"/>
      <c r="O4" s="2269"/>
      <c r="P4" s="2269"/>
      <c r="Q4" s="1422"/>
      <c r="R4" s="1423"/>
      <c r="S4" s="1423"/>
      <c r="T4" s="1423"/>
    </row>
    <row r="5" spans="1:20" ht="14.25" customHeight="1">
      <c r="A5" s="1421"/>
      <c r="B5" s="2373">
        <v>16.100000000000001</v>
      </c>
      <c r="C5" s="2374" t="s">
        <v>4433</v>
      </c>
      <c r="D5" s="2269"/>
      <c r="E5" s="2269"/>
      <c r="F5" s="2269"/>
      <c r="G5" s="2269"/>
      <c r="H5" s="2269"/>
      <c r="I5" s="2269"/>
      <c r="J5" s="2269"/>
      <c r="K5" s="2269"/>
      <c r="L5" s="2269"/>
      <c r="M5" s="2269"/>
      <c r="N5" s="2269"/>
      <c r="O5" s="2269"/>
      <c r="P5" s="2269"/>
      <c r="Q5" s="1422"/>
      <c r="R5" s="1423"/>
      <c r="S5" s="1423"/>
      <c r="T5" s="1423"/>
    </row>
    <row r="6" spans="1:20" ht="14.25" customHeight="1">
      <c r="A6" s="1421"/>
      <c r="B6" s="2270"/>
      <c r="C6" s="2269"/>
      <c r="D6" s="2269"/>
      <c r="E6" s="2269"/>
      <c r="F6" s="2269"/>
      <c r="G6" s="2269"/>
      <c r="H6" s="2269"/>
      <c r="I6" s="2269"/>
      <c r="J6" s="2269"/>
      <c r="K6" s="2269"/>
      <c r="L6" s="2269"/>
      <c r="M6" s="2269"/>
      <c r="N6" s="2269"/>
      <c r="O6" s="2269"/>
      <c r="P6" s="2269"/>
      <c r="Q6" s="1422"/>
      <c r="R6" s="1423"/>
      <c r="S6" s="1423"/>
      <c r="T6" s="1423"/>
    </row>
    <row r="7" spans="1:20" ht="14.25" customHeight="1">
      <c r="A7" s="1421"/>
      <c r="B7" s="1246">
        <v>16.2</v>
      </c>
      <c r="C7" s="3016" t="s">
        <v>4337</v>
      </c>
      <c r="D7" s="3016"/>
      <c r="E7" s="3016"/>
      <c r="F7" s="3016"/>
      <c r="G7" s="3016"/>
      <c r="H7" s="3016"/>
      <c r="I7" s="3016"/>
      <c r="J7" s="3016"/>
      <c r="K7" s="3016"/>
      <c r="L7" s="3016"/>
      <c r="M7" s="3016"/>
      <c r="N7" s="3016"/>
      <c r="O7" s="3016"/>
      <c r="P7" s="3016"/>
      <c r="Q7" s="3016"/>
      <c r="R7" s="1423"/>
      <c r="S7" s="1423"/>
      <c r="T7" s="1423"/>
    </row>
    <row r="8" spans="1:20" ht="14.25" customHeight="1">
      <c r="A8" s="1421"/>
      <c r="B8" s="1246"/>
      <c r="C8" s="3016"/>
      <c r="D8" s="3016"/>
      <c r="E8" s="3016"/>
      <c r="F8" s="3016"/>
      <c r="G8" s="3016"/>
      <c r="H8" s="3016"/>
      <c r="I8" s="3016"/>
      <c r="J8" s="3016"/>
      <c r="K8" s="3016"/>
      <c r="L8" s="3016"/>
      <c r="M8" s="3016"/>
      <c r="N8" s="3016"/>
      <c r="O8" s="3016"/>
      <c r="P8" s="3016"/>
      <c r="Q8" s="3016"/>
      <c r="R8" s="1423"/>
      <c r="S8" s="1423"/>
      <c r="T8" s="1423"/>
    </row>
    <row r="9" spans="1:20" ht="30.75" customHeight="1">
      <c r="A9" s="1421"/>
      <c r="B9" s="2270"/>
      <c r="C9" s="3016"/>
      <c r="D9" s="3016"/>
      <c r="E9" s="3016"/>
      <c r="F9" s="3016"/>
      <c r="G9" s="3016"/>
      <c r="H9" s="3016"/>
      <c r="I9" s="3016"/>
      <c r="J9" s="3016"/>
      <c r="K9" s="3016"/>
      <c r="L9" s="3016"/>
      <c r="M9" s="3016"/>
      <c r="N9" s="3016"/>
      <c r="O9" s="3016"/>
      <c r="P9" s="3016"/>
      <c r="Q9" s="3016"/>
      <c r="R9" s="1423"/>
      <c r="S9" s="1423"/>
      <c r="T9" s="1423"/>
    </row>
    <row r="10" spans="1:20" ht="14.25" customHeight="1">
      <c r="A10" s="1421"/>
      <c r="B10" s="2270"/>
      <c r="C10" s="2269"/>
      <c r="D10" s="2269"/>
      <c r="E10" s="2269"/>
      <c r="F10" s="2269"/>
      <c r="G10" s="2269"/>
      <c r="H10" s="2269"/>
      <c r="I10" s="2269"/>
      <c r="J10" s="2269"/>
      <c r="K10" s="2269"/>
      <c r="L10" s="2269"/>
      <c r="M10" s="2269"/>
      <c r="N10" s="2269"/>
      <c r="O10" s="2269"/>
      <c r="P10" s="2269"/>
      <c r="Q10" s="1422"/>
      <c r="R10" s="1423"/>
      <c r="S10" s="1423"/>
      <c r="T10" s="1423"/>
    </row>
    <row r="11" spans="1:20" ht="13.8" customHeight="1">
      <c r="A11" s="2461">
        <f>+A1+1</f>
        <v>17</v>
      </c>
      <c r="B11" s="2456" t="s">
        <v>4592</v>
      </c>
      <c r="C11" s="2457"/>
      <c r="D11" s="2457"/>
      <c r="E11" s="2457"/>
      <c r="F11" s="2457"/>
      <c r="G11" s="2457"/>
      <c r="H11" s="2457"/>
      <c r="I11" s="2457"/>
      <c r="J11" s="2457"/>
      <c r="K11" s="2457"/>
      <c r="L11" s="2457"/>
      <c r="M11" s="2457"/>
      <c r="N11" s="2457"/>
      <c r="O11" s="2269"/>
      <c r="P11" s="2269"/>
      <c r="Q11" s="1422"/>
      <c r="R11" s="1423"/>
      <c r="S11" s="1423"/>
      <c r="T11" s="1423"/>
    </row>
    <row r="12" spans="1:20" ht="14.25" customHeight="1">
      <c r="A12" s="1421"/>
      <c r="B12" s="3018" t="s">
        <v>4593</v>
      </c>
      <c r="C12" s="3018"/>
      <c r="D12" s="3018"/>
      <c r="E12" s="3018"/>
      <c r="F12" s="3018"/>
      <c r="G12" s="3018"/>
      <c r="H12" s="3018"/>
      <c r="I12" s="3018"/>
      <c r="J12" s="3018"/>
      <c r="K12" s="3018"/>
      <c r="L12" s="3018"/>
      <c r="M12" s="3018"/>
      <c r="N12" s="3018"/>
      <c r="O12" s="3018"/>
      <c r="P12" s="3018"/>
      <c r="Q12" s="1422"/>
      <c r="R12" s="1423"/>
      <c r="S12" s="1423"/>
      <c r="T12" s="1423"/>
    </row>
    <row r="13" spans="1:20" ht="14.25" customHeight="1">
      <c r="A13" s="1421"/>
      <c r="B13" s="3018"/>
      <c r="C13" s="3018"/>
      <c r="D13" s="3018"/>
      <c r="E13" s="3018"/>
      <c r="F13" s="3018"/>
      <c r="G13" s="3018"/>
      <c r="H13" s="3018"/>
      <c r="I13" s="3018"/>
      <c r="J13" s="3018"/>
      <c r="K13" s="3018"/>
      <c r="L13" s="3018"/>
      <c r="M13" s="3018"/>
      <c r="N13" s="3018"/>
      <c r="O13" s="3018"/>
      <c r="P13" s="3018"/>
      <c r="Q13" s="1422"/>
      <c r="R13" s="1423"/>
      <c r="S13" s="1423"/>
      <c r="T13" s="1423"/>
    </row>
    <row r="14" spans="1:20" ht="14.25" customHeight="1">
      <c r="A14" s="1421"/>
      <c r="B14" s="3018"/>
      <c r="C14" s="3018"/>
      <c r="D14" s="3018"/>
      <c r="E14" s="3018"/>
      <c r="F14" s="3018"/>
      <c r="G14" s="3018"/>
      <c r="H14" s="3018"/>
      <c r="I14" s="3018"/>
      <c r="J14" s="3018"/>
      <c r="K14" s="3018"/>
      <c r="L14" s="3018"/>
      <c r="M14" s="3018"/>
      <c r="N14" s="3018"/>
      <c r="O14" s="3018"/>
      <c r="P14" s="3018"/>
      <c r="Q14" s="1422"/>
      <c r="R14" s="1423"/>
      <c r="S14" s="1423"/>
      <c r="T14" s="1423"/>
    </row>
    <row r="15" spans="1:20" ht="14.25" customHeight="1">
      <c r="A15" s="1421"/>
      <c r="B15" s="2457"/>
      <c r="C15" s="2457"/>
      <c r="D15" s="2457"/>
      <c r="E15" s="2457"/>
      <c r="F15" s="2457"/>
      <c r="G15" s="2457"/>
      <c r="H15" s="2457"/>
      <c r="I15" s="2457"/>
      <c r="J15" s="2457"/>
      <c r="K15" s="2457"/>
      <c r="L15" s="2457"/>
      <c r="M15" s="2457"/>
      <c r="N15" s="2457"/>
      <c r="O15" s="2269"/>
      <c r="P15" s="2269"/>
      <c r="Q15" s="1422"/>
      <c r="R15" s="1423"/>
      <c r="S15" s="1423"/>
      <c r="T15" s="1423"/>
    </row>
    <row r="16" spans="1:20" ht="14.25" customHeight="1">
      <c r="A16" s="1421"/>
      <c r="B16" s="3018" t="s">
        <v>4594</v>
      </c>
      <c r="C16" s="3018"/>
      <c r="D16" s="3018"/>
      <c r="E16" s="3018"/>
      <c r="F16" s="3018"/>
      <c r="G16" s="3018"/>
      <c r="H16" s="3018"/>
      <c r="I16" s="3018"/>
      <c r="J16" s="3018"/>
      <c r="K16" s="3018"/>
      <c r="L16" s="3018"/>
      <c r="M16" s="3018"/>
      <c r="N16" s="3018"/>
      <c r="O16" s="3018"/>
      <c r="P16" s="3018"/>
      <c r="Q16" s="1422"/>
      <c r="R16" s="1423"/>
      <c r="S16" s="1423"/>
      <c r="T16" s="1423"/>
    </row>
    <row r="17" spans="1:20" ht="15.6" customHeight="1">
      <c r="A17" s="1421"/>
      <c r="B17" s="3018"/>
      <c r="C17" s="3018"/>
      <c r="D17" s="3018"/>
      <c r="E17" s="3018"/>
      <c r="F17" s="3018"/>
      <c r="G17" s="3018"/>
      <c r="H17" s="3018"/>
      <c r="I17" s="3018"/>
      <c r="J17" s="3018"/>
      <c r="K17" s="3018"/>
      <c r="L17" s="3018"/>
      <c r="M17" s="3018"/>
      <c r="N17" s="3018"/>
      <c r="O17" s="3018"/>
      <c r="P17" s="3018"/>
      <c r="Q17" s="1422"/>
      <c r="R17" s="1423"/>
      <c r="S17" s="1423"/>
      <c r="T17" s="1423"/>
    </row>
    <row r="18" spans="1:20" ht="14.25" customHeight="1">
      <c r="A18" s="1421"/>
      <c r="B18" s="2457"/>
      <c r="C18" s="2457"/>
      <c r="D18" s="2457"/>
      <c r="E18" s="2457"/>
      <c r="F18" s="2457"/>
      <c r="G18" s="2457"/>
      <c r="H18" s="2457"/>
      <c r="I18" s="2457"/>
      <c r="J18" s="2457"/>
      <c r="K18" s="2457"/>
      <c r="L18" s="2457"/>
      <c r="M18" s="2457"/>
      <c r="N18" s="2457"/>
      <c r="O18" s="2269"/>
      <c r="P18" s="2269"/>
      <c r="Q18" s="1422"/>
      <c r="R18" s="1423"/>
      <c r="S18" s="1423"/>
      <c r="T18" s="1423"/>
    </row>
    <row r="19" spans="1:20" ht="14.25" customHeight="1">
      <c r="A19" s="1421"/>
      <c r="B19" s="3018" t="s">
        <v>4595</v>
      </c>
      <c r="C19" s="3018"/>
      <c r="D19" s="3018"/>
      <c r="E19" s="3018"/>
      <c r="F19" s="3018"/>
      <c r="G19" s="3018"/>
      <c r="H19" s="3018"/>
      <c r="I19" s="3018"/>
      <c r="J19" s="3018"/>
      <c r="K19" s="3018"/>
      <c r="L19" s="3018"/>
      <c r="M19" s="3018"/>
      <c r="N19" s="3018"/>
      <c r="O19" s="3018"/>
      <c r="P19" s="3018"/>
      <c r="Q19" s="1422"/>
      <c r="R19" s="1423"/>
      <c r="S19" s="1423"/>
      <c r="T19" s="1423"/>
    </row>
    <row r="20" spans="1:20" ht="14.25" customHeight="1">
      <c r="A20" s="1421"/>
      <c r="B20" s="3018"/>
      <c r="C20" s="3018"/>
      <c r="D20" s="3018"/>
      <c r="E20" s="3018"/>
      <c r="F20" s="3018"/>
      <c r="G20" s="3018"/>
      <c r="H20" s="3018"/>
      <c r="I20" s="3018"/>
      <c r="J20" s="3018"/>
      <c r="K20" s="3018"/>
      <c r="L20" s="3018"/>
      <c r="M20" s="3018"/>
      <c r="N20" s="3018"/>
      <c r="O20" s="3018"/>
      <c r="P20" s="3018"/>
      <c r="Q20" s="1422"/>
      <c r="R20" s="1423"/>
      <c r="S20" s="1423"/>
      <c r="T20" s="1423"/>
    </row>
    <row r="21" spans="1:20" ht="14.25" customHeight="1">
      <c r="A21" s="1421"/>
      <c r="B21" s="3018"/>
      <c r="C21" s="3018"/>
      <c r="D21" s="3018"/>
      <c r="E21" s="3018"/>
      <c r="F21" s="3018"/>
      <c r="G21" s="3018"/>
      <c r="H21" s="3018"/>
      <c r="I21" s="3018"/>
      <c r="J21" s="3018"/>
      <c r="K21" s="3018"/>
      <c r="L21" s="3018"/>
      <c r="M21" s="3018"/>
      <c r="N21" s="3018"/>
      <c r="O21" s="3018"/>
      <c r="P21" s="3018"/>
      <c r="Q21" s="1422"/>
      <c r="R21" s="1423"/>
      <c r="S21" s="1423"/>
      <c r="T21" s="1423"/>
    </row>
    <row r="22" spans="1:20" ht="5.4" customHeight="1">
      <c r="A22" s="1421"/>
      <c r="B22" s="3018"/>
      <c r="C22" s="3018"/>
      <c r="D22" s="3018"/>
      <c r="E22" s="3018"/>
      <c r="F22" s="3018"/>
      <c r="G22" s="3018"/>
      <c r="H22" s="3018"/>
      <c r="I22" s="3018"/>
      <c r="J22" s="3018"/>
      <c r="K22" s="3018"/>
      <c r="L22" s="3018"/>
      <c r="M22" s="3018"/>
      <c r="N22" s="3018"/>
      <c r="O22" s="3018"/>
      <c r="P22" s="3018"/>
      <c r="Q22" s="1422"/>
      <c r="R22" s="1423"/>
      <c r="S22" s="1423"/>
      <c r="T22" s="1423"/>
    </row>
    <row r="23" spans="1:20" ht="14.25" customHeight="1">
      <c r="A23" s="1421"/>
      <c r="B23" s="2457"/>
      <c r="C23" s="2457"/>
      <c r="D23" s="2457"/>
      <c r="E23" s="2457"/>
      <c r="F23" s="2457"/>
      <c r="G23" s="2457"/>
      <c r="H23" s="2457"/>
      <c r="I23" s="2457"/>
      <c r="J23" s="2457"/>
      <c r="K23" s="2457"/>
      <c r="L23" s="2457"/>
      <c r="M23" s="2457"/>
      <c r="N23" s="2457"/>
      <c r="O23" s="2269"/>
      <c r="P23" s="2269"/>
      <c r="Q23" s="1422"/>
      <c r="R23" s="1423"/>
      <c r="S23" s="1423"/>
      <c r="T23" s="1423"/>
    </row>
    <row r="24" spans="1:20" ht="14.25" customHeight="1">
      <c r="A24" s="1421"/>
      <c r="B24" s="3019" t="s">
        <v>4596</v>
      </c>
      <c r="C24" s="3019"/>
      <c r="D24" s="3019"/>
      <c r="E24" s="3019"/>
      <c r="F24" s="3019"/>
      <c r="G24" s="3019"/>
      <c r="H24" s="3019"/>
      <c r="I24" s="3019"/>
      <c r="J24" s="3019"/>
      <c r="K24" s="3019"/>
      <c r="L24" s="3019"/>
      <c r="M24" s="3019"/>
      <c r="N24" s="3019"/>
      <c r="O24" s="2269"/>
      <c r="P24" s="2269"/>
      <c r="Q24" s="1422"/>
      <c r="R24" s="1423"/>
      <c r="S24" s="1423"/>
      <c r="T24" s="1423"/>
    </row>
    <row r="25" spans="1:20" ht="14.25" customHeight="1">
      <c r="A25" s="1421"/>
      <c r="B25" s="2457"/>
      <c r="C25" s="2457"/>
      <c r="D25" s="2457"/>
      <c r="E25" s="2457"/>
      <c r="F25" s="2457"/>
      <c r="G25" s="2457"/>
      <c r="H25" s="2457"/>
      <c r="I25" s="2457"/>
      <c r="J25" s="2457"/>
      <c r="K25" s="2457"/>
      <c r="L25" s="2457"/>
      <c r="M25" s="2457"/>
      <c r="N25" s="2457"/>
      <c r="O25" s="2269"/>
      <c r="P25" s="2269"/>
      <c r="Q25" s="1422"/>
      <c r="R25" s="1423"/>
      <c r="S25" s="1423"/>
      <c r="T25" s="1423"/>
    </row>
    <row r="26" spans="1:20" ht="14.25" customHeight="1">
      <c r="A26" s="1421"/>
      <c r="B26" s="3018" t="s">
        <v>4597</v>
      </c>
      <c r="C26" s="3018"/>
      <c r="D26" s="3018"/>
      <c r="E26" s="3018"/>
      <c r="F26" s="3018"/>
      <c r="G26" s="3018"/>
      <c r="H26" s="3018"/>
      <c r="I26" s="3018"/>
      <c r="J26" s="3018"/>
      <c r="K26" s="3018"/>
      <c r="L26" s="3018"/>
      <c r="M26" s="3018"/>
      <c r="N26" s="3018"/>
      <c r="O26" s="3018"/>
      <c r="P26" s="3018"/>
      <c r="Q26" s="1422"/>
      <c r="R26" s="1423"/>
      <c r="S26" s="1423"/>
      <c r="T26" s="1423"/>
    </row>
    <row r="27" spans="1:20" ht="14.25" customHeight="1">
      <c r="A27" s="1421"/>
      <c r="B27" s="3018"/>
      <c r="C27" s="3018"/>
      <c r="D27" s="3018"/>
      <c r="E27" s="3018"/>
      <c r="F27" s="3018"/>
      <c r="G27" s="3018"/>
      <c r="H27" s="3018"/>
      <c r="I27" s="3018"/>
      <c r="J27" s="3018"/>
      <c r="K27" s="3018"/>
      <c r="L27" s="3018"/>
      <c r="M27" s="3018"/>
      <c r="N27" s="3018"/>
      <c r="O27" s="3018"/>
      <c r="P27" s="3018"/>
      <c r="Q27" s="1422"/>
      <c r="R27" s="1423"/>
      <c r="S27" s="1423"/>
      <c r="T27" s="1423"/>
    </row>
    <row r="28" spans="1:20" ht="14.25" customHeight="1">
      <c r="A28" s="1421"/>
      <c r="B28" s="3018"/>
      <c r="C28" s="3018"/>
      <c r="D28" s="3018"/>
      <c r="E28" s="3018"/>
      <c r="F28" s="3018"/>
      <c r="G28" s="3018"/>
      <c r="H28" s="3018"/>
      <c r="I28" s="3018"/>
      <c r="J28" s="3018"/>
      <c r="K28" s="3018"/>
      <c r="L28" s="3018"/>
      <c r="M28" s="3018"/>
      <c r="N28" s="3018"/>
      <c r="O28" s="3018"/>
      <c r="P28" s="3018"/>
      <c r="Q28" s="1422"/>
      <c r="R28" s="1423"/>
      <c r="S28" s="1423"/>
      <c r="T28" s="1423"/>
    </row>
    <row r="29" spans="1:20" ht="14.25" customHeight="1">
      <c r="A29" s="1421"/>
      <c r="B29" s="2457"/>
      <c r="C29" s="2457"/>
      <c r="D29" s="2457"/>
      <c r="E29" s="2457"/>
      <c r="F29" s="2457"/>
      <c r="G29" s="2457"/>
      <c r="H29" s="2457"/>
      <c r="I29" s="2457"/>
      <c r="J29" s="2457"/>
      <c r="K29" s="2457"/>
      <c r="L29" s="2457"/>
      <c r="M29" s="2457"/>
      <c r="N29" s="2457"/>
      <c r="O29" s="2269"/>
      <c r="P29" s="2269"/>
      <c r="Q29" s="1422"/>
      <c r="R29" s="1423"/>
      <c r="S29" s="1423"/>
      <c r="T29" s="1423"/>
    </row>
    <row r="30" spans="1:20" ht="14.25" customHeight="1">
      <c r="A30" s="1421"/>
      <c r="B30" s="3018" t="s">
        <v>4598</v>
      </c>
      <c r="C30" s="3018"/>
      <c r="D30" s="3018"/>
      <c r="E30" s="3018"/>
      <c r="F30" s="3018"/>
      <c r="G30" s="3018"/>
      <c r="H30" s="3018"/>
      <c r="I30" s="3018"/>
      <c r="J30" s="3018"/>
      <c r="K30" s="3018"/>
      <c r="L30" s="3018"/>
      <c r="M30" s="3018"/>
      <c r="N30" s="3018"/>
      <c r="O30" s="3018"/>
      <c r="P30" s="3018"/>
      <c r="Q30" s="1422"/>
      <c r="R30" s="1423"/>
      <c r="S30" s="1423"/>
      <c r="T30" s="1423"/>
    </row>
    <row r="31" spans="1:20" ht="14.25" customHeight="1">
      <c r="A31" s="1421"/>
      <c r="B31" s="2457"/>
      <c r="C31" s="2457"/>
      <c r="D31" s="2457"/>
      <c r="E31" s="2457"/>
      <c r="F31" s="2457"/>
      <c r="G31" s="2457"/>
      <c r="H31" s="2457"/>
      <c r="I31" s="2457"/>
      <c r="J31" s="2457"/>
      <c r="K31" s="2457"/>
      <c r="L31" s="2457"/>
      <c r="M31" s="2457"/>
      <c r="N31" s="2457"/>
      <c r="O31" s="2269"/>
      <c r="P31" s="2269"/>
      <c r="Q31" s="1422"/>
      <c r="R31" s="1423"/>
      <c r="S31" s="1423"/>
      <c r="T31" s="1423"/>
    </row>
    <row r="32" spans="1:20" ht="29.4" customHeight="1">
      <c r="A32" s="1421"/>
      <c r="B32" s="3018" t="s">
        <v>4599</v>
      </c>
      <c r="C32" s="3018"/>
      <c r="D32" s="3018"/>
      <c r="E32" s="3018"/>
      <c r="F32" s="3018"/>
      <c r="G32" s="3018"/>
      <c r="H32" s="3018"/>
      <c r="I32" s="3018"/>
      <c r="J32" s="3018"/>
      <c r="K32" s="3018"/>
      <c r="L32" s="3018"/>
      <c r="M32" s="3018"/>
      <c r="N32" s="3018"/>
      <c r="O32" s="3018"/>
      <c r="P32" s="3018"/>
      <c r="Q32" s="1422"/>
      <c r="R32" s="1423"/>
      <c r="S32" s="1423"/>
      <c r="T32" s="1423"/>
    </row>
    <row r="33" spans="1:29" ht="14.25" customHeight="1">
      <c r="A33" s="1421"/>
      <c r="B33" s="3018"/>
      <c r="C33" s="3018"/>
      <c r="D33" s="3018"/>
      <c r="E33" s="3018"/>
      <c r="F33" s="3018"/>
      <c r="G33" s="3018"/>
      <c r="H33" s="3018"/>
      <c r="I33" s="3018"/>
      <c r="J33" s="3018"/>
      <c r="K33" s="3018"/>
      <c r="L33" s="3018"/>
      <c r="M33" s="3018"/>
      <c r="N33" s="3018"/>
      <c r="O33" s="3018"/>
      <c r="P33" s="3018"/>
      <c r="Q33" s="1422"/>
      <c r="R33" s="1423"/>
      <c r="S33" s="1423"/>
      <c r="T33" s="1423"/>
    </row>
    <row r="34" spans="1:29" ht="14.25" customHeight="1">
      <c r="A34" s="1421"/>
      <c r="B34" s="3018" t="s">
        <v>4600</v>
      </c>
      <c r="C34" s="3018"/>
      <c r="D34" s="3018"/>
      <c r="E34" s="3018"/>
      <c r="F34" s="3018"/>
      <c r="G34" s="3018"/>
      <c r="H34" s="3018"/>
      <c r="I34" s="3018"/>
      <c r="J34" s="3018"/>
      <c r="K34" s="3018"/>
      <c r="L34" s="3018"/>
      <c r="M34" s="3018"/>
      <c r="N34" s="3018"/>
      <c r="O34" s="3018"/>
      <c r="P34" s="3018"/>
      <c r="Q34" s="1422"/>
      <c r="R34" s="1423"/>
      <c r="S34" s="1423"/>
      <c r="T34" s="1423"/>
    </row>
    <row r="35" spans="1:29" ht="14.25" customHeight="1">
      <c r="A35" s="1421"/>
      <c r="B35" s="3018"/>
      <c r="C35" s="3018"/>
      <c r="D35" s="3018"/>
      <c r="E35" s="3018"/>
      <c r="F35" s="3018"/>
      <c r="G35" s="3018"/>
      <c r="H35" s="3018"/>
      <c r="I35" s="3018"/>
      <c r="J35" s="3018"/>
      <c r="K35" s="3018"/>
      <c r="L35" s="3018"/>
      <c r="M35" s="3018"/>
      <c r="N35" s="3018"/>
      <c r="O35" s="3018"/>
      <c r="P35" s="3018"/>
      <c r="Q35" s="1422"/>
      <c r="R35" s="1423"/>
      <c r="S35" s="1423"/>
      <c r="T35" s="1423"/>
    </row>
    <row r="36" spans="1:29" ht="14.25" customHeight="1">
      <c r="A36" s="1421"/>
      <c r="B36" s="2458"/>
      <c r="C36" s="2459"/>
      <c r="D36" s="2459"/>
      <c r="E36" s="2459"/>
      <c r="F36" s="2460"/>
      <c r="G36" s="2460"/>
      <c r="H36" s="2459"/>
      <c r="I36" s="2459"/>
      <c r="J36" s="2459"/>
      <c r="K36" s="2459"/>
      <c r="L36" s="2459"/>
      <c r="M36" s="2459"/>
      <c r="N36" s="2459"/>
      <c r="O36" s="2269"/>
      <c r="P36" s="2269"/>
      <c r="Q36" s="1422"/>
      <c r="R36" s="1423"/>
      <c r="S36" s="1423"/>
      <c r="T36" s="1423"/>
    </row>
    <row r="37" spans="1:29" ht="14.25" customHeight="1">
      <c r="A37" s="1421">
        <f>+A11+1</f>
        <v>18</v>
      </c>
      <c r="B37" s="2456" t="s">
        <v>4601</v>
      </c>
      <c r="C37" s="2456"/>
      <c r="D37" s="2456"/>
      <c r="E37" s="2456"/>
      <c r="F37" s="2456"/>
      <c r="G37" s="2456"/>
      <c r="H37" s="2456"/>
      <c r="I37" s="2456"/>
      <c r="J37" s="2456"/>
      <c r="K37" s="2456"/>
      <c r="L37" s="2456"/>
      <c r="M37" s="2459"/>
      <c r="N37" s="2459"/>
      <c r="O37" s="2269"/>
      <c r="P37" s="2269"/>
      <c r="Q37" s="1422"/>
      <c r="R37" s="1423"/>
      <c r="S37" s="1423"/>
      <c r="T37" s="1423"/>
    </row>
    <row r="38" spans="1:29" ht="14.25" customHeight="1">
      <c r="A38" s="1421"/>
      <c r="B38" s="2458"/>
      <c r="C38" s="2459"/>
      <c r="D38" s="2459"/>
      <c r="E38" s="2459"/>
      <c r="F38" s="2460"/>
      <c r="G38" s="2460"/>
      <c r="H38" s="2459"/>
      <c r="I38" s="2459"/>
      <c r="J38" s="2459"/>
      <c r="K38" s="2459"/>
      <c r="L38" s="2459"/>
      <c r="M38" s="2459"/>
      <c r="N38" s="2459"/>
      <c r="O38" s="2269"/>
      <c r="P38" s="2269"/>
      <c r="Q38" s="1422"/>
      <c r="R38" s="1423"/>
      <c r="S38" s="1423"/>
      <c r="T38" s="1423"/>
    </row>
    <row r="39" spans="1:29" ht="126.6" customHeight="1">
      <c r="A39" s="1421"/>
      <c r="B39" s="3018" t="s">
        <v>4602</v>
      </c>
      <c r="C39" s="3018"/>
      <c r="D39" s="3018"/>
      <c r="E39" s="3018"/>
      <c r="F39" s="3018"/>
      <c r="G39" s="3018"/>
      <c r="H39" s="3018"/>
      <c r="I39" s="3018"/>
      <c r="J39" s="3018"/>
      <c r="K39" s="3018"/>
      <c r="L39" s="3018"/>
      <c r="M39" s="3018"/>
      <c r="N39" s="3018"/>
      <c r="O39" s="3018"/>
      <c r="P39" s="3018"/>
      <c r="Q39" s="1422"/>
      <c r="R39" s="1423"/>
      <c r="S39" s="1423"/>
      <c r="T39" s="1423"/>
    </row>
    <row r="40" spans="1:29" ht="14.25" customHeight="1">
      <c r="A40" s="1421"/>
      <c r="B40" s="2270"/>
      <c r="C40" s="2269"/>
      <c r="D40" s="2269"/>
      <c r="E40" s="2269"/>
      <c r="F40" s="2269"/>
      <c r="G40" s="2269"/>
      <c r="H40" s="2269"/>
      <c r="I40" s="2269"/>
      <c r="J40" s="2269"/>
      <c r="K40" s="2269"/>
      <c r="L40" s="2269"/>
      <c r="M40" s="2269"/>
      <c r="N40" s="2269"/>
      <c r="O40" s="2269"/>
      <c r="P40" s="2269"/>
      <c r="Q40" s="1422"/>
      <c r="R40" s="1423"/>
      <c r="S40" s="1423"/>
      <c r="T40" s="1423"/>
    </row>
    <row r="41" spans="1:29">
      <c r="A41" s="1414">
        <f>+A37+1</f>
        <v>19</v>
      </c>
      <c r="B41" s="1415" t="s">
        <v>2939</v>
      </c>
      <c r="C41" s="1416"/>
      <c r="D41" s="1417"/>
      <c r="E41" s="1417"/>
      <c r="F41" s="1417"/>
      <c r="G41" s="1418"/>
      <c r="H41" s="1419"/>
      <c r="I41" s="1419"/>
      <c r="J41" s="1419"/>
      <c r="K41" s="1419"/>
      <c r="L41" s="1420"/>
      <c r="M41" s="1420"/>
      <c r="N41" s="1420"/>
      <c r="O41" s="1420"/>
      <c r="P41" s="1418"/>
      <c r="Q41" s="1422"/>
      <c r="R41" s="1423"/>
      <c r="S41" s="1423"/>
      <c r="T41" s="1423"/>
    </row>
    <row r="42" spans="1:29">
      <c r="A42" s="1303"/>
      <c r="B42" s="1304"/>
      <c r="C42" s="1304"/>
      <c r="D42" s="1327"/>
      <c r="E42" s="1327"/>
      <c r="F42" s="1327"/>
      <c r="G42" s="1304"/>
      <c r="H42" s="1321"/>
      <c r="I42" s="1321"/>
      <c r="J42" s="1321"/>
      <c r="K42" s="1321"/>
      <c r="L42" s="1320"/>
      <c r="M42" s="1320"/>
      <c r="N42" s="1320"/>
      <c r="O42" s="1320"/>
      <c r="P42" s="1304"/>
      <c r="Q42" s="1422"/>
      <c r="R42" s="1423"/>
      <c r="S42" s="1423"/>
      <c r="T42" s="1423"/>
    </row>
    <row r="43" spans="1:29">
      <c r="A43" s="1421"/>
      <c r="B43" s="3016" t="s">
        <v>4411</v>
      </c>
      <c r="C43" s="3016"/>
      <c r="D43" s="3016"/>
      <c r="E43" s="3016"/>
      <c r="F43" s="3016"/>
      <c r="G43" s="3016"/>
      <c r="H43" s="3016"/>
      <c r="I43" s="3016"/>
      <c r="J43" s="3016"/>
      <c r="K43" s="3016"/>
      <c r="L43" s="3016"/>
      <c r="M43" s="3016"/>
      <c r="N43" s="3016"/>
      <c r="O43" s="3016"/>
      <c r="P43" s="3016"/>
      <c r="Q43" s="1422"/>
      <c r="R43" s="1423"/>
      <c r="S43" s="1423"/>
      <c r="T43" s="1423"/>
    </row>
    <row r="44" spans="1:29">
      <c r="A44" s="1421"/>
      <c r="B44" s="3016"/>
      <c r="C44" s="3016"/>
      <c r="D44" s="3016"/>
      <c r="E44" s="3016"/>
      <c r="F44" s="3016"/>
      <c r="G44" s="3016"/>
      <c r="H44" s="3016"/>
      <c r="I44" s="3016"/>
      <c r="J44" s="3016"/>
      <c r="K44" s="3016"/>
      <c r="L44" s="3016"/>
      <c r="M44" s="3016"/>
      <c r="N44" s="3016"/>
      <c r="O44" s="3016"/>
      <c r="P44" s="3016"/>
      <c r="Q44" s="1422"/>
      <c r="R44" s="1423"/>
      <c r="S44" s="1423"/>
      <c r="T44" s="1423"/>
    </row>
    <row r="45" spans="1:29" s="1319" customFormat="1">
      <c r="C45" s="1428"/>
      <c r="D45" s="1428"/>
      <c r="E45" s="1428"/>
      <c r="F45" s="1428"/>
      <c r="G45" s="1428"/>
      <c r="H45" s="1428"/>
      <c r="I45" s="1428"/>
      <c r="J45" s="1428"/>
      <c r="K45" s="1428"/>
      <c r="L45" s="1428"/>
      <c r="M45" s="1428"/>
      <c r="N45" s="1428"/>
      <c r="O45" s="1428"/>
      <c r="P45" s="1428"/>
      <c r="Q45" s="1295"/>
      <c r="U45" s="1295"/>
      <c r="V45" s="1295"/>
      <c r="W45" s="1295"/>
    </row>
    <row r="46" spans="1:29" s="1319" customFormat="1">
      <c r="C46" s="1428"/>
      <c r="D46" s="1428"/>
      <c r="E46" s="1428"/>
      <c r="F46" s="1428"/>
      <c r="G46" s="1428"/>
      <c r="H46" s="1428"/>
      <c r="I46" s="1428"/>
      <c r="J46" s="1428"/>
      <c r="K46" s="1428"/>
      <c r="L46" s="1428"/>
      <c r="M46" s="1428"/>
      <c r="N46" s="1428"/>
      <c r="O46" s="1428"/>
      <c r="P46" s="1428"/>
      <c r="Q46" s="1295"/>
      <c r="U46" s="1295"/>
      <c r="V46" s="1295"/>
      <c r="W46" s="1295"/>
    </row>
    <row r="47" spans="1:29" s="1399" customFormat="1">
      <c r="A47" s="3017" t="str">
        <f>'FORM 9 Q'!A26:M26</f>
        <v>For MCB-Arif Habib Savings and Investments Limited</v>
      </c>
      <c r="B47" s="3017"/>
      <c r="C47" s="3017"/>
      <c r="D47" s="3017"/>
      <c r="E47" s="3017"/>
      <c r="F47" s="3017"/>
      <c r="G47" s="3017"/>
      <c r="H47" s="3017"/>
      <c r="I47" s="3017"/>
      <c r="J47" s="3017"/>
      <c r="K47" s="3017"/>
      <c r="L47" s="3017"/>
      <c r="M47" s="3017"/>
      <c r="N47" s="3017"/>
      <c r="O47" s="3017"/>
      <c r="P47" s="3017"/>
      <c r="Q47" s="1429"/>
      <c r="R47" s="1430"/>
      <c r="S47" s="1430"/>
      <c r="T47" s="1430"/>
      <c r="U47" s="1400"/>
      <c r="V47" s="1400"/>
      <c r="W47" s="1400"/>
    </row>
    <row r="48" spans="1:29" s="1399" customFormat="1">
      <c r="A48" s="2469" t="s">
        <v>2942</v>
      </c>
      <c r="B48" s="2469"/>
      <c r="C48" s="2469"/>
      <c r="D48" s="2469"/>
      <c r="E48" s="2469"/>
      <c r="F48" s="2469"/>
      <c r="G48" s="2469"/>
      <c r="H48" s="2469"/>
      <c r="I48" s="2469"/>
      <c r="J48" s="2469"/>
      <c r="K48" s="2469"/>
      <c r="L48" s="2469"/>
      <c r="M48" s="2469"/>
      <c r="N48" s="2469"/>
      <c r="O48" s="2469"/>
      <c r="P48" s="2469"/>
      <c r="Q48" s="1429"/>
      <c r="R48" s="1430"/>
      <c r="S48" s="1430"/>
      <c r="T48" s="1430"/>
      <c r="U48" s="1431"/>
      <c r="V48" s="1432"/>
      <c r="W48" s="1433"/>
      <c r="X48" s="1364"/>
      <c r="Y48" s="1434"/>
      <c r="Z48" s="1434"/>
      <c r="AA48" s="1364"/>
      <c r="AB48" s="1364"/>
      <c r="AC48" s="1364"/>
    </row>
    <row r="49" spans="1:38" s="1319" customFormat="1">
      <c r="A49" s="1304"/>
      <c r="B49" s="1304"/>
      <c r="C49" s="1304"/>
      <c r="D49" s="1304"/>
      <c r="E49" s="1304"/>
      <c r="F49" s="1304"/>
      <c r="G49" s="1304"/>
      <c r="H49" s="1320"/>
      <c r="I49" s="1320"/>
      <c r="J49" s="1320"/>
      <c r="K49" s="1320"/>
      <c r="L49" s="1320"/>
      <c r="M49" s="1320"/>
      <c r="N49" s="1320"/>
      <c r="O49" s="1320"/>
      <c r="P49" s="1304"/>
      <c r="Q49" s="1295"/>
      <c r="U49" s="2141"/>
      <c r="V49" s="2141"/>
      <c r="W49" s="2141"/>
      <c r="X49" s="2141"/>
      <c r="Y49" s="2141"/>
      <c r="Z49" s="2141"/>
      <c r="AA49" s="2141"/>
      <c r="AB49" s="2141"/>
      <c r="AC49" s="2141"/>
    </row>
    <row r="50" spans="1:38" s="1319" customFormat="1">
      <c r="A50" s="1304"/>
      <c r="B50" s="1304"/>
      <c r="C50" s="1304"/>
      <c r="D50" s="1304"/>
      <c r="E50" s="1304"/>
      <c r="F50" s="1304"/>
      <c r="G50" s="1304"/>
      <c r="H50" s="1320"/>
      <c r="I50" s="1320"/>
      <c r="J50" s="1320"/>
      <c r="K50" s="1320"/>
      <c r="L50" s="1320"/>
      <c r="M50" s="1320"/>
      <c r="N50" s="1320"/>
      <c r="O50" s="1320"/>
      <c r="P50" s="1304"/>
      <c r="Q50" s="1295"/>
      <c r="U50" s="1435"/>
      <c r="V50" s="1435"/>
      <c r="W50" s="1435"/>
      <c r="X50" s="2141"/>
      <c r="Y50" s="2141"/>
      <c r="Z50" s="2141"/>
      <c r="AA50" s="2141"/>
      <c r="AB50" s="2141"/>
      <c r="AC50" s="2141"/>
    </row>
    <row r="51" spans="1:38" s="1319" customFormat="1">
      <c r="A51" s="1304"/>
      <c r="B51" s="2272"/>
      <c r="C51" s="2272"/>
      <c r="D51" s="2272"/>
      <c r="E51" s="2272"/>
      <c r="F51" s="2272"/>
      <c r="G51" s="1436"/>
      <c r="H51" s="1436"/>
      <c r="I51" s="1436"/>
      <c r="J51" s="1436"/>
      <c r="K51" s="1304"/>
      <c r="L51" s="1304"/>
      <c r="M51" s="1304"/>
      <c r="N51" s="1304"/>
      <c r="O51" s="2143"/>
      <c r="P51" s="1320"/>
      <c r="Q51" s="1295"/>
      <c r="R51" s="1295"/>
      <c r="S51" s="1295"/>
      <c r="T51" s="1295"/>
      <c r="U51" s="1295"/>
      <c r="X51" s="1295"/>
      <c r="AB51" s="1295"/>
      <c r="AC51" s="1295"/>
      <c r="AD51" s="1295"/>
      <c r="AE51" s="1295"/>
      <c r="AF51" s="1295"/>
      <c r="AG51" s="1295"/>
      <c r="AJ51" s="1295"/>
      <c r="AK51" s="1295"/>
      <c r="AL51" s="1295"/>
    </row>
    <row r="52" spans="1:38" s="1319" customFormat="1">
      <c r="A52" s="1304"/>
      <c r="B52" s="2272"/>
      <c r="C52" s="2272"/>
      <c r="D52" s="2272"/>
      <c r="E52" s="2272"/>
      <c r="F52" s="2272"/>
      <c r="G52" s="1436"/>
      <c r="H52" s="1436"/>
      <c r="I52" s="1436"/>
      <c r="J52" s="1436"/>
      <c r="K52" s="1304"/>
      <c r="L52" s="1304"/>
      <c r="M52" s="1304"/>
      <c r="N52" s="1304"/>
      <c r="O52" s="2143"/>
      <c r="P52" s="1320"/>
      <c r="Q52" s="1295"/>
      <c r="R52" s="1295"/>
      <c r="S52" s="1295"/>
      <c r="T52" s="1295"/>
      <c r="U52" s="1295"/>
      <c r="X52" s="1295"/>
      <c r="AB52" s="1295"/>
      <c r="AC52" s="1295"/>
      <c r="AD52" s="1295"/>
      <c r="AE52" s="1295"/>
      <c r="AF52" s="1295"/>
      <c r="AG52" s="1295"/>
      <c r="AJ52" s="1295"/>
      <c r="AK52" s="1295"/>
      <c r="AL52" s="1295"/>
    </row>
    <row r="53" spans="1:38" s="1377" customFormat="1">
      <c r="A53" s="1439"/>
      <c r="B53" s="1439"/>
      <c r="C53" s="1439"/>
      <c r="D53" s="1440"/>
      <c r="E53" s="1439"/>
      <c r="F53" s="1439"/>
      <c r="G53" s="1439"/>
      <c r="H53" s="1439"/>
      <c r="I53" s="1439"/>
      <c r="J53" s="1439"/>
      <c r="K53" s="1439"/>
      <c r="L53" s="1439"/>
      <c r="M53" s="1439"/>
      <c r="N53" s="1439"/>
      <c r="O53" s="1439"/>
      <c r="P53" s="1439"/>
    </row>
    <row r="54" spans="1:38">
      <c r="B54" s="1561" t="s">
        <v>4165</v>
      </c>
      <c r="C54" s="2271"/>
      <c r="D54" s="2271"/>
      <c r="E54" s="2271"/>
      <c r="F54" s="2271"/>
      <c r="G54" s="2271"/>
      <c r="H54" s="2271"/>
      <c r="I54" s="2271"/>
      <c r="J54" s="1562"/>
      <c r="K54" s="2271"/>
      <c r="L54" s="2271"/>
      <c r="M54" s="2271"/>
      <c r="N54" s="2271"/>
      <c r="O54" s="2279" t="s">
        <v>4178</v>
      </c>
    </row>
    <row r="55" spans="1:38">
      <c r="B55" s="1520" t="s">
        <v>4166</v>
      </c>
      <c r="C55" s="2271"/>
      <c r="D55" s="2271"/>
      <c r="E55" s="2271"/>
      <c r="F55" s="2271"/>
      <c r="G55" s="2271"/>
      <c r="H55" s="2271"/>
      <c r="I55" s="2271"/>
      <c r="J55" s="2070"/>
      <c r="K55" s="2271"/>
      <c r="L55" s="2271"/>
      <c r="M55" s="2271"/>
      <c r="N55" s="2271"/>
      <c r="O55" s="2070" t="s">
        <v>3030</v>
      </c>
    </row>
    <row r="56" spans="1:38">
      <c r="A56" s="1437"/>
      <c r="B56" s="2271"/>
      <c r="C56" s="2271"/>
      <c r="D56" s="2271"/>
      <c r="E56" s="2271"/>
      <c r="F56" s="2271"/>
      <c r="G56" s="2271"/>
      <c r="H56" s="2271"/>
      <c r="I56" s="2271"/>
      <c r="J56" s="2271"/>
      <c r="K56" s="2271"/>
      <c r="L56" s="2271"/>
      <c r="M56" s="2271"/>
      <c r="N56" s="2271"/>
      <c r="O56" s="2271"/>
      <c r="P56" s="2271"/>
      <c r="U56" s="1295"/>
      <c r="V56" s="1295"/>
      <c r="W56" s="1295"/>
      <c r="X56" s="1319"/>
      <c r="Y56" s="1319"/>
      <c r="Z56" s="1319"/>
      <c r="AA56" s="1319"/>
      <c r="AB56" s="1319"/>
      <c r="AC56" s="1319"/>
    </row>
    <row r="63" spans="1:38">
      <c r="A63" s="1441"/>
      <c r="B63" s="1434"/>
      <c r="C63" s="1434"/>
      <c r="D63" s="1426"/>
      <c r="E63" s="1426"/>
      <c r="F63" s="1426"/>
      <c r="G63" s="1434"/>
      <c r="H63" s="1361"/>
      <c r="I63" s="1361"/>
      <c r="J63" s="1361"/>
      <c r="K63" s="1361"/>
      <c r="L63" s="1361"/>
      <c r="M63" s="1361"/>
      <c r="N63" s="1361"/>
      <c r="O63" s="1361"/>
      <c r="P63" s="1434"/>
      <c r="Q63" s="1361"/>
      <c r="R63" s="1434"/>
      <c r="S63" s="1434"/>
      <c r="T63" s="1434"/>
      <c r="U63" s="1326"/>
      <c r="V63" s="1326"/>
      <c r="W63" s="1295"/>
      <c r="X63" s="1319"/>
      <c r="Y63" s="1319"/>
      <c r="Z63" s="1319"/>
      <c r="AA63" s="1319"/>
      <c r="AB63" s="1319"/>
      <c r="AC63" s="1319"/>
    </row>
    <row r="64" spans="1:38" s="1434" customFormat="1">
      <c r="A64" s="1442"/>
      <c r="B64" s="1443"/>
      <c r="C64" s="1324"/>
      <c r="D64" s="1444"/>
      <c r="E64" s="1444"/>
      <c r="F64" s="1444"/>
      <c r="H64" s="1445"/>
      <c r="I64" s="1445"/>
      <c r="J64" s="1446"/>
      <c r="K64" s="1446"/>
      <c r="L64" s="1446"/>
      <c r="M64" s="1446"/>
      <c r="N64" s="1446"/>
      <c r="O64" s="1446"/>
      <c r="P64" s="2595"/>
      <c r="Q64" s="2133"/>
      <c r="R64" s="2132"/>
      <c r="S64" s="2132"/>
      <c r="T64" s="2132"/>
      <c r="U64" s="1361"/>
      <c r="V64" s="1361"/>
      <c r="W64" s="1360"/>
      <c r="X64" s="1364"/>
      <c r="Y64" s="1364"/>
      <c r="Z64" s="1364"/>
      <c r="AA64" s="1364"/>
      <c r="AB64" s="1364"/>
      <c r="AC64" s="1364"/>
    </row>
    <row r="65" spans="1:29" s="1434" customFormat="1">
      <c r="A65" s="1449"/>
      <c r="B65" s="1450"/>
      <c r="C65" s="1324"/>
      <c r="D65" s="1444"/>
      <c r="E65" s="1444"/>
      <c r="F65" s="1444"/>
      <c r="H65" s="1445"/>
      <c r="I65" s="1445"/>
      <c r="J65" s="1446"/>
      <c r="K65" s="1446"/>
      <c r="L65" s="1446"/>
      <c r="M65" s="1446"/>
      <c r="N65" s="1446"/>
      <c r="O65" s="1446"/>
      <c r="P65" s="2595"/>
      <c r="Q65" s="2135"/>
      <c r="R65" s="2134"/>
      <c r="S65" s="2134"/>
      <c r="T65" s="2134"/>
      <c r="U65" s="1326"/>
      <c r="V65" s="1326"/>
      <c r="W65" s="1295"/>
      <c r="X65" s="1319"/>
      <c r="Y65" s="1319"/>
      <c r="Z65" s="1319"/>
      <c r="AA65" s="1319"/>
      <c r="AB65" s="1319"/>
      <c r="AC65" s="1319"/>
    </row>
    <row r="66" spans="1:29">
      <c r="A66" s="1453"/>
      <c r="B66" s="1441"/>
      <c r="C66" s="1434"/>
      <c r="D66" s="1426"/>
      <c r="E66" s="1426"/>
      <c r="F66" s="1426"/>
      <c r="G66" s="1434"/>
      <c r="H66" s="2597"/>
      <c r="I66" s="2133"/>
      <c r="J66" s="2597"/>
      <c r="K66" s="2133"/>
      <c r="L66" s="2597"/>
      <c r="M66" s="2133"/>
      <c r="N66" s="2597"/>
      <c r="O66" s="2133"/>
      <c r="P66" s="2595"/>
      <c r="Q66" s="2135"/>
      <c r="R66" s="2134"/>
      <c r="S66" s="2134"/>
      <c r="T66" s="2134"/>
      <c r="U66" s="1326"/>
      <c r="V66" s="1326"/>
      <c r="W66" s="1295"/>
      <c r="X66" s="1319"/>
      <c r="Y66" s="1319"/>
      <c r="Z66" s="1319"/>
      <c r="AA66" s="1319"/>
      <c r="AB66" s="1319"/>
      <c r="AC66" s="1319"/>
    </row>
    <row r="67" spans="1:29">
      <c r="A67" s="1442"/>
      <c r="B67" s="2138"/>
      <c r="C67" s="2138"/>
      <c r="D67" s="1455"/>
      <c r="E67" s="1455"/>
      <c r="F67" s="1455"/>
      <c r="G67" s="2116"/>
      <c r="H67" s="2597"/>
      <c r="I67" s="2133"/>
      <c r="J67" s="2597"/>
      <c r="K67" s="2133"/>
      <c r="L67" s="2597"/>
      <c r="M67" s="2133"/>
      <c r="N67" s="2597"/>
      <c r="O67" s="2133"/>
      <c r="P67" s="2595"/>
      <c r="Q67" s="2135"/>
      <c r="R67" s="2134"/>
      <c r="S67" s="2134"/>
      <c r="T67" s="2134"/>
      <c r="U67" s="1326"/>
      <c r="V67" s="1326"/>
      <c r="W67" s="1295"/>
      <c r="X67" s="1319"/>
      <c r="Y67" s="1319"/>
      <c r="Z67" s="1319"/>
      <c r="AA67" s="1319"/>
      <c r="AB67" s="1319"/>
      <c r="AC67" s="1319"/>
    </row>
    <row r="68" spans="1:29">
      <c r="A68" s="1442"/>
      <c r="B68" s="1434"/>
      <c r="C68" s="1324"/>
      <c r="D68" s="1444"/>
      <c r="E68" s="1444"/>
      <c r="F68" s="1444"/>
      <c r="G68" s="1434"/>
      <c r="H68" s="2597"/>
      <c r="I68" s="2133"/>
      <c r="J68" s="2597"/>
      <c r="K68" s="2133"/>
      <c r="L68" s="2597"/>
      <c r="M68" s="2133"/>
      <c r="N68" s="2597"/>
      <c r="O68" s="2133"/>
      <c r="P68" s="2595"/>
      <c r="Q68" s="2135"/>
      <c r="R68" s="2134"/>
      <c r="S68" s="2134"/>
      <c r="T68" s="2134"/>
      <c r="U68" s="1361"/>
      <c r="V68" s="1361"/>
    </row>
    <row r="69" spans="1:29">
      <c r="A69" s="1442"/>
      <c r="B69" s="1329"/>
      <c r="C69" s="1324"/>
      <c r="D69" s="1444"/>
      <c r="E69" s="1444"/>
      <c r="F69" s="1444"/>
      <c r="G69" s="1434"/>
      <c r="H69" s="2470"/>
      <c r="I69" s="2470"/>
      <c r="J69" s="2473"/>
      <c r="K69" s="2473"/>
      <c r="L69" s="2473"/>
      <c r="M69" s="2473"/>
      <c r="N69" s="2994"/>
      <c r="O69" s="2994"/>
      <c r="P69" s="2994"/>
      <c r="Q69" s="2129"/>
      <c r="R69" s="2138"/>
      <c r="S69" s="2138"/>
      <c r="T69" s="2138"/>
      <c r="U69" s="1361"/>
      <c r="V69" s="1361"/>
    </row>
    <row r="70" spans="1:29">
      <c r="A70" s="1442"/>
      <c r="B70" s="1329"/>
      <c r="C70" s="1324"/>
      <c r="D70" s="1444"/>
      <c r="E70" s="1444"/>
      <c r="F70" s="1444"/>
      <c r="G70" s="1434"/>
      <c r="H70" s="2130"/>
      <c r="I70" s="2130"/>
      <c r="J70" s="2130"/>
      <c r="K70" s="2130"/>
      <c r="L70" s="2130"/>
      <c r="M70" s="2130"/>
      <c r="N70" s="1237"/>
      <c r="O70" s="1237"/>
      <c r="P70" s="2116"/>
      <c r="Q70" s="2130"/>
      <c r="R70" s="2116"/>
      <c r="S70" s="2116"/>
      <c r="T70" s="2116"/>
      <c r="U70" s="1361"/>
      <c r="V70" s="1361"/>
    </row>
    <row r="71" spans="1:29">
      <c r="A71" s="1442"/>
      <c r="B71" s="1458"/>
      <c r="C71" s="1324"/>
      <c r="D71" s="1444"/>
      <c r="E71" s="1444"/>
      <c r="F71" s="1444"/>
      <c r="G71" s="1324"/>
      <c r="H71" s="1326"/>
      <c r="I71" s="1326"/>
      <c r="J71" s="1459"/>
      <c r="K71" s="1459"/>
      <c r="L71" s="1361"/>
      <c r="M71" s="1361"/>
      <c r="N71" s="2129"/>
      <c r="O71" s="2129"/>
      <c r="P71" s="1460"/>
      <c r="Q71" s="1361"/>
      <c r="R71" s="1460"/>
      <c r="S71" s="1460"/>
      <c r="T71" s="1460"/>
      <c r="U71" s="1361"/>
      <c r="V71" s="1361"/>
    </row>
    <row r="72" spans="1:29">
      <c r="A72" s="1442"/>
      <c r="B72" s="1458"/>
      <c r="C72" s="1324"/>
      <c r="D72" s="1444"/>
      <c r="E72" s="1444"/>
      <c r="F72" s="1444"/>
      <c r="G72" s="1324"/>
      <c r="H72" s="1459"/>
      <c r="I72" s="1459"/>
      <c r="J72" s="1459"/>
      <c r="K72" s="1459"/>
      <c r="L72" s="1361"/>
      <c r="M72" s="1361"/>
      <c r="N72" s="2129"/>
      <c r="O72" s="2129"/>
      <c r="P72" s="1460"/>
      <c r="Q72" s="1361"/>
      <c r="R72" s="1460"/>
      <c r="S72" s="1460"/>
      <c r="T72" s="1460"/>
      <c r="U72" s="1361"/>
      <c r="V72" s="1361"/>
    </row>
    <row r="73" spans="1:29">
      <c r="A73" s="1442"/>
      <c r="B73" s="1458"/>
      <c r="C73" s="1324"/>
      <c r="D73" s="1444"/>
      <c r="E73" s="1444"/>
      <c r="F73" s="1444"/>
      <c r="G73" s="1324"/>
      <c r="H73" s="1459"/>
      <c r="I73" s="1459"/>
      <c r="J73" s="1459"/>
      <c r="K73" s="1459"/>
      <c r="L73" s="1361"/>
      <c r="M73" s="1361"/>
      <c r="N73" s="2129"/>
      <c r="O73" s="2129"/>
      <c r="P73" s="1460"/>
      <c r="Q73" s="1361"/>
      <c r="R73" s="1460"/>
      <c r="S73" s="1460"/>
      <c r="T73" s="1460"/>
      <c r="U73" s="1361"/>
      <c r="V73" s="1361"/>
    </row>
    <row r="74" spans="1:29">
      <c r="A74" s="1442"/>
      <c r="B74" s="1458"/>
      <c r="C74" s="1324"/>
      <c r="D74" s="1444"/>
      <c r="E74" s="1444"/>
      <c r="F74" s="1444"/>
      <c r="G74" s="1324"/>
      <c r="H74" s="1459"/>
      <c r="I74" s="1459"/>
      <c r="J74" s="1459"/>
      <c r="K74" s="1459"/>
      <c r="L74" s="1361"/>
      <c r="M74" s="1361"/>
      <c r="N74" s="2129"/>
      <c r="O74" s="2129"/>
      <c r="P74" s="1460"/>
      <c r="Q74" s="1361"/>
      <c r="R74" s="1460"/>
      <c r="S74" s="1460"/>
      <c r="T74" s="1460"/>
      <c r="U74" s="1361"/>
      <c r="V74" s="1361"/>
    </row>
    <row r="75" spans="1:29">
      <c r="A75" s="1442"/>
      <c r="B75" s="1329"/>
      <c r="C75" s="1324"/>
      <c r="D75" s="1444"/>
      <c r="E75" s="1444"/>
      <c r="F75" s="1444"/>
      <c r="G75" s="1324"/>
      <c r="H75" s="1459"/>
      <c r="I75" s="1459"/>
      <c r="J75" s="1459"/>
      <c r="K75" s="1459"/>
      <c r="L75" s="1459"/>
      <c r="M75" s="1459"/>
      <c r="N75" s="1459"/>
      <c r="O75" s="1459"/>
      <c r="P75" s="1461"/>
      <c r="Q75" s="1459"/>
      <c r="R75" s="1461"/>
      <c r="S75" s="1461"/>
      <c r="T75" s="1461"/>
      <c r="U75" s="1361"/>
      <c r="V75" s="1361"/>
    </row>
    <row r="76" spans="1:29">
      <c r="A76" s="1442"/>
      <c r="B76" s="1449"/>
      <c r="C76" s="1324"/>
      <c r="D76" s="1444"/>
      <c r="E76" s="1444"/>
      <c r="F76" s="1444"/>
      <c r="G76" s="1324"/>
      <c r="H76" s="1459"/>
      <c r="I76" s="1459"/>
      <c r="J76" s="1459"/>
      <c r="K76" s="1459"/>
      <c r="L76" s="1459"/>
      <c r="M76" s="1459"/>
      <c r="N76" s="1361"/>
      <c r="O76" s="1361"/>
      <c r="P76" s="1461"/>
      <c r="Q76" s="1459"/>
      <c r="R76" s="1461"/>
      <c r="S76" s="1461"/>
      <c r="T76" s="1461"/>
      <c r="U76" s="1361"/>
      <c r="V76" s="1361"/>
    </row>
    <row r="77" spans="1:29">
      <c r="A77" s="1442"/>
      <c r="B77" s="1329"/>
      <c r="C77" s="1324"/>
      <c r="D77" s="1444"/>
      <c r="E77" s="1444"/>
      <c r="F77" s="1444"/>
      <c r="G77" s="1324"/>
      <c r="H77" s="1459"/>
      <c r="I77" s="1459"/>
      <c r="J77" s="1459"/>
      <c r="K77" s="1459"/>
      <c r="L77" s="1459"/>
      <c r="M77" s="1459"/>
      <c r="N77" s="1361"/>
      <c r="O77" s="1361"/>
      <c r="P77" s="1461"/>
      <c r="Q77" s="1459"/>
      <c r="R77" s="1461"/>
      <c r="S77" s="1461"/>
      <c r="T77" s="1461"/>
      <c r="U77" s="1361"/>
      <c r="V77" s="1361"/>
    </row>
    <row r="78" spans="1:29">
      <c r="A78" s="1442"/>
      <c r="B78" s="1434"/>
      <c r="C78" s="1324"/>
      <c r="D78" s="1444"/>
      <c r="E78" s="1444"/>
      <c r="F78" s="1444"/>
      <c r="G78" s="1324"/>
      <c r="H78" s="1361"/>
      <c r="I78" s="1361"/>
      <c r="J78" s="1361"/>
      <c r="K78" s="1361"/>
      <c r="L78" s="1361"/>
      <c r="M78" s="1361"/>
      <c r="N78" s="2129"/>
      <c r="O78" s="2129"/>
      <c r="P78" s="1461"/>
      <c r="Q78" s="1459"/>
      <c r="R78" s="1461"/>
      <c r="S78" s="1461"/>
      <c r="T78" s="1461"/>
      <c r="U78" s="1361"/>
      <c r="V78" s="1361"/>
    </row>
    <row r="79" spans="1:29">
      <c r="A79" s="1442"/>
      <c r="B79" s="1434"/>
      <c r="C79" s="1324"/>
      <c r="D79" s="1444"/>
      <c r="E79" s="1444"/>
      <c r="F79" s="1444"/>
      <c r="G79" s="1324"/>
      <c r="H79" s="1361"/>
      <c r="I79" s="1361"/>
      <c r="J79" s="1361"/>
      <c r="K79" s="1361"/>
      <c r="L79" s="1361"/>
      <c r="M79" s="1361"/>
      <c r="N79" s="2129"/>
      <c r="O79" s="2129"/>
      <c r="P79" s="1461"/>
      <c r="Q79" s="1459"/>
      <c r="R79" s="1461"/>
      <c r="S79" s="1461"/>
      <c r="T79" s="1461"/>
      <c r="U79" s="1361"/>
      <c r="V79" s="1361"/>
    </row>
    <row r="80" spans="1:29">
      <c r="A80" s="1442"/>
      <c r="B80" s="1434"/>
      <c r="C80" s="1324"/>
      <c r="D80" s="1444"/>
      <c r="E80" s="1444"/>
      <c r="F80" s="1444"/>
      <c r="G80" s="1324"/>
      <c r="H80" s="1361"/>
      <c r="I80" s="1361"/>
      <c r="J80" s="1361"/>
      <c r="K80" s="1361"/>
      <c r="L80" s="1361"/>
      <c r="M80" s="1361"/>
      <c r="N80" s="2129"/>
      <c r="O80" s="2129"/>
      <c r="P80" s="1461"/>
      <c r="Q80" s="1459"/>
      <c r="R80" s="1461"/>
      <c r="S80" s="1461"/>
      <c r="T80" s="1461"/>
      <c r="U80" s="1361"/>
      <c r="V80" s="1361"/>
    </row>
    <row r="81" spans="1:23">
      <c r="A81" s="1442"/>
      <c r="B81" s="1434"/>
      <c r="C81" s="1324"/>
      <c r="D81" s="1444"/>
      <c r="E81" s="1444"/>
      <c r="F81" s="1444"/>
      <c r="G81" s="1324"/>
      <c r="H81" s="1361"/>
      <c r="I81" s="1361"/>
      <c r="J81" s="1361"/>
      <c r="K81" s="1361"/>
      <c r="L81" s="1361"/>
      <c r="M81" s="1361"/>
      <c r="N81" s="2129"/>
      <c r="O81" s="2129"/>
      <c r="P81" s="1461"/>
      <c r="Q81" s="1459"/>
      <c r="R81" s="1461"/>
      <c r="S81" s="1461"/>
      <c r="T81" s="1461"/>
      <c r="U81" s="1361"/>
      <c r="V81" s="1361"/>
    </row>
    <row r="82" spans="1:23">
      <c r="A82" s="1442"/>
      <c r="B82" s="1324"/>
      <c r="C82" s="1324"/>
      <c r="D82" s="1444"/>
      <c r="E82" s="1444"/>
      <c r="F82" s="1444"/>
      <c r="G82" s="1324"/>
      <c r="H82" s="1361"/>
      <c r="I82" s="1361"/>
      <c r="J82" s="1361"/>
      <c r="K82" s="1361"/>
      <c r="L82" s="1361"/>
      <c r="M82" s="1361"/>
      <c r="N82" s="2129"/>
      <c r="O82" s="2129"/>
      <c r="P82" s="1461"/>
      <c r="Q82" s="1459"/>
      <c r="R82" s="1461"/>
      <c r="S82" s="1461"/>
      <c r="T82" s="1461"/>
      <c r="U82" s="1361"/>
      <c r="V82" s="1361"/>
    </row>
    <row r="83" spans="1:23">
      <c r="A83" s="1442"/>
      <c r="B83" s="1324"/>
      <c r="C83" s="1324"/>
      <c r="D83" s="1444"/>
      <c r="E83" s="1444"/>
      <c r="F83" s="1444"/>
      <c r="G83" s="1324"/>
      <c r="H83" s="1361"/>
      <c r="I83" s="1361"/>
      <c r="J83" s="1361"/>
      <c r="K83" s="1361"/>
      <c r="L83" s="1361"/>
      <c r="M83" s="1361"/>
      <c r="N83" s="2129"/>
      <c r="O83" s="2129"/>
      <c r="P83" s="1461"/>
      <c r="Q83" s="1459"/>
      <c r="R83" s="1461"/>
      <c r="S83" s="1461"/>
      <c r="T83" s="1461"/>
      <c r="U83" s="1361"/>
      <c r="V83" s="1361"/>
    </row>
    <row r="84" spans="1:23">
      <c r="A84" s="1442"/>
      <c r="B84" s="1329"/>
      <c r="C84" s="1324"/>
      <c r="D84" s="1444"/>
      <c r="E84" s="1444"/>
      <c r="F84" s="1444"/>
      <c r="G84" s="1324"/>
      <c r="H84" s="1459"/>
      <c r="I84" s="1459"/>
      <c r="J84" s="1459"/>
      <c r="K84" s="1459"/>
      <c r="L84" s="1459"/>
      <c r="M84" s="1459"/>
      <c r="N84" s="1459"/>
      <c r="O84" s="1459"/>
      <c r="P84" s="1461"/>
      <c r="Q84" s="1459"/>
      <c r="R84" s="1461"/>
      <c r="S84" s="1461"/>
      <c r="T84" s="1461"/>
      <c r="U84" s="1361"/>
      <c r="V84" s="1361"/>
    </row>
    <row r="85" spans="1:23">
      <c r="A85" s="1442"/>
      <c r="B85" s="1329"/>
      <c r="C85" s="1324"/>
      <c r="D85" s="1444"/>
      <c r="E85" s="1444"/>
      <c r="F85" s="1444"/>
      <c r="G85" s="1324"/>
      <c r="H85" s="1459"/>
      <c r="I85" s="1459"/>
      <c r="J85" s="1459"/>
      <c r="K85" s="1459"/>
      <c r="L85" s="1459"/>
      <c r="M85" s="1459"/>
      <c r="N85" s="1361"/>
      <c r="O85" s="1361"/>
      <c r="P85" s="1461"/>
      <c r="Q85" s="1459"/>
      <c r="R85" s="1461"/>
      <c r="S85" s="1461"/>
      <c r="T85" s="1461"/>
      <c r="U85" s="1361"/>
      <c r="V85" s="1361"/>
    </row>
    <row r="86" spans="1:23">
      <c r="A86" s="1441"/>
      <c r="B86" s="1434"/>
      <c r="C86" s="1434"/>
      <c r="D86" s="1426"/>
      <c r="E86" s="1426"/>
      <c r="F86" s="1426"/>
      <c r="G86" s="1434"/>
      <c r="H86" s="1361"/>
      <c r="I86" s="1361"/>
      <c r="J86" s="1361"/>
      <c r="K86" s="1361"/>
      <c r="L86" s="1361"/>
      <c r="M86" s="1361"/>
      <c r="N86" s="1361"/>
      <c r="O86" s="1361"/>
      <c r="P86" s="1434"/>
      <c r="Q86" s="1361"/>
      <c r="R86" s="1434"/>
      <c r="S86" s="1434"/>
      <c r="T86" s="1434"/>
      <c r="U86" s="1361"/>
      <c r="V86" s="1361"/>
    </row>
    <row r="87" spans="1:23">
      <c r="A87" s="1441"/>
      <c r="B87" s="1434"/>
      <c r="C87" s="1434"/>
      <c r="D87" s="1426"/>
      <c r="E87" s="1426"/>
      <c r="F87" s="1426"/>
      <c r="G87" s="1434"/>
      <c r="H87" s="1361"/>
      <c r="I87" s="1361"/>
      <c r="J87" s="1361"/>
      <c r="K87" s="1361"/>
      <c r="L87" s="1361"/>
      <c r="M87" s="1361"/>
      <c r="N87" s="1361"/>
      <c r="O87" s="1361"/>
      <c r="P87" s="1434"/>
      <c r="Q87" s="1361"/>
      <c r="R87" s="1434"/>
      <c r="S87" s="1434"/>
      <c r="T87" s="1434"/>
      <c r="U87" s="1361"/>
      <c r="V87" s="1361"/>
    </row>
    <row r="88" spans="1:23">
      <c r="A88" s="1441"/>
      <c r="B88" s="1434"/>
      <c r="C88" s="1434"/>
      <c r="D88" s="1426"/>
      <c r="E88" s="1426"/>
      <c r="F88" s="1426"/>
      <c r="G88" s="1434"/>
      <c r="H88" s="1361"/>
      <c r="I88" s="1361"/>
      <c r="J88" s="1361"/>
      <c r="K88" s="1361"/>
      <c r="L88" s="1361"/>
      <c r="M88" s="1361"/>
      <c r="N88" s="1361"/>
      <c r="O88" s="1361"/>
      <c r="P88" s="1434"/>
      <c r="Q88" s="1361"/>
      <c r="R88" s="1434"/>
      <c r="S88" s="1434"/>
      <c r="T88" s="1434"/>
      <c r="U88" s="1361"/>
      <c r="V88" s="1361"/>
    </row>
    <row r="89" spans="1:23">
      <c r="A89" s="1441"/>
      <c r="B89" s="1434"/>
      <c r="C89" s="1434"/>
      <c r="D89" s="1426"/>
      <c r="E89" s="1426"/>
      <c r="F89" s="1426"/>
      <c r="G89" s="1434"/>
      <c r="H89" s="1361"/>
      <c r="I89" s="1361"/>
      <c r="J89" s="1361"/>
      <c r="K89" s="1361"/>
      <c r="L89" s="1361"/>
      <c r="M89" s="1361"/>
      <c r="N89" s="1361"/>
      <c r="O89" s="1361"/>
      <c r="P89" s="1434"/>
      <c r="Q89" s="1361"/>
      <c r="R89" s="1434"/>
      <c r="S89" s="1434"/>
      <c r="T89" s="1434"/>
      <c r="U89" s="1361"/>
      <c r="V89" s="1361"/>
    </row>
    <row r="90" spans="1:23">
      <c r="A90" s="1441"/>
      <c r="B90" s="1434"/>
      <c r="C90" s="1434"/>
      <c r="D90" s="1426"/>
      <c r="E90" s="1426"/>
      <c r="F90" s="1426"/>
      <c r="G90" s="1434"/>
      <c r="H90" s="1361"/>
      <c r="I90" s="1361"/>
      <c r="J90" s="1361"/>
      <c r="K90" s="1361"/>
      <c r="L90" s="1361"/>
      <c r="M90" s="1361"/>
      <c r="N90" s="1361"/>
      <c r="O90" s="1361"/>
      <c r="P90" s="1434"/>
      <c r="Q90" s="1361"/>
      <c r="R90" s="1434"/>
      <c r="S90" s="1434"/>
      <c r="T90" s="1434"/>
      <c r="U90" s="1361"/>
      <c r="V90" s="1361"/>
    </row>
    <row r="91" spans="1:23">
      <c r="A91" s="1441"/>
      <c r="B91" s="1434"/>
      <c r="C91" s="1434"/>
      <c r="D91" s="1426"/>
      <c r="E91" s="1426"/>
      <c r="F91" s="1426"/>
      <c r="G91" s="1434"/>
      <c r="H91" s="1361"/>
      <c r="I91" s="1361"/>
      <c r="J91" s="1361"/>
      <c r="K91" s="1361"/>
      <c r="L91" s="1361"/>
      <c r="M91" s="1361"/>
      <c r="N91" s="1361"/>
      <c r="O91" s="1361"/>
      <c r="P91" s="1434"/>
      <c r="Q91" s="1361"/>
      <c r="R91" s="1434"/>
      <c r="S91" s="1434"/>
      <c r="T91" s="1434"/>
      <c r="U91" s="1361"/>
      <c r="V91" s="1361"/>
    </row>
    <row r="92" spans="1:23">
      <c r="A92" s="1441"/>
      <c r="B92" s="1434"/>
      <c r="C92" s="1434"/>
      <c r="D92" s="1426"/>
      <c r="E92" s="1426"/>
      <c r="F92" s="1426"/>
      <c r="G92" s="1434"/>
      <c r="H92" s="1361"/>
      <c r="I92" s="1361"/>
      <c r="J92" s="1361"/>
      <c r="K92" s="1361"/>
      <c r="L92" s="1361"/>
      <c r="M92" s="1361"/>
      <c r="N92" s="1361"/>
      <c r="O92" s="1361"/>
      <c r="P92" s="1434"/>
      <c r="Q92" s="1361"/>
      <c r="R92" s="1434"/>
      <c r="S92" s="1434"/>
      <c r="T92" s="1434"/>
      <c r="U92" s="1361"/>
      <c r="V92" s="1361"/>
    </row>
    <row r="93" spans="1:23">
      <c r="A93" s="1441"/>
      <c r="B93" s="1434"/>
      <c r="C93" s="1434"/>
      <c r="D93" s="1426"/>
      <c r="E93" s="1426"/>
      <c r="F93" s="1426"/>
      <c r="G93" s="1434"/>
      <c r="H93" s="1361"/>
      <c r="I93" s="1361"/>
      <c r="J93" s="1361"/>
      <c r="K93" s="1361"/>
      <c r="L93" s="1361"/>
      <c r="M93" s="1361"/>
      <c r="N93" s="1361"/>
      <c r="O93" s="1361"/>
      <c r="P93" s="1434"/>
      <c r="Q93" s="1361"/>
      <c r="R93" s="1434"/>
      <c r="S93" s="1434"/>
      <c r="T93" s="1434"/>
      <c r="U93" s="1361"/>
      <c r="V93" s="1361"/>
    </row>
    <row r="94" spans="1:23">
      <c r="A94" s="1441"/>
      <c r="B94" s="1434"/>
      <c r="C94" s="1434"/>
      <c r="D94" s="1426"/>
      <c r="E94" s="1426"/>
      <c r="F94" s="1426"/>
      <c r="G94" s="1434"/>
      <c r="H94" s="1361"/>
      <c r="I94" s="1361"/>
      <c r="J94" s="1361"/>
      <c r="K94" s="1361"/>
      <c r="L94" s="1361"/>
      <c r="M94" s="1361"/>
      <c r="N94" s="1361"/>
      <c r="O94" s="1361"/>
      <c r="P94" s="1434"/>
      <c r="Q94" s="1361"/>
      <c r="R94" s="1434"/>
      <c r="S94" s="1434"/>
      <c r="T94" s="1434"/>
      <c r="U94" s="1361"/>
      <c r="V94" s="1361"/>
    </row>
    <row r="95" spans="1:23" s="1434" customFormat="1">
      <c r="A95" s="1442"/>
      <c r="B95" s="1329"/>
      <c r="D95" s="1426"/>
      <c r="E95" s="1426"/>
      <c r="F95" s="1426"/>
      <c r="H95" s="1445"/>
      <c r="I95" s="1445"/>
      <c r="J95" s="1446"/>
      <c r="K95" s="1446"/>
      <c r="L95" s="1446"/>
      <c r="M95" s="1446"/>
      <c r="N95" s="1446"/>
      <c r="O95" s="1446"/>
      <c r="P95" s="2595"/>
      <c r="Q95" s="2133"/>
      <c r="R95" s="2132"/>
      <c r="S95" s="2132"/>
      <c r="T95" s="2132"/>
      <c r="U95" s="1361"/>
      <c r="V95" s="1361"/>
      <c r="W95" s="1361"/>
    </row>
    <row r="96" spans="1:23" s="1434" customFormat="1">
      <c r="A96" s="1462"/>
      <c r="B96" s="1449"/>
      <c r="D96" s="1426"/>
      <c r="E96" s="1426"/>
      <c r="F96" s="1426"/>
      <c r="H96" s="1445"/>
      <c r="I96" s="1445"/>
      <c r="J96" s="1446"/>
      <c r="K96" s="1446"/>
      <c r="L96" s="1446"/>
      <c r="M96" s="1446"/>
      <c r="N96" s="1446"/>
      <c r="O96" s="1446"/>
      <c r="P96" s="2595"/>
      <c r="Q96" s="2135"/>
      <c r="R96" s="2134"/>
      <c r="S96" s="2134"/>
      <c r="T96" s="2134"/>
      <c r="U96" s="1361"/>
      <c r="V96" s="1361"/>
      <c r="W96" s="1361"/>
    </row>
    <row r="97" spans="1:22">
      <c r="A97" s="1453"/>
      <c r="B97" s="1441"/>
      <c r="C97" s="1434"/>
      <c r="D97" s="1426"/>
      <c r="E97" s="1426"/>
      <c r="F97" s="1426"/>
      <c r="G97" s="1434"/>
      <c r="H97" s="2597"/>
      <c r="I97" s="2133"/>
      <c r="J97" s="2597"/>
      <c r="K97" s="2133"/>
      <c r="L97" s="2597"/>
      <c r="M97" s="2133"/>
      <c r="N97" s="2597"/>
      <c r="O97" s="2133"/>
      <c r="P97" s="2595"/>
      <c r="Q97" s="2135"/>
      <c r="R97" s="2134"/>
      <c r="S97" s="2134"/>
      <c r="T97" s="2134"/>
      <c r="U97" s="1361"/>
      <c r="V97" s="1361"/>
    </row>
    <row r="98" spans="1:22">
      <c r="A98" s="1442"/>
      <c r="B98" s="2138"/>
      <c r="C98" s="2138"/>
      <c r="D98" s="1455"/>
      <c r="E98" s="1455"/>
      <c r="F98" s="1455"/>
      <c r="G98" s="2116"/>
      <c r="H98" s="2597"/>
      <c r="I98" s="2133"/>
      <c r="J98" s="2597"/>
      <c r="K98" s="2133"/>
      <c r="L98" s="2597"/>
      <c r="M98" s="2133"/>
      <c r="N98" s="2597"/>
      <c r="O98" s="2135"/>
      <c r="P98" s="2595"/>
      <c r="Q98" s="2135"/>
      <c r="R98" s="2134"/>
      <c r="S98" s="2134"/>
      <c r="T98" s="2134"/>
      <c r="U98" s="1361"/>
      <c r="V98" s="1361"/>
    </row>
    <row r="99" spans="1:22">
      <c r="A99" s="1434"/>
      <c r="B99" s="1434"/>
      <c r="C99" s="1324"/>
      <c r="D99" s="1444"/>
      <c r="E99" s="1444"/>
      <c r="F99" s="1444"/>
      <c r="G99" s="1434"/>
      <c r="H99" s="2597"/>
      <c r="I99" s="2133"/>
      <c r="J99" s="2597"/>
      <c r="K99" s="2133"/>
      <c r="L99" s="2597"/>
      <c r="M99" s="2133"/>
      <c r="N99" s="2597"/>
      <c r="O99" s="2135"/>
      <c r="P99" s="2595"/>
      <c r="Q99" s="2135"/>
      <c r="R99" s="2134"/>
      <c r="S99" s="2134"/>
      <c r="T99" s="2134"/>
      <c r="U99" s="1361"/>
      <c r="V99" s="1361"/>
    </row>
    <row r="100" spans="1:22">
      <c r="A100" s="1441"/>
      <c r="B100" s="1434"/>
      <c r="C100" s="1324"/>
      <c r="D100" s="1444"/>
      <c r="E100" s="1444"/>
      <c r="F100" s="1444"/>
      <c r="G100" s="1434"/>
      <c r="H100" s="1463"/>
      <c r="I100" s="1463"/>
      <c r="J100" s="1464"/>
      <c r="K100" s="1464"/>
      <c r="L100" s="1464"/>
      <c r="M100" s="1464"/>
      <c r="N100" s="1465"/>
      <c r="O100" s="1465"/>
      <c r="P100" s="1466"/>
      <c r="Q100" s="1465"/>
      <c r="R100" s="1466"/>
      <c r="S100" s="1466"/>
      <c r="T100" s="1466"/>
      <c r="U100" s="1361"/>
      <c r="V100" s="1361"/>
    </row>
    <row r="101" spans="1:22">
      <c r="A101" s="1442"/>
      <c r="B101" s="1324"/>
      <c r="C101" s="1324"/>
      <c r="D101" s="1444"/>
      <c r="E101" s="1444"/>
      <c r="F101" s="1444"/>
      <c r="G101" s="1324"/>
      <c r="H101" s="1326"/>
      <c r="I101" s="1326"/>
      <c r="J101" s="1459"/>
      <c r="K101" s="1459"/>
      <c r="L101" s="1361"/>
      <c r="M101" s="1361"/>
      <c r="N101" s="1361"/>
      <c r="O101" s="1361"/>
      <c r="P101" s="1434"/>
      <c r="Q101" s="1361"/>
      <c r="R101" s="1434"/>
      <c r="S101" s="1434"/>
      <c r="T101" s="1434"/>
      <c r="U101" s="1361"/>
      <c r="V101" s="1361"/>
    </row>
    <row r="102" spans="1:22">
      <c r="A102" s="1442"/>
      <c r="B102" s="1324"/>
      <c r="C102" s="1324"/>
      <c r="D102" s="1444"/>
      <c r="E102" s="1444"/>
      <c r="F102" s="1444"/>
      <c r="G102" s="1324"/>
      <c r="H102" s="1326"/>
      <c r="I102" s="1326"/>
      <c r="J102" s="1459"/>
      <c r="K102" s="1459"/>
      <c r="L102" s="1361"/>
      <c r="M102" s="1361"/>
      <c r="N102" s="2129"/>
      <c r="O102" s="2129"/>
      <c r="P102" s="1467"/>
      <c r="Q102" s="2129"/>
      <c r="R102" s="1467"/>
      <c r="S102" s="1467"/>
      <c r="T102" s="1467"/>
      <c r="U102" s="1361"/>
      <c r="V102" s="1361"/>
    </row>
    <row r="103" spans="1:22">
      <c r="A103" s="1442"/>
      <c r="B103" s="1324"/>
      <c r="C103" s="1324"/>
      <c r="D103" s="1444"/>
      <c r="E103" s="1444"/>
      <c r="F103" s="1444"/>
      <c r="G103" s="1434"/>
      <c r="H103" s="2129"/>
      <c r="I103" s="2129"/>
      <c r="J103" s="2129"/>
      <c r="K103" s="2129"/>
      <c r="L103" s="2129"/>
      <c r="M103" s="2129"/>
      <c r="N103" s="2129"/>
      <c r="O103" s="2129"/>
      <c r="P103" s="1467"/>
      <c r="Q103" s="2129"/>
      <c r="R103" s="1467"/>
      <c r="S103" s="1467"/>
      <c r="T103" s="1467"/>
      <c r="U103" s="1361"/>
      <c r="V103" s="1361"/>
    </row>
    <row r="104" spans="1:22">
      <c r="A104" s="1442"/>
      <c r="B104" s="1324"/>
      <c r="C104" s="1324"/>
      <c r="D104" s="1444"/>
      <c r="E104" s="1444"/>
      <c r="F104" s="1444"/>
      <c r="G104" s="1434"/>
      <c r="H104" s="2129"/>
      <c r="I104" s="2129"/>
      <c r="J104" s="2129"/>
      <c r="K104" s="2129"/>
      <c r="L104" s="2129"/>
      <c r="M104" s="2129"/>
      <c r="N104" s="2129"/>
      <c r="O104" s="2129"/>
      <c r="P104" s="1468"/>
      <c r="Q104" s="2129"/>
      <c r="R104" s="1468"/>
      <c r="S104" s="1468"/>
      <c r="T104" s="1468"/>
      <c r="U104" s="1361"/>
      <c r="V104" s="1361"/>
    </row>
    <row r="105" spans="1:22">
      <c r="A105" s="1442"/>
      <c r="B105" s="1324"/>
      <c r="C105" s="1324"/>
      <c r="D105" s="1444"/>
      <c r="E105" s="1444"/>
      <c r="F105" s="1444"/>
      <c r="G105" s="1434"/>
      <c r="H105" s="2129"/>
      <c r="I105" s="2129"/>
      <c r="J105" s="2129"/>
      <c r="K105" s="2129"/>
      <c r="L105" s="2129"/>
      <c r="M105" s="2129"/>
      <c r="N105" s="2129"/>
      <c r="O105" s="2129"/>
      <c r="P105" s="1468"/>
      <c r="Q105" s="2129"/>
      <c r="R105" s="1468"/>
      <c r="S105" s="1468"/>
      <c r="T105" s="1468"/>
      <c r="U105" s="1361"/>
      <c r="V105" s="1361"/>
    </row>
    <row r="106" spans="1:22">
      <c r="A106" s="1442"/>
      <c r="B106" s="1469"/>
      <c r="C106" s="1324"/>
      <c r="D106" s="1444"/>
      <c r="E106" s="1444"/>
      <c r="F106" s="1444"/>
      <c r="G106" s="1434"/>
      <c r="H106" s="2129"/>
      <c r="I106" s="2129"/>
      <c r="J106" s="2129"/>
      <c r="K106" s="2129"/>
      <c r="L106" s="2129"/>
      <c r="M106" s="2129"/>
      <c r="N106" s="2129"/>
      <c r="O106" s="2129"/>
      <c r="P106" s="1468"/>
      <c r="Q106" s="2129"/>
      <c r="R106" s="1468"/>
      <c r="S106" s="1468"/>
      <c r="T106" s="1468"/>
      <c r="U106" s="1361"/>
      <c r="V106" s="1361"/>
    </row>
    <row r="107" spans="1:22">
      <c r="A107" s="1441"/>
      <c r="B107" s="1434"/>
      <c r="C107" s="1434"/>
      <c r="D107" s="1426"/>
      <c r="E107" s="1426"/>
      <c r="F107" s="1426"/>
      <c r="G107" s="1434"/>
      <c r="H107" s="1361"/>
      <c r="I107" s="1361"/>
      <c r="J107" s="1361"/>
      <c r="K107" s="1361"/>
      <c r="L107" s="1361"/>
      <c r="M107" s="1361"/>
      <c r="N107" s="1361"/>
      <c r="O107" s="1361"/>
      <c r="P107" s="1434"/>
      <c r="Q107" s="1361"/>
      <c r="R107" s="1434"/>
      <c r="S107" s="1434"/>
      <c r="T107" s="1434"/>
      <c r="U107" s="1361"/>
      <c r="V107" s="1361"/>
    </row>
    <row r="108" spans="1:22">
      <c r="A108" s="1441"/>
      <c r="B108" s="1434"/>
      <c r="C108" s="1434"/>
      <c r="D108" s="1426"/>
      <c r="E108" s="1426"/>
      <c r="F108" s="1426"/>
      <c r="G108" s="1434"/>
      <c r="H108" s="1361"/>
      <c r="I108" s="1361"/>
      <c r="J108" s="1361"/>
      <c r="K108" s="1361"/>
      <c r="L108" s="1361"/>
      <c r="M108" s="1361"/>
      <c r="N108" s="1361"/>
      <c r="O108" s="1361"/>
      <c r="P108" s="1434"/>
      <c r="Q108" s="1361"/>
      <c r="R108" s="1434"/>
      <c r="S108" s="1434"/>
      <c r="T108" s="1434"/>
      <c r="U108" s="1361"/>
      <c r="V108" s="1361"/>
    </row>
    <row r="109" spans="1:22">
      <c r="A109" s="1441"/>
      <c r="B109" s="1434"/>
      <c r="C109" s="1434"/>
      <c r="D109" s="1426"/>
      <c r="E109" s="1426"/>
      <c r="F109" s="1426"/>
      <c r="G109" s="1434"/>
      <c r="H109" s="1361"/>
      <c r="I109" s="1361"/>
      <c r="J109" s="1361"/>
      <c r="K109" s="1361"/>
      <c r="L109" s="1361"/>
      <c r="M109" s="1361"/>
      <c r="N109" s="1361"/>
      <c r="O109" s="1361"/>
      <c r="P109" s="1434"/>
      <c r="Q109" s="1361"/>
      <c r="R109" s="1434"/>
      <c r="S109" s="1434"/>
      <c r="T109" s="1434"/>
      <c r="U109" s="1361"/>
      <c r="V109" s="1361"/>
    </row>
    <row r="110" spans="1:22">
      <c r="A110" s="1441"/>
      <c r="B110" s="1434"/>
      <c r="C110" s="1434"/>
      <c r="D110" s="1426"/>
      <c r="E110" s="1426"/>
      <c r="F110" s="1426"/>
      <c r="G110" s="1434"/>
      <c r="H110" s="1361"/>
      <c r="I110" s="1361"/>
      <c r="J110" s="1361"/>
      <c r="K110" s="1361"/>
      <c r="L110" s="1361"/>
      <c r="M110" s="1361"/>
      <c r="N110" s="1361"/>
      <c r="O110" s="1361"/>
      <c r="P110" s="1434"/>
      <c r="Q110" s="1361"/>
      <c r="R110" s="1434"/>
      <c r="S110" s="1434"/>
      <c r="T110" s="1434"/>
      <c r="U110" s="1361"/>
      <c r="V110" s="1361"/>
    </row>
    <row r="111" spans="1:22">
      <c r="A111" s="1441"/>
      <c r="B111" s="1434"/>
      <c r="C111" s="1434"/>
      <c r="D111" s="1426"/>
      <c r="E111" s="1426"/>
      <c r="F111" s="1426"/>
      <c r="G111" s="1434"/>
      <c r="H111" s="1361"/>
      <c r="I111" s="1361"/>
      <c r="J111" s="1361"/>
      <c r="K111" s="1361"/>
      <c r="L111" s="1361"/>
      <c r="M111" s="1361"/>
      <c r="N111" s="1361"/>
      <c r="O111" s="1361"/>
      <c r="P111" s="1434"/>
      <c r="Q111" s="1361"/>
      <c r="R111" s="1434"/>
      <c r="S111" s="1434"/>
      <c r="T111" s="1434"/>
      <c r="U111" s="1361"/>
      <c r="V111" s="1361"/>
    </row>
    <row r="112" spans="1:22">
      <c r="A112" s="1441"/>
      <c r="B112" s="1434"/>
      <c r="C112" s="1434"/>
      <c r="D112" s="1426"/>
      <c r="E112" s="1426"/>
      <c r="F112" s="1426"/>
      <c r="G112" s="1434"/>
      <c r="H112" s="1361"/>
      <c r="I112" s="1361"/>
      <c r="J112" s="1361"/>
      <c r="K112" s="1361"/>
      <c r="L112" s="1361"/>
      <c r="M112" s="1361"/>
      <c r="N112" s="1361"/>
      <c r="O112" s="1361"/>
      <c r="P112" s="1434"/>
      <c r="Q112" s="1361"/>
      <c r="R112" s="1434"/>
      <c r="S112" s="1434"/>
      <c r="T112" s="1434"/>
      <c r="U112" s="1361"/>
      <c r="V112" s="1361"/>
    </row>
    <row r="113" spans="1:23">
      <c r="A113" s="1442"/>
      <c r="B113" s="1442"/>
      <c r="C113" s="1470"/>
      <c r="D113" s="1470"/>
      <c r="E113" s="1470"/>
      <c r="F113" s="1470"/>
      <c r="G113" s="1470"/>
      <c r="H113" s="1471"/>
      <c r="I113" s="1471"/>
      <c r="J113" s="1471"/>
      <c r="K113" s="1471"/>
      <c r="L113" s="1471"/>
      <c r="M113" s="1471"/>
      <c r="N113" s="1471"/>
      <c r="O113" s="1471"/>
      <c r="P113" s="1470"/>
      <c r="Q113" s="1471"/>
      <c r="R113" s="1470"/>
      <c r="S113" s="1470"/>
      <c r="T113" s="1470"/>
      <c r="U113" s="1361"/>
      <c r="V113" s="1361"/>
    </row>
    <row r="114" spans="1:23" s="1434" customFormat="1">
      <c r="C114" s="1324"/>
      <c r="D114" s="1444"/>
      <c r="E114" s="1444"/>
      <c r="F114" s="1444"/>
      <c r="H114" s="1445"/>
      <c r="I114" s="1445"/>
      <c r="J114" s="1446"/>
      <c r="K114" s="1446"/>
      <c r="L114" s="1446"/>
      <c r="M114" s="1446"/>
      <c r="N114" s="1446"/>
      <c r="O114" s="1446"/>
      <c r="P114" s="2595"/>
      <c r="Q114" s="2133"/>
      <c r="R114" s="2132"/>
      <c r="S114" s="2132"/>
      <c r="T114" s="2132"/>
      <c r="U114" s="1361"/>
      <c r="V114" s="1361"/>
      <c r="W114" s="1361"/>
    </row>
    <row r="115" spans="1:23" s="1434" customFormat="1">
      <c r="A115" s="1442"/>
      <c r="B115" s="1469"/>
      <c r="C115" s="1324"/>
      <c r="D115" s="1444"/>
      <c r="E115" s="1444"/>
      <c r="F115" s="1444"/>
      <c r="H115" s="1445"/>
      <c r="I115" s="1445"/>
      <c r="J115" s="1446"/>
      <c r="K115" s="1446"/>
      <c r="L115" s="1446"/>
      <c r="M115" s="1446"/>
      <c r="N115" s="1446"/>
      <c r="O115" s="1446"/>
      <c r="P115" s="2595"/>
      <c r="Q115" s="2135"/>
      <c r="R115" s="2134"/>
      <c r="S115" s="2134"/>
      <c r="T115" s="2134"/>
      <c r="U115" s="1361"/>
      <c r="V115" s="1361"/>
      <c r="W115" s="1361"/>
    </row>
    <row r="116" spans="1:23">
      <c r="A116" s="1442"/>
      <c r="B116" s="1469"/>
      <c r="C116" s="1324"/>
      <c r="D116" s="1444"/>
      <c r="E116" s="1444"/>
      <c r="F116" s="1444"/>
      <c r="G116" s="2136"/>
      <c r="H116" s="2597"/>
      <c r="I116" s="2133"/>
      <c r="J116" s="2597"/>
      <c r="K116" s="2133"/>
      <c r="L116" s="2597"/>
      <c r="M116" s="2133"/>
      <c r="N116" s="2597"/>
      <c r="O116" s="2133"/>
      <c r="P116" s="2595"/>
      <c r="Q116" s="2135"/>
      <c r="R116" s="2134"/>
      <c r="S116" s="2134"/>
      <c r="T116" s="2134"/>
      <c r="U116" s="1361"/>
      <c r="V116" s="1361"/>
    </row>
    <row r="117" spans="1:23">
      <c r="A117" s="1442"/>
      <c r="B117" s="1469"/>
      <c r="C117" s="1324"/>
      <c r="D117" s="1444"/>
      <c r="E117" s="1444"/>
      <c r="F117" s="1444"/>
      <c r="G117" s="1434"/>
      <c r="H117" s="2597"/>
      <c r="I117" s="2133"/>
      <c r="J117" s="2597"/>
      <c r="K117" s="2133"/>
      <c r="L117" s="2597"/>
      <c r="M117" s="2133"/>
      <c r="N117" s="2597"/>
      <c r="O117" s="2135"/>
      <c r="P117" s="2595"/>
      <c r="Q117" s="2135"/>
      <c r="R117" s="2134"/>
      <c r="S117" s="2134"/>
      <c r="T117" s="2134"/>
      <c r="U117" s="1361"/>
      <c r="V117" s="1361"/>
    </row>
    <row r="118" spans="1:23">
      <c r="A118" s="1442"/>
      <c r="B118" s="1469"/>
      <c r="C118" s="1324"/>
      <c r="D118" s="1444"/>
      <c r="E118" s="1444"/>
      <c r="F118" s="1444"/>
      <c r="G118" s="1434"/>
      <c r="H118" s="2597"/>
      <c r="I118" s="2133"/>
      <c r="J118" s="2597"/>
      <c r="K118" s="2133"/>
      <c r="L118" s="2597"/>
      <c r="M118" s="2133"/>
      <c r="N118" s="2597"/>
      <c r="O118" s="2135"/>
      <c r="P118" s="2595"/>
      <c r="Q118" s="2135"/>
      <c r="R118" s="2134"/>
      <c r="S118" s="2134"/>
      <c r="T118" s="2134"/>
      <c r="U118" s="1361"/>
      <c r="V118" s="1361"/>
    </row>
    <row r="119" spans="1:23">
      <c r="A119" s="1434"/>
      <c r="B119" s="1434"/>
      <c r="C119" s="1324"/>
      <c r="D119" s="1444"/>
      <c r="E119" s="1444"/>
      <c r="F119" s="1444"/>
      <c r="G119" s="1434"/>
      <c r="H119" s="2470"/>
      <c r="I119" s="2470"/>
      <c r="J119" s="2473"/>
      <c r="K119" s="2473"/>
      <c r="L119" s="2473"/>
      <c r="M119" s="2473"/>
      <c r="N119" s="2994"/>
      <c r="O119" s="2994"/>
      <c r="P119" s="2994"/>
      <c r="Q119" s="2129"/>
      <c r="R119" s="2138"/>
      <c r="S119" s="2138"/>
      <c r="T119" s="2138"/>
      <c r="U119" s="1361"/>
      <c r="V119" s="1361"/>
    </row>
    <row r="120" spans="1:23">
      <c r="A120" s="1442"/>
      <c r="B120" s="1469"/>
      <c r="C120" s="1324"/>
      <c r="D120" s="1444"/>
      <c r="E120" s="1444"/>
      <c r="F120" s="1444"/>
      <c r="G120" s="1434"/>
      <c r="H120" s="2129"/>
      <c r="I120" s="2129"/>
      <c r="J120" s="2129"/>
      <c r="K120" s="2129"/>
      <c r="L120" s="2129"/>
      <c r="M120" s="2129"/>
      <c r="N120" s="2129"/>
      <c r="O120" s="2129"/>
      <c r="P120" s="1468"/>
      <c r="Q120" s="2129"/>
      <c r="R120" s="1468"/>
      <c r="S120" s="1468"/>
      <c r="T120" s="1468"/>
      <c r="U120" s="1361"/>
      <c r="V120" s="1361"/>
    </row>
    <row r="121" spans="1:23">
      <c r="A121" s="1442"/>
      <c r="B121" s="1473"/>
      <c r="C121" s="1324"/>
      <c r="D121" s="1444"/>
      <c r="E121" s="1444"/>
      <c r="F121" s="1444"/>
      <c r="G121" s="1474"/>
      <c r="H121" s="2129"/>
      <c r="I121" s="2129"/>
      <c r="J121" s="2129"/>
      <c r="K121" s="2129"/>
      <c r="L121" s="2129"/>
      <c r="M121" s="2129"/>
      <c r="N121" s="2129"/>
      <c r="O121" s="2129"/>
      <c r="P121" s="1468"/>
      <c r="Q121" s="2129"/>
      <c r="R121" s="1468"/>
      <c r="S121" s="1468"/>
      <c r="T121" s="1468"/>
      <c r="U121" s="1361"/>
      <c r="V121" s="1361"/>
    </row>
    <row r="122" spans="1:23">
      <c r="A122" s="1441"/>
      <c r="B122" s="1434"/>
      <c r="C122" s="1434"/>
      <c r="D122" s="1426"/>
      <c r="E122" s="1426"/>
      <c r="F122" s="1426"/>
      <c r="G122" s="1434"/>
      <c r="H122" s="1361"/>
      <c r="I122" s="1361"/>
      <c r="J122" s="1361"/>
      <c r="K122" s="1361"/>
      <c r="L122" s="1361"/>
      <c r="M122" s="1361"/>
      <c r="N122" s="1361"/>
      <c r="O122" s="1361"/>
      <c r="P122" s="1434"/>
      <c r="Q122" s="1361"/>
      <c r="R122" s="1434"/>
      <c r="S122" s="1434"/>
      <c r="T122" s="1434"/>
      <c r="U122" s="1361"/>
      <c r="V122" s="1361"/>
    </row>
    <row r="123" spans="1:23">
      <c r="A123" s="1441"/>
      <c r="B123" s="1434"/>
      <c r="C123" s="1434"/>
      <c r="D123" s="1426"/>
      <c r="E123" s="1426"/>
      <c r="F123" s="1426"/>
      <c r="G123" s="1434"/>
      <c r="H123" s="1361"/>
      <c r="I123" s="1361"/>
      <c r="J123" s="1361"/>
      <c r="K123" s="1361"/>
      <c r="L123" s="1361"/>
      <c r="M123" s="1361"/>
      <c r="N123" s="1361"/>
      <c r="O123" s="1361"/>
      <c r="P123" s="1434"/>
      <c r="Q123" s="1361"/>
      <c r="R123" s="1434"/>
      <c r="S123" s="1434"/>
      <c r="T123" s="1434"/>
      <c r="U123" s="1361"/>
      <c r="V123" s="1361"/>
    </row>
    <row r="124" spans="1:23">
      <c r="A124" s="1441"/>
      <c r="B124" s="1434"/>
      <c r="C124" s="1434"/>
      <c r="D124" s="1426"/>
      <c r="E124" s="1426"/>
      <c r="F124" s="1426"/>
      <c r="G124" s="1434"/>
      <c r="H124" s="1361"/>
      <c r="I124" s="1361"/>
      <c r="J124" s="1361"/>
      <c r="K124" s="1361"/>
      <c r="L124" s="1361"/>
      <c r="M124" s="1361"/>
      <c r="N124" s="1361"/>
      <c r="O124" s="1361"/>
      <c r="P124" s="1434"/>
      <c r="Q124" s="1361"/>
      <c r="R124" s="1434"/>
      <c r="S124" s="1434"/>
      <c r="T124" s="1434"/>
      <c r="U124" s="1361"/>
      <c r="V124" s="1361"/>
    </row>
    <row r="125" spans="1:23">
      <c r="A125" s="1441"/>
      <c r="B125" s="1434"/>
      <c r="C125" s="1434"/>
      <c r="D125" s="1426"/>
      <c r="E125" s="1426"/>
      <c r="F125" s="1426"/>
      <c r="G125" s="1434"/>
      <c r="H125" s="1361"/>
      <c r="I125" s="1361"/>
      <c r="J125" s="1361"/>
      <c r="K125" s="1361"/>
      <c r="L125" s="1361"/>
      <c r="M125" s="1361"/>
      <c r="N125" s="1361"/>
      <c r="O125" s="1361"/>
      <c r="P125" s="1434"/>
      <c r="Q125" s="1361"/>
      <c r="R125" s="1434"/>
      <c r="S125" s="1434"/>
      <c r="T125" s="1434"/>
      <c r="U125" s="1361"/>
      <c r="V125" s="1361"/>
    </row>
    <row r="126" spans="1:23">
      <c r="A126" s="1441"/>
      <c r="B126" s="1434"/>
      <c r="C126" s="1434"/>
      <c r="D126" s="1426"/>
      <c r="E126" s="1426"/>
      <c r="F126" s="1426"/>
      <c r="G126" s="1434"/>
      <c r="H126" s="1361"/>
      <c r="I126" s="1361"/>
      <c r="J126" s="1361"/>
      <c r="K126" s="1361"/>
      <c r="L126" s="1361"/>
      <c r="M126" s="1361"/>
      <c r="N126" s="1361"/>
      <c r="O126" s="1361"/>
      <c r="P126" s="1434"/>
      <c r="Q126" s="1361"/>
      <c r="R126" s="1434"/>
      <c r="S126" s="1434"/>
      <c r="T126" s="1434"/>
      <c r="U126" s="1361"/>
      <c r="V126" s="1361"/>
    </row>
    <row r="127" spans="1:23">
      <c r="A127" s="1441"/>
      <c r="B127" s="1434"/>
      <c r="C127" s="1434"/>
      <c r="D127" s="1426"/>
      <c r="E127" s="1426"/>
      <c r="F127" s="1426"/>
      <c r="G127" s="1434"/>
      <c r="H127" s="1361"/>
      <c r="I127" s="1361"/>
      <c r="J127" s="1361"/>
      <c r="K127" s="1361"/>
      <c r="L127" s="1361"/>
      <c r="M127" s="1361"/>
      <c r="N127" s="1361"/>
      <c r="O127" s="1361"/>
      <c r="P127" s="1434"/>
      <c r="Q127" s="1361"/>
      <c r="R127" s="1434"/>
      <c r="S127" s="1434"/>
      <c r="T127" s="1434"/>
      <c r="U127" s="1361"/>
      <c r="V127" s="1361"/>
    </row>
    <row r="128" spans="1:23">
      <c r="A128" s="1441"/>
      <c r="B128" s="1434"/>
      <c r="C128" s="1434"/>
      <c r="D128" s="1426"/>
      <c r="E128" s="1426"/>
      <c r="F128" s="1426"/>
      <c r="G128" s="1434"/>
      <c r="H128" s="1361"/>
      <c r="I128" s="1361"/>
      <c r="J128" s="1361"/>
      <c r="K128" s="1361"/>
      <c r="L128" s="1361"/>
      <c r="M128" s="1361"/>
      <c r="N128" s="1361"/>
      <c r="O128" s="1361"/>
      <c r="P128" s="1434"/>
      <c r="Q128" s="1361"/>
      <c r="R128" s="1434"/>
      <c r="S128" s="1434"/>
      <c r="T128" s="1434"/>
      <c r="U128" s="1361"/>
      <c r="V128" s="1361"/>
    </row>
    <row r="129" spans="1:22">
      <c r="A129" s="1441"/>
      <c r="B129" s="1434"/>
      <c r="C129" s="1434"/>
      <c r="D129" s="1426"/>
      <c r="E129" s="1426"/>
      <c r="F129" s="1426"/>
      <c r="G129" s="1434"/>
      <c r="H129" s="1361"/>
      <c r="I129" s="1361"/>
      <c r="J129" s="1361"/>
      <c r="K129" s="1361"/>
      <c r="L129" s="1361"/>
      <c r="M129" s="1361"/>
      <c r="N129" s="1361"/>
      <c r="O129" s="1361"/>
      <c r="P129" s="1434"/>
      <c r="Q129" s="1361"/>
      <c r="R129" s="1434"/>
      <c r="S129" s="1434"/>
      <c r="T129" s="1434"/>
      <c r="U129" s="1361"/>
      <c r="V129" s="1361"/>
    </row>
    <row r="130" spans="1:22">
      <c r="A130" s="1441"/>
      <c r="B130" s="1434"/>
      <c r="C130" s="1434"/>
      <c r="D130" s="1426"/>
      <c r="E130" s="1426"/>
      <c r="F130" s="1426"/>
      <c r="G130" s="1434"/>
      <c r="H130" s="1361"/>
      <c r="I130" s="1361"/>
      <c r="J130" s="1361"/>
      <c r="K130" s="1361"/>
      <c r="L130" s="1361"/>
      <c r="M130" s="1361"/>
      <c r="N130" s="1361"/>
      <c r="O130" s="1361"/>
      <c r="P130" s="1434"/>
      <c r="Q130" s="1361"/>
      <c r="R130" s="1434"/>
      <c r="S130" s="1434"/>
      <c r="T130" s="1434"/>
      <c r="U130" s="1361"/>
      <c r="V130" s="1361"/>
    </row>
    <row r="131" spans="1:22">
      <c r="A131" s="1441"/>
      <c r="B131" s="1434"/>
      <c r="C131" s="1434"/>
      <c r="D131" s="1426"/>
      <c r="E131" s="1426"/>
      <c r="F131" s="1426"/>
      <c r="G131" s="1434"/>
      <c r="H131" s="1361"/>
      <c r="I131" s="1361"/>
      <c r="J131" s="1361"/>
      <c r="K131" s="1361"/>
      <c r="L131" s="1361"/>
      <c r="M131" s="1361"/>
      <c r="N131" s="1361"/>
      <c r="O131" s="1361"/>
      <c r="P131" s="1434"/>
      <c r="Q131" s="1361"/>
      <c r="R131" s="1434"/>
      <c r="S131" s="1434"/>
      <c r="T131" s="1434"/>
      <c r="U131" s="1361"/>
      <c r="V131" s="1361"/>
    </row>
    <row r="132" spans="1:22">
      <c r="A132" s="1441"/>
      <c r="B132" s="1434"/>
      <c r="C132" s="1434"/>
      <c r="D132" s="1426"/>
      <c r="E132" s="1426"/>
      <c r="F132" s="1426"/>
      <c r="G132" s="1434"/>
      <c r="H132" s="1361"/>
      <c r="I132" s="1361"/>
      <c r="J132" s="1361"/>
      <c r="K132" s="1361"/>
      <c r="L132" s="1361"/>
      <c r="M132" s="1361"/>
      <c r="N132" s="1361"/>
      <c r="O132" s="1361"/>
      <c r="P132" s="1434"/>
      <c r="Q132" s="1361"/>
      <c r="R132" s="1434"/>
      <c r="S132" s="1434"/>
      <c r="T132" s="1434"/>
      <c r="U132" s="1361"/>
      <c r="V132" s="1361"/>
    </row>
    <row r="133" spans="1:22">
      <c r="A133" s="1441"/>
      <c r="B133" s="1434"/>
      <c r="C133" s="1434"/>
      <c r="D133" s="1426"/>
      <c r="E133" s="1426"/>
      <c r="F133" s="1426"/>
      <c r="G133" s="1434"/>
      <c r="H133" s="1361"/>
      <c r="I133" s="1361"/>
      <c r="J133" s="1361"/>
      <c r="K133" s="1361"/>
      <c r="L133" s="1361"/>
      <c r="M133" s="1361"/>
      <c r="N133" s="1361"/>
      <c r="O133" s="1361"/>
      <c r="P133" s="1434"/>
      <c r="Q133" s="1361"/>
      <c r="R133" s="1434"/>
      <c r="S133" s="1434"/>
      <c r="T133" s="1434"/>
      <c r="U133" s="1361"/>
      <c r="V133" s="1361"/>
    </row>
    <row r="134" spans="1:22">
      <c r="A134" s="1441"/>
      <c r="B134" s="1434"/>
      <c r="C134" s="1434"/>
      <c r="D134" s="1426"/>
      <c r="E134" s="1426"/>
      <c r="F134" s="1426"/>
      <c r="G134" s="1434"/>
      <c r="H134" s="1361"/>
      <c r="I134" s="1361"/>
      <c r="J134" s="1361"/>
      <c r="K134" s="1361"/>
      <c r="L134" s="1361"/>
      <c r="M134" s="1361"/>
      <c r="N134" s="1361"/>
      <c r="O134" s="1361"/>
      <c r="P134" s="1434"/>
      <c r="Q134" s="1361"/>
      <c r="R134" s="1434"/>
      <c r="S134" s="1434"/>
      <c r="T134" s="1434"/>
      <c r="U134" s="1361"/>
      <c r="V134" s="1361"/>
    </row>
    <row r="135" spans="1:22">
      <c r="A135" s="1441"/>
      <c r="B135" s="1434"/>
      <c r="C135" s="1434"/>
      <c r="D135" s="1426"/>
      <c r="E135" s="1426"/>
      <c r="F135" s="1426"/>
      <c r="G135" s="1434"/>
      <c r="H135" s="1361"/>
      <c r="I135" s="1361"/>
      <c r="J135" s="1361"/>
      <c r="K135" s="1361"/>
      <c r="L135" s="1361"/>
      <c r="M135" s="1361"/>
      <c r="N135" s="1361"/>
      <c r="O135" s="1361"/>
      <c r="P135" s="1434"/>
      <c r="Q135" s="1361"/>
      <c r="R135" s="1434"/>
      <c r="S135" s="1434"/>
      <c r="T135" s="1434"/>
      <c r="U135" s="1361"/>
      <c r="V135" s="1361"/>
    </row>
    <row r="136" spans="1:22">
      <c r="A136" s="1441"/>
      <c r="B136" s="1434"/>
      <c r="C136" s="1434"/>
      <c r="D136" s="1426"/>
      <c r="E136" s="1426"/>
      <c r="F136" s="1426"/>
      <c r="G136" s="1434"/>
      <c r="H136" s="1361"/>
      <c r="I136" s="1361"/>
      <c r="J136" s="1361"/>
      <c r="K136" s="1361"/>
      <c r="L136" s="1361"/>
      <c r="M136" s="1361"/>
      <c r="N136" s="1361"/>
      <c r="O136" s="1361"/>
      <c r="P136" s="1434"/>
      <c r="Q136" s="1361"/>
      <c r="R136" s="1434"/>
      <c r="S136" s="1434"/>
      <c r="T136" s="1434"/>
      <c r="U136" s="1361"/>
      <c r="V136" s="1361"/>
    </row>
    <row r="137" spans="1:22">
      <c r="A137" s="1441"/>
      <c r="B137" s="1434"/>
      <c r="C137" s="1434"/>
      <c r="D137" s="1426"/>
      <c r="E137" s="1426"/>
      <c r="F137" s="1426"/>
      <c r="G137" s="1434"/>
      <c r="H137" s="1361"/>
      <c r="I137" s="1361"/>
      <c r="J137" s="1361"/>
      <c r="K137" s="1361"/>
      <c r="L137" s="1361"/>
      <c r="M137" s="1361"/>
      <c r="N137" s="1361"/>
      <c r="O137" s="1361"/>
      <c r="P137" s="1434"/>
      <c r="Q137" s="1361"/>
      <c r="R137" s="1434"/>
      <c r="S137" s="1434"/>
      <c r="T137" s="1434"/>
      <c r="U137" s="1361"/>
      <c r="V137" s="1361"/>
    </row>
    <row r="138" spans="1:22">
      <c r="A138" s="1441"/>
      <c r="B138" s="1434"/>
      <c r="C138" s="1434"/>
      <c r="D138" s="1426"/>
      <c r="E138" s="1426"/>
      <c r="F138" s="1426"/>
      <c r="G138" s="1434"/>
      <c r="H138" s="1361"/>
      <c r="I138" s="1361"/>
      <c r="J138" s="1361"/>
      <c r="K138" s="1361"/>
      <c r="L138" s="1361"/>
      <c r="M138" s="1361"/>
      <c r="N138" s="1361"/>
      <c r="O138" s="1361"/>
      <c r="P138" s="1434"/>
      <c r="Q138" s="1361"/>
      <c r="R138" s="1434"/>
      <c r="S138" s="1434"/>
      <c r="T138" s="1434"/>
      <c r="U138" s="1361"/>
      <c r="V138" s="1361"/>
    </row>
    <row r="139" spans="1:22">
      <c r="A139" s="1441"/>
      <c r="B139" s="1434"/>
      <c r="C139" s="1434"/>
      <c r="D139" s="1426"/>
      <c r="E139" s="1426"/>
      <c r="F139" s="1426"/>
      <c r="G139" s="1434"/>
      <c r="H139" s="1361"/>
      <c r="I139" s="1361"/>
      <c r="J139" s="1361"/>
      <c r="K139" s="1361"/>
      <c r="L139" s="1361"/>
      <c r="M139" s="1361"/>
      <c r="N139" s="1361"/>
      <c r="O139" s="1361"/>
      <c r="P139" s="1434"/>
      <c r="Q139" s="1361"/>
      <c r="R139" s="1434"/>
      <c r="S139" s="1434"/>
      <c r="T139" s="1434"/>
      <c r="U139" s="1361"/>
      <c r="V139" s="1361"/>
    </row>
    <row r="140" spans="1:22">
      <c r="A140" s="1441"/>
      <c r="B140" s="1434"/>
      <c r="C140" s="1434"/>
      <c r="D140" s="1426"/>
      <c r="E140" s="1426"/>
      <c r="F140" s="1426"/>
      <c r="G140" s="1434"/>
      <c r="H140" s="1361"/>
      <c r="I140" s="1361"/>
      <c r="J140" s="1361"/>
      <c r="K140" s="1361"/>
      <c r="L140" s="1361"/>
      <c r="M140" s="1361"/>
      <c r="N140" s="1361"/>
      <c r="O140" s="1361"/>
      <c r="P140" s="1434"/>
      <c r="Q140" s="1361"/>
      <c r="R140" s="1434"/>
      <c r="S140" s="1434"/>
      <c r="T140" s="1434"/>
      <c r="U140" s="1361"/>
      <c r="V140" s="1361"/>
    </row>
    <row r="141" spans="1:22">
      <c r="A141" s="1441"/>
      <c r="B141" s="1434"/>
      <c r="C141" s="1434"/>
      <c r="D141" s="1426"/>
      <c r="E141" s="1426"/>
      <c r="F141" s="1426"/>
      <c r="G141" s="1434"/>
      <c r="H141" s="1361"/>
      <c r="I141" s="1361"/>
      <c r="J141" s="1361"/>
      <c r="K141" s="1361"/>
      <c r="L141" s="1361"/>
      <c r="M141" s="1361"/>
      <c r="N141" s="1361"/>
      <c r="O141" s="1361"/>
      <c r="P141" s="1434"/>
      <c r="Q141" s="1361"/>
      <c r="R141" s="1434"/>
      <c r="S141" s="1434"/>
      <c r="T141" s="1434"/>
      <c r="U141" s="1361"/>
      <c r="V141" s="1361"/>
    </row>
    <row r="142" spans="1:22">
      <c r="A142" s="1441"/>
      <c r="B142" s="1434"/>
      <c r="C142" s="1434"/>
      <c r="D142" s="1426"/>
      <c r="E142" s="1426"/>
      <c r="F142" s="1426"/>
      <c r="G142" s="1434"/>
      <c r="H142" s="1361"/>
      <c r="I142" s="1361"/>
      <c r="J142" s="1361"/>
      <c r="K142" s="1361"/>
      <c r="L142" s="1361"/>
      <c r="M142" s="1361"/>
      <c r="N142" s="1361"/>
      <c r="O142" s="1361"/>
      <c r="P142" s="1434"/>
      <c r="Q142" s="1361"/>
      <c r="R142" s="1434"/>
      <c r="S142" s="1434"/>
      <c r="T142" s="1434"/>
      <c r="U142" s="1361"/>
      <c r="V142" s="1361"/>
    </row>
    <row r="143" spans="1:22">
      <c r="A143" s="1441"/>
      <c r="B143" s="1434"/>
      <c r="C143" s="1434"/>
      <c r="D143" s="1426"/>
      <c r="E143" s="1426"/>
      <c r="F143" s="1426"/>
      <c r="G143" s="1434"/>
      <c r="H143" s="1361"/>
      <c r="I143" s="1361"/>
      <c r="J143" s="1361"/>
      <c r="K143" s="1361"/>
      <c r="L143" s="1361"/>
      <c r="M143" s="1361"/>
      <c r="N143" s="1361"/>
      <c r="O143" s="1361"/>
      <c r="P143" s="1434"/>
      <c r="Q143" s="1361"/>
      <c r="R143" s="1434"/>
      <c r="S143" s="1434"/>
      <c r="T143" s="1434"/>
      <c r="U143" s="1361"/>
      <c r="V143" s="1361"/>
    </row>
    <row r="144" spans="1:22">
      <c r="A144" s="1441"/>
      <c r="B144" s="1434"/>
      <c r="C144" s="1434"/>
      <c r="D144" s="1426"/>
      <c r="E144" s="1426"/>
      <c r="F144" s="1426"/>
      <c r="G144" s="1434"/>
      <c r="H144" s="1361"/>
      <c r="I144" s="1361"/>
      <c r="J144" s="1361"/>
      <c r="K144" s="1361"/>
      <c r="L144" s="1361"/>
      <c r="M144" s="1361"/>
      <c r="N144" s="1361"/>
      <c r="O144" s="1361"/>
      <c r="P144" s="1434"/>
      <c r="Q144" s="1361"/>
      <c r="R144" s="1434"/>
      <c r="S144" s="1434"/>
      <c r="T144" s="1434"/>
      <c r="U144" s="1361"/>
      <c r="V144" s="1361"/>
    </row>
    <row r="145" spans="1:22">
      <c r="A145" s="1441"/>
      <c r="B145" s="1434"/>
      <c r="C145" s="1434"/>
      <c r="D145" s="1426"/>
      <c r="E145" s="1426"/>
      <c r="F145" s="1426"/>
      <c r="G145" s="1434"/>
      <c r="H145" s="1361"/>
      <c r="I145" s="1361"/>
      <c r="J145" s="1361"/>
      <c r="K145" s="1361"/>
      <c r="L145" s="1361"/>
      <c r="M145" s="1361"/>
      <c r="N145" s="1361"/>
      <c r="O145" s="1361"/>
      <c r="P145" s="1434"/>
      <c r="Q145" s="1361"/>
      <c r="R145" s="1434"/>
      <c r="S145" s="1434"/>
      <c r="T145" s="1434"/>
      <c r="U145" s="1361"/>
      <c r="V145" s="1361"/>
    </row>
  </sheetData>
  <mergeCells count="32">
    <mergeCell ref="B12:P14"/>
    <mergeCell ref="B16:P17"/>
    <mergeCell ref="B19:P22"/>
    <mergeCell ref="B26:P28"/>
    <mergeCell ref="B30:P30"/>
    <mergeCell ref="B24:N24"/>
    <mergeCell ref="B32:P32"/>
    <mergeCell ref="B33:P33"/>
    <mergeCell ref="B34:P34"/>
    <mergeCell ref="B35:P35"/>
    <mergeCell ref="B39:P39"/>
    <mergeCell ref="C7:Q9"/>
    <mergeCell ref="H119:P119"/>
    <mergeCell ref="P95:P99"/>
    <mergeCell ref="H97:H99"/>
    <mergeCell ref="J97:J99"/>
    <mergeCell ref="L97:L99"/>
    <mergeCell ref="N97:N99"/>
    <mergeCell ref="P114:P118"/>
    <mergeCell ref="H116:H118"/>
    <mergeCell ref="J116:J118"/>
    <mergeCell ref="L116:L118"/>
    <mergeCell ref="N116:N118"/>
    <mergeCell ref="H69:P69"/>
    <mergeCell ref="B43:P44"/>
    <mergeCell ref="A47:P47"/>
    <mergeCell ref="A48:P48"/>
    <mergeCell ref="P64:P68"/>
    <mergeCell ref="H66:H68"/>
    <mergeCell ref="J66:J68"/>
    <mergeCell ref="L66:L68"/>
    <mergeCell ref="N66:N68"/>
  </mergeCells>
  <pageMargins left="0.6" right="0.25" top="0.53" bottom="0" header="0.25" footer="0"/>
  <pageSetup paperSize="9" scale="90" firstPageNumber="22" orientation="portrait" useFirstPageNumber="1" r:id="rId1"/>
  <headerFooter>
    <oddHeader>&amp;C&amp;"Arial Black,Regular"&amp;11&amp;P&amp;R&amp;"Arial Black,Regular"&amp;11ALHAMRA ISLAMIC PENSION FUND</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topLeftCell="A7" zoomScale="70" zoomScaleNormal="70" workbookViewId="0">
      <selection activeCell="J14" sqref="J14"/>
    </sheetView>
  </sheetViews>
  <sheetFormatPr defaultColWidth="9.109375" defaultRowHeight="14.4"/>
  <cols>
    <col min="1" max="1" width="16.33203125" style="1132" bestFit="1" customWidth="1"/>
    <col min="2" max="2" width="86.88671875" style="1132" bestFit="1" customWidth="1"/>
    <col min="3" max="4" width="15.33203125" style="1142" bestFit="1" customWidth="1"/>
    <col min="5" max="5" width="17" style="1132" customWidth="1"/>
    <col min="6" max="6" width="2.109375" style="1133" customWidth="1"/>
    <col min="7" max="7" width="9.109375" style="1132"/>
    <col min="8" max="8" width="62.109375" style="1132" bestFit="1" customWidth="1"/>
    <col min="9" max="9" width="9.109375" style="1132"/>
    <col min="10" max="10" width="14.5546875" style="1132" customWidth="1"/>
    <col min="11" max="11" width="14" style="1142" bestFit="1" customWidth="1"/>
    <col min="12" max="12" width="14.44140625" style="1132" bestFit="1" customWidth="1"/>
    <col min="13" max="16384" width="9.109375" style="1132"/>
  </cols>
  <sheetData>
    <row r="1" spans="1:13">
      <c r="A1" s="1132" t="s">
        <v>3340</v>
      </c>
      <c r="H1" s="1134" t="s">
        <v>3079</v>
      </c>
    </row>
    <row r="2" spans="1:13">
      <c r="A2" s="1132" t="s">
        <v>3341</v>
      </c>
      <c r="B2" s="1132" t="s">
        <v>3342</v>
      </c>
      <c r="H2" s="1132" t="s">
        <v>3947</v>
      </c>
      <c r="J2" s="2321">
        <f>C4+C12+C15</f>
        <v>3321.7</v>
      </c>
      <c r="K2" s="1142">
        <f>J2</f>
        <v>3322</v>
      </c>
    </row>
    <row r="3" spans="1:13">
      <c r="A3" s="1135" t="s">
        <v>3948</v>
      </c>
      <c r="B3" s="1132" t="s">
        <v>3949</v>
      </c>
      <c r="C3" s="2387">
        <f>IFERROR(VLOOKUP(A3,'equity tb'!$A$2:$D$82,3,0),0)/1000</f>
        <v>4.9000000000000004</v>
      </c>
      <c r="D3" s="1142">
        <f>IFERROR(VLOOKUP(A3,'equity tb'!$A$2:$D$82,4,0),0)/1000</f>
        <v>0</v>
      </c>
      <c r="E3" s="1132" t="str">
        <f>VLOOKUP(A3,'equity tb'!$A$2:$B$82,1,0)</f>
        <v>010100100008</v>
      </c>
      <c r="H3" s="1132" t="s">
        <v>3950</v>
      </c>
      <c r="J3" s="1143">
        <f>SUM(C5:C11)+C14+C3</f>
        <v>15883</v>
      </c>
      <c r="K3" s="1142">
        <f>J3</f>
        <v>15883</v>
      </c>
    </row>
    <row r="4" spans="1:13">
      <c r="A4" s="1135" t="s">
        <v>3345</v>
      </c>
      <c r="B4" s="1132" t="s">
        <v>3346</v>
      </c>
      <c r="C4" s="2387">
        <f>IFERROR(VLOOKUP(A4,'equity tb'!$A$2:$D$82,3,0),0)/1000</f>
        <v>1122</v>
      </c>
      <c r="D4" s="1142">
        <f>IFERROR(VLOOKUP(A4,'equity tb'!$A$2:$D$82,4,0),0)/1000</f>
        <v>0</v>
      </c>
      <c r="E4" s="1132" t="str">
        <f>VLOOKUP(A4,'equity tb'!$A$2:$B$82,1,0)</f>
        <v>010100100057</v>
      </c>
      <c r="J4" s="2321">
        <f>SUM(J2:J3)</f>
        <v>19204.7</v>
      </c>
      <c r="K4" s="1142">
        <f>J4</f>
        <v>19205</v>
      </c>
    </row>
    <row r="5" spans="1:13">
      <c r="A5" s="1135" t="s">
        <v>3347</v>
      </c>
      <c r="B5" s="1132" t="s">
        <v>3348</v>
      </c>
      <c r="C5" s="2387">
        <f>IFERROR(VLOOKUP(A5,'equity tb'!$A$2:$D$82,3,0),0)/1000</f>
        <v>2709.3</v>
      </c>
      <c r="D5" s="1142">
        <f>IFERROR(VLOOKUP(A5,'equity tb'!$A$2:$D$82,4,0),0)/1000</f>
        <v>0</v>
      </c>
      <c r="E5" s="1132" t="str">
        <f>VLOOKUP(A5,'equity tb'!$A$2:$B$82,1,0)</f>
        <v>010100100058</v>
      </c>
      <c r="J5" s="1143">
        <f>SUM(C3:C15)-D12</f>
        <v>19205</v>
      </c>
      <c r="M5" s="1143">
        <f>L5-K5</f>
        <v>0</v>
      </c>
    </row>
    <row r="6" spans="1:13">
      <c r="A6" s="1135" t="s">
        <v>3503</v>
      </c>
      <c r="B6" s="1132" t="s">
        <v>3504</v>
      </c>
      <c r="C6" s="2387">
        <f>IFERROR(VLOOKUP(A6,'equity tb'!$A$2:$D$82,3,0),0)/1000</f>
        <v>30</v>
      </c>
      <c r="D6" s="1142">
        <f>IFERROR(VLOOKUP(A6,'equity tb'!$A$2:$D$82,4,0),0)/1000</f>
        <v>0</v>
      </c>
      <c r="E6" s="1132" t="str">
        <f>VLOOKUP(A6,'equity tb'!$A$2:$B$82,1,0)</f>
        <v>010100100059</v>
      </c>
      <c r="H6" s="2375"/>
      <c r="J6" s="2321">
        <f>J4-J5</f>
        <v>-0.3</v>
      </c>
    </row>
    <row r="7" spans="1:13">
      <c r="A7" s="1135" t="s">
        <v>3505</v>
      </c>
      <c r="B7" s="1132" t="s">
        <v>3506</v>
      </c>
      <c r="C7" s="2387">
        <f>IFERROR(VLOOKUP(A7,'equity tb'!$A$2:$D$82,3,0),0)/1000</f>
        <v>23.5</v>
      </c>
      <c r="D7" s="1142">
        <f>IFERROR(VLOOKUP(A7,'equity tb'!$A$2:$D$82,4,0),0)/1000</f>
        <v>0</v>
      </c>
      <c r="E7" s="1132" t="str">
        <f>VLOOKUP(A7,'equity tb'!$A$2:$B$82,1,0)</f>
        <v>010100100060</v>
      </c>
      <c r="H7" s="2375" t="s">
        <v>4480</v>
      </c>
      <c r="J7" s="1143">
        <f>C16-D17</f>
        <v>657865</v>
      </c>
    </row>
    <row r="8" spans="1:13">
      <c r="A8" s="1135" t="s">
        <v>3507</v>
      </c>
      <c r="B8" s="1132" t="s">
        <v>3508</v>
      </c>
      <c r="C8" s="2387">
        <f>IFERROR(VLOOKUP(A8,'equity tb'!$A$2:$D$82,3,0),0)/1000</f>
        <v>12898.9</v>
      </c>
      <c r="D8" s="1142">
        <f>IFERROR(VLOOKUP(A8,'equity tb'!$A$2:$D$82,4,0),0)/1000</f>
        <v>0</v>
      </c>
      <c r="E8" s="1132" t="str">
        <f>VLOOKUP(A8,'equity tb'!$A$2:$B$82,1,0)</f>
        <v>010100100065</v>
      </c>
    </row>
    <row r="9" spans="1:13">
      <c r="A9" s="1135" t="s">
        <v>3951</v>
      </c>
      <c r="B9" s="1132" t="s">
        <v>3952</v>
      </c>
      <c r="C9" s="2387">
        <f>IFERROR(VLOOKUP(A9,'equity tb'!$A$2:$D$82,3,0),0)/1000</f>
        <v>7.1</v>
      </c>
      <c r="D9" s="1142">
        <f>IFERROR(VLOOKUP(A9,'equity tb'!$A$2:$D$82,4,0),0)/1000</f>
        <v>0</v>
      </c>
      <c r="E9" s="1132" t="str">
        <f>VLOOKUP(A9,'equity tb'!$A$2:$B$82,1,0)</f>
        <v>010100100068</v>
      </c>
    </row>
    <row r="10" spans="1:13">
      <c r="A10" s="1135" t="s">
        <v>3953</v>
      </c>
      <c r="B10" s="1132" t="s">
        <v>3954</v>
      </c>
      <c r="C10" s="2387">
        <f>IFERROR(VLOOKUP(A10,'equity tb'!$A$2:$D$82,3,0),0)/1000</f>
        <v>199.3</v>
      </c>
      <c r="D10" s="1142">
        <f>IFERROR(VLOOKUP(A10,'equity tb'!$A$2:$D$82,4,0),0)/1000</f>
        <v>0</v>
      </c>
      <c r="E10" s="1132" t="str">
        <f>VLOOKUP(A10,'equity tb'!$A$2:$B$82,1,0)</f>
        <v>010100100074</v>
      </c>
      <c r="H10" s="1132" t="s">
        <v>3882</v>
      </c>
      <c r="J10" s="1143">
        <f>SUM(C26:C34)</f>
        <v>9362</v>
      </c>
    </row>
    <row r="11" spans="1:13">
      <c r="A11" s="1135" t="s">
        <v>3955</v>
      </c>
      <c r="B11" s="1132" t="s">
        <v>3956</v>
      </c>
      <c r="C11" s="2387">
        <f>IFERROR(VLOOKUP(A11,'equity tb'!$A$2:$D$82,3,0),0)/1000</f>
        <v>0</v>
      </c>
      <c r="D11" s="1142">
        <f>IFERROR(VLOOKUP(A11,'equity tb'!$A$2:$D$82,4,0),0)/1000</f>
        <v>0</v>
      </c>
      <c r="E11" s="1132" t="e">
        <f>VLOOKUP(A11,'equity tb'!$A$2:$B$82,1,0)</f>
        <v>#N/A</v>
      </c>
    </row>
    <row r="12" spans="1:13">
      <c r="A12" s="1135" t="s">
        <v>3958</v>
      </c>
      <c r="B12" s="1132" t="s">
        <v>3959</v>
      </c>
      <c r="C12" s="2387">
        <f>IFERROR(VLOOKUP(A12,'equity tb'!$A$2:$D$82,3,0),0)/1000</f>
        <v>983.6</v>
      </c>
      <c r="D12" s="1142">
        <f>IFERROR(VLOOKUP(A12,'equity tb'!$A$2:$D$82,4,0),0)/1000</f>
        <v>0</v>
      </c>
      <c r="E12" s="1132" t="str">
        <f>VLOOKUP(A12,'equity tb'!$A$2:$B$82,1,0)</f>
        <v>010100100100</v>
      </c>
      <c r="G12" s="2345">
        <f>C13/1000000</f>
        <v>0</v>
      </c>
      <c r="L12" s="1144"/>
    </row>
    <row r="13" spans="1:13">
      <c r="A13" s="1135" t="s">
        <v>3960</v>
      </c>
      <c r="B13" s="1132" t="s">
        <v>3961</v>
      </c>
      <c r="C13" s="2387">
        <f>IFERROR(VLOOKUP(A13,'equity tb'!$A$2:$D$82,3,0),0)/1000</f>
        <v>0</v>
      </c>
      <c r="D13" s="1142">
        <f>IFERROR(VLOOKUP(A13,'equity tb'!$A$2:$D$82,4,0),0)/1000</f>
        <v>0</v>
      </c>
      <c r="E13" s="1132" t="e">
        <f>VLOOKUP(A13,'equity tb'!$A$2:$B$82,1,0)</f>
        <v>#N/A</v>
      </c>
      <c r="H13" s="2400" t="s">
        <v>4512</v>
      </c>
      <c r="J13" s="2321">
        <f>+C15</f>
        <v>1216.0999999999999</v>
      </c>
      <c r="L13" s="1143"/>
    </row>
    <row r="14" spans="1:13">
      <c r="A14" s="585" t="s">
        <v>4385</v>
      </c>
      <c r="B14" t="s">
        <v>4386</v>
      </c>
      <c r="C14" s="2387">
        <f>IFERROR(VLOOKUP(A14,'equity tb'!$A$2:$D$82,3,0),0)/1000</f>
        <v>10.3</v>
      </c>
      <c r="D14" s="1142">
        <f>IFERROR(VLOOKUP(A14,'equity tb'!$A$2:$D$82,4,0),0)/1000</f>
        <v>0</v>
      </c>
      <c r="E14" s="1132" t="str">
        <f>VLOOKUP(A14,'equity tb'!$A$2:$B$82,1,0)</f>
        <v>010100100023</v>
      </c>
      <c r="L14" s="1143"/>
    </row>
    <row r="15" spans="1:13">
      <c r="A15" s="585" t="s">
        <v>4387</v>
      </c>
      <c r="B15" t="s">
        <v>4388</v>
      </c>
      <c r="C15" s="2387">
        <f>IFERROR(VLOOKUP(A15,'equity tb'!$A$2:$D$82,3,0),0)/1000</f>
        <v>1216.0999999999999</v>
      </c>
      <c r="D15" s="1142">
        <f>IFERROR(VLOOKUP(A15,'equity tb'!$A$2:$D$82,4,0),0)/1000</f>
        <v>0</v>
      </c>
      <c r="E15" s="1132" t="str">
        <f>VLOOKUP(A15,'equity tb'!$A$2:$B$82,1,0)</f>
        <v>010100100054</v>
      </c>
      <c r="L15" s="1143"/>
    </row>
    <row r="16" spans="1:13">
      <c r="A16" s="1135" t="s">
        <v>3349</v>
      </c>
      <c r="B16" s="1132" t="s">
        <v>3350</v>
      </c>
      <c r="C16" s="1142">
        <f>IFERROR(VLOOKUP(A16,'equity tb'!$A$2:$D$82,3,0),0)/1000</f>
        <v>724754</v>
      </c>
      <c r="D16" s="1142">
        <f>IFERROR(VLOOKUP(A16,'equity tb'!$A$2:$D$82,4,0),0)/1000</f>
        <v>0</v>
      </c>
      <c r="E16" s="1132" t="str">
        <f>VLOOKUP(A16,'equity tb'!$A$2:$B$82,1,0)</f>
        <v>010300100001</v>
      </c>
      <c r="H16" s="1143"/>
      <c r="L16" s="1144"/>
    </row>
    <row r="17" spans="1:13">
      <c r="A17" s="1135" t="s">
        <v>3351</v>
      </c>
      <c r="B17" s="1132" t="s">
        <v>3352</v>
      </c>
      <c r="C17" s="1142">
        <f>IFERROR(VLOOKUP(A17,'equity tb'!$A$2:$D$82,3,0),0)/1000</f>
        <v>0</v>
      </c>
      <c r="D17" s="1142">
        <f>IFERROR(VLOOKUP(A17,'equity tb'!$A$2:$D$82,4,0),0)/1000</f>
        <v>66889</v>
      </c>
      <c r="E17" s="1132" t="str">
        <f>VLOOKUP(A17,'equity tb'!$A$2:$B$82,1,0)</f>
        <v>010300100002</v>
      </c>
      <c r="M17" s="1143"/>
    </row>
    <row r="18" spans="1:13">
      <c r="A18" s="1135" t="s">
        <v>3355</v>
      </c>
      <c r="B18" s="1132" t="s">
        <v>3356</v>
      </c>
      <c r="C18" s="1142">
        <f>IFERROR(VLOOKUP(A18,'equity tb'!$A$2:$D$82,3,0),0)/1000</f>
        <v>0</v>
      </c>
      <c r="D18" s="1142">
        <f>IFERROR(VLOOKUP(A18,'equity tb'!$A$2:$D$82,4,0),0)/1000</f>
        <v>0</v>
      </c>
      <c r="E18" s="1132" t="str">
        <f>VLOOKUP(A18,'equity tb'!$A$2:$B$82,1,0)</f>
        <v>010301000002</v>
      </c>
    </row>
    <row r="19" spans="1:13">
      <c r="A19" s="1135" t="s">
        <v>3357</v>
      </c>
      <c r="B19" s="1132" t="s">
        <v>3358</v>
      </c>
      <c r="C19" s="1142">
        <f>IFERROR(VLOOKUP(A19,'equity tb'!$A$2:$D$82,3,0),0)/1000</f>
        <v>1705</v>
      </c>
      <c r="D19" s="1142">
        <f>IFERROR(VLOOKUP(A19,'equity tb'!$A$2:$D$82,4,0),0)/1000</f>
        <v>0</v>
      </c>
      <c r="E19" s="1132" t="str">
        <f>VLOOKUP(A19,'equity tb'!$A$2:$B$82,1,0)</f>
        <v>010500100001</v>
      </c>
      <c r="H19" s="1151"/>
    </row>
    <row r="20" spans="1:13">
      <c r="A20" s="1135" t="s">
        <v>3509</v>
      </c>
      <c r="B20" s="1132" t="s">
        <v>3510</v>
      </c>
      <c r="C20" s="1142">
        <f>IFERROR(VLOOKUP(A20,'equity tb'!$A$2:$D$82,3,0),0)/1000</f>
        <v>0</v>
      </c>
      <c r="D20" s="1142">
        <f>IFERROR(VLOOKUP(A20,'equity tb'!$A$2:$D$82,4,0),0)/1000</f>
        <v>0</v>
      </c>
      <c r="E20" s="1132" t="e">
        <f>VLOOKUP(A20,'equity tb'!$A$2:$B$82,1,0)</f>
        <v>#N/A</v>
      </c>
    </row>
    <row r="21" spans="1:13">
      <c r="A21" s="1135" t="s">
        <v>3511</v>
      </c>
      <c r="B21" s="1132" t="s">
        <v>3512</v>
      </c>
      <c r="C21" s="1142">
        <f>IFERROR(VLOOKUP(A21,'equity tb'!$A$2:$D$82,3,0),0)/1000</f>
        <v>0</v>
      </c>
      <c r="D21" s="1142">
        <f>IFERROR(VLOOKUP(A21,'equity tb'!$A$2:$D$82,4,0),0)/1000</f>
        <v>0</v>
      </c>
      <c r="E21" s="1132" t="e">
        <f>VLOOKUP(A21,'equity tb'!$A$2:$B$82,1,0)</f>
        <v>#N/A</v>
      </c>
      <c r="H21" s="1134"/>
    </row>
    <row r="22" spans="1:13">
      <c r="A22" s="2318" t="s">
        <v>4006</v>
      </c>
      <c r="B22" s="2317" t="s">
        <v>4007</v>
      </c>
      <c r="C22" s="1142">
        <f>IFERROR(VLOOKUP(A22,'equity tb'!$A$2:$D$82,3,0),0)/1000</f>
        <v>0</v>
      </c>
      <c r="D22" s="1142">
        <f>IFERROR(VLOOKUP(A22,'equity tb'!$A$2:$D$82,4,0),0)/1000</f>
        <v>0</v>
      </c>
      <c r="E22" s="1132" t="str">
        <f>VLOOKUP(A22,'equity tb'!$A$2:$B$82,1,0)</f>
        <v>010601100074</v>
      </c>
      <c r="L22" s="2376">
        <v>5821.18</v>
      </c>
    </row>
    <row r="23" spans="1:13">
      <c r="A23" s="1135" t="s">
        <v>3515</v>
      </c>
      <c r="B23" s="1132" t="s">
        <v>3516</v>
      </c>
      <c r="C23" s="1142">
        <f>IFERROR(VLOOKUP(A23,'equity tb'!$A$2:$D$82,3,0),0)/1000</f>
        <v>0</v>
      </c>
      <c r="D23" s="1142">
        <f>IFERROR(VLOOKUP(A23,'equity tb'!$A$2:$D$82,4,0),0)/1000</f>
        <v>0</v>
      </c>
      <c r="E23" s="1132" t="str">
        <f>VLOOKUP(A23,'equity tb'!$A$2:$B$82,1,0)</f>
        <v>010601100038</v>
      </c>
      <c r="L23" s="2376">
        <v>87213.01</v>
      </c>
    </row>
    <row r="24" spans="1:13">
      <c r="A24" s="1135" t="s">
        <v>3962</v>
      </c>
      <c r="B24" s="1132" t="s">
        <v>3963</v>
      </c>
      <c r="C24" s="1142">
        <f>IFERROR(VLOOKUP(A24,'equity tb'!$A$2:$D$82,3,0),0)/1000</f>
        <v>68</v>
      </c>
      <c r="D24" s="1142">
        <f>IFERROR(VLOOKUP(A24,'equity tb'!$A$2:$D$82,4,0),0)/1000</f>
        <v>0</v>
      </c>
      <c r="E24" s="1132" t="str">
        <f>VLOOKUP(A24,'equity tb'!$A$2:$B$82,1,0)</f>
        <v>010601100040</v>
      </c>
      <c r="L24" s="2376">
        <v>2500000</v>
      </c>
    </row>
    <row r="25" spans="1:13">
      <c r="A25" s="585" t="s">
        <v>3513</v>
      </c>
      <c r="B25" t="s">
        <v>3514</v>
      </c>
      <c r="C25" s="1142">
        <f>IFERROR(VLOOKUP(A25,'equity tb'!$A$2:$D$82,3,0),0)/1000</f>
        <v>0</v>
      </c>
      <c r="D25" s="1142">
        <f>IFERROR(VLOOKUP(A25,'equity tb'!$A$2:$D$82,4,0),0)/1000</f>
        <v>0</v>
      </c>
      <c r="E25" s="1132" t="str">
        <f>VLOOKUP(A25,'equity tb'!$A$2:$B$82,1,0)</f>
        <v>010601100037</v>
      </c>
      <c r="L25" s="2376">
        <v>201000</v>
      </c>
    </row>
    <row r="26" spans="1:13">
      <c r="A26" s="1135" t="s">
        <v>3517</v>
      </c>
      <c r="B26" s="1132" t="s">
        <v>3518</v>
      </c>
      <c r="C26" s="1142">
        <f>IFERROR(VLOOKUP(A26,'equity tb'!$A$2:$D$82,3,0),0)/1000</f>
        <v>4821</v>
      </c>
      <c r="D26" s="1142">
        <f>IFERROR(VLOOKUP(A26,'equity tb'!$A$2:$D$82,4,0),0)/1000</f>
        <v>0</v>
      </c>
      <c r="E26" s="1132" t="str">
        <f>VLOOKUP(A26,'equity tb'!$A$2:$B$82,1,0)</f>
        <v>010602100001</v>
      </c>
      <c r="L26" s="2376">
        <v>27522.5</v>
      </c>
    </row>
    <row r="27" spans="1:13">
      <c r="A27" s="1135" t="s">
        <v>3964</v>
      </c>
      <c r="B27" s="1132" t="s">
        <v>3957</v>
      </c>
      <c r="C27" s="1142">
        <f>IFERROR(VLOOKUP(A27,'equity tb'!$A$2:$D$82,3,0),0)/1000</f>
        <v>6</v>
      </c>
      <c r="D27" s="1142">
        <f>IFERROR(VLOOKUP(A27,'equity tb'!$A$2:$D$82,4,0),0)/1000</f>
        <v>0</v>
      </c>
      <c r="E27" s="1132" t="str">
        <f>VLOOKUP(A27,'equity tb'!$A$2:$B$82,1,0)</f>
        <v>010700300001</v>
      </c>
      <c r="L27" s="2376">
        <v>1908890.2</v>
      </c>
    </row>
    <row r="28" spans="1:13">
      <c r="A28" s="1135" t="s">
        <v>3361</v>
      </c>
      <c r="B28" s="1132" t="s">
        <v>3362</v>
      </c>
      <c r="C28" s="1142">
        <f>IFERROR(VLOOKUP(A28,'equity tb'!$A$2:$D$82,3,0),0)/1000</f>
        <v>87</v>
      </c>
      <c r="D28" s="1142">
        <f>IFERROR(VLOOKUP(A28,'equity tb'!$A$2:$D$82,4,0),0)/1000</f>
        <v>0</v>
      </c>
      <c r="E28" s="1132" t="str">
        <f>VLOOKUP(A28,'equity tb'!$A$2:$B$82,1,0)</f>
        <v>010700400001</v>
      </c>
      <c r="H28" s="1134"/>
      <c r="L28" s="2376">
        <v>52400</v>
      </c>
    </row>
    <row r="29" spans="1:13">
      <c r="A29" s="1135" t="s">
        <v>3363</v>
      </c>
      <c r="B29" s="1132" t="s">
        <v>3364</v>
      </c>
      <c r="C29" s="1142">
        <f>IFERROR(VLOOKUP(A29,'equity tb'!$A$2:$D$82,3,0),0)/1000</f>
        <v>2500</v>
      </c>
      <c r="D29" s="1142">
        <f>IFERROR(VLOOKUP(A29,'equity tb'!$A$2:$D$82,4,0),0)/1000</f>
        <v>0</v>
      </c>
      <c r="E29" s="1132" t="str">
        <f>VLOOKUP(A29,'equity tb'!$A$2:$B$82,1,0)</f>
        <v>010700500001</v>
      </c>
      <c r="L29" s="2376">
        <v>285133</v>
      </c>
    </row>
    <row r="30" spans="1:13">
      <c r="A30" s="1135" t="s">
        <v>3365</v>
      </c>
      <c r="B30" s="1132" t="s">
        <v>3366</v>
      </c>
      <c r="C30" s="1142">
        <f>IFERROR(VLOOKUP(A30,'equity tb'!$A$2:$D$82,3,0),0)/1000</f>
        <v>201</v>
      </c>
      <c r="D30" s="1142">
        <f>IFERROR(VLOOKUP(A30,'equity tb'!$A$2:$D$82,4,0),0)/1000</f>
        <v>0</v>
      </c>
      <c r="E30" s="1132" t="str">
        <f>VLOOKUP(A30,'equity tb'!$A$2:$B$82,1,0)</f>
        <v>010700600001</v>
      </c>
    </row>
    <row r="31" spans="1:13">
      <c r="A31" s="1135" t="s">
        <v>4440</v>
      </c>
      <c r="B31" s="1132" t="s">
        <v>4441</v>
      </c>
      <c r="C31" s="1142">
        <f>IFERROR(VLOOKUP(A31,'equity tb'!$A$2:$D$82,3,0),0)/1000</f>
        <v>1432</v>
      </c>
      <c r="D31" s="1142">
        <f>IFERROR(VLOOKUP(A31,'equity tb'!$A$2:$D$82,4,0),0)/1000</f>
        <v>0</v>
      </c>
      <c r="E31" s="1132" t="str">
        <f>VLOOKUP(A31,'equity tb'!$A$2:$B$82,1,0)</f>
        <v>011400100001</v>
      </c>
      <c r="L31" s="2376">
        <v>629085.65</v>
      </c>
    </row>
    <row r="32" spans="1:13">
      <c r="A32" s="1135" t="s">
        <v>3367</v>
      </c>
      <c r="B32" s="1132" t="s">
        <v>3368</v>
      </c>
      <c r="C32" s="1142">
        <f>IFERROR(VLOOKUP(A32,'equity tb'!$A$2:$D$82,3,0),0)/1000</f>
        <v>28</v>
      </c>
      <c r="D32" s="1142">
        <f>IFERROR(VLOOKUP(A32,'equity tb'!$A$2:$D$82,4,0),0)/1000</f>
        <v>0</v>
      </c>
      <c r="E32" s="1132" t="str">
        <f>VLOOKUP(A32,'equity tb'!$A$2:$B$82,1,0)</f>
        <v>010900200001</v>
      </c>
      <c r="L32" s="2376">
        <v>81660.88</v>
      </c>
    </row>
    <row r="33" spans="1:12">
      <c r="A33" s="1135" t="s">
        <v>4442</v>
      </c>
      <c r="B33" s="1132" t="s">
        <v>4443</v>
      </c>
      <c r="C33" s="1142">
        <f>IFERROR(VLOOKUP(A33,'equity tb'!$A$2:$D$82,3,0),0)/1000</f>
        <v>285</v>
      </c>
      <c r="D33" s="1142">
        <f>IFERROR(VLOOKUP(A33,'equity tb'!$A$2:$D$82,4,0),0)/1000</f>
        <v>0</v>
      </c>
      <c r="E33" s="1132" t="str">
        <f>VLOOKUP(A33,'equity tb'!$A$2:$B$82,1,0)</f>
        <v>01190010001</v>
      </c>
    </row>
    <row r="34" spans="1:12">
      <c r="A34" s="585" t="s">
        <v>4389</v>
      </c>
      <c r="B34" t="s">
        <v>4390</v>
      </c>
      <c r="C34" s="1142">
        <f>IFERROR(VLOOKUP(A34,'equity tb'!$A$2:$D$82,3,0),0)/1000</f>
        <v>2</v>
      </c>
      <c r="D34" s="1142">
        <f>IFERROR(VLOOKUP(A34,'equity tb'!$A$2:$D$82,4,0),0)/1000</f>
        <v>0</v>
      </c>
      <c r="E34" s="1132" t="str">
        <f>VLOOKUP(A34,'equity tb'!$A$2:$B$82,1,0)</f>
        <v>011500100002</v>
      </c>
    </row>
    <row r="35" spans="1:12">
      <c r="A35" s="1135" t="s">
        <v>3369</v>
      </c>
      <c r="B35" s="1132" t="s">
        <v>3370</v>
      </c>
      <c r="C35" s="1142">
        <f>IFERROR(VLOOKUP(A35,'equity tb'!$A$2:$D$82,3,0),0)/1000</f>
        <v>0</v>
      </c>
      <c r="D35" s="1142">
        <f>IFERROR(VLOOKUP(A35,'equity tb'!$A$2:$D$82,4,0),0)/1000</f>
        <v>37795</v>
      </c>
      <c r="E35" s="1132" t="str">
        <f>VLOOKUP(A35,'equity tb'!$A$2:$B$82,1,0)</f>
        <v>020100100001</v>
      </c>
    </row>
    <row r="36" spans="1:12">
      <c r="A36" s="1135" t="s">
        <v>3371</v>
      </c>
      <c r="B36" s="1132" t="s">
        <v>3372</v>
      </c>
      <c r="C36" s="1142">
        <f>IFERROR(VLOOKUP(A36,'equity tb'!$A$2:$D$82,3,0),0)/1000</f>
        <v>19979</v>
      </c>
      <c r="D36" s="1142">
        <f>IFERROR(VLOOKUP(A36,'equity tb'!$A$2:$D$82,4,0),0)/1000</f>
        <v>0</v>
      </c>
      <c r="E36" s="1132" t="str">
        <f>VLOOKUP(A36,'equity tb'!$A$2:$B$82,1,0)</f>
        <v>020100200001</v>
      </c>
    </row>
    <row r="37" spans="1:12">
      <c r="A37" s="1135" t="s">
        <v>3373</v>
      </c>
      <c r="B37" s="1132" t="s">
        <v>3374</v>
      </c>
      <c r="C37" s="1142">
        <f>IFERROR(VLOOKUP(A37,'equity tb'!$A$2:$D$82,3,0),0)/1000</f>
        <v>0</v>
      </c>
      <c r="D37" s="1142">
        <f>IFERROR(VLOOKUP(A37,'equity tb'!$A$2:$D$82,4,0),0)/1000</f>
        <v>4595</v>
      </c>
      <c r="E37" s="1132" t="str">
        <f>VLOOKUP(A37,'equity tb'!$A$2:$B$82,1,0)</f>
        <v>020100300001</v>
      </c>
    </row>
    <row r="38" spans="1:12">
      <c r="A38" s="1135" t="s">
        <v>3375</v>
      </c>
      <c r="B38" s="1132" t="s">
        <v>3376</v>
      </c>
      <c r="C38" s="1142">
        <f>IFERROR(VLOOKUP(A38,'equity tb'!$A$2:$D$82,3,0),0)/1000</f>
        <v>21631</v>
      </c>
      <c r="D38" s="1142">
        <f>IFERROR(VLOOKUP(A38,'equity tb'!$A$2:$D$82,4,0),0)/1000</f>
        <v>0</v>
      </c>
      <c r="E38" s="1132" t="str">
        <f>VLOOKUP(A38,'equity tb'!$A$2:$B$82,1,0)</f>
        <v>020100400001</v>
      </c>
    </row>
    <row r="39" spans="1:12">
      <c r="A39" s="1150" t="s">
        <v>3377</v>
      </c>
      <c r="B39" s="1148" t="s">
        <v>3378</v>
      </c>
      <c r="C39" s="1142">
        <f>IFERROR(VLOOKUP(A39,'equity tb'!$A$2:$D$82,3,0),0)/1000</f>
        <v>1789</v>
      </c>
      <c r="D39" s="1142">
        <f>IFERROR(VLOOKUP(A39,'equity tb'!$A$2:$D$82,4,0),0)/1000</f>
        <v>0</v>
      </c>
      <c r="E39" s="1132" t="str">
        <f>VLOOKUP(A39,'equity tb'!$A$2:$B$82,1,0)</f>
        <v>020200100001</v>
      </c>
    </row>
    <row r="40" spans="1:12">
      <c r="A40" s="1150" t="s">
        <v>3379</v>
      </c>
      <c r="B40" s="1148" t="s">
        <v>3380</v>
      </c>
      <c r="C40" s="1142">
        <f>IFERROR(VLOOKUP(A40,'equity tb'!$A$2:$D$82,3,0),0)/1000</f>
        <v>0</v>
      </c>
      <c r="D40" s="1142">
        <f>IFERROR(VLOOKUP(A40,'equity tb'!$A$2:$D$82,4,0),0)/1000</f>
        <v>1099</v>
      </c>
      <c r="E40" s="1132" t="str">
        <f>VLOOKUP(A40,'equity tb'!$A$2:$B$82,1,0)</f>
        <v>020200200001</v>
      </c>
    </row>
    <row r="41" spans="1:12">
      <c r="A41" s="1136" t="s">
        <v>3381</v>
      </c>
      <c r="B41" s="1137" t="s">
        <v>3382</v>
      </c>
      <c r="C41" s="1142">
        <f>IFERROR(VLOOKUP(A41,'equity tb'!$A$2:$D$82,3,0),0)/1000</f>
        <v>0</v>
      </c>
      <c r="D41" s="1142">
        <f>IFERROR(VLOOKUP(A41,'equity tb'!$A$2:$D$82,4,0),0)/1000</f>
        <v>0</v>
      </c>
      <c r="E41" s="1132" t="e">
        <f>VLOOKUP(A41,'equity tb'!$A$2:$B$82,1,0)</f>
        <v>#N/A</v>
      </c>
    </row>
    <row r="42" spans="1:12">
      <c r="A42" s="1136" t="s">
        <v>3965</v>
      </c>
      <c r="B42" s="1137" t="s">
        <v>3966</v>
      </c>
      <c r="C42" s="1142">
        <f>IFERROR(VLOOKUP(A42,'equity tb'!$A$2:$D$82,3,0),0)/1000</f>
        <v>0</v>
      </c>
      <c r="D42" s="1142">
        <f>IFERROR(VLOOKUP(A42,'equity tb'!$A$2:$D$82,4,0),0)/1000</f>
        <v>0</v>
      </c>
      <c r="E42" s="1132" t="e">
        <f>VLOOKUP(A42,'equity tb'!$A$2:$B$82,1,0)</f>
        <v>#N/A</v>
      </c>
      <c r="L42" s="1145"/>
    </row>
    <row r="43" spans="1:12">
      <c r="A43" s="1135" t="s">
        <v>3383</v>
      </c>
      <c r="B43" s="1132" t="s">
        <v>3384</v>
      </c>
      <c r="C43" s="1142">
        <f>IFERROR(VLOOKUP(A43,'equity tb'!$A$2:$D$82,3,0),0)/1000</f>
        <v>0</v>
      </c>
      <c r="D43" s="1142">
        <f>IFERROR(VLOOKUP(A43,'equity tb'!$A$2:$D$82,4,0),0)/1000</f>
        <v>721872</v>
      </c>
      <c r="E43" s="1132" t="str">
        <f>VLOOKUP(A43,'equity tb'!$A$2:$B$82,1,0)</f>
        <v>020500100001</v>
      </c>
    </row>
    <row r="44" spans="1:12">
      <c r="A44" s="1135" t="s">
        <v>3385</v>
      </c>
      <c r="B44" s="1132" t="s">
        <v>3386</v>
      </c>
      <c r="C44" s="1142">
        <f>IFERROR(VLOOKUP(A44,'equity tb'!$A$2:$D$82,3,0),0)/1000</f>
        <v>0</v>
      </c>
      <c r="D44" s="1142">
        <f>IFERROR(VLOOKUP(A44,'equity tb'!$A$2:$D$82,4,0),0)/1000</f>
        <v>880</v>
      </c>
      <c r="E44" s="1132" t="str">
        <f>VLOOKUP(A44,'equity tb'!$A$2:$B$82,1,0)</f>
        <v>030100100001</v>
      </c>
    </row>
    <row r="45" spans="1:12">
      <c r="A45" s="1135" t="s">
        <v>3387</v>
      </c>
      <c r="B45" s="1132" t="s">
        <v>3388</v>
      </c>
      <c r="C45" s="1142">
        <f>IFERROR(VLOOKUP(A45,'equity tb'!$A$2:$D$82,3,0),0)/1000</f>
        <v>0</v>
      </c>
      <c r="D45" s="1142">
        <f>IFERROR(VLOOKUP(A45,'equity tb'!$A$2:$D$82,4,0),0)/1000</f>
        <v>114</v>
      </c>
      <c r="E45" s="1132" t="str">
        <f>VLOOKUP(A45,'equity tb'!$A$2:$B$82,1,0)</f>
        <v>030100600001</v>
      </c>
    </row>
    <row r="46" spans="1:12">
      <c r="A46" s="1135" t="s">
        <v>3389</v>
      </c>
      <c r="B46" s="1132" t="s">
        <v>3390</v>
      </c>
      <c r="C46" s="1142">
        <f>IFERROR(VLOOKUP(A46,'equity tb'!$A$2:$D$82,3,0),0)/1000</f>
        <v>0</v>
      </c>
      <c r="D46" s="1142">
        <f>IFERROR(VLOOKUP(A46,'equity tb'!$A$2:$D$82,4,0),0)/1000</f>
        <v>1451</v>
      </c>
      <c r="E46" s="1132" t="str">
        <f>VLOOKUP(A46,'equity tb'!$A$2:$B$82,1,0)</f>
        <v>030100700001</v>
      </c>
    </row>
    <row r="47" spans="1:12">
      <c r="A47" s="1135" t="s">
        <v>3519</v>
      </c>
      <c r="B47" s="1132" t="s">
        <v>3520</v>
      </c>
      <c r="C47" s="1142">
        <f>IFERROR(VLOOKUP(A47,'equity tb'!$A$2:$D$82,3,0),0)/1000</f>
        <v>0</v>
      </c>
      <c r="D47" s="1142">
        <f>IFERROR(VLOOKUP(A47,'equity tb'!$A$2:$D$82,4,0),0)/1000</f>
        <v>10</v>
      </c>
      <c r="E47" s="1132" t="str">
        <f>VLOOKUP(A47,'equity tb'!$A$2:$B$82,1,0)</f>
        <v>030100800001</v>
      </c>
    </row>
    <row r="48" spans="1:12">
      <c r="A48" s="1135" t="s">
        <v>3391</v>
      </c>
      <c r="B48" s="1132" t="s">
        <v>3392</v>
      </c>
      <c r="C48" s="1142">
        <f>IFERROR(VLOOKUP(A48,'equity tb'!$A$2:$D$82,3,0),0)/1000</f>
        <v>0</v>
      </c>
      <c r="D48" s="1142">
        <f>IFERROR(VLOOKUP(A48,'equity tb'!$A$2:$D$82,4,0),0)/1000</f>
        <v>79</v>
      </c>
      <c r="E48" s="1132" t="str">
        <f>VLOOKUP(A48,'equity tb'!$A$2:$B$82,1,0)</f>
        <v>030200100001</v>
      </c>
      <c r="H48" s="1134"/>
    </row>
    <row r="49" spans="1:8">
      <c r="A49" s="1135" t="s">
        <v>3393</v>
      </c>
      <c r="B49" s="1132" t="s">
        <v>3394</v>
      </c>
      <c r="C49" s="1142">
        <f>IFERROR(VLOOKUP(A49,'equity tb'!$A$2:$D$82,3,0),0)/1000</f>
        <v>0</v>
      </c>
      <c r="D49" s="1142">
        <f>IFERROR(VLOOKUP(A49,'equity tb'!$A$2:$D$82,4,0),0)/1000</f>
        <v>58</v>
      </c>
      <c r="E49" s="1132" t="str">
        <f>VLOOKUP(A49,'equity tb'!$A$2:$B$82,1,0)</f>
        <v>030400100001</v>
      </c>
    </row>
    <row r="50" spans="1:8">
      <c r="A50" s="1135" t="s">
        <v>3395</v>
      </c>
      <c r="B50" s="1132" t="s">
        <v>3396</v>
      </c>
      <c r="C50" s="1142">
        <f>IFERROR(VLOOKUP(A50,'equity tb'!$A$2:$D$82,3,0),0)/1000</f>
        <v>0</v>
      </c>
      <c r="D50" s="1142">
        <f>IFERROR(VLOOKUP(A50,'equity tb'!$A$2:$D$82,4,0),0)/1000</f>
        <v>2425</v>
      </c>
      <c r="E50" s="1132" t="str">
        <f>VLOOKUP(A50,'equity tb'!$A$2:$B$82,1,0)</f>
        <v>030500100001</v>
      </c>
    </row>
    <row r="51" spans="1:8">
      <c r="A51" s="1135" t="s">
        <v>3397</v>
      </c>
      <c r="B51" s="1132" t="s">
        <v>3398</v>
      </c>
      <c r="C51" s="1142">
        <f>IFERROR(VLOOKUP(A51,'equity tb'!$A$2:$D$82,3,0),0)/1000</f>
        <v>0</v>
      </c>
      <c r="D51" s="2388">
        <f>IFERROR(VLOOKUP(A51,'equity tb'!$A$2:$D$82,4,0),0)/1000</f>
        <v>427.43</v>
      </c>
      <c r="E51" s="1132" t="str">
        <f>VLOOKUP(A51,'equity tb'!$A$2:$B$82,1,0)</f>
        <v>031000400002</v>
      </c>
    </row>
    <row r="52" spans="1:8">
      <c r="A52" s="1135" t="s">
        <v>3399</v>
      </c>
      <c r="B52" s="1132" t="s">
        <v>3400</v>
      </c>
      <c r="C52" s="1142">
        <f>IFERROR(VLOOKUP(A52,'equity tb'!$A$2:$D$82,3,0),0)/1000</f>
        <v>0</v>
      </c>
      <c r="D52" s="1142">
        <f>IFERROR(VLOOKUP(A52,'equity tb'!$A$2:$D$82,4,0),0)/1000</f>
        <v>0</v>
      </c>
      <c r="E52" s="1132" t="e">
        <f>VLOOKUP(A52,'equity tb'!$A$2:$B$82,1,0)</f>
        <v>#N/A</v>
      </c>
    </row>
    <row r="53" spans="1:8">
      <c r="A53" s="1135" t="s">
        <v>3401</v>
      </c>
      <c r="B53" s="1132" t="s">
        <v>3402</v>
      </c>
      <c r="C53" s="1142">
        <f>IFERROR(VLOOKUP(A53,'equity tb'!$A$2:$D$82,3,0),0)/1000</f>
        <v>0</v>
      </c>
      <c r="D53" s="1142">
        <f>IFERROR(VLOOKUP(A53,'equity tb'!$A$2:$D$82,4,0),0)/1000</f>
        <v>269</v>
      </c>
      <c r="E53" s="1132" t="str">
        <f>VLOOKUP(A53,'equity tb'!$A$2:$B$82,1,0)</f>
        <v>031000700001</v>
      </c>
    </row>
    <row r="54" spans="1:8">
      <c r="A54" s="1135" t="s">
        <v>3403</v>
      </c>
      <c r="B54" s="1132" t="s">
        <v>3404</v>
      </c>
      <c r="C54" s="1142">
        <f>IFERROR(VLOOKUP(A54,'equity tb'!$A$2:$D$82,3,0),0)/1000</f>
        <v>0</v>
      </c>
      <c r="D54" s="1142">
        <f>IFERROR(VLOOKUP(A54,'equity tb'!$A$2:$D$82,4,0),0)/1000</f>
        <v>0</v>
      </c>
      <c r="E54" s="1132" t="e">
        <f>VLOOKUP(A54,'equity tb'!$A$2:$B$82,1,0)</f>
        <v>#N/A</v>
      </c>
    </row>
    <row r="55" spans="1:8">
      <c r="A55" s="1135" t="s">
        <v>3405</v>
      </c>
      <c r="B55" s="1132" t="s">
        <v>3406</v>
      </c>
      <c r="C55" s="1142">
        <f>IFERROR(VLOOKUP(A55,'equity tb'!$A$2:$D$82,3,0),0)/1000</f>
        <v>0</v>
      </c>
      <c r="D55" s="1142">
        <f>IFERROR(VLOOKUP(A55,'equity tb'!$A$2:$D$82,4,0),0)/1000</f>
        <v>10</v>
      </c>
      <c r="E55" s="1132" t="str">
        <f>VLOOKUP(A55,'equity tb'!$A$2:$B$82,1,0)</f>
        <v>031001000001</v>
      </c>
    </row>
    <row r="56" spans="1:8">
      <c r="A56" s="1135" t="s">
        <v>3411</v>
      </c>
      <c r="B56" s="1132" t="s">
        <v>3412</v>
      </c>
      <c r="C56" s="1142">
        <f>IFERROR(VLOOKUP(A56,'equity tb'!$A$2:$D$82,3,0),0)/1000</f>
        <v>0</v>
      </c>
      <c r="D56" s="1142">
        <f>IFERROR(VLOOKUP(A56,'equity tb'!$A$2:$D$82,4,0),0)/1000</f>
        <v>1240</v>
      </c>
      <c r="E56" s="1132" t="str">
        <f>VLOOKUP(A56,'equity tb'!$A$2:$B$82,1,0)</f>
        <v>031002000001</v>
      </c>
    </row>
    <row r="57" spans="1:8">
      <c r="A57" s="585" t="s">
        <v>4356</v>
      </c>
      <c r="B57" t="s">
        <v>4357</v>
      </c>
      <c r="C57" s="1142">
        <f>IFERROR(VLOOKUP(A57,'equity tb'!$A$2:$D$82,3,0),0)/1000</f>
        <v>0</v>
      </c>
      <c r="D57" s="1142">
        <f>IFERROR(VLOOKUP(A57,'equity tb'!$A$2:$D$82,4,0),0)/1000</f>
        <v>0</v>
      </c>
      <c r="E57" s="1132" t="str">
        <f>VLOOKUP(A57,'equity tb'!$A$2:$B$82,1,0)</f>
        <v>031200100001</v>
      </c>
    </row>
    <row r="58" spans="1:8">
      <c r="A58" s="585" t="s">
        <v>4364</v>
      </c>
      <c r="B58" t="s">
        <v>4365</v>
      </c>
      <c r="C58" s="1142">
        <f>IFERROR(VLOOKUP(A58,'equity tb'!$A$2:$D$82,3,0),0)/1000</f>
        <v>0</v>
      </c>
      <c r="D58" s="1142">
        <f>IFERROR(VLOOKUP(A58,'equity tb'!$A$2:$D$82,4,0),0)/1000</f>
        <v>1000</v>
      </c>
      <c r="E58" s="1132" t="str">
        <f>VLOOKUP(A58,'equity tb'!$A$2:$B$82,1,0)</f>
        <v>031001900001</v>
      </c>
    </row>
    <row r="59" spans="1:8">
      <c r="A59" s="1135" t="s">
        <v>3413</v>
      </c>
      <c r="B59" s="1132" t="s">
        <v>3414</v>
      </c>
      <c r="C59" s="1142">
        <f>IFERROR(VLOOKUP(A59,'equity tb'!$A$2:$D$82,3,0),0)/1000</f>
        <v>0</v>
      </c>
      <c r="D59" s="1142">
        <f>IFERROR(VLOOKUP(A59,'equity tb'!$A$2:$D$82,4,0),0)/1000</f>
        <v>1406</v>
      </c>
      <c r="E59" s="1132" t="str">
        <f>VLOOKUP(A59,'equity tb'!$A$2:$B$82,1,0)</f>
        <v>040100100001</v>
      </c>
    </row>
    <row r="60" spans="1:8">
      <c r="A60" s="1135" t="s">
        <v>3415</v>
      </c>
      <c r="B60" s="1132" t="s">
        <v>3416</v>
      </c>
      <c r="C60" s="1142">
        <f>IFERROR(VLOOKUP(A60,'equity tb'!$A$2:$D$82,3,0),0)/1000</f>
        <v>0</v>
      </c>
      <c r="D60" s="1142">
        <f>IFERROR(VLOOKUP(A60,'equity tb'!$A$2:$D$82,4,0),0)/1000</f>
        <v>6610</v>
      </c>
      <c r="E60" s="1132" t="str">
        <f>VLOOKUP(A60,'equity tb'!$A$2:$B$82,1,0)</f>
        <v>040101000001</v>
      </c>
      <c r="H60" s="1134"/>
    </row>
    <row r="61" spans="1:8">
      <c r="A61" s="1135" t="s">
        <v>3417</v>
      </c>
      <c r="B61" s="1132" t="s">
        <v>3418</v>
      </c>
      <c r="C61" s="1142">
        <f>IFERROR(VLOOKUP(A61,'equity tb'!$A$2:$D$82,3,0),0)/1000</f>
        <v>53602</v>
      </c>
      <c r="D61" s="1142">
        <f>IFERROR(VLOOKUP(A61,'equity tb'!$A$2:$D$82,4,0),0)/1000</f>
        <v>0</v>
      </c>
      <c r="E61" s="1132" t="str">
        <f>VLOOKUP(A61,'equity tb'!$A$2:$B$82,1,0)</f>
        <v>040101200001</v>
      </c>
    </row>
    <row r="62" spans="1:8">
      <c r="A62" s="1135" t="s">
        <v>3967</v>
      </c>
      <c r="B62" s="1132" t="s">
        <v>3968</v>
      </c>
      <c r="C62" s="1142">
        <f>IFERROR(VLOOKUP(A62,'equity tb'!$A$2:$D$82,3,0),0)/1000</f>
        <v>0</v>
      </c>
      <c r="D62" s="1142">
        <f>IFERROR(VLOOKUP(A62,'equity tb'!$A$2:$D$82,4,0),0)/1000</f>
        <v>0</v>
      </c>
      <c r="E62" s="1132" t="e">
        <f>VLOOKUP(A62,'equity tb'!$A$2:$B$82,1,0)</f>
        <v>#N/A</v>
      </c>
    </row>
    <row r="63" spans="1:8">
      <c r="A63" s="1135" t="s">
        <v>3419</v>
      </c>
      <c r="B63" s="1132" t="s">
        <v>3969</v>
      </c>
      <c r="C63" s="1142">
        <f>IFERROR(VLOOKUP(A63,'equity tb'!$A$2:$D$82,3,0),0)/1000</f>
        <v>0</v>
      </c>
      <c r="D63" s="1142">
        <f>IFERROR(VLOOKUP(A63,'equity tb'!$A$2:$D$82,4,0),0)/1000</f>
        <v>16</v>
      </c>
      <c r="E63" s="1132" t="str">
        <f>VLOOKUP(A63,'equity tb'!$A$2:$B$82,1,0)</f>
        <v>040200100016</v>
      </c>
    </row>
    <row r="64" spans="1:8">
      <c r="A64" s="1135" t="s">
        <v>3521</v>
      </c>
      <c r="B64" s="1132" t="s">
        <v>3522</v>
      </c>
      <c r="C64" s="1142">
        <f>IFERROR(VLOOKUP(A64,'equity tb'!$A$2:$D$82,3,0),0)/1000</f>
        <v>0</v>
      </c>
      <c r="D64" s="1142">
        <f>IFERROR(VLOOKUP(A64,'equity tb'!$A$2:$D$82,4,0),0)/1000</f>
        <v>0</v>
      </c>
      <c r="E64" s="1132" t="e">
        <f>VLOOKUP(A64,'equity tb'!$A$2:$B$82,1,0)</f>
        <v>#N/A</v>
      </c>
    </row>
    <row r="65" spans="1:12">
      <c r="A65" s="1135" t="s">
        <v>3523</v>
      </c>
      <c r="B65" s="1132" t="s">
        <v>3524</v>
      </c>
      <c r="C65" s="1142">
        <f>IFERROR(VLOOKUP(A65,'equity tb'!$A$2:$D$82,3,0),0)/1000</f>
        <v>0</v>
      </c>
      <c r="D65" s="1142">
        <f>IFERROR(VLOOKUP(A65,'equity tb'!$A$2:$D$82,4,0),0)/1000</f>
        <v>0</v>
      </c>
      <c r="E65" s="1132" t="str">
        <f>VLOOKUP(A65,'equity tb'!$A$2:$B$82,1,0)</f>
        <v>040200100038</v>
      </c>
    </row>
    <row r="66" spans="1:12">
      <c r="A66" s="1135" t="s">
        <v>3525</v>
      </c>
      <c r="B66" s="1132" t="s">
        <v>3526</v>
      </c>
      <c r="C66" s="1142">
        <f>IFERROR(VLOOKUP(A66,'equity tb'!$A$2:$D$82,3,0),0)/1000</f>
        <v>0</v>
      </c>
      <c r="D66" s="1142">
        <f>IFERROR(VLOOKUP(A66,'equity tb'!$A$2:$D$82,4,0),0)/1000</f>
        <v>263</v>
      </c>
      <c r="E66" s="1132" t="str">
        <f>VLOOKUP(A66,'equity tb'!$A$2:$B$82,1,0)</f>
        <v>040200100041</v>
      </c>
    </row>
    <row r="67" spans="1:12">
      <c r="A67" s="1135" t="s">
        <v>3970</v>
      </c>
      <c r="B67" s="1132" t="s">
        <v>3971</v>
      </c>
      <c r="C67" s="1142">
        <f>IFERROR(VLOOKUP(A67,'equity tb'!$A$2:$D$82,3,0),0)/1000</f>
        <v>0</v>
      </c>
      <c r="D67" s="1142">
        <f>IFERROR(VLOOKUP(A67,'equity tb'!$A$2:$D$82,4,0),0)/1000</f>
        <v>0</v>
      </c>
      <c r="E67" s="1132" t="str">
        <f>VLOOKUP(A67,'equity tb'!$A$2:$B$82,1,0)</f>
        <v>040200100068</v>
      </c>
      <c r="L67" s="1144"/>
    </row>
    <row r="68" spans="1:12">
      <c r="A68" s="1135" t="s">
        <v>3972</v>
      </c>
      <c r="B68" s="1132" t="s">
        <v>3973</v>
      </c>
      <c r="C68" s="1142">
        <f>IFERROR(VLOOKUP(A68,'equity tb'!$A$2:$D$82,3,0),0)/1000</f>
        <v>0</v>
      </c>
      <c r="D68" s="1142">
        <f>IFERROR(VLOOKUP(A68,'equity tb'!$A$2:$D$82,4,0),0)/1000</f>
        <v>2</v>
      </c>
      <c r="E68" s="1132" t="str">
        <f>VLOOKUP(A68,'equity tb'!$A$2:$B$82,1,0)</f>
        <v>040200100074</v>
      </c>
      <c r="L68" s="1149"/>
    </row>
    <row r="69" spans="1:12">
      <c r="A69" s="1135" t="s">
        <v>3974</v>
      </c>
      <c r="B69" s="1132" t="s">
        <v>3975</v>
      </c>
      <c r="C69" s="1142">
        <f>IFERROR(VLOOKUP(A69,'equity tb'!$A$2:$D$82,3,0),0)/1000</f>
        <v>0</v>
      </c>
      <c r="D69" s="1142">
        <f>IFERROR(VLOOKUP(A69,'equity tb'!$A$2:$D$82,4,0),0)/1000</f>
        <v>0</v>
      </c>
      <c r="E69" s="1132" t="e">
        <f>VLOOKUP(A69,'equity tb'!$A$2:$B$82,1,0)</f>
        <v>#N/A</v>
      </c>
      <c r="L69" s="1144"/>
    </row>
    <row r="70" spans="1:12">
      <c r="A70" s="1135" t="s">
        <v>3976</v>
      </c>
      <c r="B70" s="1132" t="s">
        <v>3977</v>
      </c>
      <c r="C70" s="1142">
        <f>IFERROR(VLOOKUP(A70,'equity tb'!$A$2:$D$82,3,0),0)/1000</f>
        <v>0</v>
      </c>
      <c r="D70" s="1142">
        <f>IFERROR(VLOOKUP(A70,'equity tb'!$A$2:$D$82,4,0),0)/1000</f>
        <v>0</v>
      </c>
      <c r="E70" s="1132" t="e">
        <f>VLOOKUP(A70,'equity tb'!$A$2:$B$82,1,0)</f>
        <v>#N/A</v>
      </c>
    </row>
    <row r="71" spans="1:12">
      <c r="A71" s="1135" t="s">
        <v>3978</v>
      </c>
      <c r="B71" s="1132" t="s">
        <v>3979</v>
      </c>
      <c r="C71" s="1142">
        <f>IFERROR(VLOOKUP(A71,'equity tb'!$A$2:$D$82,3,0),0)/1000</f>
        <v>0</v>
      </c>
      <c r="D71" s="1142">
        <f>IFERROR(VLOOKUP(A71,'equity tb'!$A$2:$D$82,4,0),0)/1000</f>
        <v>0</v>
      </c>
      <c r="E71" s="1132" t="e">
        <f>VLOOKUP(A71,'equity tb'!$A$2:$B$82,1,0)</f>
        <v>#N/A</v>
      </c>
    </row>
    <row r="72" spans="1:12">
      <c r="A72" s="1135" t="s">
        <v>3980</v>
      </c>
      <c r="B72" s="1132" t="s">
        <v>3981</v>
      </c>
      <c r="C72" s="1142">
        <f>IFERROR(VLOOKUP(A72,'equity tb'!$A$2:$D$82,3,0),0)/1000</f>
        <v>0</v>
      </c>
      <c r="D72" s="1142">
        <f>IFERROR(VLOOKUP(A72,'equity tb'!$A$2:$D$82,4,0),0)/1000</f>
        <v>0</v>
      </c>
      <c r="E72" s="1132" t="e">
        <f>VLOOKUP(A72,'equity tb'!$A$2:$B$82,1,0)</f>
        <v>#N/A</v>
      </c>
    </row>
    <row r="73" spans="1:12">
      <c r="A73" s="1135" t="s">
        <v>3982</v>
      </c>
      <c r="B73" s="1132" t="s">
        <v>3983</v>
      </c>
      <c r="C73" s="1142">
        <f>IFERROR(VLOOKUP(A73,'equity tb'!$A$2:$D$82,3,0),0)/1000</f>
        <v>0</v>
      </c>
      <c r="D73" s="1142">
        <f>IFERROR(VLOOKUP(A73,'equity tb'!$A$2:$D$82,4,0),0)/1000</f>
        <v>0</v>
      </c>
      <c r="E73" s="1132" t="e">
        <f>VLOOKUP(A73,'equity tb'!$A$2:$B$82,1,0)</f>
        <v>#N/A</v>
      </c>
    </row>
    <row r="74" spans="1:12">
      <c r="A74" s="1135" t="s">
        <v>3421</v>
      </c>
      <c r="B74" s="1132" t="s">
        <v>3422</v>
      </c>
      <c r="C74" s="1142">
        <f>IFERROR(VLOOKUP(A74,'equity tb'!$A$2:$D$82,3,0),0)/1000</f>
        <v>0</v>
      </c>
      <c r="D74" s="1142">
        <f>IFERROR(VLOOKUP(A74,'equity tb'!$A$2:$D$82,4,0),0)/1000</f>
        <v>0</v>
      </c>
      <c r="E74" s="1132" t="e">
        <f>VLOOKUP(A74,'equity tb'!$A$2:$B$82,1,0)</f>
        <v>#N/A</v>
      </c>
    </row>
    <row r="75" spans="1:12">
      <c r="A75" s="1135" t="s">
        <v>3984</v>
      </c>
      <c r="B75" s="1132" t="s">
        <v>3985</v>
      </c>
      <c r="C75" s="1142">
        <f>IFERROR(VLOOKUP(A75,'equity tb'!$A$2:$D$82,3,0),0)/1000</f>
        <v>0</v>
      </c>
      <c r="D75" s="1142">
        <f>IFERROR(VLOOKUP(A75,'equity tb'!$A$2:$D$82,4,0),0)/1000</f>
        <v>1789</v>
      </c>
      <c r="E75" s="1132" t="str">
        <f>VLOOKUP(A75,'equity tb'!$A$2:$B$82,1,0)</f>
        <v>040400100002</v>
      </c>
    </row>
    <row r="76" spans="1:12">
      <c r="A76" s="1135" t="s">
        <v>3423</v>
      </c>
      <c r="B76" s="1132" t="s">
        <v>3424</v>
      </c>
      <c r="C76" s="1142">
        <f>IFERROR(VLOOKUP(A76,'equity tb'!$A$2:$D$82,3,0),0)/1000</f>
        <v>1099</v>
      </c>
      <c r="D76" s="1142">
        <f>IFERROR(VLOOKUP(A76,'equity tb'!$A$2:$D$82,4,0),0)/1000</f>
        <v>0</v>
      </c>
      <c r="E76" s="1132" t="str">
        <f>VLOOKUP(A76,'equity tb'!$A$2:$B$82,1,0)</f>
        <v>040400200001</v>
      </c>
    </row>
    <row r="77" spans="1:12">
      <c r="A77" s="1135" t="s">
        <v>3425</v>
      </c>
      <c r="B77" s="1132" t="s">
        <v>3426</v>
      </c>
      <c r="C77" s="1142">
        <f>IFERROR(VLOOKUP(A77,'equity tb'!$A$2:$D$82,3,0),0)/1000</f>
        <v>2778</v>
      </c>
      <c r="D77" s="1142">
        <f>IFERROR(VLOOKUP(A77,'equity tb'!$A$2:$D$82,4,0),0)/1000</f>
        <v>0</v>
      </c>
      <c r="E77" s="1132" t="str">
        <f>VLOOKUP(A77,'equity tb'!$A$2:$B$82,1,0)</f>
        <v>050100100001</v>
      </c>
    </row>
    <row r="78" spans="1:12">
      <c r="A78" s="1135" t="s">
        <v>3427</v>
      </c>
      <c r="B78" s="1132" t="s">
        <v>3428</v>
      </c>
      <c r="C78" s="1142">
        <f>IFERROR(VLOOKUP(A78,'equity tb'!$A$2:$D$82,3,0),0)/1000</f>
        <v>361</v>
      </c>
      <c r="D78" s="1142">
        <f>IFERROR(VLOOKUP(A78,'equity tb'!$A$2:$D$82,4,0),0)/1000</f>
        <v>0</v>
      </c>
      <c r="E78" s="1132" t="str">
        <f>VLOOKUP(A78,'equity tb'!$A$2:$B$82,1,0)</f>
        <v>050100100002</v>
      </c>
    </row>
    <row r="79" spans="1:12">
      <c r="A79" s="1135" t="s">
        <v>3431</v>
      </c>
      <c r="B79" s="1132" t="s">
        <v>3432</v>
      </c>
      <c r="C79" s="1142">
        <f>IFERROR(VLOOKUP(A79,'equity tb'!$A$2:$D$82,3,0),0)/1000</f>
        <v>252</v>
      </c>
      <c r="D79" s="1142">
        <f>IFERROR(VLOOKUP(A79,'equity tb'!$A$2:$D$82,4,0),0)/1000</f>
        <v>0</v>
      </c>
      <c r="E79" s="1132" t="str">
        <f>VLOOKUP(A79,'equity tb'!$A$2:$B$82,1,0)</f>
        <v>050100200001</v>
      </c>
    </row>
    <row r="80" spans="1:12">
      <c r="A80" s="1135" t="s">
        <v>3529</v>
      </c>
      <c r="B80" s="1132" t="s">
        <v>3530</v>
      </c>
      <c r="C80" s="1142">
        <f>IFERROR(VLOOKUP(A80,'equity tb'!$A$2:$D$82,3,0),0)/1000</f>
        <v>33</v>
      </c>
      <c r="D80" s="1142">
        <f>IFERROR(VLOOKUP(A80,'equity tb'!$A$2:$D$82,4,0),0)/1000</f>
        <v>0</v>
      </c>
      <c r="E80" s="1132" t="str">
        <f>VLOOKUP(A80,'equity tb'!$A$2:$B$82,1,0)</f>
        <v>050100200002</v>
      </c>
    </row>
    <row r="81" spans="1:5">
      <c r="A81" s="1135" t="s">
        <v>3433</v>
      </c>
      <c r="B81" s="1132" t="s">
        <v>3434</v>
      </c>
      <c r="C81" s="1142">
        <f>IFERROR(VLOOKUP(A81,'equity tb'!$A$2:$D$82,3,0),0)/1000</f>
        <v>58</v>
      </c>
      <c r="D81" s="1142">
        <f>IFERROR(VLOOKUP(A81,'equity tb'!$A$2:$D$82,4,0),0)/1000</f>
        <v>0</v>
      </c>
      <c r="E81" s="1132" t="str">
        <f>VLOOKUP(A81,'equity tb'!$A$2:$B$82,1,0)</f>
        <v>050100300001</v>
      </c>
    </row>
    <row r="82" spans="1:5">
      <c r="A82" s="1135" t="s">
        <v>3435</v>
      </c>
      <c r="B82" s="1132" t="s">
        <v>3436</v>
      </c>
      <c r="C82" s="1142">
        <f>IFERROR(VLOOKUP(A82,'equity tb'!$A$2:$D$82,3,0),0)/1000</f>
        <v>685</v>
      </c>
      <c r="D82" s="1142">
        <f>IFERROR(VLOOKUP(A82,'equity tb'!$A$2:$D$82,4,0),0)/1000</f>
        <v>0</v>
      </c>
      <c r="E82" s="1132" t="str">
        <f>VLOOKUP(A82,'equity tb'!$A$2:$B$82,1,0)</f>
        <v>050200100001</v>
      </c>
    </row>
    <row r="83" spans="1:5">
      <c r="A83" s="1135" t="s">
        <v>3437</v>
      </c>
      <c r="B83" s="1132" t="s">
        <v>3438</v>
      </c>
      <c r="C83" s="1142">
        <f>IFERROR(VLOOKUP(A83,'equity tb'!$A$2:$D$82,3,0),0)/1000</f>
        <v>18</v>
      </c>
      <c r="D83" s="1142">
        <f>IFERROR(VLOOKUP(A83,'equity tb'!$A$2:$D$82,4,0),0)/1000</f>
        <v>0</v>
      </c>
      <c r="E83" s="1132" t="str">
        <f>VLOOKUP(A83,'equity tb'!$A$2:$B$82,1,0)</f>
        <v>050200300001</v>
      </c>
    </row>
    <row r="84" spans="1:5">
      <c r="A84" s="1135" t="s">
        <v>3439</v>
      </c>
      <c r="B84" s="1132" t="s">
        <v>3440</v>
      </c>
      <c r="C84" s="1142">
        <f>IFERROR(VLOOKUP(A84,'equity tb'!$A$2:$D$82,3,0),0)/1000</f>
        <v>119</v>
      </c>
      <c r="D84" s="1142">
        <f>IFERROR(VLOOKUP(A84,'equity tb'!$A$2:$D$82,4,0),0)/1000</f>
        <v>0</v>
      </c>
      <c r="E84" s="1132" t="str">
        <f>VLOOKUP(A84,'equity tb'!$A$2:$B$82,1,0)</f>
        <v>050200300002</v>
      </c>
    </row>
    <row r="85" spans="1:5">
      <c r="A85" s="585" t="s">
        <v>3441</v>
      </c>
      <c r="B85" t="s">
        <v>3442</v>
      </c>
      <c r="C85" s="1142">
        <f>IFERROR(VLOOKUP(A85,'equity tb'!$A$2:$D$82,3,0),0)/1000</f>
        <v>0</v>
      </c>
      <c r="D85" s="1142">
        <f>IFERROR(VLOOKUP(A85,'equity tb'!$A$2:$D$82,4,0),0)/1000</f>
        <v>0</v>
      </c>
      <c r="E85" s="1132" t="str">
        <f>VLOOKUP(A85,'equity tb'!$A$2:$B$82,1,0)</f>
        <v>050500100001</v>
      </c>
    </row>
    <row r="86" spans="1:5">
      <c r="A86" s="585" t="s">
        <v>4444</v>
      </c>
      <c r="B86" t="s">
        <v>4445</v>
      </c>
      <c r="C86" s="1142">
        <f>IFERROR(VLOOKUP(A86,'equity tb'!$A$2:$D$82,3,0),0)/1000</f>
        <v>0</v>
      </c>
      <c r="D86" s="1142">
        <f>IFERROR(VLOOKUP(A86,'equity tb'!$A$2:$D$82,4,0),0)/1000</f>
        <v>7516</v>
      </c>
      <c r="E86" s="1132" t="str">
        <f>VLOOKUP(A86,'equity tb'!$A$2:$B$82,1,0)</f>
        <v>050500100002</v>
      </c>
    </row>
    <row r="87" spans="1:5">
      <c r="A87" s="1135" t="s">
        <v>3443</v>
      </c>
      <c r="B87" s="1132" t="s">
        <v>3444</v>
      </c>
      <c r="C87" s="1142">
        <f>IFERROR(VLOOKUP(A87,'equity tb'!$A$2:$D$82,3,0),0)/1000</f>
        <v>73</v>
      </c>
      <c r="D87" s="1142">
        <f>IFERROR(VLOOKUP(A87,'equity tb'!$A$2:$D$82,4,0),0)/1000</f>
        <v>0</v>
      </c>
      <c r="E87" s="1132" t="str">
        <f>VLOOKUP(A87,'equity tb'!$A$2:$B$82,1,0)</f>
        <v>050600100001</v>
      </c>
    </row>
    <row r="88" spans="1:5">
      <c r="A88" s="1135" t="s">
        <v>3445</v>
      </c>
      <c r="B88" s="1132" t="s">
        <v>3446</v>
      </c>
      <c r="C88" s="1142">
        <f>IFERROR(VLOOKUP(A88,'equity tb'!$A$2:$D$82,3,0),0)/1000</f>
        <v>0</v>
      </c>
      <c r="D88" s="1142">
        <f>IFERROR(VLOOKUP(A88,'equity tb'!$A$2:$D$82,4,0),0)/1000</f>
        <v>0</v>
      </c>
      <c r="E88" s="1132" t="e">
        <f>VLOOKUP(A88,'equity tb'!$A$2:$B$82,1,0)</f>
        <v>#N/A</v>
      </c>
    </row>
    <row r="89" spans="1:5">
      <c r="A89" s="1135" t="s">
        <v>3986</v>
      </c>
      <c r="B89" s="1132" t="s">
        <v>3987</v>
      </c>
      <c r="C89" s="1142">
        <f>IFERROR(VLOOKUP(A89,'equity tb'!$A$2:$D$82,3,0),0)/1000</f>
        <v>0</v>
      </c>
      <c r="D89" s="1142">
        <f>IFERROR(VLOOKUP(A89,'equity tb'!$A$2:$D$82,4,0),0)/1000</f>
        <v>0</v>
      </c>
      <c r="E89" s="1132" t="e">
        <f>VLOOKUP(A89,'equity tb'!$A$2:$B$82,1,0)</f>
        <v>#N/A</v>
      </c>
    </row>
    <row r="90" spans="1:5">
      <c r="A90" s="1135" t="s">
        <v>3447</v>
      </c>
      <c r="B90" s="1132" t="s">
        <v>3448</v>
      </c>
      <c r="C90" s="1142">
        <f>IFERROR(VLOOKUP(A90,'equity tb'!$A$2:$D$82,3,0),0)/1000</f>
        <v>0</v>
      </c>
      <c r="D90" s="1142">
        <f>IFERROR(VLOOKUP(A90,'equity tb'!$A$2:$D$82,4,0),0)/1000</f>
        <v>0</v>
      </c>
      <c r="E90" s="1132" t="str">
        <f>VLOOKUP(A90,'equity tb'!$A$2:$B$82,1,0)</f>
        <v>051000100009</v>
      </c>
    </row>
    <row r="91" spans="1:5">
      <c r="A91" s="1135" t="s">
        <v>3447</v>
      </c>
      <c r="B91" s="1132" t="s">
        <v>3448</v>
      </c>
      <c r="C91" s="2379">
        <f>IFERROR(VLOOKUP(A91,'equity tb'!$A$2:$D$82,3,0),0)/1000</f>
        <v>0.33900000000000002</v>
      </c>
      <c r="D91" s="1142">
        <f>IFERROR(VLOOKUP(A91,'equity tb'!$A$2:$D$82,4,0),0)/1000</f>
        <v>0</v>
      </c>
      <c r="E91" s="1132" t="str">
        <f>VLOOKUP(A91,'equity tb'!$A$2:$B$82,1,0)</f>
        <v>051000100009</v>
      </c>
    </row>
    <row r="92" spans="1:5">
      <c r="A92" s="1135" t="s">
        <v>4409</v>
      </c>
      <c r="B92" s="1132" t="s">
        <v>4410</v>
      </c>
      <c r="C92" s="2379">
        <f>IFERROR(VLOOKUP(A92,'equity tb'!$A$2:$D$82,3,0),0)/1000</f>
        <v>0.53900000000000003</v>
      </c>
      <c r="D92" s="1142">
        <f>IFERROR(VLOOKUP(A92,'equity tb'!$A$2:$D$82,4,0),0)/1000</f>
        <v>0</v>
      </c>
      <c r="E92" s="1132" t="str">
        <f>VLOOKUP(A92,'equity tb'!$A$2:$B$82,1,0)</f>
        <v>051000100010</v>
      </c>
    </row>
    <row r="93" spans="1:5">
      <c r="A93" s="1135" t="s">
        <v>3533</v>
      </c>
      <c r="B93" s="1132" t="s">
        <v>3534</v>
      </c>
      <c r="C93" s="2379">
        <f>IFERROR(VLOOKUP(A93,'equity tb'!$A$2:$D$82,3,0),0)/1000</f>
        <v>0.45200000000000001</v>
      </c>
      <c r="D93" s="1142">
        <f>IFERROR(VLOOKUP(A93,'equity tb'!$A$2:$D$82,4,0),0)/1000</f>
        <v>0</v>
      </c>
      <c r="E93" s="1132" t="str">
        <f>VLOOKUP(A93,'equity tb'!$A$2:$B$82,1,0)</f>
        <v>051000100018</v>
      </c>
    </row>
    <row r="94" spans="1:5">
      <c r="A94" s="1135" t="s">
        <v>3988</v>
      </c>
      <c r="B94" s="1132" t="s">
        <v>3989</v>
      </c>
      <c r="C94" s="1142">
        <f>IFERROR(VLOOKUP(A94,'equity tb'!$A$2:$D$82,3,0),0)/1000</f>
        <v>0</v>
      </c>
      <c r="D94" s="1142">
        <f>IFERROR(VLOOKUP(A94,'equity tb'!$A$2:$D$82,4,0),0)/1000</f>
        <v>0</v>
      </c>
      <c r="E94" s="1132" t="e">
        <f>VLOOKUP(A94,'equity tb'!$A$2:$B$82,1,0)</f>
        <v>#N/A</v>
      </c>
    </row>
    <row r="95" spans="1:5">
      <c r="A95" s="1135" t="s">
        <v>3550</v>
      </c>
      <c r="B95" s="1132" t="s">
        <v>3551</v>
      </c>
      <c r="C95" s="1142">
        <f>IFERROR(VLOOKUP(A95,'equity tb'!$A$2:$D$82,3,0),0)/1000</f>
        <v>0</v>
      </c>
      <c r="D95" s="1142">
        <f>IFERROR(VLOOKUP(A95,'equity tb'!$A$2:$D$82,4,0),0)/1000</f>
        <v>0</v>
      </c>
      <c r="E95" s="1132" t="e">
        <f>VLOOKUP(A95,'equity tb'!$A$2:$B$82,1,0)</f>
        <v>#N/A</v>
      </c>
    </row>
    <row r="96" spans="1:5">
      <c r="A96" s="1135" t="s">
        <v>3533</v>
      </c>
      <c r="B96" s="1132" t="s">
        <v>3534</v>
      </c>
      <c r="C96" s="1142">
        <f>IFERROR(VLOOKUP(A96,'equity tb'!$A$2:$D$82,3,0),0)/1000</f>
        <v>0</v>
      </c>
      <c r="D96" s="1142">
        <f>IFERROR(VLOOKUP(A96,'equity tb'!$A$2:$D$82,4,0),0)/1000</f>
        <v>0</v>
      </c>
      <c r="E96" s="1132" t="str">
        <f>VLOOKUP(A96,'equity tb'!$A$2:$B$82,1,0)</f>
        <v>051000100018</v>
      </c>
    </row>
    <row r="97" spans="1:5">
      <c r="A97" s="1135" t="s">
        <v>3449</v>
      </c>
      <c r="B97" s="1132" t="s">
        <v>3535</v>
      </c>
      <c r="C97" s="1142">
        <f>IFERROR(VLOOKUP(A97,'equity tb'!$A$2:$D$82,3,0),0)/1000</f>
        <v>246</v>
      </c>
      <c r="D97" s="1142">
        <f>IFERROR(VLOOKUP(A97,'equity tb'!$A$2:$D$82,4,0),0)/1000</f>
        <v>0</v>
      </c>
      <c r="E97" s="1132" t="str">
        <f>VLOOKUP(A97,'equity tb'!$A$2:$B$82,1,0)</f>
        <v>051100100001</v>
      </c>
    </row>
    <row r="99" spans="1:5">
      <c r="C99" s="2364">
        <f>SUM(C3:C98)</f>
        <v>857818</v>
      </c>
      <c r="D99" s="2364">
        <f>SUM(D3:D98)</f>
        <v>857815</v>
      </c>
    </row>
    <row r="101" spans="1:5">
      <c r="C101" s="1142">
        <f>'equity tb'!C84/1000</f>
        <v>857817</v>
      </c>
      <c r="D101" s="1142">
        <f>'equity tb'!D84/1000</f>
        <v>857817</v>
      </c>
    </row>
    <row r="103" spans="1:5">
      <c r="C103" s="1142">
        <f>C99-C101</f>
        <v>1</v>
      </c>
      <c r="D103" s="1142">
        <f>D99-D101</f>
        <v>-2</v>
      </c>
    </row>
  </sheetData>
  <pageMargins left="0.7" right="0.7" top="0.75" bottom="0.75"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6"/>
  <sheetViews>
    <sheetView topLeftCell="A8" zoomScale="85" zoomScaleNormal="85" workbookViewId="0">
      <selection activeCell="J14" sqref="J14"/>
    </sheetView>
  </sheetViews>
  <sheetFormatPr defaultColWidth="9.109375" defaultRowHeight="14.4"/>
  <cols>
    <col min="1" max="1" width="13.33203125" style="1132" bestFit="1" customWidth="1"/>
    <col min="2" max="2" width="70.6640625" style="1132" bestFit="1" customWidth="1"/>
    <col min="3" max="3" width="16.6640625" style="1142" bestFit="1" customWidth="1"/>
    <col min="4" max="4" width="15.33203125" style="1142" bestFit="1" customWidth="1"/>
    <col min="5" max="5" width="9.109375" style="1132" customWidth="1"/>
    <col min="6" max="6" width="1.44140625" style="1133" customWidth="1"/>
    <col min="7" max="8" width="9.109375" style="1132"/>
    <col min="9" max="9" width="15.88671875" style="1132" customWidth="1"/>
    <col min="10" max="10" width="0.6640625" style="1132" customWidth="1"/>
    <col min="11" max="12" width="9.109375" style="1132" hidden="1" customWidth="1"/>
    <col min="13" max="13" width="12.5546875" style="1132" bestFit="1" customWidth="1"/>
    <col min="14" max="14" width="16.88671875" style="1142" bestFit="1" customWidth="1"/>
    <col min="15" max="15" width="11.5546875" style="1132" bestFit="1" customWidth="1"/>
    <col min="16" max="16384" width="9.109375" style="1132"/>
  </cols>
  <sheetData>
    <row r="1" spans="1:18">
      <c r="A1" s="1132" t="s">
        <v>3340</v>
      </c>
    </row>
    <row r="2" spans="1:18">
      <c r="A2" s="1132" t="s">
        <v>3341</v>
      </c>
      <c r="B2" s="1132" t="s">
        <v>3342</v>
      </c>
      <c r="C2" s="2320" t="s">
        <v>4323</v>
      </c>
      <c r="D2" s="2320" t="s">
        <v>4324</v>
      </c>
      <c r="I2" s="1134" t="s">
        <v>3079</v>
      </c>
    </row>
    <row r="3" spans="1:18">
      <c r="A3" s="1135" t="s">
        <v>4448</v>
      </c>
      <c r="B3" s="1132" t="s">
        <v>4449</v>
      </c>
      <c r="C3" s="1142">
        <f>IFERROR(VLOOKUP(A3,'Debt TTB'!$A$2:$D$100,3,0),0)/1000</f>
        <v>117514</v>
      </c>
      <c r="D3" s="1142">
        <f>IFERROR(VLOOKUP(A3,'Debt TTB'!$A$2:$D$100,4,0),0)/1000</f>
        <v>0</v>
      </c>
      <c r="E3" s="1132" t="str">
        <f>VLOOKUP(A3,'Debt TTB'!$A$2:$B$100,1,0)</f>
        <v>010100100128</v>
      </c>
      <c r="I3" s="1132" t="s">
        <v>3990</v>
      </c>
      <c r="M3" s="1143">
        <f>C13+C18</f>
        <v>1938</v>
      </c>
      <c r="N3" s="1142">
        <f>M3</f>
        <v>1938</v>
      </c>
    </row>
    <row r="4" spans="1:18">
      <c r="A4" s="1135" t="s">
        <v>3347</v>
      </c>
      <c r="B4" s="1132" t="s">
        <v>3348</v>
      </c>
      <c r="C4" s="1142">
        <f>IFERROR(VLOOKUP(A4,'Debt TTB'!$A$2:$D$100,3,0),0)/1000</f>
        <v>4294</v>
      </c>
      <c r="D4" s="1142">
        <f>IFERROR(VLOOKUP(A4,'Debt TTB'!$A$2:$D$100,4,0),0)/1000</f>
        <v>0</v>
      </c>
      <c r="E4" s="1132" t="str">
        <f>VLOOKUP(A4,'Debt TTB'!$A$2:$B$100,1,0)</f>
        <v>010100100058</v>
      </c>
      <c r="I4" s="1132" t="s">
        <v>3991</v>
      </c>
      <c r="M4" s="1143">
        <f>C3+C4+C5+C6+C7+C8+C9+C11+C10+C12+C14+C15+C16+C17+C19</f>
        <v>126462</v>
      </c>
      <c r="N4" s="1142">
        <f>M4</f>
        <v>126462</v>
      </c>
    </row>
    <row r="5" spans="1:18">
      <c r="A5" s="1135" t="s">
        <v>3503</v>
      </c>
      <c r="B5" s="1132" t="s">
        <v>3504</v>
      </c>
      <c r="C5" s="1142">
        <f>IFERROR(VLOOKUP(A5,'Debt TTB'!$A$2:$D$100,3,0),0)/1000</f>
        <v>28</v>
      </c>
      <c r="D5" s="1142">
        <f>IFERROR(VLOOKUP(A5,'Debt TTB'!$A$2:$D$100,4,0),0)/1000</f>
        <v>0</v>
      </c>
      <c r="E5" s="1132" t="str">
        <f>VLOOKUP(A5,'Debt TTB'!$A$2:$B$100,1,0)</f>
        <v>010100100059</v>
      </c>
      <c r="M5" s="1143">
        <f>SUM(M3:M4)</f>
        <v>128400</v>
      </c>
      <c r="N5" s="1142">
        <f>M5</f>
        <v>128400</v>
      </c>
    </row>
    <row r="6" spans="1:18">
      <c r="A6" s="1135" t="s">
        <v>3505</v>
      </c>
      <c r="B6" s="1132" t="s">
        <v>3506</v>
      </c>
      <c r="C6" s="1142">
        <f>IFERROR(VLOOKUP(A6,'Debt TTB'!$A$2:$D$100,3,0),0)/1000</f>
        <v>480</v>
      </c>
      <c r="D6" s="1142">
        <f>IFERROR(VLOOKUP(A6,'Debt TTB'!$A$2:$D$100,4,0),0)/1000</f>
        <v>0</v>
      </c>
      <c r="E6" s="1132" t="str">
        <f>VLOOKUP(A6,'Debt TTB'!$A$2:$B$100,1,0)</f>
        <v>010100100060</v>
      </c>
    </row>
    <row r="7" spans="1:18">
      <c r="A7" s="1135" t="s">
        <v>3507</v>
      </c>
      <c r="B7" s="1132" t="s">
        <v>3508</v>
      </c>
      <c r="C7" s="1142">
        <f>IFERROR(VLOOKUP(A7,'Debt TTB'!$A$2:$D$100,3,0),0)/1000</f>
        <v>72</v>
      </c>
      <c r="D7" s="1142">
        <f>IFERROR(VLOOKUP(A7,'Debt TTB'!$A$2:$D$100,4,0),0)/1000</f>
        <v>0</v>
      </c>
      <c r="E7" s="1132" t="str">
        <f>VLOOKUP(A7,'Debt TTB'!$A$2:$B$100,1,0)</f>
        <v>010100100065</v>
      </c>
      <c r="M7" s="1143">
        <f>SUM(C3:C19)</f>
        <v>128400</v>
      </c>
    </row>
    <row r="8" spans="1:18">
      <c r="A8" s="1135" t="s">
        <v>3536</v>
      </c>
      <c r="B8" s="1132" t="s">
        <v>3537</v>
      </c>
      <c r="C8" s="1142">
        <f>IFERROR(VLOOKUP(A8,'Debt TTB'!$A$2:$D$100,3,0),0)/1000</f>
        <v>16</v>
      </c>
      <c r="D8" s="1142">
        <f>IFERROR(VLOOKUP(A8,'Debt TTB'!$A$2:$D$100,4,0),0)/1000</f>
        <v>0</v>
      </c>
      <c r="E8" s="1132" t="str">
        <f>VLOOKUP(A8,'Debt TTB'!$A$2:$B$100,1,0)</f>
        <v>010100100066</v>
      </c>
      <c r="M8" s="1143">
        <f>M5-M7</f>
        <v>0</v>
      </c>
      <c r="O8" s="1147"/>
    </row>
    <row r="9" spans="1:18">
      <c r="A9" s="1135" t="s">
        <v>3951</v>
      </c>
      <c r="B9" s="1132" t="s">
        <v>3952</v>
      </c>
      <c r="C9" s="1142">
        <f>IFERROR(VLOOKUP(A9,'Debt TTB'!$A$2:$D$100,3,0),0)/1000</f>
        <v>12</v>
      </c>
      <c r="D9" s="1142">
        <f>IFERROR(VLOOKUP(A9,'Debt TTB'!$A$2:$D$100,4,0),0)/1000</f>
        <v>0</v>
      </c>
      <c r="E9" s="1132" t="str">
        <f>VLOOKUP(A9,'Debt TTB'!$A$2:$B$100,1,0)</f>
        <v>010100100068</v>
      </c>
      <c r="O9" s="1147"/>
      <c r="P9" s="1147"/>
      <c r="Q9" s="1147"/>
      <c r="R9" s="1147"/>
    </row>
    <row r="10" spans="1:18">
      <c r="A10" s="1135" t="s">
        <v>3953</v>
      </c>
      <c r="B10" s="1132" t="s">
        <v>3954</v>
      </c>
      <c r="C10" s="1142">
        <f>IFERROR(VLOOKUP(A10,'Debt TTB'!$A$2:$D$100,3,0),0)/1000</f>
        <v>739</v>
      </c>
      <c r="D10" s="1142">
        <f>IFERROR(VLOOKUP(A10,'Debt TTB'!$A$2:$D$100,4,0),0)/1000</f>
        <v>0</v>
      </c>
      <c r="E10" s="1132" t="str">
        <f>VLOOKUP(A10,'Debt TTB'!$A$2:$B$100,1,0)</f>
        <v>010100100074</v>
      </c>
      <c r="I10" s="1132" t="s">
        <v>4481</v>
      </c>
      <c r="M10" s="1143">
        <f>C32+C35+C38-D34+C37</f>
        <v>669</v>
      </c>
    </row>
    <row r="11" spans="1:18">
      <c r="A11" s="1135" t="s">
        <v>4396</v>
      </c>
      <c r="B11" s="1132" t="s">
        <v>4397</v>
      </c>
      <c r="C11" s="1142">
        <f>IFERROR(VLOOKUP(A11,'Debt TTB'!$A$2:$D$100,3,0),0)/1000</f>
        <v>15</v>
      </c>
      <c r="D11" s="1142">
        <f>IFERROR(VLOOKUP(A11,'Debt TTB'!$A$2:$D$100,4,0),0)/1000</f>
        <v>0</v>
      </c>
      <c r="E11" s="1132" t="str">
        <f>VLOOKUP(A11,'Debt TTB'!$A$2:$B$100,1,0)</f>
        <v>010100100121</v>
      </c>
      <c r="M11" s="2377">
        <f>1182290.09/1000</f>
        <v>1182</v>
      </c>
    </row>
    <row r="12" spans="1:18">
      <c r="A12" s="1135" t="s">
        <v>3992</v>
      </c>
      <c r="B12" s="1132" t="s">
        <v>3993</v>
      </c>
      <c r="C12" s="1142">
        <f>IFERROR(VLOOKUP(A12,'Debt TTB'!$A$2:$D$100,3,0),0)/1000</f>
        <v>0</v>
      </c>
      <c r="D12" s="1142">
        <f>IFERROR(VLOOKUP(A12,'Debt TTB'!$A$2:$D$100,4,0),0)/1000</f>
        <v>0</v>
      </c>
      <c r="E12" s="1132" t="e">
        <f>VLOOKUP(A12,'Debt TTB'!$A$2:$B$100,1,0)</f>
        <v>#N/A</v>
      </c>
      <c r="M12" s="1153"/>
      <c r="O12" s="1148"/>
    </row>
    <row r="13" spans="1:18">
      <c r="A13" s="1135" t="s">
        <v>3958</v>
      </c>
      <c r="B13" s="1132" t="s">
        <v>3959</v>
      </c>
      <c r="C13" s="1142">
        <f>IFERROR(VLOOKUP(A13,'Debt TTB'!$A$2:$D$100,3,0),0)/1000</f>
        <v>60</v>
      </c>
      <c r="D13" s="1142">
        <f>IFERROR(VLOOKUP(A13,'Debt TTB'!$A$2:$D$100,4,0),0)/1000</f>
        <v>0</v>
      </c>
      <c r="E13" s="1132" t="str">
        <f>VLOOKUP(A13,'Debt TTB'!$A$2:$B$100,1,0)</f>
        <v>010100100100</v>
      </c>
      <c r="I13" s="1132" t="s">
        <v>2960</v>
      </c>
      <c r="M13" s="1143">
        <f>SUM(C20:C27)-SUM(D20:D27)</f>
        <v>231007</v>
      </c>
    </row>
    <row r="14" spans="1:18">
      <c r="A14" s="1135" t="s">
        <v>4446</v>
      </c>
      <c r="B14" s="1132" t="s">
        <v>4447</v>
      </c>
      <c r="C14" s="1142">
        <f>IFERROR(VLOOKUP(A14,'Debt TTB'!$A$2:$D$100,3,0),0)/1000</f>
        <v>10</v>
      </c>
      <c r="D14" s="1142">
        <f>IFERROR(VLOOKUP(A14,'Debt TTB'!$A$2:$D$100,4,0),0)/1000</f>
        <v>0</v>
      </c>
      <c r="E14" s="1132" t="str">
        <f>VLOOKUP(A14,'Debt TTB'!$A$2:$B$100,1,0)</f>
        <v>010100100127</v>
      </c>
      <c r="I14" s="1134"/>
    </row>
    <row r="15" spans="1:18">
      <c r="A15" s="1135" t="s">
        <v>3994</v>
      </c>
      <c r="B15" s="1132" t="s">
        <v>3995</v>
      </c>
      <c r="C15" s="1142">
        <f>IFERROR(VLOOKUP(A15,'Debt TTB'!$A$2:$D$100,3,0),0)/1000</f>
        <v>17</v>
      </c>
      <c r="D15" s="1142">
        <f>IFERROR(VLOOKUP(A15,'Debt TTB'!$A$2:$D$100,4,0),0)/1000</f>
        <v>0</v>
      </c>
      <c r="E15" s="1132" t="str">
        <f>VLOOKUP(A15,'Debt TTB'!$A$2:$B$100,1,0)</f>
        <v>010100100105</v>
      </c>
      <c r="I15" s="1132" t="s">
        <v>3158</v>
      </c>
      <c r="M15" s="1143">
        <f>D59+D65+D67+D68</f>
        <v>1518</v>
      </c>
    </row>
    <row r="16" spans="1:18">
      <c r="A16" s="1135" t="s">
        <v>4450</v>
      </c>
      <c r="B16" s="1132" t="s">
        <v>4451</v>
      </c>
      <c r="C16" s="1142">
        <f>IFERROR(VLOOKUP(A16,'Debt TTB'!$A$2:$D$100,3,0),0)/1000</f>
        <v>7</v>
      </c>
      <c r="D16" s="1142">
        <f>IFERROR(VLOOKUP(A16,'Debt TTB'!$A$2:$D$100,4,0),0)/1000</f>
        <v>0</v>
      </c>
      <c r="E16" s="1132" t="str">
        <f>VLOOKUP(A16,'Debt TTB'!$A$2:$B$100,1,0)</f>
        <v>010100100131</v>
      </c>
    </row>
    <row r="17" spans="1:15">
      <c r="A17" s="585" t="s">
        <v>4385</v>
      </c>
      <c r="B17" t="s">
        <v>4386</v>
      </c>
      <c r="C17" s="1142">
        <f>IFERROR(VLOOKUP(A17,'Debt TTB'!$A$2:$D$100,3,0),0)/1000</f>
        <v>0</v>
      </c>
      <c r="D17" s="1142">
        <f>IFERROR(VLOOKUP(A17,'Debt TTB'!$A$2:$D$100,4,0),0)/1000</f>
        <v>0</v>
      </c>
      <c r="E17" s="1132" t="e">
        <f>VLOOKUP(A17,'Debt TTB'!$A$2:$B$100,1,0)</f>
        <v>#N/A</v>
      </c>
    </row>
    <row r="18" spans="1:15">
      <c r="A18" s="585" t="s">
        <v>4387</v>
      </c>
      <c r="B18" t="s">
        <v>4388</v>
      </c>
      <c r="C18" s="1142">
        <f>IFERROR(VLOOKUP(A18,'Debt TTB'!$A$2:$D$100,3,0),0)/1000</f>
        <v>1878</v>
      </c>
      <c r="D18" s="1142">
        <f>IFERROR(VLOOKUP(A18,'Debt TTB'!$A$2:$D$100,4,0),0)/1000</f>
        <v>0</v>
      </c>
      <c r="E18" s="1132" t="str">
        <f>VLOOKUP(A18,'Debt TTB'!$A$2:$B$100,1,0)</f>
        <v>010100100054</v>
      </c>
    </row>
    <row r="19" spans="1:15">
      <c r="A19" s="585" t="s">
        <v>4391</v>
      </c>
      <c r="B19" t="s">
        <v>4392</v>
      </c>
      <c r="C19" s="1142">
        <f>IFERROR(VLOOKUP(A19,'Debt TTB'!$A$2:$D$100,3,0),0)/1000</f>
        <v>3258</v>
      </c>
      <c r="D19" s="1142">
        <f>IFERROR(VLOOKUP(A19,'Debt TTB'!$A$2:$D$100,4,0),0)/1000</f>
        <v>0</v>
      </c>
      <c r="E19" s="1132" t="str">
        <f>VLOOKUP(A19,'Debt TTB'!$A$2:$B$100,1,0)</f>
        <v>010100100118</v>
      </c>
      <c r="I19" s="2400" t="s">
        <v>4513</v>
      </c>
      <c r="M19" s="1143">
        <f>C18</f>
        <v>1878</v>
      </c>
    </row>
    <row r="20" spans="1:15">
      <c r="A20" s="1135" t="s">
        <v>3451</v>
      </c>
      <c r="B20" s="1132" t="s">
        <v>3452</v>
      </c>
      <c r="C20" s="1142">
        <f>IFERROR(VLOOKUP(A20,'Debt TTB'!$A$2:$D$100,3,0),0)/1000</f>
        <v>90000</v>
      </c>
      <c r="D20" s="1142">
        <f>IFERROR(VLOOKUP(A20,'Debt TTB'!$A$2:$D$100,4,0),0)/1000</f>
        <v>0</v>
      </c>
      <c r="E20" s="1132" t="str">
        <f>VLOOKUP(A20,'Debt TTB'!$A$2:$B$100,1,0)</f>
        <v>010300500001</v>
      </c>
    </row>
    <row r="21" spans="1:15">
      <c r="A21" s="1135" t="s">
        <v>3453</v>
      </c>
      <c r="B21" s="1132" t="s">
        <v>3454</v>
      </c>
      <c r="C21" s="1142">
        <f>IFERROR(VLOOKUP(A21,'Debt TTB'!$A$2:$D$100,3,0),0)/1000</f>
        <v>0</v>
      </c>
      <c r="D21" s="1142">
        <f>IFERROR(VLOOKUP(A21,'Debt TTB'!$A$2:$D$100,4,0),0)/1000</f>
        <v>2175</v>
      </c>
      <c r="E21" s="1132" t="str">
        <f>VLOOKUP(A21,'Debt TTB'!$A$2:$B$100,1,0)</f>
        <v>010300500002</v>
      </c>
    </row>
    <row r="22" spans="1:15">
      <c r="A22" s="1135" t="s">
        <v>3455</v>
      </c>
      <c r="B22" s="1132" t="s">
        <v>3456</v>
      </c>
      <c r="C22" s="1142">
        <f>IFERROR(VLOOKUP(A22,'Debt TTB'!$A$2:$D$100,3,0),0)/1000</f>
        <v>2922</v>
      </c>
      <c r="D22" s="1142">
        <f>IFERROR(VLOOKUP(A22,'Debt TTB'!$A$2:$D$100,4,0),0)/1000</f>
        <v>0</v>
      </c>
      <c r="E22" s="1132" t="str">
        <f>VLOOKUP(A22,'Debt TTB'!$A$2:$B$100,1,0)</f>
        <v>010300500003</v>
      </c>
    </row>
    <row r="23" spans="1:15">
      <c r="A23" s="1135" t="s">
        <v>3996</v>
      </c>
      <c r="B23" s="1132" t="s">
        <v>3997</v>
      </c>
      <c r="C23" s="1142">
        <f>IFERROR(VLOOKUP(A23,'Debt TTB'!$A$2:$D$100,3,0),0)/1000</f>
        <v>14379</v>
      </c>
      <c r="D23" s="1142">
        <f>IFERROR(VLOOKUP(A23,'Debt TTB'!$A$2:$D$100,4,0),0)/1000</f>
        <v>0</v>
      </c>
      <c r="E23" s="1132" t="str">
        <f>VLOOKUP(A23,'Debt TTB'!$A$2:$B$100,1,0)</f>
        <v>010300700001</v>
      </c>
    </row>
    <row r="24" spans="1:15">
      <c r="A24" s="1135" t="s">
        <v>3998</v>
      </c>
      <c r="B24" s="1132" t="s">
        <v>3999</v>
      </c>
      <c r="C24" s="1142">
        <f>IFERROR(VLOOKUP(A24,'Debt TTB'!$A$2:$D$100,3,0),0)/1000</f>
        <v>63</v>
      </c>
      <c r="D24" s="1142">
        <f>IFERROR(VLOOKUP(A24,'Debt TTB'!$A$2:$D$100,4,0),0)/1000</f>
        <v>0</v>
      </c>
      <c r="E24" s="1132" t="str">
        <f>VLOOKUP(A24,'Debt TTB'!$A$2:$B$100,1,0)</f>
        <v>010300700003</v>
      </c>
    </row>
    <row r="25" spans="1:15">
      <c r="A25" s="1135" t="s">
        <v>4000</v>
      </c>
      <c r="B25" s="1132" t="s">
        <v>4001</v>
      </c>
      <c r="C25" s="1142">
        <f>IFERROR(VLOOKUP(A25,'Debt TTB'!$A$2:$D$100,3,0),0)/1000</f>
        <v>124119</v>
      </c>
      <c r="D25" s="1142">
        <f>IFERROR(VLOOKUP(A25,'Debt TTB'!$A$2:$D$100,4,0),0)/1000</f>
        <v>0</v>
      </c>
      <c r="E25" s="1132" t="str">
        <f>VLOOKUP(A25,'Debt TTB'!$A$2:$B$100,1,0)</f>
        <v>010300900001</v>
      </c>
      <c r="I25" s="1134"/>
    </row>
    <row r="26" spans="1:15">
      <c r="A26" s="1135" t="s">
        <v>4002</v>
      </c>
      <c r="B26" s="1132" t="s">
        <v>4003</v>
      </c>
      <c r="C26" s="1142">
        <f>IFERROR(VLOOKUP(A26,'Debt TTB'!$A$2:$D$100,3,0),0)/1000</f>
        <v>1265</v>
      </c>
      <c r="D26" s="1142">
        <f>IFERROR(VLOOKUP(A26,'Debt TTB'!$A$2:$D$100,4,0),0)/1000</f>
        <v>0</v>
      </c>
      <c r="E26" s="1132" t="str">
        <f>VLOOKUP(A26,'Debt TTB'!$A$2:$B$100,1,0)</f>
        <v>010300900002</v>
      </c>
    </row>
    <row r="27" spans="1:15">
      <c r="A27" s="1135" t="s">
        <v>4004</v>
      </c>
      <c r="B27" s="1132" t="s">
        <v>4005</v>
      </c>
      <c r="C27" s="1142">
        <f>IFERROR(VLOOKUP(A27,'Debt TTB'!$A$2:$D$100,3,0),0)/1000</f>
        <v>434</v>
      </c>
      <c r="D27" s="1142">
        <f>IFERROR(VLOOKUP(A27,'Debt TTB'!$A$2:$D$100,4,0),0)/1000</f>
        <v>0</v>
      </c>
      <c r="E27" s="1132" t="str">
        <f>VLOOKUP(A27,'Debt TTB'!$A$2:$B$100,1,0)</f>
        <v>010300900003</v>
      </c>
      <c r="O27" s="1147"/>
    </row>
    <row r="28" spans="1:15">
      <c r="A28" s="585" t="s">
        <v>4358</v>
      </c>
      <c r="B28" t="s">
        <v>4359</v>
      </c>
      <c r="C28" s="1142">
        <f>IFERROR(VLOOKUP(A28,'Debt TTB'!$A$2:$D$100,3,0),0)/1000</f>
        <v>0</v>
      </c>
      <c r="D28" s="1142">
        <f>IFERROR(VLOOKUP(A28,'Debt TTB'!$A$2:$D$100,4,0),0)/1000</f>
        <v>0</v>
      </c>
      <c r="E28" s="1132" t="str">
        <f>VLOOKUP(A28,'Debt TTB'!$A$2:$B$100,1,0)</f>
        <v>010300900012</v>
      </c>
      <c r="O28" s="1147"/>
    </row>
    <row r="29" spans="1:15">
      <c r="A29" s="585" t="s">
        <v>3509</v>
      </c>
      <c r="B29" t="s">
        <v>3510</v>
      </c>
      <c r="C29" s="1142">
        <f>IFERROR(VLOOKUP(A29,'Debt TTB'!$A$2:$D$100,3,0),0)/1000</f>
        <v>0</v>
      </c>
      <c r="D29" s="1142">
        <f>IFERROR(VLOOKUP(A29,'Debt TTB'!$A$2:$D$100,4,0),0)/1000</f>
        <v>0</v>
      </c>
      <c r="E29" s="1132" t="str">
        <f>VLOOKUP(A29,'Debt TTB'!$A$2:$B$100,1,0)</f>
        <v>010600100001</v>
      </c>
      <c r="O29" s="1147"/>
    </row>
    <row r="30" spans="1:15">
      <c r="A30" s="585" t="s">
        <v>4393</v>
      </c>
      <c r="B30" t="s">
        <v>4394</v>
      </c>
      <c r="C30" s="1142">
        <f>IFERROR(VLOOKUP(A30,'Debt TTB'!$A$2:$D$100,3,0),0)/1000</f>
        <v>0</v>
      </c>
      <c r="D30" s="1142">
        <f>IFERROR(VLOOKUP(A30,'Debt TTB'!$A$2:$D$100,4,0),0)/1000</f>
        <v>0</v>
      </c>
      <c r="E30" s="1132" t="str">
        <f>VLOOKUP(A30,'Debt TTB'!$A$2:$B$100,1,0)</f>
        <v>010601100023</v>
      </c>
      <c r="O30" s="1147"/>
    </row>
    <row r="31" spans="1:15">
      <c r="A31" s="1135" t="s">
        <v>3513</v>
      </c>
      <c r="B31" s="1132" t="s">
        <v>3514</v>
      </c>
      <c r="C31" s="1142">
        <f>IFERROR(VLOOKUP(A31,'Debt TTB'!$A$2:$D$100,3,0),0)/1000</f>
        <v>0</v>
      </c>
      <c r="D31" s="1142">
        <f>IFERROR(VLOOKUP(A31,'Debt TTB'!$A$2:$D$100,4,0),0)/1000</f>
        <v>0</v>
      </c>
      <c r="E31" s="1132" t="str">
        <f>VLOOKUP(A31,'Debt TTB'!$A$2:$B$100,1,0)</f>
        <v>010601100037</v>
      </c>
      <c r="O31" s="1147"/>
    </row>
    <row r="32" spans="1:15">
      <c r="A32" s="1135" t="s">
        <v>3515</v>
      </c>
      <c r="B32" s="1132" t="s">
        <v>3516</v>
      </c>
      <c r="C32" s="1142">
        <f>IFERROR(VLOOKUP(A32,'Debt TTB'!$A$2:$D$100,3,0),0)/1000</f>
        <v>0</v>
      </c>
      <c r="D32" s="1142">
        <f>IFERROR(VLOOKUP(A32,'Debt TTB'!$A$2:$D$100,4,0),0)/1000</f>
        <v>0</v>
      </c>
      <c r="E32" s="1132" t="str">
        <f>VLOOKUP(A32,'Debt TTB'!$A$2:$B$100,1,0)</f>
        <v>010601100038</v>
      </c>
    </row>
    <row r="33" spans="1:9">
      <c r="A33" s="1135" t="s">
        <v>3962</v>
      </c>
      <c r="B33" s="1132" t="s">
        <v>3963</v>
      </c>
      <c r="C33" s="1142">
        <f>IFERROR(VLOOKUP(A33,'Debt TTB'!$A$2:$D$100,3,0),0)/1000</f>
        <v>0</v>
      </c>
      <c r="D33" s="1142">
        <f>IFERROR(VLOOKUP(A33,'Debt TTB'!$A$2:$D$100,4,0),0)/1000</f>
        <v>0</v>
      </c>
      <c r="E33" s="1132" t="str">
        <f>VLOOKUP(A33,'Debt TTB'!$A$2:$B$100,1,0)</f>
        <v>010601100040</v>
      </c>
    </row>
    <row r="34" spans="1:9">
      <c r="A34" s="1135" t="s">
        <v>3359</v>
      </c>
      <c r="B34" s="1132" t="s">
        <v>3360</v>
      </c>
      <c r="C34" s="1142">
        <f>IFERROR(VLOOKUP(A34,'Debt TTB'!$A$2:$D$100,3,0),0)/1000</f>
        <v>0</v>
      </c>
      <c r="D34" s="1142">
        <f>IFERROR(VLOOKUP(A34,'Debt TTB'!$A$2:$D$100,4,0),0)/1000</f>
        <v>6</v>
      </c>
      <c r="E34" s="1132" t="str">
        <f>VLOOKUP(A34,'Debt TTB'!$A$2:$B$100,1,0)</f>
        <v>010601100016</v>
      </c>
    </row>
    <row r="35" spans="1:9">
      <c r="A35" s="1135" t="s">
        <v>4006</v>
      </c>
      <c r="B35" s="1132" t="s">
        <v>4007</v>
      </c>
      <c r="C35" s="1142">
        <f>IFERROR(VLOOKUP(A35,'Debt TTB'!$A$2:$D$100,3,0),0)/1000</f>
        <v>0</v>
      </c>
      <c r="D35" s="1142">
        <f>IFERROR(VLOOKUP(A35,'Debt TTB'!$A$2:$D$100,4,0),0)/1000</f>
        <v>0</v>
      </c>
      <c r="E35" s="1132" t="str">
        <f>VLOOKUP(A35,'Debt TTB'!$A$2:$B$100,1,0)</f>
        <v>010601100074</v>
      </c>
    </row>
    <row r="36" spans="1:9">
      <c r="A36" s="1135" t="s">
        <v>4398</v>
      </c>
      <c r="B36" s="1132" t="s">
        <v>4399</v>
      </c>
      <c r="C36" s="1142">
        <f>IFERROR(VLOOKUP(A36,'Debt TTB'!$A$2:$D$100,3,0),0)/1000</f>
        <v>0</v>
      </c>
      <c r="D36" s="1142">
        <f>IFERROR(VLOOKUP(A36,'Debt TTB'!$A$2:$D$100,4,0),0)/1000</f>
        <v>0</v>
      </c>
      <c r="E36" s="1132" t="str">
        <f>VLOOKUP(A36,'Debt TTB'!$A$2:$B$100,1,0)</f>
        <v>010601100112</v>
      </c>
    </row>
    <row r="37" spans="1:9">
      <c r="A37" s="1135" t="s">
        <v>4452</v>
      </c>
      <c r="B37" s="1132" t="s">
        <v>4453</v>
      </c>
      <c r="C37" s="1142">
        <f>IFERROR(VLOOKUP(A37,'Debt TTB'!$A$2:$D$100,3,0),0)/1000</f>
        <v>45</v>
      </c>
      <c r="D37" s="1142">
        <f>IFERROR(VLOOKUP(A37,'Debt TTB'!$A$2:$D$100,4,0),0)/1000</f>
        <v>0</v>
      </c>
      <c r="E37" s="1132" t="str">
        <f>VLOOKUP(A37,'Debt TTB'!$A$2:$B$100,1,0)</f>
        <v>010601100119</v>
      </c>
    </row>
    <row r="38" spans="1:9">
      <c r="A38" s="1135" t="s">
        <v>4454</v>
      </c>
      <c r="B38" s="1132" t="s">
        <v>4455</v>
      </c>
      <c r="C38" s="1142">
        <f>IFERROR(VLOOKUP(A38,'Debt TTB'!$A$2:$D$100,3,0),0)/1000</f>
        <v>630</v>
      </c>
      <c r="D38" s="1142">
        <f>IFERROR(VLOOKUP(A38,'Debt TTB'!$A$2:$D$100,4,0),0)/1000</f>
        <v>0</v>
      </c>
      <c r="E38" s="1132" t="str">
        <f>VLOOKUP(A38,'Debt TTB'!$A$2:$B$100,1,0)</f>
        <v>010601100120</v>
      </c>
    </row>
    <row r="39" spans="1:9">
      <c r="A39" s="1135" t="s">
        <v>4008</v>
      </c>
      <c r="B39" s="1132" t="s">
        <v>4009</v>
      </c>
      <c r="C39" s="1142">
        <f>IFERROR(VLOOKUP(A39,'Debt TTB'!$A$2:$D$100,3,0),0)/1000</f>
        <v>0</v>
      </c>
      <c r="D39" s="1142">
        <f>IFERROR(VLOOKUP(A39,'Debt TTB'!$A$2:$D$100,4,0),0)/1000</f>
        <v>0</v>
      </c>
      <c r="E39" s="1132" t="str">
        <f>VLOOKUP(A39,'Debt TTB'!$A$2:$B$100,1,0)</f>
        <v>010601100093</v>
      </c>
    </row>
    <row r="40" spans="1:9">
      <c r="A40" s="2318" t="s">
        <v>4035</v>
      </c>
      <c r="B40" s="2317" t="s">
        <v>4036</v>
      </c>
      <c r="C40" s="1142">
        <f>IFERROR(VLOOKUP(A40,'Debt TTB'!$A$2:$D$100,3,0),0)/1000</f>
        <v>0</v>
      </c>
      <c r="D40" s="1142">
        <f>IFERROR(VLOOKUP(A40,'Debt TTB'!$A$2:$D$100,4,0),0)/1000</f>
        <v>0</v>
      </c>
      <c r="E40" s="1132" t="str">
        <f>VLOOKUP(A40,'Debt TTB'!$A$2:$B$100,1,0)</f>
        <v>010601100100</v>
      </c>
    </row>
    <row r="41" spans="1:9">
      <c r="A41" s="1135" t="s">
        <v>4010</v>
      </c>
      <c r="B41" s="1132" t="s">
        <v>4011</v>
      </c>
      <c r="C41" s="2387">
        <f>IFERROR(VLOOKUP(A41,'Debt TTB'!$A$2:$D$100,3,0),0)/1000</f>
        <v>3322</v>
      </c>
      <c r="D41" s="1142">
        <f>IFERROR(VLOOKUP(A41,'Debt TTB'!$A$2:$D$100,4,0),0)/1000</f>
        <v>0</v>
      </c>
      <c r="E41" s="1132" t="str">
        <f>VLOOKUP(A41,'Debt TTB'!$A$2:$B$100,1,0)</f>
        <v>010601200001</v>
      </c>
    </row>
    <row r="42" spans="1:9">
      <c r="A42" s="585" t="s">
        <v>4395</v>
      </c>
      <c r="B42" t="s">
        <v>4011</v>
      </c>
      <c r="C42" s="2387">
        <f>IFERROR(VLOOKUP(A42,'Debt TTB'!$A$2:$D$100,3,0),0)/1000</f>
        <v>5</v>
      </c>
      <c r="D42" s="1142">
        <f>IFERROR(VLOOKUP(A42,'Debt TTB'!$A$2:$D$100,4,0),0)/1000</f>
        <v>0</v>
      </c>
      <c r="E42" s="1132" t="str">
        <f>VLOOKUP(A42,'Debt TTB'!$A$2:$B$100,1,0)</f>
        <v>010601200002</v>
      </c>
    </row>
    <row r="43" spans="1:9">
      <c r="A43" s="2318" t="s">
        <v>4319</v>
      </c>
      <c r="B43" s="2317" t="s">
        <v>4320</v>
      </c>
      <c r="C43" s="2387">
        <f>IFERROR(VLOOKUP(A43,'Debt TTB'!$A$2:$D$100,3,0),0)/1000</f>
        <v>0</v>
      </c>
      <c r="D43" s="1142">
        <f>IFERROR(VLOOKUP(A43,'Debt TTB'!$A$2:$D$100,4,0),0)/1000</f>
        <v>0</v>
      </c>
      <c r="E43" s="1132" t="e">
        <f>VLOOKUP(A43,'Debt TTB'!$A$2:$B$100,1,0)</f>
        <v>#N/A</v>
      </c>
    </row>
    <row r="44" spans="1:9">
      <c r="A44" s="1135" t="s">
        <v>3459</v>
      </c>
      <c r="B44" s="1132" t="s">
        <v>3460</v>
      </c>
      <c r="C44" s="2387">
        <f>IFERROR(VLOOKUP(A44,'Debt TTB'!$A$2:$D$100,3,0),0)/1000</f>
        <v>1824</v>
      </c>
      <c r="D44" s="1142">
        <f>IFERROR(VLOOKUP(A44,'Debt TTB'!$A$2:$D$100,4,0),0)/1000</f>
        <v>0</v>
      </c>
      <c r="E44" s="1132" t="str">
        <f>VLOOKUP(A44,'Debt TTB'!$A$2:$B$100,1,0)</f>
        <v>010601700001</v>
      </c>
    </row>
    <row r="45" spans="1:9">
      <c r="A45" s="2318" t="s">
        <v>4321</v>
      </c>
      <c r="B45" s="2317" t="s">
        <v>4322</v>
      </c>
      <c r="C45" s="2387">
        <f>IFERROR(VLOOKUP(A45,'Debt TTB'!$A$2:$D$100,3,0),0)/1000</f>
        <v>0</v>
      </c>
      <c r="D45" s="1142">
        <f>IFERROR(VLOOKUP(A45,'Debt TTB'!$A$2:$D$100,4,0),0)/1000</f>
        <v>0</v>
      </c>
      <c r="E45" s="1132" t="e">
        <f>VLOOKUP(A45,'Debt TTB'!$A$2:$B$100,1,0)</f>
        <v>#N/A</v>
      </c>
    </row>
    <row r="46" spans="1:9">
      <c r="A46" s="1135" t="s">
        <v>3964</v>
      </c>
      <c r="B46" s="1132" t="s">
        <v>3957</v>
      </c>
      <c r="C46" s="2387">
        <f>IFERROR(VLOOKUP(A46,'Debt TTB'!$A$2:$D$100,3,0),0)/1000</f>
        <v>117.1</v>
      </c>
      <c r="D46" s="1142">
        <f>IFERROR(VLOOKUP(A46,'Debt TTB'!$A$2:$D$100,4,0),0)/1000</f>
        <v>0</v>
      </c>
      <c r="E46" s="1132" t="str">
        <f>VLOOKUP(A46,'Debt TTB'!$A$2:$B$100,1,0)</f>
        <v>010700300001</v>
      </c>
    </row>
    <row r="47" spans="1:9">
      <c r="A47" s="1135" t="s">
        <v>3365</v>
      </c>
      <c r="B47" s="1132" t="s">
        <v>3366</v>
      </c>
      <c r="C47" s="2387">
        <f>IFERROR(VLOOKUP(A47,'Debt TTB'!$A$2:$D$100,3,0),0)/1000</f>
        <v>200</v>
      </c>
      <c r="D47" s="1142">
        <f>IFERROR(VLOOKUP(A47,'Debt TTB'!$A$2:$D$100,4,0),0)/1000</f>
        <v>0</v>
      </c>
      <c r="E47" s="1132" t="str">
        <f>VLOOKUP(A47,'Debt TTB'!$A$2:$B$100,1,0)</f>
        <v>010700600001</v>
      </c>
    </row>
    <row r="48" spans="1:9">
      <c r="A48" s="1135" t="s">
        <v>3367</v>
      </c>
      <c r="B48" s="1132" t="s">
        <v>3368</v>
      </c>
      <c r="C48" s="2387">
        <f>IFERROR(VLOOKUP(A48,'Debt TTB'!$A$2:$D$100,3,0),0)/1000</f>
        <v>49.5</v>
      </c>
      <c r="D48" s="1142">
        <f>IFERROR(VLOOKUP(A48,'Debt TTB'!$A$2:$D$100,4,0),0)/1000</f>
        <v>0</v>
      </c>
      <c r="E48" s="1132" t="str">
        <f>VLOOKUP(A48,'Debt TTB'!$A$2:$B$100,1,0)</f>
        <v>010900200001</v>
      </c>
      <c r="I48" s="1134"/>
    </row>
    <row r="49" spans="1:15">
      <c r="A49" s="585" t="s">
        <v>4389</v>
      </c>
      <c r="B49" t="s">
        <v>4390</v>
      </c>
      <c r="C49" s="1142">
        <f>IFERROR(VLOOKUP(A49,'Debt TTB'!$A$2:$D$100,3,0),0)/1000</f>
        <v>0</v>
      </c>
      <c r="D49" s="1142">
        <f>IFERROR(VLOOKUP(A49,'Debt TTB'!$A$2:$D$100,4,0),0)/1000</f>
        <v>0</v>
      </c>
      <c r="E49" s="1132" t="str">
        <f>VLOOKUP(A49,'Debt TTB'!$A$2:$B$100,1,0)</f>
        <v>011500100002</v>
      </c>
      <c r="I49" s="1134"/>
    </row>
    <row r="50" spans="1:15">
      <c r="A50" s="1135" t="s">
        <v>3369</v>
      </c>
      <c r="B50" s="1132" t="s">
        <v>3370</v>
      </c>
      <c r="C50" s="1142">
        <f>IFERROR(VLOOKUP(A50,'Debt TTB'!$A$2:$D$100,3,0),0)/1000</f>
        <v>0</v>
      </c>
      <c r="D50" s="1142">
        <f>IFERROR(VLOOKUP(A50,'Debt TTB'!$A$2:$D$100,4,0),0)/1000</f>
        <v>20106</v>
      </c>
      <c r="E50" s="1132" t="str">
        <f>VLOOKUP(A50,'Debt TTB'!$A$2:$B$100,1,0)</f>
        <v>020100100001</v>
      </c>
    </row>
    <row r="51" spans="1:15">
      <c r="A51" s="1135" t="s">
        <v>3371</v>
      </c>
      <c r="B51" s="1132" t="s">
        <v>3372</v>
      </c>
      <c r="C51" s="1142">
        <f>IFERROR(VLOOKUP(A51,'Debt TTB'!$A$2:$D$100,3,0),0)/1000</f>
        <v>18034</v>
      </c>
      <c r="D51" s="1142">
        <f>IFERROR(VLOOKUP(A51,'Debt TTB'!$A$2:$D$100,4,0),0)/1000</f>
        <v>0</v>
      </c>
      <c r="E51" s="1132" t="str">
        <f>VLOOKUP(A51,'Debt TTB'!$A$2:$B$100,1,0)</f>
        <v>020100200001</v>
      </c>
      <c r="O51" s="1144"/>
    </row>
    <row r="52" spans="1:15">
      <c r="A52" s="1135" t="s">
        <v>3373</v>
      </c>
      <c r="B52" s="1132" t="s">
        <v>3374</v>
      </c>
      <c r="C52" s="1142">
        <f>IFERROR(VLOOKUP(A52,'Debt TTB'!$A$2:$D$100,3,0),0)/1000</f>
        <v>0</v>
      </c>
      <c r="D52" s="1142">
        <f>IFERROR(VLOOKUP(A52,'Debt TTB'!$A$2:$D$100,4,0),0)/1000</f>
        <v>9859</v>
      </c>
      <c r="E52" s="1132" t="str">
        <f>VLOOKUP(A52,'Debt TTB'!$A$2:$B$100,1,0)</f>
        <v>020100300001</v>
      </c>
    </row>
    <row r="53" spans="1:15">
      <c r="A53" s="1135" t="s">
        <v>3375</v>
      </c>
      <c r="B53" s="1132" t="s">
        <v>3376</v>
      </c>
      <c r="C53" s="1142">
        <f>IFERROR(VLOOKUP(A53,'Debt TTB'!$A$2:$D$100,3,0),0)/1000</f>
        <v>4471</v>
      </c>
      <c r="D53" s="1142">
        <f>IFERROR(VLOOKUP(A53,'Debt TTB'!$A$2:$D$100,4,0),0)/1000</f>
        <v>0</v>
      </c>
      <c r="E53" s="1132" t="str">
        <f>VLOOKUP(A53,'Debt TTB'!$A$2:$B$100,1,0)</f>
        <v>020100400001</v>
      </c>
    </row>
    <row r="54" spans="1:15">
      <c r="A54" s="1138" t="s">
        <v>3377</v>
      </c>
      <c r="B54" s="1139" t="s">
        <v>3378</v>
      </c>
      <c r="C54" s="1142">
        <f>IFERROR(VLOOKUP(A54,'Debt TTB'!$A$2:$D$100,3,0),0)/1000</f>
        <v>217</v>
      </c>
      <c r="D54" s="1142">
        <f>IFERROR(VLOOKUP(A54,'Debt TTB'!$A$2:$D$100,4,0),0)/1000</f>
        <v>0</v>
      </c>
      <c r="E54" s="1132" t="str">
        <f>VLOOKUP(A54,'Debt TTB'!$A$2:$B$100,1,0)</f>
        <v>020200100001</v>
      </c>
    </row>
    <row r="55" spans="1:15">
      <c r="A55" s="1138" t="s">
        <v>3379</v>
      </c>
      <c r="B55" s="1139" t="s">
        <v>3380</v>
      </c>
      <c r="C55" s="1142">
        <f>IFERROR(VLOOKUP(A55,'Debt TTB'!$A$2:$D$100,3,0),0)/1000</f>
        <v>4224</v>
      </c>
      <c r="D55" s="1142">
        <f>IFERROR(VLOOKUP(A55,'Debt TTB'!$A$2:$D$100,4,0),0)/1000</f>
        <v>0</v>
      </c>
      <c r="E55" s="1132" t="str">
        <f>VLOOKUP(A55,'Debt TTB'!$A$2:$B$100,1,0)</f>
        <v>020200200001</v>
      </c>
    </row>
    <row r="56" spans="1:15">
      <c r="A56" s="1135" t="s">
        <v>3383</v>
      </c>
      <c r="B56" s="1132" t="s">
        <v>3384</v>
      </c>
      <c r="C56" s="1142">
        <f>IFERROR(VLOOKUP(A56,'Debt TTB'!$A$2:$D$100,3,0),0)/1000</f>
        <v>0</v>
      </c>
      <c r="D56" s="1142">
        <f>IFERROR(VLOOKUP(A56,'Debt TTB'!$A$2:$D$100,4,0),0)/1000</f>
        <v>348890</v>
      </c>
      <c r="E56" s="1132" t="str">
        <f>VLOOKUP(A56,'Debt TTB'!$A$2:$B$100,1,0)</f>
        <v>020500100001</v>
      </c>
    </row>
    <row r="57" spans="1:15">
      <c r="A57" s="1135" t="s">
        <v>3385</v>
      </c>
      <c r="B57" s="1132" t="s">
        <v>3386</v>
      </c>
      <c r="C57" s="1142">
        <f>IFERROR(VLOOKUP(A57,'Debt TTB'!$A$2:$D$100,3,0),0)/1000</f>
        <v>0</v>
      </c>
      <c r="D57" s="1142">
        <f>IFERROR(VLOOKUP(A57,'Debt TTB'!$A$2:$D$100,4,0),0)/1000</f>
        <v>439</v>
      </c>
      <c r="E57" s="1132" t="str">
        <f>VLOOKUP(A57,'Debt TTB'!$A$2:$B$100,1,0)</f>
        <v>030100100001</v>
      </c>
    </row>
    <row r="58" spans="1:15">
      <c r="A58" s="1135" t="s">
        <v>3387</v>
      </c>
      <c r="B58" s="1132" t="s">
        <v>3388</v>
      </c>
      <c r="C58" s="1142">
        <f>IFERROR(VLOOKUP(A58,'Debt TTB'!$A$2:$D$100,3,0),0)/1000</f>
        <v>0</v>
      </c>
      <c r="D58" s="1142">
        <f>IFERROR(VLOOKUP(A58,'Debt TTB'!$A$2:$D$100,4,0),0)/1000</f>
        <v>57</v>
      </c>
      <c r="E58" s="1132" t="str">
        <f>VLOOKUP(A58,'Debt TTB'!$A$2:$B$100,1,0)</f>
        <v>030100600001</v>
      </c>
      <c r="O58" s="1145"/>
    </row>
    <row r="59" spans="1:15">
      <c r="A59" s="1135" t="s">
        <v>3389</v>
      </c>
      <c r="B59" s="1132" t="s">
        <v>3390</v>
      </c>
      <c r="C59" s="1142">
        <f>IFERROR(VLOOKUP(A59,'Debt TTB'!$A$2:$D$100,3,0),0)/1000</f>
        <v>0</v>
      </c>
      <c r="D59" s="1142">
        <f>IFERROR(VLOOKUP(A59,'Debt TTB'!$A$2:$D$100,4,0),0)/1000</f>
        <v>1032</v>
      </c>
      <c r="E59" s="1132" t="str">
        <f>VLOOKUP(A59,'Debt TTB'!$A$2:$B$100,1,0)</f>
        <v>030100700001</v>
      </c>
    </row>
    <row r="60" spans="1:15">
      <c r="A60" s="1135" t="s">
        <v>3519</v>
      </c>
      <c r="B60" s="1132" t="s">
        <v>3520</v>
      </c>
      <c r="C60" s="1142">
        <f>IFERROR(VLOOKUP(A60,'Debt TTB'!$A$2:$D$100,3,0),0)/1000</f>
        <v>0</v>
      </c>
      <c r="D60" s="1142">
        <f>IFERROR(VLOOKUP(A60,'Debt TTB'!$A$2:$D$100,4,0),0)/1000</f>
        <v>5</v>
      </c>
      <c r="E60" s="1132" t="str">
        <f>VLOOKUP(A60,'Debt TTB'!$A$2:$B$100,1,0)</f>
        <v>030100800001</v>
      </c>
      <c r="O60" s="1145"/>
    </row>
    <row r="61" spans="1:15">
      <c r="A61" s="1135" t="s">
        <v>3391</v>
      </c>
      <c r="B61" s="1132" t="s">
        <v>3392</v>
      </c>
      <c r="C61" s="1142">
        <f>IFERROR(VLOOKUP(A61,'Debt TTB'!$A$2:$D$100,3,0),0)/1000</f>
        <v>0</v>
      </c>
      <c r="D61" s="1142">
        <f>IFERROR(VLOOKUP(A61,'Debt TTB'!$A$2:$D$100,4,0),0)/1000</f>
        <v>40</v>
      </c>
      <c r="E61" s="1132" t="str">
        <f>VLOOKUP(A61,'Debt TTB'!$A$2:$B$100,1,0)</f>
        <v>030200100001</v>
      </c>
      <c r="I61" s="1134"/>
    </row>
    <row r="62" spans="1:15">
      <c r="A62" s="1135" t="s">
        <v>3393</v>
      </c>
      <c r="B62" s="1132" t="s">
        <v>3394</v>
      </c>
      <c r="C62" s="1142">
        <f>IFERROR(VLOOKUP(A62,'Debt TTB'!$A$2:$D$100,3,0),0)/1000</f>
        <v>0</v>
      </c>
      <c r="D62" s="1142">
        <f>IFERROR(VLOOKUP(A62,'Debt TTB'!$A$2:$D$100,4,0),0)/1000</f>
        <v>28</v>
      </c>
      <c r="E62" s="1132" t="str">
        <f>VLOOKUP(A62,'Debt TTB'!$A$2:$B$100,1,0)</f>
        <v>030400100001</v>
      </c>
    </row>
    <row r="63" spans="1:15">
      <c r="A63" s="2318" t="s">
        <v>3477</v>
      </c>
      <c r="B63" s="2317" t="s">
        <v>3478</v>
      </c>
      <c r="C63" s="1142">
        <f>IFERROR(VLOOKUP(A63,'Debt TTB'!$A$2:$D$100,3,0),0)/1000</f>
        <v>0</v>
      </c>
      <c r="D63" s="1142">
        <f>IFERROR(VLOOKUP(A63,'Debt TTB'!$A$2:$D$100,4,0),0)/1000</f>
        <v>0</v>
      </c>
      <c r="E63" s="1132" t="str">
        <f>VLOOKUP(A63,'Debt TTB'!$A$2:$B$100,1,0)</f>
        <v>031000500001</v>
      </c>
    </row>
    <row r="64" spans="1:15">
      <c r="A64" s="1135" t="s">
        <v>3399</v>
      </c>
      <c r="B64" s="1132" t="s">
        <v>3400</v>
      </c>
      <c r="C64" s="1142">
        <f>IFERROR(VLOOKUP(A64,'Debt TTB'!$A$2:$D$100,3,0),0)/1000</f>
        <v>0</v>
      </c>
      <c r="D64" s="1142">
        <f>IFERROR(VLOOKUP(A64,'Debt TTB'!$A$2:$D$100,4,0),0)/1000</f>
        <v>0</v>
      </c>
      <c r="E64" s="1132" t="e">
        <f>VLOOKUP(A64,'Debt TTB'!$A$2:$B$100,1,0)</f>
        <v>#N/A</v>
      </c>
    </row>
    <row r="65" spans="1:5">
      <c r="A65" s="1135" t="s">
        <v>3401</v>
      </c>
      <c r="B65" s="1132" t="s">
        <v>3402</v>
      </c>
      <c r="C65" s="1142">
        <f>IFERROR(VLOOKUP(A65,'Debt TTB'!$A$2:$D$100,3,0),0)/1000</f>
        <v>0</v>
      </c>
      <c r="D65" s="1142">
        <f>IFERROR(VLOOKUP(A65,'Debt TTB'!$A$2:$D$100,4,0),0)/1000</f>
        <v>132</v>
      </c>
      <c r="E65" s="1132" t="str">
        <f>VLOOKUP(A65,'Debt TTB'!$A$2:$B$100,1,0)</f>
        <v>031000700001</v>
      </c>
    </row>
    <row r="66" spans="1:5">
      <c r="A66" s="1135" t="s">
        <v>3542</v>
      </c>
      <c r="B66" s="1132" t="s">
        <v>3543</v>
      </c>
      <c r="C66" s="1142">
        <f>IFERROR(VLOOKUP(A66,'Debt TTB'!$A$2:$D$100,3,0),0)/1000</f>
        <v>0</v>
      </c>
      <c r="D66" s="1142">
        <f>IFERROR(VLOOKUP(A66,'Debt TTB'!$A$2:$D$100,4,0),0)/1000</f>
        <v>0</v>
      </c>
      <c r="E66" s="1132" t="e">
        <f>VLOOKUP(A66,'Debt TTB'!$A$2:$B$100,1,0)</f>
        <v>#N/A</v>
      </c>
    </row>
    <row r="67" spans="1:5">
      <c r="A67" s="585" t="s">
        <v>4364</v>
      </c>
      <c r="B67" t="s">
        <v>4365</v>
      </c>
      <c r="C67" s="1142">
        <f>IFERROR(VLOOKUP(A67,'Debt TTB'!$A$2:$D$100,3,0),0)/1000</f>
        <v>0</v>
      </c>
      <c r="D67" s="1142">
        <f>IFERROR(VLOOKUP(A67,'Debt TTB'!$A$2:$D$100,4,0),0)/1000</f>
        <v>344</v>
      </c>
      <c r="E67" s="1132" t="str">
        <f>VLOOKUP(A67,'Debt TTB'!$A$2:$B$100,1,0)</f>
        <v>031001900001</v>
      </c>
    </row>
    <row r="68" spans="1:5">
      <c r="A68" s="1135" t="s">
        <v>3405</v>
      </c>
      <c r="B68" s="1132" t="s">
        <v>3406</v>
      </c>
      <c r="C68" s="1142">
        <f>IFERROR(VLOOKUP(A68,'Debt TTB'!$A$2:$D$100,3,0),0)/1000</f>
        <v>0</v>
      </c>
      <c r="D68" s="1142">
        <f>IFERROR(VLOOKUP(A68,'Debt TTB'!$A$2:$D$100,4,0),0)/1000</f>
        <v>10</v>
      </c>
      <c r="E68" s="1132" t="str">
        <f>VLOOKUP(A68,'Debt TTB'!$A$2:$B$100,1,0)</f>
        <v>031001000001</v>
      </c>
    </row>
    <row r="69" spans="1:5">
      <c r="A69" s="1135" t="s">
        <v>4456</v>
      </c>
      <c r="B69" s="1132" t="s">
        <v>4457</v>
      </c>
      <c r="C69" s="2379">
        <f>IFERROR(VLOOKUP(A69,'Debt TTB'!$A$2:$D$100,3,0),0)/1000</f>
        <v>4.2830000000000004</v>
      </c>
      <c r="D69" s="1142">
        <f>IFERROR(VLOOKUP(A69,'Debt TTB'!$A$2:$D$100,4,0),0)/1000</f>
        <v>0</v>
      </c>
      <c r="E69" s="1132" t="str">
        <f>VLOOKUP(A69,'Debt TTB'!$A$2:$B$100,1,0)</f>
        <v>040100200001</v>
      </c>
    </row>
    <row r="70" spans="1:5">
      <c r="A70" s="1135" t="s">
        <v>4014</v>
      </c>
      <c r="B70" s="1132" t="s">
        <v>3806</v>
      </c>
      <c r="C70" s="1142">
        <f>IFERROR(VLOOKUP(A70,'Debt TTB'!$A$2:$D$100,3,0),0)/1000</f>
        <v>0</v>
      </c>
      <c r="D70" s="2379">
        <f>IFERROR(VLOOKUP(A70,'Debt TTB'!$A$2:$D$100,4,0),0)/1000</f>
        <v>553.58399999999995</v>
      </c>
      <c r="E70" s="1132" t="str">
        <f>VLOOKUP(A70,'Debt TTB'!$A$2:$B$100,1,0)</f>
        <v>040101400001</v>
      </c>
    </row>
    <row r="71" spans="1:5">
      <c r="A71" s="1135" t="s">
        <v>3463</v>
      </c>
      <c r="B71" s="1132" t="s">
        <v>3464</v>
      </c>
      <c r="C71" s="1142">
        <f>IFERROR(VLOOKUP(A71,'Debt TTB'!$A$2:$D$100,3,0),0)/1000</f>
        <v>0</v>
      </c>
      <c r="D71" s="2379">
        <f>IFERROR(VLOOKUP(A71,'Debt TTB'!$A$2:$D$100,4,0),0)/1000</f>
        <v>241.16800000000001</v>
      </c>
      <c r="E71" s="1132" t="str">
        <f>VLOOKUP(A71,'Debt TTB'!$A$2:$B$100,1,0)</f>
        <v>040101700001</v>
      </c>
    </row>
    <row r="72" spans="1:5">
      <c r="A72" s="1135" t="s">
        <v>3419</v>
      </c>
      <c r="B72" s="1132" t="s">
        <v>3969</v>
      </c>
      <c r="C72" s="1142">
        <f>IFERROR(VLOOKUP(A72,'Debt TTB'!$A$2:$D$100,3,0),0)/1000</f>
        <v>0</v>
      </c>
      <c r="D72" s="2379">
        <f>IFERROR(VLOOKUP(A72,'Debt TTB'!$A$2:$D$100,4,0),0)/1000</f>
        <v>6.9130000000000003</v>
      </c>
      <c r="E72" s="1132" t="str">
        <f>VLOOKUP(A72,'Debt TTB'!$A$2:$B$100,1,0)</f>
        <v>040200100016</v>
      </c>
    </row>
    <row r="73" spans="1:5">
      <c r="A73" s="1135" t="s">
        <v>3521</v>
      </c>
      <c r="B73" s="1132" t="s">
        <v>3522</v>
      </c>
      <c r="C73" s="1142">
        <f>IFERROR(VLOOKUP(A73,'Debt TTB'!$A$2:$D$100,3,0),0)/1000</f>
        <v>0</v>
      </c>
      <c r="D73" s="2379">
        <f>IFERROR(VLOOKUP(A73,'Debt TTB'!$A$2:$D$100,4,0),0)/1000</f>
        <v>0.4</v>
      </c>
      <c r="E73" s="1132" t="str">
        <f>VLOOKUP(A73,'Debt TTB'!$A$2:$B$100,1,0)</f>
        <v>040200100037</v>
      </c>
    </row>
    <row r="74" spans="1:5">
      <c r="A74" s="1135" t="s">
        <v>3523</v>
      </c>
      <c r="B74" s="1132" t="s">
        <v>3524</v>
      </c>
      <c r="C74" s="1142">
        <f>IFERROR(VLOOKUP(A74,'Debt TTB'!$A$2:$D$100,3,0),0)/1000</f>
        <v>0</v>
      </c>
      <c r="D74" s="2379">
        <f>IFERROR(VLOOKUP(A74,'Debt TTB'!$A$2:$D$100,4,0),0)/1000</f>
        <v>98.44</v>
      </c>
      <c r="E74" s="1132" t="str">
        <f>VLOOKUP(A74,'Debt TTB'!$A$2:$B$100,1,0)</f>
        <v>040200100038</v>
      </c>
    </row>
    <row r="75" spans="1:5">
      <c r="A75" s="1135" t="s">
        <v>3525</v>
      </c>
      <c r="B75" s="1132" t="s">
        <v>3526</v>
      </c>
      <c r="C75" s="1142">
        <f>IFERROR(VLOOKUP(A75,'Debt TTB'!$A$2:$D$100,3,0),0)/1000</f>
        <v>0</v>
      </c>
      <c r="D75" s="2379">
        <f>IFERROR(VLOOKUP(A75,'Debt TTB'!$A$2:$D$100,4,0),0)/1000</f>
        <v>33.398000000000003</v>
      </c>
      <c r="E75" s="1132" t="str">
        <f>VLOOKUP(A75,'Debt TTB'!$A$2:$B$100,1,0)</f>
        <v>040200100041</v>
      </c>
    </row>
    <row r="76" spans="1:5">
      <c r="A76" s="1135" t="s">
        <v>3972</v>
      </c>
      <c r="B76" s="1132" t="s">
        <v>3973</v>
      </c>
      <c r="C76" s="1142">
        <f>IFERROR(VLOOKUP(A76,'Debt TTB'!$A$2:$D$100,3,0),0)/1000</f>
        <v>0</v>
      </c>
      <c r="D76" s="2379">
        <f>IFERROR(VLOOKUP(A76,'Debt TTB'!$A$2:$D$100,4,0),0)/1000</f>
        <v>1090.269</v>
      </c>
      <c r="E76" s="1132" t="str">
        <f>VLOOKUP(A76,'Debt TTB'!$A$2:$B$100,1,0)</f>
        <v>040200100074</v>
      </c>
    </row>
    <row r="77" spans="1:5">
      <c r="A77" s="1135" t="s">
        <v>4458</v>
      </c>
      <c r="B77" s="1132" t="s">
        <v>4459</v>
      </c>
      <c r="C77" s="1142">
        <f>IFERROR(VLOOKUP(A77,'Debt TTB'!$A$2:$D$100,3,0),0)/1000</f>
        <v>0</v>
      </c>
      <c r="D77" s="2379">
        <f>IFERROR(VLOOKUP(A77,'Debt TTB'!$A$2:$D$100,4,0),0)/1000</f>
        <v>0.16600000000000001</v>
      </c>
      <c r="E77" s="1132" t="str">
        <f>VLOOKUP(A77,'Debt TTB'!$A$2:$B$100,1,0)</f>
        <v>040200100099</v>
      </c>
    </row>
    <row r="78" spans="1:5">
      <c r="A78" s="1135" t="s">
        <v>4017</v>
      </c>
      <c r="B78" s="1132" t="s">
        <v>4018</v>
      </c>
      <c r="C78" s="1142">
        <f>IFERROR(VLOOKUP(A78,'Debt TTB'!$A$2:$D$100,3,0),0)/1000</f>
        <v>0</v>
      </c>
      <c r="D78" s="2379">
        <f>IFERROR(VLOOKUP(A78,'Debt TTB'!$A$2:$D$100,4,0),0)/1000</f>
        <v>0</v>
      </c>
      <c r="E78" s="1132" t="str">
        <f>VLOOKUP(A78,'Debt TTB'!$A$2:$B$100,1,0)</f>
        <v>040200100101</v>
      </c>
    </row>
    <row r="79" spans="1:5">
      <c r="A79" s="1135" t="s">
        <v>4460</v>
      </c>
      <c r="B79" s="1132" t="s">
        <v>4461</v>
      </c>
      <c r="C79" s="1142">
        <f>IFERROR(VLOOKUP(A79,'Debt TTB'!$A$2:$D$100,3,0),0)/1000</f>
        <v>0</v>
      </c>
      <c r="D79" s="2379">
        <f>IFERROR(VLOOKUP(A79,'Debt TTB'!$A$2:$D$100,4,0),0)/1000</f>
        <v>0.27700000000000002</v>
      </c>
      <c r="E79" s="1132" t="str">
        <f>VLOOKUP(A79,'Debt TTB'!$A$2:$B$100,1,0)</f>
        <v>040200100110</v>
      </c>
    </row>
    <row r="80" spans="1:5">
      <c r="A80" s="1135" t="s">
        <v>4462</v>
      </c>
      <c r="B80" s="1132" t="s">
        <v>4463</v>
      </c>
      <c r="C80" s="1142">
        <f>IFERROR(VLOOKUP(A80,'Debt TTB'!$A$2:$D$100,3,0),0)/1000</f>
        <v>0</v>
      </c>
      <c r="D80" s="2379">
        <f>IFERROR(VLOOKUP(A80,'Debt TTB'!$A$2:$D$100,4,0),0)/1000</f>
        <v>8.3000000000000004E-2</v>
      </c>
      <c r="E80" s="1132" t="str">
        <f>VLOOKUP(A80,'Debt TTB'!$A$2:$B$100,1,0)</f>
        <v>040200100119</v>
      </c>
    </row>
    <row r="81" spans="1:5">
      <c r="A81" s="1135" t="s">
        <v>4464</v>
      </c>
      <c r="B81" s="1132" t="s">
        <v>4465</v>
      </c>
      <c r="C81" s="1142">
        <f>IFERROR(VLOOKUP(A81,'Debt TTB'!$A$2:$D$100,3,0),0)/1000</f>
        <v>0</v>
      </c>
      <c r="D81" s="2379">
        <f>IFERROR(VLOOKUP(A81,'Debt TTB'!$A$2:$D$100,4,0),0)/1000</f>
        <v>45.802</v>
      </c>
      <c r="E81" s="1132" t="str">
        <f>VLOOKUP(A81,'Debt TTB'!$A$2:$B$100,1,0)</f>
        <v>040200100120</v>
      </c>
    </row>
    <row r="82" spans="1:5">
      <c r="A82" s="1135" t="s">
        <v>4466</v>
      </c>
      <c r="B82" s="1132" t="s">
        <v>4467</v>
      </c>
      <c r="C82" s="1142">
        <f>IFERROR(VLOOKUP(A82,'Debt TTB'!$A$2:$D$100,3,0),0)/1000</f>
        <v>0</v>
      </c>
      <c r="D82" s="2379">
        <f>IFERROR(VLOOKUP(A82,'Debt TTB'!$A$2:$D$100,4,0),0)/1000</f>
        <v>629.79899999999998</v>
      </c>
      <c r="E82" s="1132" t="str">
        <f>VLOOKUP(A82,'Debt TTB'!$A$2:$B$100,1,0)</f>
        <v>040200100121</v>
      </c>
    </row>
    <row r="83" spans="1:5">
      <c r="A83" s="1135" t="s">
        <v>4468</v>
      </c>
      <c r="B83" s="1132" t="s">
        <v>4469</v>
      </c>
      <c r="C83" s="1142">
        <f>IFERROR(VLOOKUP(A83,'Debt TTB'!$A$2:$D$100,3,0),0)/1000</f>
        <v>0</v>
      </c>
      <c r="D83" s="2379">
        <f>IFERROR(VLOOKUP(A83,'Debt TTB'!$A$2:$D$100,4,0),0)/1000</f>
        <v>3.4000000000000002E-2</v>
      </c>
      <c r="E83" s="1132" t="str">
        <f>VLOOKUP(A83,'Debt TTB'!$A$2:$B$100,1,0)</f>
        <v>040200100124</v>
      </c>
    </row>
    <row r="84" spans="1:5">
      <c r="A84" s="1135" t="s">
        <v>3467</v>
      </c>
      <c r="B84" s="1132" t="s">
        <v>3468</v>
      </c>
      <c r="C84" s="1142">
        <f>IFERROR(VLOOKUP(A84,'Debt TTB'!$A$2:$D$100,3,0),0)/1000</f>
        <v>0</v>
      </c>
      <c r="D84" s="1142">
        <f>IFERROR(VLOOKUP(A84,'Debt TTB'!$A$2:$D$100,4,0),0)/1000</f>
        <v>2527</v>
      </c>
      <c r="E84" s="1132" t="str">
        <f>VLOOKUP(A84,'Debt TTB'!$A$2:$B$100,1,0)</f>
        <v>040200300001</v>
      </c>
    </row>
    <row r="85" spans="1:5">
      <c r="A85" s="1135" t="s">
        <v>3469</v>
      </c>
      <c r="B85" s="1132" t="s">
        <v>3470</v>
      </c>
      <c r="C85" s="1142">
        <f>IFERROR(VLOOKUP(A85,'Debt TTB'!$A$2:$D$100,3,0),0)/1000</f>
        <v>0</v>
      </c>
      <c r="D85" s="1142">
        <f>IFERROR(VLOOKUP(A85,'Debt TTB'!$A$2:$D$100,4,0),0)/1000</f>
        <v>1695</v>
      </c>
      <c r="E85" s="1132" t="str">
        <f>VLOOKUP(A85,'Debt TTB'!$A$2:$B$100,1,0)</f>
        <v>040200700001</v>
      </c>
    </row>
    <row r="86" spans="1:5">
      <c r="A86" s="1135" t="s">
        <v>4021</v>
      </c>
      <c r="B86" s="1132" t="s">
        <v>4022</v>
      </c>
      <c r="C86" s="1142">
        <f>IFERROR(VLOOKUP(A86,'Debt TTB'!$A$2:$D$100,3,0),0)/1000</f>
        <v>0</v>
      </c>
      <c r="D86" s="2379">
        <f>IFERROR(VLOOKUP(A86,'Debt TTB'!$A$2:$D$100,4,0),0)/1000</f>
        <v>26.135999999999999</v>
      </c>
      <c r="E86" s="1132" t="str">
        <f>VLOOKUP(A86,'Debt TTB'!$A$2:$B$100,1,0)</f>
        <v>040201400001</v>
      </c>
    </row>
    <row r="87" spans="1:5">
      <c r="A87" s="1135" t="s">
        <v>3548</v>
      </c>
      <c r="B87" s="1132" t="s">
        <v>3549</v>
      </c>
      <c r="C87" s="2379">
        <f>IFERROR(VLOOKUP(A87,'Debt TTB'!$A$2:$D$100,3,0),0)/1000</f>
        <v>34.167999999999999</v>
      </c>
      <c r="D87" s="1142">
        <f>IFERROR(VLOOKUP(A87,'Debt TTB'!$A$2:$D$100,4,0),0)/1000</f>
        <v>0</v>
      </c>
      <c r="E87" s="1132" t="str">
        <f>VLOOKUP(A87,'Debt TTB'!$A$2:$B$100,1,0)</f>
        <v>040201700001</v>
      </c>
    </row>
    <row r="88" spans="1:5">
      <c r="A88" s="1135" t="s">
        <v>4023</v>
      </c>
      <c r="B88" s="1132" t="s">
        <v>4024</v>
      </c>
      <c r="C88" s="1142">
        <f>IFERROR(VLOOKUP(A88,'Debt TTB'!$A$2:$D$100,3,0),0)/1000</f>
        <v>0</v>
      </c>
      <c r="D88" s="1142">
        <f>IFERROR(VLOOKUP(A88,'Debt TTB'!$A$2:$D$100,4,0),0)/1000</f>
        <v>447</v>
      </c>
      <c r="E88" s="1132" t="str">
        <f>VLOOKUP(A88,'Debt TTB'!$A$2:$B$100,1,0)</f>
        <v>040201900001</v>
      </c>
    </row>
    <row r="89" spans="1:5">
      <c r="A89" s="1135" t="s">
        <v>3984</v>
      </c>
      <c r="B89" s="1132" t="s">
        <v>3985</v>
      </c>
      <c r="C89" s="1142">
        <f>IFERROR(VLOOKUP(A89,'Debt TTB'!$A$2:$D$100,3,0),0)/1000</f>
        <v>0</v>
      </c>
      <c r="D89" s="1142">
        <f>IFERROR(VLOOKUP(A89,'Debt TTB'!$A$2:$D$100,4,0),0)/1000</f>
        <v>217</v>
      </c>
      <c r="E89" s="1132" t="str">
        <f>VLOOKUP(A89,'Debt TTB'!$A$2:$B$100,1,0)</f>
        <v>040400100002</v>
      </c>
    </row>
    <row r="90" spans="1:5">
      <c r="A90" s="1135" t="s">
        <v>3423</v>
      </c>
      <c r="B90" s="1132" t="s">
        <v>3424</v>
      </c>
      <c r="C90" s="1142">
        <f>IFERROR(VLOOKUP(A90,'Debt TTB'!$A$2:$D$100,3,0),0)/1000</f>
        <v>0</v>
      </c>
      <c r="D90" s="1142">
        <f>IFERROR(VLOOKUP(A90,'Debt TTB'!$A$2:$D$100,4,0),0)/1000</f>
        <v>4224</v>
      </c>
      <c r="E90" s="1132" t="str">
        <f>VLOOKUP(A90,'Debt TTB'!$A$2:$B$100,1,0)</f>
        <v>040400200001</v>
      </c>
    </row>
    <row r="91" spans="1:5">
      <c r="A91" s="1135" t="s">
        <v>3425</v>
      </c>
      <c r="B91" s="1132" t="s">
        <v>3426</v>
      </c>
      <c r="C91" s="1142">
        <f>IFERROR(VLOOKUP(A91,'Debt TTB'!$A$2:$D$100,3,0),0)/1000</f>
        <v>1336</v>
      </c>
      <c r="D91" s="1142">
        <f>IFERROR(VLOOKUP(A91,'Debt TTB'!$A$2:$D$100,4,0),0)/1000</f>
        <v>0</v>
      </c>
      <c r="E91" s="1132" t="str">
        <f>VLOOKUP(A91,'Debt TTB'!$A$2:$B$100,1,0)</f>
        <v>050100100001</v>
      </c>
    </row>
    <row r="92" spans="1:5">
      <c r="A92" s="1135" t="s">
        <v>3427</v>
      </c>
      <c r="B92" s="1132" t="s">
        <v>3428</v>
      </c>
      <c r="C92" s="1142">
        <f>IFERROR(VLOOKUP(A92,'Debt TTB'!$A$2:$D$100,3,0),0)/1000</f>
        <v>174</v>
      </c>
      <c r="D92" s="1142">
        <f>IFERROR(VLOOKUP(A92,'Debt TTB'!$A$2:$D$100,4,0),0)/1000</f>
        <v>0</v>
      </c>
      <c r="E92" s="1132" t="str">
        <f>VLOOKUP(A92,'Debt TTB'!$A$2:$B$100,1,0)</f>
        <v>050100100002</v>
      </c>
    </row>
    <row r="93" spans="1:5">
      <c r="A93" s="1135" t="s">
        <v>3431</v>
      </c>
      <c r="B93" s="1132" t="s">
        <v>3432</v>
      </c>
      <c r="C93" s="1142">
        <f>IFERROR(VLOOKUP(A93,'Debt TTB'!$A$2:$D$100,3,0),0)/1000</f>
        <v>121</v>
      </c>
      <c r="D93" s="1142">
        <f>IFERROR(VLOOKUP(A93,'Debt TTB'!$A$2:$D$100,4,0),0)/1000</f>
        <v>0</v>
      </c>
      <c r="E93" s="1132" t="str">
        <f>VLOOKUP(A93,'Debt TTB'!$A$2:$B$100,1,0)</f>
        <v>050100200001</v>
      </c>
    </row>
    <row r="94" spans="1:5">
      <c r="A94" s="1135" t="s">
        <v>3529</v>
      </c>
      <c r="B94" s="1132" t="s">
        <v>3530</v>
      </c>
      <c r="C94" s="1142">
        <f>IFERROR(VLOOKUP(A94,'Debt TTB'!$A$2:$D$100,3,0),0)/1000</f>
        <v>16</v>
      </c>
      <c r="D94" s="1142">
        <f>IFERROR(VLOOKUP(A94,'Debt TTB'!$A$2:$D$100,4,0),0)/1000</f>
        <v>0</v>
      </c>
      <c r="E94" s="1132" t="str">
        <f>VLOOKUP(A94,'Debt TTB'!$A$2:$B$100,1,0)</f>
        <v>050100200002</v>
      </c>
    </row>
    <row r="95" spans="1:5">
      <c r="A95" s="1135" t="s">
        <v>3433</v>
      </c>
      <c r="B95" s="1132" t="s">
        <v>3434</v>
      </c>
      <c r="C95" s="1142">
        <f>IFERROR(VLOOKUP(A95,'Debt TTB'!$A$2:$D$100,3,0),0)/1000</f>
        <v>28</v>
      </c>
      <c r="D95" s="1142">
        <f>IFERROR(VLOOKUP(A95,'Debt TTB'!$A$2:$D$100,4,0),0)/1000</f>
        <v>0</v>
      </c>
      <c r="E95" s="1132" t="str">
        <f>VLOOKUP(A95,'Debt TTB'!$A$2:$B$100,1,0)</f>
        <v>050100300001</v>
      </c>
    </row>
    <row r="96" spans="1:5">
      <c r="A96" s="1135" t="s">
        <v>3471</v>
      </c>
      <c r="B96" s="1132" t="s">
        <v>3472</v>
      </c>
      <c r="C96" s="1142">
        <f>IFERROR(VLOOKUP(A96,'Debt TTB'!$A$2:$D$100,3,0),0)/1000</f>
        <v>1</v>
      </c>
      <c r="D96" s="1142">
        <f>IFERROR(VLOOKUP(A96,'Debt TTB'!$A$2:$D$100,4,0),0)/1000</f>
        <v>0</v>
      </c>
      <c r="E96" s="1132" t="str">
        <f>VLOOKUP(A96,'Debt TTB'!$A$2:$B$100,1,0)</f>
        <v>050200100002</v>
      </c>
    </row>
    <row r="97" spans="1:5">
      <c r="A97" s="1135" t="s">
        <v>4470</v>
      </c>
      <c r="B97" s="1132" t="s">
        <v>4471</v>
      </c>
      <c r="C97" s="1142">
        <f>IFERROR(VLOOKUP(A97,'Debt TTB'!$A$2:$D$100,3,0),0)/1000</f>
        <v>120</v>
      </c>
      <c r="D97" s="1142">
        <f>IFERROR(VLOOKUP(A97,'Debt TTB'!$A$2:$D$100,4,0),0)/1000</f>
        <v>0</v>
      </c>
      <c r="E97" s="1132" t="str">
        <f>VLOOKUP(A97,'Debt TTB'!$A$2:$B$100,1,0)</f>
        <v>050200300003</v>
      </c>
    </row>
    <row r="98" spans="1:5">
      <c r="A98" s="1135" t="s">
        <v>3437</v>
      </c>
      <c r="B98" s="1132" t="s">
        <v>3438</v>
      </c>
      <c r="C98" s="1142">
        <f>IFERROR(VLOOKUP(A98,'Debt TTB'!$A$2:$D$100,3,0),0)/1000</f>
        <v>1</v>
      </c>
      <c r="D98" s="1142">
        <f>IFERROR(VLOOKUP(A98,'Debt TTB'!$A$2:$D$100,4,0),0)/1000</f>
        <v>0</v>
      </c>
      <c r="E98" s="1132" t="str">
        <f>VLOOKUP(A98,'Debt TTB'!$A$2:$B$100,1,0)</f>
        <v>050200300001</v>
      </c>
    </row>
    <row r="99" spans="1:5">
      <c r="A99" s="1135" t="s">
        <v>3441</v>
      </c>
      <c r="B99" s="1132" t="s">
        <v>3442</v>
      </c>
      <c r="C99" s="1142">
        <f>IFERROR(VLOOKUP(A99,'Debt TTB'!$A$2:$D$100,3,0),0)/1000</f>
        <v>0</v>
      </c>
      <c r="D99" s="1142">
        <f>IFERROR(VLOOKUP(A99,'Debt TTB'!$A$2:$D$100,4,0),0)/1000</f>
        <v>0</v>
      </c>
      <c r="E99" s="1132" t="str">
        <f>VLOOKUP(A99,'Debt TTB'!$A$2:$B$100,1,0)</f>
        <v>050500100001</v>
      </c>
    </row>
    <row r="100" spans="1:5">
      <c r="A100" s="1135" t="s">
        <v>4444</v>
      </c>
      <c r="B100" s="1132" t="s">
        <v>4445</v>
      </c>
      <c r="C100" s="1142">
        <f>IFERROR(VLOOKUP(A100,'Debt TTB'!$A$2:$D$100,3,0),0)/1000</f>
        <v>0</v>
      </c>
      <c r="D100" s="1142">
        <f>IFERROR(VLOOKUP(A100,'Debt TTB'!$A$2:$D$100,4,0),0)/1000</f>
        <v>1638</v>
      </c>
      <c r="E100" s="1132" t="str">
        <f>VLOOKUP(A100,'Debt TTB'!$A$2:$B$100,1,0)</f>
        <v>050500100002</v>
      </c>
    </row>
    <row r="101" spans="1:5">
      <c r="A101" s="1135" t="s">
        <v>3443</v>
      </c>
      <c r="B101" s="1132" t="s">
        <v>3444</v>
      </c>
      <c r="C101" s="1142">
        <f>IFERROR(VLOOKUP(A101,'Debt TTB'!$A$2:$D$100,3,0),0)/1000</f>
        <v>36</v>
      </c>
      <c r="D101" s="1142">
        <f>IFERROR(VLOOKUP(A101,'Debt TTB'!$A$2:$D$100,4,0),0)/1000</f>
        <v>0</v>
      </c>
      <c r="E101" s="1132" t="str">
        <f>VLOOKUP(A101,'Debt TTB'!$A$2:$B$100,1,0)</f>
        <v>050600100001</v>
      </c>
    </row>
    <row r="102" spans="1:5">
      <c r="A102" s="1135" t="s">
        <v>3445</v>
      </c>
      <c r="B102" s="1132" t="s">
        <v>3446</v>
      </c>
      <c r="C102" s="1142">
        <f>IFERROR(VLOOKUP(A102,'Debt TTB'!$A$2:$D$100,3,0),0)/1000</f>
        <v>0</v>
      </c>
      <c r="D102" s="1142">
        <f>IFERROR(VLOOKUP(A102,'Debt TTB'!$A$2:$D$100,4,0),0)/1000</f>
        <v>0</v>
      </c>
      <c r="E102" s="1132" t="e">
        <f>VLOOKUP(A102,'Debt TTB'!$A$2:$B$100,1,0)</f>
        <v>#N/A</v>
      </c>
    </row>
    <row r="103" spans="1:5">
      <c r="A103" s="1135" t="s">
        <v>4025</v>
      </c>
      <c r="B103" s="1132" t="s">
        <v>4026</v>
      </c>
      <c r="C103" s="1142">
        <f>IFERROR(VLOOKUP(A103,'Debt TTB'!$A$2:$D$100,3,0),0)/1000</f>
        <v>1</v>
      </c>
      <c r="D103" s="1142">
        <f>IFERROR(VLOOKUP(A103,'Debt TTB'!$A$2:$D$100,4,0),0)/1000</f>
        <v>0</v>
      </c>
      <c r="E103" s="1132" t="str">
        <f>VLOOKUP(A103,'Debt TTB'!$A$2:$B$100,1,0)</f>
        <v>051000100002</v>
      </c>
    </row>
    <row r="104" spans="1:5">
      <c r="A104" s="1135" t="s">
        <v>3986</v>
      </c>
      <c r="B104" s="1132" t="s">
        <v>3987</v>
      </c>
      <c r="C104" s="1142">
        <f>IFERROR(VLOOKUP(A104,'Debt TTB'!$A$2:$D$100,3,0),0)/1000</f>
        <v>0</v>
      </c>
      <c r="D104" s="1142">
        <f>IFERROR(VLOOKUP(A104,'Debt TTB'!$A$2:$D$100,4,0),0)/1000</f>
        <v>0</v>
      </c>
      <c r="E104" s="1132" t="e">
        <f>VLOOKUP(A104,'Debt TTB'!$A$2:$B$100,1,0)</f>
        <v>#N/A</v>
      </c>
    </row>
    <row r="105" spans="1:5">
      <c r="A105" s="1135" t="s">
        <v>3531</v>
      </c>
      <c r="B105" s="1132" t="s">
        <v>3532</v>
      </c>
      <c r="C105" s="2380">
        <f>IFERROR(VLOOKUP(A105,'Debt TTB'!$A$2:$D$100,3,0),0)/1000</f>
        <v>0</v>
      </c>
      <c r="D105" s="1142">
        <f>IFERROR(VLOOKUP(A105,'Debt TTB'!$A$2:$D$100,4,0),0)/1000</f>
        <v>0</v>
      </c>
      <c r="E105" s="1132" t="e">
        <f>VLOOKUP(A105,'Debt TTB'!$A$2:$B$100,1,0)</f>
        <v>#N/A</v>
      </c>
    </row>
    <row r="106" spans="1:5">
      <c r="A106" s="1135" t="s">
        <v>4472</v>
      </c>
      <c r="B106" s="1132" t="s">
        <v>4473</v>
      </c>
      <c r="C106" s="2380">
        <f>IFERROR(VLOOKUP(A106,'Debt TTB'!$A$2:$D$100,3,0),0)/1000</f>
        <v>0.34100000000000003</v>
      </c>
      <c r="D106" s="1142">
        <f>IFERROR(VLOOKUP(A106,'Debt TTB'!$A$2:$D$100,4,0),0)/1000</f>
        <v>0</v>
      </c>
      <c r="E106" s="1132" t="str">
        <f>VLOOKUP(A106,'Debt TTB'!$A$2:$B$100,1,0)</f>
        <v>051000100001</v>
      </c>
    </row>
    <row r="107" spans="1:5">
      <c r="A107" s="1135" t="s">
        <v>4025</v>
      </c>
      <c r="B107" s="1132" t="s">
        <v>4026</v>
      </c>
      <c r="C107" s="2380">
        <f>IFERROR(VLOOKUP(A107,'Debt TTB'!$A$2:$D$100,3,0),0)/1000</f>
        <v>0.98699999999999999</v>
      </c>
      <c r="D107" s="1142">
        <f>IFERROR(VLOOKUP(A107,'Debt TTB'!$A$2:$D$100,4,0),0)/1000</f>
        <v>0</v>
      </c>
      <c r="E107" s="1132" t="str">
        <f>VLOOKUP(A107,'Debt TTB'!$A$2:$B$100,1,0)</f>
        <v>051000100002</v>
      </c>
    </row>
    <row r="108" spans="1:5">
      <c r="A108" s="1135" t="s">
        <v>4474</v>
      </c>
      <c r="B108" s="1132" t="s">
        <v>4475</v>
      </c>
      <c r="C108" s="2380">
        <f>IFERROR(VLOOKUP(A108,'Debt TTB'!$A$2:$D$100,3,0),0)/1000</f>
        <v>4.8000000000000001E-2</v>
      </c>
      <c r="D108" s="1142">
        <f>IFERROR(VLOOKUP(A108,'Debt TTB'!$A$2:$D$100,4,0),0)/1000</f>
        <v>0</v>
      </c>
      <c r="E108" s="1132" t="str">
        <f>VLOOKUP(A108,'Debt TTB'!$A$2:$B$100,1,0)</f>
        <v>051000100007</v>
      </c>
    </row>
    <row r="109" spans="1:5">
      <c r="A109" s="1135" t="s">
        <v>3447</v>
      </c>
      <c r="B109" s="1132" t="s">
        <v>3448</v>
      </c>
      <c r="C109" s="2380">
        <f>'Debt TTB'!C101/1000</f>
        <v>0.89500000000000002</v>
      </c>
      <c r="D109" s="1142">
        <f>IFERROR(VLOOKUP(A109,'Debt TTB'!$A$2:$D$100,4,0),0)/1000</f>
        <v>0</v>
      </c>
      <c r="E109" s="1132" t="str">
        <f>VLOOKUP(A109,'Debt TTB'!$A$2:$B$100,1,0)</f>
        <v>051000100009</v>
      </c>
    </row>
    <row r="110" spans="1:5">
      <c r="A110" s="1135" t="s">
        <v>4409</v>
      </c>
      <c r="B110" s="1132" t="s">
        <v>4410</v>
      </c>
      <c r="C110" s="2380">
        <f>'Debt TTB'!C102/1000</f>
        <v>6.0000000000000001E-3</v>
      </c>
      <c r="D110" s="1142">
        <f>IFERROR(VLOOKUP(A110,'Debt TTB'!$A$2:$D$100,4,0),0)/1000</f>
        <v>0</v>
      </c>
      <c r="E110" s="1132" t="e">
        <f>VLOOKUP(A110,'Debt TTB'!$A$2:$B$100,1,0)</f>
        <v>#N/A</v>
      </c>
    </row>
    <row r="112" spans="1:5">
      <c r="C112" s="2320">
        <f>SUM(C3:C111)</f>
        <v>396595</v>
      </c>
      <c r="D112" s="2320">
        <f>SUM(D3:D111)</f>
        <v>396597</v>
      </c>
    </row>
    <row r="114" spans="3:4">
      <c r="C114" s="1142">
        <f>'Debt TTB'!C102/1000</f>
        <v>0</v>
      </c>
      <c r="D114" s="1142">
        <f>'Debt TTB'!D102/1000</f>
        <v>0</v>
      </c>
    </row>
    <row r="116" spans="3:4">
      <c r="C116" s="1142">
        <f>C112-C114</f>
        <v>396595</v>
      </c>
      <c r="D116" s="1142">
        <f>D112-D114</f>
        <v>396597</v>
      </c>
    </row>
  </sheetData>
  <pageMargins left="0.7" right="0.7" top="0.75" bottom="0.75" header="0.3" footer="0.3"/>
  <pageSetup paperSize="9" orientation="portrait" horizontalDpi="300" verticalDpi="0" copies="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zoomScale="69" zoomScaleNormal="69" workbookViewId="0">
      <selection activeCell="J14" sqref="J14"/>
    </sheetView>
  </sheetViews>
  <sheetFormatPr defaultColWidth="9.109375" defaultRowHeight="14.4"/>
  <cols>
    <col min="1" max="1" width="13.33203125" style="1132" bestFit="1" customWidth="1"/>
    <col min="2" max="2" width="70.6640625" style="1132" bestFit="1" customWidth="1"/>
    <col min="3" max="3" width="16.6640625" style="1153" customWidth="1"/>
    <col min="4" max="4" width="17.88671875" style="1153" customWidth="1"/>
    <col min="5" max="5" width="9.109375" style="1132"/>
    <col min="6" max="6" width="1" style="1133" customWidth="1"/>
    <col min="7" max="7" width="9.109375" style="1132"/>
    <col min="8" max="8" width="37.88671875" style="1132" customWidth="1"/>
    <col min="9" max="9" width="9.109375" style="1132" hidden="1" customWidth="1"/>
    <col min="10" max="10" width="17" style="1132" customWidth="1"/>
    <col min="11" max="12" width="12.44140625" style="1132" bestFit="1" customWidth="1"/>
    <col min="13" max="16384" width="9.109375" style="1132"/>
  </cols>
  <sheetData>
    <row r="1" spans="1:11">
      <c r="A1" s="1132" t="s">
        <v>3340</v>
      </c>
      <c r="H1" s="1134" t="s">
        <v>3079</v>
      </c>
    </row>
    <row r="2" spans="1:11">
      <c r="A2" s="1132" t="s">
        <v>3341</v>
      </c>
      <c r="B2" s="1132" t="s">
        <v>3342</v>
      </c>
      <c r="C2" s="1153" t="s">
        <v>3343</v>
      </c>
      <c r="D2" s="1153" t="s">
        <v>3344</v>
      </c>
      <c r="H2" s="1132" t="s">
        <v>3947</v>
      </c>
      <c r="J2" s="1143">
        <f>C13+C15</f>
        <v>2018</v>
      </c>
      <c r="K2" s="1143">
        <f>J2</f>
        <v>2018</v>
      </c>
    </row>
    <row r="3" spans="1:11">
      <c r="A3" s="1135" t="s">
        <v>3948</v>
      </c>
      <c r="B3" s="1132" t="s">
        <v>3949</v>
      </c>
      <c r="C3" s="1153">
        <f>IFERROR(VLOOKUP(A3,'MM Tb'!$A$2:$C$88,3,0),0)/1000</f>
        <v>0</v>
      </c>
      <c r="D3" s="1153">
        <f>IFERROR(VLOOKUP(A3,'MM Tb'!$A$2:$D$88,4,0),0)/1000</f>
        <v>0</v>
      </c>
      <c r="E3" s="1132" t="e">
        <f>VLOOKUP(A3,'MM Tb'!$A$2:$B$88,1,0)</f>
        <v>#N/A</v>
      </c>
      <c r="H3" s="1132" t="s">
        <v>3950</v>
      </c>
      <c r="J3" s="1143">
        <f>C4+C5+C6+C7+C8+C9+C10+C11+C12+C14+C16+C17</f>
        <v>208616</v>
      </c>
      <c r="K3" s="1143">
        <f>J3</f>
        <v>208616</v>
      </c>
    </row>
    <row r="4" spans="1:11">
      <c r="A4" s="1135" t="s">
        <v>3347</v>
      </c>
      <c r="B4" s="1132" t="s">
        <v>3348</v>
      </c>
      <c r="C4" s="1153">
        <f>IFERROR(VLOOKUP(A4,'MM Tb'!$A$2:$C$88,3,0),0)/1000</f>
        <v>3792.75</v>
      </c>
      <c r="D4" s="1153">
        <f>IFERROR(VLOOKUP(A4,'MM Tb'!$A$2:$D$88,4,0),0)/1000</f>
        <v>0</v>
      </c>
      <c r="E4" s="1132" t="str">
        <f>VLOOKUP(A4,'MM Tb'!$A$2:$B$88,1,0)</f>
        <v>010100100058</v>
      </c>
      <c r="J4" s="1143">
        <f>SUM(J2:J3)</f>
        <v>210634</v>
      </c>
    </row>
    <row r="5" spans="1:11">
      <c r="A5" s="1135" t="s">
        <v>3503</v>
      </c>
      <c r="B5" s="1132" t="s">
        <v>3504</v>
      </c>
      <c r="C5" s="1153">
        <f>IFERROR(VLOOKUP(A5,'MM Tb'!$A$2:$C$88,3,0),0)/1000</f>
        <v>11.95</v>
      </c>
      <c r="D5" s="1153">
        <f>IFERROR(VLOOKUP(A5,'MM Tb'!$A$2:$D$88,4,0),0)/1000</f>
        <v>0</v>
      </c>
      <c r="E5" s="1132" t="str">
        <f>VLOOKUP(A5,'MM Tb'!$A$2:$B$88,1,0)</f>
        <v>010100100059</v>
      </c>
      <c r="J5" s="1143">
        <f>SUM(C4:C17)</f>
        <v>210634</v>
      </c>
    </row>
    <row r="6" spans="1:11">
      <c r="A6" s="1135" t="s">
        <v>3505</v>
      </c>
      <c r="B6" s="1132" t="s">
        <v>3506</v>
      </c>
      <c r="C6" s="1153">
        <f>IFERROR(VLOOKUP(A6,'MM Tb'!$A$2:$C$88,3,0),0)/1000</f>
        <v>60.27</v>
      </c>
      <c r="D6" s="1153">
        <f>IFERROR(VLOOKUP(A6,'MM Tb'!$A$2:$D$88,4,0),0)/1000</f>
        <v>0</v>
      </c>
      <c r="E6" s="1132" t="str">
        <f>VLOOKUP(A6,'MM Tb'!$A$2:$B$88,1,0)</f>
        <v>010100100060</v>
      </c>
      <c r="J6" s="1143">
        <f>J5-J4</f>
        <v>0</v>
      </c>
    </row>
    <row r="7" spans="1:11">
      <c r="A7" s="1135" t="s">
        <v>3507</v>
      </c>
      <c r="B7" s="1132" t="s">
        <v>3508</v>
      </c>
      <c r="C7" s="1153">
        <f>IFERROR(VLOOKUP(A7,'MM Tb'!$A$2:$C$88,3,0),0)/1000</f>
        <v>146.58000000000001</v>
      </c>
      <c r="D7" s="1153">
        <f>IFERROR(VLOOKUP(A7,'MM Tb'!$A$2:$D$88,4,0),0)/1000</f>
        <v>0</v>
      </c>
      <c r="E7" s="1132" t="str">
        <f>VLOOKUP(A7,'MM Tb'!$A$2:$B$88,1,0)</f>
        <v>010100100065</v>
      </c>
      <c r="H7" s="2074" t="s">
        <v>2960</v>
      </c>
      <c r="J7" s="1143">
        <f>SUM(C18:C25)-SUM(D21:D25)</f>
        <v>77849</v>
      </c>
    </row>
    <row r="8" spans="1:11">
      <c r="A8" s="1135" t="s">
        <v>3536</v>
      </c>
      <c r="B8" s="1132" t="s">
        <v>3537</v>
      </c>
      <c r="C8" s="1153">
        <f>IFERROR(VLOOKUP(A8,'MM Tb'!$A$2:$C$88,3,0),0)/1000</f>
        <v>15.68</v>
      </c>
      <c r="D8" s="1153">
        <f>IFERROR(VLOOKUP(A8,'MM Tb'!$A$2:$D$88,4,0),0)/1000</f>
        <v>0</v>
      </c>
      <c r="E8" s="1132" t="str">
        <f>VLOOKUP(A8,'MM Tb'!$A$2:$B$88,1,0)</f>
        <v>010100100066</v>
      </c>
    </row>
    <row r="9" spans="1:11">
      <c r="A9" s="1135" t="s">
        <v>3951</v>
      </c>
      <c r="B9" s="1132" t="s">
        <v>3952</v>
      </c>
      <c r="C9" s="1153">
        <f>IFERROR(VLOOKUP(A9,'MM Tb'!$A$2:$C$88,3,0),0)/1000</f>
        <v>9.7899999999999991</v>
      </c>
      <c r="D9" s="1153">
        <f>IFERROR(VLOOKUP(A9,'MM Tb'!$A$2:$D$88,4,0),0)/1000</f>
        <v>0</v>
      </c>
      <c r="E9" s="1132" t="str">
        <f>VLOOKUP(A9,'MM Tb'!$A$2:$B$88,1,0)</f>
        <v>010100100068</v>
      </c>
      <c r="H9" s="1334" t="s">
        <v>4414</v>
      </c>
      <c r="J9" s="2321">
        <f>SUM(C28:C35)</f>
        <v>2385.6</v>
      </c>
    </row>
    <row r="10" spans="1:11">
      <c r="A10" s="1135" t="s">
        <v>4448</v>
      </c>
      <c r="B10" s="1132" t="s">
        <v>4449</v>
      </c>
      <c r="C10" s="1153">
        <f>IFERROR(VLOOKUP(A10,'MM Tb'!$A$2:$C$88,3,0),0)/1000</f>
        <v>201014.49</v>
      </c>
      <c r="D10" s="1153">
        <f>IFERROR(VLOOKUP(A10,'MM Tb'!$A$2:$D$88,4,0),0)/1000</f>
        <v>0</v>
      </c>
      <c r="E10" s="1132" t="str">
        <f>VLOOKUP(A10,'MM Tb'!$A$2:$B$88,1,0)</f>
        <v>010100100128</v>
      </c>
    </row>
    <row r="11" spans="1:11">
      <c r="A11" s="1135" t="s">
        <v>4029</v>
      </c>
      <c r="B11" s="1132" t="s">
        <v>4030</v>
      </c>
      <c r="C11" s="1153">
        <f>IFERROR(VLOOKUP(A11,'MM Tb'!$A$2:$C$88,3,0),0)/1000</f>
        <v>7.59</v>
      </c>
      <c r="D11" s="1153">
        <f>IFERROR(VLOOKUP(A11,'MM Tb'!$A$2:$D$88,4,0),0)/1000</f>
        <v>0</v>
      </c>
      <c r="E11" s="1132" t="str">
        <f>VLOOKUP(A11,'MM Tb'!$A$2:$B$88,1,0)</f>
        <v>010100100088</v>
      </c>
      <c r="H11" s="1132" t="s">
        <v>3882</v>
      </c>
      <c r="J11" s="1143">
        <f>SUM(C36:C41)</f>
        <v>1928</v>
      </c>
    </row>
    <row r="12" spans="1:11">
      <c r="A12" s="1135" t="s">
        <v>4450</v>
      </c>
      <c r="B12" s="1132" t="s">
        <v>4451</v>
      </c>
      <c r="C12" s="1153">
        <f>IFERROR(VLOOKUP(A12,'MM Tb'!$A$2:$C$88,3,0),0)/1000</f>
        <v>10.78</v>
      </c>
      <c r="D12" s="1153">
        <f>IFERROR(VLOOKUP(A12,'MM Tb'!$A$2:$D$88,4,0),0)/1000</f>
        <v>0</v>
      </c>
      <c r="E12" s="1132" t="str">
        <f>VLOOKUP(A12,'MM Tb'!$A$2:$B$88,1,0)</f>
        <v>010100100131</v>
      </c>
    </row>
    <row r="13" spans="1:11">
      <c r="A13" s="1135" t="s">
        <v>3958</v>
      </c>
      <c r="B13" s="1132" t="s">
        <v>3959</v>
      </c>
      <c r="C13" s="1153">
        <f>IFERROR(VLOOKUP(A13,'MM Tb'!$A$2:$C$88,3,0),0)/1000</f>
        <v>332.57</v>
      </c>
      <c r="D13" s="1153">
        <f>IFERROR(VLOOKUP(A13,'MM Tb'!$A$2:$D$88,4,0),0)/1000</f>
        <v>0</v>
      </c>
      <c r="E13" s="1132" t="str">
        <f>VLOOKUP(A13,'MM Tb'!$A$2:$B$88,1,0)</f>
        <v>010100100100</v>
      </c>
    </row>
    <row r="14" spans="1:11">
      <c r="A14" s="1135" t="s">
        <v>3994</v>
      </c>
      <c r="B14" s="1132" t="s">
        <v>3995</v>
      </c>
      <c r="C14" s="1153">
        <f>IFERROR(VLOOKUP(A14,'MM Tb'!$A$2:$C$88,3,0),0)/1000</f>
        <v>13.71</v>
      </c>
      <c r="D14" s="1153">
        <f>IFERROR(VLOOKUP(A14,'MM Tb'!$A$2:$D$88,4,0),0)/1000</f>
        <v>0</v>
      </c>
      <c r="E14" s="1132" t="str">
        <f>VLOOKUP(A14,'MM Tb'!$A$2:$B$88,1,0)</f>
        <v>010100100105</v>
      </c>
      <c r="H14" s="1134"/>
    </row>
    <row r="15" spans="1:11">
      <c r="A15" s="585" t="s">
        <v>4387</v>
      </c>
      <c r="B15" t="s">
        <v>4388</v>
      </c>
      <c r="C15" s="1153">
        <f>IFERROR(VLOOKUP(A15,'MM Tb'!$A$2:$C$88,3,0),0)/1000</f>
        <v>1685.58</v>
      </c>
      <c r="D15" s="1153">
        <f>IFERROR(VLOOKUP(A15,'MM Tb'!$A$2:$D$88,4,0),0)/1000</f>
        <v>0</v>
      </c>
      <c r="E15" s="1132" t="str">
        <f>VLOOKUP(A15,'MM Tb'!$A$2:$B$88,1,0)</f>
        <v>010100100054</v>
      </c>
      <c r="H15" s="1134" t="s">
        <v>4513</v>
      </c>
      <c r="J15" s="2321">
        <f>C15</f>
        <v>1685.58</v>
      </c>
    </row>
    <row r="16" spans="1:11">
      <c r="A16" s="585" t="s">
        <v>4391</v>
      </c>
      <c r="B16" t="s">
        <v>4392</v>
      </c>
      <c r="C16" s="1153">
        <f>IFERROR(VLOOKUP(A16,'MM Tb'!$A$2:$C$88,3,0),0)/1000</f>
        <v>319.43</v>
      </c>
      <c r="D16" s="1153">
        <f>IFERROR(VLOOKUP(A16,'MM Tb'!$A$2:$D$88,4,0),0)/1000</f>
        <v>0</v>
      </c>
      <c r="E16" s="1132" t="str">
        <f>VLOOKUP(A16,'MM Tb'!$A$2:$B$88,1,0)</f>
        <v>010100100118</v>
      </c>
      <c r="H16" s="1134"/>
    </row>
    <row r="17" spans="1:8">
      <c r="A17" s="585" t="s">
        <v>4396</v>
      </c>
      <c r="B17" t="s">
        <v>4397</v>
      </c>
      <c r="C17" s="1153">
        <f>IFERROR(VLOOKUP(A17,'MM Tb'!$A$2:$C$88,3,0),0)/1000</f>
        <v>3213.21</v>
      </c>
      <c r="D17" s="1153">
        <f>IFERROR(VLOOKUP(A17,'MM Tb'!$A$2:$D$88,4,0),0)/1000</f>
        <v>0</v>
      </c>
      <c r="E17" s="1132" t="str">
        <f>VLOOKUP(A17,'MM Tb'!$A$2:$B$88,1,0)</f>
        <v>010100100121</v>
      </c>
      <c r="H17" s="1134"/>
    </row>
    <row r="18" spans="1:8">
      <c r="A18" s="585" t="s">
        <v>3451</v>
      </c>
      <c r="B18" t="s">
        <v>3452</v>
      </c>
      <c r="C18" s="1153">
        <f>IFERROR(VLOOKUP(A18,'MM Tb'!$A$2:$C$88,3,0),0)/1000</f>
        <v>40000</v>
      </c>
      <c r="D18" s="1153">
        <f>IFERROR(VLOOKUP(A18,'MM Tb'!$A$2:$D$88,4,0),0)/1000</f>
        <v>0</v>
      </c>
      <c r="E18" s="1132" t="str">
        <f>VLOOKUP(A18,'MM Tb'!$A$2:$B$88,1,0)</f>
        <v>010300500001</v>
      </c>
      <c r="H18" s="1134"/>
    </row>
    <row r="19" spans="1:8">
      <c r="A19" s="1135" t="s">
        <v>4360</v>
      </c>
      <c r="B19" s="1132" t="s">
        <v>4361</v>
      </c>
      <c r="C19" s="1153">
        <f>IFERROR(VLOOKUP(A19,'MM Tb'!$A$2:$C$88,3,0),0)/1000</f>
        <v>0</v>
      </c>
      <c r="D19" s="1153">
        <f>IFERROR(VLOOKUP(A19,'MM Tb'!$A$2:$D$88,4,0),0)/1000</f>
        <v>0</v>
      </c>
      <c r="E19" s="1132" t="e">
        <f>VLOOKUP(A19,'MM Tb'!$A$2:$B$88,1,0)</f>
        <v>#N/A</v>
      </c>
    </row>
    <row r="20" spans="1:8">
      <c r="A20" s="1135" t="s">
        <v>4362</v>
      </c>
      <c r="B20" s="1132" t="s">
        <v>4363</v>
      </c>
      <c r="C20" s="1153">
        <f>IFERROR(VLOOKUP(A20,'MM Tb'!$A$2:$C$88,3,0),0)/1000</f>
        <v>0</v>
      </c>
      <c r="D20" s="1153">
        <f>IFERROR(VLOOKUP(A20,'MM Tb'!$A$2:$D$88,4,0),0)/1000</f>
        <v>0</v>
      </c>
      <c r="E20" s="1132" t="e">
        <f>VLOOKUP(A20,'MM Tb'!$A$2:$B$88,1,0)</f>
        <v>#N/A</v>
      </c>
    </row>
    <row r="21" spans="1:8">
      <c r="A21" s="1135" t="s">
        <v>3453</v>
      </c>
      <c r="B21" s="1132" t="s">
        <v>3454</v>
      </c>
      <c r="C21" s="1153">
        <f>IFERROR(VLOOKUP(A21,'MM Tb'!$A$2:$C$88,3,0),0)/1000</f>
        <v>0</v>
      </c>
      <c r="D21" s="1153">
        <f>IFERROR(VLOOKUP(A21,'MM Tb'!$A$2:$D$88,4,0),0)/1000</f>
        <v>772.5</v>
      </c>
      <c r="E21" s="1132" t="str">
        <f>VLOOKUP(A21,'MM Tb'!$A$2:$B$88,1,0)</f>
        <v>010300500002</v>
      </c>
    </row>
    <row r="22" spans="1:8">
      <c r="A22" s="1135" t="s">
        <v>3455</v>
      </c>
      <c r="B22" s="1132" t="s">
        <v>3456</v>
      </c>
      <c r="C22" s="1153">
        <f>IFERROR(VLOOKUP(A22,'MM Tb'!$A$2:$C$88,3,0),0)/1000</f>
        <v>1104.5</v>
      </c>
      <c r="D22" s="1153">
        <f>IFERROR(VLOOKUP(A22,'MM Tb'!$A$2:$D$88,4,0),0)/1000</f>
        <v>0</v>
      </c>
      <c r="E22" s="1132" t="str">
        <f>VLOOKUP(A22,'MM Tb'!$A$2:$B$88,1,0)</f>
        <v>010300500003</v>
      </c>
    </row>
    <row r="23" spans="1:8">
      <c r="A23" s="1135" t="s">
        <v>4000</v>
      </c>
      <c r="B23" s="1132" t="s">
        <v>4001</v>
      </c>
      <c r="C23" s="1153">
        <f>IFERROR(VLOOKUP(A23,'MM Tb'!$A$2:$C$88,3,0),0)/1000</f>
        <v>25000</v>
      </c>
      <c r="D23" s="1153">
        <f>IFERROR(VLOOKUP(A23,'MM Tb'!$A$2:$D$88,4,0),0)/1000</f>
        <v>0</v>
      </c>
      <c r="E23" s="1132" t="str">
        <f>VLOOKUP(A23,'MM Tb'!$A$2:$B$88,1,0)</f>
        <v>010300900001</v>
      </c>
    </row>
    <row r="24" spans="1:8">
      <c r="A24" s="1135" t="s">
        <v>3996</v>
      </c>
      <c r="B24" s="1132" t="s">
        <v>3997</v>
      </c>
      <c r="C24" s="1153">
        <f>IFERROR(VLOOKUP(A24,'MM Tb'!$A$2:$C$88,3,0),0)/1000</f>
        <v>12861.23</v>
      </c>
      <c r="D24" s="1153">
        <f>IFERROR(VLOOKUP(A24,'MM Tb'!$A$2:$D$88,4,0),0)/1000</f>
        <v>0</v>
      </c>
      <c r="E24" s="1132" t="str">
        <f>VLOOKUP(A24,'MM Tb'!$A$2:$B$88,1,0)</f>
        <v>010300700001</v>
      </c>
    </row>
    <row r="25" spans="1:8">
      <c r="A25" s="1135" t="s">
        <v>3998</v>
      </c>
      <c r="B25" s="1132" t="s">
        <v>3999</v>
      </c>
      <c r="C25" s="1153">
        <f>IFERROR(VLOOKUP(A25,'MM Tb'!$A$2:$C$88,3,0),0)/1000</f>
        <v>0</v>
      </c>
      <c r="D25" s="1153">
        <f>IFERROR(VLOOKUP(A25,'MM Tb'!$A$2:$D$88,4,0),0)/1000</f>
        <v>344.55</v>
      </c>
      <c r="E25" s="1132" t="str">
        <f>VLOOKUP(A25,'MM Tb'!$A$2:$B$88,1,0)</f>
        <v>010300700003</v>
      </c>
    </row>
    <row r="26" spans="1:8">
      <c r="A26" s="1135" t="s">
        <v>4031</v>
      </c>
      <c r="B26" s="1132" t="s">
        <v>4032</v>
      </c>
      <c r="C26" s="1153">
        <f>IFERROR(VLOOKUP(A26,'MM Tb'!$A$2:$C$88,3,0),0)/1000</f>
        <v>0</v>
      </c>
      <c r="D26" s="1153">
        <f>IFERROR(VLOOKUP(A26,'MM Tb'!$A$2:$D$88,4,0),0)/1000</f>
        <v>0</v>
      </c>
      <c r="E26" s="1132" t="str">
        <f>VLOOKUP(A26,'MM Tb'!$A$2:$B$88,1,0)</f>
        <v>010601100008</v>
      </c>
      <c r="H26" s="1134"/>
    </row>
    <row r="27" spans="1:8">
      <c r="A27" s="1135" t="s">
        <v>3513</v>
      </c>
      <c r="B27" s="1132" t="s">
        <v>3514</v>
      </c>
      <c r="C27" s="1153">
        <f>IFERROR(VLOOKUP(A27,'MM Tb'!$A$2:$C$88,3,0),0)/1000</f>
        <v>0</v>
      </c>
      <c r="D27" s="1153">
        <f>IFERROR(VLOOKUP(A27,'MM Tb'!$A$2:$D$88,4,0),0)/1000</f>
        <v>0</v>
      </c>
      <c r="E27" s="1132" t="str">
        <f>VLOOKUP(A27,'MM Tb'!$A$2:$B$88,1,0)</f>
        <v>010601100037</v>
      </c>
    </row>
    <row r="28" spans="1:8">
      <c r="A28" s="1135" t="s">
        <v>3515</v>
      </c>
      <c r="B28" s="1132" t="s">
        <v>3516</v>
      </c>
      <c r="C28" s="1153">
        <f>IFERROR(VLOOKUP(A28,'MM Tb'!$A$2:$C$88,3,0),0)/1000</f>
        <v>0</v>
      </c>
      <c r="D28" s="1153">
        <f>IFERROR(VLOOKUP(A28,'MM Tb'!$A$2:$D$88,4,0),0)/1000</f>
        <v>0</v>
      </c>
      <c r="E28" s="1132" t="str">
        <f>VLOOKUP(A28,'MM Tb'!$A$2:$B$88,1,0)</f>
        <v>010601100038</v>
      </c>
    </row>
    <row r="29" spans="1:8">
      <c r="A29" s="1135" t="s">
        <v>3962</v>
      </c>
      <c r="B29" s="1132" t="s">
        <v>3963</v>
      </c>
      <c r="C29" s="1153">
        <f>IFERROR(VLOOKUP(A29,'MM Tb'!$A$2:$C$88,3,0),0)/1000</f>
        <v>0</v>
      </c>
      <c r="D29" s="1153">
        <f>IFERROR(VLOOKUP(A29,'MM Tb'!$A$2:$D$88,4,0),0)/1000</f>
        <v>0</v>
      </c>
      <c r="E29" s="1132" t="str">
        <f>VLOOKUP(A29,'MM Tb'!$A$2:$B$88,1,0)</f>
        <v>010601100040</v>
      </c>
    </row>
    <row r="30" spans="1:8">
      <c r="A30" s="1135" t="s">
        <v>4006</v>
      </c>
      <c r="B30" s="1132" t="s">
        <v>4007</v>
      </c>
      <c r="C30" s="1153">
        <f>IFERROR(VLOOKUP(A30,'MM Tb'!$A$2:$C$88,3,0),0)/1000</f>
        <v>0</v>
      </c>
      <c r="D30" s="1153">
        <f>IFERROR(VLOOKUP(A30,'MM Tb'!$A$2:$D$88,4,0),0)/1000</f>
        <v>0</v>
      </c>
      <c r="E30" s="1132" t="str">
        <f>VLOOKUP(A30,'MM Tb'!$A$2:$B$88,1,0)</f>
        <v>010601100074</v>
      </c>
    </row>
    <row r="31" spans="1:8">
      <c r="A31" s="1135" t="s">
        <v>4033</v>
      </c>
      <c r="B31" s="1132" t="s">
        <v>4034</v>
      </c>
      <c r="C31" s="1153">
        <f>IFERROR(VLOOKUP(A31,'MM Tb'!$A$2:$C$88,3,0),0)/1000</f>
        <v>0</v>
      </c>
      <c r="D31" s="1153">
        <f>IFERROR(VLOOKUP(A31,'MM Tb'!$A$2:$D$88,4,0),0)/1000</f>
        <v>0</v>
      </c>
      <c r="E31" s="1132" t="str">
        <f>VLOOKUP(A31,'MM Tb'!$A$2:$B$88,1,0)</f>
        <v>010601100087</v>
      </c>
    </row>
    <row r="32" spans="1:8">
      <c r="A32" s="1135" t="s">
        <v>4035</v>
      </c>
      <c r="B32" s="1132" t="s">
        <v>4036</v>
      </c>
      <c r="C32" s="1153">
        <f>IFERROR(VLOOKUP(A32,'MM Tb'!$A$2:$C$88,3,0),0)/1000</f>
        <v>0.01</v>
      </c>
      <c r="D32" s="1153">
        <f>IFERROR(VLOOKUP(A32,'MM Tb'!$A$2:$D$88,4,0),0)/1000</f>
        <v>0</v>
      </c>
      <c r="E32" s="1132" t="str">
        <f>VLOOKUP(A32,'MM Tb'!$A$2:$B$88,1,0)</f>
        <v>010601100100</v>
      </c>
    </row>
    <row r="33" spans="1:12">
      <c r="A33" s="1135" t="s">
        <v>4452</v>
      </c>
      <c r="B33" s="1132" t="s">
        <v>4453</v>
      </c>
      <c r="C33" s="1153">
        <f>IFERROR(VLOOKUP(A33,'MM Tb'!$A$2:$C$88,3,0),0)/1000</f>
        <v>77.900000000000006</v>
      </c>
      <c r="D33" s="1153">
        <f>IFERROR(VLOOKUP(A33,'MM Tb'!$A$2:$D$88,4,0),0)/1000</f>
        <v>0</v>
      </c>
      <c r="E33" s="1132" t="str">
        <f>VLOOKUP(A33,'MM Tb'!$A$2:$B$88,1,0)</f>
        <v>010601100119</v>
      </c>
    </row>
    <row r="34" spans="1:12">
      <c r="A34" s="1135" t="s">
        <v>4454</v>
      </c>
      <c r="B34" s="1132" t="s">
        <v>4455</v>
      </c>
      <c r="C34" s="1153">
        <f>IFERROR(VLOOKUP(A34,'MM Tb'!$A$2:$C$88,3,0),0)/1000</f>
        <v>1120.8900000000001</v>
      </c>
      <c r="D34" s="1153">
        <f>IFERROR(VLOOKUP(A34,'MM Tb'!$A$2:$D$88,4,0),0)/1000</f>
        <v>0</v>
      </c>
      <c r="E34" s="1132" t="str">
        <f>VLOOKUP(A34,'MM Tb'!$A$2:$B$88,1,0)</f>
        <v>010601100120</v>
      </c>
    </row>
    <row r="35" spans="1:12">
      <c r="A35" s="585" t="s">
        <v>4398</v>
      </c>
      <c r="B35" t="s">
        <v>4399</v>
      </c>
      <c r="C35" s="1153">
        <f>IFERROR(VLOOKUP(A35,'MM Tb'!$A$2:$C$88,3,0),0)/1000</f>
        <v>1186.8</v>
      </c>
      <c r="D35" s="1153">
        <f>IFERROR(VLOOKUP(A35,'MM Tb'!$A$2:$D$88,4,0),0)/1000</f>
        <v>0</v>
      </c>
      <c r="E35" s="1132" t="str">
        <f>VLOOKUP(A35,'MM Tb'!$A$2:$B$88,1,0)</f>
        <v>010601100112</v>
      </c>
    </row>
    <row r="36" spans="1:12">
      <c r="A36" s="1135" t="s">
        <v>3459</v>
      </c>
      <c r="B36" s="1132" t="s">
        <v>3460</v>
      </c>
      <c r="C36" s="1153">
        <f>IFERROR(VLOOKUP(A36,'MM Tb'!$A$2:$C$88,3,0),0)/1000</f>
        <v>810.65</v>
      </c>
      <c r="D36" s="1153">
        <f>IFERROR(VLOOKUP(A36,'MM Tb'!$A$2:$D$88,4,0),0)/1000</f>
        <v>0</v>
      </c>
      <c r="E36" s="1132" t="str">
        <f>VLOOKUP(A36,'MM Tb'!$A$2:$B$88,1,0)</f>
        <v>010601700001</v>
      </c>
    </row>
    <row r="37" spans="1:12">
      <c r="A37" s="1135" t="s">
        <v>4010</v>
      </c>
      <c r="B37" s="1132" t="s">
        <v>4011</v>
      </c>
      <c r="C37" s="1153">
        <f>IFERROR(VLOOKUP(A37,'MM Tb'!$A$2:$C$88,3,0),0)/1000</f>
        <v>888.35</v>
      </c>
      <c r="D37" s="1153">
        <f>IFERROR(VLOOKUP(A37,'MM Tb'!$A$2:$D$88,4,0),0)/1000</f>
        <v>0</v>
      </c>
      <c r="E37" s="1132" t="str">
        <f>VLOOKUP(A37,'MM Tb'!$A$2:$B$88,1,0)</f>
        <v>010601200001</v>
      </c>
    </row>
    <row r="38" spans="1:12">
      <c r="A38" s="1135" t="s">
        <v>4395</v>
      </c>
      <c r="B38" s="1132" t="s">
        <v>4011</v>
      </c>
      <c r="C38" s="1153">
        <f>IFERROR(VLOOKUP(A38,'MM Tb'!$A$2:$C$88,3,0),0)/1000</f>
        <v>2.61</v>
      </c>
      <c r="D38" s="1153">
        <f>IFERROR(VLOOKUP(A38,'MM Tb'!$A$2:$D$88,4,0),0)/1000</f>
        <v>0</v>
      </c>
      <c r="E38" s="1132" t="str">
        <f>VLOOKUP(A38,'MM Tb'!$A$2:$B$88,1,0)</f>
        <v>010601200002</v>
      </c>
    </row>
    <row r="39" spans="1:12">
      <c r="A39" s="1135" t="s">
        <v>3964</v>
      </c>
      <c r="B39" s="1132" t="s">
        <v>3957</v>
      </c>
      <c r="C39" s="1153">
        <f>IFERROR(VLOOKUP(A39,'MM Tb'!$A$2:$C$88,3,0),0)/1000</f>
        <v>9.8800000000000008</v>
      </c>
      <c r="D39" s="1153">
        <f>IFERROR(VLOOKUP(A39,'MM Tb'!$A$2:$D$88,4,0),0)/1000</f>
        <v>0</v>
      </c>
      <c r="E39" s="1132" t="str">
        <f>VLOOKUP(A39,'MM Tb'!$A$2:$B$88,1,0)</f>
        <v>010700300001</v>
      </c>
    </row>
    <row r="40" spans="1:12">
      <c r="A40" s="1135" t="s">
        <v>3365</v>
      </c>
      <c r="B40" s="1132" t="s">
        <v>3366</v>
      </c>
      <c r="C40" s="1153">
        <f>IFERROR(VLOOKUP(A40,'MM Tb'!$A$2:$C$88,3,0),0)/1000</f>
        <v>200</v>
      </c>
      <c r="D40" s="1153">
        <f>IFERROR(VLOOKUP(A40,'MM Tb'!$A$2:$D$88,4,0),0)/1000</f>
        <v>0</v>
      </c>
      <c r="E40" s="1132" t="str">
        <f>VLOOKUP(A40,'MM Tb'!$A$2:$B$88,1,0)</f>
        <v>010700600001</v>
      </c>
    </row>
    <row r="41" spans="1:12">
      <c r="A41" s="1135" t="s">
        <v>3367</v>
      </c>
      <c r="B41" s="1132" t="s">
        <v>3368</v>
      </c>
      <c r="C41" s="1153">
        <f>IFERROR(VLOOKUP(A41,'MM Tb'!$A$2:$C$88,3,0),0)/1000</f>
        <v>16.5</v>
      </c>
      <c r="D41" s="1153">
        <f>IFERROR(VLOOKUP(A41,'MM Tb'!$A$2:$D$88,4,0),0)/1000</f>
        <v>0</v>
      </c>
      <c r="E41" s="1132" t="str">
        <f>VLOOKUP(A41,'MM Tb'!$A$2:$B$88,1,0)</f>
        <v>010900200001</v>
      </c>
      <c r="L41" s="1147"/>
    </row>
    <row r="42" spans="1:12">
      <c r="A42" s="1135" t="s">
        <v>3369</v>
      </c>
      <c r="B42" s="1132" t="s">
        <v>3370</v>
      </c>
      <c r="C42" s="1153">
        <f>IFERROR(VLOOKUP(A42,'MM Tb'!$A$2:$C$88,3,0),0)/1000</f>
        <v>0</v>
      </c>
      <c r="D42" s="1153">
        <f>IFERROR(VLOOKUP(A42,'MM Tb'!$A$2:$D$88,4,0),0)/1000</f>
        <v>11701.34</v>
      </c>
      <c r="E42" s="1132" t="str">
        <f>VLOOKUP(A42,'MM Tb'!$A$2:$B$88,1,0)</f>
        <v>020100100001</v>
      </c>
      <c r="L42" s="1147"/>
    </row>
    <row r="43" spans="1:12">
      <c r="A43" s="1135" t="s">
        <v>3371</v>
      </c>
      <c r="B43" s="1132" t="s">
        <v>3372</v>
      </c>
      <c r="C43" s="1153">
        <f>IFERROR(VLOOKUP(A43,'MM Tb'!$A$2:$C$88,3,0),0)/1000</f>
        <v>20016.64</v>
      </c>
      <c r="D43" s="1153">
        <f>IFERROR(VLOOKUP(A43,'MM Tb'!$A$2:$D$88,4,0),0)/1000</f>
        <v>0</v>
      </c>
      <c r="E43" s="1132" t="str">
        <f>VLOOKUP(A43,'MM Tb'!$A$2:$B$88,1,0)</f>
        <v>020100200001</v>
      </c>
    </row>
    <row r="44" spans="1:12">
      <c r="A44" s="1135" t="s">
        <v>3373</v>
      </c>
      <c r="B44" s="1132" t="s">
        <v>3374</v>
      </c>
      <c r="C44" s="1153">
        <f>IFERROR(VLOOKUP(A44,'MM Tb'!$A$2:$C$88,3,0),0)/1000</f>
        <v>0</v>
      </c>
      <c r="D44" s="1153">
        <f>IFERROR(VLOOKUP(A44,'MM Tb'!$A$2:$D$88,4,0),0)/1000</f>
        <v>13114.72</v>
      </c>
      <c r="E44" s="1132" t="str">
        <f>VLOOKUP(A44,'MM Tb'!$A$2:$B$88,1,0)</f>
        <v>020100300001</v>
      </c>
    </row>
    <row r="45" spans="1:12">
      <c r="A45" s="1135" t="s">
        <v>3375</v>
      </c>
      <c r="B45" s="1132" t="s">
        <v>3376</v>
      </c>
      <c r="C45" s="1153">
        <f>IFERROR(VLOOKUP(A45,'MM Tb'!$A$2:$C$88,3,0),0)/1000</f>
        <v>1466.79</v>
      </c>
      <c r="D45" s="1153">
        <f>IFERROR(VLOOKUP(A45,'MM Tb'!$A$2:$D$88,4,0),0)/1000</f>
        <v>0</v>
      </c>
      <c r="E45" s="1132" t="str">
        <f>VLOOKUP(A45,'MM Tb'!$A$2:$B$88,1,0)</f>
        <v>020100400001</v>
      </c>
    </row>
    <row r="46" spans="1:12">
      <c r="A46" s="1140" t="s">
        <v>3377</v>
      </c>
      <c r="B46" s="1141" t="s">
        <v>3378</v>
      </c>
      <c r="C46" s="1153">
        <f>IFERROR(VLOOKUP(A46,'MM Tb'!$A$2:$C$88,3,0),0)/1000</f>
        <v>0</v>
      </c>
      <c r="D46" s="1153">
        <f>IFERROR(VLOOKUP(A46,'MM Tb'!$A$2:$D$88,4,0),0)/1000</f>
        <v>36.15</v>
      </c>
      <c r="E46" s="1132" t="str">
        <f>VLOOKUP(A46,'MM Tb'!$A$2:$B$88,1,0)</f>
        <v>020200100001</v>
      </c>
    </row>
    <row r="47" spans="1:12">
      <c r="A47" s="1140" t="s">
        <v>3379</v>
      </c>
      <c r="B47" s="1141" t="s">
        <v>3380</v>
      </c>
      <c r="C47" s="1153">
        <f>IFERROR(VLOOKUP(A47,'MM Tb'!$A$2:$C$88,3,0),0)/1000</f>
        <v>1844.26</v>
      </c>
      <c r="D47" s="1153">
        <f>IFERROR(VLOOKUP(A47,'MM Tb'!$A$2:$D$88,4,0),0)/1000</f>
        <v>0</v>
      </c>
      <c r="E47" s="1132" t="str">
        <f>VLOOKUP(A47,'MM Tb'!$A$2:$B$88,1,0)</f>
        <v>020200200001</v>
      </c>
      <c r="H47" s="1134"/>
    </row>
    <row r="48" spans="1:12">
      <c r="A48" s="1135" t="s">
        <v>3383</v>
      </c>
      <c r="B48" s="1132" t="s">
        <v>3384</v>
      </c>
      <c r="C48" s="1153">
        <f>IFERROR(VLOOKUP(A48,'MM Tb'!$A$2:$C$88,3,0),0)/1000</f>
        <v>0</v>
      </c>
      <c r="D48" s="1153">
        <f>IFERROR(VLOOKUP(A48,'MM Tb'!$A$2:$D$88,4,0),0)/1000</f>
        <v>283373.69</v>
      </c>
      <c r="E48" s="1132" t="str">
        <f>VLOOKUP(A48,'MM Tb'!$A$2:$B$88,1,0)</f>
        <v>020500100001</v>
      </c>
    </row>
    <row r="49" spans="1:13">
      <c r="A49" s="1135" t="s">
        <v>3385</v>
      </c>
      <c r="B49" s="1132" t="s">
        <v>3386</v>
      </c>
      <c r="C49" s="1153">
        <f>IFERROR(VLOOKUP(A49,'MM Tb'!$A$2:$C$88,3,0),0)/1000</f>
        <v>0</v>
      </c>
      <c r="D49" s="1153">
        <f>IFERROR(VLOOKUP(A49,'MM Tb'!$A$2:$D$88,4,0),0)/1000</f>
        <v>360.14</v>
      </c>
      <c r="E49" s="1132" t="str">
        <f>VLOOKUP(A49,'MM Tb'!$A$2:$B$88,1,0)</f>
        <v>030100100001</v>
      </c>
      <c r="L49" s="1147"/>
      <c r="M49" s="1132">
        <f>L49-C71</f>
        <v>0</v>
      </c>
    </row>
    <row r="50" spans="1:13">
      <c r="A50" s="1135" t="s">
        <v>3387</v>
      </c>
      <c r="B50" s="1132" t="s">
        <v>3388</v>
      </c>
      <c r="C50" s="1153">
        <f>IFERROR(VLOOKUP(A50,'MM Tb'!$A$2:$C$88,3,0),0)/1000</f>
        <v>0</v>
      </c>
      <c r="D50" s="1153">
        <f>IFERROR(VLOOKUP(A50,'MM Tb'!$A$2:$D$88,4,0),0)/1000</f>
        <v>46.82</v>
      </c>
      <c r="E50" s="1132" t="str">
        <f>VLOOKUP(A50,'MM Tb'!$A$2:$B$88,1,0)</f>
        <v>030100600001</v>
      </c>
    </row>
    <row r="51" spans="1:13">
      <c r="A51" s="1135" t="s">
        <v>3389</v>
      </c>
      <c r="B51" s="1132" t="s">
        <v>3390</v>
      </c>
      <c r="C51" s="1153">
        <f>IFERROR(VLOOKUP(A51,'MM Tb'!$A$2:$C$88,3,0),0)/1000</f>
        <v>0</v>
      </c>
      <c r="D51" s="1153">
        <f>IFERROR(VLOOKUP(A51,'MM Tb'!$A$2:$D$88,4,0),0)/1000</f>
        <v>548.23</v>
      </c>
      <c r="E51" s="1132" t="str">
        <f>VLOOKUP(A51,'MM Tb'!$A$2:$B$88,1,0)</f>
        <v>030100700001</v>
      </c>
    </row>
    <row r="52" spans="1:13">
      <c r="A52" s="1135" t="s">
        <v>3519</v>
      </c>
      <c r="B52" s="1132" t="s">
        <v>3520</v>
      </c>
      <c r="C52" s="1153">
        <f>IFERROR(VLOOKUP(A52,'MM Tb'!$A$2:$C$88,3,0),0)/1000</f>
        <v>0</v>
      </c>
      <c r="D52" s="1153">
        <f>IFERROR(VLOOKUP(A52,'MM Tb'!$A$2:$D$88,4,0),0)/1000</f>
        <v>4.2300000000000004</v>
      </c>
      <c r="E52" s="1132" t="str">
        <f>VLOOKUP(A52,'MM Tb'!$A$2:$B$88,1,0)</f>
        <v>030100800001</v>
      </c>
    </row>
    <row r="53" spans="1:13">
      <c r="A53" s="1135" t="s">
        <v>3391</v>
      </c>
      <c r="B53" s="1132" t="s">
        <v>3392</v>
      </c>
      <c r="C53" s="1153">
        <f>IFERROR(VLOOKUP(A53,'MM Tb'!$A$2:$C$88,3,0),0)/1000</f>
        <v>0</v>
      </c>
      <c r="D53" s="1153">
        <f>IFERROR(VLOOKUP(A53,'MM Tb'!$A$2:$D$88,4,0),0)/1000</f>
        <v>32.479999999999997</v>
      </c>
      <c r="E53" s="1132" t="str">
        <f>VLOOKUP(A53,'MM Tb'!$A$2:$B$88,1,0)</f>
        <v>030200100001</v>
      </c>
      <c r="L53" s="1146"/>
    </row>
    <row r="54" spans="1:13">
      <c r="A54" s="1135" t="s">
        <v>3393</v>
      </c>
      <c r="B54" s="1132" t="s">
        <v>3394</v>
      </c>
      <c r="C54" s="1153">
        <f>IFERROR(VLOOKUP(A54,'MM Tb'!$A$2:$C$88,3,0),0)/1000</f>
        <v>0</v>
      </c>
      <c r="D54" s="1153">
        <f>IFERROR(VLOOKUP(A54,'MM Tb'!$A$2:$D$88,4,0),0)/1000</f>
        <v>22.86</v>
      </c>
      <c r="E54" s="1132" t="str">
        <f>VLOOKUP(A54,'MM Tb'!$A$2:$B$88,1,0)</f>
        <v>030400100001</v>
      </c>
      <c r="L54" s="1146"/>
    </row>
    <row r="55" spans="1:13">
      <c r="A55" s="1135" t="s">
        <v>3477</v>
      </c>
      <c r="B55" s="1132" t="s">
        <v>3478</v>
      </c>
      <c r="C55" s="1153">
        <f>IFERROR(VLOOKUP(A55,'MM Tb'!$A$2:$C$88,3,0),0)/1000</f>
        <v>0</v>
      </c>
      <c r="D55" s="1153">
        <f>IFERROR(VLOOKUP(A55,'MM Tb'!$A$2:$D$88,4,0),0)/1000</f>
        <v>0</v>
      </c>
      <c r="E55" s="1132" t="e">
        <f>VLOOKUP(A55,'MM Tb'!$A$2:$B$88,1,0)</f>
        <v>#N/A</v>
      </c>
    </row>
    <row r="56" spans="1:13">
      <c r="A56" s="1135" t="s">
        <v>3399</v>
      </c>
      <c r="B56" s="1132" t="s">
        <v>3400</v>
      </c>
      <c r="C56" s="1153">
        <f>IFERROR(VLOOKUP(A56,'MM Tb'!$A$2:$C$88,3,0),0)/1000</f>
        <v>0</v>
      </c>
      <c r="D56" s="1153">
        <f>IFERROR(VLOOKUP(A56,'MM Tb'!$A$2:$D$88,4,0),0)/1000</f>
        <v>0</v>
      </c>
      <c r="E56" s="1132" t="e">
        <f>VLOOKUP(A56,'MM Tb'!$A$2:$B$88,1,0)</f>
        <v>#N/A</v>
      </c>
    </row>
    <row r="57" spans="1:13">
      <c r="A57" s="1135" t="s">
        <v>3401</v>
      </c>
      <c r="B57" s="1132" t="s">
        <v>3402</v>
      </c>
      <c r="C57" s="1153">
        <f>IFERROR(VLOOKUP(A57,'MM Tb'!$A$2:$C$88,3,0),0)/1000</f>
        <v>0</v>
      </c>
      <c r="D57" s="1153">
        <f>IFERROR(VLOOKUP(A57,'MM Tb'!$A$2:$D$88,4,0),0)/1000</f>
        <v>107.18</v>
      </c>
      <c r="E57" s="1132" t="str">
        <f>VLOOKUP(A57,'MM Tb'!$A$2:$B$88,1,0)</f>
        <v>031000700001</v>
      </c>
    </row>
    <row r="58" spans="1:13">
      <c r="A58" s="1135" t="s">
        <v>3479</v>
      </c>
      <c r="B58" s="1132" t="s">
        <v>3480</v>
      </c>
      <c r="C58" s="1153">
        <f>IFERROR(VLOOKUP(A58,'MM Tb'!$A$2:$C$88,3,0),0)/1000</f>
        <v>0</v>
      </c>
      <c r="D58" s="1153">
        <f>IFERROR(VLOOKUP(A58,'MM Tb'!$A$2:$D$88,4,0),0)/1000</f>
        <v>0.23</v>
      </c>
      <c r="E58" s="1132" t="str">
        <f>VLOOKUP(A58,'MM Tb'!$A$2:$B$88,1,0)</f>
        <v>031000900001</v>
      </c>
    </row>
    <row r="59" spans="1:13">
      <c r="A59" s="1135" t="s">
        <v>3405</v>
      </c>
      <c r="B59" s="1132" t="s">
        <v>3406</v>
      </c>
      <c r="C59" s="1153">
        <f>IFERROR(VLOOKUP(A59,'MM Tb'!$A$2:$C$88,3,0),0)/1000</f>
        <v>0</v>
      </c>
      <c r="D59" s="1153">
        <f>IFERROR(VLOOKUP(A59,'MM Tb'!$A$2:$D$88,4,0),0)/1000</f>
        <v>7.99</v>
      </c>
      <c r="E59" s="1132" t="str">
        <f>VLOOKUP(A59,'MM Tb'!$A$2:$B$88,1,0)</f>
        <v>031001000001</v>
      </c>
    </row>
    <row r="60" spans="1:13">
      <c r="A60" s="1135" t="s">
        <v>4364</v>
      </c>
      <c r="B60" s="1132" t="s">
        <v>4365</v>
      </c>
      <c r="C60" s="1153">
        <f>IFERROR(VLOOKUP(A60,'MM Tb'!$A$2:$C$88,3,0),0)/1000</f>
        <v>0</v>
      </c>
      <c r="D60" s="1153">
        <f>IFERROR(VLOOKUP(A60,'MM Tb'!$A$2:$D$88,4,0),0)/1000</f>
        <v>141.38999999999999</v>
      </c>
      <c r="E60" s="1132" t="str">
        <f>VLOOKUP(A60,'MM Tb'!$A$2:$B$88,1,0)</f>
        <v>031001900001</v>
      </c>
    </row>
    <row r="61" spans="1:13">
      <c r="A61" s="1135" t="s">
        <v>3463</v>
      </c>
      <c r="B61" s="1132" t="s">
        <v>3464</v>
      </c>
      <c r="C61" s="1153">
        <f>IFERROR(VLOOKUP(A61,'MM Tb'!$A$2:$C$88,3,0),0)/1000</f>
        <v>0</v>
      </c>
      <c r="D61" s="1153">
        <f>IFERROR(VLOOKUP(A61,'MM Tb'!$A$2:$D$88,4,0),0)/1000</f>
        <v>107.19</v>
      </c>
      <c r="E61" s="1132" t="str">
        <f>VLOOKUP(A61,'MM Tb'!$A$2:$B$88,1,0)</f>
        <v>040101700001</v>
      </c>
    </row>
    <row r="62" spans="1:13">
      <c r="A62" s="2318" t="s">
        <v>3546</v>
      </c>
      <c r="B62" s="2317" t="s">
        <v>3547</v>
      </c>
      <c r="C62" s="1153">
        <f>IFERROR(VLOOKUP(A62,'MM Tb'!$A$2:$C$88,3,0),0)/1000</f>
        <v>0</v>
      </c>
      <c r="D62" s="1153">
        <f>IFERROR(VLOOKUP(A62,'MM Tb'!$A$2:$D$88,4,0),0)/1000</f>
        <v>0</v>
      </c>
      <c r="E62" s="1132" t="e">
        <f>VLOOKUP(A62,'MM Tb'!$A$2:$B$88,1,0)</f>
        <v>#N/A</v>
      </c>
    </row>
    <row r="63" spans="1:13">
      <c r="A63" s="1135" t="s">
        <v>3967</v>
      </c>
      <c r="B63" s="1132" t="s">
        <v>3968</v>
      </c>
      <c r="C63" s="1153">
        <f>IFERROR(VLOOKUP(A63,'MM Tb'!$A$2:$C$88,3,0),0)/1000</f>
        <v>0</v>
      </c>
      <c r="D63" s="1153">
        <f>IFERROR(VLOOKUP(A63,'MM Tb'!$A$2:$D$88,4,0),0)/1000</f>
        <v>0</v>
      </c>
      <c r="E63" s="1132" t="e">
        <f>VLOOKUP(A63,'MM Tb'!$A$2:$B$88,1,0)</f>
        <v>#N/A</v>
      </c>
      <c r="H63" s="1134"/>
    </row>
    <row r="64" spans="1:13">
      <c r="A64" s="1135" t="s">
        <v>3419</v>
      </c>
      <c r="B64" s="1132" t="s">
        <v>3969</v>
      </c>
      <c r="C64" s="1153">
        <f>IFERROR(VLOOKUP(A64,'MM Tb'!$A$2:$C$88,3,0),0)/1000</f>
        <v>0</v>
      </c>
      <c r="D64" s="1153">
        <f>IFERROR(VLOOKUP(A64,'MM Tb'!$A$2:$D$88,4,0),0)/1000</f>
        <v>12.66</v>
      </c>
      <c r="E64" s="1132" t="str">
        <f>VLOOKUP(A64,'MM Tb'!$A$2:$B$88,1,0)</f>
        <v>040200100016</v>
      </c>
    </row>
    <row r="65" spans="1:12">
      <c r="A65" s="1135" t="s">
        <v>3521</v>
      </c>
      <c r="B65" s="1132" t="s">
        <v>3522</v>
      </c>
      <c r="C65" s="1153">
        <f>IFERROR(VLOOKUP(A65,'MM Tb'!$A$2:$C$88,3,0),0)/1000</f>
        <v>0</v>
      </c>
      <c r="D65" s="1153">
        <f>IFERROR(VLOOKUP(A65,'MM Tb'!$A$2:$D$88,4,0),0)/1000</f>
        <v>0</v>
      </c>
      <c r="E65" s="1132" t="e">
        <f>VLOOKUP(A65,'MM Tb'!$A$2:$B$88,1,0)</f>
        <v>#N/A</v>
      </c>
    </row>
    <row r="66" spans="1:12">
      <c r="A66" s="1135" t="s">
        <v>3523</v>
      </c>
      <c r="B66" s="1132" t="s">
        <v>3524</v>
      </c>
      <c r="C66" s="1153">
        <f>IFERROR(VLOOKUP(A66,'MM Tb'!$A$2:$C$88,3,0),0)/1000</f>
        <v>0</v>
      </c>
      <c r="D66" s="1153">
        <f>IFERROR(VLOOKUP(A66,'MM Tb'!$A$2:$D$88,4,0),0)/1000</f>
        <v>0</v>
      </c>
      <c r="E66" s="1132" t="str">
        <f>VLOOKUP(A66,'MM Tb'!$A$2:$B$88,1,0)</f>
        <v>040200100038</v>
      </c>
    </row>
    <row r="67" spans="1:12">
      <c r="A67" s="1135" t="s">
        <v>3525</v>
      </c>
      <c r="B67" s="1132" t="s">
        <v>3526</v>
      </c>
      <c r="C67" s="1153">
        <f>IFERROR(VLOOKUP(A67,'MM Tb'!$A$2:$C$88,3,0),0)/1000</f>
        <v>0</v>
      </c>
      <c r="D67" s="1153">
        <f>IFERROR(VLOOKUP(A67,'MM Tb'!$A$2:$D$88,4,0),0)/1000</f>
        <v>2.41</v>
      </c>
      <c r="E67" s="1132" t="str">
        <f>VLOOKUP(A67,'MM Tb'!$A$2:$B$88,1,0)</f>
        <v>040200100041</v>
      </c>
    </row>
    <row r="68" spans="1:12">
      <c r="A68" s="1135" t="s">
        <v>4015</v>
      </c>
      <c r="B68" s="1132" t="s">
        <v>4016</v>
      </c>
      <c r="C68" s="1153">
        <f>IFERROR(VLOOKUP(A68,'MM Tb'!$A$2:$C$88,3,0),0)/1000</f>
        <v>0</v>
      </c>
      <c r="D68" s="1153">
        <f>IFERROR(VLOOKUP(A68,'MM Tb'!$A$2:$D$88,4,0),0)/1000</f>
        <v>0</v>
      </c>
      <c r="E68" s="1132" t="e">
        <f>VLOOKUP(A68,'MM Tb'!$A$2:$B$88,1,0)</f>
        <v>#N/A</v>
      </c>
    </row>
    <row r="69" spans="1:12">
      <c r="A69" s="1135" t="s">
        <v>3970</v>
      </c>
      <c r="B69" s="1132" t="s">
        <v>3971</v>
      </c>
      <c r="C69" s="1153">
        <f>IFERROR(VLOOKUP(A69,'MM Tb'!$A$2:$C$88,3,0),0)/1000</f>
        <v>0</v>
      </c>
      <c r="D69" s="1153">
        <f>IFERROR(VLOOKUP(A69,'MM Tb'!$A$2:$D$88,4,0),0)/1000</f>
        <v>0</v>
      </c>
      <c r="E69" s="1132" t="e">
        <f>VLOOKUP(A69,'MM Tb'!$A$2:$B$88,1,0)</f>
        <v>#N/A</v>
      </c>
    </row>
    <row r="70" spans="1:12">
      <c r="A70" s="1135" t="s">
        <v>3972</v>
      </c>
      <c r="B70" s="1132" t="s">
        <v>3973</v>
      </c>
      <c r="C70" s="1153">
        <f>IFERROR(VLOOKUP(A70,'MM Tb'!$A$2:$C$88,3,0),0)/1000</f>
        <v>0</v>
      </c>
      <c r="D70" s="1153">
        <f>IFERROR(VLOOKUP(A70,'MM Tb'!$A$2:$D$88,4,0),0)/1000</f>
        <v>0</v>
      </c>
      <c r="E70" s="1132" t="str">
        <f>VLOOKUP(A70,'MM Tb'!$A$2:$B$88,1,0)</f>
        <v>040200100074</v>
      </c>
    </row>
    <row r="71" spans="1:12">
      <c r="A71" s="1135" t="s">
        <v>4037</v>
      </c>
      <c r="B71" s="1132" t="s">
        <v>4038</v>
      </c>
      <c r="C71" s="1153">
        <f>IFERROR(VLOOKUP(A71,'MM Tb'!$A$2:$C$88,3,0),0)/1000</f>
        <v>0</v>
      </c>
      <c r="D71" s="1153">
        <f>IFERROR(VLOOKUP(A71,'MM Tb'!$A$2:$D$88,4,0),0)/1000</f>
        <v>0</v>
      </c>
      <c r="E71" s="1132" t="e">
        <f>VLOOKUP(A71,'MM Tb'!$A$2:$B$88,1,0)</f>
        <v>#N/A</v>
      </c>
    </row>
    <row r="72" spans="1:12">
      <c r="A72" s="1135" t="s">
        <v>4017</v>
      </c>
      <c r="B72" s="1132" t="s">
        <v>4018</v>
      </c>
      <c r="C72" s="1153">
        <f>IFERROR(VLOOKUP(A72,'MM Tb'!$A$2:$C$88,3,0),0)/1000</f>
        <v>0</v>
      </c>
      <c r="D72" s="1153">
        <f>IFERROR(VLOOKUP(A72,'MM Tb'!$A$2:$D$88,4,0),0)/1000</f>
        <v>0</v>
      </c>
      <c r="E72" s="1132" t="str">
        <f>VLOOKUP(A72,'MM Tb'!$A$2:$B$88,1,0)</f>
        <v>040200100101</v>
      </c>
    </row>
    <row r="73" spans="1:12">
      <c r="A73" s="1135" t="s">
        <v>4400</v>
      </c>
      <c r="B73" s="1132" t="s">
        <v>4401</v>
      </c>
      <c r="C73" s="1153">
        <f>IFERROR(VLOOKUP(A73,'MM Tb'!$A$2:$C$88,3,0),0)/1000</f>
        <v>0</v>
      </c>
      <c r="D73" s="1153">
        <f>IFERROR(VLOOKUP(A73,'MM Tb'!$A$2:$D$88,4,0),0)/1000</f>
        <v>2314.1799999999998</v>
      </c>
      <c r="E73" s="1132" t="str">
        <f>VLOOKUP(A73,'MM Tb'!$A$2:$B$88,1,0)</f>
        <v>040200100113</v>
      </c>
    </row>
    <row r="74" spans="1:12">
      <c r="A74" s="1135" t="s">
        <v>4464</v>
      </c>
      <c r="B74" s="1132" t="s">
        <v>4465</v>
      </c>
      <c r="C74" s="1153">
        <f>IFERROR(VLOOKUP(A74,'MM Tb'!$A$2:$C$88,3,0),0)/1000</f>
        <v>0</v>
      </c>
      <c r="D74" s="1153">
        <f>IFERROR(VLOOKUP(A74,'MM Tb'!$A$2:$D$88,4,0),0)/1000</f>
        <v>78.22</v>
      </c>
      <c r="E74" s="1132" t="str">
        <f>VLOOKUP(A74,'MM Tb'!$A$2:$B$88,1,0)</f>
        <v>040200100120</v>
      </c>
    </row>
    <row r="75" spans="1:12">
      <c r="A75" s="1135" t="s">
        <v>4466</v>
      </c>
      <c r="B75" s="1132" t="s">
        <v>4467</v>
      </c>
      <c r="C75" s="1153">
        <f>IFERROR(VLOOKUP(A75,'MM Tb'!$A$2:$C$88,3,0),0)/1000</f>
        <v>0</v>
      </c>
      <c r="D75" s="1153">
        <f>IFERROR(VLOOKUP(A75,'MM Tb'!$A$2:$D$88,4,0),0)/1000</f>
        <v>1126.29</v>
      </c>
      <c r="E75" s="1132" t="str">
        <f>VLOOKUP(A75,'MM Tb'!$A$2:$B$88,1,0)</f>
        <v>040200100121</v>
      </c>
    </row>
    <row r="76" spans="1:12">
      <c r="A76" s="1135" t="s">
        <v>3974</v>
      </c>
      <c r="B76" s="1132" t="s">
        <v>3975</v>
      </c>
      <c r="C76" s="1153">
        <f>IFERROR(VLOOKUP(A76,'MM Tb'!$A$2:$C$88,3,0),0)/1000</f>
        <v>0</v>
      </c>
      <c r="D76" s="1153">
        <f>IFERROR(VLOOKUP(A76,'MM Tb'!$A$2:$D$88,4,0),0)/1000</f>
        <v>0</v>
      </c>
      <c r="E76" s="1132" t="e">
        <f>VLOOKUP(A76,'MM Tb'!$A$2:$B$88,1,0)</f>
        <v>#N/A</v>
      </c>
      <c r="L76" s="1147"/>
    </row>
    <row r="77" spans="1:12">
      <c r="A77" s="1135" t="s">
        <v>3976</v>
      </c>
      <c r="B77" s="1132" t="s">
        <v>3977</v>
      </c>
      <c r="C77" s="1153">
        <f>IFERROR(VLOOKUP(A77,'MM Tb'!$A$2:$C$88,3,0),0)/1000</f>
        <v>0</v>
      </c>
      <c r="D77" s="1153">
        <f>IFERROR(VLOOKUP(A77,'MM Tb'!$A$2:$D$88,4,0),0)/1000</f>
        <v>0</v>
      </c>
      <c r="E77" s="1132" t="e">
        <f>VLOOKUP(A77,'MM Tb'!$A$2:$B$88,1,0)</f>
        <v>#N/A</v>
      </c>
    </row>
    <row r="78" spans="1:12">
      <c r="A78" s="1135" t="s">
        <v>3978</v>
      </c>
      <c r="B78" s="1132" t="s">
        <v>3979</v>
      </c>
      <c r="C78" s="1153">
        <f>IFERROR(VLOOKUP(A78,'MM Tb'!$A$2:$C$88,3,0),0)/1000</f>
        <v>0</v>
      </c>
      <c r="D78" s="1153">
        <f>IFERROR(VLOOKUP(A78,'MM Tb'!$A$2:$D$88,4,0),0)/1000</f>
        <v>0</v>
      </c>
      <c r="E78" s="1132" t="e">
        <f>VLOOKUP(A78,'MM Tb'!$A$2:$B$88,1,0)</f>
        <v>#N/A</v>
      </c>
    </row>
    <row r="79" spans="1:12">
      <c r="A79" s="1135" t="s">
        <v>4017</v>
      </c>
      <c r="B79" s="1132" t="s">
        <v>4018</v>
      </c>
      <c r="C79" s="1153">
        <f>IFERROR(VLOOKUP(A79,'MM Tb'!$A$2:$C$88,3,0),0)/1000</f>
        <v>0</v>
      </c>
      <c r="D79" s="1153">
        <f>IFERROR(VLOOKUP(A79,'MM Tb'!$A$2:$D$88,4,0),0)/1000</f>
        <v>0</v>
      </c>
      <c r="E79" s="1132" t="str">
        <f>VLOOKUP(A79,'MM Tb'!$A$2:$B$88,1,0)</f>
        <v>040200100101</v>
      </c>
    </row>
    <row r="80" spans="1:12">
      <c r="A80" s="1135" t="s">
        <v>3982</v>
      </c>
      <c r="B80" s="1132" t="s">
        <v>3983</v>
      </c>
      <c r="C80" s="1153">
        <f>IFERROR(VLOOKUP(A80,'MM Tb'!$A$2:$C$88,3,0),0)/1000</f>
        <v>0</v>
      </c>
      <c r="D80" s="1153">
        <f>IFERROR(VLOOKUP(A80,'MM Tb'!$A$2:$D$88,4,0),0)/1000</f>
        <v>0</v>
      </c>
      <c r="E80" s="1132" t="e">
        <f>VLOOKUP(A80,'MM Tb'!$A$2:$B$88,1,0)</f>
        <v>#N/A</v>
      </c>
    </row>
    <row r="81" spans="1:5">
      <c r="A81" s="1135" t="s">
        <v>4019</v>
      </c>
      <c r="B81" s="1132" t="s">
        <v>4012</v>
      </c>
      <c r="C81" s="1153">
        <f>IFERROR(VLOOKUP(A81,'MM Tb'!$A$2:$C$88,3,0),0)/1000</f>
        <v>0</v>
      </c>
      <c r="D81" s="1153">
        <f>IFERROR(VLOOKUP(A81,'MM Tb'!$A$2:$D$88,4,0),0)/1000</f>
        <v>0</v>
      </c>
      <c r="E81" s="1132" t="e">
        <f>VLOOKUP(A81,'MM Tb'!$A$2:$B$88,1,0)</f>
        <v>#N/A</v>
      </c>
    </row>
    <row r="82" spans="1:5">
      <c r="A82" s="1135" t="s">
        <v>3467</v>
      </c>
      <c r="B82" s="1132" t="s">
        <v>3468</v>
      </c>
      <c r="C82" s="1153">
        <f>IFERROR(VLOOKUP(A82,'MM Tb'!$A$2:$C$88,3,0),0)/1000</f>
        <v>0</v>
      </c>
      <c r="D82" s="1153">
        <f>IFERROR(VLOOKUP(A82,'MM Tb'!$A$2:$D$88,4,0),0)/1000</f>
        <v>546.88</v>
      </c>
      <c r="E82" s="1132" t="str">
        <f>VLOOKUP(A82,'MM Tb'!$A$2:$B$88,1,0)</f>
        <v>040200300001</v>
      </c>
    </row>
    <row r="83" spans="1:5">
      <c r="A83" s="1135" t="s">
        <v>3469</v>
      </c>
      <c r="B83" s="1132" t="s">
        <v>3470</v>
      </c>
      <c r="C83" s="1153">
        <f>IFERROR(VLOOKUP(A83,'MM Tb'!$A$2:$C$88,3,0),0)/1000</f>
        <v>0</v>
      </c>
      <c r="D83" s="1153">
        <f>IFERROR(VLOOKUP(A83,'MM Tb'!$A$2:$D$88,4,0),0)/1000</f>
        <v>753.33</v>
      </c>
      <c r="E83" s="1132" t="str">
        <f>VLOOKUP(A83,'MM Tb'!$A$2:$B$88,1,0)</f>
        <v>040200700001</v>
      </c>
    </row>
    <row r="84" spans="1:5">
      <c r="A84" s="1135" t="s">
        <v>4020</v>
      </c>
      <c r="B84" s="1132" t="s">
        <v>4013</v>
      </c>
      <c r="C84" s="1153">
        <f>IFERROR(VLOOKUP(A84,'MM Tb'!$A$2:$C$88,3,0),0)/1000</f>
        <v>0</v>
      </c>
      <c r="D84" s="1153">
        <f>IFERROR(VLOOKUP(A84,'MM Tb'!$A$2:$D$88,4,0),0)/1000</f>
        <v>0</v>
      </c>
      <c r="E84" s="1132" t="e">
        <f>VLOOKUP(A84,'MM Tb'!$A$2:$B$88,1,0)</f>
        <v>#N/A</v>
      </c>
    </row>
    <row r="85" spans="1:5">
      <c r="A85" s="1135" t="s">
        <v>3548</v>
      </c>
      <c r="B85" s="1132" t="s">
        <v>3549</v>
      </c>
      <c r="C85" s="1153">
        <f>IFERROR(VLOOKUP(A85,'MM Tb'!$A$2:$C$88,3,0),0)/1000</f>
        <v>15.19</v>
      </c>
      <c r="D85" s="1153">
        <f>IFERROR(VLOOKUP(A85,'MM Tb'!$A$2:$D$88,4,0),0)/1000</f>
        <v>0</v>
      </c>
      <c r="E85" s="1132" t="str">
        <f>VLOOKUP(A85,'MM Tb'!$A$2:$B$88,1,0)</f>
        <v>040201700001</v>
      </c>
    </row>
    <row r="86" spans="1:5">
      <c r="A86" s="1135" t="s">
        <v>4023</v>
      </c>
      <c r="B86" s="1132" t="s">
        <v>4024</v>
      </c>
      <c r="C86" s="1153">
        <f>IFERROR(VLOOKUP(A86,'MM Tb'!$A$2:$C$88,3,0),0)/1000</f>
        <v>0</v>
      </c>
      <c r="D86" s="1153">
        <f>IFERROR(VLOOKUP(A86,'MM Tb'!$A$2:$D$88,4,0),0)/1000</f>
        <v>349</v>
      </c>
      <c r="E86" s="1132" t="str">
        <f>VLOOKUP(A86,'MM Tb'!$A$2:$B$88,1,0)</f>
        <v>040201900001</v>
      </c>
    </row>
    <row r="87" spans="1:5">
      <c r="A87" s="1135" t="s">
        <v>3421</v>
      </c>
      <c r="B87" s="1132" t="s">
        <v>3422</v>
      </c>
      <c r="C87" s="1153">
        <f>IFERROR(VLOOKUP(A87,'MM Tb'!$A$2:$C$88,3,0),0)/1000</f>
        <v>0</v>
      </c>
      <c r="D87" s="1153">
        <f>IFERROR(VLOOKUP(A87,'MM Tb'!$A$2:$D$88,4,0),0)/1000</f>
        <v>0</v>
      </c>
      <c r="E87" s="1132" t="e">
        <f>VLOOKUP(A87,'MM Tb'!$A$2:$B$88,1,0)</f>
        <v>#N/A</v>
      </c>
    </row>
    <row r="88" spans="1:5">
      <c r="A88" s="1135" t="s">
        <v>3984</v>
      </c>
      <c r="B88" s="1132" t="s">
        <v>3985</v>
      </c>
      <c r="C88" s="1153">
        <f>IFERROR(VLOOKUP(A88,'MM Tb'!$A$2:$C$88,3,0),0)/1000</f>
        <v>36.15</v>
      </c>
      <c r="D88" s="1153">
        <f>IFERROR(VLOOKUP(A88,'MM Tb'!$A$2:$D$88,4,0),0)/1000</f>
        <v>0</v>
      </c>
      <c r="E88" s="1132" t="str">
        <f>VLOOKUP(A88,'MM Tb'!$A$2:$B$88,1,0)</f>
        <v>040400100002</v>
      </c>
    </row>
    <row r="89" spans="1:5">
      <c r="A89" s="1135" t="s">
        <v>3423</v>
      </c>
      <c r="B89" s="1132" t="s">
        <v>3424</v>
      </c>
      <c r="C89" s="1153">
        <f>IFERROR(VLOOKUP(A89,'MM Tb'!$A$2:$C$88,3,0),0)/1000</f>
        <v>0</v>
      </c>
      <c r="D89" s="1153">
        <f>IFERROR(VLOOKUP(A89,'MM Tb'!$A$2:$D$88,4,0),0)/1000</f>
        <v>1844.26</v>
      </c>
      <c r="E89" s="1132" t="str">
        <f>VLOOKUP(A89,'MM Tb'!$A$2:$B$88,1,0)</f>
        <v>040400200001</v>
      </c>
    </row>
    <row r="90" spans="1:5">
      <c r="A90" s="1135" t="s">
        <v>3425</v>
      </c>
      <c r="B90" s="1132" t="s">
        <v>3426</v>
      </c>
      <c r="C90" s="1153">
        <f>IFERROR(VLOOKUP(A90,'MM Tb'!$A$2:$C$88,3,0),0)/1000</f>
        <v>1090.79</v>
      </c>
      <c r="D90" s="1153">
        <f>IFERROR(VLOOKUP(A90,'MM Tb'!$A$2:$D$88,4,0),0)/1000</f>
        <v>0</v>
      </c>
      <c r="E90" s="1132" t="str">
        <f>VLOOKUP(A90,'MM Tb'!$A$2:$B$88,1,0)</f>
        <v>050100100001</v>
      </c>
    </row>
    <row r="91" spans="1:5">
      <c r="A91" s="1135" t="s">
        <v>3427</v>
      </c>
      <c r="B91" s="1132" t="s">
        <v>3428</v>
      </c>
      <c r="C91" s="1153">
        <f>IFERROR(VLOOKUP(A91,'MM Tb'!$A$2:$C$88,3,0),0)/1000</f>
        <v>141.80000000000001</v>
      </c>
      <c r="D91" s="1153">
        <f>IFERROR(VLOOKUP(A91,'MM Tb'!$A$2:$D$88,4,0),0)/1000</f>
        <v>0</v>
      </c>
      <c r="E91" s="1132" t="str">
        <f>VLOOKUP(A91,'MM Tb'!$A$2:$B$88,1,0)</f>
        <v>050100100002</v>
      </c>
    </row>
    <row r="92" spans="1:5">
      <c r="A92" s="1135" t="s">
        <v>3431</v>
      </c>
      <c r="B92" s="1132" t="s">
        <v>3432</v>
      </c>
      <c r="C92" s="1153">
        <f>IFERROR(VLOOKUP(A92,'MM Tb'!$A$2:$C$88,3,0),0)/1000</f>
        <v>99.14</v>
      </c>
      <c r="D92" s="1153">
        <f>IFERROR(VLOOKUP(A92,'MM Tb'!$A$2:$D$88,4,0),0)/1000</f>
        <v>0</v>
      </c>
      <c r="E92" s="1132" t="str">
        <f>VLOOKUP(A92,'MM Tb'!$A$2:$B$88,1,0)</f>
        <v>050100200001</v>
      </c>
    </row>
    <row r="93" spans="1:5">
      <c r="A93" s="1135" t="s">
        <v>3529</v>
      </c>
      <c r="B93" s="1132" t="s">
        <v>3530</v>
      </c>
      <c r="C93" s="1153">
        <f>IFERROR(VLOOKUP(A93,'MM Tb'!$A$2:$C$88,3,0),0)/1000</f>
        <v>12.88</v>
      </c>
      <c r="D93" s="1153">
        <f>IFERROR(VLOOKUP(A93,'MM Tb'!$A$2:$D$88,4,0),0)/1000</f>
        <v>0</v>
      </c>
      <c r="E93" s="1132" t="str">
        <f>VLOOKUP(A93,'MM Tb'!$A$2:$B$88,1,0)</f>
        <v>050100200002</v>
      </c>
    </row>
    <row r="94" spans="1:5">
      <c r="A94" s="1135" t="s">
        <v>3433</v>
      </c>
      <c r="B94" s="1132" t="s">
        <v>3434</v>
      </c>
      <c r="C94" s="1153">
        <f>IFERROR(VLOOKUP(A94,'MM Tb'!$A$2:$C$88,3,0),0)/1000</f>
        <v>22.86</v>
      </c>
      <c r="D94" s="1153">
        <f>IFERROR(VLOOKUP(A94,'MM Tb'!$A$2:$D$88,4,0),0)/1000</f>
        <v>0</v>
      </c>
      <c r="E94" s="1132" t="str">
        <f>VLOOKUP(A94,'MM Tb'!$A$2:$B$88,1,0)</f>
        <v>050100300001</v>
      </c>
    </row>
    <row r="95" spans="1:5">
      <c r="A95" s="1135" t="s">
        <v>3471</v>
      </c>
      <c r="B95" s="1132" t="s">
        <v>3472</v>
      </c>
      <c r="C95" s="1153">
        <f>IFERROR(VLOOKUP(A95,'MM Tb'!$A$2:$C$88,3,0),0)/1000</f>
        <v>0</v>
      </c>
      <c r="D95" s="1153">
        <f>IFERROR(VLOOKUP(A95,'MM Tb'!$A$2:$D$88,4,0),0)/1000</f>
        <v>0</v>
      </c>
      <c r="E95" s="1132" t="e">
        <f>VLOOKUP(A95,'MM Tb'!$A$2:$B$88,1,0)</f>
        <v>#N/A</v>
      </c>
    </row>
    <row r="96" spans="1:5">
      <c r="A96" s="1135" t="s">
        <v>3437</v>
      </c>
      <c r="B96" s="1132" t="s">
        <v>3438</v>
      </c>
      <c r="C96" s="1153">
        <f>IFERROR(VLOOKUP(A96,'MM Tb'!$A$2:$C$88,3,0),0)/1000</f>
        <v>1.1299999999999999</v>
      </c>
      <c r="D96" s="1153">
        <f>IFERROR(VLOOKUP(A96,'MM Tb'!$A$2:$D$88,4,0),0)/1000</f>
        <v>0</v>
      </c>
      <c r="E96" s="1132" t="str">
        <f>VLOOKUP(A96,'MM Tb'!$A$2:$B$88,1,0)</f>
        <v>050200300001</v>
      </c>
    </row>
    <row r="97" spans="1:5">
      <c r="A97" s="1135" t="s">
        <v>3441</v>
      </c>
      <c r="B97" s="1132" t="s">
        <v>3442</v>
      </c>
      <c r="C97" s="1153">
        <f>IFERROR(VLOOKUP(A97,'MM Tb'!$A$2:$C$88,3,0),0)/1000</f>
        <v>0</v>
      </c>
      <c r="D97" s="1153">
        <f>IFERROR(VLOOKUP(A97,'MM Tb'!$A$2:$D$88,4,0),0)/1000</f>
        <v>0</v>
      </c>
      <c r="E97" s="1132" t="str">
        <f>VLOOKUP(A97,'MM Tb'!$A$2:$B$88,1,0)</f>
        <v>050500100001</v>
      </c>
    </row>
    <row r="98" spans="1:5">
      <c r="A98" s="1135" t="s">
        <v>4444</v>
      </c>
      <c r="B98" s="1132" t="s">
        <v>4445</v>
      </c>
      <c r="C98" s="1153">
        <f>IFERROR(VLOOKUP(A98,'MM Tb'!$A$2:$C$88,3,0),0)/1000</f>
        <v>0</v>
      </c>
      <c r="D98" s="1153">
        <f>IFERROR(VLOOKUP(A98,'MM Tb'!$A$2:$D$88,4,0),0)/1000</f>
        <v>942.7</v>
      </c>
      <c r="E98" s="1132" t="str">
        <f>VLOOKUP(A98,'MM Tb'!$A$2:$B$88,1,0)</f>
        <v>050500100002</v>
      </c>
    </row>
    <row r="99" spans="1:5">
      <c r="A99" s="1135" t="s">
        <v>3443</v>
      </c>
      <c r="B99" s="1132" t="s">
        <v>3444</v>
      </c>
      <c r="C99" s="1153">
        <f>IFERROR(VLOOKUP(A99,'MM Tb'!$A$2:$C$88,3,0),0)/1000</f>
        <v>29.25</v>
      </c>
      <c r="D99" s="1153">
        <f>IFERROR(VLOOKUP(A99,'MM Tb'!$A$2:$D$88,4,0),0)/1000</f>
        <v>0</v>
      </c>
      <c r="E99" s="1132" t="str">
        <f>VLOOKUP(A99,'MM Tb'!$A$2:$B$88,1,0)</f>
        <v>050600100001</v>
      </c>
    </row>
    <row r="100" spans="1:5">
      <c r="A100" s="1135" t="s">
        <v>3445</v>
      </c>
      <c r="B100" s="1132" t="s">
        <v>3446</v>
      </c>
      <c r="C100" s="1153">
        <f>IFERROR(VLOOKUP(A100,'MM Tb'!$A$2:$C$88,3,0),0)/1000</f>
        <v>0</v>
      </c>
      <c r="D100" s="1153">
        <f>IFERROR(VLOOKUP(A100,'MM Tb'!$A$2:$D$88,4,0),0)/1000</f>
        <v>0</v>
      </c>
      <c r="E100" s="1132" t="e">
        <f>VLOOKUP(A100,'MM Tb'!$A$2:$B$88,1,0)</f>
        <v>#N/A</v>
      </c>
    </row>
    <row r="101" spans="1:5">
      <c r="A101" s="1135" t="s">
        <v>4025</v>
      </c>
      <c r="B101" s="1132" t="s">
        <v>4026</v>
      </c>
      <c r="C101" s="1153">
        <f>IFERROR(VLOOKUP(A101,'MM Tb'!$A$2:$C$88,3,0),0)/1000</f>
        <v>0</v>
      </c>
      <c r="D101" s="1153">
        <f>IFERROR(VLOOKUP(A101,'MM Tb'!$A$2:$D$88,4,0),0)/1000</f>
        <v>0</v>
      </c>
      <c r="E101" s="1132" t="e">
        <f>VLOOKUP(A101,'MM Tb'!$A$2:$B$88,1,0)</f>
        <v>#N/A</v>
      </c>
    </row>
    <row r="102" spans="1:5">
      <c r="A102" s="1135" t="s">
        <v>4472</v>
      </c>
      <c r="B102" s="1132" t="s">
        <v>4473</v>
      </c>
      <c r="C102" s="1153">
        <f>IFERROR(VLOOKUP(A102,'MM Tb'!$A$2:$C$88,3,0),0)/1000</f>
        <v>0.14000000000000001</v>
      </c>
      <c r="D102" s="1153">
        <f>IFERROR(VLOOKUP(A102,'MM Tb'!$A$2:$D$88,4,0),0)/1000</f>
        <v>0</v>
      </c>
      <c r="E102" s="1132" t="str">
        <f>VLOOKUP(A102,'MM Tb'!$A$2:$B$88,1,0)</f>
        <v>051000100001</v>
      </c>
    </row>
    <row r="103" spans="1:5">
      <c r="A103" s="1135" t="s">
        <v>4409</v>
      </c>
      <c r="B103" s="1132" t="s">
        <v>4410</v>
      </c>
      <c r="C103" s="1153">
        <f>IFERROR(VLOOKUP(A103,'MM Tb'!$A$2:$C$88,3,0),0)/1000</f>
        <v>0.86</v>
      </c>
      <c r="D103" s="1153">
        <f>IFERROR(VLOOKUP(A103,'MM Tb'!$A$2:$D$88,4,0),0)/1000</f>
        <v>0</v>
      </c>
      <c r="E103" s="1132" t="str">
        <f>VLOOKUP(A103,'MM Tb'!$A$2:$B$88,1,0)</f>
        <v>051000100010</v>
      </c>
    </row>
    <row r="104" spans="1:5">
      <c r="A104" s="1135" t="s">
        <v>3447</v>
      </c>
      <c r="B104" s="1132" t="s">
        <v>3448</v>
      </c>
      <c r="C104" s="1153">
        <f>IFERROR(VLOOKUP(A104,'MM Tb'!$A$2:$C$88,3,0),0)/1000</f>
        <v>0</v>
      </c>
      <c r="D104" s="1153">
        <f>IFERROR(VLOOKUP(A104,'MM Tb'!$A$2:$D$88,4,0),0)/1000</f>
        <v>0</v>
      </c>
      <c r="E104" s="1132" t="e">
        <f>VLOOKUP(A104,'MM Tb'!$A$2:$B$88,1,0)</f>
        <v>#N/A</v>
      </c>
    </row>
    <row r="105" spans="1:5">
      <c r="A105" s="1135" t="s">
        <v>3988</v>
      </c>
      <c r="B105" s="1132" t="s">
        <v>3989</v>
      </c>
      <c r="C105" s="1153">
        <f>IFERROR(VLOOKUP(A105,'MM Tb'!$A$2:$C$88,3,0),0)/1000</f>
        <v>0.03</v>
      </c>
      <c r="D105" s="1153">
        <f>IFERROR(VLOOKUP(A105,'MM Tb'!$A$2:$D$88,4,0),0)/1000</f>
        <v>0</v>
      </c>
      <c r="E105" s="1132" t="str">
        <f>VLOOKUP(A105,'MM Tb'!$A$2:$B$88,1,0)</f>
        <v>051000100012</v>
      </c>
    </row>
    <row r="106" spans="1:5">
      <c r="A106" s="1135" t="s">
        <v>3550</v>
      </c>
      <c r="B106" s="1132" t="s">
        <v>3551</v>
      </c>
      <c r="C106" s="1153">
        <f>IFERROR(VLOOKUP(A106,'MM Tb'!$A$2:$C$88,3,0),0)/1000</f>
        <v>0</v>
      </c>
      <c r="D106" s="1153">
        <f>IFERROR(VLOOKUP(A106,'MM Tb'!$A$2:$D$88,4,0),0)/1000</f>
        <v>0</v>
      </c>
      <c r="E106" s="1132" t="e">
        <f>VLOOKUP(A106,'MM Tb'!$A$2:$B$88,1,0)</f>
        <v>#N/A</v>
      </c>
    </row>
    <row r="107" spans="1:5">
      <c r="A107" s="1135" t="s">
        <v>4027</v>
      </c>
      <c r="B107" s="1132" t="s">
        <v>4028</v>
      </c>
      <c r="C107" s="1153">
        <f>IFERROR(VLOOKUP(A107,'MM Tb'!$A$2:$C$88,3,0),0)/1000</f>
        <v>0</v>
      </c>
      <c r="D107" s="1153">
        <f>IFERROR(VLOOKUP(A107,'MM Tb'!$A$2:$D$88,4,0),0)/1000</f>
        <v>0</v>
      </c>
      <c r="E107" s="1132" t="e">
        <f>VLOOKUP(A107,'MM Tb'!$A$2:$B$88,1,0)</f>
        <v>#N/A</v>
      </c>
    </row>
    <row r="108" spans="1:5">
      <c r="A108" s="1135" t="s">
        <v>3533</v>
      </c>
      <c r="B108" s="1132" t="s">
        <v>3534</v>
      </c>
      <c r="C108" s="1153">
        <f>IFERROR(VLOOKUP(A108,'MM Tb'!$A$2:$C$88,3,0),0)/1000</f>
        <v>0</v>
      </c>
      <c r="D108" s="1153">
        <f>IFERROR(VLOOKUP(A108,'MM Tb'!$A$2:$D$88,4,0),0)/1000</f>
        <v>0</v>
      </c>
      <c r="E108" s="1132" t="e">
        <f>VLOOKUP(A108,'MM Tb'!$A$2:$B$88,1,0)</f>
        <v>#N/A</v>
      </c>
    </row>
    <row r="110" spans="1:5">
      <c r="C110" s="2319">
        <f>SUM(C3:C109)</f>
        <v>318691.61</v>
      </c>
      <c r="D110" s="2319">
        <f>SUM(D3:D109)</f>
        <v>318691.62</v>
      </c>
    </row>
    <row r="112" spans="1:5">
      <c r="C112" s="1153">
        <f>'MM Tb'!C90/1000</f>
        <v>318691.59000000003</v>
      </c>
      <c r="D112" s="1153">
        <f>'MM Tb'!D90/1000</f>
        <v>318691.59000000003</v>
      </c>
    </row>
    <row r="113" spans="3:4">
      <c r="C113" s="1153">
        <f>C110-C112</f>
        <v>0.02</v>
      </c>
      <c r="D113" s="1153">
        <f>D110-D112</f>
        <v>0.03</v>
      </c>
    </row>
  </sheetData>
  <pageMargins left="0.7" right="0.7" top="0.75" bottom="0.75" header="0.3" footer="0.3"/>
  <pageSetup paperSize="9" orientation="portrait" horizontalDpi="300" verticalDpi="0" copies="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Q171"/>
  <sheetViews>
    <sheetView view="pageBreakPreview" topLeftCell="A154" zoomScale="90" zoomScaleSheetLayoutView="90" workbookViewId="0">
      <selection activeCell="B16" sqref="B16"/>
    </sheetView>
  </sheetViews>
  <sheetFormatPr defaultColWidth="10.5546875" defaultRowHeight="13.8"/>
  <cols>
    <col min="1" max="1" width="6.6640625" style="1248" customWidth="1"/>
    <col min="2" max="2" width="5.6640625" style="1248" customWidth="1"/>
    <col min="3" max="3" width="3.5546875" style="1248" customWidth="1"/>
    <col min="4" max="4" width="18.44140625" style="1248" customWidth="1"/>
    <col min="5" max="5" width="27.44140625" style="1248" customWidth="1"/>
    <col min="6" max="6" width="12.44140625" style="1248" bestFit="1" customWidth="1"/>
    <col min="7" max="7" width="14.88671875" style="1248" customWidth="1"/>
    <col min="8" max="8" width="0.88671875" style="1248" customWidth="1"/>
    <col min="9" max="9" width="15.109375" style="1248" customWidth="1"/>
    <col min="10" max="10" width="0.88671875" style="1248" hidden="1" customWidth="1"/>
    <col min="11" max="11" width="14.44140625" style="1248" hidden="1" customWidth="1"/>
    <col min="12" max="12" width="0.88671875" style="1248" customWidth="1"/>
    <col min="13" max="13" width="18.88671875" style="1248" customWidth="1"/>
    <col min="14" max="14" width="0.88671875" style="1248" customWidth="1"/>
    <col min="15" max="15" width="17.33203125" style="1248" customWidth="1"/>
    <col min="16" max="16" width="0.88671875" style="1248" customWidth="1"/>
    <col min="17" max="17" width="14.44140625" style="1248" customWidth="1"/>
    <col min="18" max="18" width="1.6640625" style="1248" customWidth="1"/>
    <col min="19" max="19" width="14.88671875" style="1248" customWidth="1"/>
    <col min="20" max="20" width="0.88671875" style="1248" customWidth="1"/>
    <col min="21" max="21" width="14" style="1248" customWidth="1"/>
    <col min="22" max="22" width="0.88671875" style="1248" customWidth="1"/>
    <col min="23" max="23" width="12.33203125" style="1248" customWidth="1"/>
    <col min="24" max="24" width="0.88671875" style="1248" customWidth="1"/>
    <col min="25" max="25" width="15" style="1248" customWidth="1"/>
    <col min="26" max="26" width="18.5546875" style="1248" customWidth="1"/>
    <col min="27" max="27" width="13.6640625" style="1251" customWidth="1"/>
    <col min="28" max="28" width="16.88671875" style="1251" customWidth="1"/>
    <col min="29" max="29" width="13.6640625" style="1251" customWidth="1"/>
    <col min="30" max="30" width="18.44140625" style="1251" customWidth="1"/>
    <col min="31" max="31" width="10.5546875" style="1251"/>
    <col min="32" max="32" width="14.44140625" style="1251" customWidth="1"/>
    <col min="33" max="43" width="10.5546875" style="1251"/>
    <col min="44" max="16384" width="10.5546875" style="1248"/>
  </cols>
  <sheetData>
    <row r="2" spans="1:24">
      <c r="A2" s="1209" t="s">
        <v>4110</v>
      </c>
      <c r="B2" s="1210" t="s">
        <v>4077</v>
      </c>
      <c r="C2" s="1160"/>
      <c r="D2" s="1160"/>
      <c r="E2" s="1160"/>
      <c r="F2" s="1160"/>
      <c r="G2" s="1160"/>
      <c r="H2" s="1160"/>
      <c r="I2" s="1160"/>
      <c r="J2" s="1160"/>
      <c r="K2" s="1160"/>
      <c r="L2" s="1160"/>
      <c r="M2" s="1160"/>
      <c r="N2" s="1160"/>
      <c r="O2" s="1160"/>
      <c r="P2" s="1160"/>
      <c r="Q2" s="1160"/>
      <c r="R2" s="1160"/>
      <c r="S2" s="1160"/>
      <c r="T2" s="1160"/>
      <c r="U2" s="1160"/>
      <c r="V2" s="1160"/>
      <c r="W2" s="1160"/>
      <c r="X2" s="1160"/>
    </row>
    <row r="3" spans="1:24">
      <c r="A3" s="1156"/>
      <c r="B3" s="1160"/>
      <c r="C3" s="1160"/>
      <c r="D3" s="1160"/>
      <c r="E3" s="1160"/>
      <c r="F3" s="1160"/>
      <c r="G3" s="1160"/>
      <c r="H3" s="1160"/>
      <c r="I3" s="1160"/>
      <c r="J3" s="1160"/>
      <c r="K3" s="1160"/>
      <c r="L3" s="1160"/>
      <c r="M3" s="1160"/>
      <c r="N3" s="1160"/>
      <c r="O3" s="1160"/>
      <c r="P3" s="1160"/>
      <c r="Q3" s="1160"/>
      <c r="R3" s="1160"/>
      <c r="S3" s="1160"/>
      <c r="T3" s="1160"/>
      <c r="U3" s="1160"/>
      <c r="V3" s="1160"/>
      <c r="W3" s="1160"/>
      <c r="X3" s="1160"/>
    </row>
    <row r="4" spans="1:24">
      <c r="A4" s="1156"/>
      <c r="B4" s="3020" t="s">
        <v>4078</v>
      </c>
      <c r="C4" s="3020"/>
      <c r="D4" s="3020"/>
      <c r="E4" s="3020"/>
      <c r="F4" s="3020"/>
      <c r="G4" s="3020"/>
      <c r="H4" s="3020"/>
      <c r="I4" s="3020"/>
      <c r="J4" s="3020"/>
      <c r="K4" s="3020"/>
      <c r="L4" s="3020"/>
      <c r="M4" s="3020"/>
      <c r="N4" s="3020"/>
      <c r="O4" s="3020"/>
      <c r="P4" s="3020"/>
      <c r="Q4" s="3020"/>
      <c r="R4" s="3020"/>
      <c r="S4" s="3020"/>
      <c r="T4" s="3020"/>
      <c r="U4" s="3020"/>
      <c r="V4" s="3020"/>
      <c r="W4" s="3020"/>
      <c r="X4" s="3020"/>
    </row>
    <row r="5" spans="1:24">
      <c r="A5" s="1156"/>
      <c r="B5" s="3020"/>
      <c r="C5" s="3020"/>
      <c r="D5" s="3020"/>
      <c r="E5" s="3020"/>
      <c r="F5" s="3020"/>
      <c r="G5" s="3020"/>
      <c r="H5" s="3020"/>
      <c r="I5" s="3020"/>
      <c r="J5" s="3020"/>
      <c r="K5" s="3020"/>
      <c r="L5" s="3020"/>
      <c r="M5" s="3020"/>
      <c r="N5" s="3020"/>
      <c r="O5" s="3020"/>
      <c r="P5" s="3020"/>
      <c r="Q5" s="3020"/>
      <c r="R5" s="3020"/>
      <c r="S5" s="3020"/>
      <c r="T5" s="3020"/>
      <c r="U5" s="3020"/>
      <c r="V5" s="3020"/>
      <c r="W5" s="3020"/>
      <c r="X5" s="3020"/>
    </row>
    <row r="6" spans="1:24">
      <c r="A6" s="1156"/>
      <c r="B6" s="1160"/>
      <c r="C6" s="1160"/>
      <c r="D6" s="1160"/>
      <c r="E6" s="1160"/>
      <c r="F6" s="1160"/>
      <c r="G6" s="1160"/>
      <c r="H6" s="1160"/>
      <c r="I6" s="1160"/>
      <c r="J6" s="1160"/>
      <c r="K6" s="1160"/>
      <c r="L6" s="1160"/>
      <c r="M6" s="1160"/>
      <c r="N6" s="1160"/>
      <c r="O6" s="1160"/>
      <c r="P6" s="1160"/>
      <c r="Q6" s="1160"/>
      <c r="R6" s="1160"/>
      <c r="S6" s="1160"/>
      <c r="T6" s="1160"/>
      <c r="U6" s="1160"/>
      <c r="V6" s="1160"/>
      <c r="W6" s="1160"/>
      <c r="X6" s="1160"/>
    </row>
    <row r="7" spans="1:24">
      <c r="A7" s="1156"/>
      <c r="B7" s="3020" t="s">
        <v>4079</v>
      </c>
      <c r="C7" s="3020"/>
      <c r="D7" s="3020"/>
      <c r="E7" s="3020"/>
      <c r="F7" s="3020"/>
      <c r="G7" s="3020"/>
      <c r="H7" s="3020"/>
      <c r="I7" s="3020"/>
      <c r="J7" s="3020"/>
      <c r="K7" s="3020"/>
      <c r="L7" s="3020"/>
      <c r="M7" s="3020"/>
      <c r="N7" s="3020"/>
      <c r="O7" s="3020"/>
      <c r="P7" s="3020"/>
      <c r="Q7" s="3020"/>
      <c r="R7" s="3020"/>
      <c r="S7" s="3020"/>
      <c r="T7" s="3020"/>
      <c r="U7" s="3020"/>
      <c r="V7" s="3020"/>
      <c r="W7" s="3020"/>
      <c r="X7" s="3020"/>
    </row>
    <row r="8" spans="1:24">
      <c r="A8" s="1156"/>
      <c r="B8" s="3020"/>
      <c r="C8" s="3020"/>
      <c r="D8" s="3020"/>
      <c r="E8" s="3020"/>
      <c r="F8" s="3020"/>
      <c r="G8" s="3020"/>
      <c r="H8" s="3020"/>
      <c r="I8" s="3020"/>
      <c r="J8" s="3020"/>
      <c r="K8" s="3020"/>
      <c r="L8" s="3020"/>
      <c r="M8" s="3020"/>
      <c r="N8" s="3020"/>
      <c r="O8" s="3020"/>
      <c r="P8" s="3020"/>
      <c r="Q8" s="3020"/>
      <c r="R8" s="3020"/>
      <c r="S8" s="3020"/>
      <c r="T8" s="3020"/>
      <c r="U8" s="3020"/>
      <c r="V8" s="3020"/>
      <c r="W8" s="3020"/>
      <c r="X8" s="3020"/>
    </row>
    <row r="9" spans="1:24">
      <c r="A9" s="1156"/>
      <c r="B9" s="1160"/>
      <c r="C9" s="1160"/>
      <c r="D9" s="1160"/>
      <c r="E9" s="1160"/>
      <c r="F9" s="1160"/>
      <c r="G9" s="1160"/>
      <c r="H9" s="1160"/>
      <c r="I9" s="1160"/>
      <c r="J9" s="1160"/>
      <c r="K9" s="1160"/>
      <c r="L9" s="1160"/>
      <c r="M9" s="1160"/>
      <c r="N9" s="1160"/>
      <c r="O9" s="1160"/>
      <c r="P9" s="1160"/>
      <c r="Q9" s="1160"/>
      <c r="R9" s="1160"/>
      <c r="S9" s="1160"/>
      <c r="T9" s="1160"/>
      <c r="U9" s="1160"/>
      <c r="V9" s="1160"/>
      <c r="W9" s="1160"/>
      <c r="X9" s="1160"/>
    </row>
    <row r="10" spans="1:24">
      <c r="A10" s="1156"/>
      <c r="B10" s="1160" t="s">
        <v>4080</v>
      </c>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row>
    <row r="11" spans="1:24">
      <c r="A11" s="1156"/>
      <c r="B11" s="1160"/>
      <c r="C11" s="1160"/>
      <c r="D11" s="1160"/>
      <c r="E11" s="1160"/>
      <c r="F11" s="1160"/>
      <c r="G11" s="1160"/>
      <c r="H11" s="1160"/>
      <c r="I11" s="1160"/>
      <c r="J11" s="1160"/>
      <c r="K11" s="1160"/>
      <c r="L11" s="1160"/>
      <c r="M11" s="1160"/>
      <c r="N11" s="1160"/>
      <c r="O11" s="1160"/>
      <c r="P11" s="1160"/>
      <c r="Q11" s="1160"/>
      <c r="R11" s="1160"/>
      <c r="S11" s="1160"/>
      <c r="T11" s="1160"/>
      <c r="U11" s="1160"/>
      <c r="V11" s="1160"/>
      <c r="W11" s="1160"/>
      <c r="X11" s="1160"/>
    </row>
    <row r="12" spans="1:24">
      <c r="A12" s="1156"/>
      <c r="B12" s="1211" t="s">
        <v>3576</v>
      </c>
      <c r="C12" s="1158"/>
      <c r="D12" s="1212" t="s">
        <v>4081</v>
      </c>
      <c r="E12" s="1197"/>
      <c r="F12" s="1197"/>
      <c r="G12" s="1197"/>
      <c r="H12" s="1197"/>
      <c r="I12" s="1197"/>
      <c r="J12" s="1197"/>
      <c r="K12" s="1197"/>
      <c r="L12" s="1197"/>
      <c r="M12" s="1197"/>
      <c r="N12" s="1197"/>
      <c r="O12" s="1197"/>
      <c r="P12" s="1197"/>
      <c r="Q12" s="1160"/>
      <c r="R12" s="1160"/>
      <c r="S12" s="1160"/>
      <c r="T12" s="1160"/>
      <c r="U12" s="1160"/>
      <c r="V12" s="1160"/>
      <c r="W12" s="1160"/>
      <c r="X12" s="1160"/>
    </row>
    <row r="13" spans="1:24">
      <c r="A13" s="1156"/>
      <c r="B13" s="1213"/>
      <c r="C13" s="1158"/>
      <c r="D13" s="1197"/>
      <c r="E13" s="1197"/>
      <c r="F13" s="1197"/>
      <c r="G13" s="1197"/>
      <c r="H13" s="1197"/>
      <c r="I13" s="1197"/>
      <c r="J13" s="1197"/>
      <c r="K13" s="1197"/>
      <c r="L13" s="1197"/>
      <c r="M13" s="1197"/>
      <c r="N13" s="1197"/>
      <c r="O13" s="1197"/>
      <c r="P13" s="1197"/>
      <c r="Q13" s="1160"/>
      <c r="R13" s="1160"/>
      <c r="S13" s="1160"/>
      <c r="T13" s="1160"/>
      <c r="U13" s="1160"/>
      <c r="V13" s="1160"/>
      <c r="W13" s="1160"/>
      <c r="X13" s="1160"/>
    </row>
    <row r="14" spans="1:24">
      <c r="A14" s="1156"/>
      <c r="B14" s="1211" t="s">
        <v>3577</v>
      </c>
      <c r="C14" s="1158"/>
      <c r="D14" s="1214" t="s">
        <v>4082</v>
      </c>
      <c r="E14" s="1476"/>
      <c r="F14" s="1476"/>
      <c r="G14" s="1476"/>
      <c r="H14" s="1476"/>
      <c r="I14" s="1476"/>
      <c r="J14" s="1476"/>
      <c r="K14" s="1476"/>
      <c r="L14" s="1476"/>
      <c r="M14" s="1476"/>
      <c r="N14" s="1476"/>
      <c r="O14" s="1476"/>
      <c r="P14" s="1476"/>
      <c r="Q14" s="1160"/>
      <c r="R14" s="1160"/>
      <c r="S14" s="1160"/>
      <c r="T14" s="1160"/>
      <c r="U14" s="1160"/>
      <c r="V14" s="1160"/>
      <c r="W14" s="1160"/>
      <c r="X14" s="1160"/>
    </row>
    <row r="15" spans="1:24">
      <c r="A15" s="1156"/>
      <c r="B15" s="1213"/>
      <c r="C15" s="1158"/>
      <c r="D15" s="1476"/>
      <c r="E15" s="1476"/>
      <c r="F15" s="1476"/>
      <c r="G15" s="1476"/>
      <c r="H15" s="1476"/>
      <c r="I15" s="1476"/>
      <c r="J15" s="1476"/>
      <c r="K15" s="1476"/>
      <c r="L15" s="1476"/>
      <c r="M15" s="1476"/>
      <c r="N15" s="1476"/>
      <c r="O15" s="1476"/>
      <c r="P15" s="1476"/>
      <c r="Q15" s="1160"/>
      <c r="R15" s="1160"/>
      <c r="S15" s="1160"/>
      <c r="T15" s="1160"/>
      <c r="U15" s="1160"/>
      <c r="V15" s="1160"/>
      <c r="W15" s="1160"/>
      <c r="X15" s="1160"/>
    </row>
    <row r="16" spans="1:24">
      <c r="A16" s="1156"/>
      <c r="B16" s="1211" t="s">
        <v>3578</v>
      </c>
      <c r="C16" s="1158"/>
      <c r="D16" s="1214" t="s">
        <v>4083</v>
      </c>
      <c r="E16" s="1476"/>
      <c r="F16" s="1476"/>
      <c r="G16" s="1476"/>
      <c r="H16" s="1476"/>
      <c r="I16" s="1476"/>
      <c r="J16" s="1476"/>
      <c r="K16" s="1476"/>
      <c r="L16" s="1476"/>
      <c r="M16" s="1476"/>
      <c r="N16" s="1476"/>
      <c r="O16" s="1476"/>
      <c r="P16" s="1476"/>
      <c r="Q16" s="1160"/>
      <c r="R16" s="1160"/>
      <c r="S16" s="1160"/>
      <c r="T16" s="1160"/>
      <c r="U16" s="1160"/>
      <c r="V16" s="1160"/>
      <c r="W16" s="1160"/>
      <c r="X16" s="1160"/>
    </row>
    <row r="18" spans="2:43">
      <c r="B18" s="1995" t="s">
        <v>4160</v>
      </c>
    </row>
    <row r="20" spans="2:43" ht="14.1" customHeight="1">
      <c r="C20" s="1249"/>
      <c r="D20" s="1250"/>
      <c r="E20" s="1250"/>
      <c r="F20" s="1250"/>
      <c r="G20" s="1996"/>
      <c r="H20" s="1997"/>
      <c r="I20" s="1997"/>
      <c r="J20" s="1997"/>
      <c r="K20" s="1997"/>
      <c r="L20" s="1997"/>
      <c r="M20" s="1997"/>
      <c r="N20" s="1997"/>
      <c r="O20" s="1997"/>
      <c r="P20" s="1997"/>
      <c r="Q20" s="1997"/>
      <c r="R20" s="1997"/>
      <c r="S20" s="1997"/>
      <c r="T20" s="1997"/>
      <c r="U20" s="1997"/>
      <c r="V20" s="1997"/>
      <c r="W20" s="1997"/>
      <c r="X20" s="1997"/>
      <c r="Y20" s="1997"/>
      <c r="Z20" s="1251"/>
      <c r="AA20" s="1252"/>
      <c r="AB20" s="1253"/>
      <c r="AC20" s="1253"/>
      <c r="AD20" s="1253"/>
      <c r="AE20" s="1253"/>
      <c r="AF20" s="1253"/>
      <c r="AG20" s="1248"/>
      <c r="AH20" s="1248"/>
      <c r="AI20" s="1248"/>
      <c r="AJ20" s="1248"/>
      <c r="AK20" s="1248"/>
      <c r="AL20" s="1248"/>
      <c r="AM20" s="1248"/>
      <c r="AN20" s="1248"/>
      <c r="AO20" s="1248"/>
      <c r="AP20" s="1248"/>
      <c r="AQ20" s="1248"/>
    </row>
    <row r="21" spans="2:43">
      <c r="C21" s="1249"/>
      <c r="D21" s="1250"/>
      <c r="E21" s="1250"/>
      <c r="F21" s="1250"/>
      <c r="G21" s="2979" t="s">
        <v>4059</v>
      </c>
      <c r="H21" s="2979"/>
      <c r="I21" s="2979"/>
      <c r="J21" s="2979"/>
      <c r="K21" s="2979"/>
      <c r="L21" s="2979"/>
      <c r="M21" s="2979"/>
      <c r="N21" s="2979"/>
      <c r="O21" s="2979"/>
      <c r="P21" s="2979"/>
      <c r="Q21" s="2979"/>
      <c r="R21" s="1254">
        <v>42369</v>
      </c>
      <c r="S21" s="2979" t="s">
        <v>4060</v>
      </c>
      <c r="T21" s="2979"/>
      <c r="U21" s="2979"/>
      <c r="V21" s="2979"/>
      <c r="W21" s="2979"/>
      <c r="X21" s="2979"/>
      <c r="Y21" s="2979"/>
      <c r="Z21" s="1251"/>
      <c r="AA21" s="1255"/>
      <c r="AB21" s="1253"/>
      <c r="AC21" s="1253"/>
      <c r="AD21" s="1253"/>
      <c r="AE21" s="1253"/>
      <c r="AF21" s="1253"/>
      <c r="AG21" s="1248"/>
      <c r="AH21" s="1248"/>
      <c r="AI21" s="1248"/>
      <c r="AJ21" s="1248"/>
      <c r="AK21" s="1248"/>
      <c r="AL21" s="1248"/>
      <c r="AM21" s="1248"/>
      <c r="AN21" s="1248"/>
      <c r="AO21" s="1248"/>
      <c r="AP21" s="1248"/>
      <c r="AQ21" s="1248"/>
    </row>
    <row r="22" spans="2:43" ht="15" customHeight="1">
      <c r="C22" s="1249"/>
      <c r="D22" s="1250"/>
      <c r="E22" s="1250"/>
      <c r="F22" s="1250"/>
      <c r="G22" s="3021" t="s">
        <v>4117</v>
      </c>
      <c r="H22" s="1256"/>
      <c r="I22" s="3021" t="s">
        <v>4118</v>
      </c>
      <c r="J22" s="1257"/>
      <c r="K22" s="3021" t="s">
        <v>4119</v>
      </c>
      <c r="L22" s="1258"/>
      <c r="M22" s="3024" t="s">
        <v>4109</v>
      </c>
      <c r="N22" s="1258"/>
      <c r="O22" s="3021" t="s">
        <v>4120</v>
      </c>
      <c r="P22" s="1258"/>
      <c r="Q22" s="3021" t="s">
        <v>2928</v>
      </c>
      <c r="R22" s="1259"/>
      <c r="S22" s="1198"/>
      <c r="T22" s="1198"/>
      <c r="U22" s="1198"/>
      <c r="V22" s="1198"/>
      <c r="W22" s="1198"/>
      <c r="X22" s="1198"/>
      <c r="Y22" s="1198"/>
      <c r="Z22" s="1251"/>
      <c r="AB22" s="1253"/>
      <c r="AC22" s="1253"/>
      <c r="AD22" s="1253"/>
      <c r="AE22" s="1253"/>
      <c r="AF22" s="1253"/>
      <c r="AG22" s="1248"/>
      <c r="AH22" s="1248"/>
      <c r="AI22" s="1248"/>
      <c r="AJ22" s="1248"/>
      <c r="AK22" s="1248"/>
      <c r="AL22" s="1248"/>
      <c r="AM22" s="1248"/>
      <c r="AN22" s="1248"/>
      <c r="AO22" s="1248"/>
      <c r="AP22" s="1248"/>
      <c r="AQ22" s="1248"/>
    </row>
    <row r="23" spans="2:43">
      <c r="C23" s="1249"/>
      <c r="D23" s="1250"/>
      <c r="E23" s="1250"/>
      <c r="F23" s="1250"/>
      <c r="G23" s="3022"/>
      <c r="H23" s="1256"/>
      <c r="I23" s="3022"/>
      <c r="J23" s="1257"/>
      <c r="K23" s="3022"/>
      <c r="L23" s="1258"/>
      <c r="M23" s="2978"/>
      <c r="N23" s="1258"/>
      <c r="O23" s="3022"/>
      <c r="P23" s="1258"/>
      <c r="Q23" s="3022"/>
      <c r="R23" s="1259"/>
      <c r="S23" s="1198"/>
      <c r="T23" s="1198"/>
      <c r="U23" s="1198"/>
      <c r="V23" s="1198"/>
      <c r="W23" s="1198"/>
      <c r="X23" s="1198"/>
      <c r="Y23" s="1198"/>
      <c r="Z23" s="1251"/>
      <c r="AB23" s="1253"/>
      <c r="AC23" s="1253"/>
      <c r="AD23" s="1253"/>
      <c r="AE23" s="1253"/>
      <c r="AF23" s="1253"/>
      <c r="AG23" s="1248"/>
      <c r="AH23" s="1248"/>
      <c r="AI23" s="1248"/>
      <c r="AJ23" s="1248"/>
      <c r="AK23" s="1248"/>
      <c r="AL23" s="1248"/>
      <c r="AM23" s="1248"/>
      <c r="AN23" s="1248"/>
      <c r="AO23" s="1248"/>
      <c r="AP23" s="1248"/>
      <c r="AQ23" s="1248"/>
    </row>
    <row r="24" spans="2:43" ht="15" customHeight="1">
      <c r="C24" s="1249"/>
      <c r="D24" s="1250"/>
      <c r="E24" s="1250"/>
      <c r="F24" s="1250"/>
      <c r="G24" s="3023"/>
      <c r="H24" s="1256"/>
      <c r="I24" s="3023"/>
      <c r="J24" s="1257"/>
      <c r="K24" s="3022"/>
      <c r="L24" s="1258"/>
      <c r="M24" s="2978"/>
      <c r="N24" s="1258"/>
      <c r="O24" s="3023"/>
      <c r="P24" s="1258"/>
      <c r="Q24" s="3023"/>
      <c r="R24" s="1259"/>
      <c r="S24" s="1260"/>
      <c r="T24" s="1256"/>
      <c r="U24" s="1260"/>
      <c r="V24" s="1257"/>
      <c r="W24" s="1260"/>
      <c r="X24" s="1258"/>
      <c r="Y24" s="1260"/>
      <c r="Z24" s="1251"/>
      <c r="AB24" s="1253"/>
      <c r="AC24" s="1253"/>
      <c r="AD24" s="1253"/>
      <c r="AE24" s="1253"/>
      <c r="AF24" s="1253"/>
      <c r="AG24" s="1248"/>
      <c r="AH24" s="1248"/>
      <c r="AI24" s="1248"/>
      <c r="AJ24" s="1248"/>
      <c r="AK24" s="1248"/>
      <c r="AL24" s="1248"/>
      <c r="AM24" s="1248"/>
      <c r="AN24" s="1248"/>
      <c r="AO24" s="1248"/>
      <c r="AP24" s="1248"/>
      <c r="AQ24" s="1248"/>
    </row>
    <row r="25" spans="2:43">
      <c r="C25" s="1249"/>
      <c r="D25" s="1250"/>
      <c r="E25" s="1250"/>
      <c r="F25" s="1250"/>
      <c r="G25" s="3023"/>
      <c r="H25" s="1256"/>
      <c r="I25" s="3023"/>
      <c r="J25" s="1257"/>
      <c r="K25" s="3022"/>
      <c r="L25" s="1258"/>
      <c r="M25" s="2978"/>
      <c r="N25" s="1258"/>
      <c r="O25" s="3023"/>
      <c r="P25" s="1258"/>
      <c r="Q25" s="3023"/>
      <c r="R25" s="1259"/>
      <c r="S25" s="1260" t="s">
        <v>3579</v>
      </c>
      <c r="T25" s="1256"/>
      <c r="U25" s="1260" t="s">
        <v>3580</v>
      </c>
      <c r="V25" s="1257"/>
      <c r="W25" s="1260" t="s">
        <v>3581</v>
      </c>
      <c r="X25" s="1258"/>
      <c r="Y25" s="1260" t="s">
        <v>2928</v>
      </c>
      <c r="Z25" s="1251"/>
      <c r="AB25" s="1253"/>
      <c r="AC25" s="1253"/>
      <c r="AD25" s="1253"/>
      <c r="AE25" s="1253"/>
      <c r="AF25" s="1253"/>
      <c r="AG25" s="1248"/>
      <c r="AH25" s="1248"/>
      <c r="AI25" s="1248"/>
      <c r="AJ25" s="1248"/>
      <c r="AK25" s="1248"/>
      <c r="AL25" s="1248"/>
      <c r="AM25" s="1248"/>
      <c r="AN25" s="1248"/>
      <c r="AO25" s="1248"/>
      <c r="AP25" s="1248"/>
      <c r="AQ25" s="1248"/>
    </row>
    <row r="26" spans="2:43">
      <c r="C26" s="1249"/>
      <c r="D26" s="1250"/>
      <c r="E26" s="1250"/>
      <c r="F26" s="1261" t="s">
        <v>2945</v>
      </c>
      <c r="G26" s="3025" t="s">
        <v>4121</v>
      </c>
      <c r="H26" s="3025"/>
      <c r="I26" s="3025"/>
      <c r="J26" s="3025"/>
      <c r="K26" s="3025"/>
      <c r="L26" s="3025"/>
      <c r="M26" s="3025"/>
      <c r="N26" s="3025"/>
      <c r="O26" s="3025"/>
      <c r="P26" s="3025"/>
      <c r="Q26" s="3025"/>
      <c r="R26" s="1258"/>
      <c r="S26" s="3025" t="s">
        <v>4122</v>
      </c>
      <c r="T26" s="3025"/>
      <c r="U26" s="3025"/>
      <c r="V26" s="3025"/>
      <c r="W26" s="3025"/>
      <c r="X26" s="3025"/>
      <c r="Y26" s="3025"/>
      <c r="Z26" s="1251"/>
      <c r="AB26" s="1253"/>
      <c r="AC26" s="1253"/>
      <c r="AD26" s="1253"/>
      <c r="AE26" s="1253"/>
      <c r="AF26" s="1253"/>
      <c r="AG26" s="1248"/>
      <c r="AH26" s="1248"/>
      <c r="AI26" s="1248"/>
      <c r="AJ26" s="1248"/>
      <c r="AK26" s="1248"/>
      <c r="AL26" s="1248"/>
      <c r="AM26" s="1248"/>
      <c r="AN26" s="1248"/>
      <c r="AO26" s="1248"/>
      <c r="AP26" s="1248"/>
      <c r="AQ26" s="1248"/>
    </row>
    <row r="27" spans="2:43">
      <c r="B27" s="1174" t="s">
        <v>4066</v>
      </c>
      <c r="C27" s="1249"/>
      <c r="D27" s="1250"/>
      <c r="E27" s="1250"/>
      <c r="F27" s="1250"/>
      <c r="G27" s="1302"/>
      <c r="H27" s="1302"/>
      <c r="I27" s="1302"/>
      <c r="J27" s="1302"/>
      <c r="K27" s="1302"/>
      <c r="L27" s="1302"/>
      <c r="M27" s="1302"/>
      <c r="N27" s="1302"/>
      <c r="O27" s="1302"/>
      <c r="P27" s="1302"/>
      <c r="Q27" s="1302"/>
      <c r="R27" s="1258"/>
      <c r="S27" s="1302"/>
      <c r="T27" s="1302"/>
      <c r="U27" s="1302"/>
      <c r="V27" s="1302"/>
      <c r="W27" s="1302"/>
      <c r="X27" s="1302"/>
      <c r="Y27" s="1302"/>
      <c r="Z27" s="1251"/>
      <c r="AB27" s="1253"/>
      <c r="AC27" s="1253"/>
      <c r="AD27" s="1253"/>
      <c r="AE27" s="1253"/>
      <c r="AF27" s="1253"/>
      <c r="AG27" s="1248"/>
      <c r="AH27" s="1248"/>
      <c r="AI27" s="1248"/>
      <c r="AJ27" s="1248"/>
      <c r="AK27" s="1248"/>
      <c r="AL27" s="1248"/>
      <c r="AM27" s="1248"/>
      <c r="AN27" s="1248"/>
      <c r="AO27" s="1248"/>
      <c r="AP27" s="1248"/>
      <c r="AQ27" s="1248"/>
    </row>
    <row r="28" spans="2:43">
      <c r="B28" s="1262"/>
      <c r="C28" s="1249"/>
      <c r="D28" s="1250"/>
      <c r="E28" s="1250"/>
      <c r="F28" s="1250"/>
      <c r="U28" s="1263"/>
      <c r="V28" s="1263"/>
      <c r="W28" s="1264"/>
      <c r="X28" s="1265"/>
      <c r="Y28" s="1266"/>
      <c r="Z28" s="1251"/>
      <c r="AB28" s="1253"/>
      <c r="AC28" s="1253"/>
      <c r="AD28" s="1253"/>
      <c r="AE28" s="1253"/>
      <c r="AF28" s="1253"/>
      <c r="AG28" s="1248"/>
      <c r="AH28" s="1248"/>
      <c r="AI28" s="1248"/>
      <c r="AJ28" s="1248"/>
      <c r="AK28" s="1248"/>
      <c r="AL28" s="1248"/>
      <c r="AM28" s="1248"/>
      <c r="AN28" s="1248"/>
      <c r="AO28" s="1248"/>
      <c r="AP28" s="1248"/>
      <c r="AQ28" s="1248"/>
    </row>
    <row r="29" spans="2:43">
      <c r="C29" s="1249"/>
      <c r="D29" s="1250"/>
      <c r="E29" s="1250"/>
      <c r="F29" s="1250"/>
      <c r="U29" s="1263"/>
      <c r="V29" s="1263"/>
      <c r="W29" s="1264"/>
      <c r="X29" s="1265"/>
      <c r="Y29" s="1266"/>
      <c r="Z29" s="1251"/>
      <c r="AB29" s="1253"/>
      <c r="AC29" s="1253"/>
      <c r="AD29" s="1253"/>
      <c r="AE29" s="1253"/>
      <c r="AF29" s="1253"/>
      <c r="AG29" s="1248"/>
      <c r="AH29" s="1248"/>
      <c r="AI29" s="1248"/>
      <c r="AJ29" s="1248"/>
      <c r="AK29" s="1248"/>
      <c r="AL29" s="1248"/>
      <c r="AM29" s="1248"/>
      <c r="AN29" s="1248"/>
      <c r="AO29" s="1248"/>
      <c r="AP29" s="1248"/>
      <c r="AQ29" s="1248"/>
    </row>
    <row r="30" spans="2:43">
      <c r="C30" s="1249"/>
      <c r="D30" s="1250"/>
      <c r="E30" s="1250"/>
      <c r="I30" s="1269">
        <v>0</v>
      </c>
      <c r="J30" s="1269">
        <v>0</v>
      </c>
      <c r="K30" s="1269">
        <v>0</v>
      </c>
      <c r="L30" s="1269">
        <v>0</v>
      </c>
      <c r="M30" s="1269">
        <v>0</v>
      </c>
      <c r="O30" s="1269">
        <v>0</v>
      </c>
      <c r="Q30" s="1269">
        <f>'13.'!F30+I30+M30+K30+O30</f>
        <v>657865</v>
      </c>
      <c r="S30" s="1269">
        <v>415962130</v>
      </c>
      <c r="T30" s="1269"/>
      <c r="U30" s="1269">
        <v>0</v>
      </c>
      <c r="V30" s="1269"/>
      <c r="W30" s="1269">
        <v>0</v>
      </c>
      <c r="X30" s="1265"/>
      <c r="Y30" s="1269">
        <f>S30+U30+W30</f>
        <v>415962130</v>
      </c>
      <c r="Z30" s="1251"/>
      <c r="AA30" s="1270"/>
      <c r="AB30" s="1253"/>
      <c r="AC30" s="1253"/>
      <c r="AD30" s="1253"/>
      <c r="AE30" s="1253"/>
      <c r="AF30" s="1253"/>
      <c r="AG30" s="1248"/>
      <c r="AH30" s="1248"/>
      <c r="AI30" s="1248"/>
      <c r="AJ30" s="1248"/>
      <c r="AK30" s="1248"/>
      <c r="AL30" s="1248"/>
      <c r="AM30" s="1248"/>
      <c r="AN30" s="1248"/>
      <c r="AO30" s="1248"/>
      <c r="AP30" s="1248"/>
      <c r="AQ30" s="1248"/>
    </row>
    <row r="31" spans="2:43">
      <c r="B31" s="1271"/>
      <c r="C31" s="1249"/>
      <c r="D31" s="1250"/>
      <c r="E31" s="1250"/>
      <c r="G31" s="1269"/>
      <c r="I31" s="1269"/>
      <c r="J31" s="1269"/>
      <c r="K31" s="1269"/>
      <c r="L31" s="1269"/>
      <c r="M31" s="1269"/>
      <c r="O31" s="1269"/>
      <c r="Q31" s="1269"/>
      <c r="S31" s="1269"/>
      <c r="T31" s="1269"/>
      <c r="U31" s="1269"/>
      <c r="V31" s="1269"/>
      <c r="W31" s="1269"/>
      <c r="X31" s="1265"/>
      <c r="Y31" s="1269"/>
      <c r="Z31" s="1251"/>
      <c r="AA31" s="1270"/>
      <c r="AB31" s="1253"/>
      <c r="AC31" s="1253"/>
      <c r="AD31" s="1253"/>
      <c r="AE31" s="1253"/>
      <c r="AF31" s="1253"/>
      <c r="AG31" s="1248"/>
      <c r="AH31" s="1248"/>
      <c r="AI31" s="1248"/>
      <c r="AJ31" s="1248"/>
      <c r="AK31" s="1248"/>
      <c r="AL31" s="1248"/>
      <c r="AM31" s="1248"/>
      <c r="AN31" s="1248"/>
      <c r="AO31" s="1248"/>
      <c r="AP31" s="1248"/>
      <c r="AQ31" s="1248"/>
    </row>
    <row r="32" spans="2:43">
      <c r="C32" s="1249"/>
      <c r="D32" s="1250"/>
      <c r="E32" s="1250"/>
      <c r="G32" s="1269"/>
      <c r="I32" s="1269"/>
      <c r="J32" s="1269"/>
      <c r="K32" s="1269"/>
      <c r="L32" s="1269"/>
      <c r="M32" s="1269"/>
      <c r="O32" s="1269"/>
      <c r="Q32" s="1269"/>
      <c r="S32" s="1269"/>
      <c r="T32" s="1269"/>
      <c r="U32" s="1269"/>
      <c r="V32" s="1269"/>
      <c r="W32" s="1269"/>
      <c r="X32" s="1265"/>
      <c r="Y32" s="1269"/>
      <c r="Z32" s="1251"/>
      <c r="AA32" s="1270"/>
      <c r="AB32" s="1253"/>
      <c r="AC32" s="1253"/>
      <c r="AD32" s="1253"/>
      <c r="AE32" s="1253"/>
      <c r="AF32" s="1253"/>
      <c r="AG32" s="1248"/>
      <c r="AH32" s="1248"/>
      <c r="AI32" s="1248"/>
      <c r="AJ32" s="1248"/>
      <c r="AK32" s="1248"/>
      <c r="AL32" s="1248"/>
      <c r="AM32" s="1248"/>
      <c r="AN32" s="1248"/>
      <c r="AO32" s="1248"/>
      <c r="AP32" s="1248"/>
      <c r="AQ32" s="1248"/>
    </row>
    <row r="33" spans="2:43">
      <c r="C33" s="1249"/>
      <c r="D33" s="1250"/>
      <c r="E33" s="1250"/>
      <c r="F33" s="1272">
        <v>16.2</v>
      </c>
      <c r="G33" s="1269">
        <f>'3-7'!G42</f>
        <v>90747</v>
      </c>
      <c r="I33" s="1269">
        <v>0</v>
      </c>
      <c r="J33" s="1269">
        <v>0</v>
      </c>
      <c r="K33" s="1269">
        <v>0</v>
      </c>
      <c r="L33" s="1269">
        <v>0</v>
      </c>
      <c r="M33" s="1269">
        <v>0</v>
      </c>
      <c r="O33" s="1269">
        <v>0</v>
      </c>
      <c r="Q33" s="1269">
        <f>G33+I33+M33+K33+O33</f>
        <v>90747</v>
      </c>
      <c r="S33" s="1269">
        <v>0</v>
      </c>
      <c r="T33" s="1269"/>
      <c r="U33" s="1269">
        <v>85017000</v>
      </c>
      <c r="V33" s="1269"/>
      <c r="W33" s="1269">
        <v>0</v>
      </c>
      <c r="X33" s="1265"/>
      <c r="Y33" s="1269">
        <f>S33+U33+W33</f>
        <v>85017000</v>
      </c>
      <c r="Z33" s="1251"/>
      <c r="AA33" s="1273"/>
      <c r="AB33" s="1253"/>
      <c r="AC33" s="1253"/>
      <c r="AD33" s="1253"/>
      <c r="AE33" s="1253"/>
      <c r="AF33" s="1253"/>
      <c r="AG33" s="1248"/>
      <c r="AH33" s="1248"/>
      <c r="AI33" s="1248"/>
      <c r="AJ33" s="1248"/>
      <c r="AK33" s="1248"/>
      <c r="AL33" s="1248"/>
      <c r="AM33" s="1248"/>
      <c r="AN33" s="1248"/>
      <c r="AO33" s="1248"/>
      <c r="AP33" s="1248"/>
      <c r="AQ33" s="1248"/>
    </row>
    <row r="34" spans="2:43">
      <c r="C34" s="1249"/>
      <c r="D34" s="1250"/>
      <c r="E34" s="1250"/>
      <c r="F34" s="1272">
        <v>16.2</v>
      </c>
      <c r="G34" s="1269" t="e">
        <f>'3-7'!#REF!</f>
        <v>#REF!</v>
      </c>
      <c r="I34" s="1269">
        <v>0</v>
      </c>
      <c r="J34" s="1269">
        <v>0</v>
      </c>
      <c r="K34" s="1269">
        <v>0</v>
      </c>
      <c r="L34" s="1269">
        <v>0</v>
      </c>
      <c r="M34" s="1269">
        <v>0</v>
      </c>
      <c r="O34" s="1269">
        <v>0</v>
      </c>
      <c r="Q34" s="1269" t="e">
        <f>G34+I34+M34+K34+O34</f>
        <v>#REF!</v>
      </c>
      <c r="S34" s="1269">
        <v>0</v>
      </c>
      <c r="T34" s="1269"/>
      <c r="U34" s="1269">
        <v>25842333</v>
      </c>
      <c r="V34" s="1269"/>
      <c r="W34" s="1269">
        <v>0</v>
      </c>
      <c r="X34" s="1265"/>
      <c r="Y34" s="1269">
        <f>S34+U34+W34</f>
        <v>25842333</v>
      </c>
      <c r="Z34" s="1251"/>
      <c r="AA34" s="1273"/>
      <c r="AB34" s="1253"/>
      <c r="AC34" s="1253"/>
      <c r="AD34" s="1253"/>
      <c r="AE34" s="1253"/>
      <c r="AF34" s="1253"/>
      <c r="AG34" s="1248"/>
      <c r="AH34" s="1248"/>
      <c r="AI34" s="1248"/>
      <c r="AJ34" s="1248"/>
      <c r="AK34" s="1248"/>
      <c r="AL34" s="1248"/>
      <c r="AM34" s="1248"/>
      <c r="AN34" s="1248"/>
      <c r="AO34" s="1248"/>
      <c r="AP34" s="1248"/>
      <c r="AQ34" s="1248"/>
    </row>
    <row r="35" spans="2:43">
      <c r="C35" s="1249"/>
      <c r="D35" s="1250"/>
      <c r="E35" s="1250"/>
      <c r="F35" s="1250"/>
      <c r="G35" s="1269"/>
      <c r="I35" s="1269"/>
      <c r="J35" s="1269"/>
      <c r="K35" s="1269"/>
      <c r="L35" s="1269"/>
      <c r="M35" s="1269"/>
      <c r="O35" s="1269"/>
      <c r="Q35" s="1269"/>
      <c r="S35" s="1269"/>
      <c r="T35" s="1269"/>
      <c r="U35" s="1269"/>
      <c r="V35" s="1269"/>
      <c r="W35" s="1269"/>
      <c r="X35" s="1265"/>
      <c r="Y35" s="1269"/>
      <c r="Z35" s="1251"/>
      <c r="AA35" s="1273"/>
      <c r="AB35" s="1253"/>
      <c r="AC35" s="1253"/>
      <c r="AD35" s="1253"/>
      <c r="AE35" s="1253"/>
      <c r="AF35" s="1253"/>
      <c r="AG35" s="1248"/>
      <c r="AH35" s="1248"/>
      <c r="AI35" s="1248"/>
      <c r="AJ35" s="1248"/>
      <c r="AK35" s="1248"/>
      <c r="AL35" s="1248"/>
      <c r="AM35" s="1248"/>
      <c r="AN35" s="1248"/>
      <c r="AO35" s="1248"/>
      <c r="AP35" s="1248"/>
      <c r="AQ35" s="1248"/>
    </row>
    <row r="36" spans="2:43">
      <c r="B36" s="1274" t="s">
        <v>3072</v>
      </c>
      <c r="C36" s="1249"/>
      <c r="D36" s="1250"/>
      <c r="E36" s="1250"/>
      <c r="F36" s="1250"/>
      <c r="G36" s="1269"/>
      <c r="I36" s="1269"/>
      <c r="J36" s="1269"/>
      <c r="K36" s="1269"/>
      <c r="L36" s="1269"/>
      <c r="M36" s="1269"/>
      <c r="O36" s="1269"/>
      <c r="Q36" s="1269"/>
      <c r="S36" s="1269"/>
      <c r="T36" s="1269"/>
      <c r="U36" s="1269"/>
      <c r="V36" s="1269"/>
      <c r="W36" s="1269"/>
      <c r="X36" s="1265"/>
      <c r="Y36" s="1269"/>
      <c r="Z36" s="1251"/>
      <c r="AA36" s="1273"/>
      <c r="AB36" s="1253"/>
      <c r="AC36" s="1253"/>
      <c r="AD36" s="1253"/>
      <c r="AE36" s="1253"/>
      <c r="AF36" s="1253"/>
      <c r="AG36" s="1248"/>
      <c r="AH36" s="1248"/>
      <c r="AI36" s="1248"/>
      <c r="AJ36" s="1248"/>
      <c r="AK36" s="1248"/>
      <c r="AL36" s="1248"/>
      <c r="AM36" s="1248"/>
      <c r="AN36" s="1248"/>
      <c r="AO36" s="1248"/>
      <c r="AP36" s="1248"/>
      <c r="AQ36" s="1248"/>
    </row>
    <row r="37" spans="2:43">
      <c r="B37" s="1268" t="s">
        <v>4130</v>
      </c>
      <c r="C37" s="1249"/>
      <c r="D37" s="1250"/>
      <c r="E37" s="1250"/>
      <c r="F37" s="1272">
        <v>16.2</v>
      </c>
      <c r="G37" s="1269">
        <f>'3-7'!H42</f>
        <v>40332</v>
      </c>
      <c r="I37" s="1269">
        <v>0</v>
      </c>
      <c r="J37" s="1269">
        <v>0</v>
      </c>
      <c r="K37" s="1269">
        <v>0</v>
      </c>
      <c r="L37" s="1269">
        <v>0</v>
      </c>
      <c r="M37" s="1269">
        <v>0</v>
      </c>
      <c r="O37" s="1269">
        <v>0</v>
      </c>
      <c r="Q37" s="1269">
        <f>G37+I37+M37+K37+O37</f>
        <v>40332</v>
      </c>
      <c r="S37" s="1269">
        <v>0</v>
      </c>
      <c r="T37" s="1269"/>
      <c r="U37" s="1269">
        <v>2000400</v>
      </c>
      <c r="V37" s="1269"/>
      <c r="W37" s="1269">
        <v>0</v>
      </c>
      <c r="X37" s="1265"/>
      <c r="Y37" s="1269">
        <f>S37+U37+W37</f>
        <v>2000400</v>
      </c>
      <c r="Z37" s="1251"/>
      <c r="AA37" s="1273"/>
      <c r="AB37" s="1253"/>
      <c r="AC37" s="1253"/>
      <c r="AD37" s="1253"/>
      <c r="AE37" s="1253"/>
      <c r="AF37" s="1253"/>
      <c r="AG37" s="1248"/>
      <c r="AH37" s="1248"/>
      <c r="AI37" s="1248"/>
      <c r="AJ37" s="1248"/>
      <c r="AK37" s="1248"/>
      <c r="AL37" s="1248"/>
      <c r="AM37" s="1248"/>
      <c r="AN37" s="1248"/>
      <c r="AO37" s="1248"/>
      <c r="AP37" s="1248"/>
      <c r="AQ37" s="1248"/>
    </row>
    <row r="38" spans="2:43" ht="14.4" thickBot="1">
      <c r="B38" s="1275"/>
      <c r="C38" s="1249"/>
      <c r="D38" s="1250"/>
      <c r="E38" s="1250"/>
      <c r="F38" s="1250"/>
      <c r="G38" s="1276" t="e">
        <f>SUM(G31:G37)</f>
        <v>#REF!</v>
      </c>
      <c r="I38" s="1276">
        <f>SUM(I30:I37)</f>
        <v>0</v>
      </c>
      <c r="K38" s="1269"/>
      <c r="M38" s="1296">
        <v>0</v>
      </c>
      <c r="O38" s="1276">
        <f>SUM(O30:O37)</f>
        <v>0</v>
      </c>
      <c r="Q38" s="1276" t="e">
        <f>G38+I38+M38+K38+O38</f>
        <v>#REF!</v>
      </c>
      <c r="S38" s="1276">
        <f>SUM(S30:S37)</f>
        <v>415962130</v>
      </c>
      <c r="T38" s="1269"/>
      <c r="U38" s="1276">
        <f>SUM(U30:U37)</f>
        <v>112859733</v>
      </c>
      <c r="V38" s="1269"/>
      <c r="W38" s="1276">
        <f>SUM(W30:W37)</f>
        <v>0</v>
      </c>
      <c r="X38" s="1265"/>
      <c r="Y38" s="1276">
        <f>SUM(Y30:Y37)</f>
        <v>528821863</v>
      </c>
      <c r="Z38" s="1251"/>
      <c r="AA38" s="1273"/>
      <c r="AB38" s="1253"/>
      <c r="AC38" s="1253"/>
      <c r="AD38" s="1253"/>
      <c r="AE38" s="1253"/>
      <c r="AF38" s="1253"/>
      <c r="AG38" s="1248"/>
      <c r="AH38" s="1248"/>
      <c r="AI38" s="1248"/>
      <c r="AJ38" s="1248"/>
      <c r="AK38" s="1248"/>
      <c r="AL38" s="1248"/>
      <c r="AM38" s="1248"/>
      <c r="AN38" s="1248"/>
      <c r="AO38" s="1248"/>
      <c r="AP38" s="1248"/>
      <c r="AQ38" s="1248"/>
    </row>
    <row r="39" spans="2:43" ht="14.4" thickTop="1">
      <c r="B39" s="1277"/>
      <c r="C39" s="1249"/>
      <c r="D39" s="1250"/>
      <c r="E39" s="1250"/>
      <c r="F39" s="1250"/>
      <c r="G39" s="1269"/>
      <c r="I39" s="1269"/>
      <c r="K39" s="1269"/>
      <c r="O39" s="1269"/>
      <c r="Q39" s="1269"/>
      <c r="S39" s="1269"/>
      <c r="T39" s="1269"/>
      <c r="U39" s="1269"/>
      <c r="V39" s="1269"/>
      <c r="W39" s="1269"/>
      <c r="X39" s="1265"/>
      <c r="Y39" s="1269"/>
      <c r="Z39" s="1251"/>
      <c r="AA39" s="1273"/>
      <c r="AB39" s="1253"/>
      <c r="AC39" s="1253"/>
      <c r="AD39" s="1253"/>
      <c r="AE39" s="1253"/>
      <c r="AF39" s="1253"/>
      <c r="AG39" s="1248"/>
      <c r="AH39" s="1248"/>
      <c r="AI39" s="1248"/>
      <c r="AJ39" s="1248"/>
      <c r="AK39" s="1248"/>
      <c r="AL39" s="1248"/>
      <c r="AM39" s="1248"/>
      <c r="AN39" s="1248"/>
      <c r="AO39" s="1248"/>
      <c r="AP39" s="1248"/>
      <c r="AQ39" s="1248"/>
    </row>
    <row r="40" spans="2:43">
      <c r="B40" s="1174" t="s">
        <v>4067</v>
      </c>
      <c r="C40" s="1249"/>
      <c r="D40" s="1250"/>
      <c r="E40" s="1250"/>
      <c r="F40" s="1272">
        <f>'[200]Note 16-18'!B1</f>
        <v>16.100000000000001</v>
      </c>
      <c r="S40" s="1269"/>
      <c r="T40" s="1269"/>
      <c r="U40" s="1269"/>
      <c r="V40" s="1269"/>
      <c r="W40" s="1269"/>
      <c r="X40" s="1265"/>
      <c r="Y40" s="1269"/>
      <c r="Z40" s="1251"/>
      <c r="AA40" s="1248"/>
      <c r="AB40" s="1253"/>
      <c r="AC40" s="1253"/>
      <c r="AD40" s="1253"/>
      <c r="AE40" s="1253"/>
      <c r="AF40" s="1253"/>
      <c r="AG40" s="1248"/>
      <c r="AH40" s="1248"/>
      <c r="AI40" s="1248"/>
      <c r="AJ40" s="1248"/>
      <c r="AK40" s="1248"/>
      <c r="AL40" s="1248"/>
      <c r="AM40" s="1248"/>
      <c r="AN40" s="1248"/>
      <c r="AO40" s="1248"/>
      <c r="AP40" s="1248"/>
      <c r="AQ40" s="1248"/>
    </row>
    <row r="41" spans="2:43">
      <c r="B41" s="1174"/>
      <c r="C41" s="1249"/>
      <c r="D41" s="1250"/>
      <c r="E41" s="1250"/>
      <c r="F41" s="1278"/>
      <c r="S41" s="1269"/>
      <c r="T41" s="1269"/>
      <c r="U41" s="1269"/>
      <c r="V41" s="1269"/>
      <c r="W41" s="1269"/>
      <c r="X41" s="1265"/>
      <c r="Y41" s="1269"/>
      <c r="Z41" s="1251"/>
      <c r="AA41" s="1248"/>
      <c r="AB41" s="1253"/>
      <c r="AC41" s="1253"/>
      <c r="AD41" s="1253"/>
      <c r="AE41" s="1253"/>
      <c r="AF41" s="1253"/>
      <c r="AG41" s="1248"/>
      <c r="AH41" s="1248"/>
      <c r="AI41" s="1248"/>
      <c r="AJ41" s="1248"/>
      <c r="AK41" s="1248"/>
      <c r="AL41" s="1248"/>
      <c r="AM41" s="1248"/>
      <c r="AN41" s="1248"/>
      <c r="AO41" s="1248"/>
      <c r="AP41" s="1248"/>
      <c r="AQ41" s="1248"/>
    </row>
    <row r="42" spans="2:43">
      <c r="B42" s="1267" t="s">
        <v>3797</v>
      </c>
      <c r="C42" s="1249"/>
      <c r="D42" s="1250"/>
      <c r="E42" s="1250"/>
      <c r="F42" s="1278"/>
      <c r="S42" s="1269"/>
      <c r="T42" s="1269"/>
      <c r="U42" s="1269"/>
      <c r="V42" s="1269"/>
      <c r="W42" s="1269"/>
      <c r="X42" s="1265"/>
      <c r="Y42" s="1269"/>
      <c r="Z42" s="1251"/>
      <c r="AA42" s="1248"/>
      <c r="AB42" s="1253"/>
      <c r="AC42" s="1253"/>
      <c r="AD42" s="1253"/>
      <c r="AE42" s="1253"/>
      <c r="AF42" s="1253"/>
      <c r="AG42" s="1248"/>
      <c r="AH42" s="1248"/>
      <c r="AI42" s="1248"/>
      <c r="AJ42" s="1248"/>
      <c r="AK42" s="1248"/>
      <c r="AL42" s="1248"/>
      <c r="AM42" s="1248"/>
      <c r="AN42" s="1248"/>
      <c r="AO42" s="1248"/>
      <c r="AP42" s="1248"/>
      <c r="AQ42" s="1248"/>
    </row>
    <row r="43" spans="2:43">
      <c r="B43" s="1279" t="s">
        <v>4125</v>
      </c>
      <c r="C43" s="1249"/>
      <c r="D43" s="1250"/>
      <c r="E43" s="1250"/>
      <c r="F43" s="1250"/>
      <c r="G43" s="1269">
        <v>0</v>
      </c>
      <c r="I43" s="1269">
        <v>0</v>
      </c>
      <c r="K43" s="1280">
        <v>0</v>
      </c>
      <c r="M43" s="1269">
        <v>0</v>
      </c>
      <c r="O43" s="1269">
        <f>BS!E11</f>
        <v>19205</v>
      </c>
      <c r="Q43" s="1269">
        <f>G43+I43+M43+K43+O43</f>
        <v>19205</v>
      </c>
      <c r="S43" s="1281"/>
      <c r="T43" s="1281"/>
      <c r="U43" s="1281"/>
      <c r="V43" s="1281"/>
      <c r="W43" s="1281"/>
      <c r="X43" s="1251"/>
      <c r="Y43" s="1281"/>
      <c r="Z43" s="1251"/>
      <c r="AA43" s="1253"/>
      <c r="AB43" s="1253"/>
      <c r="AC43" s="1253"/>
      <c r="AD43" s="1253"/>
      <c r="AE43" s="1253"/>
      <c r="AF43" s="1253"/>
      <c r="AG43" s="1248"/>
      <c r="AH43" s="1248"/>
      <c r="AI43" s="1248"/>
      <c r="AJ43" s="1248"/>
      <c r="AK43" s="1248"/>
      <c r="AL43" s="1248"/>
      <c r="AM43" s="1248"/>
      <c r="AN43" s="1248"/>
      <c r="AO43" s="1248"/>
      <c r="AP43" s="1248"/>
      <c r="AQ43" s="1248"/>
    </row>
    <row r="44" spans="2:43">
      <c r="B44" s="1279" t="str">
        <f>BS!A14</f>
        <v>Markup receivable on bank deposit and Investments</v>
      </c>
      <c r="C44" s="1249"/>
      <c r="D44" s="1250"/>
      <c r="E44" s="1250"/>
      <c r="F44" s="1250"/>
      <c r="G44" s="1269">
        <v>0</v>
      </c>
      <c r="I44" s="1269">
        <v>0</v>
      </c>
      <c r="K44" s="1280">
        <v>0</v>
      </c>
      <c r="M44" s="1269">
        <v>0</v>
      </c>
      <c r="O44" s="1269">
        <f>BS!E14</f>
        <v>68</v>
      </c>
      <c r="Q44" s="1269">
        <f>G44+I44+M44+K44+O44</f>
        <v>68</v>
      </c>
      <c r="S44" s="1281"/>
      <c r="T44" s="1281"/>
      <c r="U44" s="1281"/>
      <c r="V44" s="1281"/>
      <c r="W44" s="1281"/>
      <c r="X44" s="1251"/>
      <c r="Y44" s="1281"/>
      <c r="Z44" s="1251"/>
      <c r="AA44" s="1253"/>
      <c r="AB44" s="1253"/>
      <c r="AC44" s="1253"/>
      <c r="AD44" s="1253"/>
      <c r="AE44" s="1253"/>
      <c r="AF44" s="1253"/>
      <c r="AG44" s="1248"/>
      <c r="AH44" s="1248"/>
      <c r="AI44" s="1248"/>
      <c r="AJ44" s="1248"/>
      <c r="AK44" s="1248"/>
      <c r="AL44" s="1248"/>
      <c r="AM44" s="1248"/>
      <c r="AN44" s="1248"/>
      <c r="AO44" s="1248"/>
      <c r="AP44" s="1248"/>
      <c r="AQ44" s="1248"/>
    </row>
    <row r="45" spans="2:43">
      <c r="B45" s="1279" t="str">
        <f>BS!A13</f>
        <v>Dividend receivable</v>
      </c>
      <c r="C45" s="1249"/>
      <c r="D45" s="1250"/>
      <c r="E45" s="1250"/>
      <c r="F45" s="1250"/>
      <c r="G45" s="1269">
        <v>0</v>
      </c>
      <c r="I45" s="1269">
        <v>0</v>
      </c>
      <c r="K45" s="1280"/>
      <c r="M45" s="1269">
        <v>0</v>
      </c>
      <c r="O45" s="1269">
        <f>BS!E13</f>
        <v>4821</v>
      </c>
      <c r="Q45" s="1269">
        <f>G45+I45+M45+K45+O45</f>
        <v>4821</v>
      </c>
      <c r="S45" s="1281"/>
      <c r="T45" s="1281"/>
      <c r="U45" s="1281"/>
      <c r="V45" s="1281"/>
      <c r="W45" s="1281"/>
      <c r="X45" s="1251"/>
      <c r="Y45" s="1281"/>
      <c r="Z45" s="1251"/>
      <c r="AA45" s="1253"/>
      <c r="AB45" s="1253"/>
      <c r="AC45" s="1253"/>
      <c r="AD45" s="1253"/>
      <c r="AE45" s="1253"/>
      <c r="AF45" s="1253"/>
      <c r="AG45" s="1248"/>
      <c r="AH45" s="1248"/>
      <c r="AI45" s="1248"/>
      <c r="AJ45" s="1248"/>
      <c r="AK45" s="1248"/>
      <c r="AL45" s="1248"/>
      <c r="AM45" s="1248"/>
      <c r="AN45" s="1248"/>
      <c r="AO45" s="1248"/>
      <c r="AP45" s="1248"/>
      <c r="AQ45" s="1248"/>
    </row>
    <row r="46" spans="2:43">
      <c r="B46" s="1279" t="str">
        <f>BS!A16</f>
        <v>Advances, deposits and other receivables</v>
      </c>
      <c r="C46" s="1249"/>
      <c r="D46" s="1250"/>
      <c r="E46" s="1250"/>
      <c r="F46" s="1250"/>
      <c r="G46" s="1269">
        <v>0</v>
      </c>
      <c r="I46" s="1269">
        <v>0</v>
      </c>
      <c r="K46" s="1280"/>
      <c r="M46" s="1269">
        <v>0</v>
      </c>
      <c r="O46" s="1269">
        <f>BS!E16</f>
        <v>4541</v>
      </c>
      <c r="Q46" s="1269">
        <f>G46+I46+M46+K46+O46</f>
        <v>4541</v>
      </c>
      <c r="S46" s="1281"/>
      <c r="T46" s="1281"/>
      <c r="U46" s="1281"/>
      <c r="V46" s="1281"/>
      <c r="W46" s="1281"/>
      <c r="X46" s="1251"/>
      <c r="Y46" s="1281"/>
      <c r="Z46" s="1251"/>
      <c r="AA46" s="1253"/>
      <c r="AB46" s="1253"/>
      <c r="AC46" s="1253"/>
      <c r="AD46" s="1253"/>
      <c r="AE46" s="1253"/>
      <c r="AF46" s="1253"/>
      <c r="AG46" s="1248"/>
      <c r="AH46" s="1248"/>
      <c r="AI46" s="1248"/>
      <c r="AJ46" s="1248"/>
      <c r="AK46" s="1248"/>
      <c r="AL46" s="1248"/>
      <c r="AM46" s="1248"/>
      <c r="AN46" s="1248"/>
      <c r="AO46" s="1248"/>
      <c r="AP46" s="1248"/>
      <c r="AQ46" s="1248"/>
    </row>
    <row r="47" spans="2:43">
      <c r="B47" s="1279"/>
      <c r="C47" s="1249"/>
      <c r="D47" s="1250"/>
      <c r="E47" s="1250"/>
      <c r="F47" s="1250"/>
      <c r="G47" s="1269"/>
      <c r="I47" s="1269"/>
      <c r="K47" s="1280"/>
      <c r="O47" s="1269"/>
      <c r="Q47" s="1269"/>
      <c r="S47" s="1281"/>
      <c r="T47" s="1281"/>
      <c r="U47" s="1281"/>
      <c r="V47" s="1281"/>
      <c r="W47" s="1281"/>
      <c r="X47" s="1251"/>
      <c r="Y47" s="1281"/>
      <c r="Z47" s="1251"/>
      <c r="AA47" s="1253"/>
      <c r="AB47" s="1253"/>
      <c r="AC47" s="1253"/>
      <c r="AD47" s="1253"/>
      <c r="AE47" s="1253"/>
      <c r="AF47" s="1253"/>
      <c r="AG47" s="1248"/>
      <c r="AH47" s="1248"/>
      <c r="AI47" s="1248"/>
      <c r="AJ47" s="1248"/>
      <c r="AK47" s="1248"/>
      <c r="AL47" s="1248"/>
      <c r="AM47" s="1248"/>
      <c r="AN47" s="1248"/>
      <c r="AO47" s="1248"/>
      <c r="AP47" s="1248"/>
      <c r="AQ47" s="1248"/>
    </row>
    <row r="48" spans="2:43">
      <c r="B48" s="1267" t="s">
        <v>3078</v>
      </c>
      <c r="C48" s="1249"/>
      <c r="D48" s="1250"/>
      <c r="E48" s="1250"/>
      <c r="F48" s="1250"/>
      <c r="G48" s="1269"/>
      <c r="I48" s="1269"/>
      <c r="K48" s="1280"/>
      <c r="O48" s="1269"/>
      <c r="Q48" s="1269"/>
      <c r="S48" s="1281"/>
      <c r="T48" s="1281"/>
      <c r="U48" s="1281"/>
      <c r="V48" s="1281"/>
      <c r="W48" s="1281"/>
      <c r="X48" s="1251"/>
      <c r="Y48" s="1281"/>
      <c r="Z48" s="1251"/>
      <c r="AA48" s="1253"/>
      <c r="AB48" s="1253"/>
      <c r="AC48" s="1253"/>
      <c r="AD48" s="1253"/>
      <c r="AE48" s="1253"/>
      <c r="AF48" s="1253"/>
      <c r="AG48" s="1248"/>
      <c r="AH48" s="1248"/>
      <c r="AI48" s="1248"/>
      <c r="AJ48" s="1248"/>
      <c r="AK48" s="1248"/>
      <c r="AL48" s="1248"/>
      <c r="AM48" s="1248"/>
      <c r="AN48" s="1248"/>
      <c r="AO48" s="1248"/>
      <c r="AP48" s="1248"/>
      <c r="AQ48" s="1248"/>
    </row>
    <row r="49" spans="2:43">
      <c r="B49" s="1293" t="s">
        <v>4132</v>
      </c>
      <c r="C49" s="1249"/>
      <c r="D49" s="1250"/>
      <c r="E49" s="1250"/>
      <c r="F49" s="1250"/>
      <c r="G49" s="1269">
        <v>0</v>
      </c>
      <c r="I49" s="1269">
        <v>0</v>
      </c>
      <c r="K49" s="1280"/>
      <c r="M49" s="1233" t="e">
        <f>'3-7'!#REF!</f>
        <v>#REF!</v>
      </c>
      <c r="O49" s="1269">
        <f>BS!G10</f>
        <v>0</v>
      </c>
      <c r="Q49" s="1269" t="e">
        <f>G49+I49+M49+K49+O49</f>
        <v>#REF!</v>
      </c>
      <c r="S49" s="1281"/>
      <c r="T49" s="1281"/>
      <c r="U49" s="1281"/>
      <c r="V49" s="1281"/>
      <c r="W49" s="1281"/>
      <c r="X49" s="1251"/>
      <c r="Y49" s="1281"/>
      <c r="Z49" s="1251"/>
      <c r="AA49" s="1253"/>
      <c r="AB49" s="1253"/>
      <c r="AC49" s="1253"/>
      <c r="AD49" s="1253"/>
      <c r="AE49" s="1253"/>
      <c r="AF49" s="1253"/>
      <c r="AG49" s="1248"/>
      <c r="AH49" s="1248"/>
      <c r="AI49" s="1248"/>
      <c r="AJ49" s="1248"/>
      <c r="AK49" s="1248"/>
      <c r="AL49" s="1248"/>
      <c r="AM49" s="1248"/>
      <c r="AN49" s="1248"/>
      <c r="AO49" s="1248"/>
      <c r="AP49" s="1248"/>
      <c r="AQ49" s="1248"/>
    </row>
    <row r="50" spans="2:43">
      <c r="B50" s="1279" t="s">
        <v>4125</v>
      </c>
      <c r="C50" s="1249"/>
      <c r="D50" s="1250"/>
      <c r="E50" s="1250"/>
      <c r="F50" s="1250"/>
      <c r="G50" s="1269">
        <v>0</v>
      </c>
      <c r="I50" s="1269">
        <v>0</v>
      </c>
      <c r="K50" s="1280">
        <v>0</v>
      </c>
      <c r="M50" s="1269">
        <v>0</v>
      </c>
      <c r="O50" s="1269">
        <f>BS!G11</f>
        <v>128400</v>
      </c>
      <c r="Q50" s="1269">
        <f>G50+I50+M50+K50+O50</f>
        <v>128400</v>
      </c>
      <c r="S50" s="1281"/>
      <c r="T50" s="1281"/>
      <c r="U50" s="1281"/>
      <c r="V50" s="1281"/>
      <c r="W50" s="1281"/>
      <c r="X50" s="1282"/>
      <c r="Y50" s="1281"/>
      <c r="Z50" s="1251"/>
      <c r="AA50" s="1253"/>
      <c r="AB50" s="1253"/>
      <c r="AC50" s="1253"/>
      <c r="AD50" s="1253"/>
      <c r="AE50" s="1253"/>
      <c r="AF50" s="1253"/>
      <c r="AG50" s="1248"/>
      <c r="AH50" s="1248"/>
      <c r="AI50" s="1248"/>
      <c r="AJ50" s="1248"/>
      <c r="AK50" s="1248"/>
      <c r="AL50" s="1248"/>
      <c r="AM50" s="1248"/>
      <c r="AN50" s="1248"/>
      <c r="AO50" s="1248"/>
      <c r="AP50" s="1248"/>
      <c r="AQ50" s="1248"/>
    </row>
    <row r="51" spans="2:43">
      <c r="B51" s="1279" t="s">
        <v>2938</v>
      </c>
      <c r="C51" s="1249"/>
      <c r="D51" s="1250"/>
      <c r="E51" s="1250"/>
      <c r="F51" s="1250"/>
      <c r="G51" s="1269">
        <v>0</v>
      </c>
      <c r="I51" s="1269">
        <v>0</v>
      </c>
      <c r="K51" s="1280">
        <v>0</v>
      </c>
      <c r="M51" s="1269">
        <v>0</v>
      </c>
      <c r="O51" s="1269">
        <f>BS!G14</f>
        <v>5820</v>
      </c>
      <c r="Q51" s="1269">
        <f>G51+I51+M51+K51+O51</f>
        <v>5820</v>
      </c>
      <c r="S51" s="1281"/>
      <c r="T51" s="1281"/>
      <c r="U51" s="1281"/>
      <c r="V51" s="1281"/>
      <c r="W51" s="1281"/>
      <c r="X51" s="1282"/>
      <c r="Y51" s="1281"/>
      <c r="Z51" s="1251"/>
      <c r="AA51" s="1253"/>
      <c r="AB51" s="1253"/>
      <c r="AC51" s="1253"/>
      <c r="AD51" s="1253"/>
      <c r="AE51" s="1253"/>
      <c r="AF51" s="1253"/>
      <c r="AG51" s="1248"/>
      <c r="AH51" s="1248"/>
      <c r="AI51" s="1248"/>
      <c r="AJ51" s="1248"/>
      <c r="AK51" s="1248"/>
      <c r="AL51" s="1248"/>
      <c r="AM51" s="1248"/>
      <c r="AN51" s="1248"/>
      <c r="AO51" s="1248"/>
      <c r="AP51" s="1248"/>
      <c r="AQ51" s="1248"/>
    </row>
    <row r="52" spans="2:43">
      <c r="B52" s="1279" t="s">
        <v>2948</v>
      </c>
      <c r="C52" s="1249"/>
      <c r="D52" s="1250"/>
      <c r="E52" s="1250"/>
      <c r="F52" s="1250"/>
      <c r="G52" s="1269">
        <v>0</v>
      </c>
      <c r="I52" s="1269">
        <v>0</v>
      </c>
      <c r="K52" s="1280">
        <v>0</v>
      </c>
      <c r="M52" s="1269">
        <v>0</v>
      </c>
      <c r="O52" s="1269">
        <f>BS!G13</f>
        <v>0</v>
      </c>
      <c r="Q52" s="1269">
        <f>G52+I52+M52+K52+O52</f>
        <v>0</v>
      </c>
      <c r="S52" s="1281"/>
      <c r="T52" s="1281"/>
      <c r="U52" s="1281"/>
      <c r="V52" s="1281"/>
      <c r="W52" s="1281"/>
      <c r="X52" s="1282"/>
      <c r="Y52" s="1281"/>
      <c r="Z52" s="1251"/>
      <c r="AA52" s="1253"/>
      <c r="AB52" s="1253"/>
      <c r="AC52" s="1253"/>
      <c r="AD52" s="1253"/>
      <c r="AE52" s="1253"/>
      <c r="AF52" s="1253"/>
      <c r="AG52" s="1248"/>
      <c r="AH52" s="1248"/>
      <c r="AI52" s="1248"/>
      <c r="AJ52" s="1248"/>
      <c r="AK52" s="1248"/>
      <c r="AL52" s="1248"/>
      <c r="AM52" s="1248"/>
      <c r="AN52" s="1248"/>
      <c r="AO52" s="1248"/>
      <c r="AP52" s="1248"/>
      <c r="AQ52" s="1248"/>
    </row>
    <row r="53" spans="2:43">
      <c r="B53" s="1279" t="s">
        <v>3882</v>
      </c>
      <c r="C53" s="1249"/>
      <c r="D53" s="1250"/>
      <c r="E53" s="1250"/>
      <c r="F53" s="1250"/>
      <c r="G53" s="1269">
        <v>0</v>
      </c>
      <c r="I53" s="1269">
        <v>0</v>
      </c>
      <c r="K53" s="1280">
        <v>0</v>
      </c>
      <c r="M53" s="1269">
        <v>0</v>
      </c>
      <c r="O53" s="1269">
        <f>BS!G16</f>
        <v>367</v>
      </c>
      <c r="Q53" s="1269">
        <f>G53+I53+M53+K53+O53</f>
        <v>367</v>
      </c>
      <c r="S53" s="1281"/>
      <c r="T53" s="1281"/>
      <c r="U53" s="1281"/>
      <c r="V53" s="1281"/>
      <c r="W53" s="1281"/>
      <c r="X53" s="1282"/>
      <c r="Y53" s="1281"/>
      <c r="Z53" s="1251"/>
      <c r="AA53" s="1253"/>
      <c r="AB53" s="1253"/>
      <c r="AC53" s="1253"/>
      <c r="AD53" s="1253"/>
      <c r="AE53" s="1253"/>
      <c r="AF53" s="1253"/>
      <c r="AG53" s="1248"/>
      <c r="AH53" s="1248"/>
      <c r="AI53" s="1248"/>
      <c r="AJ53" s="1248"/>
      <c r="AK53" s="1248"/>
      <c r="AL53" s="1248"/>
      <c r="AM53" s="1248"/>
      <c r="AN53" s="1248"/>
      <c r="AO53" s="1248"/>
      <c r="AP53" s="1248"/>
      <c r="AQ53" s="1248"/>
    </row>
    <row r="54" spans="2:43">
      <c r="B54" s="1279"/>
      <c r="C54" s="1249"/>
      <c r="D54" s="1250"/>
      <c r="E54" s="1250"/>
      <c r="F54" s="1250"/>
      <c r="G54" s="1269"/>
      <c r="I54" s="1269"/>
      <c r="K54" s="1280"/>
      <c r="O54" s="1269"/>
      <c r="Q54" s="1269"/>
      <c r="S54" s="1281"/>
      <c r="T54" s="1281"/>
      <c r="U54" s="1281"/>
      <c r="V54" s="1281"/>
      <c r="W54" s="1281"/>
      <c r="X54" s="1251"/>
      <c r="Y54" s="1281"/>
      <c r="Z54" s="1251"/>
      <c r="AA54" s="1253"/>
      <c r="AB54" s="1253"/>
      <c r="AC54" s="1253"/>
      <c r="AD54" s="1253"/>
      <c r="AE54" s="1253"/>
      <c r="AF54" s="1253"/>
      <c r="AG54" s="1248"/>
      <c r="AH54" s="1248"/>
      <c r="AI54" s="1248"/>
      <c r="AJ54" s="1248"/>
      <c r="AK54" s="1248"/>
      <c r="AL54" s="1248"/>
      <c r="AM54" s="1248"/>
      <c r="AN54" s="1248"/>
      <c r="AO54" s="1248"/>
      <c r="AP54" s="1248"/>
      <c r="AQ54" s="1248"/>
    </row>
    <row r="55" spans="2:43">
      <c r="B55" s="1267" t="s">
        <v>3072</v>
      </c>
      <c r="C55" s="1249"/>
      <c r="D55" s="1250"/>
      <c r="E55" s="1250"/>
      <c r="F55" s="1250"/>
      <c r="G55" s="1269"/>
      <c r="I55" s="1269"/>
      <c r="K55" s="1280"/>
      <c r="O55" s="1269"/>
      <c r="Q55" s="1269"/>
      <c r="S55" s="1281"/>
      <c r="T55" s="1281"/>
      <c r="U55" s="1281"/>
      <c r="V55" s="1281"/>
      <c r="W55" s="1281"/>
      <c r="X55" s="1251"/>
      <c r="Y55" s="1281"/>
      <c r="Z55" s="1251"/>
      <c r="AA55" s="1253"/>
      <c r="AB55" s="1253"/>
      <c r="AC55" s="1253"/>
      <c r="AD55" s="1253"/>
      <c r="AE55" s="1253"/>
      <c r="AF55" s="1253"/>
      <c r="AG55" s="1248"/>
      <c r="AH55" s="1248"/>
      <c r="AI55" s="1248"/>
      <c r="AJ55" s="1248"/>
      <c r="AK55" s="1248"/>
      <c r="AL55" s="1248"/>
      <c r="AM55" s="1248"/>
      <c r="AN55" s="1248"/>
      <c r="AO55" s="1248"/>
      <c r="AP55" s="1248"/>
      <c r="AQ55" s="1248"/>
    </row>
    <row r="56" spans="2:43">
      <c r="B56" s="1293" t="s">
        <v>4132</v>
      </c>
      <c r="C56" s="1249"/>
      <c r="D56" s="1250"/>
      <c r="E56" s="1250"/>
      <c r="F56" s="1250"/>
      <c r="G56" s="1269">
        <v>0</v>
      </c>
      <c r="I56" s="1269">
        <v>0</v>
      </c>
      <c r="K56" s="1280"/>
      <c r="M56" s="1233" t="e">
        <f>'3-7'!#REF!</f>
        <v>#REF!</v>
      </c>
      <c r="O56" s="1269"/>
      <c r="Q56" s="1269" t="e">
        <f>G56+I56+M56+K56+O56</f>
        <v>#REF!</v>
      </c>
      <c r="S56" s="1281"/>
      <c r="T56" s="1281"/>
      <c r="U56" s="1281"/>
      <c r="V56" s="1281"/>
      <c r="W56" s="1281"/>
      <c r="X56" s="1251"/>
      <c r="Y56" s="1281"/>
      <c r="Z56" s="1251"/>
      <c r="AA56" s="1253"/>
      <c r="AB56" s="1253"/>
      <c r="AC56" s="1253"/>
      <c r="AD56" s="1253"/>
      <c r="AE56" s="1253"/>
      <c r="AF56" s="1253"/>
      <c r="AG56" s="1248"/>
      <c r="AH56" s="1248"/>
      <c r="AI56" s="1248"/>
      <c r="AJ56" s="1248"/>
      <c r="AK56" s="1248"/>
      <c r="AL56" s="1248"/>
      <c r="AM56" s="1248"/>
      <c r="AN56" s="1248"/>
      <c r="AO56" s="1248"/>
      <c r="AP56" s="1248"/>
      <c r="AQ56" s="1248"/>
    </row>
    <row r="57" spans="2:43">
      <c r="B57" s="1279" t="s">
        <v>4125</v>
      </c>
      <c r="C57" s="1249"/>
      <c r="D57" s="1250"/>
      <c r="E57" s="1250"/>
      <c r="F57" s="1250"/>
      <c r="G57" s="1269">
        <v>0</v>
      </c>
      <c r="I57" s="1269">
        <v>0</v>
      </c>
      <c r="K57" s="1280">
        <v>0</v>
      </c>
      <c r="M57" s="1269">
        <v>0</v>
      </c>
      <c r="O57" s="1269">
        <f>BS!I11</f>
        <v>210634</v>
      </c>
      <c r="Q57" s="1269">
        <f>G57+I57+M57+K57+O57</f>
        <v>210634</v>
      </c>
      <c r="S57" s="1281"/>
      <c r="T57" s="1281"/>
      <c r="U57" s="1281"/>
      <c r="V57" s="1281"/>
      <c r="W57" s="1281"/>
      <c r="X57" s="1282"/>
      <c r="Y57" s="1281"/>
      <c r="Z57" s="1251"/>
      <c r="AA57" s="1253"/>
      <c r="AB57" s="1253"/>
      <c r="AC57" s="1253"/>
      <c r="AD57" s="1253"/>
      <c r="AE57" s="1253"/>
      <c r="AF57" s="1253"/>
      <c r="AG57" s="1248"/>
      <c r="AH57" s="1248"/>
      <c r="AI57" s="1248"/>
      <c r="AJ57" s="1248"/>
      <c r="AK57" s="1248"/>
      <c r="AL57" s="1248"/>
      <c r="AM57" s="1248"/>
      <c r="AN57" s="1248"/>
      <c r="AO57" s="1248"/>
      <c r="AP57" s="1248"/>
      <c r="AQ57" s="1248"/>
    </row>
    <row r="58" spans="2:43">
      <c r="B58" s="1279" t="s">
        <v>2938</v>
      </c>
      <c r="C58" s="1249"/>
      <c r="D58" s="1250"/>
      <c r="E58" s="1250"/>
      <c r="F58" s="1250"/>
      <c r="G58" s="1269">
        <v>0</v>
      </c>
      <c r="I58" s="1269">
        <v>0</v>
      </c>
      <c r="K58" s="1280">
        <v>0</v>
      </c>
      <c r="M58" s="1269">
        <v>0</v>
      </c>
      <c r="O58" s="1269">
        <f>BS!I14</f>
        <v>4087</v>
      </c>
      <c r="Q58" s="1269">
        <f>G58+I58+M58+K58+O58</f>
        <v>4087</v>
      </c>
      <c r="S58" s="1281"/>
      <c r="T58" s="1281"/>
      <c r="U58" s="1281"/>
      <c r="V58" s="1281"/>
      <c r="W58" s="1281"/>
      <c r="X58" s="1282"/>
      <c r="Y58" s="1281"/>
      <c r="Z58" s="1251"/>
      <c r="AA58" s="1253"/>
      <c r="AB58" s="1253"/>
      <c r="AC58" s="1253"/>
      <c r="AD58" s="1253"/>
      <c r="AE58" s="1253"/>
      <c r="AF58" s="1253"/>
      <c r="AG58" s="1248"/>
      <c r="AH58" s="1248"/>
      <c r="AI58" s="1248"/>
      <c r="AJ58" s="1248"/>
      <c r="AK58" s="1248"/>
      <c r="AL58" s="1248"/>
      <c r="AM58" s="1248"/>
      <c r="AN58" s="1248"/>
      <c r="AO58" s="1248"/>
      <c r="AP58" s="1248"/>
      <c r="AQ58" s="1248"/>
    </row>
    <row r="59" spans="2:43">
      <c r="B59" s="1279" t="s">
        <v>2948</v>
      </c>
      <c r="C59" s="1249"/>
      <c r="D59" s="1250"/>
      <c r="E59" s="1250"/>
      <c r="F59" s="1250"/>
      <c r="G59" s="1269">
        <v>0</v>
      </c>
      <c r="I59" s="1269">
        <v>0</v>
      </c>
      <c r="K59" s="1280"/>
      <c r="M59" s="1269">
        <v>0</v>
      </c>
      <c r="O59" s="1269">
        <f>BS!I13</f>
        <v>0</v>
      </c>
      <c r="Q59" s="1269">
        <f>G59+I59+M59+K59+O59</f>
        <v>0</v>
      </c>
      <c r="S59" s="1281"/>
      <c r="T59" s="1281"/>
      <c r="U59" s="1281"/>
      <c r="V59" s="1281"/>
      <c r="W59" s="1281"/>
      <c r="X59" s="1282"/>
      <c r="Y59" s="1281"/>
      <c r="Z59" s="1251"/>
      <c r="AA59" s="1253"/>
      <c r="AB59" s="1253"/>
      <c r="AC59" s="1253"/>
      <c r="AD59" s="1253"/>
      <c r="AE59" s="1253"/>
      <c r="AF59" s="1253"/>
      <c r="AG59" s="1248"/>
      <c r="AH59" s="1248"/>
      <c r="AI59" s="1248"/>
      <c r="AJ59" s="1248"/>
      <c r="AK59" s="1248"/>
      <c r="AL59" s="1248"/>
      <c r="AM59" s="1248"/>
      <c r="AN59" s="1248"/>
      <c r="AO59" s="1248"/>
      <c r="AP59" s="1248"/>
      <c r="AQ59" s="1248"/>
    </row>
    <row r="60" spans="2:43">
      <c r="B60" s="1279" t="s">
        <v>3882</v>
      </c>
      <c r="C60" s="1249"/>
      <c r="D60" s="1250"/>
      <c r="E60" s="1250"/>
      <c r="F60" s="1250"/>
      <c r="G60" s="1269">
        <v>0</v>
      </c>
      <c r="I60" s="1269">
        <v>0</v>
      </c>
      <c r="K60" s="1280">
        <v>0</v>
      </c>
      <c r="M60" s="1269">
        <v>0</v>
      </c>
      <c r="O60" s="1269">
        <f>BS!$I$16</f>
        <v>226</v>
      </c>
      <c r="Q60" s="1269">
        <f>G60+I60+M60+K60+O60</f>
        <v>226</v>
      </c>
      <c r="S60" s="1281"/>
      <c r="T60" s="1281"/>
      <c r="U60" s="1281"/>
      <c r="V60" s="1281"/>
      <c r="W60" s="1281"/>
      <c r="X60" s="1282"/>
      <c r="Y60" s="1281"/>
      <c r="Z60" s="1251"/>
      <c r="AA60" s="1253"/>
      <c r="AB60" s="1253"/>
      <c r="AC60" s="1253"/>
      <c r="AD60" s="1253"/>
      <c r="AE60" s="1253"/>
      <c r="AF60" s="1253"/>
      <c r="AG60" s="1248"/>
      <c r="AH60" s="1248"/>
      <c r="AI60" s="1248"/>
      <c r="AJ60" s="1248"/>
      <c r="AK60" s="1248"/>
      <c r="AL60" s="1248"/>
      <c r="AM60" s="1248"/>
      <c r="AN60" s="1248"/>
      <c r="AO60" s="1248"/>
      <c r="AP60" s="1248"/>
      <c r="AQ60" s="1248"/>
    </row>
    <row r="61" spans="2:43" ht="14.4" thickBot="1">
      <c r="C61" s="1249"/>
      <c r="D61" s="1250"/>
      <c r="E61" s="1250"/>
      <c r="F61" s="1250"/>
      <c r="G61" s="1283">
        <f>SUM(G43:G60)</f>
        <v>0</v>
      </c>
      <c r="I61" s="1283">
        <f>SUM(I43:I60)</f>
        <v>0</v>
      </c>
      <c r="K61" s="1283">
        <f>SUM(K30:K60)</f>
        <v>0</v>
      </c>
      <c r="M61" s="1283" t="e">
        <f>SUM(M43:M60)</f>
        <v>#REF!</v>
      </c>
      <c r="O61" s="1283">
        <f>SUM(O43:O60)</f>
        <v>378169</v>
      </c>
      <c r="Q61" s="1283" t="e">
        <f>SUM(Q43:Q60)</f>
        <v>#REF!</v>
      </c>
      <c r="S61" s="1284"/>
      <c r="T61" s="1251"/>
      <c r="U61" s="1284"/>
      <c r="V61" s="1251"/>
      <c r="W61" s="1284"/>
      <c r="X61" s="1251"/>
      <c r="Y61" s="1284"/>
      <c r="Z61" s="1251"/>
      <c r="AA61" s="1253"/>
      <c r="AB61" s="1253"/>
      <c r="AC61" s="1253"/>
      <c r="AD61" s="1253"/>
      <c r="AE61" s="1253"/>
      <c r="AF61" s="1253"/>
      <c r="AG61" s="1248"/>
      <c r="AH61" s="1248"/>
      <c r="AI61" s="1248"/>
      <c r="AJ61" s="1248"/>
      <c r="AK61" s="1248"/>
      <c r="AL61" s="1248"/>
      <c r="AM61" s="1248"/>
      <c r="AN61" s="1248"/>
      <c r="AO61" s="1248"/>
      <c r="AP61" s="1248"/>
      <c r="AQ61" s="1248"/>
    </row>
    <row r="62" spans="2:43" ht="15.75" customHeight="1" thickTop="1">
      <c r="C62" s="1249"/>
      <c r="D62" s="1250"/>
      <c r="E62" s="1250"/>
      <c r="F62" s="1250"/>
      <c r="G62" s="1284"/>
      <c r="H62" s="1284"/>
      <c r="I62" s="1284"/>
      <c r="J62" s="1284"/>
      <c r="K62" s="1284"/>
      <c r="L62" s="1284"/>
      <c r="M62" s="1284"/>
      <c r="N62" s="1284"/>
      <c r="O62" s="1284"/>
      <c r="P62" s="1284"/>
      <c r="Q62" s="1284"/>
      <c r="S62" s="1284"/>
      <c r="T62" s="1284"/>
      <c r="U62" s="1284"/>
      <c r="V62" s="1284"/>
      <c r="W62" s="1284"/>
      <c r="X62" s="1284"/>
      <c r="Y62" s="1284"/>
      <c r="Z62" s="1251"/>
      <c r="AA62" s="1253"/>
      <c r="AB62" s="1253"/>
      <c r="AC62" s="1253"/>
      <c r="AD62" s="1253"/>
      <c r="AE62" s="1253"/>
      <c r="AF62" s="1253"/>
      <c r="AG62" s="1248"/>
      <c r="AH62" s="1248"/>
      <c r="AI62" s="1248"/>
      <c r="AJ62" s="1248"/>
      <c r="AK62" s="1248"/>
      <c r="AL62" s="1248"/>
      <c r="AM62" s="1248"/>
      <c r="AN62" s="1248"/>
      <c r="AO62" s="1248"/>
      <c r="AP62" s="1248"/>
      <c r="AQ62" s="1248"/>
    </row>
    <row r="63" spans="2:43" ht="15" customHeight="1">
      <c r="C63" s="1249"/>
      <c r="D63" s="1250"/>
      <c r="E63" s="1250"/>
      <c r="F63" s="1250"/>
      <c r="G63" s="1284"/>
      <c r="H63" s="1284"/>
      <c r="I63" s="1284"/>
      <c r="J63" s="1284"/>
      <c r="K63" s="1284"/>
      <c r="L63" s="1284"/>
      <c r="M63" s="1284"/>
      <c r="N63" s="1284"/>
      <c r="O63" s="1284"/>
      <c r="P63" s="1284"/>
      <c r="Q63" s="1284"/>
      <c r="S63" s="1284"/>
      <c r="T63" s="1284"/>
      <c r="U63" s="1284"/>
      <c r="V63" s="1284"/>
      <c r="W63" s="1284"/>
      <c r="X63" s="1284"/>
      <c r="Y63" s="1284"/>
      <c r="Z63" s="1251"/>
      <c r="AA63" s="1253"/>
      <c r="AB63" s="1253"/>
      <c r="AC63" s="1253"/>
      <c r="AD63" s="1253"/>
      <c r="AE63" s="1253"/>
      <c r="AF63" s="1253"/>
      <c r="AG63" s="1248"/>
      <c r="AH63" s="1248"/>
      <c r="AI63" s="1248"/>
      <c r="AJ63" s="1248"/>
      <c r="AK63" s="1248"/>
      <c r="AL63" s="1248"/>
      <c r="AM63" s="1248"/>
      <c r="AN63" s="1248"/>
      <c r="AO63" s="1248"/>
      <c r="AP63" s="1248"/>
      <c r="AQ63" s="1248"/>
    </row>
    <row r="64" spans="2:43" ht="15" customHeight="1">
      <c r="C64" s="1249"/>
      <c r="D64" s="1250"/>
      <c r="E64" s="1250"/>
      <c r="F64" s="1250"/>
      <c r="G64" s="3026" t="s">
        <v>4134</v>
      </c>
      <c r="H64" s="2979"/>
      <c r="I64" s="2979"/>
      <c r="J64" s="2979"/>
      <c r="K64" s="2979"/>
      <c r="L64" s="2979"/>
      <c r="M64" s="2979"/>
      <c r="N64" s="2979"/>
      <c r="O64" s="2979"/>
      <c r="P64" s="2979"/>
      <c r="Q64" s="2979"/>
      <c r="R64" s="2979"/>
      <c r="S64" s="2979"/>
      <c r="T64" s="2979"/>
      <c r="U64" s="2979"/>
      <c r="V64" s="2979"/>
      <c r="W64" s="2979"/>
      <c r="X64" s="2979"/>
      <c r="Y64" s="2979"/>
      <c r="Z64" s="1251"/>
      <c r="AA64" s="1253"/>
      <c r="AB64" s="1253"/>
      <c r="AC64" s="1253"/>
      <c r="AD64" s="1253"/>
      <c r="AE64" s="1253"/>
      <c r="AF64" s="1253"/>
      <c r="AG64" s="1248"/>
      <c r="AH64" s="1248"/>
      <c r="AI64" s="1248"/>
      <c r="AJ64" s="1248"/>
      <c r="AK64" s="1248"/>
      <c r="AL64" s="1248"/>
      <c r="AM64" s="1248"/>
      <c r="AN64" s="1248"/>
      <c r="AO64" s="1248"/>
      <c r="AP64" s="1248"/>
      <c r="AQ64" s="1248"/>
    </row>
    <row r="65" spans="2:43" ht="15" customHeight="1">
      <c r="C65" s="1249"/>
      <c r="D65" s="1250"/>
      <c r="E65" s="1250"/>
      <c r="F65" s="1250"/>
      <c r="G65" s="2979" t="s">
        <v>4059</v>
      </c>
      <c r="H65" s="2979"/>
      <c r="I65" s="2979"/>
      <c r="J65" s="2979"/>
      <c r="K65" s="2979"/>
      <c r="L65" s="2979"/>
      <c r="M65" s="2979"/>
      <c r="N65" s="2979"/>
      <c r="O65" s="2979"/>
      <c r="P65" s="2979"/>
      <c r="Q65" s="2979"/>
      <c r="R65" s="1254">
        <v>42369</v>
      </c>
      <c r="S65" s="2979" t="s">
        <v>4060</v>
      </c>
      <c r="T65" s="2979"/>
      <c r="U65" s="2979"/>
      <c r="V65" s="2979"/>
      <c r="W65" s="2979"/>
      <c r="X65" s="2979"/>
      <c r="Y65" s="2979"/>
      <c r="Z65" s="1251"/>
      <c r="AA65" s="1253"/>
      <c r="AB65" s="1253"/>
      <c r="AC65" s="1253"/>
      <c r="AD65" s="1253"/>
      <c r="AE65" s="1253"/>
      <c r="AF65" s="1253"/>
      <c r="AG65" s="1248"/>
      <c r="AH65" s="1248"/>
      <c r="AI65" s="1248"/>
      <c r="AJ65" s="1248"/>
      <c r="AK65" s="1248"/>
      <c r="AL65" s="1248"/>
      <c r="AM65" s="1248"/>
      <c r="AN65" s="1248"/>
      <c r="AO65" s="1248"/>
      <c r="AP65" s="1248"/>
      <c r="AQ65" s="1248"/>
    </row>
    <row r="66" spans="2:43" ht="15" customHeight="1">
      <c r="C66" s="1249"/>
      <c r="D66" s="1250"/>
      <c r="E66" s="1250"/>
      <c r="F66" s="1250"/>
      <c r="G66" s="3021" t="s">
        <v>4117</v>
      </c>
      <c r="H66" s="1256"/>
      <c r="I66" s="3021" t="s">
        <v>4118</v>
      </c>
      <c r="J66" s="1257"/>
      <c r="K66" s="3021" t="s">
        <v>4119</v>
      </c>
      <c r="L66" s="1258"/>
      <c r="M66" s="3024" t="s">
        <v>4109</v>
      </c>
      <c r="N66" s="1258"/>
      <c r="O66" s="3021" t="s">
        <v>4126</v>
      </c>
      <c r="P66" s="1258"/>
      <c r="Q66" s="3021" t="s">
        <v>2928</v>
      </c>
      <c r="R66" s="1259"/>
      <c r="S66" s="1198"/>
      <c r="T66" s="1198"/>
      <c r="U66" s="1198"/>
      <c r="V66" s="1198"/>
      <c r="W66" s="1198"/>
      <c r="X66" s="1198"/>
      <c r="Y66" s="1198"/>
      <c r="Z66" s="1251"/>
      <c r="AA66" s="1253"/>
      <c r="AB66" s="1253"/>
      <c r="AC66" s="1253"/>
      <c r="AD66" s="1253"/>
      <c r="AE66" s="1253"/>
      <c r="AF66" s="1253"/>
      <c r="AG66" s="1248"/>
      <c r="AH66" s="1248"/>
      <c r="AI66" s="1248"/>
      <c r="AJ66" s="1248"/>
      <c r="AK66" s="1248"/>
      <c r="AL66" s="1248"/>
      <c r="AM66" s="1248"/>
      <c r="AN66" s="1248"/>
      <c r="AO66" s="1248"/>
      <c r="AP66" s="1248"/>
      <c r="AQ66" s="1248"/>
    </row>
    <row r="67" spans="2:43" ht="15" customHeight="1">
      <c r="C67" s="1249"/>
      <c r="D67" s="1250"/>
      <c r="E67" s="1250"/>
      <c r="F67" s="1250"/>
      <c r="G67" s="3022"/>
      <c r="H67" s="1256"/>
      <c r="I67" s="3022"/>
      <c r="J67" s="1257"/>
      <c r="K67" s="3022"/>
      <c r="L67" s="1258"/>
      <c r="M67" s="2978"/>
      <c r="N67" s="1258"/>
      <c r="O67" s="3022"/>
      <c r="P67" s="1258"/>
      <c r="Q67" s="3022"/>
      <c r="R67" s="1259"/>
      <c r="S67" s="1198"/>
      <c r="T67" s="1198"/>
      <c r="U67" s="1198"/>
      <c r="V67" s="1198"/>
      <c r="W67" s="1198"/>
      <c r="X67" s="1198"/>
      <c r="Y67" s="1198"/>
      <c r="Z67" s="1251"/>
      <c r="AA67" s="1253"/>
      <c r="AB67" s="1253"/>
      <c r="AC67" s="1253"/>
      <c r="AD67" s="1253"/>
      <c r="AE67" s="1253"/>
      <c r="AF67" s="1253"/>
      <c r="AG67" s="1248"/>
      <c r="AH67" s="1248"/>
      <c r="AI67" s="1248"/>
      <c r="AJ67" s="1248"/>
      <c r="AK67" s="1248"/>
      <c r="AL67" s="1248"/>
      <c r="AM67" s="1248"/>
      <c r="AN67" s="1248"/>
      <c r="AO67" s="1248"/>
      <c r="AP67" s="1248"/>
      <c r="AQ67" s="1248"/>
    </row>
    <row r="68" spans="2:43" ht="15" customHeight="1">
      <c r="C68" s="1249"/>
      <c r="D68" s="1250"/>
      <c r="E68" s="1250"/>
      <c r="F68" s="1250"/>
      <c r="G68" s="3023"/>
      <c r="H68" s="1256"/>
      <c r="I68" s="3023"/>
      <c r="J68" s="1257"/>
      <c r="K68" s="3022"/>
      <c r="L68" s="1258"/>
      <c r="M68" s="2978"/>
      <c r="N68" s="1258"/>
      <c r="O68" s="3023"/>
      <c r="P68" s="1258"/>
      <c r="Q68" s="3023"/>
      <c r="R68" s="1259"/>
      <c r="S68" s="1260"/>
      <c r="T68" s="1256"/>
      <c r="U68" s="1260"/>
      <c r="V68" s="1257"/>
      <c r="W68" s="1260"/>
      <c r="X68" s="1258"/>
      <c r="Y68" s="1260"/>
      <c r="Z68" s="1251"/>
      <c r="AA68" s="1253"/>
      <c r="AB68" s="1253"/>
      <c r="AC68" s="1253"/>
      <c r="AD68" s="1253"/>
      <c r="AE68" s="1253"/>
      <c r="AF68" s="1253"/>
      <c r="AG68" s="1248"/>
      <c r="AH68" s="1248"/>
      <c r="AI68" s="1248"/>
      <c r="AJ68" s="1248"/>
      <c r="AK68" s="1248"/>
      <c r="AL68" s="1248"/>
      <c r="AM68" s="1248"/>
      <c r="AN68" s="1248"/>
      <c r="AO68" s="1248"/>
      <c r="AP68" s="1248"/>
      <c r="AQ68" s="1248"/>
    </row>
    <row r="69" spans="2:43">
      <c r="C69" s="1249"/>
      <c r="D69" s="1250"/>
      <c r="E69" s="1250"/>
      <c r="F69" s="1250"/>
      <c r="G69" s="3023"/>
      <c r="H69" s="1256"/>
      <c r="I69" s="3023"/>
      <c r="J69" s="1257"/>
      <c r="K69" s="3022"/>
      <c r="L69" s="1258"/>
      <c r="M69" s="2978"/>
      <c r="N69" s="1258"/>
      <c r="O69" s="3023"/>
      <c r="P69" s="1258"/>
      <c r="Q69" s="3023"/>
      <c r="R69" s="1259"/>
      <c r="S69" s="1260" t="s">
        <v>3579</v>
      </c>
      <c r="T69" s="1256"/>
      <c r="U69" s="1260" t="s">
        <v>3580</v>
      </c>
      <c r="V69" s="1257"/>
      <c r="W69" s="1260" t="s">
        <v>3581</v>
      </c>
      <c r="X69" s="1258"/>
      <c r="Y69" s="1260" t="s">
        <v>2928</v>
      </c>
      <c r="Z69" s="1251"/>
      <c r="AA69" s="1253"/>
      <c r="AB69" s="1253"/>
      <c r="AC69" s="1253"/>
      <c r="AD69" s="1253"/>
      <c r="AE69" s="1253"/>
      <c r="AF69" s="1253"/>
      <c r="AG69" s="1248"/>
      <c r="AH69" s="1248"/>
      <c r="AI69" s="1248"/>
      <c r="AJ69" s="1248"/>
      <c r="AK69" s="1248"/>
      <c r="AL69" s="1248"/>
      <c r="AM69" s="1248"/>
      <c r="AN69" s="1248"/>
      <c r="AO69" s="1248"/>
      <c r="AP69" s="1248"/>
      <c r="AQ69" s="1248"/>
    </row>
    <row r="70" spans="2:43">
      <c r="C70" s="1249"/>
      <c r="D70" s="1250"/>
      <c r="E70" s="1250"/>
      <c r="F70" s="1261" t="s">
        <v>2945</v>
      </c>
      <c r="G70" s="3025" t="s">
        <v>4121</v>
      </c>
      <c r="H70" s="3025"/>
      <c r="I70" s="3025"/>
      <c r="J70" s="3025"/>
      <c r="K70" s="3025"/>
      <c r="L70" s="3025"/>
      <c r="M70" s="3025"/>
      <c r="N70" s="3025"/>
      <c r="O70" s="3025"/>
      <c r="P70" s="3025"/>
      <c r="Q70" s="3025"/>
      <c r="R70" s="1258"/>
      <c r="S70" s="3025" t="s">
        <v>4122</v>
      </c>
      <c r="T70" s="3025"/>
      <c r="U70" s="3025"/>
      <c r="V70" s="3025"/>
      <c r="W70" s="3025"/>
      <c r="X70" s="3025"/>
      <c r="Y70" s="3025"/>
      <c r="Z70" s="1251"/>
      <c r="AA70" s="1253"/>
      <c r="AB70" s="1253"/>
      <c r="AC70" s="1253"/>
      <c r="AD70" s="1253"/>
      <c r="AE70" s="1253"/>
      <c r="AF70" s="1253"/>
      <c r="AG70" s="1248"/>
      <c r="AH70" s="1248"/>
      <c r="AI70" s="1248"/>
      <c r="AJ70" s="1248"/>
      <c r="AK70" s="1248"/>
      <c r="AL70" s="1248"/>
      <c r="AM70" s="1248"/>
      <c r="AN70" s="1248"/>
      <c r="AO70" s="1248"/>
      <c r="AP70" s="1248"/>
      <c r="AQ70" s="1248"/>
    </row>
    <row r="71" spans="2:43">
      <c r="C71" s="1249"/>
      <c r="D71" s="1250"/>
      <c r="E71" s="1250"/>
      <c r="F71" s="1261"/>
      <c r="G71" s="1302"/>
      <c r="H71" s="1302"/>
      <c r="I71" s="1302"/>
      <c r="J71" s="1302"/>
      <c r="K71" s="1302"/>
      <c r="L71" s="1302"/>
      <c r="M71" s="1302"/>
      <c r="N71" s="1302"/>
      <c r="O71" s="1302"/>
      <c r="P71" s="1302"/>
      <c r="Q71" s="1302"/>
      <c r="R71" s="1258"/>
      <c r="S71" s="1302"/>
      <c r="T71" s="1302"/>
      <c r="U71" s="1302"/>
      <c r="V71" s="1302"/>
      <c r="W71" s="1302"/>
      <c r="X71" s="1302"/>
      <c r="Y71" s="1302"/>
      <c r="Z71" s="1251"/>
      <c r="AA71" s="1253"/>
      <c r="AB71" s="1253"/>
      <c r="AC71" s="1253"/>
      <c r="AD71" s="1253"/>
      <c r="AE71" s="1253"/>
      <c r="AF71" s="1253"/>
      <c r="AG71" s="1248"/>
      <c r="AH71" s="1248"/>
      <c r="AI71" s="1248"/>
      <c r="AJ71" s="1248"/>
      <c r="AK71" s="1248"/>
      <c r="AL71" s="1248"/>
      <c r="AM71" s="1248"/>
      <c r="AN71" s="1248"/>
      <c r="AO71" s="1248"/>
      <c r="AP71" s="1248"/>
      <c r="AQ71" s="1248"/>
    </row>
    <row r="72" spans="2:43">
      <c r="B72" s="1174" t="s">
        <v>4069</v>
      </c>
      <c r="C72" s="1249"/>
      <c r="D72" s="1250"/>
      <c r="E72" s="1250"/>
      <c r="F72" s="1272">
        <f>'[200]Note 16-18'!B1</f>
        <v>16.100000000000001</v>
      </c>
      <c r="G72" s="1284"/>
      <c r="H72" s="1284"/>
      <c r="I72" s="1284"/>
      <c r="J72" s="1284"/>
      <c r="K72" s="1284"/>
      <c r="L72" s="1284"/>
      <c r="M72" s="1284"/>
      <c r="N72" s="1284"/>
      <c r="O72" s="1284"/>
      <c r="P72" s="1284"/>
      <c r="Q72" s="1284"/>
      <c r="S72" s="1284"/>
      <c r="T72" s="1284"/>
      <c r="U72" s="1284"/>
      <c r="V72" s="1284"/>
      <c r="W72" s="1284"/>
      <c r="X72" s="1284"/>
      <c r="Y72" s="1284"/>
      <c r="Z72" s="1251"/>
      <c r="AA72" s="1253"/>
      <c r="AB72" s="1253"/>
      <c r="AC72" s="1253"/>
      <c r="AD72" s="1253"/>
      <c r="AE72" s="1253"/>
      <c r="AF72" s="1253"/>
      <c r="AG72" s="1248"/>
      <c r="AH72" s="1248"/>
      <c r="AI72" s="1248"/>
      <c r="AJ72" s="1248"/>
      <c r="AK72" s="1248"/>
      <c r="AL72" s="1248"/>
      <c r="AM72" s="1248"/>
      <c r="AN72" s="1248"/>
      <c r="AO72" s="1248"/>
      <c r="AP72" s="1248"/>
      <c r="AQ72" s="1248"/>
    </row>
    <row r="73" spans="2:43">
      <c r="B73" s="1174"/>
      <c r="C73" s="1249"/>
      <c r="D73" s="1250"/>
      <c r="E73" s="1250"/>
      <c r="F73" s="1278"/>
      <c r="G73" s="1284"/>
      <c r="H73" s="1284"/>
      <c r="I73" s="1284"/>
      <c r="J73" s="1284"/>
      <c r="K73" s="1284"/>
      <c r="L73" s="1284"/>
      <c r="M73" s="1284"/>
      <c r="N73" s="1284"/>
      <c r="O73" s="1284"/>
      <c r="P73" s="1284"/>
      <c r="Q73" s="1284"/>
      <c r="S73" s="1284"/>
      <c r="T73" s="1284"/>
      <c r="U73" s="1284"/>
      <c r="V73" s="1284"/>
      <c r="W73" s="1284"/>
      <c r="X73" s="1284"/>
      <c r="Y73" s="1284"/>
      <c r="Z73" s="1251"/>
      <c r="AA73" s="1253"/>
      <c r="AB73" s="1253"/>
      <c r="AC73" s="1253"/>
      <c r="AD73" s="1253"/>
      <c r="AE73" s="1253"/>
      <c r="AF73" s="1253"/>
      <c r="AG73" s="1248"/>
      <c r="AH73" s="1248"/>
      <c r="AI73" s="1248"/>
      <c r="AJ73" s="1248"/>
      <c r="AK73" s="1248"/>
      <c r="AL73" s="1248"/>
      <c r="AM73" s="1248"/>
      <c r="AN73" s="1248"/>
      <c r="AO73" s="1248"/>
      <c r="AP73" s="1248"/>
      <c r="AQ73" s="1248"/>
    </row>
    <row r="74" spans="2:43">
      <c r="B74" s="1267" t="s">
        <v>3797</v>
      </c>
      <c r="C74" s="1249"/>
      <c r="D74" s="1250"/>
      <c r="E74" s="1250"/>
      <c r="F74" s="1278"/>
      <c r="G74" s="1284"/>
      <c r="H74" s="1284"/>
      <c r="I74" s="1284"/>
      <c r="J74" s="1284"/>
      <c r="K74" s="1284"/>
      <c r="L74" s="1284"/>
      <c r="M74" s="1284"/>
      <c r="N74" s="1284"/>
      <c r="O74" s="1284"/>
      <c r="P74" s="1284"/>
      <c r="Q74" s="1284"/>
      <c r="S74" s="1284"/>
      <c r="T74" s="1284"/>
      <c r="U74" s="1284"/>
      <c r="V74" s="1284"/>
      <c r="W74" s="1284"/>
      <c r="X74" s="1284"/>
      <c r="Y74" s="1284"/>
      <c r="Z74" s="1251"/>
      <c r="AA74" s="1253"/>
      <c r="AB74" s="1253"/>
      <c r="AC74" s="1253"/>
      <c r="AD74" s="1253"/>
      <c r="AE74" s="1253"/>
      <c r="AF74" s="1253"/>
      <c r="AG74" s="1248"/>
      <c r="AH74" s="1248"/>
      <c r="AI74" s="1248"/>
      <c r="AJ74" s="1248"/>
      <c r="AK74" s="1248"/>
      <c r="AL74" s="1248"/>
      <c r="AM74" s="1248"/>
      <c r="AN74" s="1248"/>
      <c r="AO74" s="1248"/>
      <c r="AP74" s="1248"/>
      <c r="AQ74" s="1248"/>
    </row>
    <row r="75" spans="2:43">
      <c r="B75" s="1285" t="s">
        <v>4070</v>
      </c>
      <c r="C75" s="1249"/>
      <c r="D75" s="1250"/>
      <c r="E75" s="1250"/>
      <c r="F75" s="1250"/>
      <c r="G75" s="1284">
        <v>0</v>
      </c>
      <c r="H75" s="1284"/>
      <c r="I75" s="1284">
        <v>0</v>
      </c>
      <c r="J75" s="1284"/>
      <c r="K75" s="1284">
        <v>0</v>
      </c>
      <c r="L75" s="1284"/>
      <c r="M75" s="1284">
        <v>0</v>
      </c>
      <c r="N75" s="1284"/>
      <c r="O75" s="1284">
        <f>BS!E20</f>
        <v>994</v>
      </c>
      <c r="P75" s="1284"/>
      <c r="Q75" s="1269">
        <f>G75+I75+K75+O75</f>
        <v>994</v>
      </c>
      <c r="S75" s="1284"/>
      <c r="T75" s="1284"/>
      <c r="U75" s="1284"/>
      <c r="V75" s="1284"/>
      <c r="W75" s="1284"/>
      <c r="X75" s="1284"/>
      <c r="Y75" s="1281"/>
      <c r="Z75" s="1251"/>
      <c r="AA75" s="1253"/>
      <c r="AB75" s="1253"/>
      <c r="AC75" s="1253"/>
      <c r="AD75" s="1253"/>
      <c r="AE75" s="1253"/>
      <c r="AF75" s="1253"/>
      <c r="AG75" s="1248"/>
      <c r="AH75" s="1248"/>
      <c r="AI75" s="1248"/>
      <c r="AJ75" s="1248"/>
      <c r="AK75" s="1248"/>
      <c r="AL75" s="1248"/>
      <c r="AM75" s="1248"/>
      <c r="AN75" s="1248"/>
      <c r="AO75" s="1248"/>
      <c r="AP75" s="1248"/>
      <c r="AQ75" s="1248"/>
    </row>
    <row r="76" spans="2:43">
      <c r="B76" s="1285" t="s">
        <v>4127</v>
      </c>
      <c r="C76" s="1249"/>
      <c r="D76" s="1250"/>
      <c r="E76" s="1250"/>
      <c r="F76" s="1250"/>
      <c r="G76" s="1284">
        <v>0</v>
      </c>
      <c r="H76" s="1284"/>
      <c r="I76" s="1284">
        <v>0</v>
      </c>
      <c r="J76" s="1284"/>
      <c r="K76" s="1284">
        <v>0</v>
      </c>
      <c r="L76" s="1284"/>
      <c r="M76" s="1284">
        <v>0</v>
      </c>
      <c r="N76" s="1284"/>
      <c r="O76" s="1284">
        <f>BS!E22</f>
        <v>90</v>
      </c>
      <c r="P76" s="1284"/>
      <c r="Q76" s="1269">
        <f>G76+I76+K76+O76</f>
        <v>90</v>
      </c>
      <c r="S76" s="1284"/>
      <c r="T76" s="1284"/>
      <c r="U76" s="1284"/>
      <c r="V76" s="1284"/>
      <c r="W76" s="1284"/>
      <c r="X76" s="1284"/>
      <c r="Y76" s="1281"/>
      <c r="Z76" s="1251"/>
      <c r="AA76" s="1253"/>
      <c r="AB76" s="1253"/>
      <c r="AC76" s="1253"/>
      <c r="AD76" s="1253"/>
      <c r="AE76" s="1253"/>
      <c r="AF76" s="1253"/>
      <c r="AG76" s="1248"/>
      <c r="AH76" s="1248"/>
      <c r="AI76" s="1248"/>
      <c r="AJ76" s="1248"/>
      <c r="AK76" s="1248"/>
      <c r="AL76" s="1248"/>
      <c r="AM76" s="1248"/>
      <c r="AN76" s="1248"/>
      <c r="AO76" s="1248"/>
      <c r="AP76" s="1248"/>
      <c r="AQ76" s="1248"/>
    </row>
    <row r="77" spans="2:43">
      <c r="B77" s="1285" t="s">
        <v>4133</v>
      </c>
      <c r="C77" s="1249"/>
      <c r="D77" s="1250"/>
      <c r="E77" s="1250"/>
      <c r="F77" s="1250"/>
      <c r="G77" s="1284">
        <v>0</v>
      </c>
      <c r="H77" s="1284"/>
      <c r="I77" s="1284">
        <v>0</v>
      </c>
      <c r="J77" s="1284"/>
      <c r="K77" s="1284">
        <v>0</v>
      </c>
      <c r="L77" s="1284"/>
      <c r="M77" s="1284">
        <v>0</v>
      </c>
      <c r="N77" s="1284"/>
      <c r="O77" s="1284">
        <f>BS!E24</f>
        <v>58</v>
      </c>
      <c r="P77" s="1284"/>
      <c r="Q77" s="1269">
        <f>G77+I77+K77+O77</f>
        <v>58</v>
      </c>
      <c r="S77" s="1284"/>
      <c r="T77" s="1284"/>
      <c r="U77" s="1284"/>
      <c r="V77" s="1284"/>
      <c r="W77" s="1284"/>
      <c r="X77" s="1284"/>
      <c r="Y77" s="1281"/>
      <c r="Z77" s="1251"/>
      <c r="AA77" s="1253"/>
      <c r="AB77" s="1253"/>
      <c r="AC77" s="1253"/>
      <c r="AD77" s="1253"/>
      <c r="AE77" s="1253"/>
      <c r="AF77" s="1253"/>
      <c r="AG77" s="1248"/>
      <c r="AH77" s="1248"/>
      <c r="AI77" s="1248"/>
      <c r="AJ77" s="1248"/>
      <c r="AK77" s="1248"/>
      <c r="AL77" s="1248"/>
      <c r="AM77" s="1248"/>
      <c r="AN77" s="1248"/>
      <c r="AO77" s="1248"/>
      <c r="AP77" s="1248"/>
      <c r="AQ77" s="1248"/>
    </row>
    <row r="78" spans="2:43">
      <c r="B78" s="1285" t="s">
        <v>3162</v>
      </c>
      <c r="C78" s="1249"/>
      <c r="D78" s="1250"/>
      <c r="E78" s="1250"/>
      <c r="F78" s="1250"/>
      <c r="G78" s="1284">
        <v>0</v>
      </c>
      <c r="H78" s="1284"/>
      <c r="I78" s="1284">
        <v>0</v>
      </c>
      <c r="J78" s="1284"/>
      <c r="K78" s="1284">
        <v>0</v>
      </c>
      <c r="L78" s="1284"/>
      <c r="M78" s="1284">
        <v>0</v>
      </c>
      <c r="N78" s="1284"/>
      <c r="O78" s="1284">
        <f>BS!E26</f>
        <v>4397</v>
      </c>
      <c r="P78" s="1284"/>
      <c r="Q78" s="1269">
        <f>G78+I78+K78+O78</f>
        <v>4397</v>
      </c>
      <c r="S78" s="1284"/>
      <c r="T78" s="1284"/>
      <c r="U78" s="1284"/>
      <c r="V78" s="1284"/>
      <c r="W78" s="1284"/>
      <c r="X78" s="1284"/>
      <c r="Y78" s="1281"/>
      <c r="Z78" s="1251"/>
      <c r="AA78" s="1253"/>
      <c r="AB78" s="1253"/>
      <c r="AC78" s="1253"/>
      <c r="AD78" s="1253"/>
      <c r="AE78" s="1253"/>
      <c r="AF78" s="1253"/>
      <c r="AG78" s="1248"/>
      <c r="AH78" s="1248"/>
      <c r="AI78" s="1248"/>
      <c r="AJ78" s="1248"/>
      <c r="AK78" s="1248"/>
      <c r="AL78" s="1248"/>
      <c r="AM78" s="1248"/>
      <c r="AN78" s="1248"/>
      <c r="AO78" s="1248"/>
      <c r="AP78" s="1248"/>
      <c r="AQ78" s="1248"/>
    </row>
    <row r="79" spans="2:43">
      <c r="B79" s="1285"/>
      <c r="C79" s="1249"/>
      <c r="D79" s="1250"/>
      <c r="E79" s="1250"/>
      <c r="F79" s="1250"/>
      <c r="G79" s="1284"/>
      <c r="H79" s="1284"/>
      <c r="I79" s="1284"/>
      <c r="J79" s="1284"/>
      <c r="K79" s="1284"/>
      <c r="L79" s="1284"/>
      <c r="M79" s="1284"/>
      <c r="N79" s="1284"/>
      <c r="O79" s="1284"/>
      <c r="P79" s="1284"/>
      <c r="Q79" s="1269"/>
      <c r="S79" s="1284"/>
      <c r="T79" s="1284"/>
      <c r="U79" s="1284"/>
      <c r="V79" s="1284"/>
      <c r="W79" s="1284"/>
      <c r="X79" s="1284"/>
      <c r="Y79" s="1281"/>
      <c r="Z79" s="1251"/>
      <c r="AA79" s="1253"/>
      <c r="AB79" s="1253"/>
      <c r="AC79" s="1253"/>
      <c r="AD79" s="1253"/>
      <c r="AE79" s="1253"/>
      <c r="AF79" s="1253"/>
      <c r="AG79" s="1248"/>
      <c r="AH79" s="1248"/>
      <c r="AI79" s="1248"/>
      <c r="AJ79" s="1248"/>
      <c r="AK79" s="1248"/>
      <c r="AL79" s="1248"/>
      <c r="AM79" s="1248"/>
      <c r="AN79" s="1248"/>
      <c r="AO79" s="1248"/>
      <c r="AP79" s="1248"/>
      <c r="AQ79" s="1248"/>
    </row>
    <row r="80" spans="2:43">
      <c r="B80" s="1267" t="s">
        <v>3078</v>
      </c>
      <c r="C80" s="1249"/>
      <c r="D80" s="1250"/>
      <c r="E80" s="1250"/>
      <c r="F80" s="1250"/>
      <c r="G80" s="1284"/>
      <c r="H80" s="1284"/>
      <c r="I80" s="1284"/>
      <c r="J80" s="1284"/>
      <c r="K80" s="1284"/>
      <c r="L80" s="1284"/>
      <c r="M80" s="1284"/>
      <c r="N80" s="1284"/>
      <c r="O80" s="1284"/>
      <c r="P80" s="1284"/>
      <c r="Q80" s="1269"/>
      <c r="S80" s="1284"/>
      <c r="T80" s="1284"/>
      <c r="U80" s="1284"/>
      <c r="V80" s="1284"/>
      <c r="W80" s="1284"/>
      <c r="X80" s="1284"/>
      <c r="Y80" s="1281"/>
      <c r="Z80" s="1251"/>
      <c r="AA80" s="1253"/>
      <c r="AB80" s="1253"/>
      <c r="AC80" s="1253"/>
      <c r="AD80" s="1253"/>
      <c r="AE80" s="1253"/>
      <c r="AF80" s="1253"/>
      <c r="AG80" s="1248"/>
      <c r="AH80" s="1248"/>
      <c r="AI80" s="1248"/>
      <c r="AJ80" s="1248"/>
      <c r="AK80" s="1248"/>
      <c r="AL80" s="1248"/>
      <c r="AM80" s="1248"/>
      <c r="AN80" s="1248"/>
      <c r="AO80" s="1248"/>
      <c r="AP80" s="1248"/>
      <c r="AQ80" s="1248"/>
    </row>
    <row r="81" spans="2:43">
      <c r="B81" s="1285" t="s">
        <v>4070</v>
      </c>
      <c r="C81" s="1249"/>
      <c r="D81" s="1250"/>
      <c r="E81" s="1250"/>
      <c r="F81" s="1250"/>
      <c r="G81" s="1284">
        <v>0</v>
      </c>
      <c r="H81" s="1284"/>
      <c r="I81" s="1284">
        <v>0</v>
      </c>
      <c r="J81" s="1284"/>
      <c r="K81" s="1284">
        <v>0</v>
      </c>
      <c r="L81" s="1284"/>
      <c r="M81" s="1284">
        <v>0</v>
      </c>
      <c r="N81" s="1284"/>
      <c r="O81" s="1284">
        <f>BS!G20</f>
        <v>496</v>
      </c>
      <c r="P81" s="1284"/>
      <c r="Q81" s="1269">
        <f>G81+I81+K81+O81</f>
        <v>496</v>
      </c>
      <c r="S81" s="1284"/>
      <c r="T81" s="1284"/>
      <c r="U81" s="1284"/>
      <c r="V81" s="1284"/>
      <c r="W81" s="1284"/>
      <c r="X81" s="1284"/>
      <c r="Y81" s="1281"/>
      <c r="Z81" s="1251"/>
      <c r="AA81" s="1253"/>
      <c r="AB81" s="1253"/>
      <c r="AC81" s="1253"/>
      <c r="AD81" s="1253"/>
      <c r="AE81" s="1253"/>
      <c r="AF81" s="1253"/>
      <c r="AG81" s="1248"/>
      <c r="AH81" s="1248"/>
      <c r="AI81" s="1248"/>
      <c r="AJ81" s="1248"/>
      <c r="AK81" s="1248"/>
      <c r="AL81" s="1248"/>
      <c r="AM81" s="1248"/>
      <c r="AN81" s="1248"/>
      <c r="AO81" s="1248"/>
      <c r="AP81" s="1248"/>
      <c r="AQ81" s="1248"/>
    </row>
    <row r="82" spans="2:43">
      <c r="B82" s="1285" t="s">
        <v>4127</v>
      </c>
      <c r="C82" s="1249"/>
      <c r="D82" s="1250"/>
      <c r="E82" s="1250"/>
      <c r="F82" s="1250"/>
      <c r="G82" s="1284">
        <v>0</v>
      </c>
      <c r="H82" s="1284"/>
      <c r="I82" s="1284">
        <v>0</v>
      </c>
      <c r="J82" s="1284"/>
      <c r="K82" s="1284">
        <v>0</v>
      </c>
      <c r="L82" s="1284"/>
      <c r="M82" s="1284">
        <v>0</v>
      </c>
      <c r="N82" s="1284"/>
      <c r="O82" s="1284">
        <f>BS!I22</f>
        <v>37</v>
      </c>
      <c r="P82" s="1284"/>
      <c r="Q82" s="1269">
        <f>G82+I82+K82+O82</f>
        <v>37</v>
      </c>
      <c r="S82" s="1284"/>
      <c r="T82" s="1284"/>
      <c r="U82" s="1284"/>
      <c r="V82" s="1284"/>
      <c r="W82" s="1284"/>
      <c r="X82" s="1284"/>
      <c r="Y82" s="1281"/>
      <c r="Z82" s="1251"/>
      <c r="AA82" s="1253"/>
      <c r="AB82" s="1253"/>
      <c r="AC82" s="1253"/>
      <c r="AD82" s="1253"/>
      <c r="AE82" s="1253"/>
      <c r="AF82" s="1253"/>
      <c r="AG82" s="1248"/>
      <c r="AH82" s="1248"/>
      <c r="AI82" s="1248"/>
      <c r="AJ82" s="1248"/>
      <c r="AK82" s="1248"/>
      <c r="AL82" s="1248"/>
      <c r="AM82" s="1248"/>
      <c r="AN82" s="1248"/>
      <c r="AO82" s="1248"/>
      <c r="AP82" s="1248"/>
      <c r="AQ82" s="1248"/>
    </row>
    <row r="83" spans="2:43">
      <c r="B83" s="1285" t="s">
        <v>4133</v>
      </c>
      <c r="C83" s="1249"/>
      <c r="D83" s="1250"/>
      <c r="E83" s="1250"/>
      <c r="F83" s="1250"/>
      <c r="G83" s="1284">
        <v>0</v>
      </c>
      <c r="H83" s="1284"/>
      <c r="I83" s="1284">
        <v>0</v>
      </c>
      <c r="J83" s="1284"/>
      <c r="K83" s="1284">
        <v>0</v>
      </c>
      <c r="L83" s="1284"/>
      <c r="M83" s="1284">
        <v>0</v>
      </c>
      <c r="N83" s="1284"/>
      <c r="O83" s="1284">
        <f>BS!G24</f>
        <v>28</v>
      </c>
      <c r="P83" s="1284"/>
      <c r="Q83" s="1269">
        <f>G83+I83+K83+O83</f>
        <v>28</v>
      </c>
      <c r="S83" s="1284"/>
      <c r="T83" s="1284"/>
      <c r="U83" s="1284"/>
      <c r="V83" s="1284"/>
      <c r="W83" s="1284"/>
      <c r="X83" s="1284"/>
      <c r="Y83" s="1281"/>
      <c r="Z83" s="1251"/>
      <c r="AA83" s="1253"/>
      <c r="AB83" s="1253"/>
      <c r="AC83" s="1253"/>
      <c r="AD83" s="1253"/>
      <c r="AE83" s="1253"/>
      <c r="AF83" s="1253"/>
      <c r="AG83" s="1248"/>
      <c r="AH83" s="1248"/>
      <c r="AI83" s="1248"/>
      <c r="AJ83" s="1248"/>
      <c r="AK83" s="1248"/>
      <c r="AL83" s="1248"/>
      <c r="AM83" s="1248"/>
      <c r="AN83" s="1248"/>
      <c r="AO83" s="1248"/>
      <c r="AP83" s="1248"/>
      <c r="AQ83" s="1248"/>
    </row>
    <row r="84" spans="2:43">
      <c r="B84" s="1285" t="s">
        <v>3162</v>
      </c>
      <c r="C84" s="1249"/>
      <c r="D84" s="1250"/>
      <c r="E84" s="1250"/>
      <c r="F84" s="1250"/>
      <c r="G84" s="1284">
        <v>0</v>
      </c>
      <c r="H84" s="1284"/>
      <c r="I84" s="1284">
        <v>0</v>
      </c>
      <c r="J84" s="1284"/>
      <c r="K84" s="1284"/>
      <c r="L84" s="1284"/>
      <c r="M84" s="1284">
        <v>0</v>
      </c>
      <c r="N84" s="1284"/>
      <c r="O84" s="1284">
        <f>BS!G26</f>
        <v>1516</v>
      </c>
      <c r="P84" s="1284"/>
      <c r="Q84" s="1269">
        <f>G84+I84+K84+O84</f>
        <v>1516</v>
      </c>
      <c r="S84" s="1284"/>
      <c r="T84" s="1284"/>
      <c r="U84" s="1284"/>
      <c r="V84" s="1284"/>
      <c r="W84" s="1284"/>
      <c r="X84" s="1284"/>
      <c r="Y84" s="1281"/>
      <c r="Z84" s="1251"/>
      <c r="AA84" s="1253"/>
      <c r="AB84" s="1253"/>
      <c r="AC84" s="1253"/>
      <c r="AD84" s="1253"/>
      <c r="AE84" s="1253"/>
      <c r="AF84" s="1253"/>
      <c r="AG84" s="1248"/>
      <c r="AH84" s="1248"/>
      <c r="AI84" s="1248"/>
      <c r="AJ84" s="1248"/>
      <c r="AK84" s="1248"/>
      <c r="AL84" s="1248"/>
      <c r="AM84" s="1248"/>
      <c r="AN84" s="1248"/>
      <c r="AO84" s="1248"/>
      <c r="AP84" s="1248"/>
      <c r="AQ84" s="1248"/>
    </row>
    <row r="85" spans="2:43">
      <c r="B85" s="1285"/>
      <c r="C85" s="1249"/>
      <c r="D85" s="1250"/>
      <c r="E85" s="1250"/>
      <c r="F85" s="1250"/>
      <c r="G85" s="1284"/>
      <c r="H85" s="1284"/>
      <c r="I85" s="1284"/>
      <c r="J85" s="1284"/>
      <c r="K85" s="1284"/>
      <c r="L85" s="1284"/>
      <c r="M85" s="1284"/>
      <c r="N85" s="1284"/>
      <c r="O85" s="1284"/>
      <c r="P85" s="1284"/>
      <c r="Q85" s="1269"/>
      <c r="S85" s="1284"/>
      <c r="T85" s="1284"/>
      <c r="U85" s="1284"/>
      <c r="V85" s="1284"/>
      <c r="W85" s="1284"/>
      <c r="X85" s="1284"/>
      <c r="Y85" s="1281"/>
      <c r="Z85" s="1251"/>
      <c r="AA85" s="1253"/>
      <c r="AB85" s="1253"/>
      <c r="AC85" s="1253"/>
      <c r="AD85" s="1253"/>
      <c r="AE85" s="1253"/>
      <c r="AF85" s="1253"/>
      <c r="AG85" s="1248"/>
      <c r="AH85" s="1248"/>
      <c r="AI85" s="1248"/>
      <c r="AJ85" s="1248"/>
      <c r="AK85" s="1248"/>
      <c r="AL85" s="1248"/>
      <c r="AM85" s="1248"/>
      <c r="AN85" s="1248"/>
      <c r="AO85" s="1248"/>
      <c r="AP85" s="1248"/>
      <c r="AQ85" s="1248"/>
    </row>
    <row r="86" spans="2:43">
      <c r="B86" s="1274" t="s">
        <v>3072</v>
      </c>
      <c r="C86" s="1249"/>
      <c r="D86" s="1250"/>
      <c r="E86" s="1250"/>
      <c r="F86" s="1250"/>
      <c r="G86" s="1284"/>
      <c r="H86" s="1284"/>
      <c r="I86" s="1284"/>
      <c r="J86" s="1284"/>
      <c r="K86" s="1284"/>
      <c r="L86" s="1284"/>
      <c r="M86" s="1284"/>
      <c r="N86" s="1284"/>
      <c r="O86" s="1284"/>
      <c r="P86" s="1284"/>
      <c r="Q86" s="1269"/>
      <c r="S86" s="1284"/>
      <c r="T86" s="1284"/>
      <c r="U86" s="1284"/>
      <c r="V86" s="1284"/>
      <c r="W86" s="1284"/>
      <c r="X86" s="1284"/>
      <c r="Y86" s="1281"/>
      <c r="Z86" s="1251"/>
      <c r="AA86" s="1253"/>
      <c r="AB86" s="1253"/>
      <c r="AC86" s="1253"/>
      <c r="AD86" s="1253"/>
      <c r="AE86" s="1253"/>
      <c r="AF86" s="1253"/>
      <c r="AG86" s="1248"/>
      <c r="AH86" s="1248"/>
      <c r="AI86" s="1248"/>
      <c r="AJ86" s="1248"/>
      <c r="AK86" s="1248"/>
      <c r="AL86" s="1248"/>
      <c r="AM86" s="1248"/>
      <c r="AN86" s="1248"/>
      <c r="AO86" s="1248"/>
      <c r="AP86" s="1248"/>
      <c r="AQ86" s="1248"/>
    </row>
    <row r="87" spans="2:43">
      <c r="B87" s="1285" t="s">
        <v>4070</v>
      </c>
      <c r="C87" s="1249"/>
      <c r="D87" s="1250"/>
      <c r="E87" s="1250"/>
      <c r="F87" s="1250"/>
      <c r="G87" s="1284">
        <v>0</v>
      </c>
      <c r="H87" s="1284"/>
      <c r="I87" s="1284">
        <v>0</v>
      </c>
      <c r="J87" s="1284"/>
      <c r="K87" s="1284">
        <v>0</v>
      </c>
      <c r="L87" s="1284"/>
      <c r="M87" s="1284">
        <v>0</v>
      </c>
      <c r="N87" s="1284"/>
      <c r="O87" s="1284">
        <f>BS!I20</f>
        <v>407</v>
      </c>
      <c r="P87" s="1284"/>
      <c r="Q87" s="1269">
        <f>G87+I87+K87+O87</f>
        <v>407</v>
      </c>
      <c r="S87" s="1284"/>
      <c r="T87" s="1284"/>
      <c r="U87" s="1284"/>
      <c r="V87" s="1284"/>
      <c r="W87" s="1284"/>
      <c r="X87" s="1284"/>
      <c r="Y87" s="1281"/>
      <c r="Z87" s="1251"/>
      <c r="AA87" s="1253"/>
      <c r="AB87" s="1253"/>
      <c r="AC87" s="1253"/>
      <c r="AD87" s="1253"/>
      <c r="AE87" s="1253"/>
      <c r="AF87" s="1253"/>
      <c r="AG87" s="1248"/>
      <c r="AH87" s="1248"/>
      <c r="AI87" s="1248"/>
      <c r="AJ87" s="1248"/>
      <c r="AK87" s="1248"/>
      <c r="AL87" s="1248"/>
      <c r="AM87" s="1248"/>
      <c r="AN87" s="1248"/>
      <c r="AO87" s="1248"/>
      <c r="AP87" s="1248"/>
      <c r="AQ87" s="1248"/>
    </row>
    <row r="88" spans="2:43">
      <c r="B88" s="1285" t="s">
        <v>4127</v>
      </c>
      <c r="C88" s="1249"/>
      <c r="D88" s="1250"/>
      <c r="E88" s="1250"/>
      <c r="F88" s="1250"/>
      <c r="G88" s="1284">
        <v>0</v>
      </c>
      <c r="H88" s="1284"/>
      <c r="I88" s="1284">
        <v>0</v>
      </c>
      <c r="J88" s="1284"/>
      <c r="K88" s="1284">
        <v>0</v>
      </c>
      <c r="L88" s="1284"/>
      <c r="M88" s="1284">
        <v>0</v>
      </c>
      <c r="N88" s="1284"/>
      <c r="O88" s="1284">
        <f>BS!I22</f>
        <v>37</v>
      </c>
      <c r="P88" s="1284"/>
      <c r="Q88" s="1269">
        <f>G88+I88+K88+O88</f>
        <v>37</v>
      </c>
      <c r="S88" s="1284"/>
      <c r="T88" s="1284"/>
      <c r="U88" s="1284"/>
      <c r="V88" s="1284"/>
      <c r="W88" s="1284"/>
      <c r="X88" s="1284"/>
      <c r="Y88" s="1281"/>
      <c r="Z88" s="1251"/>
      <c r="AA88" s="1253"/>
      <c r="AB88" s="1253"/>
      <c r="AC88" s="1253"/>
      <c r="AD88" s="1253"/>
      <c r="AE88" s="1253"/>
      <c r="AF88" s="1253"/>
      <c r="AG88" s="1248"/>
      <c r="AH88" s="1248"/>
      <c r="AI88" s="1248"/>
      <c r="AJ88" s="1248"/>
      <c r="AK88" s="1248"/>
      <c r="AL88" s="1248"/>
      <c r="AM88" s="1248"/>
      <c r="AN88" s="1248"/>
      <c r="AO88" s="1248"/>
      <c r="AP88" s="1248"/>
      <c r="AQ88" s="1248"/>
    </row>
    <row r="89" spans="2:43">
      <c r="B89" s="1285" t="s">
        <v>4133</v>
      </c>
      <c r="C89" s="1249"/>
      <c r="D89" s="1250"/>
      <c r="E89" s="1250"/>
      <c r="F89" s="1250"/>
      <c r="G89" s="1284">
        <v>0</v>
      </c>
      <c r="H89" s="1284"/>
      <c r="I89" s="1284">
        <v>0</v>
      </c>
      <c r="J89" s="1284"/>
      <c r="K89" s="1284">
        <v>0</v>
      </c>
      <c r="L89" s="1284"/>
      <c r="M89" s="1284">
        <v>0</v>
      </c>
      <c r="N89" s="1284"/>
      <c r="O89" s="1284">
        <f>BS!I24</f>
        <v>23</v>
      </c>
      <c r="P89" s="1284"/>
      <c r="Q89" s="1269">
        <f>G89+I89+K89+O89</f>
        <v>23</v>
      </c>
      <c r="S89" s="1284"/>
      <c r="T89" s="1284"/>
      <c r="U89" s="1284"/>
      <c r="V89" s="1284"/>
      <c r="W89" s="1284"/>
      <c r="X89" s="1284"/>
      <c r="Y89" s="1281"/>
      <c r="Z89" s="1251"/>
      <c r="AA89" s="1253"/>
      <c r="AB89" s="1253"/>
      <c r="AC89" s="1253"/>
      <c r="AD89" s="1253"/>
      <c r="AE89" s="1253"/>
      <c r="AF89" s="1253"/>
      <c r="AG89" s="1248"/>
      <c r="AH89" s="1248"/>
      <c r="AI89" s="1248"/>
      <c r="AJ89" s="1248"/>
      <c r="AK89" s="1248"/>
      <c r="AL89" s="1248"/>
      <c r="AM89" s="1248"/>
      <c r="AN89" s="1248"/>
      <c r="AO89" s="1248"/>
      <c r="AP89" s="1248"/>
      <c r="AQ89" s="1248"/>
    </row>
    <row r="90" spans="2:43">
      <c r="B90" s="1285" t="s">
        <v>3162</v>
      </c>
      <c r="C90" s="1249"/>
      <c r="D90" s="1250"/>
      <c r="E90" s="1250"/>
      <c r="F90" s="1250"/>
      <c r="G90" s="1284">
        <v>0</v>
      </c>
      <c r="H90" s="1284"/>
      <c r="I90" s="1284">
        <v>0</v>
      </c>
      <c r="J90" s="1284"/>
      <c r="K90" s="1284"/>
      <c r="L90" s="1284"/>
      <c r="M90" s="1284">
        <v>0</v>
      </c>
      <c r="N90" s="1284"/>
      <c r="O90" s="1284">
        <f>BS!I26</f>
        <v>804</v>
      </c>
      <c r="P90" s="1284"/>
      <c r="Q90" s="1269">
        <f>G90+I90+K90+O90</f>
        <v>804</v>
      </c>
      <c r="S90" s="1284"/>
      <c r="T90" s="1284"/>
      <c r="U90" s="1284"/>
      <c r="V90" s="1284"/>
      <c r="W90" s="1284"/>
      <c r="X90" s="1284"/>
      <c r="Y90" s="1281"/>
      <c r="Z90" s="1251"/>
      <c r="AA90" s="1253"/>
      <c r="AB90" s="1253"/>
      <c r="AC90" s="1253"/>
      <c r="AD90" s="1253"/>
      <c r="AE90" s="1253"/>
      <c r="AF90" s="1253"/>
      <c r="AG90" s="1248"/>
      <c r="AH90" s="1248"/>
      <c r="AI90" s="1248"/>
      <c r="AJ90" s="1248"/>
      <c r="AK90" s="1248"/>
      <c r="AL90" s="1248"/>
      <c r="AM90" s="1248"/>
      <c r="AN90" s="1248"/>
      <c r="AO90" s="1248"/>
      <c r="AP90" s="1248"/>
      <c r="AQ90" s="1248"/>
    </row>
    <row r="91" spans="2:43" ht="14.4" thickBot="1">
      <c r="B91" s="1286"/>
      <c r="C91" s="1249"/>
      <c r="D91" s="1250"/>
      <c r="E91" s="1250"/>
      <c r="F91" s="1250"/>
      <c r="G91" s="1283">
        <f>SUM(G75:G90)</f>
        <v>0</v>
      </c>
      <c r="H91" s="1284"/>
      <c r="I91" s="1283">
        <f>SUM(I75:I90)</f>
        <v>0</v>
      </c>
      <c r="J91" s="1284"/>
      <c r="K91" s="1283">
        <f>SUM(K75:K90)</f>
        <v>0</v>
      </c>
      <c r="L91" s="1284"/>
      <c r="M91" s="1283"/>
      <c r="N91" s="1284"/>
      <c r="O91" s="1283">
        <f>SUM(O75:O90)</f>
        <v>8887</v>
      </c>
      <c r="P91" s="1284"/>
      <c r="Q91" s="1283">
        <f>SUM(Q75:Q90)</f>
        <v>8887</v>
      </c>
      <c r="S91" s="1284"/>
      <c r="T91" s="1284"/>
      <c r="U91" s="1284"/>
      <c r="V91" s="1284"/>
      <c r="W91" s="1284"/>
      <c r="X91" s="1284"/>
      <c r="Y91" s="1284"/>
      <c r="Z91" s="1251"/>
      <c r="AA91" s="1253"/>
      <c r="AB91" s="1253"/>
      <c r="AC91" s="1253"/>
      <c r="AD91" s="1253"/>
      <c r="AE91" s="1253"/>
      <c r="AF91" s="1253"/>
      <c r="AG91" s="1248"/>
      <c r="AH91" s="1248"/>
      <c r="AI91" s="1248"/>
      <c r="AJ91" s="1248"/>
      <c r="AK91" s="1248"/>
      <c r="AL91" s="1248"/>
      <c r="AM91" s="1248"/>
      <c r="AN91" s="1248"/>
      <c r="AO91" s="1248"/>
      <c r="AP91" s="1248"/>
      <c r="AQ91" s="1248"/>
    </row>
    <row r="92" spans="2:43" ht="14.4" thickTop="1">
      <c r="B92" s="1286"/>
      <c r="C92" s="1249"/>
      <c r="D92" s="1250"/>
      <c r="E92" s="1250"/>
      <c r="F92" s="1250"/>
      <c r="G92" s="1284"/>
      <c r="H92" s="1284"/>
      <c r="I92" s="1284"/>
      <c r="J92" s="1284"/>
      <c r="K92" s="1284"/>
      <c r="L92" s="1284"/>
      <c r="M92" s="1284"/>
      <c r="N92" s="1284"/>
      <c r="O92" s="1284"/>
      <c r="P92" s="1284"/>
      <c r="Q92" s="1284"/>
      <c r="S92" s="1284"/>
      <c r="T92" s="1284"/>
      <c r="U92" s="1284"/>
      <c r="V92" s="1284"/>
      <c r="W92" s="1284"/>
      <c r="X92" s="1284"/>
      <c r="Y92" s="1284"/>
      <c r="Z92" s="1251"/>
      <c r="AA92" s="1253"/>
      <c r="AB92" s="1253"/>
      <c r="AC92" s="1253"/>
      <c r="AD92" s="1253"/>
      <c r="AE92" s="1253"/>
      <c r="AF92" s="1253"/>
      <c r="AG92" s="1248"/>
      <c r="AH92" s="1248"/>
      <c r="AI92" s="1248"/>
      <c r="AJ92" s="1248"/>
      <c r="AK92" s="1248"/>
      <c r="AL92" s="1248"/>
      <c r="AM92" s="1248"/>
      <c r="AN92" s="1248"/>
      <c r="AO92" s="1248"/>
      <c r="AP92" s="1248"/>
      <c r="AQ92" s="1248"/>
    </row>
    <row r="93" spans="2:43">
      <c r="B93" s="1286"/>
      <c r="C93" s="1249"/>
      <c r="D93" s="1250"/>
      <c r="E93" s="1250"/>
      <c r="F93" s="1250"/>
      <c r="G93" s="1284"/>
      <c r="H93" s="1284"/>
      <c r="I93" s="1284"/>
      <c r="J93" s="1284"/>
      <c r="K93" s="1284"/>
      <c r="L93" s="1284"/>
      <c r="M93" s="1284"/>
      <c r="N93" s="1284"/>
      <c r="O93" s="1284"/>
      <c r="P93" s="1284"/>
      <c r="Q93" s="1284"/>
      <c r="S93" s="1284"/>
      <c r="T93" s="1284"/>
      <c r="U93" s="1284"/>
      <c r="V93" s="1284"/>
      <c r="W93" s="1284"/>
      <c r="X93" s="1284"/>
      <c r="Y93" s="1284"/>
      <c r="Z93" s="1251"/>
      <c r="AA93" s="1253"/>
      <c r="AB93" s="1253"/>
      <c r="AC93" s="1253"/>
      <c r="AD93" s="1253"/>
      <c r="AE93" s="1253"/>
      <c r="AF93" s="1253"/>
      <c r="AG93" s="1248"/>
      <c r="AH93" s="1248"/>
      <c r="AI93" s="1248"/>
      <c r="AJ93" s="1248"/>
      <c r="AK93" s="1248"/>
      <c r="AL93" s="1248"/>
      <c r="AM93" s="1248"/>
      <c r="AN93" s="1248"/>
      <c r="AO93" s="1248"/>
      <c r="AP93" s="1248"/>
      <c r="AQ93" s="1248"/>
    </row>
    <row r="94" spans="2:43">
      <c r="C94" s="1249"/>
      <c r="D94" s="1250"/>
      <c r="E94" s="1250"/>
      <c r="F94" s="1250"/>
      <c r="G94" s="3026" t="s">
        <v>3823</v>
      </c>
      <c r="H94" s="2979"/>
      <c r="I94" s="2979"/>
      <c r="J94" s="2979"/>
      <c r="K94" s="2979"/>
      <c r="L94" s="2979"/>
      <c r="M94" s="2979"/>
      <c r="N94" s="2979"/>
      <c r="O94" s="2979"/>
      <c r="P94" s="2979"/>
      <c r="Q94" s="2979"/>
      <c r="R94" s="2979"/>
      <c r="S94" s="2979"/>
      <c r="T94" s="2979"/>
      <c r="U94" s="2979"/>
      <c r="V94" s="2979"/>
      <c r="W94" s="2979"/>
      <c r="X94" s="2979"/>
      <c r="Y94" s="2979"/>
      <c r="Z94" s="1251"/>
      <c r="AA94" s="1252"/>
      <c r="AB94" s="1253"/>
      <c r="AC94" s="1253"/>
      <c r="AD94" s="1253"/>
      <c r="AE94" s="1253"/>
      <c r="AF94" s="1253"/>
      <c r="AG94" s="1248"/>
      <c r="AH94" s="1248"/>
      <c r="AI94" s="1248"/>
      <c r="AJ94" s="1248"/>
      <c r="AK94" s="1248"/>
      <c r="AL94" s="1248"/>
      <c r="AM94" s="1248"/>
      <c r="AN94" s="1248"/>
      <c r="AO94" s="1248"/>
      <c r="AP94" s="1248"/>
      <c r="AQ94" s="1248"/>
    </row>
    <row r="95" spans="2:43">
      <c r="C95" s="1249"/>
      <c r="D95" s="1250"/>
      <c r="E95" s="1250"/>
      <c r="F95" s="1250"/>
      <c r="G95" s="2979" t="s">
        <v>4059</v>
      </c>
      <c r="H95" s="2979"/>
      <c r="I95" s="2979"/>
      <c r="J95" s="2979"/>
      <c r="K95" s="2979"/>
      <c r="L95" s="2979"/>
      <c r="M95" s="2979"/>
      <c r="N95" s="2979"/>
      <c r="O95" s="2979"/>
      <c r="P95" s="2979"/>
      <c r="Q95" s="2979"/>
      <c r="R95" s="1254">
        <v>42369</v>
      </c>
      <c r="S95" s="2979" t="s">
        <v>4060</v>
      </c>
      <c r="T95" s="2979"/>
      <c r="U95" s="2979"/>
      <c r="V95" s="2979"/>
      <c r="W95" s="2979"/>
      <c r="X95" s="2979"/>
      <c r="Y95" s="2979"/>
      <c r="Z95" s="1251"/>
      <c r="AA95" s="1255"/>
      <c r="AB95" s="1253"/>
      <c r="AC95" s="1253"/>
      <c r="AD95" s="1253"/>
      <c r="AE95" s="1253"/>
      <c r="AF95" s="1253"/>
      <c r="AG95" s="1248"/>
      <c r="AH95" s="1248"/>
      <c r="AI95" s="1248"/>
      <c r="AJ95" s="1248"/>
      <c r="AK95" s="1248"/>
      <c r="AL95" s="1248"/>
      <c r="AM95" s="1248"/>
      <c r="AN95" s="1248"/>
      <c r="AO95" s="1248"/>
      <c r="AP95" s="1248"/>
      <c r="AQ95" s="1248"/>
    </row>
    <row r="96" spans="2:43" ht="15" customHeight="1">
      <c r="C96" s="1249"/>
      <c r="D96" s="1250"/>
      <c r="E96" s="1250"/>
      <c r="F96" s="1250"/>
      <c r="G96" s="3021" t="s">
        <v>4117</v>
      </c>
      <c r="H96" s="1256"/>
      <c r="I96" s="3021" t="s">
        <v>4118</v>
      </c>
      <c r="J96" s="1257"/>
      <c r="K96" s="3021" t="s">
        <v>4119</v>
      </c>
      <c r="L96" s="1258"/>
      <c r="M96" s="3024" t="s">
        <v>4109</v>
      </c>
      <c r="N96" s="1258"/>
      <c r="O96" s="3021" t="s">
        <v>4128</v>
      </c>
      <c r="P96" s="1258"/>
      <c r="Q96" s="3021" t="s">
        <v>2928</v>
      </c>
      <c r="R96" s="1259"/>
      <c r="S96" s="1198"/>
      <c r="T96" s="1198"/>
      <c r="U96" s="1198"/>
      <c r="V96" s="1198"/>
      <c r="W96" s="1198"/>
      <c r="X96" s="1198"/>
      <c r="Y96" s="1198"/>
      <c r="Z96" s="1251"/>
      <c r="AB96" s="1253"/>
      <c r="AC96" s="1253"/>
      <c r="AD96" s="1253"/>
      <c r="AE96" s="1253"/>
      <c r="AF96" s="1253"/>
      <c r="AG96" s="1248"/>
      <c r="AH96" s="1248"/>
      <c r="AI96" s="1248"/>
      <c r="AJ96" s="1248"/>
      <c r="AK96" s="1248"/>
      <c r="AL96" s="1248"/>
      <c r="AM96" s="1248"/>
      <c r="AN96" s="1248"/>
      <c r="AO96" s="1248"/>
      <c r="AP96" s="1248"/>
      <c r="AQ96" s="1248"/>
    </row>
    <row r="97" spans="2:43">
      <c r="C97" s="1249"/>
      <c r="D97" s="1250"/>
      <c r="E97" s="1250"/>
      <c r="F97" s="1250"/>
      <c r="G97" s="3022"/>
      <c r="H97" s="1256"/>
      <c r="I97" s="3022"/>
      <c r="J97" s="1257"/>
      <c r="K97" s="3022"/>
      <c r="L97" s="1258"/>
      <c r="M97" s="2978"/>
      <c r="N97" s="1258"/>
      <c r="O97" s="3022"/>
      <c r="P97" s="1258"/>
      <c r="Q97" s="3022"/>
      <c r="R97" s="1259"/>
      <c r="S97" s="1198"/>
      <c r="T97" s="1198"/>
      <c r="U97" s="1198"/>
      <c r="V97" s="1198"/>
      <c r="W97" s="1198"/>
      <c r="X97" s="1198"/>
      <c r="Y97" s="1198"/>
      <c r="Z97" s="1251"/>
      <c r="AB97" s="1253"/>
      <c r="AC97" s="1253"/>
      <c r="AD97" s="1253"/>
      <c r="AE97" s="1253"/>
      <c r="AF97" s="1253"/>
      <c r="AG97" s="1248"/>
      <c r="AH97" s="1248"/>
      <c r="AI97" s="1248"/>
      <c r="AJ97" s="1248"/>
      <c r="AK97" s="1248"/>
      <c r="AL97" s="1248"/>
      <c r="AM97" s="1248"/>
      <c r="AN97" s="1248"/>
      <c r="AO97" s="1248"/>
      <c r="AP97" s="1248"/>
      <c r="AQ97" s="1248"/>
    </row>
    <row r="98" spans="2:43">
      <c r="C98" s="1249"/>
      <c r="D98" s="1250"/>
      <c r="E98" s="1250"/>
      <c r="F98" s="1250"/>
      <c r="G98" s="3023"/>
      <c r="H98" s="1256"/>
      <c r="I98" s="3023"/>
      <c r="J98" s="1257"/>
      <c r="K98" s="3022"/>
      <c r="L98" s="1258"/>
      <c r="M98" s="2978"/>
      <c r="N98" s="1258"/>
      <c r="O98" s="3023"/>
      <c r="P98" s="1258"/>
      <c r="Q98" s="3023"/>
      <c r="R98" s="1259"/>
      <c r="S98" s="1260"/>
      <c r="T98" s="1256"/>
      <c r="U98" s="1260"/>
      <c r="V98" s="1257"/>
      <c r="W98" s="1260"/>
      <c r="X98" s="1258"/>
      <c r="Y98" s="1260"/>
      <c r="Z98" s="1251"/>
      <c r="AB98" s="1253"/>
      <c r="AC98" s="1253"/>
      <c r="AD98" s="1253"/>
      <c r="AE98" s="1253"/>
      <c r="AF98" s="1253"/>
      <c r="AG98" s="1248"/>
      <c r="AH98" s="1248"/>
      <c r="AI98" s="1248"/>
      <c r="AJ98" s="1248"/>
      <c r="AK98" s="1248"/>
      <c r="AL98" s="1248"/>
      <c r="AM98" s="1248"/>
      <c r="AN98" s="1248"/>
      <c r="AO98" s="1248"/>
      <c r="AP98" s="1248"/>
      <c r="AQ98" s="1248"/>
    </row>
    <row r="99" spans="2:43">
      <c r="C99" s="1249"/>
      <c r="D99" s="1250"/>
      <c r="E99" s="1250"/>
      <c r="F99" s="1250"/>
      <c r="G99" s="3023"/>
      <c r="H99" s="1256"/>
      <c r="I99" s="3023"/>
      <c r="J99" s="1257"/>
      <c r="K99" s="3022"/>
      <c r="L99" s="1258"/>
      <c r="M99" s="2978"/>
      <c r="N99" s="1258"/>
      <c r="O99" s="3023"/>
      <c r="P99" s="1258"/>
      <c r="Q99" s="3023"/>
      <c r="R99" s="1259"/>
      <c r="S99" s="1260" t="s">
        <v>3579</v>
      </c>
      <c r="T99" s="1256"/>
      <c r="U99" s="1260" t="s">
        <v>3580</v>
      </c>
      <c r="V99" s="1257"/>
      <c r="W99" s="1260" t="s">
        <v>3581</v>
      </c>
      <c r="X99" s="1258"/>
      <c r="Y99" s="1260" t="s">
        <v>2928</v>
      </c>
      <c r="Z99" s="1251"/>
      <c r="AB99" s="1253"/>
      <c r="AC99" s="1253"/>
      <c r="AD99" s="1253"/>
      <c r="AE99" s="1253"/>
      <c r="AF99" s="1253"/>
      <c r="AG99" s="1248"/>
      <c r="AH99" s="1248"/>
      <c r="AI99" s="1248"/>
      <c r="AJ99" s="1248"/>
      <c r="AK99" s="1248"/>
      <c r="AL99" s="1248"/>
      <c r="AM99" s="1248"/>
      <c r="AN99" s="1248"/>
      <c r="AO99" s="1248"/>
      <c r="AP99" s="1248"/>
      <c r="AQ99" s="1248"/>
    </row>
    <row r="100" spans="2:43">
      <c r="C100" s="1249"/>
      <c r="D100" s="1250"/>
      <c r="E100" s="1250"/>
      <c r="F100" s="1261"/>
      <c r="G100" s="3025" t="s">
        <v>4129</v>
      </c>
      <c r="H100" s="3025"/>
      <c r="I100" s="3025"/>
      <c r="J100" s="3025"/>
      <c r="K100" s="3025"/>
      <c r="L100" s="3025"/>
      <c r="M100" s="3025"/>
      <c r="N100" s="3025"/>
      <c r="O100" s="3025"/>
      <c r="P100" s="3025"/>
      <c r="Q100" s="3025"/>
      <c r="R100" s="1258"/>
      <c r="S100" s="3025" t="s">
        <v>4122</v>
      </c>
      <c r="T100" s="3025"/>
      <c r="U100" s="3025"/>
      <c r="V100" s="3025"/>
      <c r="W100" s="3025"/>
      <c r="X100" s="3025"/>
      <c r="Y100" s="3025"/>
      <c r="Z100" s="1251"/>
      <c r="AB100" s="1253"/>
      <c r="AC100" s="1253"/>
      <c r="AD100" s="1253"/>
      <c r="AE100" s="1253"/>
      <c r="AF100" s="1253"/>
      <c r="AG100" s="1248"/>
      <c r="AH100" s="1248"/>
      <c r="AI100" s="1248"/>
      <c r="AJ100" s="1248"/>
      <c r="AK100" s="1248"/>
      <c r="AL100" s="1248"/>
      <c r="AM100" s="1248"/>
      <c r="AN100" s="1248"/>
      <c r="AO100" s="1248"/>
      <c r="AP100" s="1248"/>
      <c r="AQ100" s="1248"/>
    </row>
    <row r="101" spans="2:43">
      <c r="B101" s="1174" t="s">
        <v>4066</v>
      </c>
      <c r="C101" s="1249"/>
      <c r="D101" s="1250"/>
      <c r="E101" s="1250"/>
      <c r="F101" s="1250"/>
      <c r="G101" s="1302"/>
      <c r="H101" s="1302"/>
      <c r="I101" s="1302"/>
      <c r="J101" s="1302"/>
      <c r="K101" s="1302"/>
      <c r="L101" s="1302"/>
      <c r="M101" s="1302"/>
      <c r="N101" s="1302"/>
      <c r="O101" s="1302"/>
      <c r="P101" s="1302"/>
      <c r="Q101" s="1302"/>
      <c r="R101" s="1258"/>
      <c r="S101" s="1302"/>
      <c r="T101" s="1302"/>
      <c r="U101" s="1302"/>
      <c r="V101" s="1302"/>
      <c r="W101" s="1302"/>
      <c r="X101" s="1302"/>
      <c r="Y101" s="1302"/>
      <c r="Z101" s="1251"/>
      <c r="AB101" s="1253"/>
      <c r="AC101" s="1253"/>
      <c r="AD101" s="1253"/>
      <c r="AE101" s="1253"/>
      <c r="AF101" s="1253"/>
      <c r="AG101" s="1248"/>
      <c r="AH101" s="1248"/>
      <c r="AI101" s="1248"/>
      <c r="AJ101" s="1248"/>
      <c r="AK101" s="1248"/>
      <c r="AL101" s="1248"/>
      <c r="AM101" s="1248"/>
      <c r="AN101" s="1248"/>
      <c r="AO101" s="1248"/>
      <c r="AP101" s="1248"/>
      <c r="AQ101" s="1248"/>
    </row>
    <row r="102" spans="2:43">
      <c r="C102" s="1249"/>
      <c r="D102" s="1250"/>
      <c r="E102" s="1250"/>
      <c r="F102" s="1250"/>
      <c r="G102" s="1302"/>
      <c r="H102" s="1302"/>
      <c r="I102" s="1302"/>
      <c r="J102" s="1302"/>
      <c r="K102" s="1302"/>
      <c r="L102" s="1302"/>
      <c r="M102" s="1302"/>
      <c r="N102" s="1302"/>
      <c r="O102" s="1302"/>
      <c r="P102" s="1302"/>
      <c r="Q102" s="1302"/>
      <c r="R102" s="1258"/>
      <c r="S102" s="1302"/>
      <c r="T102" s="1302"/>
      <c r="U102" s="1302"/>
      <c r="V102" s="1302"/>
      <c r="W102" s="1302"/>
      <c r="X102" s="1302"/>
      <c r="Y102" s="1302"/>
      <c r="Z102" s="1251"/>
      <c r="AB102" s="1253"/>
      <c r="AC102" s="1253"/>
      <c r="AD102" s="1253"/>
      <c r="AE102" s="1253"/>
      <c r="AF102" s="1253"/>
      <c r="AG102" s="1248"/>
      <c r="AH102" s="1248"/>
      <c r="AI102" s="1248"/>
      <c r="AJ102" s="1248"/>
      <c r="AK102" s="1248"/>
      <c r="AL102" s="1248"/>
      <c r="AM102" s="1248"/>
      <c r="AN102" s="1248"/>
      <c r="AO102" s="1248"/>
      <c r="AP102" s="1248"/>
      <c r="AQ102" s="1248"/>
    </row>
    <row r="103" spans="2:43">
      <c r="B103" s="1267" t="s">
        <v>3797</v>
      </c>
      <c r="C103" s="1249"/>
      <c r="D103" s="1250"/>
      <c r="E103" s="1250"/>
      <c r="F103" s="1250"/>
      <c r="U103" s="1263"/>
      <c r="V103" s="1263"/>
      <c r="W103" s="1264"/>
      <c r="X103" s="1265"/>
      <c r="Y103" s="1266"/>
      <c r="Z103" s="1251"/>
      <c r="AB103" s="1253"/>
      <c r="AC103" s="1253"/>
      <c r="AD103" s="1253"/>
      <c r="AE103" s="1253"/>
      <c r="AF103" s="1253"/>
      <c r="AG103" s="1248"/>
      <c r="AH103" s="1248"/>
      <c r="AI103" s="1248"/>
      <c r="AJ103" s="1248"/>
      <c r="AK103" s="1248"/>
      <c r="AL103" s="1248"/>
      <c r="AM103" s="1248"/>
      <c r="AN103" s="1248"/>
      <c r="AO103" s="1248"/>
      <c r="AP103" s="1248"/>
      <c r="AQ103" s="1248"/>
    </row>
    <row r="104" spans="2:43">
      <c r="B104" s="1268" t="s">
        <v>4123</v>
      </c>
      <c r="C104" s="1249"/>
      <c r="D104" s="1250"/>
      <c r="E104" s="1250"/>
      <c r="G104" s="1298">
        <v>302431552</v>
      </c>
      <c r="H104" s="1297" t="e">
        <f>'[201]6.1'!#REF!</f>
        <v>#REF!</v>
      </c>
      <c r="I104" s="1298">
        <v>102717490</v>
      </c>
      <c r="K104" s="1287">
        <v>0</v>
      </c>
      <c r="M104" s="1294">
        <v>0</v>
      </c>
      <c r="O104" s="1287">
        <v>0</v>
      </c>
      <c r="Q104" s="1287">
        <f>G104+I104+K104+O104</f>
        <v>405149042</v>
      </c>
      <c r="S104" s="1287">
        <f>G104</f>
        <v>302431552</v>
      </c>
      <c r="T104" s="1287"/>
      <c r="U104" s="1287">
        <v>0</v>
      </c>
      <c r="V104" s="1287"/>
      <c r="W104" s="1287">
        <v>0</v>
      </c>
      <c r="X104" s="1265"/>
      <c r="Y104" s="1287">
        <f>S104+U104+W104</f>
        <v>302431552</v>
      </c>
      <c r="Z104" s="1251"/>
      <c r="AA104" s="1270"/>
      <c r="AB104" s="1253"/>
      <c r="AC104" s="1253"/>
      <c r="AD104" s="1253"/>
      <c r="AE104" s="1253"/>
      <c r="AF104" s="1253"/>
      <c r="AG104" s="1248"/>
      <c r="AH104" s="1248"/>
      <c r="AI104" s="1248"/>
      <c r="AJ104" s="1248"/>
      <c r="AK104" s="1248"/>
      <c r="AL104" s="1248"/>
      <c r="AM104" s="1248"/>
      <c r="AN104" s="1248"/>
      <c r="AO104" s="1248"/>
      <c r="AP104" s="1248"/>
      <c r="AQ104" s="1248"/>
    </row>
    <row r="105" spans="2:43">
      <c r="B105" s="1271"/>
      <c r="C105" s="1249"/>
      <c r="D105" s="1250"/>
      <c r="E105" s="1250"/>
      <c r="G105" s="1287"/>
      <c r="I105" s="1287"/>
      <c r="K105" s="1287"/>
      <c r="O105" s="1287"/>
      <c r="Q105" s="1287"/>
      <c r="S105" s="1287"/>
      <c r="T105" s="1287"/>
      <c r="U105" s="1287"/>
      <c r="V105" s="1287"/>
      <c r="W105" s="1287"/>
      <c r="X105" s="1265"/>
      <c r="Y105" s="1287"/>
      <c r="Z105" s="1251"/>
      <c r="AA105" s="1270"/>
      <c r="AB105" s="1253"/>
      <c r="AC105" s="1253"/>
      <c r="AD105" s="1253"/>
      <c r="AE105" s="1253"/>
      <c r="AF105" s="1253"/>
      <c r="AG105" s="1248"/>
      <c r="AH105" s="1248"/>
      <c r="AI105" s="1248"/>
      <c r="AJ105" s="1248"/>
      <c r="AK105" s="1248"/>
      <c r="AL105" s="1248"/>
      <c r="AM105" s="1248"/>
      <c r="AN105" s="1248"/>
      <c r="AO105" s="1248"/>
      <c r="AP105" s="1248"/>
      <c r="AQ105" s="1248"/>
    </row>
    <row r="106" spans="2:43">
      <c r="B106" s="1267" t="s">
        <v>3078</v>
      </c>
      <c r="C106" s="1249"/>
      <c r="D106" s="1250"/>
      <c r="E106" s="1250"/>
      <c r="G106" s="1287"/>
      <c r="I106" s="1287"/>
      <c r="K106" s="1287"/>
      <c r="O106" s="1287"/>
      <c r="Q106" s="1287"/>
      <c r="S106" s="1287"/>
      <c r="T106" s="1287"/>
      <c r="U106" s="1287"/>
      <c r="V106" s="1287"/>
      <c r="W106" s="1287"/>
      <c r="X106" s="1265"/>
      <c r="Y106" s="1287"/>
      <c r="Z106" s="1251"/>
      <c r="AA106" s="1270"/>
      <c r="AB106" s="1253"/>
      <c r="AC106" s="1253"/>
      <c r="AD106" s="1253"/>
      <c r="AE106" s="1253"/>
      <c r="AF106" s="1253"/>
      <c r="AG106" s="1248"/>
      <c r="AH106" s="1248"/>
      <c r="AI106" s="1248"/>
      <c r="AJ106" s="1248"/>
      <c r="AK106" s="1248"/>
      <c r="AL106" s="1248"/>
      <c r="AM106" s="1248"/>
      <c r="AN106" s="1248"/>
      <c r="AO106" s="1248"/>
      <c r="AP106" s="1248"/>
      <c r="AQ106" s="1248"/>
    </row>
    <row r="107" spans="2:43">
      <c r="B107" s="1268" t="s">
        <v>4130</v>
      </c>
      <c r="C107" s="1249"/>
      <c r="D107" s="1250"/>
      <c r="E107" s="1250"/>
      <c r="F107" s="2009">
        <f>G107+G108</f>
        <v>87073316</v>
      </c>
      <c r="G107" s="1287">
        <v>60729900</v>
      </c>
      <c r="I107" s="1294">
        <v>0</v>
      </c>
      <c r="K107" s="1287">
        <v>0</v>
      </c>
      <c r="M107" s="1294">
        <v>0</v>
      </c>
      <c r="O107" s="1287">
        <v>0</v>
      </c>
      <c r="Q107" s="1287">
        <f>G107+I107+K107+O107</f>
        <v>60729900</v>
      </c>
      <c r="S107" s="1287">
        <v>0</v>
      </c>
      <c r="T107" s="1287"/>
      <c r="U107" s="1287">
        <f>G107+I107</f>
        <v>60729900</v>
      </c>
      <c r="V107" s="1287"/>
      <c r="W107" s="1287">
        <v>0</v>
      </c>
      <c r="X107" s="1265"/>
      <c r="Y107" s="1287">
        <f>S107+U107+W107</f>
        <v>60729900</v>
      </c>
      <c r="Z107" s="1251"/>
      <c r="AA107" s="1273"/>
      <c r="AB107" s="1253"/>
      <c r="AC107" s="1253"/>
      <c r="AD107" s="1253"/>
      <c r="AE107" s="1253"/>
      <c r="AF107" s="1253"/>
      <c r="AG107" s="1248"/>
      <c r="AH107" s="1248"/>
      <c r="AI107" s="1248"/>
      <c r="AJ107" s="1248"/>
      <c r="AK107" s="1248"/>
      <c r="AL107" s="1248"/>
      <c r="AM107" s="1248"/>
      <c r="AN107" s="1248"/>
      <c r="AO107" s="1248"/>
      <c r="AP107" s="1248"/>
      <c r="AQ107" s="1248"/>
    </row>
    <row r="108" spans="2:43">
      <c r="B108" s="1268" t="s">
        <v>4131</v>
      </c>
      <c r="C108" s="1249"/>
      <c r="D108" s="1250"/>
      <c r="E108" s="1250"/>
      <c r="F108" s="1250"/>
      <c r="G108" s="1287">
        <v>26343416</v>
      </c>
      <c r="I108" s="1294">
        <v>0</v>
      </c>
      <c r="K108" s="1287">
        <v>0</v>
      </c>
      <c r="M108" s="1294">
        <v>0</v>
      </c>
      <c r="O108" s="1287">
        <v>0</v>
      </c>
      <c r="Q108" s="1287">
        <f>G108+I108+K108+O108</f>
        <v>26343416</v>
      </c>
      <c r="S108" s="1287">
        <v>0</v>
      </c>
      <c r="T108" s="1287"/>
      <c r="U108" s="1287">
        <f>G108</f>
        <v>26343416</v>
      </c>
      <c r="V108" s="1287"/>
      <c r="W108" s="1287">
        <v>0</v>
      </c>
      <c r="X108" s="1265"/>
      <c r="Y108" s="1287">
        <f>S108+U108+W108</f>
        <v>26343416</v>
      </c>
      <c r="Z108" s="1251"/>
      <c r="AA108" s="1273"/>
      <c r="AB108" s="1253"/>
      <c r="AC108" s="1253"/>
      <c r="AD108" s="1253"/>
      <c r="AE108" s="1253"/>
      <c r="AF108" s="1253"/>
      <c r="AG108" s="1248"/>
      <c r="AH108" s="1248"/>
      <c r="AI108" s="1248"/>
      <c r="AJ108" s="1248"/>
      <c r="AK108" s="1248"/>
      <c r="AL108" s="1248"/>
      <c r="AM108" s="1248"/>
      <c r="AN108" s="1248"/>
      <c r="AO108" s="1248"/>
      <c r="AP108" s="1248"/>
      <c r="AQ108" s="1248"/>
    </row>
    <row r="109" spans="2:43">
      <c r="B109" s="1268"/>
      <c r="C109" s="1249"/>
      <c r="D109" s="1250"/>
      <c r="E109" s="1250"/>
      <c r="F109" s="1250"/>
      <c r="G109" s="1287"/>
      <c r="I109" s="1287"/>
      <c r="K109" s="1287"/>
      <c r="O109" s="1287"/>
      <c r="Q109" s="1287"/>
      <c r="S109" s="1287"/>
      <c r="T109" s="1287"/>
      <c r="U109" s="1287"/>
      <c r="V109" s="1287"/>
      <c r="W109" s="1287"/>
      <c r="X109" s="1265"/>
      <c r="Y109" s="1287"/>
      <c r="Z109" s="1251"/>
      <c r="AA109" s="1273"/>
      <c r="AB109" s="1253"/>
      <c r="AC109" s="1253"/>
      <c r="AD109" s="1253"/>
      <c r="AE109" s="1253"/>
      <c r="AF109" s="1253"/>
      <c r="AG109" s="1248"/>
      <c r="AH109" s="1248"/>
      <c r="AI109" s="1248"/>
      <c r="AJ109" s="1248"/>
      <c r="AK109" s="1248"/>
      <c r="AL109" s="1248"/>
      <c r="AM109" s="1248"/>
      <c r="AN109" s="1248"/>
      <c r="AO109" s="1248"/>
      <c r="AP109" s="1248"/>
      <c r="AQ109" s="1248"/>
    </row>
    <row r="110" spans="2:43">
      <c r="B110" s="1274" t="s">
        <v>3072</v>
      </c>
      <c r="C110" s="1249"/>
      <c r="D110" s="1250"/>
      <c r="E110" s="1250"/>
      <c r="F110" s="1250"/>
      <c r="G110" s="1287"/>
      <c r="I110" s="1287"/>
      <c r="K110" s="1287"/>
      <c r="O110" s="1287"/>
      <c r="Q110" s="1287"/>
      <c r="S110" s="1287"/>
      <c r="T110" s="1287"/>
      <c r="U110" s="1287"/>
      <c r="V110" s="1287"/>
      <c r="W110" s="1287"/>
      <c r="X110" s="1265"/>
      <c r="Y110" s="1287"/>
      <c r="Z110" s="1251"/>
      <c r="AA110" s="1273"/>
      <c r="AB110" s="1253"/>
      <c r="AC110" s="1253"/>
      <c r="AD110" s="1253"/>
      <c r="AE110" s="1253"/>
      <c r="AF110" s="1253"/>
      <c r="AG110" s="1248"/>
      <c r="AH110" s="1248"/>
      <c r="AI110" s="1248"/>
      <c r="AJ110" s="1248"/>
      <c r="AK110" s="1248"/>
      <c r="AL110" s="1248"/>
      <c r="AM110" s="1248"/>
      <c r="AN110" s="1248"/>
      <c r="AO110" s="1248"/>
      <c r="AP110" s="1248"/>
      <c r="AQ110" s="1248"/>
    </row>
    <row r="111" spans="2:43">
      <c r="B111" s="1268" t="s">
        <v>4124</v>
      </c>
      <c r="C111" s="1249"/>
      <c r="D111" s="1250"/>
      <c r="E111" s="1250"/>
      <c r="F111" s="1250"/>
      <c r="G111" s="1299">
        <v>2008600</v>
      </c>
      <c r="I111" s="1294">
        <v>0</v>
      </c>
      <c r="K111" s="1287">
        <v>0</v>
      </c>
      <c r="M111" s="1294">
        <v>0</v>
      </c>
      <c r="O111" s="1287">
        <v>0</v>
      </c>
      <c r="Q111" s="1287">
        <f>G111+I111+K111+O111</f>
        <v>2008600</v>
      </c>
      <c r="S111" s="1287">
        <v>0</v>
      </c>
      <c r="T111" s="1287"/>
      <c r="U111" s="1287">
        <f>G111</f>
        <v>2008600</v>
      </c>
      <c r="V111" s="1287"/>
      <c r="W111" s="1287">
        <v>0</v>
      </c>
      <c r="X111" s="1265"/>
      <c r="Y111" s="1287">
        <f>S111+U111+W111</f>
        <v>2008600</v>
      </c>
      <c r="Z111" s="1251"/>
      <c r="AA111" s="1273"/>
      <c r="AB111" s="1253"/>
      <c r="AC111" s="1253"/>
      <c r="AD111" s="1253"/>
      <c r="AE111" s="1253"/>
      <c r="AF111" s="1253"/>
      <c r="AG111" s="1248"/>
      <c r="AH111" s="1248"/>
      <c r="AI111" s="1248"/>
      <c r="AJ111" s="1248"/>
      <c r="AK111" s="1248"/>
      <c r="AL111" s="1248"/>
      <c r="AM111" s="1248"/>
      <c r="AN111" s="1248"/>
      <c r="AO111" s="1248"/>
      <c r="AP111" s="1248"/>
      <c r="AQ111" s="1248"/>
    </row>
    <row r="112" spans="2:43" ht="14.4" thickBot="1">
      <c r="B112" s="1277"/>
      <c r="C112" s="1249"/>
      <c r="D112" s="1250"/>
      <c r="E112" s="1250"/>
      <c r="F112" s="1250"/>
      <c r="G112" s="1288">
        <f>SUM(G104:G111)</f>
        <v>391513468</v>
      </c>
      <c r="I112" s="1288">
        <f>SUM(I104:I111)</f>
        <v>102717490</v>
      </c>
      <c r="K112" s="1287"/>
      <c r="M112" s="1292"/>
      <c r="O112" s="1288">
        <f>SUM(O104:O111)</f>
        <v>0</v>
      </c>
      <c r="Q112" s="1288">
        <f>SUM(Q104:Q111)</f>
        <v>494230958</v>
      </c>
      <c r="S112" s="1288">
        <f>SUM(S104:S111)</f>
        <v>302431552</v>
      </c>
      <c r="T112" s="1287"/>
      <c r="U112" s="1288">
        <f>SUM(U104:U111)</f>
        <v>89081916</v>
      </c>
      <c r="V112" s="1287"/>
      <c r="W112" s="1288">
        <f>SUM(W104:W111)</f>
        <v>0</v>
      </c>
      <c r="X112" s="1265"/>
      <c r="Y112" s="1288">
        <f>SUM(Y104:Y111)</f>
        <v>391513468</v>
      </c>
      <c r="Z112" s="1251"/>
      <c r="AA112" s="1273"/>
      <c r="AB112" s="1253"/>
      <c r="AC112" s="1253"/>
      <c r="AD112" s="1253"/>
      <c r="AE112" s="1253"/>
      <c r="AF112" s="1253"/>
      <c r="AG112" s="1248"/>
      <c r="AH112" s="1248"/>
      <c r="AI112" s="1248"/>
      <c r="AJ112" s="1248"/>
      <c r="AK112" s="1248"/>
      <c r="AL112" s="1248"/>
      <c r="AM112" s="1248"/>
      <c r="AN112" s="1248"/>
      <c r="AO112" s="1248"/>
      <c r="AP112" s="1248"/>
      <c r="AQ112" s="1248"/>
    </row>
    <row r="113" spans="2:43" ht="14.4" thickTop="1">
      <c r="B113" s="1174" t="s">
        <v>4067</v>
      </c>
      <c r="C113" s="1249"/>
      <c r="D113" s="1250"/>
      <c r="E113" s="1250"/>
      <c r="F113" s="1278"/>
      <c r="S113" s="1287"/>
      <c r="T113" s="1287"/>
      <c r="U113" s="1287"/>
      <c r="V113" s="1287"/>
      <c r="W113" s="1287"/>
      <c r="X113" s="1265"/>
      <c r="Y113" s="1287"/>
      <c r="Z113" s="1251"/>
      <c r="AA113" s="1248"/>
      <c r="AB113" s="1253"/>
      <c r="AC113" s="1253"/>
      <c r="AD113" s="1253"/>
      <c r="AE113" s="1253"/>
      <c r="AF113" s="1253"/>
      <c r="AG113" s="1248"/>
      <c r="AH113" s="1248"/>
      <c r="AI113" s="1248"/>
      <c r="AJ113" s="1248"/>
      <c r="AK113" s="1248"/>
      <c r="AL113" s="1248"/>
      <c r="AM113" s="1248"/>
      <c r="AN113" s="1248"/>
      <c r="AO113" s="1248"/>
      <c r="AP113" s="1248"/>
      <c r="AQ113" s="1248"/>
    </row>
    <row r="114" spans="2:43">
      <c r="B114" s="1174"/>
      <c r="C114" s="1249"/>
      <c r="D114" s="1250"/>
      <c r="E114" s="1250"/>
      <c r="F114" s="1278"/>
      <c r="S114" s="1287"/>
      <c r="T114" s="1287"/>
      <c r="U114" s="1287"/>
      <c r="V114" s="1287"/>
      <c r="W114" s="1287"/>
      <c r="X114" s="1265"/>
      <c r="Y114" s="1287"/>
      <c r="Z114" s="1251"/>
      <c r="AA114" s="1248"/>
      <c r="AB114" s="1253"/>
      <c r="AC114" s="1253"/>
      <c r="AD114" s="1253"/>
      <c r="AE114" s="1253"/>
      <c r="AF114" s="1253"/>
      <c r="AG114" s="1248"/>
      <c r="AH114" s="1248"/>
      <c r="AI114" s="1248"/>
      <c r="AJ114" s="1248"/>
      <c r="AK114" s="1248"/>
      <c r="AL114" s="1248"/>
      <c r="AM114" s="1248"/>
      <c r="AN114" s="1248"/>
      <c r="AO114" s="1248"/>
      <c r="AP114" s="1248"/>
      <c r="AQ114" s="1248"/>
    </row>
    <row r="115" spans="2:43">
      <c r="B115" s="1267" t="s">
        <v>3797</v>
      </c>
      <c r="C115" s="1249"/>
      <c r="D115" s="1250"/>
      <c r="E115" s="1250"/>
      <c r="F115" s="1278"/>
      <c r="S115" s="1287"/>
      <c r="T115" s="1287"/>
      <c r="U115" s="1287"/>
      <c r="V115" s="1287"/>
      <c r="W115" s="1287"/>
      <c r="X115" s="1265"/>
      <c r="Y115" s="1287"/>
      <c r="Z115" s="1251"/>
      <c r="AA115" s="1248"/>
      <c r="AB115" s="1253"/>
      <c r="AC115" s="1253"/>
      <c r="AD115" s="1253"/>
      <c r="AE115" s="1253"/>
      <c r="AF115" s="1253"/>
      <c r="AG115" s="1248"/>
      <c r="AH115" s="1248"/>
      <c r="AI115" s="1248"/>
      <c r="AJ115" s="1248"/>
      <c r="AK115" s="1248"/>
      <c r="AL115" s="1248"/>
      <c r="AM115" s="1248"/>
      <c r="AN115" s="1248"/>
      <c r="AO115" s="1248"/>
      <c r="AP115" s="1248"/>
      <c r="AQ115" s="1248"/>
    </row>
    <row r="116" spans="2:43">
      <c r="B116" s="1279" t="s">
        <v>4125</v>
      </c>
      <c r="C116" s="1249"/>
      <c r="D116" s="1250"/>
      <c r="E116" s="1250"/>
      <c r="F116" s="1250"/>
      <c r="G116" s="1287">
        <v>0</v>
      </c>
      <c r="I116" s="1287">
        <v>0</v>
      </c>
      <c r="K116" s="1280">
        <v>0</v>
      </c>
      <c r="M116" s="1294">
        <v>0</v>
      </c>
      <c r="O116" s="1295">
        <v>52084953</v>
      </c>
      <c r="Q116" s="1287">
        <f>G116+I116+O116+K116</f>
        <v>52084953</v>
      </c>
      <c r="S116" s="1289"/>
      <c r="T116" s="1289"/>
      <c r="U116" s="1289"/>
      <c r="V116" s="1289"/>
      <c r="W116" s="1289"/>
      <c r="X116" s="1251"/>
      <c r="Y116" s="1289"/>
      <c r="Z116" s="1251"/>
      <c r="AA116" s="1253"/>
      <c r="AB116" s="1253"/>
      <c r="AC116" s="1253"/>
      <c r="AD116" s="1253"/>
      <c r="AE116" s="1253"/>
      <c r="AF116" s="1253"/>
      <c r="AG116" s="1248"/>
      <c r="AH116" s="1248"/>
      <c r="AI116" s="1248"/>
      <c r="AJ116" s="1248"/>
      <c r="AK116" s="1248"/>
      <c r="AL116" s="1248"/>
      <c r="AM116" s="1248"/>
      <c r="AN116" s="1248"/>
      <c r="AO116" s="1248"/>
      <c r="AP116" s="1248"/>
      <c r="AQ116" s="1248"/>
    </row>
    <row r="117" spans="2:43">
      <c r="B117" s="888" t="s">
        <v>4135</v>
      </c>
      <c r="C117" s="1249"/>
      <c r="D117" s="1250"/>
      <c r="E117" s="1250"/>
      <c r="F117" s="1250"/>
      <c r="G117" s="1287">
        <v>0</v>
      </c>
      <c r="I117" s="1287">
        <v>0</v>
      </c>
      <c r="K117" s="1280">
        <v>0</v>
      </c>
      <c r="M117" s="1294">
        <v>0</v>
      </c>
      <c r="O117" s="1295">
        <v>246100</v>
      </c>
      <c r="Q117" s="1287">
        <f>G117+I117+O117+K117</f>
        <v>246100</v>
      </c>
      <c r="S117" s="1289"/>
      <c r="T117" s="1289"/>
      <c r="U117" s="1289"/>
      <c r="V117" s="1289"/>
      <c r="W117" s="1289"/>
      <c r="X117" s="1251"/>
      <c r="Y117" s="1289"/>
      <c r="Z117" s="1251"/>
      <c r="AA117" s="1253"/>
      <c r="AB117" s="1253"/>
      <c r="AC117" s="1253"/>
      <c r="AD117" s="1253"/>
      <c r="AE117" s="1253"/>
      <c r="AF117" s="1253"/>
      <c r="AG117" s="1248"/>
      <c r="AH117" s="1248"/>
      <c r="AI117" s="1248"/>
      <c r="AJ117" s="1248"/>
      <c r="AK117" s="1248"/>
      <c r="AL117" s="1248"/>
      <c r="AM117" s="1248"/>
      <c r="AN117" s="1248"/>
      <c r="AO117" s="1248"/>
      <c r="AP117" s="1248"/>
      <c r="AQ117" s="1248"/>
    </row>
    <row r="118" spans="2:43">
      <c r="B118" s="888" t="s">
        <v>4136</v>
      </c>
      <c r="C118" s="1249"/>
      <c r="D118" s="1250"/>
      <c r="E118" s="1250"/>
      <c r="F118" s="1250"/>
      <c r="G118" s="1287">
        <v>0</v>
      </c>
      <c r="I118" s="1287">
        <v>0</v>
      </c>
      <c r="K118" s="1280">
        <v>0</v>
      </c>
      <c r="M118" s="1294">
        <v>0</v>
      </c>
      <c r="O118" s="1295">
        <v>207317</v>
      </c>
      <c r="Q118" s="1287">
        <f>G118+I118+O118+K118</f>
        <v>207317</v>
      </c>
      <c r="S118" s="1289"/>
      <c r="T118" s="1289"/>
      <c r="U118" s="1289"/>
      <c r="V118" s="1289"/>
      <c r="W118" s="1289"/>
      <c r="X118" s="1251"/>
      <c r="Y118" s="1289"/>
      <c r="Z118" s="1251"/>
      <c r="AA118" s="1253"/>
      <c r="AB118" s="1253"/>
      <c r="AC118" s="1253"/>
      <c r="AD118" s="1253"/>
      <c r="AE118" s="1253"/>
      <c r="AF118" s="1253"/>
      <c r="AG118" s="1248"/>
      <c r="AH118" s="1248"/>
      <c r="AI118" s="1248"/>
      <c r="AJ118" s="1248"/>
      <c r="AK118" s="1248"/>
      <c r="AL118" s="1248"/>
      <c r="AM118" s="1248"/>
      <c r="AN118" s="1248"/>
      <c r="AO118" s="1248"/>
      <c r="AP118" s="1248"/>
      <c r="AQ118" s="1248"/>
    </row>
    <row r="119" spans="2:43">
      <c r="B119" s="1477" t="s">
        <v>4137</v>
      </c>
      <c r="C119" s="1249"/>
      <c r="D119" s="1250"/>
      <c r="E119" s="1250"/>
      <c r="F119" s="1250"/>
      <c r="G119" s="1287">
        <v>0</v>
      </c>
      <c r="I119" s="1287">
        <v>0</v>
      </c>
      <c r="K119" s="1280">
        <v>0</v>
      </c>
      <c r="M119" s="1294">
        <v>0</v>
      </c>
      <c r="O119" s="1295">
        <v>2815688</v>
      </c>
      <c r="Q119" s="1287">
        <f>G119+I119+O119+K119</f>
        <v>2815688</v>
      </c>
      <c r="S119" s="1289"/>
      <c r="T119" s="1289"/>
      <c r="U119" s="1289"/>
      <c r="V119" s="1289"/>
      <c r="W119" s="1289"/>
      <c r="X119" s="1251"/>
      <c r="Y119" s="1289"/>
      <c r="Z119" s="1251"/>
      <c r="AA119" s="1253"/>
      <c r="AB119" s="1253"/>
      <c r="AC119" s="1253"/>
      <c r="AD119" s="1253"/>
      <c r="AE119" s="1253"/>
      <c r="AF119" s="1253"/>
      <c r="AG119" s="1248"/>
      <c r="AH119" s="1248"/>
      <c r="AI119" s="1248"/>
      <c r="AJ119" s="1248"/>
      <c r="AK119" s="1248"/>
      <c r="AL119" s="1248"/>
      <c r="AM119" s="1248"/>
      <c r="AN119" s="1248"/>
      <c r="AO119" s="1248"/>
      <c r="AP119" s="1248"/>
      <c r="AQ119" s="1248"/>
    </row>
    <row r="120" spans="2:43">
      <c r="B120" s="1279"/>
      <c r="C120" s="1249"/>
      <c r="D120" s="1250"/>
      <c r="E120" s="1250"/>
      <c r="F120" s="1250"/>
      <c r="G120" s="1287"/>
      <c r="I120" s="1287"/>
      <c r="K120" s="1280"/>
      <c r="O120" s="1287"/>
      <c r="Q120" s="1287"/>
      <c r="S120" s="1289"/>
      <c r="T120" s="1289"/>
      <c r="U120" s="1289"/>
      <c r="V120" s="1289"/>
      <c r="W120" s="1289"/>
      <c r="X120" s="1251"/>
      <c r="Y120" s="1289"/>
      <c r="Z120" s="1251"/>
      <c r="AA120" s="1253"/>
      <c r="AB120" s="1253"/>
      <c r="AC120" s="1253"/>
      <c r="AD120" s="1253"/>
      <c r="AE120" s="1253"/>
      <c r="AF120" s="1253"/>
      <c r="AG120" s="1248"/>
      <c r="AH120" s="1248"/>
      <c r="AI120" s="1248"/>
      <c r="AJ120" s="1248"/>
      <c r="AK120" s="1248"/>
      <c r="AL120" s="1248"/>
      <c r="AM120" s="1248"/>
      <c r="AN120" s="1248"/>
      <c r="AO120" s="1248"/>
      <c r="AP120" s="1248"/>
      <c r="AQ120" s="1248"/>
    </row>
    <row r="121" spans="2:43">
      <c r="B121" s="1267" t="s">
        <v>3078</v>
      </c>
      <c r="C121" s="1249"/>
      <c r="D121" s="1250"/>
      <c r="E121" s="1250"/>
      <c r="F121" s="1250"/>
      <c r="G121" s="1287"/>
      <c r="I121" s="1287"/>
      <c r="K121" s="1280"/>
      <c r="O121" s="1287"/>
      <c r="Q121" s="1287"/>
      <c r="S121" s="1289"/>
      <c r="T121" s="1289"/>
      <c r="U121" s="1289"/>
      <c r="V121" s="1289"/>
      <c r="W121" s="1289"/>
      <c r="X121" s="1251"/>
      <c r="Y121" s="1289"/>
      <c r="Z121" s="1251"/>
      <c r="AA121" s="1253"/>
      <c r="AB121" s="1253"/>
      <c r="AC121" s="1253"/>
      <c r="AD121" s="1253"/>
      <c r="AE121" s="1253"/>
      <c r="AF121" s="1253"/>
      <c r="AG121" s="1248"/>
      <c r="AH121" s="1248"/>
      <c r="AI121" s="1248"/>
      <c r="AJ121" s="1248"/>
      <c r="AK121" s="1248"/>
      <c r="AL121" s="1248"/>
      <c r="AM121" s="1248"/>
      <c r="AN121" s="1248"/>
      <c r="AO121" s="1248"/>
      <c r="AP121" s="1248"/>
      <c r="AQ121" s="1248"/>
    </row>
    <row r="122" spans="2:43">
      <c r="B122" s="1279" t="s">
        <v>4125</v>
      </c>
      <c r="C122" s="1249"/>
      <c r="D122" s="1250"/>
      <c r="E122" s="1250"/>
      <c r="F122" s="1250"/>
      <c r="G122" s="1287">
        <v>0</v>
      </c>
      <c r="I122" s="1287">
        <v>0</v>
      </c>
      <c r="K122" s="1280">
        <v>0</v>
      </c>
      <c r="M122" s="1294">
        <v>0</v>
      </c>
      <c r="O122" s="1295">
        <v>142025719</v>
      </c>
      <c r="Q122" s="1287">
        <f>G122+I122+O122+K122</f>
        <v>142025719</v>
      </c>
      <c r="S122" s="1289"/>
      <c r="T122" s="1289"/>
      <c r="U122" s="1289"/>
      <c r="V122" s="1289"/>
      <c r="W122" s="1289"/>
      <c r="X122" s="1282"/>
      <c r="Y122" s="1289"/>
      <c r="Z122" s="1251"/>
      <c r="AA122" s="1253"/>
      <c r="AB122" s="1253"/>
      <c r="AC122" s="1253"/>
      <c r="AD122" s="1253"/>
      <c r="AE122" s="1253"/>
      <c r="AF122" s="1253"/>
      <c r="AG122" s="1248"/>
      <c r="AH122" s="1248"/>
      <c r="AI122" s="1248"/>
      <c r="AJ122" s="1248"/>
      <c r="AK122" s="1248"/>
      <c r="AL122" s="1248"/>
      <c r="AM122" s="1248"/>
      <c r="AN122" s="1248"/>
      <c r="AO122" s="1248"/>
      <c r="AP122" s="1248"/>
      <c r="AQ122" s="1248"/>
    </row>
    <row r="123" spans="2:43">
      <c r="B123" s="888" t="s">
        <v>4135</v>
      </c>
      <c r="C123" s="1249"/>
      <c r="D123" s="1250"/>
      <c r="E123" s="1250"/>
      <c r="F123" s="1250"/>
      <c r="G123" s="1287">
        <v>0</v>
      </c>
      <c r="I123" s="1287">
        <v>0</v>
      </c>
      <c r="K123" s="1280">
        <v>0</v>
      </c>
      <c r="M123" s="1294">
        <v>0</v>
      </c>
      <c r="O123" s="1295">
        <v>0</v>
      </c>
      <c r="Q123" s="1287">
        <f>G123+I123+O123+K123</f>
        <v>0</v>
      </c>
      <c r="S123" s="1289"/>
      <c r="T123" s="1289"/>
      <c r="U123" s="1289"/>
      <c r="V123" s="1289"/>
      <c r="W123" s="1289"/>
      <c r="X123" s="1282"/>
      <c r="Y123" s="1289"/>
      <c r="Z123" s="1251"/>
      <c r="AA123" s="1253"/>
      <c r="AB123" s="1253"/>
      <c r="AC123" s="1253"/>
      <c r="AD123" s="1253"/>
      <c r="AE123" s="1253"/>
      <c r="AF123" s="1253"/>
      <c r="AG123" s="1248"/>
      <c r="AH123" s="1248"/>
      <c r="AI123" s="1248"/>
      <c r="AJ123" s="1248"/>
      <c r="AK123" s="1248"/>
      <c r="AL123" s="1248"/>
      <c r="AM123" s="1248"/>
      <c r="AN123" s="1248"/>
      <c r="AO123" s="1248"/>
      <c r="AP123" s="1248"/>
      <c r="AQ123" s="1248"/>
    </row>
    <row r="124" spans="2:43">
      <c r="B124" s="888" t="s">
        <v>4136</v>
      </c>
      <c r="C124" s="1249"/>
      <c r="D124" s="1250"/>
      <c r="E124" s="1250"/>
      <c r="F124" s="1250"/>
      <c r="G124" s="1287">
        <v>0</v>
      </c>
      <c r="I124" s="1287">
        <v>0</v>
      </c>
      <c r="K124" s="1280">
        <v>0</v>
      </c>
      <c r="M124" s="1294">
        <v>0</v>
      </c>
      <c r="O124" s="1295">
        <v>1462895</v>
      </c>
      <c r="Q124" s="1287">
        <f>G124+I124+O124+K124</f>
        <v>1462895</v>
      </c>
      <c r="S124" s="1289"/>
      <c r="T124" s="1289"/>
      <c r="U124" s="1289"/>
      <c r="V124" s="1289"/>
      <c r="W124" s="1289"/>
      <c r="X124" s="1282"/>
      <c r="Y124" s="1289"/>
      <c r="Z124" s="1251"/>
      <c r="AA124" s="1253"/>
      <c r="AB124" s="1253"/>
      <c r="AC124" s="1253"/>
      <c r="AD124" s="1253"/>
      <c r="AE124" s="1253"/>
      <c r="AF124" s="1253"/>
      <c r="AG124" s="1248"/>
      <c r="AH124" s="1248"/>
      <c r="AI124" s="1248"/>
      <c r="AJ124" s="1248"/>
      <c r="AK124" s="1248"/>
      <c r="AL124" s="1248"/>
      <c r="AM124" s="1248"/>
      <c r="AN124" s="1248"/>
      <c r="AO124" s="1248"/>
      <c r="AP124" s="1248"/>
      <c r="AQ124" s="1248"/>
    </row>
    <row r="125" spans="2:43">
      <c r="B125" s="1477" t="s">
        <v>4137</v>
      </c>
      <c r="C125" s="1249"/>
      <c r="D125" s="1250"/>
      <c r="E125" s="1250"/>
      <c r="F125" s="1250"/>
      <c r="G125" s="1287">
        <v>0</v>
      </c>
      <c r="I125" s="1287">
        <v>0</v>
      </c>
      <c r="K125" s="1280">
        <v>0</v>
      </c>
      <c r="M125" s="1294">
        <v>0</v>
      </c>
      <c r="O125" s="1295">
        <v>226664</v>
      </c>
      <c r="Q125" s="1287">
        <f>G125+I125+O125+K125</f>
        <v>226664</v>
      </c>
      <c r="S125" s="1289"/>
      <c r="T125" s="1289"/>
      <c r="U125" s="1289"/>
      <c r="V125" s="1289"/>
      <c r="W125" s="1289"/>
      <c r="X125" s="1282"/>
      <c r="Y125" s="1289"/>
      <c r="Z125" s="1251"/>
      <c r="AA125" s="1253"/>
      <c r="AB125" s="1253"/>
      <c r="AC125" s="1253"/>
      <c r="AD125" s="1253"/>
      <c r="AE125" s="1253"/>
      <c r="AF125" s="1253"/>
      <c r="AG125" s="1248"/>
      <c r="AH125" s="1248"/>
      <c r="AI125" s="1248"/>
      <c r="AJ125" s="1248"/>
      <c r="AK125" s="1248"/>
      <c r="AL125" s="1248"/>
      <c r="AM125" s="1248"/>
      <c r="AN125" s="1248"/>
      <c r="AO125" s="1248"/>
      <c r="AP125" s="1248"/>
      <c r="AQ125" s="1248"/>
    </row>
    <row r="126" spans="2:43">
      <c r="B126" s="1279"/>
      <c r="C126" s="1249"/>
      <c r="D126" s="1250"/>
      <c r="E126" s="1250"/>
      <c r="F126" s="1250"/>
      <c r="G126" s="1287"/>
      <c r="I126" s="1287"/>
      <c r="K126" s="1280"/>
      <c r="M126" s="1294"/>
      <c r="O126" s="1287"/>
      <c r="Q126" s="1287"/>
      <c r="S126" s="1289"/>
      <c r="T126" s="1289"/>
      <c r="U126" s="1289"/>
      <c r="V126" s="1289"/>
      <c r="W126" s="1289"/>
      <c r="X126" s="1251"/>
      <c r="Y126" s="1289"/>
      <c r="Z126" s="1251"/>
      <c r="AA126" s="1253"/>
      <c r="AB126" s="1253"/>
      <c r="AC126" s="1253"/>
      <c r="AD126" s="1253"/>
      <c r="AE126" s="1253"/>
      <c r="AF126" s="1253"/>
      <c r="AG126" s="1248"/>
      <c r="AH126" s="1248"/>
      <c r="AI126" s="1248"/>
      <c r="AJ126" s="1248"/>
      <c r="AK126" s="1248"/>
      <c r="AL126" s="1248"/>
      <c r="AM126" s="1248"/>
      <c r="AN126" s="1248"/>
      <c r="AO126" s="1248"/>
      <c r="AP126" s="1248"/>
      <c r="AQ126" s="1248"/>
    </row>
    <row r="127" spans="2:43">
      <c r="B127" s="1267" t="s">
        <v>3072</v>
      </c>
      <c r="C127" s="1249"/>
      <c r="D127" s="1250"/>
      <c r="E127" s="1250"/>
      <c r="F127" s="1250"/>
      <c r="G127" s="1287"/>
      <c r="I127" s="1287"/>
      <c r="K127" s="1280"/>
      <c r="O127" s="1287"/>
      <c r="Q127" s="1287"/>
      <c r="S127" s="1289"/>
      <c r="T127" s="1289"/>
      <c r="U127" s="1289"/>
      <c r="V127" s="1289"/>
      <c r="W127" s="1289"/>
      <c r="X127" s="1251"/>
      <c r="Y127" s="1289"/>
      <c r="Z127" s="1251"/>
      <c r="AA127" s="1253"/>
      <c r="AB127" s="1253"/>
      <c r="AC127" s="1253"/>
      <c r="AD127" s="1253"/>
      <c r="AE127" s="1253"/>
      <c r="AF127" s="1253"/>
      <c r="AG127" s="1248"/>
      <c r="AH127" s="1248"/>
      <c r="AI127" s="1248"/>
      <c r="AJ127" s="1248"/>
      <c r="AK127" s="1248"/>
      <c r="AL127" s="1248"/>
      <c r="AM127" s="1248"/>
      <c r="AN127" s="1248"/>
      <c r="AO127" s="1248"/>
      <c r="AP127" s="1248"/>
      <c r="AQ127" s="1248"/>
    </row>
    <row r="128" spans="2:43">
      <c r="B128" s="1279" t="s">
        <v>4125</v>
      </c>
      <c r="C128" s="1249"/>
      <c r="D128" s="1250"/>
      <c r="E128" s="1250"/>
      <c r="F128" s="1250"/>
      <c r="G128" s="1287">
        <v>0</v>
      </c>
      <c r="I128" s="1287">
        <v>0</v>
      </c>
      <c r="K128" s="1280">
        <v>0</v>
      </c>
      <c r="M128" s="1294">
        <v>0</v>
      </c>
      <c r="O128" s="1294">
        <v>88198559</v>
      </c>
      <c r="Q128" s="1287">
        <f>G128+I128+O128+K128</f>
        <v>88198559</v>
      </c>
      <c r="S128" s="1289"/>
      <c r="T128" s="1289"/>
      <c r="U128" s="1289"/>
      <c r="V128" s="1289"/>
      <c r="W128" s="1289"/>
      <c r="X128" s="1282"/>
      <c r="Y128" s="1289"/>
      <c r="Z128" s="1251"/>
      <c r="AA128" s="1253"/>
      <c r="AB128" s="1253"/>
      <c r="AC128" s="1253"/>
      <c r="AD128" s="1253"/>
      <c r="AE128" s="1253"/>
      <c r="AF128" s="1253"/>
      <c r="AG128" s="1248"/>
      <c r="AH128" s="1248"/>
      <c r="AI128" s="1248"/>
      <c r="AJ128" s="1248"/>
      <c r="AK128" s="1248"/>
      <c r="AL128" s="1248"/>
      <c r="AM128" s="1248"/>
      <c r="AN128" s="1248"/>
      <c r="AO128" s="1248"/>
      <c r="AP128" s="1248"/>
      <c r="AQ128" s="1248"/>
    </row>
    <row r="129" spans="2:43">
      <c r="B129" s="888" t="s">
        <v>4135</v>
      </c>
      <c r="C129" s="1249"/>
      <c r="D129" s="1250"/>
      <c r="E129" s="1250"/>
      <c r="F129" s="1250"/>
      <c r="G129" s="1287">
        <v>0</v>
      </c>
      <c r="I129" s="1287">
        <v>0</v>
      </c>
      <c r="K129" s="1280">
        <v>0</v>
      </c>
      <c r="M129" s="1294">
        <v>0</v>
      </c>
      <c r="O129" s="1294">
        <v>0</v>
      </c>
      <c r="Q129" s="1287">
        <f>G129+I129+O129+K129</f>
        <v>0</v>
      </c>
      <c r="S129" s="1289"/>
      <c r="T129" s="1289"/>
      <c r="U129" s="1289"/>
      <c r="V129" s="1289"/>
      <c r="W129" s="1289"/>
      <c r="X129" s="1282"/>
      <c r="Y129" s="1289"/>
      <c r="Z129" s="1251"/>
      <c r="AA129" s="1253"/>
      <c r="AB129" s="1253"/>
      <c r="AC129" s="1253"/>
      <c r="AD129" s="1253"/>
      <c r="AE129" s="1253"/>
      <c r="AF129" s="1253"/>
      <c r="AG129" s="1248"/>
      <c r="AH129" s="1248"/>
      <c r="AI129" s="1248"/>
      <c r="AJ129" s="1248"/>
      <c r="AK129" s="1248"/>
      <c r="AL129" s="1248"/>
      <c r="AM129" s="1248"/>
      <c r="AN129" s="1248"/>
      <c r="AO129" s="1248"/>
      <c r="AP129" s="1248"/>
      <c r="AQ129" s="1248"/>
    </row>
    <row r="130" spans="2:43">
      <c r="B130" s="888" t="s">
        <v>4136</v>
      </c>
      <c r="C130" s="1249"/>
      <c r="D130" s="1250"/>
      <c r="E130" s="1250"/>
      <c r="F130" s="1250"/>
      <c r="G130" s="1287">
        <v>0</v>
      </c>
      <c r="I130" s="1287">
        <v>0</v>
      </c>
      <c r="K130" s="1280">
        <v>0</v>
      </c>
      <c r="M130" s="1294">
        <v>0</v>
      </c>
      <c r="O130" s="1294">
        <v>499220</v>
      </c>
      <c r="Q130" s="1287">
        <f>G130+I130+O130+K130</f>
        <v>499220</v>
      </c>
      <c r="S130" s="1289"/>
      <c r="T130" s="1289"/>
      <c r="U130" s="1289"/>
      <c r="V130" s="1289"/>
      <c r="W130" s="1289"/>
      <c r="X130" s="1282"/>
      <c r="Y130" s="1289"/>
      <c r="Z130" s="1251"/>
      <c r="AA130" s="1253"/>
      <c r="AB130" s="1253"/>
      <c r="AC130" s="1253"/>
      <c r="AD130" s="1253"/>
      <c r="AE130" s="1253"/>
      <c r="AF130" s="1253"/>
      <c r="AG130" s="1248"/>
      <c r="AH130" s="1248"/>
      <c r="AI130" s="1248"/>
      <c r="AJ130" s="1248"/>
      <c r="AK130" s="1248"/>
      <c r="AL130" s="1248"/>
      <c r="AM130" s="1248"/>
      <c r="AN130" s="1248"/>
      <c r="AO130" s="1248"/>
      <c r="AP130" s="1248"/>
      <c r="AQ130" s="1248"/>
    </row>
    <row r="131" spans="2:43">
      <c r="B131" s="1477" t="s">
        <v>4137</v>
      </c>
      <c r="C131" s="1249"/>
      <c r="D131" s="1250"/>
      <c r="E131" s="1250"/>
      <c r="F131" s="1250"/>
      <c r="G131" s="1287">
        <v>0</v>
      </c>
      <c r="I131" s="1287">
        <v>0</v>
      </c>
      <c r="K131" s="1280">
        <v>0</v>
      </c>
      <c r="M131" s="1294">
        <v>0</v>
      </c>
      <c r="O131" s="1294">
        <v>121754</v>
      </c>
      <c r="Q131" s="1287">
        <f>G131+I131+O131+K131</f>
        <v>121754</v>
      </c>
      <c r="S131" s="1291"/>
      <c r="T131" s="1251"/>
      <c r="U131" s="1291"/>
      <c r="V131" s="1251"/>
      <c r="W131" s="1291"/>
      <c r="X131" s="1251"/>
      <c r="Y131" s="1291"/>
      <c r="Z131" s="1251"/>
      <c r="AA131" s="1253"/>
      <c r="AB131" s="1253"/>
      <c r="AC131" s="1253"/>
      <c r="AD131" s="1253"/>
      <c r="AE131" s="1253"/>
      <c r="AF131" s="1253"/>
      <c r="AG131" s="1248"/>
      <c r="AH131" s="1248"/>
      <c r="AI131" s="1248"/>
      <c r="AJ131" s="1248"/>
      <c r="AK131" s="1248"/>
      <c r="AL131" s="1248"/>
      <c r="AM131" s="1248"/>
      <c r="AN131" s="1248"/>
      <c r="AO131" s="1248"/>
      <c r="AP131" s="1248"/>
      <c r="AQ131" s="1248"/>
    </row>
    <row r="132" spans="2:43" ht="14.4" thickBot="1">
      <c r="C132" s="1249"/>
      <c r="D132" s="1250"/>
      <c r="E132" s="1250"/>
      <c r="F132" s="1250"/>
      <c r="G132" s="1290">
        <f>SUM(G116:G131)</f>
        <v>0</v>
      </c>
      <c r="I132" s="1290">
        <f>SUM(I116:I131)</f>
        <v>0</v>
      </c>
      <c r="K132" s="1290">
        <f>SUM(K104:K130)</f>
        <v>0</v>
      </c>
      <c r="M132" s="1292"/>
      <c r="O132" s="1290">
        <f>SUM(O116:O130)</f>
        <v>287767115</v>
      </c>
      <c r="Q132" s="1290">
        <f>SUM(Q116:Q130)</f>
        <v>287767115</v>
      </c>
      <c r="S132" s="1284"/>
      <c r="T132" s="1284"/>
      <c r="U132" s="1284"/>
      <c r="V132" s="1284"/>
      <c r="W132" s="1284"/>
      <c r="X132" s="1284"/>
      <c r="Y132" s="1284"/>
      <c r="Z132" s="1251"/>
      <c r="AA132" s="1253"/>
      <c r="AB132" s="1253"/>
      <c r="AC132" s="1253"/>
      <c r="AD132" s="1253"/>
      <c r="AE132" s="1253"/>
      <c r="AF132" s="1253"/>
      <c r="AG132" s="1248"/>
      <c r="AH132" s="1248"/>
      <c r="AI132" s="1248"/>
      <c r="AJ132" s="1248"/>
      <c r="AK132" s="1248"/>
      <c r="AL132" s="1248"/>
      <c r="AM132" s="1248"/>
      <c r="AN132" s="1248"/>
      <c r="AO132" s="1248"/>
      <c r="AP132" s="1248"/>
      <c r="AQ132" s="1248"/>
    </row>
    <row r="133" spans="2:43" ht="14.4" thickTop="1">
      <c r="C133" s="1249"/>
      <c r="D133" s="1250"/>
      <c r="E133" s="1250"/>
      <c r="F133" s="1250"/>
      <c r="G133" s="1284"/>
      <c r="H133" s="1284"/>
      <c r="I133" s="1284"/>
      <c r="J133" s="1284"/>
      <c r="K133" s="1284"/>
      <c r="L133" s="1284"/>
      <c r="M133" s="1284"/>
      <c r="N133" s="1284"/>
      <c r="O133" s="1284"/>
      <c r="P133" s="1284"/>
      <c r="Q133" s="1284"/>
      <c r="S133" s="1284"/>
      <c r="T133" s="1284"/>
      <c r="U133" s="1284"/>
      <c r="V133" s="1284"/>
      <c r="W133" s="1284"/>
      <c r="X133" s="1284"/>
      <c r="Y133" s="1284"/>
      <c r="Z133" s="1251"/>
      <c r="AA133" s="1253"/>
      <c r="AB133" s="1253"/>
      <c r="AC133" s="1253"/>
      <c r="AD133" s="1253"/>
      <c r="AE133" s="1253"/>
      <c r="AF133" s="1253"/>
      <c r="AG133" s="1248"/>
      <c r="AH133" s="1248"/>
      <c r="AI133" s="1248"/>
      <c r="AJ133" s="1248"/>
      <c r="AK133" s="1248"/>
      <c r="AL133" s="1248"/>
      <c r="AM133" s="1248"/>
      <c r="AN133" s="1248"/>
      <c r="AO133" s="1248"/>
      <c r="AP133" s="1248"/>
      <c r="AQ133" s="1248"/>
    </row>
    <row r="134" spans="2:43">
      <c r="C134" s="1249"/>
      <c r="D134" s="1250"/>
      <c r="E134" s="1250"/>
      <c r="F134" s="1250"/>
      <c r="G134" s="3026" t="s">
        <v>3823</v>
      </c>
      <c r="H134" s="2979"/>
      <c r="I134" s="2979"/>
      <c r="J134" s="2979"/>
      <c r="K134" s="2979"/>
      <c r="L134" s="2979"/>
      <c r="M134" s="2979"/>
      <c r="N134" s="2979"/>
      <c r="O134" s="2979"/>
      <c r="P134" s="2979"/>
      <c r="Q134" s="2979"/>
      <c r="R134" s="2979"/>
      <c r="S134" s="2979"/>
      <c r="T134" s="2979"/>
      <c r="U134" s="2979"/>
      <c r="V134" s="2979"/>
      <c r="W134" s="2979"/>
      <c r="X134" s="2979"/>
      <c r="Y134" s="2979"/>
      <c r="Z134" s="1251"/>
      <c r="AA134" s="1253"/>
      <c r="AB134" s="1253"/>
      <c r="AC134" s="1253"/>
      <c r="AD134" s="1253"/>
      <c r="AE134" s="1253"/>
      <c r="AF134" s="1253"/>
      <c r="AG134" s="1248"/>
      <c r="AH134" s="1248"/>
      <c r="AI134" s="1248"/>
      <c r="AJ134" s="1248"/>
      <c r="AK134" s="1248"/>
      <c r="AL134" s="1248"/>
      <c r="AM134" s="1248"/>
      <c r="AN134" s="1248"/>
      <c r="AO134" s="1248"/>
      <c r="AP134" s="1248"/>
      <c r="AQ134" s="1248"/>
    </row>
    <row r="135" spans="2:43" ht="15" customHeight="1">
      <c r="C135" s="1249"/>
      <c r="D135" s="1250"/>
      <c r="E135" s="1250"/>
      <c r="F135" s="1250"/>
      <c r="G135" s="2979" t="s">
        <v>4059</v>
      </c>
      <c r="H135" s="2979"/>
      <c r="I135" s="2979"/>
      <c r="J135" s="2979"/>
      <c r="K135" s="2979"/>
      <c r="L135" s="2979"/>
      <c r="M135" s="2979"/>
      <c r="N135" s="2979"/>
      <c r="O135" s="2979"/>
      <c r="P135" s="2979"/>
      <c r="Q135" s="2979"/>
      <c r="R135" s="1254">
        <v>42369</v>
      </c>
      <c r="S135" s="2979" t="s">
        <v>4060</v>
      </c>
      <c r="T135" s="2979"/>
      <c r="U135" s="2979"/>
      <c r="V135" s="2979"/>
      <c r="W135" s="2979"/>
      <c r="X135" s="2979"/>
      <c r="Y135" s="2979"/>
      <c r="Z135" s="1251"/>
      <c r="AA135" s="1253"/>
      <c r="AB135" s="1253"/>
      <c r="AC135" s="1253"/>
      <c r="AD135" s="1253"/>
      <c r="AE135" s="1253"/>
      <c r="AF135" s="1253"/>
      <c r="AG135" s="1248"/>
      <c r="AH135" s="1248"/>
      <c r="AI135" s="1248"/>
      <c r="AJ135" s="1248"/>
      <c r="AK135" s="1248"/>
      <c r="AL135" s="1248"/>
      <c r="AM135" s="1248"/>
      <c r="AN135" s="1248"/>
      <c r="AO135" s="1248"/>
      <c r="AP135" s="1248"/>
      <c r="AQ135" s="1248"/>
    </row>
    <row r="136" spans="2:43" ht="15" customHeight="1">
      <c r="C136" s="1249"/>
      <c r="D136" s="1250"/>
      <c r="E136" s="1250"/>
      <c r="F136" s="1250"/>
      <c r="G136" s="3021" t="s">
        <v>4117</v>
      </c>
      <c r="H136" s="1256"/>
      <c r="I136" s="3021" t="s">
        <v>4118</v>
      </c>
      <c r="J136" s="1257"/>
      <c r="K136" s="3021" t="s">
        <v>4119</v>
      </c>
      <c r="L136" s="1258"/>
      <c r="M136" s="3024" t="s">
        <v>4109</v>
      </c>
      <c r="N136" s="1258"/>
      <c r="O136" s="3021" t="s">
        <v>4126</v>
      </c>
      <c r="P136" s="1258"/>
      <c r="Q136" s="3021" t="s">
        <v>2928</v>
      </c>
      <c r="R136" s="1259"/>
      <c r="S136" s="1198"/>
      <c r="T136" s="1198"/>
      <c r="U136" s="1198"/>
      <c r="V136" s="1198"/>
      <c r="W136" s="1198"/>
      <c r="X136" s="1198"/>
      <c r="Y136" s="1198"/>
      <c r="Z136" s="1251"/>
      <c r="AA136" s="1253"/>
      <c r="AB136" s="1253"/>
      <c r="AC136" s="1253"/>
      <c r="AD136" s="1253"/>
      <c r="AE136" s="1253"/>
      <c r="AF136" s="1253"/>
      <c r="AG136" s="1248"/>
      <c r="AH136" s="1248"/>
      <c r="AI136" s="1248"/>
      <c r="AJ136" s="1248"/>
      <c r="AK136" s="1248"/>
      <c r="AL136" s="1248"/>
      <c r="AM136" s="1248"/>
      <c r="AN136" s="1248"/>
      <c r="AO136" s="1248"/>
      <c r="AP136" s="1248"/>
      <c r="AQ136" s="1248"/>
    </row>
    <row r="137" spans="2:43" ht="15" customHeight="1">
      <c r="C137" s="1249"/>
      <c r="D137" s="1250"/>
      <c r="E137" s="1250"/>
      <c r="F137" s="1250"/>
      <c r="G137" s="3022"/>
      <c r="H137" s="1256"/>
      <c r="I137" s="3022"/>
      <c r="J137" s="1257"/>
      <c r="K137" s="3022"/>
      <c r="L137" s="1258"/>
      <c r="M137" s="2978"/>
      <c r="N137" s="1258"/>
      <c r="O137" s="3022"/>
      <c r="P137" s="1258"/>
      <c r="Q137" s="3022"/>
      <c r="R137" s="1259"/>
      <c r="S137" s="1198"/>
      <c r="T137" s="1198"/>
      <c r="U137" s="1198"/>
      <c r="V137" s="1198"/>
      <c r="W137" s="1198"/>
      <c r="X137" s="1198"/>
      <c r="Y137" s="1198"/>
      <c r="Z137" s="1251"/>
      <c r="AA137" s="1253"/>
      <c r="AB137" s="1253"/>
      <c r="AC137" s="1253"/>
      <c r="AD137" s="1253"/>
      <c r="AE137" s="1253"/>
      <c r="AF137" s="1253"/>
      <c r="AG137" s="1248"/>
      <c r="AH137" s="1248"/>
      <c r="AI137" s="1248"/>
      <c r="AJ137" s="1248"/>
      <c r="AK137" s="1248"/>
      <c r="AL137" s="1248"/>
      <c r="AM137" s="1248"/>
      <c r="AN137" s="1248"/>
      <c r="AO137" s="1248"/>
      <c r="AP137" s="1248"/>
      <c r="AQ137" s="1248"/>
    </row>
    <row r="138" spans="2:43">
      <c r="C138" s="1249"/>
      <c r="D138" s="1250"/>
      <c r="E138" s="1250"/>
      <c r="F138" s="1250"/>
      <c r="G138" s="3023"/>
      <c r="H138" s="1256"/>
      <c r="I138" s="3023"/>
      <c r="J138" s="1257"/>
      <c r="K138" s="3022"/>
      <c r="L138" s="1258"/>
      <c r="M138" s="2978"/>
      <c r="N138" s="1258"/>
      <c r="O138" s="3023"/>
      <c r="P138" s="1258"/>
      <c r="Q138" s="3023"/>
      <c r="R138" s="1259"/>
      <c r="S138" s="1260"/>
      <c r="T138" s="1256"/>
      <c r="U138" s="1260"/>
      <c r="V138" s="1257"/>
      <c r="W138" s="1260"/>
      <c r="X138" s="1258"/>
      <c r="Y138" s="1260"/>
      <c r="Z138" s="1251"/>
      <c r="AA138" s="1253"/>
      <c r="AB138" s="1253"/>
      <c r="AC138" s="1253"/>
      <c r="AD138" s="1253"/>
      <c r="AE138" s="1253"/>
      <c r="AF138" s="1253"/>
      <c r="AG138" s="1248"/>
      <c r="AH138" s="1248"/>
      <c r="AI138" s="1248"/>
      <c r="AJ138" s="1248"/>
      <c r="AK138" s="1248"/>
      <c r="AL138" s="1248"/>
      <c r="AM138" s="1248"/>
      <c r="AN138" s="1248"/>
      <c r="AO138" s="1248"/>
      <c r="AP138" s="1248"/>
      <c r="AQ138" s="1248"/>
    </row>
    <row r="139" spans="2:43">
      <c r="C139" s="1249"/>
      <c r="D139" s="1250"/>
      <c r="E139" s="1250"/>
      <c r="F139" s="1250"/>
      <c r="G139" s="3023"/>
      <c r="H139" s="1256"/>
      <c r="I139" s="3023"/>
      <c r="J139" s="1257"/>
      <c r="K139" s="3022"/>
      <c r="L139" s="1258"/>
      <c r="M139" s="2978"/>
      <c r="N139" s="1258"/>
      <c r="O139" s="3023"/>
      <c r="P139" s="1258"/>
      <c r="Q139" s="3023"/>
      <c r="R139" s="1259"/>
      <c r="S139" s="1260" t="s">
        <v>3579</v>
      </c>
      <c r="T139" s="1256"/>
      <c r="U139" s="1260" t="s">
        <v>3580</v>
      </c>
      <c r="V139" s="1257"/>
      <c r="W139" s="1260" t="s">
        <v>3581</v>
      </c>
      <c r="X139" s="1258"/>
      <c r="Y139" s="1260" t="s">
        <v>2928</v>
      </c>
      <c r="Z139" s="1251"/>
      <c r="AA139" s="1253"/>
      <c r="AB139" s="1253"/>
      <c r="AC139" s="1253"/>
      <c r="AD139" s="1253"/>
      <c r="AE139" s="1253"/>
      <c r="AF139" s="1253"/>
      <c r="AG139" s="1248"/>
      <c r="AH139" s="1248"/>
      <c r="AI139" s="1248"/>
      <c r="AJ139" s="1248"/>
      <c r="AK139" s="1248"/>
      <c r="AL139" s="1248"/>
      <c r="AM139" s="1248"/>
      <c r="AN139" s="1248"/>
      <c r="AO139" s="1248"/>
      <c r="AP139" s="1248"/>
      <c r="AQ139" s="1248"/>
    </row>
    <row r="140" spans="2:43">
      <c r="C140" s="1249"/>
      <c r="D140" s="1250"/>
      <c r="E140" s="1250"/>
      <c r="F140" s="1250"/>
      <c r="G140" s="3025" t="s">
        <v>4121</v>
      </c>
      <c r="H140" s="3025"/>
      <c r="I140" s="3025"/>
      <c r="J140" s="3025"/>
      <c r="K140" s="3025"/>
      <c r="L140" s="3025"/>
      <c r="M140" s="3025"/>
      <c r="N140" s="3025"/>
      <c r="O140" s="3025"/>
      <c r="P140" s="3025"/>
      <c r="Q140" s="3025"/>
      <c r="R140" s="1258"/>
      <c r="S140" s="3025" t="s">
        <v>4122</v>
      </c>
      <c r="T140" s="3025"/>
      <c r="U140" s="3025"/>
      <c r="V140" s="3025"/>
      <c r="W140" s="3025"/>
      <c r="X140" s="3025"/>
      <c r="Y140" s="3025"/>
      <c r="Z140" s="1251"/>
      <c r="AA140" s="1253"/>
      <c r="AB140" s="1253"/>
      <c r="AC140" s="1253"/>
      <c r="AD140" s="1253"/>
      <c r="AE140" s="1253"/>
      <c r="AF140" s="1253"/>
      <c r="AG140" s="1248"/>
      <c r="AH140" s="1248"/>
      <c r="AI140" s="1248"/>
      <c r="AJ140" s="1248"/>
      <c r="AK140" s="1248"/>
      <c r="AL140" s="1248"/>
      <c r="AM140" s="1248"/>
      <c r="AN140" s="1248"/>
      <c r="AO140" s="1248"/>
      <c r="AP140" s="1248"/>
      <c r="AQ140" s="1248"/>
    </row>
    <row r="141" spans="2:43">
      <c r="B141" s="1174" t="s">
        <v>4069</v>
      </c>
      <c r="C141" s="1249"/>
      <c r="D141" s="1250"/>
      <c r="E141" s="1250"/>
      <c r="F141" s="1278"/>
      <c r="G141" s="1284"/>
      <c r="H141" s="1284"/>
      <c r="I141" s="1284"/>
      <c r="J141" s="1284"/>
      <c r="K141" s="1284"/>
      <c r="L141" s="1284"/>
      <c r="M141" s="1284"/>
      <c r="N141" s="1284"/>
      <c r="O141" s="1284"/>
      <c r="P141" s="1284"/>
      <c r="Q141" s="1284"/>
      <c r="S141" s="1284"/>
      <c r="T141" s="1284"/>
      <c r="U141" s="1284"/>
      <c r="V141" s="1284"/>
      <c r="W141" s="1284"/>
      <c r="X141" s="1284"/>
      <c r="Y141" s="1284"/>
      <c r="Z141" s="1251"/>
      <c r="AA141" s="1253"/>
      <c r="AB141" s="1253"/>
      <c r="AC141" s="1253"/>
      <c r="AD141" s="1253"/>
      <c r="AE141" s="1253"/>
      <c r="AF141" s="1253"/>
      <c r="AG141" s="1248"/>
      <c r="AH141" s="1248"/>
      <c r="AI141" s="1248"/>
      <c r="AJ141" s="1248"/>
      <c r="AK141" s="1248"/>
      <c r="AL141" s="1248"/>
      <c r="AM141" s="1248"/>
      <c r="AN141" s="1248"/>
      <c r="AO141" s="1248"/>
      <c r="AP141" s="1248"/>
      <c r="AQ141" s="1248"/>
    </row>
    <row r="142" spans="2:43">
      <c r="B142" s="1174"/>
      <c r="C142" s="1249"/>
      <c r="D142" s="1250"/>
      <c r="E142" s="1250"/>
      <c r="F142" s="1278"/>
      <c r="G142" s="1284"/>
      <c r="H142" s="1284"/>
      <c r="I142" s="1284"/>
      <c r="J142" s="1284"/>
      <c r="K142" s="1284"/>
      <c r="L142" s="1284"/>
      <c r="M142" s="1284"/>
      <c r="N142" s="1284"/>
      <c r="O142" s="1284"/>
      <c r="P142" s="1284"/>
      <c r="Q142" s="1284"/>
      <c r="S142" s="1284"/>
      <c r="T142" s="1284"/>
      <c r="U142" s="1284"/>
      <c r="V142" s="1284"/>
      <c r="W142" s="1284"/>
      <c r="X142" s="1284"/>
      <c r="Y142" s="1284"/>
      <c r="Z142" s="1251"/>
      <c r="AA142" s="1253"/>
      <c r="AB142" s="1253"/>
      <c r="AC142" s="1253"/>
      <c r="AD142" s="1253"/>
      <c r="AE142" s="1253"/>
      <c r="AF142" s="1253"/>
      <c r="AG142" s="1248"/>
      <c r="AH142" s="1248"/>
      <c r="AI142" s="1248"/>
      <c r="AJ142" s="1248"/>
      <c r="AK142" s="1248"/>
      <c r="AL142" s="1248"/>
      <c r="AM142" s="1248"/>
      <c r="AN142" s="1248"/>
      <c r="AO142" s="1248"/>
      <c r="AP142" s="1248"/>
      <c r="AQ142" s="1248"/>
    </row>
    <row r="143" spans="2:43">
      <c r="B143" s="1267" t="s">
        <v>3797</v>
      </c>
      <c r="C143" s="1249"/>
      <c r="D143" s="1250"/>
      <c r="E143" s="1250"/>
      <c r="F143" s="1278"/>
      <c r="G143" s="1284"/>
      <c r="H143" s="1284"/>
      <c r="I143" s="1284"/>
      <c r="J143" s="1284"/>
      <c r="K143" s="1284"/>
      <c r="L143" s="1284"/>
      <c r="M143" s="1284"/>
      <c r="N143" s="1284"/>
      <c r="O143" s="1284"/>
      <c r="P143" s="1284"/>
      <c r="Q143" s="1284"/>
      <c r="S143" s="1284"/>
      <c r="T143" s="1284"/>
      <c r="U143" s="1284"/>
      <c r="V143" s="1284"/>
      <c r="W143" s="1284"/>
      <c r="X143" s="1284"/>
      <c r="Y143" s="1284"/>
      <c r="Z143" s="1251"/>
      <c r="AA143" s="1253"/>
      <c r="AB143" s="1253"/>
      <c r="AC143" s="1253"/>
      <c r="AD143" s="1253"/>
      <c r="AE143" s="1253"/>
      <c r="AF143" s="1253"/>
      <c r="AG143" s="1248"/>
      <c r="AH143" s="1248"/>
      <c r="AI143" s="1248"/>
      <c r="AJ143" s="1248"/>
      <c r="AK143" s="1248"/>
      <c r="AL143" s="1248"/>
      <c r="AM143" s="1248"/>
      <c r="AN143" s="1248"/>
      <c r="AO143" s="1248"/>
      <c r="AP143" s="1248"/>
      <c r="AQ143" s="1248"/>
    </row>
    <row r="144" spans="2:43">
      <c r="B144" s="1285" t="s">
        <v>4070</v>
      </c>
      <c r="C144" s="1249"/>
      <c r="D144" s="1250"/>
      <c r="E144" s="1250"/>
      <c r="F144" s="1250"/>
      <c r="G144" s="1284">
        <v>0</v>
      </c>
      <c r="H144" s="1284"/>
      <c r="I144" s="1284">
        <v>0</v>
      </c>
      <c r="J144" s="1284"/>
      <c r="K144" s="1284">
        <v>0</v>
      </c>
      <c r="L144" s="1284"/>
      <c r="M144" s="1284">
        <v>0</v>
      </c>
      <c r="N144" s="1284"/>
      <c r="O144" s="1284">
        <v>641766</v>
      </c>
      <c r="P144" s="1284"/>
      <c r="Q144" s="1269">
        <f>G144+I144+K144+O144</f>
        <v>641766</v>
      </c>
      <c r="S144" s="1284"/>
      <c r="T144" s="1284"/>
      <c r="U144" s="1284"/>
      <c r="V144" s="1284"/>
      <c r="W144" s="1284"/>
      <c r="X144" s="1284"/>
      <c r="Y144" s="1281"/>
      <c r="Z144" s="1251"/>
      <c r="AA144" s="1253"/>
      <c r="AB144" s="1253"/>
      <c r="AC144" s="1253"/>
      <c r="AD144" s="1253"/>
      <c r="AE144" s="1253"/>
      <c r="AF144" s="1253"/>
      <c r="AG144" s="1248"/>
      <c r="AH144" s="1248"/>
      <c r="AI144" s="1248"/>
      <c r="AJ144" s="1248"/>
      <c r="AK144" s="1248"/>
      <c r="AL144" s="1248"/>
      <c r="AM144" s="1248"/>
      <c r="AN144" s="1248"/>
      <c r="AO144" s="1248"/>
      <c r="AP144" s="1248"/>
      <c r="AQ144" s="1248"/>
    </row>
    <row r="145" spans="2:43">
      <c r="B145" s="1285" t="s">
        <v>4127</v>
      </c>
      <c r="C145" s="1249"/>
      <c r="D145" s="1250"/>
      <c r="E145" s="1250"/>
      <c r="F145" s="1250"/>
      <c r="G145" s="1284">
        <v>0</v>
      </c>
      <c r="H145" s="1284"/>
      <c r="I145" s="1284">
        <v>0</v>
      </c>
      <c r="J145" s="1284"/>
      <c r="K145" s="1284">
        <v>0</v>
      </c>
      <c r="L145" s="1284"/>
      <c r="M145" s="1284">
        <v>0</v>
      </c>
      <c r="N145" s="1284"/>
      <c r="O145" s="1284">
        <v>64128</v>
      </c>
      <c r="P145" s="1284"/>
      <c r="Q145" s="1269">
        <f>G145+I145+K145+O145</f>
        <v>64128</v>
      </c>
      <c r="S145" s="1284"/>
      <c r="T145" s="1284"/>
      <c r="U145" s="1284"/>
      <c r="V145" s="1284"/>
      <c r="W145" s="1284"/>
      <c r="X145" s="1284"/>
      <c r="Y145" s="1281"/>
      <c r="Z145" s="1251"/>
      <c r="AA145" s="1253"/>
      <c r="AB145" s="1253"/>
      <c r="AC145" s="1253"/>
      <c r="AD145" s="1253"/>
      <c r="AE145" s="1253"/>
      <c r="AF145" s="1253"/>
      <c r="AG145" s="1248"/>
      <c r="AH145" s="1248"/>
      <c r="AI145" s="1248"/>
      <c r="AJ145" s="1248"/>
      <c r="AK145" s="1248"/>
      <c r="AL145" s="1248"/>
      <c r="AM145" s="1248"/>
      <c r="AN145" s="1248"/>
      <c r="AO145" s="1248"/>
      <c r="AP145" s="1248"/>
      <c r="AQ145" s="1248"/>
    </row>
    <row r="146" spans="2:43">
      <c r="B146" s="1285" t="s">
        <v>4133</v>
      </c>
      <c r="C146" s="1249"/>
      <c r="D146" s="1250"/>
      <c r="E146" s="1250"/>
      <c r="F146" s="1250"/>
      <c r="G146" s="1284"/>
      <c r="H146" s="1284"/>
      <c r="I146" s="1284"/>
      <c r="J146" s="1284"/>
      <c r="K146" s="1284"/>
      <c r="L146" s="1284"/>
      <c r="M146" s="1284"/>
      <c r="N146" s="1284"/>
      <c r="O146" s="1284">
        <v>142152</v>
      </c>
      <c r="P146" s="1284"/>
      <c r="Q146" s="1269">
        <f>G146+I146+K146+O146</f>
        <v>142152</v>
      </c>
      <c r="S146" s="1284"/>
      <c r="T146" s="1284"/>
      <c r="U146" s="1284"/>
      <c r="V146" s="1284"/>
      <c r="W146" s="1284"/>
      <c r="X146" s="1284"/>
      <c r="Y146" s="1281"/>
      <c r="Z146" s="1251"/>
      <c r="AA146" s="1253"/>
      <c r="AB146" s="1253"/>
      <c r="AC146" s="1253"/>
      <c r="AD146" s="1253"/>
      <c r="AE146" s="1253"/>
      <c r="AF146" s="1253"/>
      <c r="AG146" s="1248"/>
      <c r="AH146" s="1248"/>
      <c r="AI146" s="1248"/>
      <c r="AJ146" s="1248"/>
      <c r="AK146" s="1248"/>
      <c r="AL146" s="1248"/>
      <c r="AM146" s="1248"/>
      <c r="AN146" s="1248"/>
      <c r="AO146" s="1248"/>
      <c r="AP146" s="1248"/>
      <c r="AQ146" s="1248"/>
    </row>
    <row r="147" spans="2:43">
      <c r="B147" s="1285" t="s">
        <v>3162</v>
      </c>
      <c r="C147" s="1249"/>
      <c r="D147" s="1250"/>
      <c r="E147" s="1250"/>
      <c r="F147" s="1250"/>
      <c r="G147" s="1284">
        <v>0</v>
      </c>
      <c r="H147" s="1284"/>
      <c r="I147" s="1284">
        <v>0</v>
      </c>
      <c r="J147" s="1284"/>
      <c r="K147" s="1284">
        <v>0</v>
      </c>
      <c r="L147" s="1284"/>
      <c r="M147" s="1284">
        <v>0</v>
      </c>
      <c r="N147" s="1284"/>
      <c r="O147" s="1284">
        <v>4520491</v>
      </c>
      <c r="P147" s="1284"/>
      <c r="Q147" s="1269">
        <f>G147+I147+K147+O147</f>
        <v>4520491</v>
      </c>
      <c r="S147" s="1284"/>
      <c r="T147" s="1284"/>
      <c r="U147" s="1284"/>
      <c r="V147" s="1284"/>
      <c r="W147" s="1284"/>
      <c r="X147" s="1284"/>
      <c r="Y147" s="1281"/>
      <c r="Z147" s="1251"/>
      <c r="AA147" s="1253"/>
      <c r="AB147" s="1253"/>
      <c r="AC147" s="1253"/>
      <c r="AD147" s="1253"/>
      <c r="AE147" s="1253"/>
      <c r="AF147" s="1253"/>
      <c r="AG147" s="1248"/>
      <c r="AH147" s="1248"/>
      <c r="AI147" s="1248"/>
      <c r="AJ147" s="1248"/>
      <c r="AK147" s="1248"/>
      <c r="AL147" s="1248"/>
      <c r="AM147" s="1248"/>
      <c r="AN147" s="1248"/>
      <c r="AO147" s="1248"/>
      <c r="AP147" s="1248"/>
      <c r="AQ147" s="1248"/>
    </row>
    <row r="148" spans="2:43">
      <c r="B148" s="1285"/>
      <c r="C148" s="1249"/>
      <c r="D148" s="1250"/>
      <c r="E148" s="1250"/>
      <c r="F148" s="1250"/>
      <c r="G148" s="1284"/>
      <c r="H148" s="1284"/>
      <c r="I148" s="1284"/>
      <c r="J148" s="1284"/>
      <c r="K148" s="1284"/>
      <c r="L148" s="1284"/>
      <c r="M148" s="1284"/>
      <c r="N148" s="1284"/>
      <c r="O148" s="1284"/>
      <c r="P148" s="1284"/>
      <c r="Q148" s="1269"/>
      <c r="S148" s="1284"/>
      <c r="T148" s="1284"/>
      <c r="U148" s="1284"/>
      <c r="V148" s="1284"/>
      <c r="W148" s="1284"/>
      <c r="X148" s="1284"/>
      <c r="Y148" s="1281"/>
      <c r="Z148" s="1251"/>
      <c r="AA148" s="1253"/>
      <c r="AB148" s="1253"/>
      <c r="AC148" s="1253"/>
      <c r="AD148" s="1253"/>
      <c r="AE148" s="1253"/>
      <c r="AF148" s="1253"/>
      <c r="AG148" s="1248"/>
      <c r="AH148" s="1248"/>
      <c r="AI148" s="1248"/>
      <c r="AJ148" s="1248"/>
      <c r="AK148" s="1248"/>
      <c r="AL148" s="1248"/>
      <c r="AM148" s="1248"/>
      <c r="AN148" s="1248"/>
      <c r="AO148" s="1248"/>
      <c r="AP148" s="1248"/>
      <c r="AQ148" s="1248"/>
    </row>
    <row r="149" spans="2:43">
      <c r="B149" s="1267" t="s">
        <v>3078</v>
      </c>
      <c r="C149" s="1249"/>
      <c r="D149" s="1250"/>
      <c r="E149" s="1250"/>
      <c r="F149" s="1250"/>
      <c r="G149" s="1284"/>
      <c r="H149" s="1284"/>
      <c r="I149" s="1284"/>
      <c r="J149" s="1284"/>
      <c r="K149" s="1284"/>
      <c r="L149" s="1284"/>
      <c r="M149" s="1284"/>
      <c r="N149" s="1284"/>
      <c r="O149" s="1284"/>
      <c r="P149" s="1284"/>
      <c r="Q149" s="1269"/>
      <c r="S149" s="1284"/>
      <c r="T149" s="1284"/>
      <c r="U149" s="1284"/>
      <c r="V149" s="1284"/>
      <c r="W149" s="1284"/>
      <c r="X149" s="1284"/>
      <c r="Y149" s="1281"/>
      <c r="Z149" s="1251"/>
      <c r="AA149" s="1253"/>
      <c r="AB149" s="1253"/>
      <c r="AC149" s="1253"/>
      <c r="AD149" s="1253"/>
      <c r="AE149" s="1253"/>
      <c r="AF149" s="1253"/>
      <c r="AG149" s="1248"/>
      <c r="AH149" s="1248"/>
      <c r="AI149" s="1248"/>
      <c r="AJ149" s="1248"/>
      <c r="AK149" s="1248"/>
      <c r="AL149" s="1248"/>
      <c r="AM149" s="1248"/>
      <c r="AN149" s="1248"/>
      <c r="AO149" s="1248"/>
      <c r="AP149" s="1248"/>
      <c r="AQ149" s="1248"/>
    </row>
    <row r="150" spans="2:43">
      <c r="B150" s="1285" t="s">
        <v>4070</v>
      </c>
      <c r="C150" s="1249"/>
      <c r="D150" s="1250"/>
      <c r="E150" s="1250"/>
      <c r="F150" s="1250"/>
      <c r="G150" s="1284">
        <v>0</v>
      </c>
      <c r="H150" s="1284"/>
      <c r="I150" s="1284">
        <v>0</v>
      </c>
      <c r="J150" s="1284"/>
      <c r="K150" s="1284">
        <v>0</v>
      </c>
      <c r="L150" s="1284"/>
      <c r="M150" s="1284">
        <v>0</v>
      </c>
      <c r="N150" s="1284"/>
      <c r="O150" s="1284">
        <v>307721</v>
      </c>
      <c r="P150" s="1284"/>
      <c r="Q150" s="1269">
        <f>G150+I150+K150+O150</f>
        <v>307721</v>
      </c>
      <c r="S150" s="1284"/>
      <c r="T150" s="1284"/>
      <c r="U150" s="1284"/>
      <c r="V150" s="1284"/>
      <c r="W150" s="1284"/>
      <c r="X150" s="1284"/>
      <c r="Y150" s="1281"/>
      <c r="Z150" s="1251"/>
      <c r="AA150" s="1253"/>
      <c r="AB150" s="1253"/>
      <c r="AC150" s="1253"/>
      <c r="AD150" s="1253"/>
      <c r="AE150" s="1253"/>
      <c r="AF150" s="1253"/>
      <c r="AG150" s="1248"/>
      <c r="AH150" s="1248"/>
      <c r="AI150" s="1248"/>
      <c r="AJ150" s="1248"/>
      <c r="AK150" s="1248"/>
      <c r="AL150" s="1248"/>
      <c r="AM150" s="1248"/>
      <c r="AN150" s="1248"/>
      <c r="AO150" s="1248"/>
      <c r="AP150" s="1248"/>
      <c r="AQ150" s="1248"/>
    </row>
    <row r="151" spans="2:43">
      <c r="B151" s="1285" t="s">
        <v>4127</v>
      </c>
      <c r="C151" s="1249"/>
      <c r="D151" s="1250"/>
      <c r="E151" s="1250"/>
      <c r="F151" s="1250"/>
      <c r="G151" s="1284">
        <v>0</v>
      </c>
      <c r="H151" s="1284"/>
      <c r="I151" s="1284">
        <v>0</v>
      </c>
      <c r="J151" s="1284"/>
      <c r="K151" s="1284">
        <v>0</v>
      </c>
      <c r="L151" s="1284"/>
      <c r="M151" s="1284">
        <v>0</v>
      </c>
      <c r="N151" s="1284"/>
      <c r="O151" s="1284">
        <v>30787</v>
      </c>
      <c r="P151" s="1284"/>
      <c r="Q151" s="1269">
        <f>G151+I151+K151+O151</f>
        <v>30787</v>
      </c>
      <c r="S151" s="1284"/>
      <c r="T151" s="1284"/>
      <c r="U151" s="1284"/>
      <c r="V151" s="1284"/>
      <c r="W151" s="1284"/>
      <c r="X151" s="1284"/>
      <c r="Y151" s="1281"/>
      <c r="Z151" s="1251"/>
      <c r="AA151" s="1253"/>
      <c r="AB151" s="1253"/>
      <c r="AC151" s="1253"/>
      <c r="AD151" s="1253"/>
      <c r="AE151" s="1253"/>
      <c r="AF151" s="1253"/>
      <c r="AG151" s="1248"/>
      <c r="AH151" s="1248"/>
      <c r="AI151" s="1248"/>
      <c r="AJ151" s="1248"/>
      <c r="AK151" s="1248"/>
      <c r="AL151" s="1248"/>
      <c r="AM151" s="1248"/>
      <c r="AN151" s="1248"/>
      <c r="AO151" s="1248"/>
      <c r="AP151" s="1248"/>
      <c r="AQ151" s="1248"/>
    </row>
    <row r="152" spans="2:43">
      <c r="B152" s="1285" t="s">
        <v>4133</v>
      </c>
      <c r="C152" s="1249"/>
      <c r="D152" s="1250"/>
      <c r="E152" s="1250"/>
      <c r="F152" s="1250"/>
      <c r="G152" s="1284">
        <v>0</v>
      </c>
      <c r="H152" s="1284"/>
      <c r="I152" s="1284">
        <v>0</v>
      </c>
      <c r="J152" s="1284"/>
      <c r="K152" s="1284">
        <v>0</v>
      </c>
      <c r="L152" s="1284"/>
      <c r="M152" s="1284">
        <v>0</v>
      </c>
      <c r="N152" s="1284"/>
      <c r="O152" s="1284">
        <v>70800</v>
      </c>
      <c r="P152" s="1284"/>
      <c r="Q152" s="1269">
        <f>G152+I152+K152+O152</f>
        <v>70800</v>
      </c>
      <c r="S152" s="1284"/>
      <c r="T152" s="1284"/>
      <c r="U152" s="1284"/>
      <c r="V152" s="1284"/>
      <c r="W152" s="1284"/>
      <c r="X152" s="1284"/>
      <c r="Y152" s="1281"/>
      <c r="Z152" s="1251"/>
      <c r="AA152" s="1253"/>
      <c r="AB152" s="1253"/>
      <c r="AC152" s="1253"/>
      <c r="AD152" s="1253"/>
      <c r="AE152" s="1253"/>
      <c r="AF152" s="1253"/>
      <c r="AG152" s="1248"/>
      <c r="AH152" s="1248"/>
      <c r="AI152" s="1248"/>
      <c r="AJ152" s="1248"/>
      <c r="AK152" s="1248"/>
      <c r="AL152" s="1248"/>
      <c r="AM152" s="1248"/>
      <c r="AN152" s="1248"/>
      <c r="AO152" s="1248"/>
      <c r="AP152" s="1248"/>
      <c r="AQ152" s="1248"/>
    </row>
    <row r="153" spans="2:43">
      <c r="B153" s="1285" t="s">
        <v>3162</v>
      </c>
      <c r="C153" s="1249"/>
      <c r="D153" s="1250"/>
      <c r="E153" s="1250"/>
      <c r="F153" s="1250"/>
      <c r="G153" s="1284">
        <v>0</v>
      </c>
      <c r="H153" s="1284"/>
      <c r="I153" s="1284">
        <v>0</v>
      </c>
      <c r="J153" s="1284"/>
      <c r="K153" s="1284">
        <v>0</v>
      </c>
      <c r="L153" s="1284"/>
      <c r="M153" s="1284">
        <v>0</v>
      </c>
      <c r="N153" s="1284"/>
      <c r="O153" s="1284">
        <v>1650440</v>
      </c>
      <c r="P153" s="1284"/>
      <c r="Q153" s="1269">
        <f>G153+I153+K153+O153</f>
        <v>1650440</v>
      </c>
      <c r="S153" s="1284"/>
      <c r="T153" s="1284"/>
      <c r="U153" s="1284"/>
      <c r="V153" s="1284"/>
      <c r="W153" s="1284"/>
      <c r="X153" s="1284"/>
      <c r="Y153" s="1281"/>
      <c r="Z153" s="1251"/>
      <c r="AA153" s="1253"/>
      <c r="AB153" s="1253"/>
      <c r="AC153" s="1253"/>
      <c r="AD153" s="1253"/>
      <c r="AE153" s="1253"/>
      <c r="AF153" s="1253"/>
      <c r="AG153" s="1248"/>
      <c r="AH153" s="1248"/>
      <c r="AI153" s="1248"/>
      <c r="AJ153" s="1248"/>
      <c r="AK153" s="1248"/>
      <c r="AL153" s="1248"/>
      <c r="AM153" s="1248"/>
      <c r="AN153" s="1248"/>
      <c r="AO153" s="1248"/>
      <c r="AP153" s="1248"/>
      <c r="AQ153" s="1248"/>
    </row>
    <row r="154" spans="2:43">
      <c r="B154" s="1285"/>
      <c r="C154" s="1249"/>
      <c r="D154" s="1250"/>
      <c r="E154" s="1250"/>
      <c r="F154" s="1250"/>
      <c r="G154" s="1284"/>
      <c r="H154" s="1284"/>
      <c r="I154" s="1284"/>
      <c r="J154" s="1284"/>
      <c r="K154" s="1284"/>
      <c r="L154" s="1284"/>
      <c r="M154" s="1284"/>
      <c r="N154" s="1284"/>
      <c r="O154" s="1284"/>
      <c r="P154" s="1284"/>
      <c r="Q154" s="1269"/>
      <c r="S154" s="1284"/>
      <c r="T154" s="1284"/>
      <c r="U154" s="1284"/>
      <c r="V154" s="1284"/>
      <c r="W154" s="1284"/>
      <c r="X154" s="1284"/>
      <c r="Y154" s="1281"/>
      <c r="Z154" s="1251"/>
      <c r="AA154" s="1253"/>
      <c r="AB154" s="1253"/>
      <c r="AC154" s="1253"/>
      <c r="AD154" s="1253"/>
      <c r="AE154" s="1253"/>
      <c r="AF154" s="1253"/>
      <c r="AG154" s="1248"/>
      <c r="AH154" s="1248"/>
      <c r="AI154" s="1248"/>
      <c r="AJ154" s="1248"/>
      <c r="AK154" s="1248"/>
      <c r="AL154" s="1248"/>
      <c r="AM154" s="1248"/>
      <c r="AN154" s="1248"/>
      <c r="AO154" s="1248"/>
      <c r="AP154" s="1248"/>
      <c r="AQ154" s="1248"/>
    </row>
    <row r="155" spans="2:43">
      <c r="B155" s="1274" t="s">
        <v>3072</v>
      </c>
      <c r="C155" s="1249"/>
      <c r="D155" s="1250"/>
      <c r="E155" s="1250"/>
      <c r="F155" s="1250"/>
      <c r="G155" s="1284"/>
      <c r="H155" s="1284"/>
      <c r="I155" s="1284"/>
      <c r="J155" s="1284"/>
      <c r="K155" s="1284"/>
      <c r="L155" s="1284"/>
      <c r="M155" s="1284"/>
      <c r="N155" s="1284"/>
      <c r="O155" s="1284"/>
      <c r="P155" s="1284"/>
      <c r="Q155" s="1269"/>
      <c r="S155" s="1284"/>
      <c r="T155" s="1284"/>
      <c r="U155" s="1284"/>
      <c r="V155" s="1284"/>
      <c r="W155" s="1284"/>
      <c r="X155" s="1284"/>
      <c r="Y155" s="1281"/>
      <c r="Z155" s="1251"/>
      <c r="AA155" s="1253"/>
      <c r="AB155" s="1253"/>
      <c r="AC155" s="1253"/>
      <c r="AD155" s="1253"/>
      <c r="AE155" s="1253"/>
      <c r="AF155" s="1253"/>
      <c r="AG155" s="1248"/>
      <c r="AH155" s="1248"/>
      <c r="AI155" s="1248"/>
      <c r="AJ155" s="1248"/>
      <c r="AK155" s="1248"/>
      <c r="AL155" s="1248"/>
      <c r="AM155" s="1248"/>
      <c r="AN155" s="1248"/>
      <c r="AO155" s="1248"/>
      <c r="AP155" s="1248"/>
      <c r="AQ155" s="1248"/>
    </row>
    <row r="156" spans="2:43">
      <c r="B156" s="1285" t="s">
        <v>4070</v>
      </c>
      <c r="C156" s="1249"/>
      <c r="D156" s="1250"/>
      <c r="E156" s="1250"/>
      <c r="F156" s="1250"/>
      <c r="G156" s="1284">
        <v>0</v>
      </c>
      <c r="H156" s="1284"/>
      <c r="I156" s="1284">
        <v>0</v>
      </c>
      <c r="J156" s="1284"/>
      <c r="K156" s="1284">
        <v>0</v>
      </c>
      <c r="L156" s="1284"/>
      <c r="M156" s="1284">
        <v>0</v>
      </c>
      <c r="N156" s="1284"/>
      <c r="O156" s="1284">
        <v>119463</v>
      </c>
      <c r="P156" s="1284"/>
      <c r="Q156" s="1269">
        <f>G156+I156+K156+O156</f>
        <v>119463</v>
      </c>
      <c r="S156" s="1284"/>
      <c r="T156" s="1284"/>
      <c r="U156" s="1284"/>
      <c r="V156" s="1284"/>
      <c r="W156" s="1284"/>
      <c r="X156" s="1284"/>
      <c r="Y156" s="1281"/>
      <c r="Z156" s="1251"/>
      <c r="AA156" s="1253"/>
      <c r="AB156" s="1253"/>
      <c r="AC156" s="1253"/>
      <c r="AD156" s="1253"/>
      <c r="AE156" s="1253"/>
      <c r="AF156" s="1253"/>
      <c r="AG156" s="1248"/>
      <c r="AH156" s="1248"/>
      <c r="AI156" s="1248"/>
      <c r="AJ156" s="1248"/>
      <c r="AK156" s="1248"/>
      <c r="AL156" s="1248"/>
      <c r="AM156" s="1248"/>
      <c r="AN156" s="1248"/>
      <c r="AO156" s="1248"/>
      <c r="AP156" s="1248"/>
      <c r="AQ156" s="1248"/>
    </row>
    <row r="157" spans="2:43">
      <c r="B157" s="1285" t="s">
        <v>4127</v>
      </c>
      <c r="C157" s="1249"/>
      <c r="D157" s="1250"/>
      <c r="E157" s="1250"/>
      <c r="F157" s="1250"/>
      <c r="G157" s="1284">
        <v>0</v>
      </c>
      <c r="H157" s="1284"/>
      <c r="I157" s="1284">
        <v>0</v>
      </c>
      <c r="J157" s="1284"/>
      <c r="K157" s="1284">
        <v>0</v>
      </c>
      <c r="L157" s="1284"/>
      <c r="M157" s="1284">
        <v>0</v>
      </c>
      <c r="N157" s="1284"/>
      <c r="O157" s="1284">
        <v>11912</v>
      </c>
      <c r="P157" s="1284"/>
      <c r="Q157" s="1269">
        <f>G157+I157+K157+O157</f>
        <v>11912</v>
      </c>
      <c r="S157" s="1284"/>
      <c r="T157" s="1284"/>
      <c r="U157" s="1284"/>
      <c r="V157" s="1284"/>
      <c r="W157" s="1284"/>
      <c r="X157" s="1284"/>
      <c r="Y157" s="1281"/>
      <c r="Z157" s="1251"/>
      <c r="AA157" s="1253"/>
      <c r="AB157" s="1253"/>
      <c r="AC157" s="1253"/>
      <c r="AD157" s="1253"/>
      <c r="AE157" s="1253"/>
      <c r="AF157" s="1253"/>
      <c r="AG157" s="1248"/>
      <c r="AH157" s="1248"/>
      <c r="AI157" s="1248"/>
      <c r="AJ157" s="1248"/>
      <c r="AK157" s="1248"/>
      <c r="AL157" s="1248"/>
      <c r="AM157" s="1248"/>
      <c r="AN157" s="1248"/>
      <c r="AO157" s="1248"/>
      <c r="AP157" s="1248"/>
      <c r="AQ157" s="1248"/>
    </row>
    <row r="158" spans="2:43">
      <c r="B158" s="1285" t="s">
        <v>4133</v>
      </c>
      <c r="C158" s="1249"/>
      <c r="D158" s="1250"/>
      <c r="E158" s="1250"/>
      <c r="F158" s="1250"/>
      <c r="G158" s="1284">
        <v>0</v>
      </c>
      <c r="H158" s="1284"/>
      <c r="I158" s="1284">
        <v>0</v>
      </c>
      <c r="J158" s="1284"/>
      <c r="K158" s="1284">
        <v>0</v>
      </c>
      <c r="L158" s="1284"/>
      <c r="M158" s="1284">
        <v>0</v>
      </c>
      <c r="N158" s="1284"/>
      <c r="O158" s="1284">
        <v>26050</v>
      </c>
      <c r="P158" s="1284"/>
      <c r="Q158" s="1269">
        <f>G158+I158+K158+O158</f>
        <v>26050</v>
      </c>
      <c r="S158" s="1284"/>
      <c r="T158" s="1284"/>
      <c r="U158" s="1284"/>
      <c r="V158" s="1284"/>
      <c r="W158" s="1284"/>
      <c r="X158" s="1284"/>
      <c r="Y158" s="1281"/>
      <c r="Z158" s="1251"/>
      <c r="AA158" s="1253"/>
      <c r="AB158" s="1253"/>
      <c r="AC158" s="1253"/>
      <c r="AD158" s="1253"/>
      <c r="AE158" s="1253"/>
      <c r="AF158" s="1253"/>
      <c r="AG158" s="1248"/>
      <c r="AH158" s="1248"/>
      <c r="AI158" s="1248"/>
      <c r="AJ158" s="1248"/>
      <c r="AK158" s="1248"/>
      <c r="AL158" s="1248"/>
      <c r="AM158" s="1248"/>
      <c r="AN158" s="1248"/>
      <c r="AO158" s="1248"/>
      <c r="AP158" s="1248"/>
      <c r="AQ158" s="1248"/>
    </row>
    <row r="159" spans="2:43">
      <c r="B159" s="1285" t="s">
        <v>3162</v>
      </c>
      <c r="C159" s="1249"/>
      <c r="D159" s="1250"/>
      <c r="E159" s="1250"/>
      <c r="F159" s="1250"/>
      <c r="G159" s="1294">
        <v>0</v>
      </c>
      <c r="I159" s="1294">
        <v>0</v>
      </c>
      <c r="M159" s="1294">
        <v>0</v>
      </c>
      <c r="O159" s="1248">
        <v>765807</v>
      </c>
      <c r="Q159" s="1269">
        <f>G159+I159+K159+O159</f>
        <v>765807</v>
      </c>
      <c r="S159" s="1284"/>
      <c r="T159" s="1284"/>
      <c r="U159" s="1284"/>
      <c r="V159" s="1284"/>
      <c r="W159" s="1284"/>
      <c r="X159" s="1284"/>
      <c r="Y159" s="1284"/>
      <c r="Z159" s="1251"/>
      <c r="AA159" s="1253"/>
      <c r="AB159" s="1253"/>
      <c r="AC159" s="1253"/>
      <c r="AD159" s="1253"/>
      <c r="AE159" s="1253"/>
      <c r="AF159" s="1253"/>
      <c r="AG159" s="1248"/>
      <c r="AH159" s="1248"/>
      <c r="AI159" s="1248"/>
      <c r="AJ159" s="1248"/>
      <c r="AK159" s="1248"/>
      <c r="AL159" s="1248"/>
      <c r="AM159" s="1248"/>
      <c r="AN159" s="1248"/>
      <c r="AO159" s="1248"/>
      <c r="AP159" s="1248"/>
      <c r="AQ159" s="1248"/>
    </row>
    <row r="160" spans="2:43" ht="14.4" thickBot="1">
      <c r="G160" s="1283">
        <f>SUM(G144:G159)</f>
        <v>0</v>
      </c>
      <c r="H160" s="1284"/>
      <c r="I160" s="1283">
        <f>SUM(I144:I158)</f>
        <v>0</v>
      </c>
      <c r="J160" s="1284"/>
      <c r="K160" s="1283">
        <f>SUM(K144:K158)</f>
        <v>0</v>
      </c>
      <c r="L160" s="1284"/>
      <c r="M160" s="1283"/>
      <c r="N160" s="1284"/>
      <c r="O160" s="1283">
        <f>SUM(O144:O158)</f>
        <v>7585710</v>
      </c>
      <c r="P160" s="1284"/>
      <c r="Q160" s="1283">
        <f>SUM(Q144:Q158)</f>
        <v>7585710</v>
      </c>
    </row>
    <row r="161" spans="1:24" ht="14.4" thickTop="1"/>
    <row r="164" spans="1:24">
      <c r="A164" s="1246">
        <v>16.100000000000001</v>
      </c>
      <c r="B164" s="1245" t="s">
        <v>4111</v>
      </c>
      <c r="C164" s="1160"/>
      <c r="D164" s="1244"/>
      <c r="E164" s="1244"/>
      <c r="F164" s="1244"/>
      <c r="G164" s="1208"/>
      <c r="H164" s="1208"/>
      <c r="I164" s="1208"/>
      <c r="J164" s="1208"/>
      <c r="K164" s="1208"/>
      <c r="L164" s="1208"/>
      <c r="M164" s="1208"/>
      <c r="N164" s="1208"/>
      <c r="O164" s="1208"/>
      <c r="P164" s="1208"/>
      <c r="Q164" s="1208"/>
      <c r="R164" s="1208"/>
      <c r="S164" s="1208"/>
      <c r="T164" s="1208"/>
      <c r="U164" s="1208"/>
      <c r="V164" s="1208"/>
      <c r="W164" s="1208"/>
      <c r="X164" s="1160"/>
    </row>
    <row r="165" spans="1:24">
      <c r="A165" s="1156"/>
      <c r="B165" s="1207"/>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160"/>
    </row>
    <row r="166" spans="1:24">
      <c r="A166" s="1247" t="s">
        <v>4114</v>
      </c>
      <c r="B166" s="3027" t="s">
        <v>4113</v>
      </c>
      <c r="C166" s="3027"/>
      <c r="D166" s="3027"/>
      <c r="E166" s="3027"/>
      <c r="F166" s="3027"/>
      <c r="G166" s="3027"/>
      <c r="H166" s="3027"/>
      <c r="I166" s="3027"/>
      <c r="J166" s="3027"/>
      <c r="K166" s="3027"/>
      <c r="L166" s="3027"/>
      <c r="M166" s="3027"/>
      <c r="N166" s="3027"/>
      <c r="O166" s="3027"/>
      <c r="P166" s="3027"/>
      <c r="Q166" s="3027"/>
      <c r="R166" s="3027"/>
      <c r="S166" s="3027"/>
      <c r="T166" s="1160"/>
      <c r="U166" s="1208"/>
      <c r="V166" s="1208"/>
      <c r="W166" s="1208"/>
      <c r="X166" s="1160"/>
    </row>
    <row r="167" spans="1:24">
      <c r="A167" s="1156"/>
      <c r="B167" s="1207"/>
      <c r="C167" s="1208"/>
      <c r="D167" s="1208"/>
      <c r="E167" s="1208"/>
      <c r="F167" s="1208"/>
      <c r="G167" s="1208"/>
      <c r="H167" s="1208"/>
      <c r="I167" s="1208"/>
      <c r="J167" s="1208"/>
      <c r="K167" s="1208"/>
      <c r="L167" s="1208"/>
      <c r="M167" s="1208"/>
      <c r="N167" s="1208"/>
      <c r="O167" s="1208"/>
      <c r="P167" s="1208"/>
      <c r="Q167" s="1208"/>
      <c r="R167" s="1208"/>
      <c r="S167" s="1208"/>
      <c r="T167" s="1208"/>
      <c r="U167" s="1208"/>
      <c r="V167" s="1208"/>
      <c r="W167" s="1208"/>
      <c r="X167" s="1160"/>
    </row>
    <row r="168" spans="1:24" ht="14.1" customHeight="1">
      <c r="A168" s="1247" t="s">
        <v>4115</v>
      </c>
      <c r="B168" s="2010" t="s">
        <v>4112</v>
      </c>
      <c r="C168" s="2010"/>
      <c r="D168" s="2010"/>
      <c r="E168" s="2010"/>
      <c r="F168" s="2010"/>
      <c r="G168" s="2010"/>
      <c r="H168" s="2010"/>
      <c r="I168" s="2010"/>
      <c r="J168" s="2010"/>
      <c r="K168" s="2010"/>
      <c r="L168" s="2010"/>
      <c r="M168" s="2010"/>
      <c r="N168" s="2010"/>
      <c r="O168" s="2010"/>
      <c r="P168" s="2010"/>
      <c r="Q168" s="2010"/>
      <c r="R168" s="2010"/>
      <c r="S168" s="2010"/>
      <c r="T168" s="2010"/>
      <c r="U168" s="2010"/>
      <c r="V168" s="2010"/>
      <c r="W168" s="1208"/>
      <c r="X168" s="1160"/>
    </row>
    <row r="169" spans="1:24">
      <c r="A169" s="1244"/>
      <c r="B169" s="2010"/>
      <c r="C169" s="2010"/>
      <c r="D169" s="2010"/>
      <c r="E169" s="2010"/>
      <c r="F169" s="2010"/>
      <c r="G169" s="2010"/>
      <c r="H169" s="2010"/>
      <c r="I169" s="2010"/>
      <c r="J169" s="2010"/>
      <c r="K169" s="2010"/>
      <c r="L169" s="2010"/>
      <c r="M169" s="2010"/>
      <c r="N169" s="2010"/>
      <c r="O169" s="2010"/>
      <c r="P169" s="2010"/>
      <c r="Q169" s="2010"/>
      <c r="R169" s="2010"/>
      <c r="S169" s="2010"/>
      <c r="T169" s="2010"/>
      <c r="U169" s="2010"/>
      <c r="V169" s="2010"/>
      <c r="W169" s="1208"/>
      <c r="X169" s="1160"/>
    </row>
    <row r="170" spans="1:24">
      <c r="A170" s="1156"/>
      <c r="B170" s="1207"/>
      <c r="C170" s="1208"/>
      <c r="D170" s="1208"/>
      <c r="E170" s="1208"/>
      <c r="F170" s="1208"/>
      <c r="G170" s="1208"/>
      <c r="H170" s="1208"/>
      <c r="I170" s="1208"/>
      <c r="J170" s="1208"/>
      <c r="K170" s="1208"/>
      <c r="L170" s="1208"/>
      <c r="M170" s="1208"/>
      <c r="N170" s="1208"/>
      <c r="O170" s="1208"/>
      <c r="P170" s="1208"/>
      <c r="Q170" s="1208"/>
      <c r="R170" s="1208"/>
      <c r="S170" s="1208"/>
      <c r="T170" s="1208"/>
      <c r="U170" s="1208"/>
      <c r="V170" s="1208"/>
      <c r="W170" s="1208"/>
      <c r="X170" s="1160"/>
    </row>
    <row r="171" spans="1:24">
      <c r="A171" s="1232">
        <v>16.2</v>
      </c>
      <c r="B171" s="1160" t="s">
        <v>4108</v>
      </c>
      <c r="C171" s="1160"/>
      <c r="D171" s="1160"/>
      <c r="E171" s="1160"/>
      <c r="F171" s="1160"/>
      <c r="G171" s="1160"/>
      <c r="H171" s="1160"/>
      <c r="I171" s="1160"/>
      <c r="J171" s="1160"/>
      <c r="K171" s="1160"/>
      <c r="L171" s="1160"/>
      <c r="M171" s="1160"/>
      <c r="N171" s="1160"/>
      <c r="O171" s="1160"/>
      <c r="P171" s="1160"/>
      <c r="Q171" s="1160"/>
      <c r="R171" s="1160"/>
      <c r="S171" s="1160"/>
      <c r="T171" s="1160"/>
      <c r="U171" s="1160"/>
      <c r="V171" s="1160"/>
      <c r="W171" s="1160"/>
      <c r="X171" s="1160"/>
    </row>
  </sheetData>
  <mergeCells count="46">
    <mergeCell ref="G140:Q140"/>
    <mergeCell ref="S140:Y140"/>
    <mergeCell ref="B166:S166"/>
    <mergeCell ref="G136:G139"/>
    <mergeCell ref="I136:I139"/>
    <mergeCell ref="K136:K139"/>
    <mergeCell ref="M136:M139"/>
    <mergeCell ref="O136:O139"/>
    <mergeCell ref="Q136:Q139"/>
    <mergeCell ref="Q96:Q99"/>
    <mergeCell ref="G100:Q100"/>
    <mergeCell ref="S100:Y100"/>
    <mergeCell ref="G134:Y134"/>
    <mergeCell ref="G135:Q135"/>
    <mergeCell ref="S135:Y135"/>
    <mergeCell ref="G96:G99"/>
    <mergeCell ref="I96:I99"/>
    <mergeCell ref="K96:K99"/>
    <mergeCell ref="M96:M99"/>
    <mergeCell ref="O96:O99"/>
    <mergeCell ref="G70:Q70"/>
    <mergeCell ref="S70:Y70"/>
    <mergeCell ref="G94:Y94"/>
    <mergeCell ref="G95:Q95"/>
    <mergeCell ref="S95:Y95"/>
    <mergeCell ref="Q66:Q69"/>
    <mergeCell ref="Q22:Q25"/>
    <mergeCell ref="G26:Q26"/>
    <mergeCell ref="S26:Y26"/>
    <mergeCell ref="G64:Y64"/>
    <mergeCell ref="G65:Q65"/>
    <mergeCell ref="S65:Y65"/>
    <mergeCell ref="G66:G69"/>
    <mergeCell ref="I66:I69"/>
    <mergeCell ref="K66:K69"/>
    <mergeCell ref="M66:M69"/>
    <mergeCell ref="O66:O69"/>
    <mergeCell ref="B4:X5"/>
    <mergeCell ref="B7:X8"/>
    <mergeCell ref="G21:Q21"/>
    <mergeCell ref="S21:Y21"/>
    <mergeCell ref="G22:G25"/>
    <mergeCell ref="I22:I25"/>
    <mergeCell ref="K22:K25"/>
    <mergeCell ref="M22:M25"/>
    <mergeCell ref="O22:O25"/>
  </mergeCells>
  <pageMargins left="0.75" right="0.25" top="0.75" bottom="0" header="0.25" footer="0"/>
  <pageSetup paperSize="9" scale="59" firstPageNumber="22" orientation="landscape" useFirstPageNumber="1" r:id="rId1"/>
  <headerFooter>
    <oddHeader>&amp;C&amp;"Arial Black,Regular"&amp;14&amp;P&amp;R&amp;"Arial Black,Regular"&amp;14UBL RETIREMENT SAVINGS FUND</oddHeader>
  </headerFooter>
  <rowBreaks count="3" manualBreakCount="3">
    <brk id="63" max="24" man="1"/>
    <brk id="93" max="24" man="1"/>
    <brk id="133" max="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Q169"/>
  <sheetViews>
    <sheetView view="pageBreakPreview" topLeftCell="A16" zoomScale="90" zoomScaleSheetLayoutView="90" workbookViewId="0">
      <selection activeCell="B16" sqref="B16"/>
    </sheetView>
  </sheetViews>
  <sheetFormatPr defaultColWidth="10.5546875" defaultRowHeight="13.8"/>
  <cols>
    <col min="1" max="1" width="6.6640625" style="1248" customWidth="1"/>
    <col min="2" max="2" width="5.6640625" style="1248" customWidth="1"/>
    <col min="3" max="3" width="3.5546875" style="1248" customWidth="1"/>
    <col min="4" max="4" width="18.44140625" style="1248" customWidth="1"/>
    <col min="5" max="5" width="27.44140625" style="1248" customWidth="1"/>
    <col min="6" max="6" width="7.109375" style="1248" bestFit="1" customWidth="1"/>
    <col min="7" max="7" width="14.88671875" style="1248" customWidth="1"/>
    <col min="8" max="8" width="0.88671875" style="1248" customWidth="1"/>
    <col min="9" max="9" width="15.109375" style="1248" customWidth="1"/>
    <col min="10" max="10" width="0.88671875" style="1248" hidden="1" customWidth="1"/>
    <col min="11" max="11" width="14.44140625" style="1248" hidden="1" customWidth="1"/>
    <col min="12" max="12" width="0.88671875" style="1248" customWidth="1"/>
    <col min="13" max="13" width="18.88671875" style="1248" customWidth="1"/>
    <col min="14" max="14" width="0.88671875" style="1248" customWidth="1"/>
    <col min="15" max="15" width="17.33203125" style="1248" customWidth="1"/>
    <col min="16" max="16" width="0.88671875" style="1248" customWidth="1"/>
    <col min="17" max="17" width="14.44140625" style="1248" customWidth="1"/>
    <col min="18" max="18" width="1.6640625" style="1248" customWidth="1"/>
    <col min="19" max="19" width="14.88671875" style="1248" customWidth="1"/>
    <col min="20" max="20" width="0.88671875" style="1248" customWidth="1"/>
    <col min="21" max="21" width="14" style="1248" customWidth="1"/>
    <col min="22" max="22" width="0.88671875" style="1248" customWidth="1"/>
    <col min="23" max="23" width="12.33203125" style="1248" customWidth="1"/>
    <col min="24" max="24" width="0.88671875" style="1248" customWidth="1"/>
    <col min="25" max="25" width="15" style="1248" customWidth="1"/>
    <col min="26" max="26" width="18.5546875" style="1248" customWidth="1"/>
    <col min="27" max="27" width="13.6640625" style="1251" customWidth="1"/>
    <col min="28" max="28" width="16.88671875" style="1251" customWidth="1"/>
    <col min="29" max="29" width="13.6640625" style="1251" customWidth="1"/>
    <col min="30" max="30" width="18.44140625" style="1251" customWidth="1"/>
    <col min="31" max="31" width="10.5546875" style="1251"/>
    <col min="32" max="32" width="14.44140625" style="1251" customWidth="1"/>
    <col min="33" max="43" width="10.5546875" style="1251"/>
    <col min="44" max="16384" width="10.5546875" style="1248"/>
  </cols>
  <sheetData>
    <row r="2" spans="1:24">
      <c r="A2" s="1209" t="s">
        <v>4110</v>
      </c>
      <c r="B2" s="1210" t="s">
        <v>4077</v>
      </c>
      <c r="C2" s="1160"/>
      <c r="D2" s="1160"/>
      <c r="E2" s="1160"/>
      <c r="F2" s="1160"/>
      <c r="G2" s="1160"/>
      <c r="H2" s="1160"/>
      <c r="I2" s="1160"/>
      <c r="J2" s="1160"/>
      <c r="K2" s="1160"/>
      <c r="L2" s="1160"/>
      <c r="M2" s="1160"/>
      <c r="N2" s="1160"/>
      <c r="O2" s="1160"/>
      <c r="P2" s="1160"/>
      <c r="Q2" s="1160"/>
      <c r="R2" s="1160"/>
      <c r="S2" s="1160"/>
      <c r="T2" s="1160"/>
      <c r="U2" s="1160"/>
      <c r="V2" s="1160"/>
      <c r="W2" s="1160"/>
      <c r="X2" s="1160"/>
    </row>
    <row r="3" spans="1:24">
      <c r="A3" s="1156"/>
      <c r="B3" s="1160"/>
      <c r="C3" s="1160"/>
      <c r="D3" s="1160"/>
      <c r="E3" s="1160"/>
      <c r="F3" s="1160"/>
      <c r="G3" s="1160"/>
      <c r="H3" s="1160"/>
      <c r="I3" s="1160"/>
      <c r="J3" s="1160"/>
      <c r="K3" s="1160"/>
      <c r="L3" s="1160"/>
      <c r="M3" s="1160"/>
      <c r="N3" s="1160"/>
      <c r="O3" s="1160"/>
      <c r="P3" s="1160"/>
      <c r="Q3" s="1160"/>
      <c r="R3" s="1160"/>
      <c r="S3" s="1160"/>
      <c r="T3" s="1160"/>
      <c r="U3" s="1160"/>
      <c r="V3" s="1160"/>
      <c r="W3" s="1160"/>
      <c r="X3" s="1160"/>
    </row>
    <row r="4" spans="1:24">
      <c r="A4" s="1156"/>
      <c r="B4" s="3020" t="s">
        <v>4078</v>
      </c>
      <c r="C4" s="3020"/>
      <c r="D4" s="3020"/>
      <c r="E4" s="3020"/>
      <c r="F4" s="3020"/>
      <c r="G4" s="3020"/>
      <c r="H4" s="3020"/>
      <c r="I4" s="3020"/>
      <c r="J4" s="3020"/>
      <c r="K4" s="3020"/>
      <c r="L4" s="3020"/>
      <c r="M4" s="3020"/>
      <c r="N4" s="3020"/>
      <c r="O4" s="3020"/>
      <c r="P4" s="3020"/>
      <c r="Q4" s="3020"/>
      <c r="R4" s="3020"/>
      <c r="S4" s="3020"/>
      <c r="T4" s="3020"/>
      <c r="U4" s="3020"/>
      <c r="V4" s="3020"/>
      <c r="W4" s="3020"/>
      <c r="X4" s="3020"/>
    </row>
    <row r="5" spans="1:24">
      <c r="A5" s="1156"/>
      <c r="B5" s="3020"/>
      <c r="C5" s="3020"/>
      <c r="D5" s="3020"/>
      <c r="E5" s="3020"/>
      <c r="F5" s="3020"/>
      <c r="G5" s="3020"/>
      <c r="H5" s="3020"/>
      <c r="I5" s="3020"/>
      <c r="J5" s="3020"/>
      <c r="K5" s="3020"/>
      <c r="L5" s="3020"/>
      <c r="M5" s="3020"/>
      <c r="N5" s="3020"/>
      <c r="O5" s="3020"/>
      <c r="P5" s="3020"/>
      <c r="Q5" s="3020"/>
      <c r="R5" s="3020"/>
      <c r="S5" s="3020"/>
      <c r="T5" s="3020"/>
      <c r="U5" s="3020"/>
      <c r="V5" s="3020"/>
      <c r="W5" s="3020"/>
      <c r="X5" s="3020"/>
    </row>
    <row r="6" spans="1:24">
      <c r="A6" s="1156"/>
      <c r="B6" s="1160"/>
      <c r="C6" s="1160"/>
      <c r="D6" s="1160"/>
      <c r="E6" s="1160"/>
      <c r="F6" s="1160"/>
      <c r="G6" s="1160"/>
      <c r="H6" s="1160"/>
      <c r="I6" s="1160"/>
      <c r="J6" s="1160"/>
      <c r="K6" s="1160"/>
      <c r="L6" s="1160"/>
      <c r="M6" s="1160"/>
      <c r="N6" s="1160"/>
      <c r="O6" s="1160"/>
      <c r="P6" s="1160"/>
      <c r="Q6" s="1160"/>
      <c r="R6" s="1160"/>
      <c r="S6" s="1160"/>
      <c r="T6" s="1160"/>
      <c r="U6" s="1160"/>
      <c r="V6" s="1160"/>
      <c r="W6" s="1160"/>
      <c r="X6" s="1160"/>
    </row>
    <row r="7" spans="1:24">
      <c r="A7" s="1156"/>
      <c r="B7" s="3020" t="s">
        <v>4079</v>
      </c>
      <c r="C7" s="3020"/>
      <c r="D7" s="3020"/>
      <c r="E7" s="3020"/>
      <c r="F7" s="3020"/>
      <c r="G7" s="3020"/>
      <c r="H7" s="3020"/>
      <c r="I7" s="3020"/>
      <c r="J7" s="3020"/>
      <c r="K7" s="3020"/>
      <c r="L7" s="3020"/>
      <c r="M7" s="3020"/>
      <c r="N7" s="3020"/>
      <c r="O7" s="3020"/>
      <c r="P7" s="3020"/>
      <c r="Q7" s="3020"/>
      <c r="R7" s="3020"/>
      <c r="S7" s="3020"/>
      <c r="T7" s="3020"/>
      <c r="U7" s="3020"/>
      <c r="V7" s="3020"/>
      <c r="W7" s="3020"/>
      <c r="X7" s="3020"/>
    </row>
    <row r="8" spans="1:24">
      <c r="A8" s="1156"/>
      <c r="B8" s="3020"/>
      <c r="C8" s="3020"/>
      <c r="D8" s="3020"/>
      <c r="E8" s="3020"/>
      <c r="F8" s="3020"/>
      <c r="G8" s="3020"/>
      <c r="H8" s="3020"/>
      <c r="I8" s="3020"/>
      <c r="J8" s="3020"/>
      <c r="K8" s="3020"/>
      <c r="L8" s="3020"/>
      <c r="M8" s="3020"/>
      <c r="N8" s="3020"/>
      <c r="O8" s="3020"/>
      <c r="P8" s="3020"/>
      <c r="Q8" s="3020"/>
      <c r="R8" s="3020"/>
      <c r="S8" s="3020"/>
      <c r="T8" s="3020"/>
      <c r="U8" s="3020"/>
      <c r="V8" s="3020"/>
      <c r="W8" s="3020"/>
      <c r="X8" s="3020"/>
    </row>
    <row r="9" spans="1:24">
      <c r="A9" s="1156"/>
      <c r="B9" s="1160"/>
      <c r="C9" s="1160"/>
      <c r="D9" s="1160"/>
      <c r="E9" s="1160"/>
      <c r="F9" s="1160"/>
      <c r="G9" s="1160"/>
      <c r="H9" s="1160"/>
      <c r="I9" s="1160"/>
      <c r="J9" s="1160"/>
      <c r="K9" s="1160"/>
      <c r="L9" s="1160"/>
      <c r="M9" s="1160"/>
      <c r="N9" s="1160"/>
      <c r="O9" s="1160"/>
      <c r="P9" s="1160"/>
      <c r="Q9" s="1160"/>
      <c r="R9" s="1160"/>
      <c r="S9" s="1160"/>
      <c r="T9" s="1160"/>
      <c r="U9" s="1160"/>
      <c r="V9" s="1160"/>
      <c r="W9" s="1160"/>
      <c r="X9" s="1160"/>
    </row>
    <row r="10" spans="1:24">
      <c r="A10" s="1156"/>
      <c r="B10" s="1160" t="s">
        <v>4080</v>
      </c>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row>
    <row r="11" spans="1:24">
      <c r="A11" s="1156"/>
      <c r="B11" s="1160"/>
      <c r="C11" s="1160"/>
      <c r="D11" s="1160"/>
      <c r="E11" s="1160"/>
      <c r="F11" s="1160"/>
      <c r="G11" s="1160"/>
      <c r="H11" s="1160"/>
      <c r="I11" s="1160"/>
      <c r="J11" s="1160"/>
      <c r="K11" s="1160"/>
      <c r="L11" s="1160"/>
      <c r="M11" s="1160"/>
      <c r="N11" s="1160"/>
      <c r="O11" s="1160"/>
      <c r="P11" s="1160"/>
      <c r="Q11" s="1160"/>
      <c r="R11" s="1160"/>
      <c r="S11" s="1160"/>
      <c r="T11" s="1160"/>
      <c r="U11" s="1160"/>
      <c r="V11" s="1160"/>
      <c r="W11" s="1160"/>
      <c r="X11" s="1160"/>
    </row>
    <row r="12" spans="1:24">
      <c r="A12" s="1156"/>
      <c r="B12" s="1211" t="s">
        <v>3576</v>
      </c>
      <c r="C12" s="1158"/>
      <c r="D12" s="1212" t="s">
        <v>4081</v>
      </c>
      <c r="E12" s="1197"/>
      <c r="F12" s="1197"/>
      <c r="G12" s="1197"/>
      <c r="H12" s="1197"/>
      <c r="I12" s="1197"/>
      <c r="J12" s="1197"/>
      <c r="K12" s="1197"/>
      <c r="L12" s="1197"/>
      <c r="M12" s="1197"/>
      <c r="N12" s="1197"/>
      <c r="O12" s="1197"/>
      <c r="P12" s="1197"/>
      <c r="Q12" s="1160"/>
      <c r="R12" s="1160"/>
      <c r="S12" s="1160"/>
      <c r="T12" s="1160"/>
      <c r="U12" s="1160"/>
      <c r="V12" s="1160"/>
      <c r="W12" s="1160"/>
      <c r="X12" s="1160"/>
    </row>
    <row r="13" spans="1:24">
      <c r="A13" s="1156"/>
      <c r="B13" s="1213"/>
      <c r="C13" s="1158"/>
      <c r="D13" s="1197"/>
      <c r="E13" s="1197"/>
      <c r="F13" s="1197"/>
      <c r="G13" s="1197"/>
      <c r="H13" s="1197"/>
      <c r="I13" s="1197"/>
      <c r="J13" s="1197"/>
      <c r="K13" s="1197"/>
      <c r="L13" s="1197"/>
      <c r="M13" s="1197"/>
      <c r="N13" s="1197"/>
      <c r="O13" s="1197"/>
      <c r="P13" s="1197"/>
      <c r="Q13" s="1160"/>
      <c r="R13" s="1160"/>
      <c r="S13" s="1160"/>
      <c r="T13" s="1160"/>
      <c r="U13" s="1160"/>
      <c r="V13" s="1160"/>
      <c r="W13" s="1160"/>
      <c r="X13" s="1160"/>
    </row>
    <row r="14" spans="1:24">
      <c r="A14" s="1156"/>
      <c r="B14" s="1211" t="s">
        <v>3577</v>
      </c>
      <c r="C14" s="1158"/>
      <c r="D14" s="1214" t="s">
        <v>4082</v>
      </c>
      <c r="E14" s="1476"/>
      <c r="F14" s="1476"/>
      <c r="G14" s="1476"/>
      <c r="H14" s="1476"/>
      <c r="I14" s="1476"/>
      <c r="J14" s="1476"/>
      <c r="K14" s="1476"/>
      <c r="L14" s="1476"/>
      <c r="M14" s="1476"/>
      <c r="N14" s="1476"/>
      <c r="O14" s="1476"/>
      <c r="P14" s="1476"/>
      <c r="Q14" s="1160"/>
      <c r="R14" s="1160"/>
      <c r="S14" s="1160"/>
      <c r="T14" s="1160"/>
      <c r="U14" s="1160"/>
      <c r="V14" s="1160"/>
      <c r="W14" s="1160"/>
      <c r="X14" s="1160"/>
    </row>
    <row r="15" spans="1:24">
      <c r="A15" s="1156"/>
      <c r="B15" s="1213"/>
      <c r="C15" s="1158"/>
      <c r="D15" s="1476"/>
      <c r="E15" s="1476"/>
      <c r="F15" s="1476"/>
      <c r="G15" s="1476"/>
      <c r="H15" s="1476"/>
      <c r="I15" s="1476"/>
      <c r="J15" s="1476"/>
      <c r="K15" s="1476"/>
      <c r="L15" s="1476"/>
      <c r="M15" s="1476"/>
      <c r="N15" s="1476"/>
      <c r="O15" s="1476"/>
      <c r="P15" s="1476"/>
      <c r="Q15" s="1160"/>
      <c r="R15" s="1160"/>
      <c r="S15" s="1160"/>
      <c r="T15" s="1160"/>
      <c r="U15" s="1160"/>
      <c r="V15" s="1160"/>
      <c r="W15" s="1160"/>
      <c r="X15" s="1160"/>
    </row>
    <row r="16" spans="1:24">
      <c r="A16" s="1156"/>
      <c r="B16" s="1211" t="s">
        <v>3578</v>
      </c>
      <c r="C16" s="1158"/>
      <c r="D16" s="1214" t="s">
        <v>4083</v>
      </c>
      <c r="E16" s="1476"/>
      <c r="F16" s="1476"/>
      <c r="G16" s="1476"/>
      <c r="H16" s="1476"/>
      <c r="I16" s="1476"/>
      <c r="J16" s="1476"/>
      <c r="K16" s="1476"/>
      <c r="L16" s="1476"/>
      <c r="M16" s="1476"/>
      <c r="N16" s="1476"/>
      <c r="O16" s="1476"/>
      <c r="P16" s="1476"/>
      <c r="Q16" s="1160"/>
      <c r="R16" s="1160"/>
      <c r="S16" s="1160"/>
      <c r="T16" s="1160"/>
      <c r="U16" s="1160"/>
      <c r="V16" s="1160"/>
      <c r="W16" s="1160"/>
      <c r="X16" s="1160"/>
    </row>
    <row r="18" spans="2:43">
      <c r="C18" s="1249"/>
      <c r="D18" s="1250"/>
      <c r="E18" s="1250"/>
      <c r="F18" s="1250"/>
      <c r="G18" s="3026" t="s">
        <v>3937</v>
      </c>
      <c r="H18" s="2979"/>
      <c r="I18" s="2979"/>
      <c r="J18" s="2979"/>
      <c r="K18" s="2979"/>
      <c r="L18" s="2979"/>
      <c r="M18" s="2979"/>
      <c r="N18" s="2979"/>
      <c r="O18" s="2979"/>
      <c r="P18" s="2979"/>
      <c r="Q18" s="2979"/>
      <c r="R18" s="2979"/>
      <c r="S18" s="2979"/>
      <c r="T18" s="2979"/>
      <c r="U18" s="2979"/>
      <c r="V18" s="2979"/>
      <c r="W18" s="2979"/>
      <c r="X18" s="2979"/>
      <c r="Y18" s="2979"/>
      <c r="Z18" s="1251"/>
      <c r="AA18" s="1252"/>
      <c r="AB18" s="1253"/>
      <c r="AC18" s="1253"/>
      <c r="AD18" s="1253"/>
      <c r="AE18" s="1253"/>
      <c r="AF18" s="1253"/>
      <c r="AG18" s="1248"/>
      <c r="AH18" s="1248"/>
      <c r="AI18" s="1248"/>
      <c r="AJ18" s="1248"/>
      <c r="AK18" s="1248"/>
      <c r="AL18" s="1248"/>
      <c r="AM18" s="1248"/>
      <c r="AN18" s="1248"/>
      <c r="AO18" s="1248"/>
      <c r="AP18" s="1248"/>
      <c r="AQ18" s="1248"/>
    </row>
    <row r="19" spans="2:43">
      <c r="C19" s="1249"/>
      <c r="D19" s="1250"/>
      <c r="E19" s="1250"/>
      <c r="F19" s="1250"/>
      <c r="G19" s="2979" t="s">
        <v>4059</v>
      </c>
      <c r="H19" s="2979"/>
      <c r="I19" s="2979"/>
      <c r="J19" s="2979"/>
      <c r="K19" s="2979"/>
      <c r="L19" s="2979"/>
      <c r="M19" s="2979"/>
      <c r="N19" s="2979"/>
      <c r="O19" s="2979"/>
      <c r="P19" s="2979"/>
      <c r="Q19" s="2979"/>
      <c r="R19" s="1254">
        <v>42369</v>
      </c>
      <c r="S19" s="2979" t="s">
        <v>4060</v>
      </c>
      <c r="T19" s="2979"/>
      <c r="U19" s="2979"/>
      <c r="V19" s="2979"/>
      <c r="W19" s="2979"/>
      <c r="X19" s="2979"/>
      <c r="Y19" s="2979"/>
      <c r="Z19" s="1251"/>
      <c r="AA19" s="1255"/>
      <c r="AB19" s="1253"/>
      <c r="AC19" s="1253"/>
      <c r="AD19" s="1253"/>
      <c r="AE19" s="1253"/>
      <c r="AF19" s="1253"/>
      <c r="AG19" s="1248"/>
      <c r="AH19" s="1248"/>
      <c r="AI19" s="1248"/>
      <c r="AJ19" s="1248"/>
      <c r="AK19" s="1248"/>
      <c r="AL19" s="1248"/>
      <c r="AM19" s="1248"/>
      <c r="AN19" s="1248"/>
      <c r="AO19" s="1248"/>
      <c r="AP19" s="1248"/>
      <c r="AQ19" s="1248"/>
    </row>
    <row r="20" spans="2:43" ht="15" customHeight="1">
      <c r="C20" s="1249"/>
      <c r="D20" s="1250"/>
      <c r="E20" s="1250"/>
      <c r="F20" s="1250"/>
      <c r="G20" s="3021" t="s">
        <v>4117</v>
      </c>
      <c r="H20" s="1256"/>
      <c r="I20" s="3021" t="s">
        <v>4118</v>
      </c>
      <c r="J20" s="1257"/>
      <c r="K20" s="3021" t="s">
        <v>4119</v>
      </c>
      <c r="L20" s="1258"/>
      <c r="M20" s="3024" t="s">
        <v>4109</v>
      </c>
      <c r="N20" s="1258"/>
      <c r="O20" s="3021" t="s">
        <v>4120</v>
      </c>
      <c r="P20" s="1258"/>
      <c r="Q20" s="3021" t="s">
        <v>2928</v>
      </c>
      <c r="R20" s="1259"/>
      <c r="S20" s="1198"/>
      <c r="T20" s="1198"/>
      <c r="U20" s="1198"/>
      <c r="V20" s="1198"/>
      <c r="W20" s="1198"/>
      <c r="X20" s="1198"/>
      <c r="Y20" s="1198"/>
      <c r="Z20" s="1251"/>
      <c r="AB20" s="1253"/>
      <c r="AC20" s="1253"/>
      <c r="AD20" s="1253"/>
      <c r="AE20" s="1253"/>
      <c r="AF20" s="1253"/>
      <c r="AG20" s="1248"/>
      <c r="AH20" s="1248"/>
      <c r="AI20" s="1248"/>
      <c r="AJ20" s="1248"/>
      <c r="AK20" s="1248"/>
      <c r="AL20" s="1248"/>
      <c r="AM20" s="1248"/>
      <c r="AN20" s="1248"/>
      <c r="AO20" s="1248"/>
      <c r="AP20" s="1248"/>
      <c r="AQ20" s="1248"/>
    </row>
    <row r="21" spans="2:43">
      <c r="C21" s="1249"/>
      <c r="D21" s="1250"/>
      <c r="E21" s="1250"/>
      <c r="F21" s="1250"/>
      <c r="G21" s="3022"/>
      <c r="H21" s="1256"/>
      <c r="I21" s="3022"/>
      <c r="J21" s="1257"/>
      <c r="K21" s="3022"/>
      <c r="L21" s="1258"/>
      <c r="M21" s="2978"/>
      <c r="N21" s="1258"/>
      <c r="O21" s="3022"/>
      <c r="P21" s="1258"/>
      <c r="Q21" s="3022"/>
      <c r="R21" s="1259"/>
      <c r="S21" s="1198"/>
      <c r="T21" s="1198"/>
      <c r="U21" s="1198"/>
      <c r="V21" s="1198"/>
      <c r="W21" s="1198"/>
      <c r="X21" s="1198"/>
      <c r="Y21" s="1198"/>
      <c r="Z21" s="1251"/>
      <c r="AB21" s="1253"/>
      <c r="AC21" s="1253"/>
      <c r="AD21" s="1253"/>
      <c r="AE21" s="1253"/>
      <c r="AF21" s="1253"/>
      <c r="AG21" s="1248"/>
      <c r="AH21" s="1248"/>
      <c r="AI21" s="1248"/>
      <c r="AJ21" s="1248"/>
      <c r="AK21" s="1248"/>
      <c r="AL21" s="1248"/>
      <c r="AM21" s="1248"/>
      <c r="AN21" s="1248"/>
      <c r="AO21" s="1248"/>
      <c r="AP21" s="1248"/>
      <c r="AQ21" s="1248"/>
    </row>
    <row r="22" spans="2:43" ht="15" customHeight="1">
      <c r="C22" s="1249"/>
      <c r="D22" s="1250"/>
      <c r="E22" s="1250"/>
      <c r="F22" s="1250"/>
      <c r="G22" s="3023"/>
      <c r="H22" s="1256"/>
      <c r="I22" s="3023"/>
      <c r="J22" s="1257"/>
      <c r="K22" s="3022"/>
      <c r="L22" s="1258"/>
      <c r="M22" s="2978"/>
      <c r="N22" s="1258"/>
      <c r="O22" s="3023"/>
      <c r="P22" s="1258"/>
      <c r="Q22" s="3023"/>
      <c r="R22" s="1259"/>
      <c r="S22" s="1260"/>
      <c r="T22" s="1256"/>
      <c r="U22" s="1260"/>
      <c r="V22" s="1257"/>
      <c r="W22" s="1260"/>
      <c r="X22" s="1258"/>
      <c r="Y22" s="1260"/>
      <c r="Z22" s="1251"/>
      <c r="AB22" s="1253"/>
      <c r="AC22" s="1253"/>
      <c r="AD22" s="1253"/>
      <c r="AE22" s="1253"/>
      <c r="AF22" s="1253"/>
      <c r="AG22" s="1248"/>
      <c r="AH22" s="1248"/>
      <c r="AI22" s="1248"/>
      <c r="AJ22" s="1248"/>
      <c r="AK22" s="1248"/>
      <c r="AL22" s="1248"/>
      <c r="AM22" s="1248"/>
      <c r="AN22" s="1248"/>
      <c r="AO22" s="1248"/>
      <c r="AP22" s="1248"/>
      <c r="AQ22" s="1248"/>
    </row>
    <row r="23" spans="2:43">
      <c r="C23" s="1249"/>
      <c r="D23" s="1250"/>
      <c r="E23" s="1250"/>
      <c r="F23" s="1250"/>
      <c r="G23" s="3023"/>
      <c r="H23" s="1256"/>
      <c r="I23" s="3023"/>
      <c r="J23" s="1257"/>
      <c r="K23" s="3022"/>
      <c r="L23" s="1258"/>
      <c r="M23" s="2978"/>
      <c r="N23" s="1258"/>
      <c r="O23" s="3023"/>
      <c r="P23" s="1258"/>
      <c r="Q23" s="3023"/>
      <c r="R23" s="1259"/>
      <c r="S23" s="1260" t="s">
        <v>3579</v>
      </c>
      <c r="T23" s="1256"/>
      <c r="U23" s="1260" t="s">
        <v>3580</v>
      </c>
      <c r="V23" s="1257"/>
      <c r="W23" s="1260" t="s">
        <v>3581</v>
      </c>
      <c r="X23" s="1258"/>
      <c r="Y23" s="1260" t="s">
        <v>2928</v>
      </c>
      <c r="Z23" s="1251"/>
      <c r="AB23" s="1253"/>
      <c r="AC23" s="1253"/>
      <c r="AD23" s="1253"/>
      <c r="AE23" s="1253"/>
      <c r="AF23" s="1253"/>
      <c r="AG23" s="1248"/>
      <c r="AH23" s="1248"/>
      <c r="AI23" s="1248"/>
      <c r="AJ23" s="1248"/>
      <c r="AK23" s="1248"/>
      <c r="AL23" s="1248"/>
      <c r="AM23" s="1248"/>
      <c r="AN23" s="1248"/>
      <c r="AO23" s="1248"/>
      <c r="AP23" s="1248"/>
      <c r="AQ23" s="1248"/>
    </row>
    <row r="24" spans="2:43">
      <c r="C24" s="1249"/>
      <c r="D24" s="1250"/>
      <c r="E24" s="1250"/>
      <c r="F24" s="1261" t="s">
        <v>2945</v>
      </c>
      <c r="G24" s="3025" t="s">
        <v>4121</v>
      </c>
      <c r="H24" s="3025"/>
      <c r="I24" s="3025"/>
      <c r="J24" s="3025"/>
      <c r="K24" s="3025"/>
      <c r="L24" s="3025"/>
      <c r="M24" s="3025"/>
      <c r="N24" s="3025"/>
      <c r="O24" s="3025"/>
      <c r="P24" s="3025"/>
      <c r="Q24" s="3025"/>
      <c r="R24" s="1258"/>
      <c r="S24" s="3025" t="s">
        <v>4122</v>
      </c>
      <c r="T24" s="3025"/>
      <c r="U24" s="3025"/>
      <c r="V24" s="3025"/>
      <c r="W24" s="3025"/>
      <c r="X24" s="3025"/>
      <c r="Y24" s="3025"/>
      <c r="Z24" s="1251"/>
      <c r="AB24" s="1253"/>
      <c r="AC24" s="1253"/>
      <c r="AD24" s="1253"/>
      <c r="AE24" s="1253"/>
      <c r="AF24" s="1253"/>
      <c r="AG24" s="1248"/>
      <c r="AH24" s="1248"/>
      <c r="AI24" s="1248"/>
      <c r="AJ24" s="1248"/>
      <c r="AK24" s="1248"/>
      <c r="AL24" s="1248"/>
      <c r="AM24" s="1248"/>
      <c r="AN24" s="1248"/>
      <c r="AO24" s="1248"/>
      <c r="AP24" s="1248"/>
      <c r="AQ24" s="1248"/>
    </row>
    <row r="25" spans="2:43">
      <c r="B25" s="1174" t="s">
        <v>4066</v>
      </c>
      <c r="C25" s="1249"/>
      <c r="D25" s="1250"/>
      <c r="E25" s="1250"/>
      <c r="F25" s="1250"/>
      <c r="G25" s="1301"/>
      <c r="H25" s="1301"/>
      <c r="I25" s="1301"/>
      <c r="J25" s="1301"/>
      <c r="K25" s="1301"/>
      <c r="L25" s="1301"/>
      <c r="M25" s="1301"/>
      <c r="N25" s="1301"/>
      <c r="O25" s="1301"/>
      <c r="P25" s="1301"/>
      <c r="Q25" s="1301"/>
      <c r="R25" s="1258"/>
      <c r="S25" s="1301"/>
      <c r="T25" s="1301"/>
      <c r="U25" s="1301"/>
      <c r="V25" s="1301"/>
      <c r="W25" s="1301"/>
      <c r="X25" s="1301"/>
      <c r="Y25" s="1301"/>
      <c r="Z25" s="1251"/>
      <c r="AB25" s="1253"/>
      <c r="AC25" s="1253"/>
      <c r="AD25" s="1253"/>
      <c r="AE25" s="1253"/>
      <c r="AF25" s="1253"/>
      <c r="AG25" s="1248"/>
      <c r="AH25" s="1248"/>
      <c r="AI25" s="1248"/>
      <c r="AJ25" s="1248"/>
      <c r="AK25" s="1248"/>
      <c r="AL25" s="1248"/>
      <c r="AM25" s="1248"/>
      <c r="AN25" s="1248"/>
      <c r="AO25" s="1248"/>
      <c r="AP25" s="1248"/>
      <c r="AQ25" s="1248"/>
    </row>
    <row r="26" spans="2:43">
      <c r="B26" s="1262"/>
      <c r="C26" s="1249"/>
      <c r="D26" s="1250"/>
      <c r="E26" s="1250"/>
      <c r="F26" s="1250"/>
      <c r="U26" s="1263"/>
      <c r="V26" s="1263"/>
      <c r="W26" s="1264"/>
      <c r="X26" s="1265"/>
      <c r="Y26" s="1266"/>
      <c r="Z26" s="1251"/>
      <c r="AB26" s="1253"/>
      <c r="AC26" s="1253"/>
      <c r="AD26" s="1253"/>
      <c r="AE26" s="1253"/>
      <c r="AF26" s="1253"/>
      <c r="AG26" s="1248"/>
      <c r="AH26" s="1248"/>
      <c r="AI26" s="1248"/>
      <c r="AJ26" s="1248"/>
      <c r="AK26" s="1248"/>
      <c r="AL26" s="1248"/>
      <c r="AM26" s="1248"/>
      <c r="AN26" s="1248"/>
      <c r="AO26" s="1248"/>
      <c r="AP26" s="1248"/>
      <c r="AQ26" s="1248"/>
    </row>
    <row r="27" spans="2:43">
      <c r="B27" s="1267" t="s">
        <v>3797</v>
      </c>
      <c r="C27" s="1249"/>
      <c r="D27" s="1250"/>
      <c r="E27" s="1250"/>
      <c r="F27" s="1250"/>
      <c r="U27" s="1263"/>
      <c r="V27" s="1263"/>
      <c r="W27" s="1264"/>
      <c r="X27" s="1265"/>
      <c r="Y27" s="1266"/>
      <c r="Z27" s="1251"/>
      <c r="AB27" s="1253"/>
      <c r="AC27" s="1253"/>
      <c r="AD27" s="1253"/>
      <c r="AE27" s="1253"/>
      <c r="AF27" s="1253"/>
      <c r="AG27" s="1248"/>
      <c r="AH27" s="1248"/>
      <c r="AI27" s="1248"/>
      <c r="AJ27" s="1248"/>
      <c r="AK27" s="1248"/>
      <c r="AL27" s="1248"/>
      <c r="AM27" s="1248"/>
      <c r="AN27" s="1248"/>
      <c r="AO27" s="1248"/>
      <c r="AP27" s="1248"/>
      <c r="AQ27" s="1248"/>
    </row>
    <row r="28" spans="2:43">
      <c r="B28" s="1268" t="s">
        <v>4123</v>
      </c>
      <c r="C28" s="1249"/>
      <c r="D28" s="1250"/>
      <c r="E28" s="1250"/>
      <c r="G28" s="1269">
        <f>'3-7'!F41</f>
        <v>657865</v>
      </c>
      <c r="I28" s="1269">
        <v>0</v>
      </c>
      <c r="J28" s="1269">
        <v>0</v>
      </c>
      <c r="K28" s="1269">
        <v>0</v>
      </c>
      <c r="L28" s="1269">
        <v>0</v>
      </c>
      <c r="M28" s="1269">
        <v>0</v>
      </c>
      <c r="O28" s="1269">
        <v>0</v>
      </c>
      <c r="Q28" s="1269">
        <f>G28+I28+M28+K28+O28</f>
        <v>657865</v>
      </c>
      <c r="S28" s="1269">
        <f>Q28</f>
        <v>657865</v>
      </c>
      <c r="T28" s="1269"/>
      <c r="U28" s="1269">
        <v>0</v>
      </c>
      <c r="V28" s="1269"/>
      <c r="W28" s="1269">
        <v>0</v>
      </c>
      <c r="X28" s="1265"/>
      <c r="Y28" s="1269">
        <f>S28+U28+W28</f>
        <v>657865</v>
      </c>
      <c r="Z28" s="1251"/>
      <c r="AA28" s="1270"/>
      <c r="AB28" s="1253"/>
      <c r="AC28" s="1253"/>
      <c r="AD28" s="1253"/>
      <c r="AE28" s="1253"/>
      <c r="AF28" s="1253"/>
      <c r="AG28" s="1248"/>
      <c r="AH28" s="1248"/>
      <c r="AI28" s="1248"/>
      <c r="AJ28" s="1248"/>
      <c r="AK28" s="1248"/>
      <c r="AL28" s="1248"/>
      <c r="AM28" s="1248"/>
      <c r="AN28" s="1248"/>
      <c r="AO28" s="1248"/>
      <c r="AP28" s="1248"/>
      <c r="AQ28" s="1248"/>
    </row>
    <row r="29" spans="2:43">
      <c r="B29" s="1271"/>
      <c r="C29" s="1249"/>
      <c r="D29" s="1250"/>
      <c r="E29" s="1250"/>
      <c r="G29" s="1269"/>
      <c r="I29" s="1269"/>
      <c r="J29" s="1269"/>
      <c r="K29" s="1269"/>
      <c r="L29" s="1269"/>
      <c r="M29" s="1269"/>
      <c r="O29" s="1269"/>
      <c r="Q29" s="1269"/>
      <c r="S29" s="1269"/>
      <c r="T29" s="1269"/>
      <c r="U29" s="1269"/>
      <c r="V29" s="1269"/>
      <c r="W29" s="1269"/>
      <c r="X29" s="1265"/>
      <c r="Y29" s="1269"/>
      <c r="Z29" s="1251"/>
      <c r="AA29" s="1270"/>
      <c r="AB29" s="1253"/>
      <c r="AC29" s="1253"/>
      <c r="AD29" s="1253"/>
      <c r="AE29" s="1253"/>
      <c r="AF29" s="1253"/>
      <c r="AG29" s="1248"/>
      <c r="AH29" s="1248"/>
      <c r="AI29" s="1248"/>
      <c r="AJ29" s="1248"/>
      <c r="AK29" s="1248"/>
      <c r="AL29" s="1248"/>
      <c r="AM29" s="1248"/>
      <c r="AN29" s="1248"/>
      <c r="AO29" s="1248"/>
      <c r="AP29" s="1248"/>
      <c r="AQ29" s="1248"/>
    </row>
    <row r="30" spans="2:43">
      <c r="B30" s="1267" t="s">
        <v>3078</v>
      </c>
      <c r="C30" s="1249"/>
      <c r="D30" s="1250"/>
      <c r="E30" s="1250"/>
      <c r="G30" s="1269"/>
      <c r="I30" s="1269"/>
      <c r="J30" s="1269"/>
      <c r="K30" s="1269"/>
      <c r="L30" s="1269"/>
      <c r="M30" s="1269"/>
      <c r="O30" s="1269"/>
      <c r="Q30" s="1269"/>
      <c r="S30" s="1269"/>
      <c r="T30" s="1269"/>
      <c r="U30" s="1269"/>
      <c r="V30" s="1269"/>
      <c r="W30" s="1269"/>
      <c r="X30" s="1265"/>
      <c r="Y30" s="1269"/>
      <c r="Z30" s="1251"/>
      <c r="AA30" s="1270"/>
      <c r="AB30" s="1253"/>
      <c r="AC30" s="1253"/>
      <c r="AD30" s="1253"/>
      <c r="AE30" s="1253"/>
      <c r="AF30" s="1253"/>
      <c r="AG30" s="1248"/>
      <c r="AH30" s="1248"/>
      <c r="AI30" s="1248"/>
      <c r="AJ30" s="1248"/>
      <c r="AK30" s="1248"/>
      <c r="AL30" s="1248"/>
      <c r="AM30" s="1248"/>
      <c r="AN30" s="1248"/>
      <c r="AO30" s="1248"/>
      <c r="AP30" s="1248"/>
      <c r="AQ30" s="1248"/>
    </row>
    <row r="31" spans="2:43">
      <c r="B31" s="1268" t="s">
        <v>4130</v>
      </c>
      <c r="C31" s="1249"/>
      <c r="D31" s="1250"/>
      <c r="E31" s="1250"/>
      <c r="F31" s="1272">
        <v>16.2</v>
      </c>
      <c r="G31" s="1269">
        <f>'3-7'!G42</f>
        <v>90747</v>
      </c>
      <c r="I31" s="1269">
        <v>0</v>
      </c>
      <c r="J31" s="1269">
        <v>0</v>
      </c>
      <c r="K31" s="1269">
        <v>0</v>
      </c>
      <c r="L31" s="1269">
        <v>0</v>
      </c>
      <c r="M31" s="1269">
        <v>0</v>
      </c>
      <c r="O31" s="1269">
        <v>0</v>
      </c>
      <c r="Q31" s="1269">
        <f>G31+I31+M31+K31+O31</f>
        <v>90747</v>
      </c>
      <c r="S31" s="1269">
        <v>0</v>
      </c>
      <c r="T31" s="1269"/>
      <c r="U31" s="1269">
        <f>G31</f>
        <v>90747</v>
      </c>
      <c r="V31" s="1269"/>
      <c r="W31" s="1269">
        <v>0</v>
      </c>
      <c r="X31" s="1265"/>
      <c r="Y31" s="1269">
        <f>S31+U31+W31</f>
        <v>90747</v>
      </c>
      <c r="Z31" s="1251"/>
      <c r="AA31" s="1273"/>
      <c r="AB31" s="1253"/>
      <c r="AC31" s="1253"/>
      <c r="AD31" s="1253"/>
      <c r="AE31" s="1253"/>
      <c r="AF31" s="1253"/>
      <c r="AG31" s="1248"/>
      <c r="AH31" s="1248"/>
      <c r="AI31" s="1248"/>
      <c r="AJ31" s="1248"/>
      <c r="AK31" s="1248"/>
      <c r="AL31" s="1248"/>
      <c r="AM31" s="1248"/>
      <c r="AN31" s="1248"/>
      <c r="AO31" s="1248"/>
      <c r="AP31" s="1248"/>
      <c r="AQ31" s="1248"/>
    </row>
    <row r="32" spans="2:43">
      <c r="B32" s="1268" t="s">
        <v>4131</v>
      </c>
      <c r="C32" s="1249"/>
      <c r="D32" s="1250"/>
      <c r="E32" s="1250"/>
      <c r="F32" s="1272">
        <v>16.2</v>
      </c>
      <c r="G32" s="1269" t="e">
        <f>'3-7'!#REF!</f>
        <v>#REF!</v>
      </c>
      <c r="I32" s="1269">
        <v>0</v>
      </c>
      <c r="J32" s="1269">
        <v>0</v>
      </c>
      <c r="K32" s="1269">
        <v>0</v>
      </c>
      <c r="L32" s="1269">
        <v>0</v>
      </c>
      <c r="M32" s="1269">
        <v>0</v>
      </c>
      <c r="O32" s="1269">
        <v>0</v>
      </c>
      <c r="Q32" s="1269" t="e">
        <f>G32+I32+M32+K32+O32</f>
        <v>#REF!</v>
      </c>
      <c r="S32" s="1269">
        <v>0</v>
      </c>
      <c r="T32" s="1269"/>
      <c r="U32" s="1269" t="e">
        <f>G32+I32</f>
        <v>#REF!</v>
      </c>
      <c r="V32" s="1269"/>
      <c r="W32" s="1269">
        <v>0</v>
      </c>
      <c r="X32" s="1265"/>
      <c r="Y32" s="1269" t="e">
        <f>S32+U32+W32</f>
        <v>#REF!</v>
      </c>
      <c r="Z32" s="1251"/>
      <c r="AA32" s="1273"/>
      <c r="AB32" s="1253"/>
      <c r="AC32" s="1253"/>
      <c r="AD32" s="1253"/>
      <c r="AE32" s="1253"/>
      <c r="AF32" s="1253"/>
      <c r="AG32" s="1248"/>
      <c r="AH32" s="1248"/>
      <c r="AI32" s="1248"/>
      <c r="AJ32" s="1248"/>
      <c r="AK32" s="1248"/>
      <c r="AL32" s="1248"/>
      <c r="AM32" s="1248"/>
      <c r="AN32" s="1248"/>
      <c r="AO32" s="1248"/>
      <c r="AP32" s="1248"/>
      <c r="AQ32" s="1248"/>
    </row>
    <row r="33" spans="2:43">
      <c r="C33" s="1249"/>
      <c r="D33" s="1250"/>
      <c r="E33" s="1250"/>
      <c r="F33" s="1250"/>
      <c r="G33" s="1269"/>
      <c r="I33" s="1269"/>
      <c r="J33" s="1269"/>
      <c r="K33" s="1269"/>
      <c r="L33" s="1269"/>
      <c r="M33" s="1269"/>
      <c r="O33" s="1269"/>
      <c r="Q33" s="1269"/>
      <c r="S33" s="1269"/>
      <c r="T33" s="1269"/>
      <c r="U33" s="1269"/>
      <c r="V33" s="1269"/>
      <c r="W33" s="1269"/>
      <c r="X33" s="1265"/>
      <c r="Y33" s="1269"/>
      <c r="Z33" s="1251"/>
      <c r="AA33" s="1273"/>
      <c r="AB33" s="1253"/>
      <c r="AC33" s="1253"/>
      <c r="AD33" s="1253"/>
      <c r="AE33" s="1253"/>
      <c r="AF33" s="1253"/>
      <c r="AG33" s="1248"/>
      <c r="AH33" s="1248"/>
      <c r="AI33" s="1248"/>
      <c r="AJ33" s="1248"/>
      <c r="AK33" s="1248"/>
      <c r="AL33" s="1248"/>
      <c r="AM33" s="1248"/>
      <c r="AN33" s="1248"/>
      <c r="AO33" s="1248"/>
      <c r="AP33" s="1248"/>
      <c r="AQ33" s="1248"/>
    </row>
    <row r="34" spans="2:43">
      <c r="B34" s="1274" t="s">
        <v>3072</v>
      </c>
      <c r="C34" s="1249"/>
      <c r="D34" s="1250"/>
      <c r="E34" s="1250"/>
      <c r="F34" s="1250"/>
      <c r="G34" s="1269"/>
      <c r="I34" s="1269"/>
      <c r="J34" s="1269"/>
      <c r="K34" s="1269"/>
      <c r="L34" s="1269"/>
      <c r="M34" s="1269"/>
      <c r="O34" s="1269"/>
      <c r="Q34" s="1269"/>
      <c r="S34" s="1269"/>
      <c r="T34" s="1269"/>
      <c r="U34" s="1269"/>
      <c r="V34" s="1269"/>
      <c r="W34" s="1269"/>
      <c r="X34" s="1265"/>
      <c r="Y34" s="1269"/>
      <c r="Z34" s="1251"/>
      <c r="AA34" s="1273"/>
      <c r="AB34" s="1253"/>
      <c r="AC34" s="1253"/>
      <c r="AD34" s="1253"/>
      <c r="AE34" s="1253"/>
      <c r="AF34" s="1253"/>
      <c r="AG34" s="1248"/>
      <c r="AH34" s="1248"/>
      <c r="AI34" s="1248"/>
      <c r="AJ34" s="1248"/>
      <c r="AK34" s="1248"/>
      <c r="AL34" s="1248"/>
      <c r="AM34" s="1248"/>
      <c r="AN34" s="1248"/>
      <c r="AO34" s="1248"/>
      <c r="AP34" s="1248"/>
      <c r="AQ34" s="1248"/>
    </row>
    <row r="35" spans="2:43">
      <c r="B35" s="1268" t="s">
        <v>4130</v>
      </c>
      <c r="C35" s="1249"/>
      <c r="D35" s="1250"/>
      <c r="E35" s="1250"/>
      <c r="F35" s="1272">
        <v>16.2</v>
      </c>
      <c r="G35" s="1269">
        <f>'3-7'!H42</f>
        <v>40332</v>
      </c>
      <c r="I35" s="1269">
        <v>0</v>
      </c>
      <c r="J35" s="1269">
        <v>0</v>
      </c>
      <c r="K35" s="1269">
        <v>0</v>
      </c>
      <c r="L35" s="1269">
        <v>0</v>
      </c>
      <c r="M35" s="1269">
        <v>0</v>
      </c>
      <c r="O35" s="1269">
        <v>0</v>
      </c>
      <c r="Q35" s="1269">
        <f>G35+I35+M35+K35+O35</f>
        <v>40332</v>
      </c>
      <c r="S35" s="1269">
        <v>0</v>
      </c>
      <c r="T35" s="1269"/>
      <c r="U35" s="1269">
        <f>G35</f>
        <v>40332</v>
      </c>
      <c r="V35" s="1269"/>
      <c r="W35" s="1269">
        <v>0</v>
      </c>
      <c r="X35" s="1265"/>
      <c r="Y35" s="1269">
        <f>S35+U35+W35</f>
        <v>40332</v>
      </c>
      <c r="Z35" s="1251"/>
      <c r="AA35" s="1273"/>
      <c r="AB35" s="1253"/>
      <c r="AC35" s="1253"/>
      <c r="AD35" s="1253"/>
      <c r="AE35" s="1253"/>
      <c r="AF35" s="1253"/>
      <c r="AG35" s="1248"/>
      <c r="AH35" s="1248"/>
      <c r="AI35" s="1248"/>
      <c r="AJ35" s="1248"/>
      <c r="AK35" s="1248"/>
      <c r="AL35" s="1248"/>
      <c r="AM35" s="1248"/>
      <c r="AN35" s="1248"/>
      <c r="AO35" s="1248"/>
      <c r="AP35" s="1248"/>
      <c r="AQ35" s="1248"/>
    </row>
    <row r="36" spans="2:43" ht="14.4" thickBot="1">
      <c r="B36" s="1275"/>
      <c r="C36" s="1249"/>
      <c r="D36" s="1250"/>
      <c r="E36" s="1250"/>
      <c r="F36" s="1250"/>
      <c r="G36" s="1276" t="e">
        <f>SUM(G28:G35)</f>
        <v>#REF!</v>
      </c>
      <c r="I36" s="1276">
        <f>SUM(I28:I35)</f>
        <v>0</v>
      </c>
      <c r="K36" s="1269"/>
      <c r="M36" s="1296">
        <v>0</v>
      </c>
      <c r="O36" s="1276">
        <f>SUM(O28:O35)</f>
        <v>0</v>
      </c>
      <c r="Q36" s="1276" t="e">
        <f>G36+I36+M36+K36+O36</f>
        <v>#REF!</v>
      </c>
      <c r="S36" s="1276">
        <f>SUM(S28:S35)</f>
        <v>657865</v>
      </c>
      <c r="T36" s="1269"/>
      <c r="U36" s="1276" t="e">
        <f>SUM(U28:U35)</f>
        <v>#REF!</v>
      </c>
      <c r="V36" s="1269"/>
      <c r="W36" s="1276">
        <f>SUM(W28:W35)</f>
        <v>0</v>
      </c>
      <c r="X36" s="1265"/>
      <c r="Y36" s="1276" t="e">
        <f>SUM(Y28:Y35)</f>
        <v>#REF!</v>
      </c>
      <c r="Z36" s="1251"/>
      <c r="AA36" s="1273"/>
      <c r="AB36" s="1253"/>
      <c r="AC36" s="1253"/>
      <c r="AD36" s="1253"/>
      <c r="AE36" s="1253"/>
      <c r="AF36" s="1253"/>
      <c r="AG36" s="1248"/>
      <c r="AH36" s="1248"/>
      <c r="AI36" s="1248"/>
      <c r="AJ36" s="1248"/>
      <c r="AK36" s="1248"/>
      <c r="AL36" s="1248"/>
      <c r="AM36" s="1248"/>
      <c r="AN36" s="1248"/>
      <c r="AO36" s="1248"/>
      <c r="AP36" s="1248"/>
      <c r="AQ36" s="1248"/>
    </row>
    <row r="37" spans="2:43" ht="14.4" thickTop="1">
      <c r="B37" s="1277"/>
      <c r="C37" s="1249"/>
      <c r="D37" s="1250"/>
      <c r="E37" s="1250"/>
      <c r="F37" s="1250"/>
      <c r="G37" s="1269"/>
      <c r="I37" s="1269"/>
      <c r="K37" s="1269"/>
      <c r="O37" s="1269"/>
      <c r="Q37" s="1269"/>
      <c r="S37" s="1269"/>
      <c r="T37" s="1269"/>
      <c r="U37" s="1269"/>
      <c r="V37" s="1269"/>
      <c r="W37" s="1269"/>
      <c r="X37" s="1265"/>
      <c r="Y37" s="1269"/>
      <c r="Z37" s="1251"/>
      <c r="AA37" s="1273"/>
      <c r="AB37" s="1253"/>
      <c r="AC37" s="1253"/>
      <c r="AD37" s="1253"/>
      <c r="AE37" s="1253"/>
      <c r="AF37" s="1253"/>
      <c r="AG37" s="1248"/>
      <c r="AH37" s="1248"/>
      <c r="AI37" s="1248"/>
      <c r="AJ37" s="1248"/>
      <c r="AK37" s="1248"/>
      <c r="AL37" s="1248"/>
      <c r="AM37" s="1248"/>
      <c r="AN37" s="1248"/>
      <c r="AO37" s="1248"/>
      <c r="AP37" s="1248"/>
      <c r="AQ37" s="1248"/>
    </row>
    <row r="38" spans="2:43">
      <c r="B38" s="1174" t="s">
        <v>4067</v>
      </c>
      <c r="C38" s="1249"/>
      <c r="D38" s="1250"/>
      <c r="E38" s="1250"/>
      <c r="F38" s="1272">
        <f>'[200]Note 16-18'!B1</f>
        <v>16.100000000000001</v>
      </c>
      <c r="S38" s="1269"/>
      <c r="T38" s="1269"/>
      <c r="U38" s="1269"/>
      <c r="V38" s="1269"/>
      <c r="W38" s="1269"/>
      <c r="X38" s="1265"/>
      <c r="Y38" s="1269"/>
      <c r="Z38" s="1251"/>
      <c r="AA38" s="1248"/>
      <c r="AB38" s="1253"/>
      <c r="AC38" s="1253"/>
      <c r="AD38" s="1253"/>
      <c r="AE38" s="1253"/>
      <c r="AF38" s="1253"/>
      <c r="AG38" s="1248"/>
      <c r="AH38" s="1248"/>
      <c r="AI38" s="1248"/>
      <c r="AJ38" s="1248"/>
      <c r="AK38" s="1248"/>
      <c r="AL38" s="1248"/>
      <c r="AM38" s="1248"/>
      <c r="AN38" s="1248"/>
      <c r="AO38" s="1248"/>
      <c r="AP38" s="1248"/>
      <c r="AQ38" s="1248"/>
    </row>
    <row r="39" spans="2:43">
      <c r="B39" s="1174"/>
      <c r="C39" s="1249"/>
      <c r="D39" s="1250"/>
      <c r="E39" s="1250"/>
      <c r="F39" s="1278"/>
      <c r="S39" s="1269"/>
      <c r="T39" s="1269"/>
      <c r="U39" s="1269"/>
      <c r="V39" s="1269"/>
      <c r="W39" s="1269"/>
      <c r="X39" s="1265"/>
      <c r="Y39" s="1269"/>
      <c r="Z39" s="1251"/>
      <c r="AA39" s="1248"/>
      <c r="AB39" s="1253"/>
      <c r="AC39" s="1253"/>
      <c r="AD39" s="1253"/>
      <c r="AE39" s="1253"/>
      <c r="AF39" s="1253"/>
      <c r="AG39" s="1248"/>
      <c r="AH39" s="1248"/>
      <c r="AI39" s="1248"/>
      <c r="AJ39" s="1248"/>
      <c r="AK39" s="1248"/>
      <c r="AL39" s="1248"/>
      <c r="AM39" s="1248"/>
      <c r="AN39" s="1248"/>
      <c r="AO39" s="1248"/>
      <c r="AP39" s="1248"/>
      <c r="AQ39" s="1248"/>
    </row>
    <row r="40" spans="2:43">
      <c r="B40" s="1267" t="s">
        <v>3797</v>
      </c>
      <c r="C40" s="1249"/>
      <c r="D40" s="1250"/>
      <c r="E40" s="1250"/>
      <c r="F40" s="1278"/>
      <c r="S40" s="1269"/>
      <c r="T40" s="1269"/>
      <c r="U40" s="1269"/>
      <c r="V40" s="1269"/>
      <c r="W40" s="1269"/>
      <c r="X40" s="1265"/>
      <c r="Y40" s="1269"/>
      <c r="Z40" s="1251"/>
      <c r="AA40" s="1248"/>
      <c r="AB40" s="1253"/>
      <c r="AC40" s="1253"/>
      <c r="AD40" s="1253"/>
      <c r="AE40" s="1253"/>
      <c r="AF40" s="1253"/>
      <c r="AG40" s="1248"/>
      <c r="AH40" s="1248"/>
      <c r="AI40" s="1248"/>
      <c r="AJ40" s="1248"/>
      <c r="AK40" s="1248"/>
      <c r="AL40" s="1248"/>
      <c r="AM40" s="1248"/>
      <c r="AN40" s="1248"/>
      <c r="AO40" s="1248"/>
      <c r="AP40" s="1248"/>
      <c r="AQ40" s="1248"/>
    </row>
    <row r="41" spans="2:43">
      <c r="B41" s="1279" t="s">
        <v>4125</v>
      </c>
      <c r="C41" s="1249"/>
      <c r="D41" s="1250"/>
      <c r="E41" s="1250"/>
      <c r="F41" s="1250"/>
      <c r="G41" s="1269">
        <v>0</v>
      </c>
      <c r="I41" s="1269">
        <v>0</v>
      </c>
      <c r="K41" s="1280">
        <v>0</v>
      </c>
      <c r="M41" s="1269">
        <v>0</v>
      </c>
      <c r="O41" s="1269">
        <f>BS!E11</f>
        <v>19205</v>
      </c>
      <c r="Q41" s="1269">
        <f>G41+I41+M41+K41+O41</f>
        <v>19205</v>
      </c>
      <c r="S41" s="1281"/>
      <c r="T41" s="1281"/>
      <c r="U41" s="1281"/>
      <c r="V41" s="1281"/>
      <c r="W41" s="1281"/>
      <c r="X41" s="1251"/>
      <c r="Y41" s="1281"/>
      <c r="Z41" s="1251"/>
      <c r="AA41" s="1253"/>
      <c r="AB41" s="1253"/>
      <c r="AC41" s="1253"/>
      <c r="AD41" s="1253"/>
      <c r="AE41" s="1253"/>
      <c r="AF41" s="1253"/>
      <c r="AG41" s="1248"/>
      <c r="AH41" s="1248"/>
      <c r="AI41" s="1248"/>
      <c r="AJ41" s="1248"/>
      <c r="AK41" s="1248"/>
      <c r="AL41" s="1248"/>
      <c r="AM41" s="1248"/>
      <c r="AN41" s="1248"/>
      <c r="AO41" s="1248"/>
      <c r="AP41" s="1248"/>
      <c r="AQ41" s="1248"/>
    </row>
    <row r="42" spans="2:43">
      <c r="B42" s="1279" t="str">
        <f>BS!A14</f>
        <v>Markup receivable on bank deposit and Investments</v>
      </c>
      <c r="C42" s="1249"/>
      <c r="D42" s="1250"/>
      <c r="E42" s="1250"/>
      <c r="F42" s="1250"/>
      <c r="G42" s="1269">
        <v>0</v>
      </c>
      <c r="I42" s="1269">
        <v>0</v>
      </c>
      <c r="K42" s="1280">
        <v>0</v>
      </c>
      <c r="M42" s="1269">
        <v>0</v>
      </c>
      <c r="O42" s="1269">
        <f>BS!E14</f>
        <v>68</v>
      </c>
      <c r="Q42" s="1269">
        <f>G42+I42+M42+K42+O42</f>
        <v>68</v>
      </c>
      <c r="S42" s="1281"/>
      <c r="T42" s="1281"/>
      <c r="U42" s="1281"/>
      <c r="V42" s="1281"/>
      <c r="W42" s="1281"/>
      <c r="X42" s="1251"/>
      <c r="Y42" s="1281"/>
      <c r="Z42" s="1251"/>
      <c r="AA42" s="1253"/>
      <c r="AB42" s="1253"/>
      <c r="AC42" s="1253"/>
      <c r="AD42" s="1253"/>
      <c r="AE42" s="1253"/>
      <c r="AF42" s="1253"/>
      <c r="AG42" s="1248"/>
      <c r="AH42" s="1248"/>
      <c r="AI42" s="1248"/>
      <c r="AJ42" s="1248"/>
      <c r="AK42" s="1248"/>
      <c r="AL42" s="1248"/>
      <c r="AM42" s="1248"/>
      <c r="AN42" s="1248"/>
      <c r="AO42" s="1248"/>
      <c r="AP42" s="1248"/>
      <c r="AQ42" s="1248"/>
    </row>
    <row r="43" spans="2:43">
      <c r="B43" s="1279" t="str">
        <f>BS!A13</f>
        <v>Dividend receivable</v>
      </c>
      <c r="C43" s="1249"/>
      <c r="D43" s="1250"/>
      <c r="E43" s="1250"/>
      <c r="F43" s="1250"/>
      <c r="G43" s="1269">
        <v>0</v>
      </c>
      <c r="I43" s="1269">
        <v>0</v>
      </c>
      <c r="K43" s="1280"/>
      <c r="M43" s="1269">
        <v>0</v>
      </c>
      <c r="O43" s="1269">
        <f>BS!E13</f>
        <v>4821</v>
      </c>
      <c r="Q43" s="1269">
        <f>G43+I43+M43+K43+O43</f>
        <v>4821</v>
      </c>
      <c r="S43" s="1281"/>
      <c r="T43" s="1281"/>
      <c r="U43" s="1281"/>
      <c r="V43" s="1281"/>
      <c r="W43" s="1281"/>
      <c r="X43" s="1251"/>
      <c r="Y43" s="1281"/>
      <c r="Z43" s="1251"/>
      <c r="AA43" s="1253"/>
      <c r="AB43" s="1253"/>
      <c r="AC43" s="1253"/>
      <c r="AD43" s="1253"/>
      <c r="AE43" s="1253"/>
      <c r="AF43" s="1253"/>
      <c r="AG43" s="1248"/>
      <c r="AH43" s="1248"/>
      <c r="AI43" s="1248"/>
      <c r="AJ43" s="1248"/>
      <c r="AK43" s="1248"/>
      <c r="AL43" s="1248"/>
      <c r="AM43" s="1248"/>
      <c r="AN43" s="1248"/>
      <c r="AO43" s="1248"/>
      <c r="AP43" s="1248"/>
      <c r="AQ43" s="1248"/>
    </row>
    <row r="44" spans="2:43">
      <c r="B44" s="1279" t="str">
        <f>BS!A16</f>
        <v>Advances, deposits and other receivables</v>
      </c>
      <c r="C44" s="1249"/>
      <c r="D44" s="1250"/>
      <c r="E44" s="1250"/>
      <c r="F44" s="1250"/>
      <c r="G44" s="1269">
        <v>0</v>
      </c>
      <c r="I44" s="1269">
        <v>0</v>
      </c>
      <c r="K44" s="1280"/>
      <c r="M44" s="1269">
        <v>0</v>
      </c>
      <c r="O44" s="1269">
        <f>BS!E16</f>
        <v>4541</v>
      </c>
      <c r="Q44" s="1269">
        <f>G44+I44+M44+K44+O44</f>
        <v>4541</v>
      </c>
      <c r="S44" s="1281"/>
      <c r="T44" s="1281"/>
      <c r="U44" s="1281"/>
      <c r="V44" s="1281"/>
      <c r="W44" s="1281"/>
      <c r="X44" s="1251"/>
      <c r="Y44" s="1281"/>
      <c r="Z44" s="1251"/>
      <c r="AA44" s="1253"/>
      <c r="AB44" s="1253"/>
      <c r="AC44" s="1253"/>
      <c r="AD44" s="1253"/>
      <c r="AE44" s="1253"/>
      <c r="AF44" s="1253"/>
      <c r="AG44" s="1248"/>
      <c r="AH44" s="1248"/>
      <c r="AI44" s="1248"/>
      <c r="AJ44" s="1248"/>
      <c r="AK44" s="1248"/>
      <c r="AL44" s="1248"/>
      <c r="AM44" s="1248"/>
      <c r="AN44" s="1248"/>
      <c r="AO44" s="1248"/>
      <c r="AP44" s="1248"/>
      <c r="AQ44" s="1248"/>
    </row>
    <row r="45" spans="2:43">
      <c r="B45" s="1279"/>
      <c r="C45" s="1249"/>
      <c r="D45" s="1250"/>
      <c r="E45" s="1250"/>
      <c r="F45" s="1250"/>
      <c r="G45" s="1269"/>
      <c r="I45" s="1269"/>
      <c r="K45" s="1280"/>
      <c r="O45" s="1269"/>
      <c r="Q45" s="1269"/>
      <c r="S45" s="1281"/>
      <c r="T45" s="1281"/>
      <c r="U45" s="1281"/>
      <c r="V45" s="1281"/>
      <c r="W45" s="1281"/>
      <c r="X45" s="1251"/>
      <c r="Y45" s="1281"/>
      <c r="Z45" s="1251"/>
      <c r="AA45" s="1253"/>
      <c r="AB45" s="1253"/>
      <c r="AC45" s="1253"/>
      <c r="AD45" s="1253"/>
      <c r="AE45" s="1253"/>
      <c r="AF45" s="1253"/>
      <c r="AG45" s="1248"/>
      <c r="AH45" s="1248"/>
      <c r="AI45" s="1248"/>
      <c r="AJ45" s="1248"/>
      <c r="AK45" s="1248"/>
      <c r="AL45" s="1248"/>
      <c r="AM45" s="1248"/>
      <c r="AN45" s="1248"/>
      <c r="AO45" s="1248"/>
      <c r="AP45" s="1248"/>
      <c r="AQ45" s="1248"/>
    </row>
    <row r="46" spans="2:43">
      <c r="B46" s="1267" t="s">
        <v>3078</v>
      </c>
      <c r="C46" s="1249"/>
      <c r="D46" s="1250"/>
      <c r="E46" s="1250"/>
      <c r="F46" s="1250"/>
      <c r="G46" s="1269"/>
      <c r="I46" s="1269"/>
      <c r="K46" s="1280"/>
      <c r="O46" s="1269"/>
      <c r="Q46" s="1269"/>
      <c r="S46" s="1281"/>
      <c r="T46" s="1281"/>
      <c r="U46" s="1281"/>
      <c r="V46" s="1281"/>
      <c r="W46" s="1281"/>
      <c r="X46" s="1251"/>
      <c r="Y46" s="1281"/>
      <c r="Z46" s="1251"/>
      <c r="AA46" s="1253"/>
      <c r="AB46" s="1253"/>
      <c r="AC46" s="1253"/>
      <c r="AD46" s="1253"/>
      <c r="AE46" s="1253"/>
      <c r="AF46" s="1253"/>
      <c r="AG46" s="1248"/>
      <c r="AH46" s="1248"/>
      <c r="AI46" s="1248"/>
      <c r="AJ46" s="1248"/>
      <c r="AK46" s="1248"/>
      <c r="AL46" s="1248"/>
      <c r="AM46" s="1248"/>
      <c r="AN46" s="1248"/>
      <c r="AO46" s="1248"/>
      <c r="AP46" s="1248"/>
      <c r="AQ46" s="1248"/>
    </row>
    <row r="47" spans="2:43">
      <c r="B47" s="1293" t="s">
        <v>4132</v>
      </c>
      <c r="C47" s="1249"/>
      <c r="D47" s="1250"/>
      <c r="E47" s="1250"/>
      <c r="F47" s="1250"/>
      <c r="G47" s="1269">
        <v>0</v>
      </c>
      <c r="I47" s="1269">
        <v>0</v>
      </c>
      <c r="K47" s="1280"/>
      <c r="M47" s="1233" t="e">
        <f>'3-7'!#REF!</f>
        <v>#REF!</v>
      </c>
      <c r="O47" s="1269">
        <f>BS!G10</f>
        <v>0</v>
      </c>
      <c r="Q47" s="1269" t="e">
        <f>G47+I47+M47+K47+O47</f>
        <v>#REF!</v>
      </c>
      <c r="S47" s="1281"/>
      <c r="T47" s="1281"/>
      <c r="U47" s="1281"/>
      <c r="V47" s="1281"/>
      <c r="W47" s="1281"/>
      <c r="X47" s="1251"/>
      <c r="Y47" s="1281"/>
      <c r="Z47" s="1251"/>
      <c r="AA47" s="1253"/>
      <c r="AB47" s="1253"/>
      <c r="AC47" s="1253"/>
      <c r="AD47" s="1253"/>
      <c r="AE47" s="1253"/>
      <c r="AF47" s="1253"/>
      <c r="AG47" s="1248"/>
      <c r="AH47" s="1248"/>
      <c r="AI47" s="1248"/>
      <c r="AJ47" s="1248"/>
      <c r="AK47" s="1248"/>
      <c r="AL47" s="1248"/>
      <c r="AM47" s="1248"/>
      <c r="AN47" s="1248"/>
      <c r="AO47" s="1248"/>
      <c r="AP47" s="1248"/>
      <c r="AQ47" s="1248"/>
    </row>
    <row r="48" spans="2:43">
      <c r="B48" s="1279" t="s">
        <v>4125</v>
      </c>
      <c r="C48" s="1249"/>
      <c r="D48" s="1250"/>
      <c r="E48" s="1250"/>
      <c r="F48" s="1250"/>
      <c r="G48" s="1269">
        <v>0</v>
      </c>
      <c r="I48" s="1269">
        <v>0</v>
      </c>
      <c r="K48" s="1280">
        <v>0</v>
      </c>
      <c r="M48" s="1269">
        <v>0</v>
      </c>
      <c r="O48" s="1269">
        <f>BS!G11</f>
        <v>128400</v>
      </c>
      <c r="Q48" s="1269">
        <f>G48+I48+M48+K48+O48</f>
        <v>128400</v>
      </c>
      <c r="S48" s="1281"/>
      <c r="T48" s="1281"/>
      <c r="U48" s="1281"/>
      <c r="V48" s="1281"/>
      <c r="W48" s="1281"/>
      <c r="X48" s="1282"/>
      <c r="Y48" s="1281"/>
      <c r="Z48" s="1251"/>
      <c r="AA48" s="1253"/>
      <c r="AB48" s="1253"/>
      <c r="AC48" s="1253"/>
      <c r="AD48" s="1253"/>
      <c r="AE48" s="1253"/>
      <c r="AF48" s="1253"/>
      <c r="AG48" s="1248"/>
      <c r="AH48" s="1248"/>
      <c r="AI48" s="1248"/>
      <c r="AJ48" s="1248"/>
      <c r="AK48" s="1248"/>
      <c r="AL48" s="1248"/>
      <c r="AM48" s="1248"/>
      <c r="AN48" s="1248"/>
      <c r="AO48" s="1248"/>
      <c r="AP48" s="1248"/>
      <c r="AQ48" s="1248"/>
    </row>
    <row r="49" spans="2:43">
      <c r="B49" s="1279" t="s">
        <v>2938</v>
      </c>
      <c r="C49" s="1249"/>
      <c r="D49" s="1250"/>
      <c r="E49" s="1250"/>
      <c r="F49" s="1250"/>
      <c r="G49" s="1269">
        <v>0</v>
      </c>
      <c r="I49" s="1269">
        <v>0</v>
      </c>
      <c r="K49" s="1280">
        <v>0</v>
      </c>
      <c r="M49" s="1269">
        <v>0</v>
      </c>
      <c r="O49" s="1269">
        <f>BS!G14</f>
        <v>5820</v>
      </c>
      <c r="Q49" s="1269">
        <f>G49+I49+M49+K49+O49</f>
        <v>5820</v>
      </c>
      <c r="S49" s="1281"/>
      <c r="T49" s="1281"/>
      <c r="U49" s="1281"/>
      <c r="V49" s="1281"/>
      <c r="W49" s="1281"/>
      <c r="X49" s="1282"/>
      <c r="Y49" s="1281"/>
      <c r="Z49" s="1251"/>
      <c r="AA49" s="1253"/>
      <c r="AB49" s="1253"/>
      <c r="AC49" s="1253"/>
      <c r="AD49" s="1253"/>
      <c r="AE49" s="1253"/>
      <c r="AF49" s="1253"/>
      <c r="AG49" s="1248"/>
      <c r="AH49" s="1248"/>
      <c r="AI49" s="1248"/>
      <c r="AJ49" s="1248"/>
      <c r="AK49" s="1248"/>
      <c r="AL49" s="1248"/>
      <c r="AM49" s="1248"/>
      <c r="AN49" s="1248"/>
      <c r="AO49" s="1248"/>
      <c r="AP49" s="1248"/>
      <c r="AQ49" s="1248"/>
    </row>
    <row r="50" spans="2:43">
      <c r="B50" s="1279" t="s">
        <v>2948</v>
      </c>
      <c r="C50" s="1249"/>
      <c r="D50" s="1250"/>
      <c r="E50" s="1250"/>
      <c r="F50" s="1250"/>
      <c r="G50" s="1269">
        <v>0</v>
      </c>
      <c r="I50" s="1269">
        <v>0</v>
      </c>
      <c r="K50" s="1280">
        <v>0</v>
      </c>
      <c r="M50" s="1269">
        <v>0</v>
      </c>
      <c r="O50" s="1269">
        <f>BS!G13</f>
        <v>0</v>
      </c>
      <c r="Q50" s="1269">
        <f>G50+I50+M50+K50+O50</f>
        <v>0</v>
      </c>
      <c r="S50" s="1281"/>
      <c r="T50" s="1281"/>
      <c r="U50" s="1281"/>
      <c r="V50" s="1281"/>
      <c r="W50" s="1281"/>
      <c r="X50" s="1282"/>
      <c r="Y50" s="1281"/>
      <c r="Z50" s="1251"/>
      <c r="AA50" s="1253"/>
      <c r="AB50" s="1253"/>
      <c r="AC50" s="1253"/>
      <c r="AD50" s="1253"/>
      <c r="AE50" s="1253"/>
      <c r="AF50" s="1253"/>
      <c r="AG50" s="1248"/>
      <c r="AH50" s="1248"/>
      <c r="AI50" s="1248"/>
      <c r="AJ50" s="1248"/>
      <c r="AK50" s="1248"/>
      <c r="AL50" s="1248"/>
      <c r="AM50" s="1248"/>
      <c r="AN50" s="1248"/>
      <c r="AO50" s="1248"/>
      <c r="AP50" s="1248"/>
      <c r="AQ50" s="1248"/>
    </row>
    <row r="51" spans="2:43">
      <c r="B51" s="1279" t="s">
        <v>3882</v>
      </c>
      <c r="C51" s="1249"/>
      <c r="D51" s="1250"/>
      <c r="E51" s="1250"/>
      <c r="F51" s="1250"/>
      <c r="G51" s="1269">
        <v>0</v>
      </c>
      <c r="I51" s="1269">
        <v>0</v>
      </c>
      <c r="K51" s="1280">
        <v>0</v>
      </c>
      <c r="M51" s="1269">
        <v>0</v>
      </c>
      <c r="O51" s="1269">
        <f>BS!G16</f>
        <v>367</v>
      </c>
      <c r="Q51" s="1269">
        <f>G51+I51+M51+K51+O51</f>
        <v>367</v>
      </c>
      <c r="S51" s="1281"/>
      <c r="T51" s="1281"/>
      <c r="U51" s="1281"/>
      <c r="V51" s="1281"/>
      <c r="W51" s="1281"/>
      <c r="X51" s="1282"/>
      <c r="Y51" s="1281"/>
      <c r="Z51" s="1251"/>
      <c r="AA51" s="1253"/>
      <c r="AB51" s="1253"/>
      <c r="AC51" s="1253"/>
      <c r="AD51" s="1253"/>
      <c r="AE51" s="1253"/>
      <c r="AF51" s="1253"/>
      <c r="AG51" s="1248"/>
      <c r="AH51" s="1248"/>
      <c r="AI51" s="1248"/>
      <c r="AJ51" s="1248"/>
      <c r="AK51" s="1248"/>
      <c r="AL51" s="1248"/>
      <c r="AM51" s="1248"/>
      <c r="AN51" s="1248"/>
      <c r="AO51" s="1248"/>
      <c r="AP51" s="1248"/>
      <c r="AQ51" s="1248"/>
    </row>
    <row r="52" spans="2:43">
      <c r="B52" s="1279"/>
      <c r="C52" s="1249"/>
      <c r="D52" s="1250"/>
      <c r="E52" s="1250"/>
      <c r="F52" s="1250"/>
      <c r="G52" s="1269"/>
      <c r="I52" s="1269"/>
      <c r="K52" s="1280"/>
      <c r="O52" s="1269"/>
      <c r="Q52" s="1269"/>
      <c r="S52" s="1281"/>
      <c r="T52" s="1281"/>
      <c r="U52" s="1281"/>
      <c r="V52" s="1281"/>
      <c r="W52" s="1281"/>
      <c r="X52" s="1251"/>
      <c r="Y52" s="1281"/>
      <c r="Z52" s="1251"/>
      <c r="AA52" s="1253"/>
      <c r="AB52" s="1253"/>
      <c r="AC52" s="1253"/>
      <c r="AD52" s="1253"/>
      <c r="AE52" s="1253"/>
      <c r="AF52" s="1253"/>
      <c r="AG52" s="1248"/>
      <c r="AH52" s="1248"/>
      <c r="AI52" s="1248"/>
      <c r="AJ52" s="1248"/>
      <c r="AK52" s="1248"/>
      <c r="AL52" s="1248"/>
      <c r="AM52" s="1248"/>
      <c r="AN52" s="1248"/>
      <c r="AO52" s="1248"/>
      <c r="AP52" s="1248"/>
      <c r="AQ52" s="1248"/>
    </row>
    <row r="53" spans="2:43">
      <c r="B53" s="1267" t="s">
        <v>3072</v>
      </c>
      <c r="C53" s="1249"/>
      <c r="D53" s="1250"/>
      <c r="E53" s="1250"/>
      <c r="F53" s="1250"/>
      <c r="G53" s="1269"/>
      <c r="I53" s="1269"/>
      <c r="K53" s="1280"/>
      <c r="O53" s="1269"/>
      <c r="Q53" s="1269"/>
      <c r="S53" s="1281"/>
      <c r="T53" s="1281"/>
      <c r="U53" s="1281"/>
      <c r="V53" s="1281"/>
      <c r="W53" s="1281"/>
      <c r="X53" s="1251"/>
      <c r="Y53" s="1281"/>
      <c r="Z53" s="1251"/>
      <c r="AA53" s="1253"/>
      <c r="AB53" s="1253"/>
      <c r="AC53" s="1253"/>
      <c r="AD53" s="1253"/>
      <c r="AE53" s="1253"/>
      <c r="AF53" s="1253"/>
      <c r="AG53" s="1248"/>
      <c r="AH53" s="1248"/>
      <c r="AI53" s="1248"/>
      <c r="AJ53" s="1248"/>
      <c r="AK53" s="1248"/>
      <c r="AL53" s="1248"/>
      <c r="AM53" s="1248"/>
      <c r="AN53" s="1248"/>
      <c r="AO53" s="1248"/>
      <c r="AP53" s="1248"/>
      <c r="AQ53" s="1248"/>
    </row>
    <row r="54" spans="2:43">
      <c r="B54" s="1293" t="s">
        <v>4132</v>
      </c>
      <c r="C54" s="1249"/>
      <c r="D54" s="1250"/>
      <c r="E54" s="1250"/>
      <c r="F54" s="1250"/>
      <c r="G54" s="1269">
        <v>0</v>
      </c>
      <c r="I54" s="1269">
        <v>0</v>
      </c>
      <c r="K54" s="1280"/>
      <c r="M54" s="1233" t="e">
        <f>'3-7'!#REF!</f>
        <v>#REF!</v>
      </c>
      <c r="O54" s="1269"/>
      <c r="Q54" s="1269" t="e">
        <f>G54+I54+M54+K54+O54</f>
        <v>#REF!</v>
      </c>
      <c r="S54" s="1281"/>
      <c r="T54" s="1281"/>
      <c r="U54" s="1281"/>
      <c r="V54" s="1281"/>
      <c r="W54" s="1281"/>
      <c r="X54" s="1251"/>
      <c r="Y54" s="1281"/>
      <c r="Z54" s="1251"/>
      <c r="AA54" s="1253"/>
      <c r="AB54" s="1253"/>
      <c r="AC54" s="1253"/>
      <c r="AD54" s="1253"/>
      <c r="AE54" s="1253"/>
      <c r="AF54" s="1253"/>
      <c r="AG54" s="1248"/>
      <c r="AH54" s="1248"/>
      <c r="AI54" s="1248"/>
      <c r="AJ54" s="1248"/>
      <c r="AK54" s="1248"/>
      <c r="AL54" s="1248"/>
      <c r="AM54" s="1248"/>
      <c r="AN54" s="1248"/>
      <c r="AO54" s="1248"/>
      <c r="AP54" s="1248"/>
      <c r="AQ54" s="1248"/>
    </row>
    <row r="55" spans="2:43">
      <c r="B55" s="1279" t="s">
        <v>4125</v>
      </c>
      <c r="C55" s="1249"/>
      <c r="D55" s="1250"/>
      <c r="E55" s="1250"/>
      <c r="F55" s="1250"/>
      <c r="G55" s="1269">
        <v>0</v>
      </c>
      <c r="I55" s="1269">
        <v>0</v>
      </c>
      <c r="K55" s="1280">
        <v>0</v>
      </c>
      <c r="M55" s="1269">
        <v>0</v>
      </c>
      <c r="O55" s="1269">
        <f>BS!I11</f>
        <v>210634</v>
      </c>
      <c r="Q55" s="1269">
        <f>G55+I55+M55+K55+O55</f>
        <v>210634</v>
      </c>
      <c r="S55" s="1281"/>
      <c r="T55" s="1281"/>
      <c r="U55" s="1281"/>
      <c r="V55" s="1281"/>
      <c r="W55" s="1281"/>
      <c r="X55" s="1282"/>
      <c r="Y55" s="1281"/>
      <c r="Z55" s="1251"/>
      <c r="AA55" s="1253"/>
      <c r="AB55" s="1253"/>
      <c r="AC55" s="1253"/>
      <c r="AD55" s="1253"/>
      <c r="AE55" s="1253"/>
      <c r="AF55" s="1253"/>
      <c r="AG55" s="1248"/>
      <c r="AH55" s="1248"/>
      <c r="AI55" s="1248"/>
      <c r="AJ55" s="1248"/>
      <c r="AK55" s="1248"/>
      <c r="AL55" s="1248"/>
      <c r="AM55" s="1248"/>
      <c r="AN55" s="1248"/>
      <c r="AO55" s="1248"/>
      <c r="AP55" s="1248"/>
      <c r="AQ55" s="1248"/>
    </row>
    <row r="56" spans="2:43">
      <c r="B56" s="1279" t="s">
        <v>2938</v>
      </c>
      <c r="C56" s="1249"/>
      <c r="D56" s="1250"/>
      <c r="E56" s="1250"/>
      <c r="F56" s="1250"/>
      <c r="G56" s="1269">
        <v>0</v>
      </c>
      <c r="I56" s="1269">
        <v>0</v>
      </c>
      <c r="K56" s="1280">
        <v>0</v>
      </c>
      <c r="M56" s="1269">
        <v>0</v>
      </c>
      <c r="O56" s="1269">
        <f>BS!I14</f>
        <v>4087</v>
      </c>
      <c r="Q56" s="1269">
        <f>G56+I56+M56+K56+O56</f>
        <v>4087</v>
      </c>
      <c r="S56" s="1281"/>
      <c r="T56" s="1281"/>
      <c r="U56" s="1281"/>
      <c r="V56" s="1281"/>
      <c r="W56" s="1281"/>
      <c r="X56" s="1282"/>
      <c r="Y56" s="1281"/>
      <c r="Z56" s="1251"/>
      <c r="AA56" s="1253"/>
      <c r="AB56" s="1253"/>
      <c r="AC56" s="1253"/>
      <c r="AD56" s="1253"/>
      <c r="AE56" s="1253"/>
      <c r="AF56" s="1253"/>
      <c r="AG56" s="1248"/>
      <c r="AH56" s="1248"/>
      <c r="AI56" s="1248"/>
      <c r="AJ56" s="1248"/>
      <c r="AK56" s="1248"/>
      <c r="AL56" s="1248"/>
      <c r="AM56" s="1248"/>
      <c r="AN56" s="1248"/>
      <c r="AO56" s="1248"/>
      <c r="AP56" s="1248"/>
      <c r="AQ56" s="1248"/>
    </row>
    <row r="57" spans="2:43">
      <c r="B57" s="1279" t="s">
        <v>2948</v>
      </c>
      <c r="C57" s="1249"/>
      <c r="D57" s="1250"/>
      <c r="E57" s="1250"/>
      <c r="F57" s="1250"/>
      <c r="G57" s="1269">
        <v>0</v>
      </c>
      <c r="I57" s="1269">
        <v>0</v>
      </c>
      <c r="K57" s="1280"/>
      <c r="M57" s="1269">
        <v>0</v>
      </c>
      <c r="O57" s="1269">
        <f>BS!I13</f>
        <v>0</v>
      </c>
      <c r="Q57" s="1269">
        <f>G57+I57+M57+K57+O57</f>
        <v>0</v>
      </c>
      <c r="S57" s="1281"/>
      <c r="T57" s="1281"/>
      <c r="U57" s="1281"/>
      <c r="V57" s="1281"/>
      <c r="W57" s="1281"/>
      <c r="X57" s="1282"/>
      <c r="Y57" s="1281"/>
      <c r="Z57" s="1251"/>
      <c r="AA57" s="1253"/>
      <c r="AB57" s="1253"/>
      <c r="AC57" s="1253"/>
      <c r="AD57" s="1253"/>
      <c r="AE57" s="1253"/>
      <c r="AF57" s="1253"/>
      <c r="AG57" s="1248"/>
      <c r="AH57" s="1248"/>
      <c r="AI57" s="1248"/>
      <c r="AJ57" s="1248"/>
      <c r="AK57" s="1248"/>
      <c r="AL57" s="1248"/>
      <c r="AM57" s="1248"/>
      <c r="AN57" s="1248"/>
      <c r="AO57" s="1248"/>
      <c r="AP57" s="1248"/>
      <c r="AQ57" s="1248"/>
    </row>
    <row r="58" spans="2:43">
      <c r="B58" s="1279" t="s">
        <v>3882</v>
      </c>
      <c r="C58" s="1249"/>
      <c r="D58" s="1250"/>
      <c r="E58" s="1250"/>
      <c r="F58" s="1250"/>
      <c r="G58" s="1269">
        <v>0</v>
      </c>
      <c r="I58" s="1269">
        <v>0</v>
      </c>
      <c r="K58" s="1280">
        <v>0</v>
      </c>
      <c r="M58" s="1269">
        <v>0</v>
      </c>
      <c r="O58" s="1269">
        <f>BS!$I$16</f>
        <v>226</v>
      </c>
      <c r="Q58" s="1269">
        <f>G58+I58+M58+K58+O58</f>
        <v>226</v>
      </c>
      <c r="S58" s="1281"/>
      <c r="T58" s="1281"/>
      <c r="U58" s="1281"/>
      <c r="V58" s="1281"/>
      <c r="W58" s="1281"/>
      <c r="X58" s="1282"/>
      <c r="Y58" s="1281"/>
      <c r="Z58" s="1251"/>
      <c r="AA58" s="1253"/>
      <c r="AB58" s="1253"/>
      <c r="AC58" s="1253"/>
      <c r="AD58" s="1253"/>
      <c r="AE58" s="1253"/>
      <c r="AF58" s="1253"/>
      <c r="AG58" s="1248"/>
      <c r="AH58" s="1248"/>
      <c r="AI58" s="1248"/>
      <c r="AJ58" s="1248"/>
      <c r="AK58" s="1248"/>
      <c r="AL58" s="1248"/>
      <c r="AM58" s="1248"/>
      <c r="AN58" s="1248"/>
      <c r="AO58" s="1248"/>
      <c r="AP58" s="1248"/>
      <c r="AQ58" s="1248"/>
    </row>
    <row r="59" spans="2:43" ht="14.4" thickBot="1">
      <c r="C59" s="1249"/>
      <c r="D59" s="1250"/>
      <c r="E59" s="1250"/>
      <c r="F59" s="1250"/>
      <c r="G59" s="1283">
        <f>SUM(G41:G58)</f>
        <v>0</v>
      </c>
      <c r="I59" s="1283">
        <f>SUM(I41:I58)</f>
        <v>0</v>
      </c>
      <c r="K59" s="1283">
        <f>SUM(K28:K58)</f>
        <v>0</v>
      </c>
      <c r="M59" s="1283" t="e">
        <f>SUM(M41:M58)</f>
        <v>#REF!</v>
      </c>
      <c r="O59" s="1283">
        <f>SUM(O41:O58)</f>
        <v>378169</v>
      </c>
      <c r="Q59" s="1283" t="e">
        <f>SUM(Q41:Q58)</f>
        <v>#REF!</v>
      </c>
      <c r="S59" s="1284"/>
      <c r="T59" s="1251"/>
      <c r="U59" s="1284"/>
      <c r="V59" s="1251"/>
      <c r="W59" s="1284"/>
      <c r="X59" s="1251"/>
      <c r="Y59" s="1284"/>
      <c r="Z59" s="1251"/>
      <c r="AA59" s="1253"/>
      <c r="AB59" s="1253"/>
      <c r="AC59" s="1253"/>
      <c r="AD59" s="1253"/>
      <c r="AE59" s="1253"/>
      <c r="AF59" s="1253"/>
      <c r="AG59" s="1248"/>
      <c r="AH59" s="1248"/>
      <c r="AI59" s="1248"/>
      <c r="AJ59" s="1248"/>
      <c r="AK59" s="1248"/>
      <c r="AL59" s="1248"/>
      <c r="AM59" s="1248"/>
      <c r="AN59" s="1248"/>
      <c r="AO59" s="1248"/>
      <c r="AP59" s="1248"/>
      <c r="AQ59" s="1248"/>
    </row>
    <row r="60" spans="2:43" ht="15.75" customHeight="1" thickTop="1">
      <c r="C60" s="1249"/>
      <c r="D60" s="1250"/>
      <c r="E60" s="1250"/>
      <c r="F60" s="1250"/>
      <c r="G60" s="1284"/>
      <c r="H60" s="1284"/>
      <c r="I60" s="1284"/>
      <c r="J60" s="1284"/>
      <c r="K60" s="1284"/>
      <c r="L60" s="1284"/>
      <c r="M60" s="1284"/>
      <c r="N60" s="1284"/>
      <c r="O60" s="1284"/>
      <c r="P60" s="1284"/>
      <c r="Q60" s="1284"/>
      <c r="S60" s="1284"/>
      <c r="T60" s="1284"/>
      <c r="U60" s="1284"/>
      <c r="V60" s="1284"/>
      <c r="W60" s="1284"/>
      <c r="X60" s="1284"/>
      <c r="Y60" s="1284"/>
      <c r="Z60" s="1251"/>
      <c r="AA60" s="1253"/>
      <c r="AB60" s="1253"/>
      <c r="AC60" s="1253"/>
      <c r="AD60" s="1253"/>
      <c r="AE60" s="1253"/>
      <c r="AF60" s="1253"/>
      <c r="AG60" s="1248"/>
      <c r="AH60" s="1248"/>
      <c r="AI60" s="1248"/>
      <c r="AJ60" s="1248"/>
      <c r="AK60" s="1248"/>
      <c r="AL60" s="1248"/>
      <c r="AM60" s="1248"/>
      <c r="AN60" s="1248"/>
      <c r="AO60" s="1248"/>
      <c r="AP60" s="1248"/>
      <c r="AQ60" s="1248"/>
    </row>
    <row r="61" spans="2:43" ht="15" customHeight="1">
      <c r="C61" s="1249"/>
      <c r="D61" s="1250"/>
      <c r="E61" s="1250"/>
      <c r="F61" s="1250"/>
      <c r="G61" s="1284"/>
      <c r="H61" s="1284"/>
      <c r="I61" s="1284"/>
      <c r="J61" s="1284"/>
      <c r="K61" s="1284"/>
      <c r="L61" s="1284"/>
      <c r="M61" s="1284"/>
      <c r="N61" s="1284"/>
      <c r="O61" s="1284"/>
      <c r="P61" s="1284"/>
      <c r="Q61" s="1284"/>
      <c r="S61" s="1284"/>
      <c r="T61" s="1284"/>
      <c r="U61" s="1284"/>
      <c r="V61" s="1284"/>
      <c r="W61" s="1284"/>
      <c r="X61" s="1284"/>
      <c r="Y61" s="1284"/>
      <c r="Z61" s="1251"/>
      <c r="AA61" s="1253"/>
      <c r="AB61" s="1253"/>
      <c r="AC61" s="1253"/>
      <c r="AD61" s="1253"/>
      <c r="AE61" s="1253"/>
      <c r="AF61" s="1253"/>
      <c r="AG61" s="1248"/>
      <c r="AH61" s="1248"/>
      <c r="AI61" s="1248"/>
      <c r="AJ61" s="1248"/>
      <c r="AK61" s="1248"/>
      <c r="AL61" s="1248"/>
      <c r="AM61" s="1248"/>
      <c r="AN61" s="1248"/>
      <c r="AO61" s="1248"/>
      <c r="AP61" s="1248"/>
      <c r="AQ61" s="1248"/>
    </row>
    <row r="62" spans="2:43" ht="15" customHeight="1">
      <c r="C62" s="1249"/>
      <c r="D62" s="1250"/>
      <c r="E62" s="1250"/>
      <c r="F62" s="1250"/>
      <c r="G62" s="3026" t="s">
        <v>4134</v>
      </c>
      <c r="H62" s="2979"/>
      <c r="I62" s="2979"/>
      <c r="J62" s="2979"/>
      <c r="K62" s="2979"/>
      <c r="L62" s="2979"/>
      <c r="M62" s="2979"/>
      <c r="N62" s="2979"/>
      <c r="O62" s="2979"/>
      <c r="P62" s="2979"/>
      <c r="Q62" s="2979"/>
      <c r="R62" s="2979"/>
      <c r="S62" s="2979"/>
      <c r="T62" s="2979"/>
      <c r="U62" s="2979"/>
      <c r="V62" s="2979"/>
      <c r="W62" s="2979"/>
      <c r="X62" s="2979"/>
      <c r="Y62" s="2979"/>
      <c r="Z62" s="1251"/>
      <c r="AA62" s="1253"/>
      <c r="AB62" s="1253"/>
      <c r="AC62" s="1253"/>
      <c r="AD62" s="1253"/>
      <c r="AE62" s="1253"/>
      <c r="AF62" s="1253"/>
      <c r="AG62" s="1248"/>
      <c r="AH62" s="1248"/>
      <c r="AI62" s="1248"/>
      <c r="AJ62" s="1248"/>
      <c r="AK62" s="1248"/>
      <c r="AL62" s="1248"/>
      <c r="AM62" s="1248"/>
      <c r="AN62" s="1248"/>
      <c r="AO62" s="1248"/>
      <c r="AP62" s="1248"/>
      <c r="AQ62" s="1248"/>
    </row>
    <row r="63" spans="2:43" ht="15" customHeight="1">
      <c r="C63" s="1249"/>
      <c r="D63" s="1250"/>
      <c r="E63" s="1250"/>
      <c r="F63" s="1250"/>
      <c r="G63" s="2979" t="s">
        <v>4059</v>
      </c>
      <c r="H63" s="2979"/>
      <c r="I63" s="2979"/>
      <c r="J63" s="2979"/>
      <c r="K63" s="2979"/>
      <c r="L63" s="2979"/>
      <c r="M63" s="2979"/>
      <c r="N63" s="2979"/>
      <c r="O63" s="2979"/>
      <c r="P63" s="2979"/>
      <c r="Q63" s="2979"/>
      <c r="R63" s="1254">
        <v>42369</v>
      </c>
      <c r="S63" s="2979" t="s">
        <v>4060</v>
      </c>
      <c r="T63" s="2979"/>
      <c r="U63" s="2979"/>
      <c r="V63" s="2979"/>
      <c r="W63" s="2979"/>
      <c r="X63" s="2979"/>
      <c r="Y63" s="2979"/>
      <c r="Z63" s="1251"/>
      <c r="AA63" s="1253"/>
      <c r="AB63" s="1253"/>
      <c r="AC63" s="1253"/>
      <c r="AD63" s="1253"/>
      <c r="AE63" s="1253"/>
      <c r="AF63" s="1253"/>
      <c r="AG63" s="1248"/>
      <c r="AH63" s="1248"/>
      <c r="AI63" s="1248"/>
      <c r="AJ63" s="1248"/>
      <c r="AK63" s="1248"/>
      <c r="AL63" s="1248"/>
      <c r="AM63" s="1248"/>
      <c r="AN63" s="1248"/>
      <c r="AO63" s="1248"/>
      <c r="AP63" s="1248"/>
      <c r="AQ63" s="1248"/>
    </row>
    <row r="64" spans="2:43" ht="15" customHeight="1">
      <c r="C64" s="1249"/>
      <c r="D64" s="1250"/>
      <c r="E64" s="1250"/>
      <c r="F64" s="1250"/>
      <c r="G64" s="3021" t="s">
        <v>4117</v>
      </c>
      <c r="H64" s="1256"/>
      <c r="I64" s="3021" t="s">
        <v>4118</v>
      </c>
      <c r="J64" s="1257"/>
      <c r="K64" s="3021" t="s">
        <v>4119</v>
      </c>
      <c r="L64" s="1258"/>
      <c r="M64" s="3024" t="s">
        <v>4109</v>
      </c>
      <c r="N64" s="1258"/>
      <c r="O64" s="3021" t="s">
        <v>4126</v>
      </c>
      <c r="P64" s="1258"/>
      <c r="Q64" s="3021" t="s">
        <v>2928</v>
      </c>
      <c r="R64" s="1259"/>
      <c r="S64" s="1198"/>
      <c r="T64" s="1198"/>
      <c r="U64" s="1198"/>
      <c r="V64" s="1198"/>
      <c r="W64" s="1198"/>
      <c r="X64" s="1198"/>
      <c r="Y64" s="1198"/>
      <c r="Z64" s="1251"/>
      <c r="AA64" s="1253"/>
      <c r="AB64" s="1253"/>
      <c r="AC64" s="1253"/>
      <c r="AD64" s="1253"/>
      <c r="AE64" s="1253"/>
      <c r="AF64" s="1253"/>
      <c r="AG64" s="1248"/>
      <c r="AH64" s="1248"/>
      <c r="AI64" s="1248"/>
      <c r="AJ64" s="1248"/>
      <c r="AK64" s="1248"/>
      <c r="AL64" s="1248"/>
      <c r="AM64" s="1248"/>
      <c r="AN64" s="1248"/>
      <c r="AO64" s="1248"/>
      <c r="AP64" s="1248"/>
      <c r="AQ64" s="1248"/>
    </row>
    <row r="65" spans="2:43" ht="15" customHeight="1">
      <c r="C65" s="1249"/>
      <c r="D65" s="1250"/>
      <c r="E65" s="1250"/>
      <c r="F65" s="1250"/>
      <c r="G65" s="3022"/>
      <c r="H65" s="1256"/>
      <c r="I65" s="3022"/>
      <c r="J65" s="1257"/>
      <c r="K65" s="3022"/>
      <c r="L65" s="1258"/>
      <c r="M65" s="2978"/>
      <c r="N65" s="1258"/>
      <c r="O65" s="3022"/>
      <c r="P65" s="1258"/>
      <c r="Q65" s="3022"/>
      <c r="R65" s="1259"/>
      <c r="S65" s="1198"/>
      <c r="T65" s="1198"/>
      <c r="U65" s="1198"/>
      <c r="V65" s="1198"/>
      <c r="W65" s="1198"/>
      <c r="X65" s="1198"/>
      <c r="Y65" s="1198"/>
      <c r="Z65" s="1251"/>
      <c r="AA65" s="1253"/>
      <c r="AB65" s="1253"/>
      <c r="AC65" s="1253"/>
      <c r="AD65" s="1253"/>
      <c r="AE65" s="1253"/>
      <c r="AF65" s="1253"/>
      <c r="AG65" s="1248"/>
      <c r="AH65" s="1248"/>
      <c r="AI65" s="1248"/>
      <c r="AJ65" s="1248"/>
      <c r="AK65" s="1248"/>
      <c r="AL65" s="1248"/>
      <c r="AM65" s="1248"/>
      <c r="AN65" s="1248"/>
      <c r="AO65" s="1248"/>
      <c r="AP65" s="1248"/>
      <c r="AQ65" s="1248"/>
    </row>
    <row r="66" spans="2:43" ht="15" customHeight="1">
      <c r="C66" s="1249"/>
      <c r="D66" s="1250"/>
      <c r="E66" s="1250"/>
      <c r="F66" s="1250"/>
      <c r="G66" s="3023"/>
      <c r="H66" s="1256"/>
      <c r="I66" s="3023"/>
      <c r="J66" s="1257"/>
      <c r="K66" s="3022"/>
      <c r="L66" s="1258"/>
      <c r="M66" s="2978"/>
      <c r="N66" s="1258"/>
      <c r="O66" s="3023"/>
      <c r="P66" s="1258"/>
      <c r="Q66" s="3023"/>
      <c r="R66" s="1259"/>
      <c r="S66" s="1260"/>
      <c r="T66" s="1256"/>
      <c r="U66" s="1260"/>
      <c r="V66" s="1257"/>
      <c r="W66" s="1260"/>
      <c r="X66" s="1258"/>
      <c r="Y66" s="1260"/>
      <c r="Z66" s="1251"/>
      <c r="AA66" s="1253"/>
      <c r="AB66" s="1253"/>
      <c r="AC66" s="1253"/>
      <c r="AD66" s="1253"/>
      <c r="AE66" s="1253"/>
      <c r="AF66" s="1253"/>
      <c r="AG66" s="1248"/>
      <c r="AH66" s="1248"/>
      <c r="AI66" s="1248"/>
      <c r="AJ66" s="1248"/>
      <c r="AK66" s="1248"/>
      <c r="AL66" s="1248"/>
      <c r="AM66" s="1248"/>
      <c r="AN66" s="1248"/>
      <c r="AO66" s="1248"/>
      <c r="AP66" s="1248"/>
      <c r="AQ66" s="1248"/>
    </row>
    <row r="67" spans="2:43">
      <c r="C67" s="1249"/>
      <c r="D67" s="1250"/>
      <c r="E67" s="1250"/>
      <c r="F67" s="1250"/>
      <c r="G67" s="3023"/>
      <c r="H67" s="1256"/>
      <c r="I67" s="3023"/>
      <c r="J67" s="1257"/>
      <c r="K67" s="3022"/>
      <c r="L67" s="1258"/>
      <c r="M67" s="2978"/>
      <c r="N67" s="1258"/>
      <c r="O67" s="3023"/>
      <c r="P67" s="1258"/>
      <c r="Q67" s="3023"/>
      <c r="R67" s="1259"/>
      <c r="S67" s="1260" t="s">
        <v>3579</v>
      </c>
      <c r="T67" s="1256"/>
      <c r="U67" s="1260" t="s">
        <v>3580</v>
      </c>
      <c r="V67" s="1257"/>
      <c r="W67" s="1260" t="s">
        <v>3581</v>
      </c>
      <c r="X67" s="1258"/>
      <c r="Y67" s="1260" t="s">
        <v>2928</v>
      </c>
      <c r="Z67" s="1251"/>
      <c r="AA67" s="1253"/>
      <c r="AB67" s="1253"/>
      <c r="AC67" s="1253"/>
      <c r="AD67" s="1253"/>
      <c r="AE67" s="1253"/>
      <c r="AF67" s="1253"/>
      <c r="AG67" s="1248"/>
      <c r="AH67" s="1248"/>
      <c r="AI67" s="1248"/>
      <c r="AJ67" s="1248"/>
      <c r="AK67" s="1248"/>
      <c r="AL67" s="1248"/>
      <c r="AM67" s="1248"/>
      <c r="AN67" s="1248"/>
      <c r="AO67" s="1248"/>
      <c r="AP67" s="1248"/>
      <c r="AQ67" s="1248"/>
    </row>
    <row r="68" spans="2:43">
      <c r="C68" s="1249"/>
      <c r="D68" s="1250"/>
      <c r="E68" s="1250"/>
      <c r="F68" s="1261" t="s">
        <v>2945</v>
      </c>
      <c r="G68" s="3025" t="s">
        <v>4121</v>
      </c>
      <c r="H68" s="3025"/>
      <c r="I68" s="3025"/>
      <c r="J68" s="3025"/>
      <c r="K68" s="3025"/>
      <c r="L68" s="3025"/>
      <c r="M68" s="3025"/>
      <c r="N68" s="3025"/>
      <c r="O68" s="3025"/>
      <c r="P68" s="3025"/>
      <c r="Q68" s="3025"/>
      <c r="R68" s="1258"/>
      <c r="S68" s="3025" t="s">
        <v>4122</v>
      </c>
      <c r="T68" s="3025"/>
      <c r="U68" s="3025"/>
      <c r="V68" s="3025"/>
      <c r="W68" s="3025"/>
      <c r="X68" s="3025"/>
      <c r="Y68" s="3025"/>
      <c r="Z68" s="1251"/>
      <c r="AA68" s="1253"/>
      <c r="AB68" s="1253"/>
      <c r="AC68" s="1253"/>
      <c r="AD68" s="1253"/>
      <c r="AE68" s="1253"/>
      <c r="AF68" s="1253"/>
      <c r="AG68" s="1248"/>
      <c r="AH68" s="1248"/>
      <c r="AI68" s="1248"/>
      <c r="AJ68" s="1248"/>
      <c r="AK68" s="1248"/>
      <c r="AL68" s="1248"/>
      <c r="AM68" s="1248"/>
      <c r="AN68" s="1248"/>
      <c r="AO68" s="1248"/>
      <c r="AP68" s="1248"/>
      <c r="AQ68" s="1248"/>
    </row>
    <row r="69" spans="2:43">
      <c r="C69" s="1249"/>
      <c r="D69" s="1250"/>
      <c r="E69" s="1250"/>
      <c r="F69" s="1261"/>
      <c r="G69" s="1301"/>
      <c r="H69" s="1301"/>
      <c r="I69" s="1301"/>
      <c r="J69" s="1301"/>
      <c r="K69" s="1301"/>
      <c r="L69" s="1301"/>
      <c r="M69" s="1301"/>
      <c r="N69" s="1301"/>
      <c r="O69" s="1301"/>
      <c r="P69" s="1301"/>
      <c r="Q69" s="1301"/>
      <c r="R69" s="1258"/>
      <c r="S69" s="1301"/>
      <c r="T69" s="1301"/>
      <c r="U69" s="1301"/>
      <c r="V69" s="1301"/>
      <c r="W69" s="1301"/>
      <c r="X69" s="1301"/>
      <c r="Y69" s="1301"/>
      <c r="Z69" s="1251"/>
      <c r="AA69" s="1253"/>
      <c r="AB69" s="1253"/>
      <c r="AC69" s="1253"/>
      <c r="AD69" s="1253"/>
      <c r="AE69" s="1253"/>
      <c r="AF69" s="1253"/>
      <c r="AG69" s="1248"/>
      <c r="AH69" s="1248"/>
      <c r="AI69" s="1248"/>
      <c r="AJ69" s="1248"/>
      <c r="AK69" s="1248"/>
      <c r="AL69" s="1248"/>
      <c r="AM69" s="1248"/>
      <c r="AN69" s="1248"/>
      <c r="AO69" s="1248"/>
      <c r="AP69" s="1248"/>
      <c r="AQ69" s="1248"/>
    </row>
    <row r="70" spans="2:43">
      <c r="B70" s="1174" t="s">
        <v>4069</v>
      </c>
      <c r="C70" s="1249"/>
      <c r="D70" s="1250"/>
      <c r="E70" s="1250"/>
      <c r="F70" s="1272">
        <f>'[200]Note 16-18'!B1</f>
        <v>16.100000000000001</v>
      </c>
      <c r="G70" s="1284"/>
      <c r="H70" s="1284"/>
      <c r="I70" s="1284"/>
      <c r="J70" s="1284"/>
      <c r="K70" s="1284"/>
      <c r="L70" s="1284"/>
      <c r="M70" s="1284"/>
      <c r="N70" s="1284"/>
      <c r="O70" s="1284"/>
      <c r="P70" s="1284"/>
      <c r="Q70" s="1284"/>
      <c r="S70" s="1284"/>
      <c r="T70" s="1284"/>
      <c r="U70" s="1284"/>
      <c r="V70" s="1284"/>
      <c r="W70" s="1284"/>
      <c r="X70" s="1284"/>
      <c r="Y70" s="1284"/>
      <c r="Z70" s="1251"/>
      <c r="AA70" s="1253"/>
      <c r="AB70" s="1253"/>
      <c r="AC70" s="1253"/>
      <c r="AD70" s="1253"/>
      <c r="AE70" s="1253"/>
      <c r="AF70" s="1253"/>
      <c r="AG70" s="1248"/>
      <c r="AH70" s="1248"/>
      <c r="AI70" s="1248"/>
      <c r="AJ70" s="1248"/>
      <c r="AK70" s="1248"/>
      <c r="AL70" s="1248"/>
      <c r="AM70" s="1248"/>
      <c r="AN70" s="1248"/>
      <c r="AO70" s="1248"/>
      <c r="AP70" s="1248"/>
      <c r="AQ70" s="1248"/>
    </row>
    <row r="71" spans="2:43">
      <c r="B71" s="1174"/>
      <c r="C71" s="1249"/>
      <c r="D71" s="1250"/>
      <c r="E71" s="1250"/>
      <c r="F71" s="1278"/>
      <c r="G71" s="1284"/>
      <c r="H71" s="1284"/>
      <c r="I71" s="1284"/>
      <c r="J71" s="1284"/>
      <c r="K71" s="1284"/>
      <c r="L71" s="1284"/>
      <c r="M71" s="1284"/>
      <c r="N71" s="1284"/>
      <c r="O71" s="1284"/>
      <c r="P71" s="1284"/>
      <c r="Q71" s="1284"/>
      <c r="S71" s="1284"/>
      <c r="T71" s="1284"/>
      <c r="U71" s="1284"/>
      <c r="V71" s="1284"/>
      <c r="W71" s="1284"/>
      <c r="X71" s="1284"/>
      <c r="Y71" s="1284"/>
      <c r="Z71" s="1251"/>
      <c r="AA71" s="1253"/>
      <c r="AB71" s="1253"/>
      <c r="AC71" s="1253"/>
      <c r="AD71" s="1253"/>
      <c r="AE71" s="1253"/>
      <c r="AF71" s="1253"/>
      <c r="AG71" s="1248"/>
      <c r="AH71" s="1248"/>
      <c r="AI71" s="1248"/>
      <c r="AJ71" s="1248"/>
      <c r="AK71" s="1248"/>
      <c r="AL71" s="1248"/>
      <c r="AM71" s="1248"/>
      <c r="AN71" s="1248"/>
      <c r="AO71" s="1248"/>
      <c r="AP71" s="1248"/>
      <c r="AQ71" s="1248"/>
    </row>
    <row r="72" spans="2:43">
      <c r="B72" s="1267" t="s">
        <v>3797</v>
      </c>
      <c r="C72" s="1249"/>
      <c r="D72" s="1250"/>
      <c r="E72" s="1250"/>
      <c r="F72" s="1278"/>
      <c r="G72" s="1284"/>
      <c r="H72" s="1284"/>
      <c r="I72" s="1284"/>
      <c r="J72" s="1284"/>
      <c r="K72" s="1284"/>
      <c r="L72" s="1284"/>
      <c r="M72" s="1284"/>
      <c r="N72" s="1284"/>
      <c r="O72" s="1284"/>
      <c r="P72" s="1284"/>
      <c r="Q72" s="1284"/>
      <c r="S72" s="1284"/>
      <c r="T72" s="1284"/>
      <c r="U72" s="1284"/>
      <c r="V72" s="1284"/>
      <c r="W72" s="1284"/>
      <c r="X72" s="1284"/>
      <c r="Y72" s="1284"/>
      <c r="Z72" s="1251"/>
      <c r="AA72" s="1253"/>
      <c r="AB72" s="1253"/>
      <c r="AC72" s="1253"/>
      <c r="AD72" s="1253"/>
      <c r="AE72" s="1253"/>
      <c r="AF72" s="1253"/>
      <c r="AG72" s="1248"/>
      <c r="AH72" s="1248"/>
      <c r="AI72" s="1248"/>
      <c r="AJ72" s="1248"/>
      <c r="AK72" s="1248"/>
      <c r="AL72" s="1248"/>
      <c r="AM72" s="1248"/>
      <c r="AN72" s="1248"/>
      <c r="AO72" s="1248"/>
      <c r="AP72" s="1248"/>
      <c r="AQ72" s="1248"/>
    </row>
    <row r="73" spans="2:43">
      <c r="B73" s="1285" t="s">
        <v>4070</v>
      </c>
      <c r="C73" s="1249"/>
      <c r="D73" s="1250"/>
      <c r="E73" s="1250"/>
      <c r="F73" s="1250"/>
      <c r="G73" s="1284">
        <v>0</v>
      </c>
      <c r="H73" s="1284"/>
      <c r="I73" s="1284">
        <v>0</v>
      </c>
      <c r="J73" s="1284"/>
      <c r="K73" s="1284">
        <v>0</v>
      </c>
      <c r="L73" s="1284"/>
      <c r="M73" s="1284">
        <v>0</v>
      </c>
      <c r="N73" s="1284"/>
      <c r="O73" s="1284">
        <f>BS!E20</f>
        <v>994</v>
      </c>
      <c r="P73" s="1284"/>
      <c r="Q73" s="1269">
        <f>G73+I73+K73+O73</f>
        <v>994</v>
      </c>
      <c r="S73" s="1284"/>
      <c r="T73" s="1284"/>
      <c r="U73" s="1284"/>
      <c r="V73" s="1284"/>
      <c r="W73" s="1284"/>
      <c r="X73" s="1284"/>
      <c r="Y73" s="1281"/>
      <c r="Z73" s="1251"/>
      <c r="AA73" s="1253"/>
      <c r="AB73" s="1253"/>
      <c r="AC73" s="1253"/>
      <c r="AD73" s="1253"/>
      <c r="AE73" s="1253"/>
      <c r="AF73" s="1253"/>
      <c r="AG73" s="1248"/>
      <c r="AH73" s="1248"/>
      <c r="AI73" s="1248"/>
      <c r="AJ73" s="1248"/>
      <c r="AK73" s="1248"/>
      <c r="AL73" s="1248"/>
      <c r="AM73" s="1248"/>
      <c r="AN73" s="1248"/>
      <c r="AO73" s="1248"/>
      <c r="AP73" s="1248"/>
      <c r="AQ73" s="1248"/>
    </row>
    <row r="74" spans="2:43">
      <c r="B74" s="1285" t="s">
        <v>4127</v>
      </c>
      <c r="C74" s="1249"/>
      <c r="D74" s="1250"/>
      <c r="E74" s="1250"/>
      <c r="F74" s="1250"/>
      <c r="G74" s="1284">
        <v>0</v>
      </c>
      <c r="H74" s="1284"/>
      <c r="I74" s="1284">
        <v>0</v>
      </c>
      <c r="J74" s="1284"/>
      <c r="K74" s="1284">
        <v>0</v>
      </c>
      <c r="L74" s="1284"/>
      <c r="M74" s="1284">
        <v>0</v>
      </c>
      <c r="N74" s="1284"/>
      <c r="O74" s="1284">
        <f>BS!E22</f>
        <v>90</v>
      </c>
      <c r="P74" s="1284"/>
      <c r="Q74" s="1269">
        <f>G74+I74+K74+O74</f>
        <v>90</v>
      </c>
      <c r="S74" s="1284"/>
      <c r="T74" s="1284"/>
      <c r="U74" s="1284"/>
      <c r="V74" s="1284"/>
      <c r="W74" s="1284"/>
      <c r="X74" s="1284"/>
      <c r="Y74" s="1281"/>
      <c r="Z74" s="1251"/>
      <c r="AA74" s="1253"/>
      <c r="AB74" s="1253"/>
      <c r="AC74" s="1253"/>
      <c r="AD74" s="1253"/>
      <c r="AE74" s="1253"/>
      <c r="AF74" s="1253"/>
      <c r="AG74" s="1248"/>
      <c r="AH74" s="1248"/>
      <c r="AI74" s="1248"/>
      <c r="AJ74" s="1248"/>
      <c r="AK74" s="1248"/>
      <c r="AL74" s="1248"/>
      <c r="AM74" s="1248"/>
      <c r="AN74" s="1248"/>
      <c r="AO74" s="1248"/>
      <c r="AP74" s="1248"/>
      <c r="AQ74" s="1248"/>
    </row>
    <row r="75" spans="2:43">
      <c r="B75" s="1285" t="s">
        <v>4133</v>
      </c>
      <c r="C75" s="1249"/>
      <c r="D75" s="1250"/>
      <c r="E75" s="1250"/>
      <c r="F75" s="1250"/>
      <c r="G75" s="1284">
        <v>0</v>
      </c>
      <c r="H75" s="1284"/>
      <c r="I75" s="1284">
        <v>0</v>
      </c>
      <c r="J75" s="1284"/>
      <c r="K75" s="1284">
        <v>0</v>
      </c>
      <c r="L75" s="1284"/>
      <c r="M75" s="1284">
        <v>0</v>
      </c>
      <c r="N75" s="1284"/>
      <c r="O75" s="1284">
        <f>BS!E24</f>
        <v>58</v>
      </c>
      <c r="P75" s="1284"/>
      <c r="Q75" s="1269">
        <f>G75+I75+K75+O75</f>
        <v>58</v>
      </c>
      <c r="S75" s="1284"/>
      <c r="T75" s="1284"/>
      <c r="U75" s="1284"/>
      <c r="V75" s="1284"/>
      <c r="W75" s="1284"/>
      <c r="X75" s="1284"/>
      <c r="Y75" s="1281"/>
      <c r="Z75" s="1251"/>
      <c r="AA75" s="1253"/>
      <c r="AB75" s="1253"/>
      <c r="AC75" s="1253"/>
      <c r="AD75" s="1253"/>
      <c r="AE75" s="1253"/>
      <c r="AF75" s="1253"/>
      <c r="AG75" s="1248"/>
      <c r="AH75" s="1248"/>
      <c r="AI75" s="1248"/>
      <c r="AJ75" s="1248"/>
      <c r="AK75" s="1248"/>
      <c r="AL75" s="1248"/>
      <c r="AM75" s="1248"/>
      <c r="AN75" s="1248"/>
      <c r="AO75" s="1248"/>
      <c r="AP75" s="1248"/>
      <c r="AQ75" s="1248"/>
    </row>
    <row r="76" spans="2:43">
      <c r="B76" s="1285" t="s">
        <v>3162</v>
      </c>
      <c r="C76" s="1249"/>
      <c r="D76" s="1250"/>
      <c r="E76" s="1250"/>
      <c r="F76" s="1250"/>
      <c r="G76" s="1284">
        <v>0</v>
      </c>
      <c r="H76" s="1284"/>
      <c r="I76" s="1284">
        <v>0</v>
      </c>
      <c r="J76" s="1284"/>
      <c r="K76" s="1284">
        <v>0</v>
      </c>
      <c r="L76" s="1284"/>
      <c r="M76" s="1284">
        <v>0</v>
      </c>
      <c r="N76" s="1284"/>
      <c r="O76" s="1284">
        <f>BS!E26</f>
        <v>4397</v>
      </c>
      <c r="P76" s="1284"/>
      <c r="Q76" s="1269">
        <f>G76+I76+K76+O76</f>
        <v>4397</v>
      </c>
      <c r="S76" s="1284"/>
      <c r="T76" s="1284"/>
      <c r="U76" s="1284"/>
      <c r="V76" s="1284"/>
      <c r="W76" s="1284"/>
      <c r="X76" s="1284"/>
      <c r="Y76" s="1281"/>
      <c r="Z76" s="1251"/>
      <c r="AA76" s="1253"/>
      <c r="AB76" s="1253"/>
      <c r="AC76" s="1253"/>
      <c r="AD76" s="1253"/>
      <c r="AE76" s="1253"/>
      <c r="AF76" s="1253"/>
      <c r="AG76" s="1248"/>
      <c r="AH76" s="1248"/>
      <c r="AI76" s="1248"/>
      <c r="AJ76" s="1248"/>
      <c r="AK76" s="1248"/>
      <c r="AL76" s="1248"/>
      <c r="AM76" s="1248"/>
      <c r="AN76" s="1248"/>
      <c r="AO76" s="1248"/>
      <c r="AP76" s="1248"/>
      <c r="AQ76" s="1248"/>
    </row>
    <row r="77" spans="2:43">
      <c r="B77" s="1285"/>
      <c r="C77" s="1249"/>
      <c r="D77" s="1250"/>
      <c r="E77" s="1250"/>
      <c r="F77" s="1250"/>
      <c r="G77" s="1284"/>
      <c r="H77" s="1284"/>
      <c r="I77" s="1284"/>
      <c r="J77" s="1284"/>
      <c r="K77" s="1284"/>
      <c r="L77" s="1284"/>
      <c r="M77" s="1284"/>
      <c r="N77" s="1284"/>
      <c r="O77" s="1284"/>
      <c r="P77" s="1284"/>
      <c r="Q77" s="1269"/>
      <c r="S77" s="1284"/>
      <c r="T77" s="1284"/>
      <c r="U77" s="1284"/>
      <c r="V77" s="1284"/>
      <c r="W77" s="1284"/>
      <c r="X77" s="1284"/>
      <c r="Y77" s="1281"/>
      <c r="Z77" s="1251"/>
      <c r="AA77" s="1253"/>
      <c r="AB77" s="1253"/>
      <c r="AC77" s="1253"/>
      <c r="AD77" s="1253"/>
      <c r="AE77" s="1253"/>
      <c r="AF77" s="1253"/>
      <c r="AG77" s="1248"/>
      <c r="AH77" s="1248"/>
      <c r="AI77" s="1248"/>
      <c r="AJ77" s="1248"/>
      <c r="AK77" s="1248"/>
      <c r="AL77" s="1248"/>
      <c r="AM77" s="1248"/>
      <c r="AN77" s="1248"/>
      <c r="AO77" s="1248"/>
      <c r="AP77" s="1248"/>
      <c r="AQ77" s="1248"/>
    </row>
    <row r="78" spans="2:43">
      <c r="B78" s="1267" t="s">
        <v>3078</v>
      </c>
      <c r="C78" s="1249"/>
      <c r="D78" s="1250"/>
      <c r="E78" s="1250"/>
      <c r="F78" s="1250"/>
      <c r="G78" s="1284"/>
      <c r="H78" s="1284"/>
      <c r="I78" s="1284"/>
      <c r="J78" s="1284"/>
      <c r="K78" s="1284"/>
      <c r="L78" s="1284"/>
      <c r="M78" s="1284"/>
      <c r="N78" s="1284"/>
      <c r="O78" s="1284"/>
      <c r="P78" s="1284"/>
      <c r="Q78" s="1269"/>
      <c r="S78" s="1284"/>
      <c r="T78" s="1284"/>
      <c r="U78" s="1284"/>
      <c r="V78" s="1284"/>
      <c r="W78" s="1284"/>
      <c r="X78" s="1284"/>
      <c r="Y78" s="1281"/>
      <c r="Z78" s="1251"/>
      <c r="AA78" s="1253"/>
      <c r="AB78" s="1253"/>
      <c r="AC78" s="1253"/>
      <c r="AD78" s="1253"/>
      <c r="AE78" s="1253"/>
      <c r="AF78" s="1253"/>
      <c r="AG78" s="1248"/>
      <c r="AH78" s="1248"/>
      <c r="AI78" s="1248"/>
      <c r="AJ78" s="1248"/>
      <c r="AK78" s="1248"/>
      <c r="AL78" s="1248"/>
      <c r="AM78" s="1248"/>
      <c r="AN78" s="1248"/>
      <c r="AO78" s="1248"/>
      <c r="AP78" s="1248"/>
      <c r="AQ78" s="1248"/>
    </row>
    <row r="79" spans="2:43">
      <c r="B79" s="1285" t="s">
        <v>4070</v>
      </c>
      <c r="C79" s="1249"/>
      <c r="D79" s="1250"/>
      <c r="E79" s="1250"/>
      <c r="F79" s="1250"/>
      <c r="G79" s="1284">
        <v>0</v>
      </c>
      <c r="H79" s="1284"/>
      <c r="I79" s="1284">
        <v>0</v>
      </c>
      <c r="J79" s="1284"/>
      <c r="K79" s="1284">
        <v>0</v>
      </c>
      <c r="L79" s="1284"/>
      <c r="M79" s="1284">
        <v>0</v>
      </c>
      <c r="N79" s="1284"/>
      <c r="O79" s="1284">
        <f>BS!G20</f>
        <v>496</v>
      </c>
      <c r="P79" s="1284"/>
      <c r="Q79" s="1269">
        <f>G79+I79+K79+O79</f>
        <v>496</v>
      </c>
      <c r="S79" s="1284"/>
      <c r="T79" s="1284"/>
      <c r="U79" s="1284"/>
      <c r="V79" s="1284"/>
      <c r="W79" s="1284"/>
      <c r="X79" s="1284"/>
      <c r="Y79" s="1281"/>
      <c r="Z79" s="1251"/>
      <c r="AA79" s="1253"/>
      <c r="AB79" s="1253"/>
      <c r="AC79" s="1253"/>
      <c r="AD79" s="1253"/>
      <c r="AE79" s="1253"/>
      <c r="AF79" s="1253"/>
      <c r="AG79" s="1248"/>
      <c r="AH79" s="1248"/>
      <c r="AI79" s="1248"/>
      <c r="AJ79" s="1248"/>
      <c r="AK79" s="1248"/>
      <c r="AL79" s="1248"/>
      <c r="AM79" s="1248"/>
      <c r="AN79" s="1248"/>
      <c r="AO79" s="1248"/>
      <c r="AP79" s="1248"/>
      <c r="AQ79" s="1248"/>
    </row>
    <row r="80" spans="2:43">
      <c r="B80" s="1285" t="s">
        <v>4127</v>
      </c>
      <c r="C80" s="1249"/>
      <c r="D80" s="1250"/>
      <c r="E80" s="1250"/>
      <c r="F80" s="1250"/>
      <c r="G80" s="1284">
        <v>0</v>
      </c>
      <c r="H80" s="1284"/>
      <c r="I80" s="1284">
        <v>0</v>
      </c>
      <c r="J80" s="1284"/>
      <c r="K80" s="1284">
        <v>0</v>
      </c>
      <c r="L80" s="1284"/>
      <c r="M80" s="1284">
        <v>0</v>
      </c>
      <c r="N80" s="1284"/>
      <c r="O80" s="1284">
        <f>BS!I22</f>
        <v>37</v>
      </c>
      <c r="P80" s="1284"/>
      <c r="Q80" s="1269">
        <f>G80+I80+K80+O80</f>
        <v>37</v>
      </c>
      <c r="S80" s="1284"/>
      <c r="T80" s="1284"/>
      <c r="U80" s="1284"/>
      <c r="V80" s="1284"/>
      <c r="W80" s="1284"/>
      <c r="X80" s="1284"/>
      <c r="Y80" s="1281"/>
      <c r="Z80" s="1251"/>
      <c r="AA80" s="1253"/>
      <c r="AB80" s="1253"/>
      <c r="AC80" s="1253"/>
      <c r="AD80" s="1253"/>
      <c r="AE80" s="1253"/>
      <c r="AF80" s="1253"/>
      <c r="AG80" s="1248"/>
      <c r="AH80" s="1248"/>
      <c r="AI80" s="1248"/>
      <c r="AJ80" s="1248"/>
      <c r="AK80" s="1248"/>
      <c r="AL80" s="1248"/>
      <c r="AM80" s="1248"/>
      <c r="AN80" s="1248"/>
      <c r="AO80" s="1248"/>
      <c r="AP80" s="1248"/>
      <c r="AQ80" s="1248"/>
    </row>
    <row r="81" spans="2:43">
      <c r="B81" s="1285" t="s">
        <v>4133</v>
      </c>
      <c r="C81" s="1249"/>
      <c r="D81" s="1250"/>
      <c r="E81" s="1250"/>
      <c r="F81" s="1250"/>
      <c r="G81" s="1284">
        <v>0</v>
      </c>
      <c r="H81" s="1284"/>
      <c r="I81" s="1284">
        <v>0</v>
      </c>
      <c r="J81" s="1284"/>
      <c r="K81" s="1284">
        <v>0</v>
      </c>
      <c r="L81" s="1284"/>
      <c r="M81" s="1284">
        <v>0</v>
      </c>
      <c r="N81" s="1284"/>
      <c r="O81" s="1284">
        <f>BS!G24</f>
        <v>28</v>
      </c>
      <c r="P81" s="1284"/>
      <c r="Q81" s="1269">
        <f>G81+I81+K81+O81</f>
        <v>28</v>
      </c>
      <c r="S81" s="1284"/>
      <c r="T81" s="1284"/>
      <c r="U81" s="1284"/>
      <c r="V81" s="1284"/>
      <c r="W81" s="1284"/>
      <c r="X81" s="1284"/>
      <c r="Y81" s="1281"/>
      <c r="Z81" s="1251"/>
      <c r="AA81" s="1253"/>
      <c r="AB81" s="1253"/>
      <c r="AC81" s="1253"/>
      <c r="AD81" s="1253"/>
      <c r="AE81" s="1253"/>
      <c r="AF81" s="1253"/>
      <c r="AG81" s="1248"/>
      <c r="AH81" s="1248"/>
      <c r="AI81" s="1248"/>
      <c r="AJ81" s="1248"/>
      <c r="AK81" s="1248"/>
      <c r="AL81" s="1248"/>
      <c r="AM81" s="1248"/>
      <c r="AN81" s="1248"/>
      <c r="AO81" s="1248"/>
      <c r="AP81" s="1248"/>
      <c r="AQ81" s="1248"/>
    </row>
    <row r="82" spans="2:43">
      <c r="B82" s="1285" t="s">
        <v>3162</v>
      </c>
      <c r="C82" s="1249"/>
      <c r="D82" s="1250"/>
      <c r="E82" s="1250"/>
      <c r="F82" s="1250"/>
      <c r="G82" s="1284">
        <v>0</v>
      </c>
      <c r="H82" s="1284"/>
      <c r="I82" s="1284">
        <v>0</v>
      </c>
      <c r="J82" s="1284"/>
      <c r="K82" s="1284"/>
      <c r="L82" s="1284"/>
      <c r="M82" s="1284">
        <v>0</v>
      </c>
      <c r="N82" s="1284"/>
      <c r="O82" s="1284">
        <f>BS!G26</f>
        <v>1516</v>
      </c>
      <c r="P82" s="1284"/>
      <c r="Q82" s="1269">
        <f>G82+I82+K82+O82</f>
        <v>1516</v>
      </c>
      <c r="S82" s="1284"/>
      <c r="T82" s="1284"/>
      <c r="U82" s="1284"/>
      <c r="V82" s="1284"/>
      <c r="W82" s="1284"/>
      <c r="X82" s="1284"/>
      <c r="Y82" s="1281"/>
      <c r="Z82" s="1251"/>
      <c r="AA82" s="1253"/>
      <c r="AB82" s="1253"/>
      <c r="AC82" s="1253"/>
      <c r="AD82" s="1253"/>
      <c r="AE82" s="1253"/>
      <c r="AF82" s="1253"/>
      <c r="AG82" s="1248"/>
      <c r="AH82" s="1248"/>
      <c r="AI82" s="1248"/>
      <c r="AJ82" s="1248"/>
      <c r="AK82" s="1248"/>
      <c r="AL82" s="1248"/>
      <c r="AM82" s="1248"/>
      <c r="AN82" s="1248"/>
      <c r="AO82" s="1248"/>
      <c r="AP82" s="1248"/>
      <c r="AQ82" s="1248"/>
    </row>
    <row r="83" spans="2:43">
      <c r="B83" s="1285"/>
      <c r="C83" s="1249"/>
      <c r="D83" s="1250"/>
      <c r="E83" s="1250"/>
      <c r="F83" s="1250"/>
      <c r="G83" s="1284"/>
      <c r="H83" s="1284"/>
      <c r="I83" s="1284"/>
      <c r="J83" s="1284"/>
      <c r="K83" s="1284"/>
      <c r="L83" s="1284"/>
      <c r="M83" s="1284"/>
      <c r="N83" s="1284"/>
      <c r="O83" s="1284"/>
      <c r="P83" s="1284"/>
      <c r="Q83" s="1269"/>
      <c r="S83" s="1284"/>
      <c r="T83" s="1284"/>
      <c r="U83" s="1284"/>
      <c r="V83" s="1284"/>
      <c r="W83" s="1284"/>
      <c r="X83" s="1284"/>
      <c r="Y83" s="1281"/>
      <c r="Z83" s="1251"/>
      <c r="AA83" s="1253"/>
      <c r="AB83" s="1253"/>
      <c r="AC83" s="1253"/>
      <c r="AD83" s="1253"/>
      <c r="AE83" s="1253"/>
      <c r="AF83" s="1253"/>
      <c r="AG83" s="1248"/>
      <c r="AH83" s="1248"/>
      <c r="AI83" s="1248"/>
      <c r="AJ83" s="1248"/>
      <c r="AK83" s="1248"/>
      <c r="AL83" s="1248"/>
      <c r="AM83" s="1248"/>
      <c r="AN83" s="1248"/>
      <c r="AO83" s="1248"/>
      <c r="AP83" s="1248"/>
      <c r="AQ83" s="1248"/>
    </row>
    <row r="84" spans="2:43">
      <c r="B84" s="1274" t="s">
        <v>3072</v>
      </c>
      <c r="C84" s="1249"/>
      <c r="D84" s="1250"/>
      <c r="E84" s="1250"/>
      <c r="F84" s="1250"/>
      <c r="G84" s="1284"/>
      <c r="H84" s="1284"/>
      <c r="I84" s="1284"/>
      <c r="J84" s="1284"/>
      <c r="K84" s="1284"/>
      <c r="L84" s="1284"/>
      <c r="M84" s="1284"/>
      <c r="N84" s="1284"/>
      <c r="O84" s="1284"/>
      <c r="P84" s="1284"/>
      <c r="Q84" s="1269"/>
      <c r="S84" s="1284"/>
      <c r="T84" s="1284"/>
      <c r="U84" s="1284"/>
      <c r="V84" s="1284"/>
      <c r="W84" s="1284"/>
      <c r="X84" s="1284"/>
      <c r="Y84" s="1281"/>
      <c r="Z84" s="1251"/>
      <c r="AA84" s="1253"/>
      <c r="AB84" s="1253"/>
      <c r="AC84" s="1253"/>
      <c r="AD84" s="1253"/>
      <c r="AE84" s="1253"/>
      <c r="AF84" s="1253"/>
      <c r="AG84" s="1248"/>
      <c r="AH84" s="1248"/>
      <c r="AI84" s="1248"/>
      <c r="AJ84" s="1248"/>
      <c r="AK84" s="1248"/>
      <c r="AL84" s="1248"/>
      <c r="AM84" s="1248"/>
      <c r="AN84" s="1248"/>
      <c r="AO84" s="1248"/>
      <c r="AP84" s="1248"/>
      <c r="AQ84" s="1248"/>
    </row>
    <row r="85" spans="2:43">
      <c r="B85" s="1285" t="s">
        <v>4070</v>
      </c>
      <c r="C85" s="1249"/>
      <c r="D85" s="1250"/>
      <c r="E85" s="1250"/>
      <c r="F85" s="1250"/>
      <c r="G85" s="1284">
        <v>0</v>
      </c>
      <c r="H85" s="1284"/>
      <c r="I85" s="1284">
        <v>0</v>
      </c>
      <c r="J85" s="1284"/>
      <c r="K85" s="1284">
        <v>0</v>
      </c>
      <c r="L85" s="1284"/>
      <c r="M85" s="1284">
        <v>0</v>
      </c>
      <c r="N85" s="1284"/>
      <c r="O85" s="1284">
        <f>BS!I20</f>
        <v>407</v>
      </c>
      <c r="P85" s="1284"/>
      <c r="Q85" s="1269">
        <f>G85+I85+K85+O85</f>
        <v>407</v>
      </c>
      <c r="S85" s="1284"/>
      <c r="T85" s="1284"/>
      <c r="U85" s="1284"/>
      <c r="V85" s="1284"/>
      <c r="W85" s="1284"/>
      <c r="X85" s="1284"/>
      <c r="Y85" s="1281"/>
      <c r="Z85" s="1251"/>
      <c r="AA85" s="1253"/>
      <c r="AB85" s="1253"/>
      <c r="AC85" s="1253"/>
      <c r="AD85" s="1253"/>
      <c r="AE85" s="1253"/>
      <c r="AF85" s="1253"/>
      <c r="AG85" s="1248"/>
      <c r="AH85" s="1248"/>
      <c r="AI85" s="1248"/>
      <c r="AJ85" s="1248"/>
      <c r="AK85" s="1248"/>
      <c r="AL85" s="1248"/>
      <c r="AM85" s="1248"/>
      <c r="AN85" s="1248"/>
      <c r="AO85" s="1248"/>
      <c r="AP85" s="1248"/>
      <c r="AQ85" s="1248"/>
    </row>
    <row r="86" spans="2:43">
      <c r="B86" s="1285" t="s">
        <v>4127</v>
      </c>
      <c r="C86" s="1249"/>
      <c r="D86" s="1250"/>
      <c r="E86" s="1250"/>
      <c r="F86" s="1250"/>
      <c r="G86" s="1284">
        <v>0</v>
      </c>
      <c r="H86" s="1284"/>
      <c r="I86" s="1284">
        <v>0</v>
      </c>
      <c r="J86" s="1284"/>
      <c r="K86" s="1284">
        <v>0</v>
      </c>
      <c r="L86" s="1284"/>
      <c r="M86" s="1284">
        <v>0</v>
      </c>
      <c r="N86" s="1284"/>
      <c r="O86" s="1284">
        <f>BS!I22</f>
        <v>37</v>
      </c>
      <c r="P86" s="1284"/>
      <c r="Q86" s="1269">
        <f>G86+I86+K86+O86</f>
        <v>37</v>
      </c>
      <c r="S86" s="1284"/>
      <c r="T86" s="1284"/>
      <c r="U86" s="1284"/>
      <c r="V86" s="1284"/>
      <c r="W86" s="1284"/>
      <c r="X86" s="1284"/>
      <c r="Y86" s="1281"/>
      <c r="Z86" s="1251"/>
      <c r="AA86" s="1253"/>
      <c r="AB86" s="1253"/>
      <c r="AC86" s="1253"/>
      <c r="AD86" s="1253"/>
      <c r="AE86" s="1253"/>
      <c r="AF86" s="1253"/>
      <c r="AG86" s="1248"/>
      <c r="AH86" s="1248"/>
      <c r="AI86" s="1248"/>
      <c r="AJ86" s="1248"/>
      <c r="AK86" s="1248"/>
      <c r="AL86" s="1248"/>
      <c r="AM86" s="1248"/>
      <c r="AN86" s="1248"/>
      <c r="AO86" s="1248"/>
      <c r="AP86" s="1248"/>
      <c r="AQ86" s="1248"/>
    </row>
    <row r="87" spans="2:43">
      <c r="B87" s="1285" t="s">
        <v>4133</v>
      </c>
      <c r="C87" s="1249"/>
      <c r="D87" s="1250"/>
      <c r="E87" s="1250"/>
      <c r="F87" s="1250"/>
      <c r="G87" s="1284">
        <v>0</v>
      </c>
      <c r="H87" s="1284"/>
      <c r="I87" s="1284">
        <v>0</v>
      </c>
      <c r="J87" s="1284"/>
      <c r="K87" s="1284">
        <v>0</v>
      </c>
      <c r="L87" s="1284"/>
      <c r="M87" s="1284">
        <v>0</v>
      </c>
      <c r="N87" s="1284"/>
      <c r="O87" s="1284">
        <f>BS!I24</f>
        <v>23</v>
      </c>
      <c r="P87" s="1284"/>
      <c r="Q87" s="1269">
        <f>G87+I87+K87+O87</f>
        <v>23</v>
      </c>
      <c r="S87" s="1284"/>
      <c r="T87" s="1284"/>
      <c r="U87" s="1284"/>
      <c r="V87" s="1284"/>
      <c r="W87" s="1284"/>
      <c r="X87" s="1284"/>
      <c r="Y87" s="1281"/>
      <c r="Z87" s="1251"/>
      <c r="AA87" s="1253"/>
      <c r="AB87" s="1253"/>
      <c r="AC87" s="1253"/>
      <c r="AD87" s="1253"/>
      <c r="AE87" s="1253"/>
      <c r="AF87" s="1253"/>
      <c r="AG87" s="1248"/>
      <c r="AH87" s="1248"/>
      <c r="AI87" s="1248"/>
      <c r="AJ87" s="1248"/>
      <c r="AK87" s="1248"/>
      <c r="AL87" s="1248"/>
      <c r="AM87" s="1248"/>
      <c r="AN87" s="1248"/>
      <c r="AO87" s="1248"/>
      <c r="AP87" s="1248"/>
      <c r="AQ87" s="1248"/>
    </row>
    <row r="88" spans="2:43">
      <c r="B88" s="1285" t="s">
        <v>3162</v>
      </c>
      <c r="C88" s="1249"/>
      <c r="D88" s="1250"/>
      <c r="E88" s="1250"/>
      <c r="F88" s="1250"/>
      <c r="G88" s="1284">
        <v>0</v>
      </c>
      <c r="H88" s="1284"/>
      <c r="I88" s="1284">
        <v>0</v>
      </c>
      <c r="J88" s="1284"/>
      <c r="K88" s="1284"/>
      <c r="L88" s="1284"/>
      <c r="M88" s="1284">
        <v>0</v>
      </c>
      <c r="N88" s="1284"/>
      <c r="O88" s="1284">
        <f>BS!I26</f>
        <v>804</v>
      </c>
      <c r="P88" s="1284"/>
      <c r="Q88" s="1269">
        <f>G88+I88+K88+O88</f>
        <v>804</v>
      </c>
      <c r="S88" s="1284"/>
      <c r="T88" s="1284"/>
      <c r="U88" s="1284"/>
      <c r="V88" s="1284"/>
      <c r="W88" s="1284"/>
      <c r="X88" s="1284"/>
      <c r="Y88" s="1281"/>
      <c r="Z88" s="1251"/>
      <c r="AA88" s="1253"/>
      <c r="AB88" s="1253"/>
      <c r="AC88" s="1253"/>
      <c r="AD88" s="1253"/>
      <c r="AE88" s="1253"/>
      <c r="AF88" s="1253"/>
      <c r="AG88" s="1248"/>
      <c r="AH88" s="1248"/>
      <c r="AI88" s="1248"/>
      <c r="AJ88" s="1248"/>
      <c r="AK88" s="1248"/>
      <c r="AL88" s="1248"/>
      <c r="AM88" s="1248"/>
      <c r="AN88" s="1248"/>
      <c r="AO88" s="1248"/>
      <c r="AP88" s="1248"/>
      <c r="AQ88" s="1248"/>
    </row>
    <row r="89" spans="2:43" ht="14.4" thickBot="1">
      <c r="B89" s="1286"/>
      <c r="C89" s="1249"/>
      <c r="D89" s="1250"/>
      <c r="E89" s="1250"/>
      <c r="F89" s="1250"/>
      <c r="G89" s="1283">
        <f>SUM(G73:G88)</f>
        <v>0</v>
      </c>
      <c r="H89" s="1284"/>
      <c r="I89" s="1283">
        <f>SUM(I73:I88)</f>
        <v>0</v>
      </c>
      <c r="J89" s="1284"/>
      <c r="K89" s="1283">
        <f>SUM(K73:K88)</f>
        <v>0</v>
      </c>
      <c r="L89" s="1284"/>
      <c r="M89" s="1283"/>
      <c r="N89" s="1284"/>
      <c r="O89" s="1283">
        <f>SUM(O73:O88)</f>
        <v>8887</v>
      </c>
      <c r="P89" s="1284"/>
      <c r="Q89" s="1283">
        <f>SUM(Q73:Q88)</f>
        <v>8887</v>
      </c>
      <c r="S89" s="1284"/>
      <c r="T89" s="1284"/>
      <c r="U89" s="1284"/>
      <c r="V89" s="1284"/>
      <c r="W89" s="1284"/>
      <c r="X89" s="1284"/>
      <c r="Y89" s="1284"/>
      <c r="Z89" s="1251"/>
      <c r="AA89" s="1253"/>
      <c r="AB89" s="1253"/>
      <c r="AC89" s="1253"/>
      <c r="AD89" s="1253"/>
      <c r="AE89" s="1253"/>
      <c r="AF89" s="1253"/>
      <c r="AG89" s="1248"/>
      <c r="AH89" s="1248"/>
      <c r="AI89" s="1248"/>
      <c r="AJ89" s="1248"/>
      <c r="AK89" s="1248"/>
      <c r="AL89" s="1248"/>
      <c r="AM89" s="1248"/>
      <c r="AN89" s="1248"/>
      <c r="AO89" s="1248"/>
      <c r="AP89" s="1248"/>
      <c r="AQ89" s="1248"/>
    </row>
    <row r="90" spans="2:43" ht="14.4" thickTop="1">
      <c r="B90" s="1286"/>
      <c r="C90" s="1249"/>
      <c r="D90" s="1250"/>
      <c r="E90" s="1250"/>
      <c r="F90" s="1250"/>
      <c r="G90" s="1284"/>
      <c r="H90" s="1284"/>
      <c r="I90" s="1284"/>
      <c r="J90" s="1284"/>
      <c r="K90" s="1284"/>
      <c r="L90" s="1284"/>
      <c r="M90" s="1284"/>
      <c r="N90" s="1284"/>
      <c r="O90" s="1284"/>
      <c r="P90" s="1284"/>
      <c r="Q90" s="1284"/>
      <c r="S90" s="1284"/>
      <c r="T90" s="1284"/>
      <c r="U90" s="1284"/>
      <c r="V90" s="1284"/>
      <c r="W90" s="1284"/>
      <c r="X90" s="1284"/>
      <c r="Y90" s="1284"/>
      <c r="Z90" s="1251"/>
      <c r="AA90" s="1253"/>
      <c r="AB90" s="1253"/>
      <c r="AC90" s="1253"/>
      <c r="AD90" s="1253"/>
      <c r="AE90" s="1253"/>
      <c r="AF90" s="1253"/>
      <c r="AG90" s="1248"/>
      <c r="AH90" s="1248"/>
      <c r="AI90" s="1248"/>
      <c r="AJ90" s="1248"/>
      <c r="AK90" s="1248"/>
      <c r="AL90" s="1248"/>
      <c r="AM90" s="1248"/>
      <c r="AN90" s="1248"/>
      <c r="AO90" s="1248"/>
      <c r="AP90" s="1248"/>
      <c r="AQ90" s="1248"/>
    </row>
    <row r="91" spans="2:43">
      <c r="B91" s="1286"/>
      <c r="C91" s="1249"/>
      <c r="D91" s="1250"/>
      <c r="E91" s="1250"/>
      <c r="F91" s="1250"/>
      <c r="G91" s="1284"/>
      <c r="H91" s="1284"/>
      <c r="I91" s="1284"/>
      <c r="J91" s="1284"/>
      <c r="K91" s="1284"/>
      <c r="L91" s="1284"/>
      <c r="M91" s="1284"/>
      <c r="N91" s="1284"/>
      <c r="O91" s="1284"/>
      <c r="P91" s="1284"/>
      <c r="Q91" s="1284"/>
      <c r="S91" s="1284"/>
      <c r="T91" s="1284"/>
      <c r="U91" s="1284"/>
      <c r="V91" s="1284"/>
      <c r="W91" s="1284"/>
      <c r="X91" s="1284"/>
      <c r="Y91" s="1284"/>
      <c r="Z91" s="1251"/>
      <c r="AA91" s="1253"/>
      <c r="AB91" s="1253"/>
      <c r="AC91" s="1253"/>
      <c r="AD91" s="1253"/>
      <c r="AE91" s="1253"/>
      <c r="AF91" s="1253"/>
      <c r="AG91" s="1248"/>
      <c r="AH91" s="1248"/>
      <c r="AI91" s="1248"/>
      <c r="AJ91" s="1248"/>
      <c r="AK91" s="1248"/>
      <c r="AL91" s="1248"/>
      <c r="AM91" s="1248"/>
      <c r="AN91" s="1248"/>
      <c r="AO91" s="1248"/>
      <c r="AP91" s="1248"/>
      <c r="AQ91" s="1248"/>
    </row>
    <row r="92" spans="2:43">
      <c r="C92" s="1249"/>
      <c r="D92" s="1250"/>
      <c r="E92" s="1250"/>
      <c r="F92" s="1250"/>
      <c r="G92" s="3026" t="s">
        <v>3823</v>
      </c>
      <c r="H92" s="2979"/>
      <c r="I92" s="2979"/>
      <c r="J92" s="2979"/>
      <c r="K92" s="2979"/>
      <c r="L92" s="2979"/>
      <c r="M92" s="2979"/>
      <c r="N92" s="2979"/>
      <c r="O92" s="2979"/>
      <c r="P92" s="2979"/>
      <c r="Q92" s="2979"/>
      <c r="R92" s="2979"/>
      <c r="S92" s="2979"/>
      <c r="T92" s="2979"/>
      <c r="U92" s="2979"/>
      <c r="V92" s="2979"/>
      <c r="W92" s="2979"/>
      <c r="X92" s="2979"/>
      <c r="Y92" s="2979"/>
      <c r="Z92" s="1251"/>
      <c r="AA92" s="1252"/>
      <c r="AB92" s="1253"/>
      <c r="AC92" s="1253"/>
      <c r="AD92" s="1253"/>
      <c r="AE92" s="1253"/>
      <c r="AF92" s="1253"/>
      <c r="AG92" s="1248"/>
      <c r="AH92" s="1248"/>
      <c r="AI92" s="1248"/>
      <c r="AJ92" s="1248"/>
      <c r="AK92" s="1248"/>
      <c r="AL92" s="1248"/>
      <c r="AM92" s="1248"/>
      <c r="AN92" s="1248"/>
      <c r="AO92" s="1248"/>
      <c r="AP92" s="1248"/>
      <c r="AQ92" s="1248"/>
    </row>
    <row r="93" spans="2:43">
      <c r="C93" s="1249"/>
      <c r="D93" s="1250"/>
      <c r="E93" s="1250"/>
      <c r="F93" s="1250"/>
      <c r="G93" s="2979" t="s">
        <v>4059</v>
      </c>
      <c r="H93" s="2979"/>
      <c r="I93" s="2979"/>
      <c r="J93" s="2979"/>
      <c r="K93" s="2979"/>
      <c r="L93" s="2979"/>
      <c r="M93" s="2979"/>
      <c r="N93" s="2979"/>
      <c r="O93" s="2979"/>
      <c r="P93" s="2979"/>
      <c r="Q93" s="2979"/>
      <c r="R93" s="1254">
        <v>42369</v>
      </c>
      <c r="S93" s="2979" t="s">
        <v>4060</v>
      </c>
      <c r="T93" s="2979"/>
      <c r="U93" s="2979"/>
      <c r="V93" s="2979"/>
      <c r="W93" s="2979"/>
      <c r="X93" s="2979"/>
      <c r="Y93" s="2979"/>
      <c r="Z93" s="1251"/>
      <c r="AA93" s="1255"/>
      <c r="AB93" s="1253"/>
      <c r="AC93" s="1253"/>
      <c r="AD93" s="1253"/>
      <c r="AE93" s="1253"/>
      <c r="AF93" s="1253"/>
      <c r="AG93" s="1248"/>
      <c r="AH93" s="1248"/>
      <c r="AI93" s="1248"/>
      <c r="AJ93" s="1248"/>
      <c r="AK93" s="1248"/>
      <c r="AL93" s="1248"/>
      <c r="AM93" s="1248"/>
      <c r="AN93" s="1248"/>
      <c r="AO93" s="1248"/>
      <c r="AP93" s="1248"/>
      <c r="AQ93" s="1248"/>
    </row>
    <row r="94" spans="2:43" ht="15" customHeight="1">
      <c r="C94" s="1249"/>
      <c r="D94" s="1250"/>
      <c r="E94" s="1250"/>
      <c r="F94" s="1250"/>
      <c r="G94" s="3021" t="s">
        <v>4117</v>
      </c>
      <c r="H94" s="1256"/>
      <c r="I94" s="3021" t="s">
        <v>4118</v>
      </c>
      <c r="J94" s="1257"/>
      <c r="K94" s="3021" t="s">
        <v>4119</v>
      </c>
      <c r="L94" s="1258"/>
      <c r="M94" s="3024" t="s">
        <v>4109</v>
      </c>
      <c r="N94" s="1258"/>
      <c r="O94" s="3021" t="s">
        <v>4128</v>
      </c>
      <c r="P94" s="1258"/>
      <c r="Q94" s="3021" t="s">
        <v>2928</v>
      </c>
      <c r="R94" s="1259"/>
      <c r="S94" s="1198"/>
      <c r="T94" s="1198"/>
      <c r="U94" s="1198"/>
      <c r="V94" s="1198"/>
      <c r="W94" s="1198"/>
      <c r="X94" s="1198"/>
      <c r="Y94" s="1198"/>
      <c r="Z94" s="1251"/>
      <c r="AB94" s="1253"/>
      <c r="AC94" s="1253"/>
      <c r="AD94" s="1253"/>
      <c r="AE94" s="1253"/>
      <c r="AF94" s="1253"/>
      <c r="AG94" s="1248"/>
      <c r="AH94" s="1248"/>
      <c r="AI94" s="1248"/>
      <c r="AJ94" s="1248"/>
      <c r="AK94" s="1248"/>
      <c r="AL94" s="1248"/>
      <c r="AM94" s="1248"/>
      <c r="AN94" s="1248"/>
      <c r="AO94" s="1248"/>
      <c r="AP94" s="1248"/>
      <c r="AQ94" s="1248"/>
    </row>
    <row r="95" spans="2:43">
      <c r="C95" s="1249"/>
      <c r="D95" s="1250"/>
      <c r="E95" s="1250"/>
      <c r="F95" s="1250"/>
      <c r="G95" s="3022"/>
      <c r="H95" s="1256"/>
      <c r="I95" s="3022"/>
      <c r="J95" s="1257"/>
      <c r="K95" s="3022"/>
      <c r="L95" s="1258"/>
      <c r="M95" s="2978"/>
      <c r="N95" s="1258"/>
      <c r="O95" s="3022"/>
      <c r="P95" s="1258"/>
      <c r="Q95" s="3022"/>
      <c r="R95" s="1259"/>
      <c r="S95" s="1198"/>
      <c r="T95" s="1198"/>
      <c r="U95" s="1198"/>
      <c r="V95" s="1198"/>
      <c r="W95" s="1198"/>
      <c r="X95" s="1198"/>
      <c r="Y95" s="1198"/>
      <c r="Z95" s="1251"/>
      <c r="AB95" s="1253"/>
      <c r="AC95" s="1253"/>
      <c r="AD95" s="1253"/>
      <c r="AE95" s="1253"/>
      <c r="AF95" s="1253"/>
      <c r="AG95" s="1248"/>
      <c r="AH95" s="1248"/>
      <c r="AI95" s="1248"/>
      <c r="AJ95" s="1248"/>
      <c r="AK95" s="1248"/>
      <c r="AL95" s="1248"/>
      <c r="AM95" s="1248"/>
      <c r="AN95" s="1248"/>
      <c r="AO95" s="1248"/>
      <c r="AP95" s="1248"/>
      <c r="AQ95" s="1248"/>
    </row>
    <row r="96" spans="2:43">
      <c r="C96" s="1249"/>
      <c r="D96" s="1250"/>
      <c r="E96" s="1250"/>
      <c r="F96" s="1250"/>
      <c r="G96" s="3023"/>
      <c r="H96" s="1256"/>
      <c r="I96" s="3023"/>
      <c r="J96" s="1257"/>
      <c r="K96" s="3022"/>
      <c r="L96" s="1258"/>
      <c r="M96" s="2978"/>
      <c r="N96" s="1258"/>
      <c r="O96" s="3023"/>
      <c r="P96" s="1258"/>
      <c r="Q96" s="3023"/>
      <c r="R96" s="1259"/>
      <c r="S96" s="1260"/>
      <c r="T96" s="1256"/>
      <c r="U96" s="1260"/>
      <c r="V96" s="1257"/>
      <c r="W96" s="1260"/>
      <c r="X96" s="1258"/>
      <c r="Y96" s="1260"/>
      <c r="Z96" s="1251"/>
      <c r="AB96" s="1253"/>
      <c r="AC96" s="1253"/>
      <c r="AD96" s="1253"/>
      <c r="AE96" s="1253"/>
      <c r="AF96" s="1253"/>
      <c r="AG96" s="1248"/>
      <c r="AH96" s="1248"/>
      <c r="AI96" s="1248"/>
      <c r="AJ96" s="1248"/>
      <c r="AK96" s="1248"/>
      <c r="AL96" s="1248"/>
      <c r="AM96" s="1248"/>
      <c r="AN96" s="1248"/>
      <c r="AO96" s="1248"/>
      <c r="AP96" s="1248"/>
      <c r="AQ96" s="1248"/>
    </row>
    <row r="97" spans="2:43">
      <c r="C97" s="1249"/>
      <c r="D97" s="1250"/>
      <c r="E97" s="1250"/>
      <c r="F97" s="1250"/>
      <c r="G97" s="3023"/>
      <c r="H97" s="1256"/>
      <c r="I97" s="3023"/>
      <c r="J97" s="1257"/>
      <c r="K97" s="3022"/>
      <c r="L97" s="1258"/>
      <c r="M97" s="2978"/>
      <c r="N97" s="1258"/>
      <c r="O97" s="3023"/>
      <c r="P97" s="1258"/>
      <c r="Q97" s="3023"/>
      <c r="R97" s="1259"/>
      <c r="S97" s="1260" t="s">
        <v>3579</v>
      </c>
      <c r="T97" s="1256"/>
      <c r="U97" s="1260" t="s">
        <v>3580</v>
      </c>
      <c r="V97" s="1257"/>
      <c r="W97" s="1260" t="s">
        <v>3581</v>
      </c>
      <c r="X97" s="1258"/>
      <c r="Y97" s="1260" t="s">
        <v>2928</v>
      </c>
      <c r="Z97" s="1251"/>
      <c r="AB97" s="1253"/>
      <c r="AC97" s="1253"/>
      <c r="AD97" s="1253"/>
      <c r="AE97" s="1253"/>
      <c r="AF97" s="1253"/>
      <c r="AG97" s="1248"/>
      <c r="AH97" s="1248"/>
      <c r="AI97" s="1248"/>
      <c r="AJ97" s="1248"/>
      <c r="AK97" s="1248"/>
      <c r="AL97" s="1248"/>
      <c r="AM97" s="1248"/>
      <c r="AN97" s="1248"/>
      <c r="AO97" s="1248"/>
      <c r="AP97" s="1248"/>
      <c r="AQ97" s="1248"/>
    </row>
    <row r="98" spans="2:43">
      <c r="C98" s="1249"/>
      <c r="D98" s="1250"/>
      <c r="E98" s="1250"/>
      <c r="F98" s="1261"/>
      <c r="G98" s="3025" t="s">
        <v>4129</v>
      </c>
      <c r="H98" s="3025"/>
      <c r="I98" s="3025"/>
      <c r="J98" s="3025"/>
      <c r="K98" s="3025"/>
      <c r="L98" s="3025"/>
      <c r="M98" s="3025"/>
      <c r="N98" s="3025"/>
      <c r="O98" s="3025"/>
      <c r="P98" s="3025"/>
      <c r="Q98" s="3025"/>
      <c r="R98" s="1258"/>
      <c r="S98" s="3025" t="s">
        <v>4122</v>
      </c>
      <c r="T98" s="3025"/>
      <c r="U98" s="3025"/>
      <c r="V98" s="3025"/>
      <c r="W98" s="3025"/>
      <c r="X98" s="3025"/>
      <c r="Y98" s="3025"/>
      <c r="Z98" s="1251"/>
      <c r="AB98" s="1253"/>
      <c r="AC98" s="1253"/>
      <c r="AD98" s="1253"/>
      <c r="AE98" s="1253"/>
      <c r="AF98" s="1253"/>
      <c r="AG98" s="1248"/>
      <c r="AH98" s="1248"/>
      <c r="AI98" s="1248"/>
      <c r="AJ98" s="1248"/>
      <c r="AK98" s="1248"/>
      <c r="AL98" s="1248"/>
      <c r="AM98" s="1248"/>
      <c r="AN98" s="1248"/>
      <c r="AO98" s="1248"/>
      <c r="AP98" s="1248"/>
      <c r="AQ98" s="1248"/>
    </row>
    <row r="99" spans="2:43">
      <c r="B99" s="1174" t="s">
        <v>4066</v>
      </c>
      <c r="C99" s="1249"/>
      <c r="D99" s="1250"/>
      <c r="E99" s="1250"/>
      <c r="F99" s="1250"/>
      <c r="G99" s="1301"/>
      <c r="H99" s="1301"/>
      <c r="I99" s="1301"/>
      <c r="J99" s="1301"/>
      <c r="K99" s="1301"/>
      <c r="L99" s="1301"/>
      <c r="M99" s="1301"/>
      <c r="N99" s="1301"/>
      <c r="O99" s="1301"/>
      <c r="P99" s="1301"/>
      <c r="Q99" s="1301"/>
      <c r="R99" s="1258"/>
      <c r="S99" s="1301"/>
      <c r="T99" s="1301"/>
      <c r="U99" s="1301"/>
      <c r="V99" s="1301"/>
      <c r="W99" s="1301"/>
      <c r="X99" s="1301"/>
      <c r="Y99" s="1301"/>
      <c r="Z99" s="1251"/>
      <c r="AB99" s="1253"/>
      <c r="AC99" s="1253"/>
      <c r="AD99" s="1253"/>
      <c r="AE99" s="1253"/>
      <c r="AF99" s="1253"/>
      <c r="AG99" s="1248"/>
      <c r="AH99" s="1248"/>
      <c r="AI99" s="1248"/>
      <c r="AJ99" s="1248"/>
      <c r="AK99" s="1248"/>
      <c r="AL99" s="1248"/>
      <c r="AM99" s="1248"/>
      <c r="AN99" s="1248"/>
      <c r="AO99" s="1248"/>
      <c r="AP99" s="1248"/>
      <c r="AQ99" s="1248"/>
    </row>
    <row r="100" spans="2:43">
      <c r="C100" s="1249"/>
      <c r="D100" s="1250"/>
      <c r="E100" s="1250"/>
      <c r="F100" s="1250"/>
      <c r="G100" s="1301"/>
      <c r="H100" s="1301"/>
      <c r="I100" s="1301"/>
      <c r="J100" s="1301"/>
      <c r="K100" s="1301"/>
      <c r="L100" s="1301"/>
      <c r="M100" s="1301"/>
      <c r="N100" s="1301"/>
      <c r="O100" s="1301"/>
      <c r="P100" s="1301"/>
      <c r="Q100" s="1301"/>
      <c r="R100" s="1258"/>
      <c r="S100" s="1301"/>
      <c r="T100" s="1301"/>
      <c r="U100" s="1301"/>
      <c r="V100" s="1301"/>
      <c r="W100" s="1301"/>
      <c r="X100" s="1301"/>
      <c r="Y100" s="1301"/>
      <c r="Z100" s="1251"/>
      <c r="AB100" s="1253"/>
      <c r="AC100" s="1253"/>
      <c r="AD100" s="1253"/>
      <c r="AE100" s="1253"/>
      <c r="AF100" s="1253"/>
      <c r="AG100" s="1248"/>
      <c r="AH100" s="1248"/>
      <c r="AI100" s="1248"/>
      <c r="AJ100" s="1248"/>
      <c r="AK100" s="1248"/>
      <c r="AL100" s="1248"/>
      <c r="AM100" s="1248"/>
      <c r="AN100" s="1248"/>
      <c r="AO100" s="1248"/>
      <c r="AP100" s="1248"/>
      <c r="AQ100" s="1248"/>
    </row>
    <row r="101" spans="2:43">
      <c r="B101" s="1267" t="s">
        <v>3797</v>
      </c>
      <c r="C101" s="1249"/>
      <c r="D101" s="1250"/>
      <c r="E101" s="1250"/>
      <c r="F101" s="1250"/>
      <c r="U101" s="1263"/>
      <c r="V101" s="1263"/>
      <c r="W101" s="1264"/>
      <c r="X101" s="1265"/>
      <c r="Y101" s="1266"/>
      <c r="Z101" s="1251"/>
      <c r="AB101" s="1253"/>
      <c r="AC101" s="1253"/>
      <c r="AD101" s="1253"/>
      <c r="AE101" s="1253"/>
      <c r="AF101" s="1253"/>
      <c r="AG101" s="1248"/>
      <c r="AH101" s="1248"/>
      <c r="AI101" s="1248"/>
      <c r="AJ101" s="1248"/>
      <c r="AK101" s="1248"/>
      <c r="AL101" s="1248"/>
      <c r="AM101" s="1248"/>
      <c r="AN101" s="1248"/>
      <c r="AO101" s="1248"/>
      <c r="AP101" s="1248"/>
      <c r="AQ101" s="1248"/>
    </row>
    <row r="102" spans="2:43">
      <c r="B102" s="1268" t="s">
        <v>4123</v>
      </c>
      <c r="C102" s="1249"/>
      <c r="D102" s="1250"/>
      <c r="E102" s="1250"/>
      <c r="G102" s="1298">
        <v>302431552</v>
      </c>
      <c r="H102" s="1297" t="e">
        <f>'[201]6.1'!#REF!</f>
        <v>#REF!</v>
      </c>
      <c r="I102" s="1298">
        <v>102717490</v>
      </c>
      <c r="K102" s="1287">
        <v>0</v>
      </c>
      <c r="M102" s="1294">
        <v>0</v>
      </c>
      <c r="O102" s="1287">
        <v>0</v>
      </c>
      <c r="Q102" s="1287">
        <f>G102+I102+K102+O102</f>
        <v>405149042</v>
      </c>
      <c r="S102" s="1287">
        <f>G102</f>
        <v>302431552</v>
      </c>
      <c r="T102" s="1287"/>
      <c r="U102" s="1287">
        <v>0</v>
      </c>
      <c r="V102" s="1287"/>
      <c r="W102" s="1287">
        <v>0</v>
      </c>
      <c r="X102" s="1265"/>
      <c r="Y102" s="1287">
        <f>S102+U102+W102</f>
        <v>302431552</v>
      </c>
      <c r="Z102" s="1251"/>
      <c r="AA102" s="1270"/>
      <c r="AB102" s="1253"/>
      <c r="AC102" s="1253"/>
      <c r="AD102" s="1253"/>
      <c r="AE102" s="1253"/>
      <c r="AF102" s="1253"/>
      <c r="AG102" s="1248"/>
      <c r="AH102" s="1248"/>
      <c r="AI102" s="1248"/>
      <c r="AJ102" s="1248"/>
      <c r="AK102" s="1248"/>
      <c r="AL102" s="1248"/>
      <c r="AM102" s="1248"/>
      <c r="AN102" s="1248"/>
      <c r="AO102" s="1248"/>
      <c r="AP102" s="1248"/>
      <c r="AQ102" s="1248"/>
    </row>
    <row r="103" spans="2:43">
      <c r="B103" s="1271"/>
      <c r="C103" s="1249"/>
      <c r="D103" s="1250"/>
      <c r="E103" s="1250"/>
      <c r="G103" s="1287"/>
      <c r="I103" s="1287"/>
      <c r="K103" s="1287"/>
      <c r="O103" s="1287"/>
      <c r="Q103" s="1287"/>
      <c r="S103" s="1287"/>
      <c r="T103" s="1287"/>
      <c r="U103" s="1287"/>
      <c r="V103" s="1287"/>
      <c r="W103" s="1287"/>
      <c r="X103" s="1265"/>
      <c r="Y103" s="1287"/>
      <c r="Z103" s="1251"/>
      <c r="AA103" s="1270"/>
      <c r="AB103" s="1253"/>
      <c r="AC103" s="1253"/>
      <c r="AD103" s="1253"/>
      <c r="AE103" s="1253"/>
      <c r="AF103" s="1253"/>
      <c r="AG103" s="1248"/>
      <c r="AH103" s="1248"/>
      <c r="AI103" s="1248"/>
      <c r="AJ103" s="1248"/>
      <c r="AK103" s="1248"/>
      <c r="AL103" s="1248"/>
      <c r="AM103" s="1248"/>
      <c r="AN103" s="1248"/>
      <c r="AO103" s="1248"/>
      <c r="AP103" s="1248"/>
      <c r="AQ103" s="1248"/>
    </row>
    <row r="104" spans="2:43">
      <c r="B104" s="1267" t="s">
        <v>3078</v>
      </c>
      <c r="C104" s="1249"/>
      <c r="D104" s="1250"/>
      <c r="E104" s="1250"/>
      <c r="G104" s="1287"/>
      <c r="I104" s="1287"/>
      <c r="K104" s="1287"/>
      <c r="O104" s="1287"/>
      <c r="Q104" s="1287"/>
      <c r="S104" s="1287"/>
      <c r="T104" s="1287"/>
      <c r="U104" s="1287"/>
      <c r="V104" s="1287"/>
      <c r="W104" s="1287"/>
      <c r="X104" s="1265"/>
      <c r="Y104" s="1287"/>
      <c r="Z104" s="1251"/>
      <c r="AA104" s="1270"/>
      <c r="AB104" s="1253"/>
      <c r="AC104" s="1253"/>
      <c r="AD104" s="1253"/>
      <c r="AE104" s="1253"/>
      <c r="AF104" s="1253"/>
      <c r="AG104" s="1248"/>
      <c r="AH104" s="1248"/>
      <c r="AI104" s="1248"/>
      <c r="AJ104" s="1248"/>
      <c r="AK104" s="1248"/>
      <c r="AL104" s="1248"/>
      <c r="AM104" s="1248"/>
      <c r="AN104" s="1248"/>
      <c r="AO104" s="1248"/>
      <c r="AP104" s="1248"/>
      <c r="AQ104" s="1248"/>
    </row>
    <row r="105" spans="2:43">
      <c r="B105" s="1268" t="s">
        <v>4130</v>
      </c>
      <c r="C105" s="1249"/>
      <c r="D105" s="1250"/>
      <c r="E105" s="1250"/>
      <c r="F105" s="1250"/>
      <c r="G105" s="1287">
        <v>60729900</v>
      </c>
      <c r="I105" s="1294">
        <v>0</v>
      </c>
      <c r="K105" s="1287">
        <v>0</v>
      </c>
      <c r="M105" s="1294">
        <v>0</v>
      </c>
      <c r="O105" s="1287">
        <v>0</v>
      </c>
      <c r="Q105" s="1287">
        <f>G105+I105+K105+O105</f>
        <v>60729900</v>
      </c>
      <c r="S105" s="1287">
        <v>0</v>
      </c>
      <c r="T105" s="1287"/>
      <c r="U105" s="1287">
        <f>G105+I105</f>
        <v>60729900</v>
      </c>
      <c r="V105" s="1287"/>
      <c r="W105" s="1287">
        <v>0</v>
      </c>
      <c r="X105" s="1265"/>
      <c r="Y105" s="1287">
        <f>S105+U105+W105</f>
        <v>60729900</v>
      </c>
      <c r="Z105" s="1251"/>
      <c r="AA105" s="1273"/>
      <c r="AB105" s="1253"/>
      <c r="AC105" s="1253"/>
      <c r="AD105" s="1253"/>
      <c r="AE105" s="1253"/>
      <c r="AF105" s="1253"/>
      <c r="AG105" s="1248"/>
      <c r="AH105" s="1248"/>
      <c r="AI105" s="1248"/>
      <c r="AJ105" s="1248"/>
      <c r="AK105" s="1248"/>
      <c r="AL105" s="1248"/>
      <c r="AM105" s="1248"/>
      <c r="AN105" s="1248"/>
      <c r="AO105" s="1248"/>
      <c r="AP105" s="1248"/>
      <c r="AQ105" s="1248"/>
    </row>
    <row r="106" spans="2:43">
      <c r="B106" s="1268" t="s">
        <v>4131</v>
      </c>
      <c r="C106" s="1249"/>
      <c r="D106" s="1250"/>
      <c r="E106" s="1250"/>
      <c r="F106" s="1250"/>
      <c r="G106" s="1287">
        <v>26343416</v>
      </c>
      <c r="I106" s="1294">
        <v>0</v>
      </c>
      <c r="K106" s="1287">
        <v>0</v>
      </c>
      <c r="M106" s="1294">
        <v>0</v>
      </c>
      <c r="O106" s="1287">
        <v>0</v>
      </c>
      <c r="Q106" s="1287">
        <f>G106+I106+K106+O106</f>
        <v>26343416</v>
      </c>
      <c r="S106" s="1287">
        <v>0</v>
      </c>
      <c r="T106" s="1287"/>
      <c r="U106" s="1287">
        <f>G106</f>
        <v>26343416</v>
      </c>
      <c r="V106" s="1287"/>
      <c r="W106" s="1287">
        <v>0</v>
      </c>
      <c r="X106" s="1265"/>
      <c r="Y106" s="1287">
        <f>S106+U106+W106</f>
        <v>26343416</v>
      </c>
      <c r="Z106" s="1251"/>
      <c r="AA106" s="1273"/>
      <c r="AB106" s="1253"/>
      <c r="AC106" s="1253"/>
      <c r="AD106" s="1253"/>
      <c r="AE106" s="1253"/>
      <c r="AF106" s="1253"/>
      <c r="AG106" s="1248"/>
      <c r="AH106" s="1248"/>
      <c r="AI106" s="1248"/>
      <c r="AJ106" s="1248"/>
      <c r="AK106" s="1248"/>
      <c r="AL106" s="1248"/>
      <c r="AM106" s="1248"/>
      <c r="AN106" s="1248"/>
      <c r="AO106" s="1248"/>
      <c r="AP106" s="1248"/>
      <c r="AQ106" s="1248"/>
    </row>
    <row r="107" spans="2:43">
      <c r="B107" s="1268"/>
      <c r="C107" s="1249"/>
      <c r="D107" s="1250"/>
      <c r="E107" s="1250"/>
      <c r="F107" s="1250"/>
      <c r="G107" s="1287"/>
      <c r="I107" s="1287"/>
      <c r="K107" s="1287"/>
      <c r="O107" s="1287"/>
      <c r="Q107" s="1287"/>
      <c r="S107" s="1287"/>
      <c r="T107" s="1287"/>
      <c r="U107" s="1287"/>
      <c r="V107" s="1287"/>
      <c r="W107" s="1287"/>
      <c r="X107" s="1265"/>
      <c r="Y107" s="1287"/>
      <c r="Z107" s="1251"/>
      <c r="AA107" s="1273"/>
      <c r="AB107" s="1253"/>
      <c r="AC107" s="1253"/>
      <c r="AD107" s="1253"/>
      <c r="AE107" s="1253"/>
      <c r="AF107" s="1253"/>
      <c r="AG107" s="1248"/>
      <c r="AH107" s="1248"/>
      <c r="AI107" s="1248"/>
      <c r="AJ107" s="1248"/>
      <c r="AK107" s="1248"/>
      <c r="AL107" s="1248"/>
      <c r="AM107" s="1248"/>
      <c r="AN107" s="1248"/>
      <c r="AO107" s="1248"/>
      <c r="AP107" s="1248"/>
      <c r="AQ107" s="1248"/>
    </row>
    <row r="108" spans="2:43">
      <c r="B108" s="1274" t="s">
        <v>3072</v>
      </c>
      <c r="C108" s="1249"/>
      <c r="D108" s="1250"/>
      <c r="E108" s="1250"/>
      <c r="F108" s="1250"/>
      <c r="G108" s="1287"/>
      <c r="I108" s="1287"/>
      <c r="K108" s="1287"/>
      <c r="O108" s="1287"/>
      <c r="Q108" s="1287"/>
      <c r="S108" s="1287"/>
      <c r="T108" s="1287"/>
      <c r="U108" s="1287"/>
      <c r="V108" s="1287"/>
      <c r="W108" s="1287"/>
      <c r="X108" s="1265"/>
      <c r="Y108" s="1287"/>
      <c r="Z108" s="1251"/>
      <c r="AA108" s="1273"/>
      <c r="AB108" s="1253"/>
      <c r="AC108" s="1253"/>
      <c r="AD108" s="1253"/>
      <c r="AE108" s="1253"/>
      <c r="AF108" s="1253"/>
      <c r="AG108" s="1248"/>
      <c r="AH108" s="1248"/>
      <c r="AI108" s="1248"/>
      <c r="AJ108" s="1248"/>
      <c r="AK108" s="1248"/>
      <c r="AL108" s="1248"/>
      <c r="AM108" s="1248"/>
      <c r="AN108" s="1248"/>
      <c r="AO108" s="1248"/>
      <c r="AP108" s="1248"/>
      <c r="AQ108" s="1248"/>
    </row>
    <row r="109" spans="2:43">
      <c r="B109" s="1268" t="s">
        <v>4124</v>
      </c>
      <c r="C109" s="1249"/>
      <c r="D109" s="1250"/>
      <c r="E109" s="1250"/>
      <c r="F109" s="1250"/>
      <c r="G109" s="1299">
        <v>2008600</v>
      </c>
      <c r="I109" s="1294">
        <v>0</v>
      </c>
      <c r="K109" s="1287">
        <v>0</v>
      </c>
      <c r="M109" s="1294">
        <v>0</v>
      </c>
      <c r="O109" s="1287">
        <v>0</v>
      </c>
      <c r="Q109" s="1287">
        <f>G109+I109+K109+O109</f>
        <v>2008600</v>
      </c>
      <c r="S109" s="1287">
        <v>0</v>
      </c>
      <c r="T109" s="1287"/>
      <c r="U109" s="1287">
        <f>G109</f>
        <v>2008600</v>
      </c>
      <c r="V109" s="1287"/>
      <c r="W109" s="1287">
        <v>0</v>
      </c>
      <c r="X109" s="1265"/>
      <c r="Y109" s="1287">
        <f>S109+U109+W109</f>
        <v>2008600</v>
      </c>
      <c r="Z109" s="1251"/>
      <c r="AA109" s="1273"/>
      <c r="AB109" s="1253"/>
      <c r="AC109" s="1253"/>
      <c r="AD109" s="1253"/>
      <c r="AE109" s="1253"/>
      <c r="AF109" s="1253"/>
      <c r="AG109" s="1248"/>
      <c r="AH109" s="1248"/>
      <c r="AI109" s="1248"/>
      <c r="AJ109" s="1248"/>
      <c r="AK109" s="1248"/>
      <c r="AL109" s="1248"/>
      <c r="AM109" s="1248"/>
      <c r="AN109" s="1248"/>
      <c r="AO109" s="1248"/>
      <c r="AP109" s="1248"/>
      <c r="AQ109" s="1248"/>
    </row>
    <row r="110" spans="2:43" ht="14.4" thickBot="1">
      <c r="B110" s="1277"/>
      <c r="C110" s="1249"/>
      <c r="D110" s="1250"/>
      <c r="E110" s="1250"/>
      <c r="F110" s="1250"/>
      <c r="G110" s="1288">
        <f>SUM(G102:G109)</f>
        <v>391513468</v>
      </c>
      <c r="I110" s="1288">
        <f>SUM(I102:I109)</f>
        <v>102717490</v>
      </c>
      <c r="K110" s="1287"/>
      <c r="M110" s="1292"/>
      <c r="O110" s="1288">
        <f>SUM(O102:O109)</f>
        <v>0</v>
      </c>
      <c r="Q110" s="1288">
        <f>SUM(Q102:Q109)</f>
        <v>494230958</v>
      </c>
      <c r="S110" s="1288">
        <f>SUM(S102:S109)</f>
        <v>302431552</v>
      </c>
      <c r="T110" s="1287"/>
      <c r="U110" s="1288">
        <f>SUM(U102:U109)</f>
        <v>89081916</v>
      </c>
      <c r="V110" s="1287"/>
      <c r="W110" s="1288">
        <f>SUM(W102:W109)</f>
        <v>0</v>
      </c>
      <c r="X110" s="1265"/>
      <c r="Y110" s="1288">
        <f>SUM(Y102:Y109)</f>
        <v>391513468</v>
      </c>
      <c r="Z110" s="1251"/>
      <c r="AA110" s="1273"/>
      <c r="AB110" s="1253"/>
      <c r="AC110" s="1253"/>
      <c r="AD110" s="1253"/>
      <c r="AE110" s="1253"/>
      <c r="AF110" s="1253"/>
      <c r="AG110" s="1248"/>
      <c r="AH110" s="1248"/>
      <c r="AI110" s="1248"/>
      <c r="AJ110" s="1248"/>
      <c r="AK110" s="1248"/>
      <c r="AL110" s="1248"/>
      <c r="AM110" s="1248"/>
      <c r="AN110" s="1248"/>
      <c r="AO110" s="1248"/>
      <c r="AP110" s="1248"/>
      <c r="AQ110" s="1248"/>
    </row>
    <row r="111" spans="2:43" ht="14.4" thickTop="1">
      <c r="B111" s="1174" t="s">
        <v>4067</v>
      </c>
      <c r="C111" s="1249"/>
      <c r="D111" s="1250"/>
      <c r="E111" s="1250"/>
      <c r="F111" s="1278"/>
      <c r="S111" s="1287"/>
      <c r="T111" s="1287"/>
      <c r="U111" s="1287"/>
      <c r="V111" s="1287"/>
      <c r="W111" s="1287"/>
      <c r="X111" s="1265"/>
      <c r="Y111" s="1287"/>
      <c r="Z111" s="1251"/>
      <c r="AA111" s="1248"/>
      <c r="AB111" s="1253"/>
      <c r="AC111" s="1253"/>
      <c r="AD111" s="1253"/>
      <c r="AE111" s="1253"/>
      <c r="AF111" s="1253"/>
      <c r="AG111" s="1248"/>
      <c r="AH111" s="1248"/>
      <c r="AI111" s="1248"/>
      <c r="AJ111" s="1248"/>
      <c r="AK111" s="1248"/>
      <c r="AL111" s="1248"/>
      <c r="AM111" s="1248"/>
      <c r="AN111" s="1248"/>
      <c r="AO111" s="1248"/>
      <c r="AP111" s="1248"/>
      <c r="AQ111" s="1248"/>
    </row>
    <row r="112" spans="2:43">
      <c r="B112" s="1174"/>
      <c r="C112" s="1249"/>
      <c r="D112" s="1250"/>
      <c r="E112" s="1250"/>
      <c r="F112" s="1278"/>
      <c r="S112" s="1287"/>
      <c r="T112" s="1287"/>
      <c r="U112" s="1287"/>
      <c r="V112" s="1287"/>
      <c r="W112" s="1287"/>
      <c r="X112" s="1265"/>
      <c r="Y112" s="1287"/>
      <c r="Z112" s="1251"/>
      <c r="AA112" s="1248"/>
      <c r="AB112" s="1253"/>
      <c r="AC112" s="1253"/>
      <c r="AD112" s="1253"/>
      <c r="AE112" s="1253"/>
      <c r="AF112" s="1253"/>
      <c r="AG112" s="1248"/>
      <c r="AH112" s="1248"/>
      <c r="AI112" s="1248"/>
      <c r="AJ112" s="1248"/>
      <c r="AK112" s="1248"/>
      <c r="AL112" s="1248"/>
      <c r="AM112" s="1248"/>
      <c r="AN112" s="1248"/>
      <c r="AO112" s="1248"/>
      <c r="AP112" s="1248"/>
      <c r="AQ112" s="1248"/>
    </row>
    <row r="113" spans="2:43">
      <c r="B113" s="1267" t="s">
        <v>3797</v>
      </c>
      <c r="C113" s="1249"/>
      <c r="D113" s="1250"/>
      <c r="E113" s="1250"/>
      <c r="F113" s="1278"/>
      <c r="S113" s="1287"/>
      <c r="T113" s="1287"/>
      <c r="U113" s="1287"/>
      <c r="V113" s="1287"/>
      <c r="W113" s="1287"/>
      <c r="X113" s="1265"/>
      <c r="Y113" s="1287"/>
      <c r="Z113" s="1251"/>
      <c r="AA113" s="1248"/>
      <c r="AB113" s="1253"/>
      <c r="AC113" s="1253"/>
      <c r="AD113" s="1253"/>
      <c r="AE113" s="1253"/>
      <c r="AF113" s="1253"/>
      <c r="AG113" s="1248"/>
      <c r="AH113" s="1248"/>
      <c r="AI113" s="1248"/>
      <c r="AJ113" s="1248"/>
      <c r="AK113" s="1248"/>
      <c r="AL113" s="1248"/>
      <c r="AM113" s="1248"/>
      <c r="AN113" s="1248"/>
      <c r="AO113" s="1248"/>
      <c r="AP113" s="1248"/>
      <c r="AQ113" s="1248"/>
    </row>
    <row r="114" spans="2:43">
      <c r="B114" s="1279" t="s">
        <v>4125</v>
      </c>
      <c r="C114" s="1249"/>
      <c r="D114" s="1250"/>
      <c r="E114" s="1250"/>
      <c r="F114" s="1250"/>
      <c r="G114" s="1287">
        <v>0</v>
      </c>
      <c r="I114" s="1287">
        <v>0</v>
      </c>
      <c r="K114" s="1280">
        <v>0</v>
      </c>
      <c r="M114" s="1294">
        <v>0</v>
      </c>
      <c r="O114" s="1295">
        <v>52084953</v>
      </c>
      <c r="Q114" s="1287">
        <f>G114+I114+O114+K114</f>
        <v>52084953</v>
      </c>
      <c r="S114" s="1289"/>
      <c r="T114" s="1289"/>
      <c r="U114" s="1289"/>
      <c r="V114" s="1289"/>
      <c r="W114" s="1289"/>
      <c r="X114" s="1251"/>
      <c r="Y114" s="1289"/>
      <c r="Z114" s="1251"/>
      <c r="AA114" s="1253"/>
      <c r="AB114" s="1253"/>
      <c r="AC114" s="1253"/>
      <c r="AD114" s="1253"/>
      <c r="AE114" s="1253"/>
      <c r="AF114" s="1253"/>
      <c r="AG114" s="1248"/>
      <c r="AH114" s="1248"/>
      <c r="AI114" s="1248"/>
      <c r="AJ114" s="1248"/>
      <c r="AK114" s="1248"/>
      <c r="AL114" s="1248"/>
      <c r="AM114" s="1248"/>
      <c r="AN114" s="1248"/>
      <c r="AO114" s="1248"/>
      <c r="AP114" s="1248"/>
      <c r="AQ114" s="1248"/>
    </row>
    <row r="115" spans="2:43">
      <c r="B115" s="888" t="s">
        <v>4135</v>
      </c>
      <c r="C115" s="1249"/>
      <c r="D115" s="1250"/>
      <c r="E115" s="1250"/>
      <c r="F115" s="1250"/>
      <c r="G115" s="1287">
        <v>0</v>
      </c>
      <c r="I115" s="1287">
        <v>0</v>
      </c>
      <c r="K115" s="1280">
        <v>0</v>
      </c>
      <c r="M115" s="1294">
        <v>0</v>
      </c>
      <c r="O115" s="1295">
        <v>246100</v>
      </c>
      <c r="Q115" s="1287">
        <f>G115+I115+O115+K115</f>
        <v>246100</v>
      </c>
      <c r="S115" s="1289"/>
      <c r="T115" s="1289"/>
      <c r="U115" s="1289"/>
      <c r="V115" s="1289"/>
      <c r="W115" s="1289"/>
      <c r="X115" s="1251"/>
      <c r="Y115" s="1289"/>
      <c r="Z115" s="1251"/>
      <c r="AA115" s="1253"/>
      <c r="AB115" s="1253"/>
      <c r="AC115" s="1253"/>
      <c r="AD115" s="1253"/>
      <c r="AE115" s="1253"/>
      <c r="AF115" s="1253"/>
      <c r="AG115" s="1248"/>
      <c r="AH115" s="1248"/>
      <c r="AI115" s="1248"/>
      <c r="AJ115" s="1248"/>
      <c r="AK115" s="1248"/>
      <c r="AL115" s="1248"/>
      <c r="AM115" s="1248"/>
      <c r="AN115" s="1248"/>
      <c r="AO115" s="1248"/>
      <c r="AP115" s="1248"/>
      <c r="AQ115" s="1248"/>
    </row>
    <row r="116" spans="2:43">
      <c r="B116" s="888" t="s">
        <v>4136</v>
      </c>
      <c r="C116" s="1249"/>
      <c r="D116" s="1250"/>
      <c r="E116" s="1250"/>
      <c r="F116" s="1250"/>
      <c r="G116" s="1287">
        <v>0</v>
      </c>
      <c r="I116" s="1287">
        <v>0</v>
      </c>
      <c r="K116" s="1280">
        <v>0</v>
      </c>
      <c r="M116" s="1294">
        <v>0</v>
      </c>
      <c r="O116" s="1295">
        <v>207317</v>
      </c>
      <c r="Q116" s="1287">
        <f>G116+I116+O116+K116</f>
        <v>207317</v>
      </c>
      <c r="S116" s="1289"/>
      <c r="T116" s="1289"/>
      <c r="U116" s="1289"/>
      <c r="V116" s="1289"/>
      <c r="W116" s="1289"/>
      <c r="X116" s="1251"/>
      <c r="Y116" s="1289"/>
      <c r="Z116" s="1251"/>
      <c r="AA116" s="1253"/>
      <c r="AB116" s="1253"/>
      <c r="AC116" s="1253"/>
      <c r="AD116" s="1253"/>
      <c r="AE116" s="1253"/>
      <c r="AF116" s="1253"/>
      <c r="AG116" s="1248"/>
      <c r="AH116" s="1248"/>
      <c r="AI116" s="1248"/>
      <c r="AJ116" s="1248"/>
      <c r="AK116" s="1248"/>
      <c r="AL116" s="1248"/>
      <c r="AM116" s="1248"/>
      <c r="AN116" s="1248"/>
      <c r="AO116" s="1248"/>
      <c r="AP116" s="1248"/>
      <c r="AQ116" s="1248"/>
    </row>
    <row r="117" spans="2:43">
      <c r="B117" s="1477" t="s">
        <v>4137</v>
      </c>
      <c r="C117" s="1249"/>
      <c r="D117" s="1250"/>
      <c r="E117" s="1250"/>
      <c r="F117" s="1250"/>
      <c r="G117" s="1287">
        <v>0</v>
      </c>
      <c r="I117" s="1287">
        <v>0</v>
      </c>
      <c r="K117" s="1280">
        <v>0</v>
      </c>
      <c r="M117" s="1294">
        <v>0</v>
      </c>
      <c r="O117" s="1295">
        <v>2815688</v>
      </c>
      <c r="Q117" s="1287">
        <f>G117+I117+O117+K117</f>
        <v>2815688</v>
      </c>
      <c r="S117" s="1289"/>
      <c r="T117" s="1289"/>
      <c r="U117" s="1289"/>
      <c r="V117" s="1289"/>
      <c r="W117" s="1289"/>
      <c r="X117" s="1251"/>
      <c r="Y117" s="1289"/>
      <c r="Z117" s="1251"/>
      <c r="AA117" s="1253"/>
      <c r="AB117" s="1253"/>
      <c r="AC117" s="1253"/>
      <c r="AD117" s="1253"/>
      <c r="AE117" s="1253"/>
      <c r="AF117" s="1253"/>
      <c r="AG117" s="1248"/>
      <c r="AH117" s="1248"/>
      <c r="AI117" s="1248"/>
      <c r="AJ117" s="1248"/>
      <c r="AK117" s="1248"/>
      <c r="AL117" s="1248"/>
      <c r="AM117" s="1248"/>
      <c r="AN117" s="1248"/>
      <c r="AO117" s="1248"/>
      <c r="AP117" s="1248"/>
      <c r="AQ117" s="1248"/>
    </row>
    <row r="118" spans="2:43">
      <c r="B118" s="1279"/>
      <c r="C118" s="1249"/>
      <c r="D118" s="1250"/>
      <c r="E118" s="1250"/>
      <c r="F118" s="1250"/>
      <c r="G118" s="1287"/>
      <c r="I118" s="1287"/>
      <c r="K118" s="1280"/>
      <c r="O118" s="1287"/>
      <c r="Q118" s="1287"/>
      <c r="S118" s="1289"/>
      <c r="T118" s="1289"/>
      <c r="U118" s="1289"/>
      <c r="V118" s="1289"/>
      <c r="W118" s="1289"/>
      <c r="X118" s="1251"/>
      <c r="Y118" s="1289"/>
      <c r="Z118" s="1251"/>
      <c r="AA118" s="1253"/>
      <c r="AB118" s="1253"/>
      <c r="AC118" s="1253"/>
      <c r="AD118" s="1253"/>
      <c r="AE118" s="1253"/>
      <c r="AF118" s="1253"/>
      <c r="AG118" s="1248"/>
      <c r="AH118" s="1248"/>
      <c r="AI118" s="1248"/>
      <c r="AJ118" s="1248"/>
      <c r="AK118" s="1248"/>
      <c r="AL118" s="1248"/>
      <c r="AM118" s="1248"/>
      <c r="AN118" s="1248"/>
      <c r="AO118" s="1248"/>
      <c r="AP118" s="1248"/>
      <c r="AQ118" s="1248"/>
    </row>
    <row r="119" spans="2:43">
      <c r="B119" s="1267" t="s">
        <v>3078</v>
      </c>
      <c r="C119" s="1249"/>
      <c r="D119" s="1250"/>
      <c r="E119" s="1250"/>
      <c r="F119" s="1250"/>
      <c r="G119" s="1287"/>
      <c r="I119" s="1287"/>
      <c r="K119" s="1280"/>
      <c r="O119" s="1287"/>
      <c r="Q119" s="1287"/>
      <c r="S119" s="1289"/>
      <c r="T119" s="1289"/>
      <c r="U119" s="1289"/>
      <c r="V119" s="1289"/>
      <c r="W119" s="1289"/>
      <c r="X119" s="1251"/>
      <c r="Y119" s="1289"/>
      <c r="Z119" s="1251"/>
      <c r="AA119" s="1253"/>
      <c r="AB119" s="1253"/>
      <c r="AC119" s="1253"/>
      <c r="AD119" s="1253"/>
      <c r="AE119" s="1253"/>
      <c r="AF119" s="1253"/>
      <c r="AG119" s="1248"/>
      <c r="AH119" s="1248"/>
      <c r="AI119" s="1248"/>
      <c r="AJ119" s="1248"/>
      <c r="AK119" s="1248"/>
      <c r="AL119" s="1248"/>
      <c r="AM119" s="1248"/>
      <c r="AN119" s="1248"/>
      <c r="AO119" s="1248"/>
      <c r="AP119" s="1248"/>
      <c r="AQ119" s="1248"/>
    </row>
    <row r="120" spans="2:43">
      <c r="B120" s="1279" t="s">
        <v>4125</v>
      </c>
      <c r="C120" s="1249"/>
      <c r="D120" s="1250"/>
      <c r="E120" s="1250"/>
      <c r="F120" s="1250"/>
      <c r="G120" s="1287">
        <v>0</v>
      </c>
      <c r="I120" s="1287">
        <v>0</v>
      </c>
      <c r="K120" s="1280">
        <v>0</v>
      </c>
      <c r="M120" s="1294">
        <v>0</v>
      </c>
      <c r="O120" s="1295">
        <v>142025719</v>
      </c>
      <c r="Q120" s="1287">
        <f>G120+I120+O120+K120</f>
        <v>142025719</v>
      </c>
      <c r="S120" s="1289"/>
      <c r="T120" s="1289"/>
      <c r="U120" s="1289"/>
      <c r="V120" s="1289"/>
      <c r="W120" s="1289"/>
      <c r="X120" s="1282"/>
      <c r="Y120" s="1289"/>
      <c r="Z120" s="1251"/>
      <c r="AA120" s="1253"/>
      <c r="AB120" s="1253"/>
      <c r="AC120" s="1253"/>
      <c r="AD120" s="1253"/>
      <c r="AE120" s="1253"/>
      <c r="AF120" s="1253"/>
      <c r="AG120" s="1248"/>
      <c r="AH120" s="1248"/>
      <c r="AI120" s="1248"/>
      <c r="AJ120" s="1248"/>
      <c r="AK120" s="1248"/>
      <c r="AL120" s="1248"/>
      <c r="AM120" s="1248"/>
      <c r="AN120" s="1248"/>
      <c r="AO120" s="1248"/>
      <c r="AP120" s="1248"/>
      <c r="AQ120" s="1248"/>
    </row>
    <row r="121" spans="2:43">
      <c r="B121" s="888" t="s">
        <v>4135</v>
      </c>
      <c r="C121" s="1249"/>
      <c r="D121" s="1250"/>
      <c r="E121" s="1250"/>
      <c r="F121" s="1250"/>
      <c r="G121" s="1287">
        <v>0</v>
      </c>
      <c r="I121" s="1287">
        <v>0</v>
      </c>
      <c r="K121" s="1280">
        <v>0</v>
      </c>
      <c r="M121" s="1294">
        <v>0</v>
      </c>
      <c r="O121" s="1295">
        <v>0</v>
      </c>
      <c r="Q121" s="1287">
        <f>G121+I121+O121+K121</f>
        <v>0</v>
      </c>
      <c r="S121" s="1289"/>
      <c r="T121" s="1289"/>
      <c r="U121" s="1289"/>
      <c r="V121" s="1289"/>
      <c r="W121" s="1289"/>
      <c r="X121" s="1282"/>
      <c r="Y121" s="1289"/>
      <c r="Z121" s="1251"/>
      <c r="AA121" s="1253"/>
      <c r="AB121" s="1253"/>
      <c r="AC121" s="1253"/>
      <c r="AD121" s="1253"/>
      <c r="AE121" s="1253"/>
      <c r="AF121" s="1253"/>
      <c r="AG121" s="1248"/>
      <c r="AH121" s="1248"/>
      <c r="AI121" s="1248"/>
      <c r="AJ121" s="1248"/>
      <c r="AK121" s="1248"/>
      <c r="AL121" s="1248"/>
      <c r="AM121" s="1248"/>
      <c r="AN121" s="1248"/>
      <c r="AO121" s="1248"/>
      <c r="AP121" s="1248"/>
      <c r="AQ121" s="1248"/>
    </row>
    <row r="122" spans="2:43">
      <c r="B122" s="888" t="s">
        <v>4136</v>
      </c>
      <c r="C122" s="1249"/>
      <c r="D122" s="1250"/>
      <c r="E122" s="1250"/>
      <c r="F122" s="1250"/>
      <c r="G122" s="1287">
        <v>0</v>
      </c>
      <c r="I122" s="1287">
        <v>0</v>
      </c>
      <c r="K122" s="1280">
        <v>0</v>
      </c>
      <c r="M122" s="1294">
        <v>0</v>
      </c>
      <c r="O122" s="1295">
        <v>1462895</v>
      </c>
      <c r="Q122" s="1287">
        <f>G122+I122+O122+K122</f>
        <v>1462895</v>
      </c>
      <c r="S122" s="1289"/>
      <c r="T122" s="1289"/>
      <c r="U122" s="1289"/>
      <c r="V122" s="1289"/>
      <c r="W122" s="1289"/>
      <c r="X122" s="1282"/>
      <c r="Y122" s="1289"/>
      <c r="Z122" s="1251"/>
      <c r="AA122" s="1253"/>
      <c r="AB122" s="1253"/>
      <c r="AC122" s="1253"/>
      <c r="AD122" s="1253"/>
      <c r="AE122" s="1253"/>
      <c r="AF122" s="1253"/>
      <c r="AG122" s="1248"/>
      <c r="AH122" s="1248"/>
      <c r="AI122" s="1248"/>
      <c r="AJ122" s="1248"/>
      <c r="AK122" s="1248"/>
      <c r="AL122" s="1248"/>
      <c r="AM122" s="1248"/>
      <c r="AN122" s="1248"/>
      <c r="AO122" s="1248"/>
      <c r="AP122" s="1248"/>
      <c r="AQ122" s="1248"/>
    </row>
    <row r="123" spans="2:43">
      <c r="B123" s="1477" t="s">
        <v>4137</v>
      </c>
      <c r="C123" s="1249"/>
      <c r="D123" s="1250"/>
      <c r="E123" s="1250"/>
      <c r="F123" s="1250"/>
      <c r="G123" s="1287">
        <v>0</v>
      </c>
      <c r="I123" s="1287">
        <v>0</v>
      </c>
      <c r="K123" s="1280">
        <v>0</v>
      </c>
      <c r="M123" s="1294">
        <v>0</v>
      </c>
      <c r="O123" s="1295">
        <v>226664</v>
      </c>
      <c r="Q123" s="1287">
        <f>G123+I123+O123+K123</f>
        <v>226664</v>
      </c>
      <c r="S123" s="1289"/>
      <c r="T123" s="1289"/>
      <c r="U123" s="1289"/>
      <c r="V123" s="1289"/>
      <c r="W123" s="1289"/>
      <c r="X123" s="1282"/>
      <c r="Y123" s="1289"/>
      <c r="Z123" s="1251"/>
      <c r="AA123" s="1253"/>
      <c r="AB123" s="1253"/>
      <c r="AC123" s="1253"/>
      <c r="AD123" s="1253"/>
      <c r="AE123" s="1253"/>
      <c r="AF123" s="1253"/>
      <c r="AG123" s="1248"/>
      <c r="AH123" s="1248"/>
      <c r="AI123" s="1248"/>
      <c r="AJ123" s="1248"/>
      <c r="AK123" s="1248"/>
      <c r="AL123" s="1248"/>
      <c r="AM123" s="1248"/>
      <c r="AN123" s="1248"/>
      <c r="AO123" s="1248"/>
      <c r="AP123" s="1248"/>
      <c r="AQ123" s="1248"/>
    </row>
    <row r="124" spans="2:43">
      <c r="B124" s="1279"/>
      <c r="C124" s="1249"/>
      <c r="D124" s="1250"/>
      <c r="E124" s="1250"/>
      <c r="F124" s="1250"/>
      <c r="G124" s="1287"/>
      <c r="I124" s="1287"/>
      <c r="K124" s="1280"/>
      <c r="M124" s="1294"/>
      <c r="O124" s="1287"/>
      <c r="Q124" s="1287"/>
      <c r="S124" s="1289"/>
      <c r="T124" s="1289"/>
      <c r="U124" s="1289"/>
      <c r="V124" s="1289"/>
      <c r="W124" s="1289"/>
      <c r="X124" s="1251"/>
      <c r="Y124" s="1289"/>
      <c r="Z124" s="1251"/>
      <c r="AA124" s="1253"/>
      <c r="AB124" s="1253"/>
      <c r="AC124" s="1253"/>
      <c r="AD124" s="1253"/>
      <c r="AE124" s="1253"/>
      <c r="AF124" s="1253"/>
      <c r="AG124" s="1248"/>
      <c r="AH124" s="1248"/>
      <c r="AI124" s="1248"/>
      <c r="AJ124" s="1248"/>
      <c r="AK124" s="1248"/>
      <c r="AL124" s="1248"/>
      <c r="AM124" s="1248"/>
      <c r="AN124" s="1248"/>
      <c r="AO124" s="1248"/>
      <c r="AP124" s="1248"/>
      <c r="AQ124" s="1248"/>
    </row>
    <row r="125" spans="2:43">
      <c r="B125" s="1267" t="s">
        <v>3072</v>
      </c>
      <c r="C125" s="1249"/>
      <c r="D125" s="1250"/>
      <c r="E125" s="1250"/>
      <c r="F125" s="1250"/>
      <c r="G125" s="1287"/>
      <c r="I125" s="1287"/>
      <c r="K125" s="1280"/>
      <c r="O125" s="1287"/>
      <c r="Q125" s="1287"/>
      <c r="S125" s="1289"/>
      <c r="T125" s="1289"/>
      <c r="U125" s="1289"/>
      <c r="V125" s="1289"/>
      <c r="W125" s="1289"/>
      <c r="X125" s="1251"/>
      <c r="Y125" s="1289"/>
      <c r="Z125" s="1251"/>
      <c r="AA125" s="1253"/>
      <c r="AB125" s="1253"/>
      <c r="AC125" s="1253"/>
      <c r="AD125" s="1253"/>
      <c r="AE125" s="1253"/>
      <c r="AF125" s="1253"/>
      <c r="AG125" s="1248"/>
      <c r="AH125" s="1248"/>
      <c r="AI125" s="1248"/>
      <c r="AJ125" s="1248"/>
      <c r="AK125" s="1248"/>
      <c r="AL125" s="1248"/>
      <c r="AM125" s="1248"/>
      <c r="AN125" s="1248"/>
      <c r="AO125" s="1248"/>
      <c r="AP125" s="1248"/>
      <c r="AQ125" s="1248"/>
    </row>
    <row r="126" spans="2:43">
      <c r="B126" s="1279" t="s">
        <v>4125</v>
      </c>
      <c r="C126" s="1249"/>
      <c r="D126" s="1250"/>
      <c r="E126" s="1250"/>
      <c r="F126" s="1250"/>
      <c r="G126" s="1287">
        <v>0</v>
      </c>
      <c r="I126" s="1287">
        <v>0</v>
      </c>
      <c r="K126" s="1280">
        <v>0</v>
      </c>
      <c r="M126" s="1294">
        <v>0</v>
      </c>
      <c r="O126" s="1294">
        <v>88198559</v>
      </c>
      <c r="Q126" s="1287">
        <f>G126+I126+O126+K126</f>
        <v>88198559</v>
      </c>
      <c r="S126" s="1289"/>
      <c r="T126" s="1289"/>
      <c r="U126" s="1289"/>
      <c r="V126" s="1289"/>
      <c r="W126" s="1289"/>
      <c r="X126" s="1282"/>
      <c r="Y126" s="1289"/>
      <c r="Z126" s="1251"/>
      <c r="AA126" s="1253"/>
      <c r="AB126" s="1253"/>
      <c r="AC126" s="1253"/>
      <c r="AD126" s="1253"/>
      <c r="AE126" s="1253"/>
      <c r="AF126" s="1253"/>
      <c r="AG126" s="1248"/>
      <c r="AH126" s="1248"/>
      <c r="AI126" s="1248"/>
      <c r="AJ126" s="1248"/>
      <c r="AK126" s="1248"/>
      <c r="AL126" s="1248"/>
      <c r="AM126" s="1248"/>
      <c r="AN126" s="1248"/>
      <c r="AO126" s="1248"/>
      <c r="AP126" s="1248"/>
      <c r="AQ126" s="1248"/>
    </row>
    <row r="127" spans="2:43">
      <c r="B127" s="888" t="s">
        <v>4135</v>
      </c>
      <c r="C127" s="1249"/>
      <c r="D127" s="1250"/>
      <c r="E127" s="1250"/>
      <c r="F127" s="1250"/>
      <c r="G127" s="1287">
        <v>0</v>
      </c>
      <c r="I127" s="1287">
        <v>0</v>
      </c>
      <c r="K127" s="1280">
        <v>0</v>
      </c>
      <c r="M127" s="1294">
        <v>0</v>
      </c>
      <c r="O127" s="1294">
        <v>0</v>
      </c>
      <c r="Q127" s="1287">
        <f>G127+I127+O127+K127</f>
        <v>0</v>
      </c>
      <c r="S127" s="1289"/>
      <c r="T127" s="1289"/>
      <c r="U127" s="1289"/>
      <c r="V127" s="1289"/>
      <c r="W127" s="1289"/>
      <c r="X127" s="1282"/>
      <c r="Y127" s="1289"/>
      <c r="Z127" s="1251"/>
      <c r="AA127" s="1253"/>
      <c r="AB127" s="1253"/>
      <c r="AC127" s="1253"/>
      <c r="AD127" s="1253"/>
      <c r="AE127" s="1253"/>
      <c r="AF127" s="1253"/>
      <c r="AG127" s="1248"/>
      <c r="AH127" s="1248"/>
      <c r="AI127" s="1248"/>
      <c r="AJ127" s="1248"/>
      <c r="AK127" s="1248"/>
      <c r="AL127" s="1248"/>
      <c r="AM127" s="1248"/>
      <c r="AN127" s="1248"/>
      <c r="AO127" s="1248"/>
      <c r="AP127" s="1248"/>
      <c r="AQ127" s="1248"/>
    </row>
    <row r="128" spans="2:43">
      <c r="B128" s="888" t="s">
        <v>4136</v>
      </c>
      <c r="C128" s="1249"/>
      <c r="D128" s="1250"/>
      <c r="E128" s="1250"/>
      <c r="F128" s="1250"/>
      <c r="G128" s="1287">
        <v>0</v>
      </c>
      <c r="I128" s="1287">
        <v>0</v>
      </c>
      <c r="K128" s="1280">
        <v>0</v>
      </c>
      <c r="M128" s="1294">
        <v>0</v>
      </c>
      <c r="O128" s="1294">
        <v>499220</v>
      </c>
      <c r="Q128" s="1287">
        <f>G128+I128+O128+K128</f>
        <v>499220</v>
      </c>
      <c r="S128" s="1289"/>
      <c r="T128" s="1289"/>
      <c r="U128" s="1289"/>
      <c r="V128" s="1289"/>
      <c r="W128" s="1289"/>
      <c r="X128" s="1282"/>
      <c r="Y128" s="1289"/>
      <c r="Z128" s="1251"/>
      <c r="AA128" s="1253"/>
      <c r="AB128" s="1253"/>
      <c r="AC128" s="1253"/>
      <c r="AD128" s="1253"/>
      <c r="AE128" s="1253"/>
      <c r="AF128" s="1253"/>
      <c r="AG128" s="1248"/>
      <c r="AH128" s="1248"/>
      <c r="AI128" s="1248"/>
      <c r="AJ128" s="1248"/>
      <c r="AK128" s="1248"/>
      <c r="AL128" s="1248"/>
      <c r="AM128" s="1248"/>
      <c r="AN128" s="1248"/>
      <c r="AO128" s="1248"/>
      <c r="AP128" s="1248"/>
      <c r="AQ128" s="1248"/>
    </row>
    <row r="129" spans="2:43">
      <c r="B129" s="1477" t="s">
        <v>4137</v>
      </c>
      <c r="C129" s="1249"/>
      <c r="D129" s="1250"/>
      <c r="E129" s="1250"/>
      <c r="F129" s="1250"/>
      <c r="G129" s="1287">
        <v>0</v>
      </c>
      <c r="I129" s="1287">
        <v>0</v>
      </c>
      <c r="K129" s="1280">
        <v>0</v>
      </c>
      <c r="M129" s="1294">
        <v>0</v>
      </c>
      <c r="O129" s="1294">
        <v>121754</v>
      </c>
      <c r="Q129" s="1287">
        <f>G129+I129+O129+K129</f>
        <v>121754</v>
      </c>
      <c r="S129" s="1291"/>
      <c r="T129" s="1251"/>
      <c r="U129" s="1291"/>
      <c r="V129" s="1251"/>
      <c r="W129" s="1291"/>
      <c r="X129" s="1251"/>
      <c r="Y129" s="1291"/>
      <c r="Z129" s="1251"/>
      <c r="AA129" s="1253"/>
      <c r="AB129" s="1253"/>
      <c r="AC129" s="1253"/>
      <c r="AD129" s="1253"/>
      <c r="AE129" s="1253"/>
      <c r="AF129" s="1253"/>
      <c r="AG129" s="1248"/>
      <c r="AH129" s="1248"/>
      <c r="AI129" s="1248"/>
      <c r="AJ129" s="1248"/>
      <c r="AK129" s="1248"/>
      <c r="AL129" s="1248"/>
      <c r="AM129" s="1248"/>
      <c r="AN129" s="1248"/>
      <c r="AO129" s="1248"/>
      <c r="AP129" s="1248"/>
      <c r="AQ129" s="1248"/>
    </row>
    <row r="130" spans="2:43" ht="14.4" thickBot="1">
      <c r="C130" s="1249"/>
      <c r="D130" s="1250"/>
      <c r="E130" s="1250"/>
      <c r="F130" s="1250"/>
      <c r="G130" s="1290">
        <f>SUM(G114:G129)</f>
        <v>0</v>
      </c>
      <c r="I130" s="1290">
        <f>SUM(I114:I129)</f>
        <v>0</v>
      </c>
      <c r="K130" s="1290">
        <f>SUM(K102:K128)</f>
        <v>0</v>
      </c>
      <c r="M130" s="1292"/>
      <c r="O130" s="1290">
        <f>SUM(O114:O128)</f>
        <v>287767115</v>
      </c>
      <c r="Q130" s="1290">
        <f>SUM(Q114:Q128)</f>
        <v>287767115</v>
      </c>
      <c r="S130" s="1284"/>
      <c r="T130" s="1284"/>
      <c r="U130" s="1284"/>
      <c r="V130" s="1284"/>
      <c r="W130" s="1284"/>
      <c r="X130" s="1284"/>
      <c r="Y130" s="1284"/>
      <c r="Z130" s="1251"/>
      <c r="AA130" s="1253"/>
      <c r="AB130" s="1253"/>
      <c r="AC130" s="1253"/>
      <c r="AD130" s="1253"/>
      <c r="AE130" s="1253"/>
      <c r="AF130" s="1253"/>
      <c r="AG130" s="1248"/>
      <c r="AH130" s="1248"/>
      <c r="AI130" s="1248"/>
      <c r="AJ130" s="1248"/>
      <c r="AK130" s="1248"/>
      <c r="AL130" s="1248"/>
      <c r="AM130" s="1248"/>
      <c r="AN130" s="1248"/>
      <c r="AO130" s="1248"/>
      <c r="AP130" s="1248"/>
      <c r="AQ130" s="1248"/>
    </row>
    <row r="131" spans="2:43" ht="14.4" thickTop="1">
      <c r="C131" s="1249"/>
      <c r="D131" s="1250"/>
      <c r="E131" s="1250"/>
      <c r="F131" s="1250"/>
      <c r="G131" s="1284"/>
      <c r="H131" s="1284"/>
      <c r="I131" s="1284"/>
      <c r="J131" s="1284"/>
      <c r="K131" s="1284"/>
      <c r="L131" s="1284"/>
      <c r="M131" s="1284"/>
      <c r="N131" s="1284"/>
      <c r="O131" s="1284"/>
      <c r="P131" s="1284"/>
      <c r="Q131" s="1284"/>
      <c r="S131" s="1284"/>
      <c r="T131" s="1284"/>
      <c r="U131" s="1284"/>
      <c r="V131" s="1284"/>
      <c r="W131" s="1284"/>
      <c r="X131" s="1284"/>
      <c r="Y131" s="1284"/>
      <c r="Z131" s="1251"/>
      <c r="AA131" s="1253"/>
      <c r="AB131" s="1253"/>
      <c r="AC131" s="1253"/>
      <c r="AD131" s="1253"/>
      <c r="AE131" s="1253"/>
      <c r="AF131" s="1253"/>
      <c r="AG131" s="1248"/>
      <c r="AH131" s="1248"/>
      <c r="AI131" s="1248"/>
      <c r="AJ131" s="1248"/>
      <c r="AK131" s="1248"/>
      <c r="AL131" s="1248"/>
      <c r="AM131" s="1248"/>
      <c r="AN131" s="1248"/>
      <c r="AO131" s="1248"/>
      <c r="AP131" s="1248"/>
      <c r="AQ131" s="1248"/>
    </row>
    <row r="132" spans="2:43">
      <c r="C132" s="1249"/>
      <c r="D132" s="1250"/>
      <c r="E132" s="1250"/>
      <c r="F132" s="1250"/>
      <c r="G132" s="3026" t="s">
        <v>3823</v>
      </c>
      <c r="H132" s="2979"/>
      <c r="I132" s="2979"/>
      <c r="J132" s="2979"/>
      <c r="K132" s="2979"/>
      <c r="L132" s="2979"/>
      <c r="M132" s="2979"/>
      <c r="N132" s="2979"/>
      <c r="O132" s="2979"/>
      <c r="P132" s="2979"/>
      <c r="Q132" s="2979"/>
      <c r="R132" s="2979"/>
      <c r="S132" s="2979"/>
      <c r="T132" s="2979"/>
      <c r="U132" s="2979"/>
      <c r="V132" s="2979"/>
      <c r="W132" s="2979"/>
      <c r="X132" s="2979"/>
      <c r="Y132" s="2979"/>
      <c r="Z132" s="1251"/>
      <c r="AA132" s="1253"/>
      <c r="AB132" s="1253"/>
      <c r="AC132" s="1253"/>
      <c r="AD132" s="1253"/>
      <c r="AE132" s="1253"/>
      <c r="AF132" s="1253"/>
      <c r="AG132" s="1248"/>
      <c r="AH132" s="1248"/>
      <c r="AI132" s="1248"/>
      <c r="AJ132" s="1248"/>
      <c r="AK132" s="1248"/>
      <c r="AL132" s="1248"/>
      <c r="AM132" s="1248"/>
      <c r="AN132" s="1248"/>
      <c r="AO132" s="1248"/>
      <c r="AP132" s="1248"/>
      <c r="AQ132" s="1248"/>
    </row>
    <row r="133" spans="2:43" ht="15" customHeight="1">
      <c r="C133" s="1249"/>
      <c r="D133" s="1250"/>
      <c r="E133" s="1250"/>
      <c r="F133" s="1250"/>
      <c r="G133" s="2979" t="s">
        <v>4059</v>
      </c>
      <c r="H133" s="2979"/>
      <c r="I133" s="2979"/>
      <c r="J133" s="2979"/>
      <c r="K133" s="2979"/>
      <c r="L133" s="2979"/>
      <c r="M133" s="2979"/>
      <c r="N133" s="2979"/>
      <c r="O133" s="2979"/>
      <c r="P133" s="2979"/>
      <c r="Q133" s="2979"/>
      <c r="R133" s="1254">
        <v>42369</v>
      </c>
      <c r="S133" s="2979" t="s">
        <v>4060</v>
      </c>
      <c r="T133" s="2979"/>
      <c r="U133" s="2979"/>
      <c r="V133" s="2979"/>
      <c r="W133" s="2979"/>
      <c r="X133" s="2979"/>
      <c r="Y133" s="2979"/>
      <c r="Z133" s="1251"/>
      <c r="AA133" s="1253"/>
      <c r="AB133" s="1253"/>
      <c r="AC133" s="1253"/>
      <c r="AD133" s="1253"/>
      <c r="AE133" s="1253"/>
      <c r="AF133" s="1253"/>
      <c r="AG133" s="1248"/>
      <c r="AH133" s="1248"/>
      <c r="AI133" s="1248"/>
      <c r="AJ133" s="1248"/>
      <c r="AK133" s="1248"/>
      <c r="AL133" s="1248"/>
      <c r="AM133" s="1248"/>
      <c r="AN133" s="1248"/>
      <c r="AO133" s="1248"/>
      <c r="AP133" s="1248"/>
      <c r="AQ133" s="1248"/>
    </row>
    <row r="134" spans="2:43" ht="15" customHeight="1">
      <c r="C134" s="1249"/>
      <c r="D134" s="1250"/>
      <c r="E134" s="1250"/>
      <c r="F134" s="1250"/>
      <c r="G134" s="3021" t="s">
        <v>4117</v>
      </c>
      <c r="H134" s="1256"/>
      <c r="I134" s="3021" t="s">
        <v>4118</v>
      </c>
      <c r="J134" s="1257"/>
      <c r="K134" s="3021" t="s">
        <v>4119</v>
      </c>
      <c r="L134" s="1258"/>
      <c r="M134" s="3024" t="s">
        <v>4109</v>
      </c>
      <c r="N134" s="1258"/>
      <c r="O134" s="3021" t="s">
        <v>4126</v>
      </c>
      <c r="P134" s="1258"/>
      <c r="Q134" s="3021" t="s">
        <v>2928</v>
      </c>
      <c r="R134" s="1259"/>
      <c r="S134" s="1198"/>
      <c r="T134" s="1198"/>
      <c r="U134" s="1198"/>
      <c r="V134" s="1198"/>
      <c r="W134" s="1198"/>
      <c r="X134" s="1198"/>
      <c r="Y134" s="1198"/>
      <c r="Z134" s="1251"/>
      <c r="AA134" s="1253"/>
      <c r="AB134" s="1253"/>
      <c r="AC134" s="1253"/>
      <c r="AD134" s="1253"/>
      <c r="AE134" s="1253"/>
      <c r="AF134" s="1253"/>
      <c r="AG134" s="1248"/>
      <c r="AH134" s="1248"/>
      <c r="AI134" s="1248"/>
      <c r="AJ134" s="1248"/>
      <c r="AK134" s="1248"/>
      <c r="AL134" s="1248"/>
      <c r="AM134" s="1248"/>
      <c r="AN134" s="1248"/>
      <c r="AO134" s="1248"/>
      <c r="AP134" s="1248"/>
      <c r="AQ134" s="1248"/>
    </row>
    <row r="135" spans="2:43" ht="15" customHeight="1">
      <c r="C135" s="1249"/>
      <c r="D135" s="1250"/>
      <c r="E135" s="1250"/>
      <c r="F135" s="1250"/>
      <c r="G135" s="3022"/>
      <c r="H135" s="1256"/>
      <c r="I135" s="3022"/>
      <c r="J135" s="1257"/>
      <c r="K135" s="3022"/>
      <c r="L135" s="1258"/>
      <c r="M135" s="2978"/>
      <c r="N135" s="1258"/>
      <c r="O135" s="3022"/>
      <c r="P135" s="1258"/>
      <c r="Q135" s="3022"/>
      <c r="R135" s="1259"/>
      <c r="S135" s="1198"/>
      <c r="T135" s="1198"/>
      <c r="U135" s="1198"/>
      <c r="V135" s="1198"/>
      <c r="W135" s="1198"/>
      <c r="X135" s="1198"/>
      <c r="Y135" s="1198"/>
      <c r="Z135" s="1251"/>
      <c r="AA135" s="1253"/>
      <c r="AB135" s="1253"/>
      <c r="AC135" s="1253"/>
      <c r="AD135" s="1253"/>
      <c r="AE135" s="1253"/>
      <c r="AF135" s="1253"/>
      <c r="AG135" s="1248"/>
      <c r="AH135" s="1248"/>
      <c r="AI135" s="1248"/>
      <c r="AJ135" s="1248"/>
      <c r="AK135" s="1248"/>
      <c r="AL135" s="1248"/>
      <c r="AM135" s="1248"/>
      <c r="AN135" s="1248"/>
      <c r="AO135" s="1248"/>
      <c r="AP135" s="1248"/>
      <c r="AQ135" s="1248"/>
    </row>
    <row r="136" spans="2:43">
      <c r="C136" s="1249"/>
      <c r="D136" s="1250"/>
      <c r="E136" s="1250"/>
      <c r="F136" s="1250"/>
      <c r="G136" s="3023"/>
      <c r="H136" s="1256"/>
      <c r="I136" s="3023"/>
      <c r="J136" s="1257"/>
      <c r="K136" s="3022"/>
      <c r="L136" s="1258"/>
      <c r="M136" s="2978"/>
      <c r="N136" s="1258"/>
      <c r="O136" s="3023"/>
      <c r="P136" s="1258"/>
      <c r="Q136" s="3023"/>
      <c r="R136" s="1259"/>
      <c r="S136" s="1260"/>
      <c r="T136" s="1256"/>
      <c r="U136" s="1260"/>
      <c r="V136" s="1257"/>
      <c r="W136" s="1260"/>
      <c r="X136" s="1258"/>
      <c r="Y136" s="1260"/>
      <c r="Z136" s="1251"/>
      <c r="AA136" s="1253"/>
      <c r="AB136" s="1253"/>
      <c r="AC136" s="1253"/>
      <c r="AD136" s="1253"/>
      <c r="AE136" s="1253"/>
      <c r="AF136" s="1253"/>
      <c r="AG136" s="1248"/>
      <c r="AH136" s="1248"/>
      <c r="AI136" s="1248"/>
      <c r="AJ136" s="1248"/>
      <c r="AK136" s="1248"/>
      <c r="AL136" s="1248"/>
      <c r="AM136" s="1248"/>
      <c r="AN136" s="1248"/>
      <c r="AO136" s="1248"/>
      <c r="AP136" s="1248"/>
      <c r="AQ136" s="1248"/>
    </row>
    <row r="137" spans="2:43">
      <c r="C137" s="1249"/>
      <c r="D137" s="1250"/>
      <c r="E137" s="1250"/>
      <c r="F137" s="1250"/>
      <c r="G137" s="3023"/>
      <c r="H137" s="1256"/>
      <c r="I137" s="3023"/>
      <c r="J137" s="1257"/>
      <c r="K137" s="3022"/>
      <c r="L137" s="1258"/>
      <c r="M137" s="2978"/>
      <c r="N137" s="1258"/>
      <c r="O137" s="3023"/>
      <c r="P137" s="1258"/>
      <c r="Q137" s="3023"/>
      <c r="R137" s="1259"/>
      <c r="S137" s="1260" t="s">
        <v>3579</v>
      </c>
      <c r="T137" s="1256"/>
      <c r="U137" s="1260" t="s">
        <v>3580</v>
      </c>
      <c r="V137" s="1257"/>
      <c r="W137" s="1260" t="s">
        <v>3581</v>
      </c>
      <c r="X137" s="1258"/>
      <c r="Y137" s="1260" t="s">
        <v>2928</v>
      </c>
      <c r="Z137" s="1251"/>
      <c r="AA137" s="1253"/>
      <c r="AB137" s="1253"/>
      <c r="AC137" s="1253"/>
      <c r="AD137" s="1253"/>
      <c r="AE137" s="1253"/>
      <c r="AF137" s="1253"/>
      <c r="AG137" s="1248"/>
      <c r="AH137" s="1248"/>
      <c r="AI137" s="1248"/>
      <c r="AJ137" s="1248"/>
      <c r="AK137" s="1248"/>
      <c r="AL137" s="1248"/>
      <c r="AM137" s="1248"/>
      <c r="AN137" s="1248"/>
      <c r="AO137" s="1248"/>
      <c r="AP137" s="1248"/>
      <c r="AQ137" s="1248"/>
    </row>
    <row r="138" spans="2:43">
      <c r="C138" s="1249"/>
      <c r="D138" s="1250"/>
      <c r="E138" s="1250"/>
      <c r="F138" s="1250"/>
      <c r="G138" s="3025" t="s">
        <v>4121</v>
      </c>
      <c r="H138" s="3025"/>
      <c r="I138" s="3025"/>
      <c r="J138" s="3025"/>
      <c r="K138" s="3025"/>
      <c r="L138" s="3025"/>
      <c r="M138" s="3025"/>
      <c r="N138" s="3025"/>
      <c r="O138" s="3025"/>
      <c r="P138" s="3025"/>
      <c r="Q138" s="3025"/>
      <c r="R138" s="1258"/>
      <c r="S138" s="3025" t="s">
        <v>4122</v>
      </c>
      <c r="T138" s="3025"/>
      <c r="U138" s="3025"/>
      <c r="V138" s="3025"/>
      <c r="W138" s="3025"/>
      <c r="X138" s="3025"/>
      <c r="Y138" s="3025"/>
      <c r="Z138" s="1251"/>
      <c r="AA138" s="1253"/>
      <c r="AB138" s="1253"/>
      <c r="AC138" s="1253"/>
      <c r="AD138" s="1253"/>
      <c r="AE138" s="1253"/>
      <c r="AF138" s="1253"/>
      <c r="AG138" s="1248"/>
      <c r="AH138" s="1248"/>
      <c r="AI138" s="1248"/>
      <c r="AJ138" s="1248"/>
      <c r="AK138" s="1248"/>
      <c r="AL138" s="1248"/>
      <c r="AM138" s="1248"/>
      <c r="AN138" s="1248"/>
      <c r="AO138" s="1248"/>
      <c r="AP138" s="1248"/>
      <c r="AQ138" s="1248"/>
    </row>
    <row r="139" spans="2:43">
      <c r="B139" s="1174" t="s">
        <v>4069</v>
      </c>
      <c r="C139" s="1249"/>
      <c r="D139" s="1250"/>
      <c r="E139" s="1250"/>
      <c r="F139" s="1278"/>
      <c r="G139" s="1284"/>
      <c r="H139" s="1284"/>
      <c r="I139" s="1284"/>
      <c r="J139" s="1284"/>
      <c r="K139" s="1284"/>
      <c r="L139" s="1284"/>
      <c r="M139" s="1284"/>
      <c r="N139" s="1284"/>
      <c r="O139" s="1284"/>
      <c r="P139" s="1284"/>
      <c r="Q139" s="1284"/>
      <c r="S139" s="1284"/>
      <c r="T139" s="1284"/>
      <c r="U139" s="1284"/>
      <c r="V139" s="1284"/>
      <c r="W139" s="1284"/>
      <c r="X139" s="1284"/>
      <c r="Y139" s="1284"/>
      <c r="Z139" s="1251"/>
      <c r="AA139" s="1253"/>
      <c r="AB139" s="1253"/>
      <c r="AC139" s="1253"/>
      <c r="AD139" s="1253"/>
      <c r="AE139" s="1253"/>
      <c r="AF139" s="1253"/>
      <c r="AG139" s="1248"/>
      <c r="AH139" s="1248"/>
      <c r="AI139" s="1248"/>
      <c r="AJ139" s="1248"/>
      <c r="AK139" s="1248"/>
      <c r="AL139" s="1248"/>
      <c r="AM139" s="1248"/>
      <c r="AN139" s="1248"/>
      <c r="AO139" s="1248"/>
      <c r="AP139" s="1248"/>
      <c r="AQ139" s="1248"/>
    </row>
    <row r="140" spans="2:43">
      <c r="B140" s="1174"/>
      <c r="C140" s="1249"/>
      <c r="D140" s="1250"/>
      <c r="E140" s="1250"/>
      <c r="F140" s="1278"/>
      <c r="G140" s="1284"/>
      <c r="H140" s="1284"/>
      <c r="I140" s="1284"/>
      <c r="J140" s="1284"/>
      <c r="K140" s="1284"/>
      <c r="L140" s="1284"/>
      <c r="M140" s="1284"/>
      <c r="N140" s="1284"/>
      <c r="O140" s="1284"/>
      <c r="P140" s="1284"/>
      <c r="Q140" s="1284"/>
      <c r="S140" s="1284"/>
      <c r="T140" s="1284"/>
      <c r="U140" s="1284"/>
      <c r="V140" s="1284"/>
      <c r="W140" s="1284"/>
      <c r="X140" s="1284"/>
      <c r="Y140" s="1284"/>
      <c r="Z140" s="1251"/>
      <c r="AA140" s="1253"/>
      <c r="AB140" s="1253"/>
      <c r="AC140" s="1253"/>
      <c r="AD140" s="1253"/>
      <c r="AE140" s="1253"/>
      <c r="AF140" s="1253"/>
      <c r="AG140" s="1248"/>
      <c r="AH140" s="1248"/>
      <c r="AI140" s="1248"/>
      <c r="AJ140" s="1248"/>
      <c r="AK140" s="1248"/>
      <c r="AL140" s="1248"/>
      <c r="AM140" s="1248"/>
      <c r="AN140" s="1248"/>
      <c r="AO140" s="1248"/>
      <c r="AP140" s="1248"/>
      <c r="AQ140" s="1248"/>
    </row>
    <row r="141" spans="2:43">
      <c r="B141" s="1267" t="s">
        <v>3797</v>
      </c>
      <c r="C141" s="1249"/>
      <c r="D141" s="1250"/>
      <c r="E141" s="1250"/>
      <c r="F141" s="1278"/>
      <c r="G141" s="1284"/>
      <c r="H141" s="1284"/>
      <c r="I141" s="1284"/>
      <c r="J141" s="1284"/>
      <c r="K141" s="1284"/>
      <c r="L141" s="1284"/>
      <c r="M141" s="1284"/>
      <c r="N141" s="1284"/>
      <c r="O141" s="1284"/>
      <c r="P141" s="1284"/>
      <c r="Q141" s="1284"/>
      <c r="S141" s="1284"/>
      <c r="T141" s="1284"/>
      <c r="U141" s="1284"/>
      <c r="V141" s="1284"/>
      <c r="W141" s="1284"/>
      <c r="X141" s="1284"/>
      <c r="Y141" s="1284"/>
      <c r="Z141" s="1251"/>
      <c r="AA141" s="1253"/>
      <c r="AB141" s="1253"/>
      <c r="AC141" s="1253"/>
      <c r="AD141" s="1253"/>
      <c r="AE141" s="1253"/>
      <c r="AF141" s="1253"/>
      <c r="AG141" s="1248"/>
      <c r="AH141" s="1248"/>
      <c r="AI141" s="1248"/>
      <c r="AJ141" s="1248"/>
      <c r="AK141" s="1248"/>
      <c r="AL141" s="1248"/>
      <c r="AM141" s="1248"/>
      <c r="AN141" s="1248"/>
      <c r="AO141" s="1248"/>
      <c r="AP141" s="1248"/>
      <c r="AQ141" s="1248"/>
    </row>
    <row r="142" spans="2:43">
      <c r="B142" s="1285" t="s">
        <v>4070</v>
      </c>
      <c r="C142" s="1249"/>
      <c r="D142" s="1250"/>
      <c r="E142" s="1250"/>
      <c r="F142" s="1250"/>
      <c r="G142" s="1284">
        <v>0</v>
      </c>
      <c r="H142" s="1284"/>
      <c r="I142" s="1284">
        <v>0</v>
      </c>
      <c r="J142" s="1284"/>
      <c r="K142" s="1284">
        <v>0</v>
      </c>
      <c r="L142" s="1284"/>
      <c r="M142" s="1284">
        <v>0</v>
      </c>
      <c r="N142" s="1284"/>
      <c r="O142" s="1284">
        <v>641766</v>
      </c>
      <c r="P142" s="1284"/>
      <c r="Q142" s="1269">
        <f>G142+I142+K142+O142</f>
        <v>641766</v>
      </c>
      <c r="S142" s="1284"/>
      <c r="T142" s="1284"/>
      <c r="U142" s="1284"/>
      <c r="V142" s="1284"/>
      <c r="W142" s="1284"/>
      <c r="X142" s="1284"/>
      <c r="Y142" s="1281"/>
      <c r="Z142" s="1251"/>
      <c r="AA142" s="1253"/>
      <c r="AB142" s="1253"/>
      <c r="AC142" s="1253"/>
      <c r="AD142" s="1253"/>
      <c r="AE142" s="1253"/>
      <c r="AF142" s="1253"/>
      <c r="AG142" s="1248"/>
      <c r="AH142" s="1248"/>
      <c r="AI142" s="1248"/>
      <c r="AJ142" s="1248"/>
      <c r="AK142" s="1248"/>
      <c r="AL142" s="1248"/>
      <c r="AM142" s="1248"/>
      <c r="AN142" s="1248"/>
      <c r="AO142" s="1248"/>
      <c r="AP142" s="1248"/>
      <c r="AQ142" s="1248"/>
    </row>
    <row r="143" spans="2:43">
      <c r="B143" s="1285" t="s">
        <v>4127</v>
      </c>
      <c r="C143" s="1249"/>
      <c r="D143" s="1250"/>
      <c r="E143" s="1250"/>
      <c r="F143" s="1250"/>
      <c r="G143" s="1284">
        <v>0</v>
      </c>
      <c r="H143" s="1284"/>
      <c r="I143" s="1284">
        <v>0</v>
      </c>
      <c r="J143" s="1284"/>
      <c r="K143" s="1284">
        <v>0</v>
      </c>
      <c r="L143" s="1284"/>
      <c r="M143" s="1284">
        <v>0</v>
      </c>
      <c r="N143" s="1284"/>
      <c r="O143" s="1284">
        <v>64128</v>
      </c>
      <c r="P143" s="1284"/>
      <c r="Q143" s="1269">
        <f>G143+I143+K143+O143</f>
        <v>64128</v>
      </c>
      <c r="S143" s="1284"/>
      <c r="T143" s="1284"/>
      <c r="U143" s="1284"/>
      <c r="V143" s="1284"/>
      <c r="W143" s="1284"/>
      <c r="X143" s="1284"/>
      <c r="Y143" s="1281"/>
      <c r="Z143" s="1251"/>
      <c r="AA143" s="1253"/>
      <c r="AB143" s="1253"/>
      <c r="AC143" s="1253"/>
      <c r="AD143" s="1253"/>
      <c r="AE143" s="1253"/>
      <c r="AF143" s="1253"/>
      <c r="AG143" s="1248"/>
      <c r="AH143" s="1248"/>
      <c r="AI143" s="1248"/>
      <c r="AJ143" s="1248"/>
      <c r="AK143" s="1248"/>
      <c r="AL143" s="1248"/>
      <c r="AM143" s="1248"/>
      <c r="AN143" s="1248"/>
      <c r="AO143" s="1248"/>
      <c r="AP143" s="1248"/>
      <c r="AQ143" s="1248"/>
    </row>
    <row r="144" spans="2:43">
      <c r="B144" s="1285" t="s">
        <v>4133</v>
      </c>
      <c r="C144" s="1249"/>
      <c r="D144" s="1250"/>
      <c r="E144" s="1250"/>
      <c r="F144" s="1250"/>
      <c r="G144" s="1284"/>
      <c r="H144" s="1284"/>
      <c r="I144" s="1284"/>
      <c r="J144" s="1284"/>
      <c r="K144" s="1284"/>
      <c r="L144" s="1284"/>
      <c r="M144" s="1284"/>
      <c r="N144" s="1284"/>
      <c r="O144" s="1284">
        <v>142152</v>
      </c>
      <c r="P144" s="1284"/>
      <c r="Q144" s="1269">
        <f>G144+I144+K144+O144</f>
        <v>142152</v>
      </c>
      <c r="S144" s="1284"/>
      <c r="T144" s="1284"/>
      <c r="U144" s="1284"/>
      <c r="V144" s="1284"/>
      <c r="W144" s="1284"/>
      <c r="X144" s="1284"/>
      <c r="Y144" s="1281"/>
      <c r="Z144" s="1251"/>
      <c r="AA144" s="1253"/>
      <c r="AB144" s="1253"/>
      <c r="AC144" s="1253"/>
      <c r="AD144" s="1253"/>
      <c r="AE144" s="1253"/>
      <c r="AF144" s="1253"/>
      <c r="AG144" s="1248"/>
      <c r="AH144" s="1248"/>
      <c r="AI144" s="1248"/>
      <c r="AJ144" s="1248"/>
      <c r="AK144" s="1248"/>
      <c r="AL144" s="1248"/>
      <c r="AM144" s="1248"/>
      <c r="AN144" s="1248"/>
      <c r="AO144" s="1248"/>
      <c r="AP144" s="1248"/>
      <c r="AQ144" s="1248"/>
    </row>
    <row r="145" spans="2:43">
      <c r="B145" s="1285" t="s">
        <v>3162</v>
      </c>
      <c r="C145" s="1249"/>
      <c r="D145" s="1250"/>
      <c r="E145" s="1250"/>
      <c r="F145" s="1250"/>
      <c r="G145" s="1284">
        <v>0</v>
      </c>
      <c r="H145" s="1284"/>
      <c r="I145" s="1284">
        <v>0</v>
      </c>
      <c r="J145" s="1284"/>
      <c r="K145" s="1284">
        <v>0</v>
      </c>
      <c r="L145" s="1284"/>
      <c r="M145" s="1284">
        <v>0</v>
      </c>
      <c r="N145" s="1284"/>
      <c r="O145" s="1284">
        <v>4520491</v>
      </c>
      <c r="P145" s="1284"/>
      <c r="Q145" s="1269">
        <f>G145+I145+K145+O145</f>
        <v>4520491</v>
      </c>
      <c r="S145" s="1284"/>
      <c r="T145" s="1284"/>
      <c r="U145" s="1284"/>
      <c r="V145" s="1284"/>
      <c r="W145" s="1284"/>
      <c r="X145" s="1284"/>
      <c r="Y145" s="1281"/>
      <c r="Z145" s="1251"/>
      <c r="AA145" s="1253"/>
      <c r="AB145" s="1253"/>
      <c r="AC145" s="1253"/>
      <c r="AD145" s="1253"/>
      <c r="AE145" s="1253"/>
      <c r="AF145" s="1253"/>
      <c r="AG145" s="1248"/>
      <c r="AH145" s="1248"/>
      <c r="AI145" s="1248"/>
      <c r="AJ145" s="1248"/>
      <c r="AK145" s="1248"/>
      <c r="AL145" s="1248"/>
      <c r="AM145" s="1248"/>
      <c r="AN145" s="1248"/>
      <c r="AO145" s="1248"/>
      <c r="AP145" s="1248"/>
      <c r="AQ145" s="1248"/>
    </row>
    <row r="146" spans="2:43">
      <c r="B146" s="1285"/>
      <c r="C146" s="1249"/>
      <c r="D146" s="1250"/>
      <c r="E146" s="1250"/>
      <c r="F146" s="1250"/>
      <c r="G146" s="1284"/>
      <c r="H146" s="1284"/>
      <c r="I146" s="1284"/>
      <c r="J146" s="1284"/>
      <c r="K146" s="1284"/>
      <c r="L146" s="1284"/>
      <c r="M146" s="1284"/>
      <c r="N146" s="1284"/>
      <c r="O146" s="1284"/>
      <c r="P146" s="1284"/>
      <c r="Q146" s="1269"/>
      <c r="S146" s="1284"/>
      <c r="T146" s="1284"/>
      <c r="U146" s="1284"/>
      <c r="V146" s="1284"/>
      <c r="W146" s="1284"/>
      <c r="X146" s="1284"/>
      <c r="Y146" s="1281"/>
      <c r="Z146" s="1251"/>
      <c r="AA146" s="1253"/>
      <c r="AB146" s="1253"/>
      <c r="AC146" s="1253"/>
      <c r="AD146" s="1253"/>
      <c r="AE146" s="1253"/>
      <c r="AF146" s="1253"/>
      <c r="AG146" s="1248"/>
      <c r="AH146" s="1248"/>
      <c r="AI146" s="1248"/>
      <c r="AJ146" s="1248"/>
      <c r="AK146" s="1248"/>
      <c r="AL146" s="1248"/>
      <c r="AM146" s="1248"/>
      <c r="AN146" s="1248"/>
      <c r="AO146" s="1248"/>
      <c r="AP146" s="1248"/>
      <c r="AQ146" s="1248"/>
    </row>
    <row r="147" spans="2:43">
      <c r="B147" s="1267" t="s">
        <v>3078</v>
      </c>
      <c r="C147" s="1249"/>
      <c r="D147" s="1250"/>
      <c r="E147" s="1250"/>
      <c r="F147" s="1250"/>
      <c r="G147" s="1284"/>
      <c r="H147" s="1284"/>
      <c r="I147" s="1284"/>
      <c r="J147" s="1284"/>
      <c r="K147" s="1284"/>
      <c r="L147" s="1284"/>
      <c r="M147" s="1284"/>
      <c r="N147" s="1284"/>
      <c r="O147" s="1284"/>
      <c r="P147" s="1284"/>
      <c r="Q147" s="1269"/>
      <c r="S147" s="1284"/>
      <c r="T147" s="1284"/>
      <c r="U147" s="1284"/>
      <c r="V147" s="1284"/>
      <c r="W147" s="1284"/>
      <c r="X147" s="1284"/>
      <c r="Y147" s="1281"/>
      <c r="Z147" s="1251"/>
      <c r="AA147" s="1253"/>
      <c r="AB147" s="1253"/>
      <c r="AC147" s="1253"/>
      <c r="AD147" s="1253"/>
      <c r="AE147" s="1253"/>
      <c r="AF147" s="1253"/>
      <c r="AG147" s="1248"/>
      <c r="AH147" s="1248"/>
      <c r="AI147" s="1248"/>
      <c r="AJ147" s="1248"/>
      <c r="AK147" s="1248"/>
      <c r="AL147" s="1248"/>
      <c r="AM147" s="1248"/>
      <c r="AN147" s="1248"/>
      <c r="AO147" s="1248"/>
      <c r="AP147" s="1248"/>
      <c r="AQ147" s="1248"/>
    </row>
    <row r="148" spans="2:43">
      <c r="B148" s="1285" t="s">
        <v>4070</v>
      </c>
      <c r="C148" s="1249"/>
      <c r="D148" s="1250"/>
      <c r="E148" s="1250"/>
      <c r="F148" s="1250"/>
      <c r="G148" s="1284">
        <v>0</v>
      </c>
      <c r="H148" s="1284"/>
      <c r="I148" s="1284">
        <v>0</v>
      </c>
      <c r="J148" s="1284"/>
      <c r="K148" s="1284">
        <v>0</v>
      </c>
      <c r="L148" s="1284"/>
      <c r="M148" s="1284">
        <v>0</v>
      </c>
      <c r="N148" s="1284"/>
      <c r="O148" s="1284">
        <v>307721</v>
      </c>
      <c r="P148" s="1284"/>
      <c r="Q148" s="1269">
        <f>G148+I148+K148+O148</f>
        <v>307721</v>
      </c>
      <c r="S148" s="1284"/>
      <c r="T148" s="1284"/>
      <c r="U148" s="1284"/>
      <c r="V148" s="1284"/>
      <c r="W148" s="1284"/>
      <c r="X148" s="1284"/>
      <c r="Y148" s="1281"/>
      <c r="Z148" s="1251"/>
      <c r="AA148" s="1253"/>
      <c r="AB148" s="1253"/>
      <c r="AC148" s="1253"/>
      <c r="AD148" s="1253"/>
      <c r="AE148" s="1253"/>
      <c r="AF148" s="1253"/>
      <c r="AG148" s="1248"/>
      <c r="AH148" s="1248"/>
      <c r="AI148" s="1248"/>
      <c r="AJ148" s="1248"/>
      <c r="AK148" s="1248"/>
      <c r="AL148" s="1248"/>
      <c r="AM148" s="1248"/>
      <c r="AN148" s="1248"/>
      <c r="AO148" s="1248"/>
      <c r="AP148" s="1248"/>
      <c r="AQ148" s="1248"/>
    </row>
    <row r="149" spans="2:43">
      <c r="B149" s="1285" t="s">
        <v>4127</v>
      </c>
      <c r="C149" s="1249"/>
      <c r="D149" s="1250"/>
      <c r="E149" s="1250"/>
      <c r="F149" s="1250"/>
      <c r="G149" s="1284">
        <v>0</v>
      </c>
      <c r="H149" s="1284"/>
      <c r="I149" s="1284">
        <v>0</v>
      </c>
      <c r="J149" s="1284"/>
      <c r="K149" s="1284">
        <v>0</v>
      </c>
      <c r="L149" s="1284"/>
      <c r="M149" s="1284">
        <v>0</v>
      </c>
      <c r="N149" s="1284"/>
      <c r="O149" s="1284">
        <v>30787</v>
      </c>
      <c r="P149" s="1284"/>
      <c r="Q149" s="1269">
        <f>G149+I149+K149+O149</f>
        <v>30787</v>
      </c>
      <c r="S149" s="1284"/>
      <c r="T149" s="1284"/>
      <c r="U149" s="1284"/>
      <c r="V149" s="1284"/>
      <c r="W149" s="1284"/>
      <c r="X149" s="1284"/>
      <c r="Y149" s="1281"/>
      <c r="Z149" s="1251"/>
      <c r="AA149" s="1253"/>
      <c r="AB149" s="1253"/>
      <c r="AC149" s="1253"/>
      <c r="AD149" s="1253"/>
      <c r="AE149" s="1253"/>
      <c r="AF149" s="1253"/>
      <c r="AG149" s="1248"/>
      <c r="AH149" s="1248"/>
      <c r="AI149" s="1248"/>
      <c r="AJ149" s="1248"/>
      <c r="AK149" s="1248"/>
      <c r="AL149" s="1248"/>
      <c r="AM149" s="1248"/>
      <c r="AN149" s="1248"/>
      <c r="AO149" s="1248"/>
      <c r="AP149" s="1248"/>
      <c r="AQ149" s="1248"/>
    </row>
    <row r="150" spans="2:43">
      <c r="B150" s="1285" t="s">
        <v>4133</v>
      </c>
      <c r="C150" s="1249"/>
      <c r="D150" s="1250"/>
      <c r="E150" s="1250"/>
      <c r="F150" s="1250"/>
      <c r="G150" s="1284">
        <v>0</v>
      </c>
      <c r="H150" s="1284"/>
      <c r="I150" s="1284">
        <v>0</v>
      </c>
      <c r="J150" s="1284"/>
      <c r="K150" s="1284">
        <v>0</v>
      </c>
      <c r="L150" s="1284"/>
      <c r="M150" s="1284">
        <v>0</v>
      </c>
      <c r="N150" s="1284"/>
      <c r="O150" s="1284">
        <v>70800</v>
      </c>
      <c r="P150" s="1284"/>
      <c r="Q150" s="1269">
        <f>G150+I150+K150+O150</f>
        <v>70800</v>
      </c>
      <c r="S150" s="1284"/>
      <c r="T150" s="1284"/>
      <c r="U150" s="1284"/>
      <c r="V150" s="1284"/>
      <c r="W150" s="1284"/>
      <c r="X150" s="1284"/>
      <c r="Y150" s="1281"/>
      <c r="Z150" s="1251"/>
      <c r="AA150" s="1253"/>
      <c r="AB150" s="1253"/>
      <c r="AC150" s="1253"/>
      <c r="AD150" s="1253"/>
      <c r="AE150" s="1253"/>
      <c r="AF150" s="1253"/>
      <c r="AG150" s="1248"/>
      <c r="AH150" s="1248"/>
      <c r="AI150" s="1248"/>
      <c r="AJ150" s="1248"/>
      <c r="AK150" s="1248"/>
      <c r="AL150" s="1248"/>
      <c r="AM150" s="1248"/>
      <c r="AN150" s="1248"/>
      <c r="AO150" s="1248"/>
      <c r="AP150" s="1248"/>
      <c r="AQ150" s="1248"/>
    </row>
    <row r="151" spans="2:43">
      <c r="B151" s="1285" t="s">
        <v>3162</v>
      </c>
      <c r="C151" s="1249"/>
      <c r="D151" s="1250"/>
      <c r="E151" s="1250"/>
      <c r="F151" s="1250"/>
      <c r="G151" s="1284">
        <v>0</v>
      </c>
      <c r="H151" s="1284"/>
      <c r="I151" s="1284">
        <v>0</v>
      </c>
      <c r="J151" s="1284"/>
      <c r="K151" s="1284">
        <v>0</v>
      </c>
      <c r="L151" s="1284"/>
      <c r="M151" s="1284">
        <v>0</v>
      </c>
      <c r="N151" s="1284"/>
      <c r="O151" s="1284">
        <v>1650440</v>
      </c>
      <c r="P151" s="1284"/>
      <c r="Q151" s="1269">
        <f>G151+I151+K151+O151</f>
        <v>1650440</v>
      </c>
      <c r="S151" s="1284"/>
      <c r="T151" s="1284"/>
      <c r="U151" s="1284"/>
      <c r="V151" s="1284"/>
      <c r="W151" s="1284"/>
      <c r="X151" s="1284"/>
      <c r="Y151" s="1281"/>
      <c r="Z151" s="1251"/>
      <c r="AA151" s="1253"/>
      <c r="AB151" s="1253"/>
      <c r="AC151" s="1253"/>
      <c r="AD151" s="1253"/>
      <c r="AE151" s="1253"/>
      <c r="AF151" s="1253"/>
      <c r="AG151" s="1248"/>
      <c r="AH151" s="1248"/>
      <c r="AI151" s="1248"/>
      <c r="AJ151" s="1248"/>
      <c r="AK151" s="1248"/>
      <c r="AL151" s="1248"/>
      <c r="AM151" s="1248"/>
      <c r="AN151" s="1248"/>
      <c r="AO151" s="1248"/>
      <c r="AP151" s="1248"/>
      <c r="AQ151" s="1248"/>
    </row>
    <row r="152" spans="2:43">
      <c r="B152" s="1285"/>
      <c r="C152" s="1249"/>
      <c r="D152" s="1250"/>
      <c r="E152" s="1250"/>
      <c r="F152" s="1250"/>
      <c r="G152" s="1284"/>
      <c r="H152" s="1284"/>
      <c r="I152" s="1284"/>
      <c r="J152" s="1284"/>
      <c r="K152" s="1284"/>
      <c r="L152" s="1284"/>
      <c r="M152" s="1284"/>
      <c r="N152" s="1284"/>
      <c r="O152" s="1284"/>
      <c r="P152" s="1284"/>
      <c r="Q152" s="1269"/>
      <c r="S152" s="1284"/>
      <c r="T152" s="1284"/>
      <c r="U152" s="1284"/>
      <c r="V152" s="1284"/>
      <c r="W152" s="1284"/>
      <c r="X152" s="1284"/>
      <c r="Y152" s="1281"/>
      <c r="Z152" s="1251"/>
      <c r="AA152" s="1253"/>
      <c r="AB152" s="1253"/>
      <c r="AC152" s="1253"/>
      <c r="AD152" s="1253"/>
      <c r="AE152" s="1253"/>
      <c r="AF152" s="1253"/>
      <c r="AG152" s="1248"/>
      <c r="AH152" s="1248"/>
      <c r="AI152" s="1248"/>
      <c r="AJ152" s="1248"/>
      <c r="AK152" s="1248"/>
      <c r="AL152" s="1248"/>
      <c r="AM152" s="1248"/>
      <c r="AN152" s="1248"/>
      <c r="AO152" s="1248"/>
      <c r="AP152" s="1248"/>
      <c r="AQ152" s="1248"/>
    </row>
    <row r="153" spans="2:43">
      <c r="B153" s="1274" t="s">
        <v>3072</v>
      </c>
      <c r="C153" s="1249"/>
      <c r="D153" s="1250"/>
      <c r="E153" s="1250"/>
      <c r="F153" s="1250"/>
      <c r="G153" s="1284"/>
      <c r="H153" s="1284"/>
      <c r="I153" s="1284"/>
      <c r="J153" s="1284"/>
      <c r="K153" s="1284"/>
      <c r="L153" s="1284"/>
      <c r="M153" s="1284"/>
      <c r="N153" s="1284"/>
      <c r="O153" s="1284"/>
      <c r="P153" s="1284"/>
      <c r="Q153" s="1269"/>
      <c r="S153" s="1284"/>
      <c r="T153" s="1284"/>
      <c r="U153" s="1284"/>
      <c r="V153" s="1284"/>
      <c r="W153" s="1284"/>
      <c r="X153" s="1284"/>
      <c r="Y153" s="1281"/>
      <c r="Z153" s="1251"/>
      <c r="AA153" s="1253"/>
      <c r="AB153" s="1253"/>
      <c r="AC153" s="1253"/>
      <c r="AD153" s="1253"/>
      <c r="AE153" s="1253"/>
      <c r="AF153" s="1253"/>
      <c r="AG153" s="1248"/>
      <c r="AH153" s="1248"/>
      <c r="AI153" s="1248"/>
      <c r="AJ153" s="1248"/>
      <c r="AK153" s="1248"/>
      <c r="AL153" s="1248"/>
      <c r="AM153" s="1248"/>
      <c r="AN153" s="1248"/>
      <c r="AO153" s="1248"/>
      <c r="AP153" s="1248"/>
      <c r="AQ153" s="1248"/>
    </row>
    <row r="154" spans="2:43">
      <c r="B154" s="1285" t="s">
        <v>4070</v>
      </c>
      <c r="C154" s="1249"/>
      <c r="D154" s="1250"/>
      <c r="E154" s="1250"/>
      <c r="F154" s="1250"/>
      <c r="G154" s="1284">
        <v>0</v>
      </c>
      <c r="H154" s="1284"/>
      <c r="I154" s="1284">
        <v>0</v>
      </c>
      <c r="J154" s="1284"/>
      <c r="K154" s="1284">
        <v>0</v>
      </c>
      <c r="L154" s="1284"/>
      <c r="M154" s="1284">
        <v>0</v>
      </c>
      <c r="N154" s="1284"/>
      <c r="O154" s="1284">
        <v>119463</v>
      </c>
      <c r="P154" s="1284"/>
      <c r="Q154" s="1269">
        <f>G154+I154+K154+O154</f>
        <v>119463</v>
      </c>
      <c r="S154" s="1284"/>
      <c r="T154" s="1284"/>
      <c r="U154" s="1284"/>
      <c r="V154" s="1284"/>
      <c r="W154" s="1284"/>
      <c r="X154" s="1284"/>
      <c r="Y154" s="1281"/>
      <c r="Z154" s="1251"/>
      <c r="AA154" s="1253"/>
      <c r="AB154" s="1253"/>
      <c r="AC154" s="1253"/>
      <c r="AD154" s="1253"/>
      <c r="AE154" s="1253"/>
      <c r="AF154" s="1253"/>
      <c r="AG154" s="1248"/>
      <c r="AH154" s="1248"/>
      <c r="AI154" s="1248"/>
      <c r="AJ154" s="1248"/>
      <c r="AK154" s="1248"/>
      <c r="AL154" s="1248"/>
      <c r="AM154" s="1248"/>
      <c r="AN154" s="1248"/>
      <c r="AO154" s="1248"/>
      <c r="AP154" s="1248"/>
      <c r="AQ154" s="1248"/>
    </row>
    <row r="155" spans="2:43">
      <c r="B155" s="1285" t="s">
        <v>4127</v>
      </c>
      <c r="C155" s="1249"/>
      <c r="D155" s="1250"/>
      <c r="E155" s="1250"/>
      <c r="F155" s="1250"/>
      <c r="G155" s="1284">
        <v>0</v>
      </c>
      <c r="H155" s="1284"/>
      <c r="I155" s="1284">
        <v>0</v>
      </c>
      <c r="J155" s="1284"/>
      <c r="K155" s="1284">
        <v>0</v>
      </c>
      <c r="L155" s="1284"/>
      <c r="M155" s="1284">
        <v>0</v>
      </c>
      <c r="N155" s="1284"/>
      <c r="O155" s="1284">
        <v>11912</v>
      </c>
      <c r="P155" s="1284"/>
      <c r="Q155" s="1269">
        <f>G155+I155+K155+O155</f>
        <v>11912</v>
      </c>
      <c r="S155" s="1284"/>
      <c r="T155" s="1284"/>
      <c r="U155" s="1284"/>
      <c r="V155" s="1284"/>
      <c r="W155" s="1284"/>
      <c r="X155" s="1284"/>
      <c r="Y155" s="1281"/>
      <c r="Z155" s="1251"/>
      <c r="AA155" s="1253"/>
      <c r="AB155" s="1253"/>
      <c r="AC155" s="1253"/>
      <c r="AD155" s="1253"/>
      <c r="AE155" s="1253"/>
      <c r="AF155" s="1253"/>
      <c r="AG155" s="1248"/>
      <c r="AH155" s="1248"/>
      <c r="AI155" s="1248"/>
      <c r="AJ155" s="1248"/>
      <c r="AK155" s="1248"/>
      <c r="AL155" s="1248"/>
      <c r="AM155" s="1248"/>
      <c r="AN155" s="1248"/>
      <c r="AO155" s="1248"/>
      <c r="AP155" s="1248"/>
      <c r="AQ155" s="1248"/>
    </row>
    <row r="156" spans="2:43">
      <c r="B156" s="1285" t="s">
        <v>4133</v>
      </c>
      <c r="C156" s="1249"/>
      <c r="D156" s="1250"/>
      <c r="E156" s="1250"/>
      <c r="F156" s="1250"/>
      <c r="G156" s="1284">
        <v>0</v>
      </c>
      <c r="H156" s="1284"/>
      <c r="I156" s="1284">
        <v>0</v>
      </c>
      <c r="J156" s="1284"/>
      <c r="K156" s="1284">
        <v>0</v>
      </c>
      <c r="L156" s="1284"/>
      <c r="M156" s="1284">
        <v>0</v>
      </c>
      <c r="N156" s="1284"/>
      <c r="O156" s="1284">
        <v>26050</v>
      </c>
      <c r="P156" s="1284"/>
      <c r="Q156" s="1269">
        <f>G156+I156+K156+O156</f>
        <v>26050</v>
      </c>
      <c r="S156" s="1284"/>
      <c r="T156" s="1284"/>
      <c r="U156" s="1284"/>
      <c r="V156" s="1284"/>
      <c r="W156" s="1284"/>
      <c r="X156" s="1284"/>
      <c r="Y156" s="1281"/>
      <c r="Z156" s="1251"/>
      <c r="AA156" s="1253"/>
      <c r="AB156" s="1253"/>
      <c r="AC156" s="1253"/>
      <c r="AD156" s="1253"/>
      <c r="AE156" s="1253"/>
      <c r="AF156" s="1253"/>
      <c r="AG156" s="1248"/>
      <c r="AH156" s="1248"/>
      <c r="AI156" s="1248"/>
      <c r="AJ156" s="1248"/>
      <c r="AK156" s="1248"/>
      <c r="AL156" s="1248"/>
      <c r="AM156" s="1248"/>
      <c r="AN156" s="1248"/>
      <c r="AO156" s="1248"/>
      <c r="AP156" s="1248"/>
      <c r="AQ156" s="1248"/>
    </row>
    <row r="157" spans="2:43">
      <c r="B157" s="1285" t="s">
        <v>3162</v>
      </c>
      <c r="C157" s="1249"/>
      <c r="D157" s="1250"/>
      <c r="E157" s="1250"/>
      <c r="F157" s="1250"/>
      <c r="G157" s="1294">
        <v>0</v>
      </c>
      <c r="I157" s="1294">
        <v>0</v>
      </c>
      <c r="M157" s="1294">
        <v>0</v>
      </c>
      <c r="O157" s="1248">
        <v>765807</v>
      </c>
      <c r="Q157" s="1269">
        <f>G157+I157+K157+O157</f>
        <v>765807</v>
      </c>
      <c r="S157" s="1284"/>
      <c r="T157" s="1284"/>
      <c r="U157" s="1284"/>
      <c r="V157" s="1284"/>
      <c r="W157" s="1284"/>
      <c r="X157" s="1284"/>
      <c r="Y157" s="1284"/>
      <c r="Z157" s="1251"/>
      <c r="AA157" s="1253"/>
      <c r="AB157" s="1253"/>
      <c r="AC157" s="1253"/>
      <c r="AD157" s="1253"/>
      <c r="AE157" s="1253"/>
      <c r="AF157" s="1253"/>
      <c r="AG157" s="1248"/>
      <c r="AH157" s="1248"/>
      <c r="AI157" s="1248"/>
      <c r="AJ157" s="1248"/>
      <c r="AK157" s="1248"/>
      <c r="AL157" s="1248"/>
      <c r="AM157" s="1248"/>
      <c r="AN157" s="1248"/>
      <c r="AO157" s="1248"/>
      <c r="AP157" s="1248"/>
      <c r="AQ157" s="1248"/>
    </row>
    <row r="158" spans="2:43" ht="14.4" thickBot="1">
      <c r="G158" s="1283">
        <f>SUM(G142:G157)</f>
        <v>0</v>
      </c>
      <c r="H158" s="1284"/>
      <c r="I158" s="1283">
        <f>SUM(I142:I156)</f>
        <v>0</v>
      </c>
      <c r="J158" s="1284"/>
      <c r="K158" s="1283">
        <f>SUM(K142:K156)</f>
        <v>0</v>
      </c>
      <c r="L158" s="1284"/>
      <c r="M158" s="1283"/>
      <c r="N158" s="1284"/>
      <c r="O158" s="1283">
        <f>SUM(O142:O156)</f>
        <v>7585710</v>
      </c>
      <c r="P158" s="1284"/>
      <c r="Q158" s="1283">
        <f>SUM(Q142:Q156)</f>
        <v>7585710</v>
      </c>
    </row>
    <row r="159" spans="2:43" ht="14.4" thickTop="1"/>
    <row r="162" spans="1:24">
      <c r="A162" s="1246">
        <v>16.100000000000001</v>
      </c>
      <c r="B162" s="1245" t="s">
        <v>4111</v>
      </c>
      <c r="C162" s="1160"/>
      <c r="D162" s="1244"/>
      <c r="E162" s="1244"/>
      <c r="F162" s="1244"/>
      <c r="G162" s="1208"/>
      <c r="H162" s="1208"/>
      <c r="I162" s="1208"/>
      <c r="J162" s="1208"/>
      <c r="K162" s="1208"/>
      <c r="L162" s="1208"/>
      <c r="M162" s="1208"/>
      <c r="N162" s="1208"/>
      <c r="O162" s="1208"/>
      <c r="P162" s="1208"/>
      <c r="Q162" s="1208"/>
      <c r="R162" s="1208"/>
      <c r="S162" s="1208"/>
      <c r="T162" s="1208"/>
      <c r="U162" s="1208"/>
      <c r="V162" s="1208"/>
      <c r="W162" s="1208"/>
      <c r="X162" s="1160"/>
    </row>
    <row r="163" spans="1:24">
      <c r="A163" s="1156"/>
      <c r="B163" s="1207"/>
      <c r="C163" s="1208"/>
      <c r="D163" s="1208"/>
      <c r="E163" s="1208"/>
      <c r="F163" s="1208"/>
      <c r="G163" s="1208"/>
      <c r="H163" s="1208"/>
      <c r="I163" s="1208"/>
      <c r="J163" s="1208"/>
      <c r="K163" s="1208"/>
      <c r="L163" s="1208"/>
      <c r="M163" s="1208"/>
      <c r="N163" s="1208"/>
      <c r="O163" s="1208"/>
      <c r="P163" s="1208"/>
      <c r="Q163" s="1208"/>
      <c r="R163" s="1208"/>
      <c r="S163" s="1208"/>
      <c r="T163" s="1208"/>
      <c r="U163" s="1208"/>
      <c r="V163" s="1208"/>
      <c r="W163" s="1208"/>
      <c r="X163" s="1160"/>
    </row>
    <row r="164" spans="1:24">
      <c r="A164" s="1247" t="s">
        <v>4114</v>
      </c>
      <c r="B164" s="3027" t="s">
        <v>4113</v>
      </c>
      <c r="C164" s="3027"/>
      <c r="D164" s="3027"/>
      <c r="E164" s="3027"/>
      <c r="F164" s="3027"/>
      <c r="G164" s="3027"/>
      <c r="H164" s="3027"/>
      <c r="I164" s="3027"/>
      <c r="J164" s="3027"/>
      <c r="K164" s="3027"/>
      <c r="L164" s="3027"/>
      <c r="M164" s="3027"/>
      <c r="N164" s="3027"/>
      <c r="O164" s="3027"/>
      <c r="P164" s="3027"/>
      <c r="Q164" s="3027"/>
      <c r="R164" s="3027"/>
      <c r="S164" s="3027"/>
      <c r="T164" s="1160"/>
      <c r="U164" s="1208"/>
      <c r="V164" s="1208"/>
      <c r="W164" s="1208"/>
      <c r="X164" s="1160"/>
    </row>
    <row r="165" spans="1:24">
      <c r="A165" s="1156"/>
      <c r="B165" s="1207"/>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160"/>
    </row>
    <row r="166" spans="1:24">
      <c r="A166" s="1247" t="s">
        <v>4115</v>
      </c>
      <c r="B166" s="3028" t="s">
        <v>4112</v>
      </c>
      <c r="C166" s="3028"/>
      <c r="D166" s="3028"/>
      <c r="E166" s="3028"/>
      <c r="F166" s="3028"/>
      <c r="G166" s="3028"/>
      <c r="H166" s="3028"/>
      <c r="I166" s="3028"/>
      <c r="J166" s="3028"/>
      <c r="K166" s="3028"/>
      <c r="L166" s="3028"/>
      <c r="M166" s="3028"/>
      <c r="N166" s="3028"/>
      <c r="O166" s="3028"/>
      <c r="P166" s="3028"/>
      <c r="Q166" s="3028"/>
      <c r="R166" s="3028"/>
      <c r="S166" s="3028"/>
      <c r="T166" s="3028"/>
      <c r="U166" s="3028"/>
      <c r="V166" s="3028"/>
      <c r="W166" s="1208"/>
      <c r="X166" s="1160"/>
    </row>
    <row r="167" spans="1:24">
      <c r="A167" s="1244"/>
      <c r="B167" s="3028"/>
      <c r="C167" s="3028"/>
      <c r="D167" s="3028"/>
      <c r="E167" s="3028"/>
      <c r="F167" s="3028"/>
      <c r="G167" s="3028"/>
      <c r="H167" s="3028"/>
      <c r="I167" s="3028"/>
      <c r="J167" s="3028"/>
      <c r="K167" s="3028"/>
      <c r="L167" s="3028"/>
      <c r="M167" s="3028"/>
      <c r="N167" s="3028"/>
      <c r="O167" s="3028"/>
      <c r="P167" s="3028"/>
      <c r="Q167" s="3028"/>
      <c r="R167" s="3028"/>
      <c r="S167" s="3028"/>
      <c r="T167" s="3028"/>
      <c r="U167" s="3028"/>
      <c r="V167" s="3028"/>
      <c r="W167" s="1208"/>
      <c r="X167" s="1160"/>
    </row>
    <row r="168" spans="1:24">
      <c r="A168" s="1156"/>
      <c r="B168" s="1207"/>
      <c r="C168" s="1208"/>
      <c r="D168" s="1208"/>
      <c r="E168" s="1208"/>
      <c r="F168" s="1208"/>
      <c r="G168" s="1208"/>
      <c r="H168" s="1208"/>
      <c r="I168" s="1208"/>
      <c r="J168" s="1208"/>
      <c r="K168" s="1208"/>
      <c r="L168" s="1208"/>
      <c r="M168" s="1208"/>
      <c r="N168" s="1208"/>
      <c r="O168" s="1208"/>
      <c r="P168" s="1208"/>
      <c r="Q168" s="1208"/>
      <c r="R168" s="1208"/>
      <c r="S168" s="1208"/>
      <c r="T168" s="1208"/>
      <c r="U168" s="1208"/>
      <c r="V168" s="1208"/>
      <c r="W168" s="1208"/>
      <c r="X168" s="1160"/>
    </row>
    <row r="169" spans="1:24">
      <c r="A169" s="1232">
        <v>16.2</v>
      </c>
      <c r="B169" s="1160" t="s">
        <v>4108</v>
      </c>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row>
  </sheetData>
  <mergeCells count="48">
    <mergeCell ref="G18:Y18"/>
    <mergeCell ref="G19:Q19"/>
    <mergeCell ref="S19:Y19"/>
    <mergeCell ref="G20:G23"/>
    <mergeCell ref="I20:I23"/>
    <mergeCell ref="K20:K23"/>
    <mergeCell ref="O20:O23"/>
    <mergeCell ref="Q20:Q23"/>
    <mergeCell ref="G64:G67"/>
    <mergeCell ref="I64:I67"/>
    <mergeCell ref="K64:K67"/>
    <mergeCell ref="O64:O67"/>
    <mergeCell ref="Q64:Q67"/>
    <mergeCell ref="G24:Q24"/>
    <mergeCell ref="S24:Y24"/>
    <mergeCell ref="G62:Y62"/>
    <mergeCell ref="G63:Q63"/>
    <mergeCell ref="S63:Y63"/>
    <mergeCell ref="S68:Y68"/>
    <mergeCell ref="G92:Y92"/>
    <mergeCell ref="G93:Q93"/>
    <mergeCell ref="S93:Y93"/>
    <mergeCell ref="G94:G97"/>
    <mergeCell ref="I94:I97"/>
    <mergeCell ref="K94:K97"/>
    <mergeCell ref="O94:O97"/>
    <mergeCell ref="Q94:Q97"/>
    <mergeCell ref="I134:I137"/>
    <mergeCell ref="K134:K137"/>
    <mergeCell ref="O134:O137"/>
    <mergeCell ref="Q134:Q137"/>
    <mergeCell ref="G68:Q68"/>
    <mergeCell ref="B4:X5"/>
    <mergeCell ref="B7:X8"/>
    <mergeCell ref="B164:S164"/>
    <mergeCell ref="B166:V167"/>
    <mergeCell ref="G138:Q138"/>
    <mergeCell ref="S138:Y138"/>
    <mergeCell ref="M20:M23"/>
    <mergeCell ref="M64:M67"/>
    <mergeCell ref="M94:M97"/>
    <mergeCell ref="M134:M137"/>
    <mergeCell ref="G98:Q98"/>
    <mergeCell ref="S98:Y98"/>
    <mergeCell ref="G132:Y132"/>
    <mergeCell ref="G133:Q133"/>
    <mergeCell ref="S133:Y133"/>
    <mergeCell ref="G134:G137"/>
  </mergeCells>
  <pageMargins left="0.75" right="0.25" top="0.75" bottom="0" header="0.25" footer="0"/>
  <pageSetup paperSize="9" scale="59" firstPageNumber="22" orientation="landscape" useFirstPageNumber="1" r:id="rId1"/>
  <headerFooter>
    <oddHeader>&amp;C&amp;"Arial Black,Regular"&amp;14&amp;P&amp;R&amp;"Arial Black,Regular"&amp;14UBL RETIREMENT SAVINGS FUND</oddHeader>
  </headerFooter>
  <rowBreaks count="3" manualBreakCount="3">
    <brk id="61" max="24" man="1"/>
    <brk id="91" max="24" man="1"/>
    <brk id="131" max="2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Z87"/>
  <sheetViews>
    <sheetView view="pageBreakPreview" topLeftCell="A21" zoomScaleNormal="75" zoomScaleSheetLayoutView="90" workbookViewId="0">
      <selection activeCell="B26" sqref="B26"/>
    </sheetView>
  </sheetViews>
  <sheetFormatPr defaultColWidth="9.109375" defaultRowHeight="14.25" customHeight="1"/>
  <cols>
    <col min="1" max="1" width="6.44140625" style="1156" customWidth="1"/>
    <col min="2" max="2" width="5.33203125" style="1160" customWidth="1"/>
    <col min="3" max="3" width="4.6640625" style="1160" customWidth="1"/>
    <col min="4" max="4" width="37" style="1160" customWidth="1"/>
    <col min="5" max="5" width="19.109375" style="1160" customWidth="1"/>
    <col min="6" max="6" width="15.6640625" style="1160" customWidth="1"/>
    <col min="7" max="7" width="0.88671875" style="1160" customWidth="1"/>
    <col min="8" max="8" width="19" style="1160" customWidth="1"/>
    <col min="9" max="9" width="0.88671875" style="1160" customWidth="1"/>
    <col min="10" max="10" width="17.44140625" style="1160" customWidth="1"/>
    <col min="11" max="11" width="0.44140625" style="1160" customWidth="1"/>
    <col min="12" max="12" width="13.88671875" style="1160" customWidth="1"/>
    <col min="13" max="13" width="0.5546875" style="1160" customWidth="1"/>
    <col min="14" max="14" width="15.6640625" style="1160" customWidth="1"/>
    <col min="15" max="15" width="0.88671875" style="1160" customWidth="1"/>
    <col min="16" max="16" width="17.33203125" style="1160" customWidth="1"/>
    <col min="17" max="17" width="1.6640625" style="1160" customWidth="1"/>
    <col min="18" max="18" width="16.88671875" style="1160" customWidth="1"/>
    <col min="19" max="19" width="0.88671875" style="1160" customWidth="1"/>
    <col min="20" max="20" width="15.6640625" style="1160" customWidth="1"/>
    <col min="21" max="21" width="0.88671875" style="1160" customWidth="1"/>
    <col min="22" max="22" width="13.6640625" style="1160" customWidth="1"/>
    <col min="23" max="23" width="0.88671875" style="1160" customWidth="1"/>
    <col min="24" max="24" width="17.6640625" style="1160" customWidth="1"/>
    <col min="25" max="16384" width="9.109375" style="1160"/>
  </cols>
  <sheetData>
    <row r="2" spans="1:24" ht="14.25" customHeight="1">
      <c r="A2" s="1209" t="s">
        <v>4110</v>
      </c>
      <c r="B2" s="1210" t="s">
        <v>4077</v>
      </c>
    </row>
    <row r="4" spans="1:24" ht="14.25" customHeight="1">
      <c r="B4" s="3020" t="s">
        <v>4078</v>
      </c>
      <c r="C4" s="3020"/>
      <c r="D4" s="3020"/>
      <c r="E4" s="3020"/>
      <c r="F4" s="3020"/>
      <c r="G4" s="3020"/>
      <c r="H4" s="3020"/>
      <c r="I4" s="3020"/>
      <c r="J4" s="3020"/>
      <c r="K4" s="3020"/>
      <c r="L4" s="3020"/>
      <c r="M4" s="3020"/>
      <c r="N4" s="3020"/>
      <c r="O4" s="3020"/>
      <c r="P4" s="3020"/>
      <c r="Q4" s="3020"/>
      <c r="R4" s="3020"/>
      <c r="S4" s="3020"/>
      <c r="T4" s="3020"/>
      <c r="U4" s="3020"/>
      <c r="V4" s="3020"/>
      <c r="W4" s="3020"/>
      <c r="X4" s="3020"/>
    </row>
    <row r="5" spans="1:24" ht="14.25" customHeight="1">
      <c r="B5" s="3020"/>
      <c r="C5" s="3020"/>
      <c r="D5" s="3020"/>
      <c r="E5" s="3020"/>
      <c r="F5" s="3020"/>
      <c r="G5" s="3020"/>
      <c r="H5" s="3020"/>
      <c r="I5" s="3020"/>
      <c r="J5" s="3020"/>
      <c r="K5" s="3020"/>
      <c r="L5" s="3020"/>
      <c r="M5" s="3020"/>
      <c r="N5" s="3020"/>
      <c r="O5" s="3020"/>
      <c r="P5" s="3020"/>
      <c r="Q5" s="3020"/>
      <c r="R5" s="3020"/>
      <c r="S5" s="3020"/>
      <c r="T5" s="3020"/>
      <c r="U5" s="3020"/>
      <c r="V5" s="3020"/>
      <c r="W5" s="3020"/>
      <c r="X5" s="3020"/>
    </row>
    <row r="7" spans="1:24" ht="14.25" customHeight="1">
      <c r="B7" s="3020" t="s">
        <v>4079</v>
      </c>
      <c r="C7" s="3020"/>
      <c r="D7" s="3020"/>
      <c r="E7" s="3020"/>
      <c r="F7" s="3020"/>
      <c r="G7" s="3020"/>
      <c r="H7" s="3020"/>
      <c r="I7" s="3020"/>
      <c r="J7" s="3020"/>
      <c r="K7" s="3020"/>
      <c r="L7" s="3020"/>
      <c r="M7" s="3020"/>
      <c r="N7" s="3020"/>
      <c r="O7" s="3020"/>
      <c r="P7" s="3020"/>
      <c r="Q7" s="3020"/>
      <c r="R7" s="3020"/>
      <c r="S7" s="3020"/>
      <c r="T7" s="3020"/>
      <c r="U7" s="3020"/>
      <c r="V7" s="3020"/>
      <c r="W7" s="3020"/>
      <c r="X7" s="3020"/>
    </row>
    <row r="8" spans="1:24" ht="14.25" customHeight="1">
      <c r="B8" s="3020"/>
      <c r="C8" s="3020"/>
      <c r="D8" s="3020"/>
      <c r="E8" s="3020"/>
      <c r="F8" s="3020"/>
      <c r="G8" s="3020"/>
      <c r="H8" s="3020"/>
      <c r="I8" s="3020"/>
      <c r="J8" s="3020"/>
      <c r="K8" s="3020"/>
      <c r="L8" s="3020"/>
      <c r="M8" s="3020"/>
      <c r="N8" s="3020"/>
      <c r="O8" s="3020"/>
      <c r="P8" s="3020"/>
      <c r="Q8" s="3020"/>
      <c r="R8" s="3020"/>
      <c r="S8" s="3020"/>
      <c r="T8" s="3020"/>
      <c r="U8" s="3020"/>
      <c r="V8" s="3020"/>
      <c r="W8" s="3020"/>
      <c r="X8" s="3020"/>
    </row>
    <row r="10" spans="1:24" ht="14.25" customHeight="1">
      <c r="B10" s="1160" t="s">
        <v>4080</v>
      </c>
    </row>
    <row r="12" spans="1:24" ht="14.25" customHeight="1">
      <c r="B12" s="1211" t="s">
        <v>3576</v>
      </c>
      <c r="C12" s="1158"/>
      <c r="D12" s="1212" t="s">
        <v>4081</v>
      </c>
      <c r="E12" s="1197"/>
      <c r="F12" s="1197"/>
      <c r="G12" s="1197"/>
      <c r="H12" s="1197"/>
      <c r="I12" s="1197"/>
      <c r="J12" s="1197"/>
      <c r="K12" s="1197"/>
      <c r="L12" s="1197"/>
      <c r="M12" s="1197"/>
      <c r="N12" s="1197"/>
      <c r="O12" s="1197"/>
      <c r="P12" s="1197"/>
    </row>
    <row r="13" spans="1:24" ht="14.25" customHeight="1">
      <c r="B13" s="1213"/>
      <c r="C13" s="1158"/>
      <c r="D13" s="1197"/>
      <c r="E13" s="1197"/>
      <c r="F13" s="1197"/>
      <c r="G13" s="1197"/>
      <c r="H13" s="1197"/>
      <c r="I13" s="1197"/>
      <c r="J13" s="1197"/>
      <c r="K13" s="1197"/>
      <c r="L13" s="1197"/>
      <c r="M13" s="1197"/>
      <c r="N13" s="1197"/>
      <c r="O13" s="1197"/>
      <c r="P13" s="1197"/>
    </row>
    <row r="14" spans="1:24" ht="14.25" customHeight="1">
      <c r="B14" s="1211" t="s">
        <v>3577</v>
      </c>
      <c r="C14" s="1158"/>
      <c r="D14" s="1214" t="s">
        <v>4082</v>
      </c>
      <c r="E14" s="1476"/>
      <c r="F14" s="1476"/>
      <c r="G14" s="1476"/>
      <c r="H14" s="1476"/>
      <c r="I14" s="1476"/>
      <c r="J14" s="1476"/>
      <c r="K14" s="1476"/>
      <c r="L14" s="1476"/>
      <c r="M14" s="1476"/>
      <c r="N14" s="1476"/>
      <c r="O14" s="1476"/>
      <c r="P14" s="1476"/>
    </row>
    <row r="15" spans="1:24" ht="14.25" customHeight="1">
      <c r="B15" s="1213"/>
      <c r="C15" s="1158"/>
      <c r="D15" s="1476"/>
      <c r="E15" s="1476"/>
      <c r="F15" s="1476"/>
      <c r="G15" s="1476"/>
      <c r="H15" s="1476"/>
      <c r="I15" s="1476"/>
      <c r="J15" s="1476"/>
      <c r="K15" s="1476"/>
      <c r="L15" s="1476"/>
      <c r="M15" s="1476"/>
      <c r="N15" s="1476"/>
      <c r="O15" s="1476"/>
      <c r="P15" s="1476"/>
    </row>
    <row r="16" spans="1:24" ht="14.25" customHeight="1">
      <c r="B16" s="1211" t="s">
        <v>3578</v>
      </c>
      <c r="C16" s="1158"/>
      <c r="D16" s="1214" t="s">
        <v>4083</v>
      </c>
      <c r="E16" s="1476"/>
      <c r="F16" s="1476"/>
      <c r="G16" s="1476"/>
      <c r="H16" s="1476"/>
      <c r="I16" s="1476"/>
      <c r="J16" s="1476"/>
      <c r="K16" s="1476"/>
      <c r="L16" s="1476"/>
      <c r="M16" s="1476"/>
      <c r="N16" s="1476"/>
      <c r="O16" s="1476"/>
      <c r="P16" s="1476"/>
    </row>
    <row r="17" spans="1:24" ht="13.8">
      <c r="B17" s="1157"/>
      <c r="C17" s="1158"/>
      <c r="D17" s="1476"/>
      <c r="E17" s="1476"/>
      <c r="F17" s="1476"/>
      <c r="G17" s="1476"/>
      <c r="H17" s="1476"/>
      <c r="I17" s="1476"/>
      <c r="J17" s="1476"/>
      <c r="K17" s="1476"/>
      <c r="L17" s="1476"/>
      <c r="M17" s="1476"/>
      <c r="N17" s="1476"/>
      <c r="O17" s="1476"/>
      <c r="P17" s="1476"/>
      <c r="Q17" s="1476"/>
      <c r="R17" s="1476"/>
      <c r="S17" s="1476"/>
      <c r="T17" s="1476"/>
      <c r="U17" s="1476"/>
      <c r="V17" s="1476"/>
    </row>
    <row r="18" spans="1:24" s="1158" customFormat="1" ht="15" customHeight="1">
      <c r="A18" s="1161"/>
      <c r="B18" s="1162"/>
      <c r="C18" s="1163"/>
      <c r="D18" s="1164"/>
      <c r="E18" s="1164"/>
      <c r="F18" s="2979">
        <v>43465</v>
      </c>
      <c r="G18" s="2979"/>
      <c r="H18" s="2979"/>
      <c r="I18" s="2979"/>
      <c r="J18" s="2979"/>
      <c r="K18" s="2979"/>
      <c r="L18" s="2979"/>
      <c r="M18" s="2979"/>
      <c r="N18" s="2979"/>
      <c r="O18" s="2979"/>
      <c r="P18" s="2979"/>
      <c r="Q18" s="2979"/>
      <c r="R18" s="2979"/>
      <c r="S18" s="2979"/>
      <c r="T18" s="2979"/>
      <c r="U18" s="2979"/>
      <c r="V18" s="2979"/>
      <c r="W18" s="2979"/>
      <c r="X18" s="2979"/>
    </row>
    <row r="19" spans="1:24" s="1158" customFormat="1" ht="15" customHeight="1">
      <c r="A19" s="1161"/>
      <c r="B19" s="1162"/>
      <c r="C19" s="1163"/>
      <c r="D19" s="1165"/>
      <c r="E19" s="1165"/>
      <c r="F19" s="2980" t="s">
        <v>4059</v>
      </c>
      <c r="G19" s="2980"/>
      <c r="H19" s="2980"/>
      <c r="I19" s="2980"/>
      <c r="J19" s="2980"/>
      <c r="K19" s="2980"/>
      <c r="L19" s="2980"/>
      <c r="M19" s="2980"/>
      <c r="N19" s="2980"/>
      <c r="O19" s="2980"/>
      <c r="P19" s="2980"/>
      <c r="Q19" s="1166"/>
      <c r="R19" s="2979" t="s">
        <v>4060</v>
      </c>
      <c r="S19" s="2979"/>
      <c r="T19" s="2979"/>
      <c r="U19" s="2979"/>
      <c r="V19" s="2979"/>
      <c r="W19" s="2979"/>
      <c r="X19" s="2979"/>
    </row>
    <row r="20" spans="1:24" s="1158" customFormat="1" ht="15" customHeight="1">
      <c r="A20" s="1161"/>
      <c r="B20" s="1162"/>
      <c r="C20" s="1163"/>
      <c r="D20" s="1165"/>
      <c r="E20" s="1165"/>
      <c r="F20" s="2980" t="s">
        <v>4086</v>
      </c>
      <c r="G20" s="2980"/>
      <c r="H20" s="2980"/>
      <c r="I20" s="2980"/>
      <c r="J20" s="2980"/>
      <c r="K20" s="2980"/>
      <c r="L20" s="2980"/>
      <c r="M20" s="2980"/>
      <c r="N20" s="2980"/>
      <c r="O20" s="2980"/>
      <c r="P20" s="2980"/>
      <c r="Q20" s="2980"/>
      <c r="R20" s="2980"/>
      <c r="S20" s="2980"/>
      <c r="T20" s="2980"/>
      <c r="U20" s="2980"/>
      <c r="V20" s="2980"/>
      <c r="W20" s="2980"/>
      <c r="X20" s="2980"/>
    </row>
    <row r="21" spans="1:24" s="1158" customFormat="1" ht="15" customHeight="1">
      <c r="A21" s="1161"/>
      <c r="B21" s="1162"/>
      <c r="C21" s="1163"/>
      <c r="E21" s="1300"/>
      <c r="F21" s="2976" t="s">
        <v>4061</v>
      </c>
      <c r="G21" s="1300"/>
      <c r="H21" s="2978" t="s">
        <v>4062</v>
      </c>
      <c r="I21" s="1300"/>
      <c r="J21" s="3024" t="s">
        <v>4109</v>
      </c>
      <c r="K21" s="1300"/>
      <c r="L21" s="2978" t="s">
        <v>4064</v>
      </c>
      <c r="M21" s="1300"/>
      <c r="N21" s="2978" t="s">
        <v>4065</v>
      </c>
      <c r="O21" s="1300"/>
      <c r="P21" s="2978" t="s">
        <v>2928</v>
      </c>
      <c r="Q21" s="1166"/>
      <c r="R21" s="1168"/>
      <c r="S21" s="1168"/>
      <c r="T21" s="1168"/>
      <c r="U21" s="1168"/>
      <c r="V21" s="1168"/>
      <c r="W21" s="1168"/>
      <c r="X21" s="1168"/>
    </row>
    <row r="22" spans="1:24" s="1158" customFormat="1" ht="42.9" customHeight="1">
      <c r="A22" s="1161"/>
      <c r="B22" s="1162"/>
      <c r="C22" s="1163"/>
      <c r="E22" s="1478"/>
      <c r="F22" s="3029"/>
      <c r="G22" s="1478"/>
      <c r="H22" s="2978"/>
      <c r="I22" s="1478"/>
      <c r="J22" s="2978"/>
      <c r="K22" s="1478"/>
      <c r="L22" s="2978"/>
      <c r="M22" s="1478"/>
      <c r="N22" s="3029"/>
      <c r="O22" s="1478"/>
      <c r="P22" s="3029"/>
      <c r="Q22" s="1166"/>
      <c r="R22" s="1170" t="s">
        <v>3579</v>
      </c>
      <c r="S22" s="1171"/>
      <c r="T22" s="1170" t="s">
        <v>3580</v>
      </c>
      <c r="U22" s="1171"/>
      <c r="V22" s="1170" t="s">
        <v>3581</v>
      </c>
      <c r="W22" s="1172"/>
      <c r="X22" s="1170" t="s">
        <v>2928</v>
      </c>
    </row>
    <row r="23" spans="1:24" s="1158" customFormat="1" ht="15" customHeight="1">
      <c r="A23" s="1161"/>
      <c r="B23" s="1162"/>
      <c r="C23" s="1163"/>
      <c r="E23" s="1229" t="s">
        <v>2945</v>
      </c>
      <c r="F23" s="2974" t="s">
        <v>3163</v>
      </c>
      <c r="G23" s="2974"/>
      <c r="H23" s="2974"/>
      <c r="I23" s="2974"/>
      <c r="J23" s="2974"/>
      <c r="K23" s="2974"/>
      <c r="L23" s="2974"/>
      <c r="M23" s="2974"/>
      <c r="N23" s="2974"/>
      <c r="O23" s="2974"/>
      <c r="P23" s="2974"/>
      <c r="Q23" s="1166"/>
      <c r="R23" s="2974" t="s">
        <v>3163</v>
      </c>
      <c r="S23" s="2974"/>
      <c r="T23" s="2974"/>
      <c r="U23" s="2974"/>
      <c r="V23" s="2974"/>
      <c r="W23" s="2974"/>
      <c r="X23" s="2974"/>
    </row>
    <row r="24" spans="1:24" s="1158" customFormat="1" ht="15" customHeight="1">
      <c r="A24" s="1161"/>
      <c r="B24" s="1174" t="s">
        <v>4066</v>
      </c>
      <c r="C24" s="1163"/>
      <c r="D24" s="1163"/>
      <c r="E24" s="1230"/>
      <c r="F24" s="1163"/>
      <c r="G24" s="1163"/>
      <c r="H24" s="1163"/>
      <c r="I24" s="1163"/>
      <c r="J24" s="1166"/>
      <c r="K24" s="1166"/>
      <c r="L24" s="1166"/>
      <c r="M24" s="1166"/>
      <c r="N24" s="1166"/>
      <c r="O24" s="1166"/>
      <c r="P24" s="1166"/>
      <c r="Q24" s="1166"/>
      <c r="R24" s="1175"/>
      <c r="S24" s="1175"/>
      <c r="T24" s="1175"/>
      <c r="U24" s="1175"/>
      <c r="V24" s="1175"/>
      <c r="W24" s="1175"/>
      <c r="X24" s="1175"/>
    </row>
    <row r="25" spans="1:24" s="1158" customFormat="1" ht="15" customHeight="1">
      <c r="A25" s="1161"/>
      <c r="B25" s="1479" t="s">
        <v>3187</v>
      </c>
      <c r="C25" s="1163"/>
      <c r="D25" s="1179"/>
      <c r="E25" s="1230">
        <v>16.100000000000001</v>
      </c>
      <c r="F25" s="1233">
        <f>'3-7'!I41</f>
        <v>657865</v>
      </c>
      <c r="G25" s="1180"/>
      <c r="H25" s="1180"/>
      <c r="I25" s="1180"/>
      <c r="J25" s="1181"/>
      <c r="K25" s="1181"/>
      <c r="L25" s="1181"/>
      <c r="M25" s="1181"/>
      <c r="N25" s="1181"/>
      <c r="O25" s="1181"/>
      <c r="P25" s="1182">
        <f>F25</f>
        <v>657865</v>
      </c>
      <c r="Q25" s="1183"/>
      <c r="R25" s="1237">
        <f>P25</f>
        <v>657865</v>
      </c>
      <c r="S25" s="1183"/>
      <c r="T25" s="1184"/>
      <c r="U25" s="1183"/>
      <c r="V25" s="1184"/>
      <c r="W25" s="1185"/>
      <c r="X25" s="1184">
        <f>R25+T25+V25</f>
        <v>657865</v>
      </c>
    </row>
    <row r="26" spans="1:24" s="1158" customFormat="1" ht="15" customHeight="1">
      <c r="A26" s="1161"/>
      <c r="B26" s="1479" t="s">
        <v>3188</v>
      </c>
      <c r="C26" s="1163"/>
      <c r="D26" s="1179"/>
      <c r="E26" s="1230">
        <v>16.100000000000001</v>
      </c>
      <c r="F26" s="1233">
        <f>'3-7'!I42</f>
        <v>131079</v>
      </c>
      <c r="P26" s="1182">
        <f>F26</f>
        <v>131079</v>
      </c>
      <c r="T26" s="1238">
        <f>P26</f>
        <v>131079</v>
      </c>
      <c r="X26" s="1184">
        <f>R26+T26+V26</f>
        <v>131079</v>
      </c>
    </row>
    <row r="27" spans="1:24" s="1158" customFormat="1" ht="16.5" customHeight="1">
      <c r="A27" s="1161"/>
      <c r="B27" s="1480" t="s">
        <v>3848</v>
      </c>
      <c r="C27" s="1163"/>
      <c r="D27" s="1179"/>
      <c r="E27" s="1230">
        <v>16.100000000000001</v>
      </c>
      <c r="F27" s="1180" t="e">
        <f>'3-7'!#REF!</f>
        <v>#REF!</v>
      </c>
      <c r="G27" s="1180"/>
      <c r="H27" s="1180"/>
      <c r="I27" s="1180"/>
      <c r="J27" s="1181"/>
      <c r="K27" s="1181"/>
      <c r="L27" s="1181"/>
      <c r="M27" s="1181"/>
      <c r="N27" s="1181"/>
      <c r="O27" s="1181"/>
      <c r="P27" s="1182" t="e">
        <f>F27</f>
        <v>#REF!</v>
      </c>
      <c r="Q27" s="1183"/>
      <c r="R27" s="1184"/>
      <c r="S27" s="1183"/>
      <c r="T27" s="1238" t="e">
        <f>P27</f>
        <v>#REF!</v>
      </c>
      <c r="U27" s="1183"/>
      <c r="V27" s="1184"/>
      <c r="W27" s="1185"/>
      <c r="X27" s="1184" t="e">
        <f>R27+T27+V27</f>
        <v>#REF!</v>
      </c>
    </row>
    <row r="28" spans="1:24" s="1158" customFormat="1" ht="15" customHeight="1" thickBot="1">
      <c r="A28" s="1161"/>
      <c r="B28" s="1481"/>
      <c r="C28" s="1163"/>
      <c r="D28" s="1179"/>
      <c r="E28" s="1179"/>
      <c r="F28" s="1234" t="e">
        <f>SUM(F25:F27)</f>
        <v>#REF!</v>
      </c>
      <c r="G28" s="1234">
        <f>'16'!G27+'16(1)'!G10+'16(2)'!G10</f>
        <v>0</v>
      </c>
      <c r="H28" s="1234">
        <v>0</v>
      </c>
      <c r="I28" s="1234">
        <f>'16'!I27+'16(1)'!I10+'16(2)'!I10</f>
        <v>0</v>
      </c>
      <c r="J28" s="1234">
        <v>0</v>
      </c>
      <c r="K28" s="1234">
        <f>'16'!K27+'16(1)'!K10+'16(2)'!K10</f>
        <v>0</v>
      </c>
      <c r="L28" s="1234">
        <f>'16'!L27+'16(1)'!L10+'16(2)'!L10</f>
        <v>0</v>
      </c>
      <c r="M28" s="1234">
        <f>'16'!M27+'16(1)'!M10+'16(2)'!M10</f>
        <v>0</v>
      </c>
      <c r="N28" s="1234">
        <f>'16'!N27+'16(1)'!N10+'16(2)'!N10</f>
        <v>0</v>
      </c>
      <c r="O28" s="1234">
        <f>'16'!O27+'16(1)'!O10+'16(2)'!O10</f>
        <v>0</v>
      </c>
      <c r="P28" s="1234" t="e">
        <f>SUM(P25:P27)</f>
        <v>#REF!</v>
      </c>
      <c r="Q28" s="1183"/>
      <c r="R28" s="1194">
        <v>0</v>
      </c>
      <c r="S28" s="1235"/>
      <c r="T28" s="1236" t="e">
        <f>P28</f>
        <v>#REF!</v>
      </c>
      <c r="U28" s="1235"/>
      <c r="V28" s="1194">
        <v>0</v>
      </c>
      <c r="W28" s="1220"/>
      <c r="X28" s="1194" t="e">
        <f>SUM(X25:X27)</f>
        <v>#REF!</v>
      </c>
    </row>
    <row r="29" spans="1:24" s="1158" customFormat="1" ht="15" customHeight="1" thickTop="1">
      <c r="A29" s="1161"/>
      <c r="B29" s="1481"/>
      <c r="C29" s="1163"/>
      <c r="D29" s="1179"/>
      <c r="E29" s="1179"/>
      <c r="F29" s="1180"/>
      <c r="G29" s="1180"/>
      <c r="H29" s="1180"/>
      <c r="I29" s="1180"/>
      <c r="J29" s="1181"/>
      <c r="K29" s="1181"/>
      <c r="L29" s="1181"/>
      <c r="M29" s="1181"/>
      <c r="N29" s="1181"/>
      <c r="O29" s="1181"/>
      <c r="P29" s="1182"/>
      <c r="Q29" s="1183"/>
      <c r="R29" s="1184"/>
      <c r="S29" s="1183"/>
      <c r="T29" s="1181"/>
      <c r="U29" s="1183"/>
      <c r="V29" s="1184"/>
      <c r="W29" s="1185"/>
      <c r="X29" s="1186"/>
    </row>
    <row r="30" spans="1:24" s="1158" customFormat="1" ht="15" customHeight="1">
      <c r="A30" s="1161"/>
      <c r="B30" s="1481"/>
      <c r="C30" s="1163"/>
      <c r="D30" s="1179"/>
      <c r="E30" s="1179"/>
      <c r="F30" s="1180"/>
      <c r="G30" s="1180"/>
      <c r="H30" s="1180"/>
      <c r="I30" s="1180"/>
      <c r="J30" s="1181"/>
      <c r="K30" s="1181"/>
      <c r="L30" s="1181"/>
      <c r="M30" s="1181"/>
      <c r="N30" s="1181"/>
      <c r="O30" s="1181"/>
      <c r="P30" s="1182"/>
      <c r="Q30" s="1183"/>
      <c r="R30" s="1184"/>
      <c r="S30" s="1183"/>
      <c r="T30" s="1181"/>
      <c r="U30" s="1183"/>
      <c r="V30" s="1184"/>
      <c r="W30" s="1185"/>
      <c r="X30" s="1186"/>
    </row>
    <row r="31" spans="1:24" s="1158" customFormat="1" ht="15" customHeight="1">
      <c r="A31" s="1161"/>
      <c r="B31" s="1481"/>
      <c r="C31" s="1163"/>
      <c r="D31" s="1179"/>
      <c r="E31" s="1179"/>
      <c r="F31" s="1180"/>
      <c r="G31" s="1180"/>
      <c r="H31" s="1180"/>
      <c r="I31" s="1180"/>
      <c r="J31" s="1181"/>
      <c r="K31" s="1181"/>
      <c r="L31" s="1181"/>
      <c r="M31" s="1181"/>
      <c r="N31" s="1181"/>
      <c r="O31" s="1181"/>
      <c r="P31" s="1182"/>
      <c r="Q31" s="1183"/>
      <c r="R31" s="1184"/>
      <c r="S31" s="1183"/>
      <c r="T31" s="1181"/>
      <c r="U31" s="1183"/>
      <c r="V31" s="1184"/>
      <c r="W31" s="1185"/>
      <c r="X31" s="1186"/>
    </row>
    <row r="32" spans="1:24" s="1158" customFormat="1" ht="15" customHeight="1">
      <c r="A32" s="1161"/>
      <c r="B32" s="1174" t="s">
        <v>4067</v>
      </c>
      <c r="C32" s="1163"/>
      <c r="D32" s="1179"/>
      <c r="E32" s="1230">
        <v>16.2</v>
      </c>
      <c r="F32" s="1180"/>
      <c r="G32" s="1180"/>
      <c r="H32" s="1180"/>
      <c r="I32" s="1180"/>
      <c r="J32" s="1181"/>
      <c r="K32" s="1181"/>
      <c r="L32" s="1181"/>
      <c r="M32" s="1181"/>
      <c r="N32" s="1181"/>
      <c r="O32" s="1181"/>
      <c r="P32" s="1182"/>
      <c r="Q32" s="1183"/>
      <c r="R32" s="1184"/>
      <c r="S32" s="1183"/>
      <c r="T32" s="1181"/>
      <c r="U32" s="1183"/>
      <c r="V32" s="1184"/>
      <c r="W32" s="1185"/>
      <c r="X32" s="1186"/>
    </row>
    <row r="33" spans="1:26" s="1158" customFormat="1" ht="9" customHeight="1">
      <c r="A33" s="1161"/>
      <c r="B33" s="1174"/>
      <c r="C33" s="1163"/>
      <c r="D33" s="1179"/>
      <c r="E33" s="1231"/>
      <c r="F33" s="1180"/>
      <c r="G33" s="1180"/>
      <c r="H33" s="1180"/>
      <c r="I33" s="1180"/>
      <c r="J33" s="1181"/>
      <c r="K33" s="1181"/>
      <c r="L33" s="1181"/>
      <c r="M33" s="1181"/>
      <c r="N33" s="1181"/>
      <c r="O33" s="1181"/>
      <c r="P33" s="1182"/>
      <c r="Q33" s="1183"/>
      <c r="R33" s="1184"/>
      <c r="S33" s="1183"/>
      <c r="T33" s="1181"/>
      <c r="U33" s="1183"/>
      <c r="V33" s="1184"/>
      <c r="W33" s="1185"/>
      <c r="X33" s="1186"/>
    </row>
    <row r="34" spans="1:26" s="1158" customFormat="1" ht="15" customHeight="1">
      <c r="A34" s="1161"/>
      <c r="B34" s="1187" t="s">
        <v>4116</v>
      </c>
      <c r="C34" s="1163"/>
      <c r="D34" s="1179"/>
      <c r="E34" s="1231"/>
      <c r="F34" s="1180">
        <v>0</v>
      </c>
      <c r="G34" s="1180"/>
      <c r="H34" s="1180">
        <v>0</v>
      </c>
      <c r="I34" s="1180"/>
      <c r="J34" s="1181" t="e">
        <f>'3-7'!#REF!</f>
        <v>#REF!</v>
      </c>
      <c r="K34" s="1181"/>
      <c r="L34" s="1181">
        <v>0</v>
      </c>
      <c r="M34" s="1181"/>
      <c r="N34" s="1181">
        <v>0</v>
      </c>
      <c r="O34" s="1181"/>
      <c r="P34" s="1182" t="e">
        <f>F34+N34+J34+H34+L34</f>
        <v>#REF!</v>
      </c>
      <c r="Q34" s="1183"/>
      <c r="R34" s="1184"/>
      <c r="S34" s="1183"/>
      <c r="T34" s="1181"/>
      <c r="U34" s="1183"/>
      <c r="V34" s="1184"/>
      <c r="W34" s="1185"/>
      <c r="X34" s="1186"/>
    </row>
    <row r="35" spans="1:26" s="1158" customFormat="1" ht="15" customHeight="1">
      <c r="A35" s="1161"/>
      <c r="B35" s="1187" t="s">
        <v>4068</v>
      </c>
      <c r="C35" s="1163"/>
      <c r="D35" s="1179"/>
      <c r="E35" s="1231"/>
      <c r="F35" s="1217">
        <f>'16'!F31+'16(1)'!F14+'16(2)'!F14</f>
        <v>0</v>
      </c>
      <c r="G35" s="1217">
        <f>'16'!G31+'16(1)'!G14+'16(2)'!G14</f>
        <v>0</v>
      </c>
      <c r="H35" s="1217">
        <f>'16'!H31+'16(1)'!H14+'16(2)'!H14</f>
        <v>0</v>
      </c>
      <c r="I35" s="1217">
        <f>'16'!I31+'16(1)'!I14+'16(2)'!I14</f>
        <v>0</v>
      </c>
      <c r="J35" s="1217">
        <f>'16'!J31+'16(1)'!J14+'16(2)'!J14</f>
        <v>0</v>
      </c>
      <c r="K35" s="1217">
        <f>'16'!K31+'16(1)'!K14+'16(2)'!K14</f>
        <v>0</v>
      </c>
      <c r="L35" s="1217">
        <f>BS!K11</f>
        <v>358239</v>
      </c>
      <c r="M35" s="1217">
        <f>'16'!M31+'16(1)'!M14+'16(2)'!M14</f>
        <v>0</v>
      </c>
      <c r="N35" s="1217">
        <f>'16'!N31+'16(1)'!N14+'16(2)'!N14</f>
        <v>0</v>
      </c>
      <c r="O35" s="1181"/>
      <c r="P35" s="1182">
        <f>F35+N35+J35+H35+L35</f>
        <v>358239</v>
      </c>
      <c r="Q35" s="1183"/>
      <c r="R35" s="1184"/>
      <c r="S35" s="1219"/>
      <c r="T35" s="1184"/>
      <c r="U35" s="1219"/>
      <c r="V35" s="1184"/>
      <c r="W35" s="1220"/>
      <c r="X35" s="1184"/>
    </row>
    <row r="36" spans="1:26" s="1158" customFormat="1" ht="15" customHeight="1">
      <c r="A36" s="1161"/>
      <c r="B36" s="1187" t="str">
        <f>[198]BS!A18</f>
        <v>Advances, deposits and other receivables</v>
      </c>
      <c r="C36" s="1163"/>
      <c r="D36" s="1179"/>
      <c r="E36" s="1231"/>
      <c r="F36" s="1217">
        <f>'16'!F32+'16(1)'!F15+'16(2)'!F15</f>
        <v>0</v>
      </c>
      <c r="G36" s="1217">
        <f>'16'!G32+'16(1)'!G15+'16(2)'!G15</f>
        <v>0</v>
      </c>
      <c r="H36" s="1217">
        <f>'16'!H32+'16(1)'!H15+'16(2)'!H15</f>
        <v>0</v>
      </c>
      <c r="I36" s="1217">
        <f>'16'!I32+'16(1)'!I15+'16(2)'!I15</f>
        <v>0</v>
      </c>
      <c r="J36" s="1217">
        <f>BS!K16</f>
        <v>5134</v>
      </c>
      <c r="K36" s="1217">
        <f>'16'!K32+'16(1)'!K15+'16(2)'!K15</f>
        <v>0</v>
      </c>
      <c r="L36" s="1217">
        <f>'16'!L32+'16(1)'!L15+'16(2)'!L15</f>
        <v>0</v>
      </c>
      <c r="M36" s="1217">
        <f>'16'!M32+'16(1)'!M15+'16(2)'!M15</f>
        <v>0</v>
      </c>
      <c r="N36" s="1217">
        <f>'16'!N32+'16(1)'!N15+'16(2)'!N15</f>
        <v>0</v>
      </c>
      <c r="O36" s="1181"/>
      <c r="P36" s="1182">
        <f>F36+N36+J36+H36+L36</f>
        <v>5134</v>
      </c>
      <c r="Q36" s="1183"/>
      <c r="R36" s="1184"/>
      <c r="S36" s="1219"/>
      <c r="T36" s="1184"/>
      <c r="U36" s="1219"/>
      <c r="V36" s="1184"/>
      <c r="W36" s="1220"/>
      <c r="X36" s="1184"/>
    </row>
    <row r="37" spans="1:26" s="1158" customFormat="1" ht="15" customHeight="1">
      <c r="A37" s="1161"/>
      <c r="B37" s="1187" t="str">
        <f>[198]BS!$A$16</f>
        <v>Profit receivable</v>
      </c>
      <c r="C37" s="1163"/>
      <c r="D37" s="1179"/>
      <c r="E37" s="1231"/>
      <c r="F37" s="1217">
        <f>'16'!F33+'16(1)'!F16+'16(2)'!F16</f>
        <v>0</v>
      </c>
      <c r="G37" s="1217">
        <f>'16'!G33+'16(1)'!G16+'16(2)'!G16</f>
        <v>0</v>
      </c>
      <c r="H37" s="1217">
        <f>'16'!H33+'16(1)'!H16+'16(2)'!H16</f>
        <v>0</v>
      </c>
      <c r="I37" s="1217">
        <f>'16'!I33+'16(1)'!I16+'16(2)'!I16</f>
        <v>0</v>
      </c>
      <c r="J37" s="1217">
        <f>BS!K14+BS!K13</f>
        <v>14796</v>
      </c>
      <c r="K37" s="1217">
        <f>'16'!K33+'16(1)'!K16+'16(2)'!K16</f>
        <v>0</v>
      </c>
      <c r="L37" s="1217">
        <f>'16'!L33+'16(1)'!L16+'16(2)'!L16</f>
        <v>0</v>
      </c>
      <c r="M37" s="1217">
        <f>'16'!M33+'16(1)'!M16+'16(2)'!M16</f>
        <v>0</v>
      </c>
      <c r="N37" s="1217">
        <f>'16'!N33+'16(1)'!N16+'16(2)'!N16</f>
        <v>0</v>
      </c>
      <c r="O37" s="1181"/>
      <c r="P37" s="1182">
        <f>F37+N37+J37+H37+L37</f>
        <v>14796</v>
      </c>
      <c r="Q37" s="1183"/>
      <c r="R37" s="1184"/>
      <c r="S37" s="1219"/>
      <c r="T37" s="1184"/>
      <c r="U37" s="1219"/>
      <c r="V37" s="1184"/>
      <c r="W37" s="1220"/>
      <c r="X37" s="1184"/>
    </row>
    <row r="38" spans="1:26" s="1158" customFormat="1" ht="15" customHeight="1" thickBot="1">
      <c r="A38" s="1161"/>
      <c r="B38" s="1187"/>
      <c r="C38" s="1163"/>
      <c r="D38" s="1179"/>
      <c r="E38" s="1231"/>
      <c r="F38" s="1188">
        <f>SUM(F35:F37)</f>
        <v>0</v>
      </c>
      <c r="G38" s="1228"/>
      <c r="H38" s="1188">
        <f>SUM(H35:H37)</f>
        <v>0</v>
      </c>
      <c r="I38" s="1228"/>
      <c r="J38" s="1188">
        <f t="shared" ref="J38:O38" si="0">SUM(J35:J37)</f>
        <v>19930</v>
      </c>
      <c r="K38" s="1188">
        <f t="shared" si="0"/>
        <v>0</v>
      </c>
      <c r="L38" s="1188">
        <f t="shared" si="0"/>
        <v>358239</v>
      </c>
      <c r="M38" s="1188">
        <f t="shared" si="0"/>
        <v>0</v>
      </c>
      <c r="N38" s="1188">
        <f t="shared" si="0"/>
        <v>0</v>
      </c>
      <c r="O38" s="1188">
        <f t="shared" si="0"/>
        <v>0</v>
      </c>
      <c r="P38" s="1188" t="e">
        <f>SUM(P34:P37)</f>
        <v>#REF!</v>
      </c>
      <c r="Q38" s="1183"/>
      <c r="R38" s="1216"/>
      <c r="S38" s="1216"/>
      <c r="T38" s="1216"/>
      <c r="U38" s="1216"/>
      <c r="V38" s="1216"/>
      <c r="W38" s="1216"/>
      <c r="X38" s="1216"/>
    </row>
    <row r="39" spans="1:26" s="1158" customFormat="1" ht="14.4" thickTop="1">
      <c r="A39" s="1161"/>
      <c r="B39" s="1187"/>
      <c r="C39" s="1163"/>
      <c r="D39" s="1179"/>
      <c r="E39" s="1231"/>
      <c r="F39" s="1180"/>
      <c r="G39" s="1180"/>
      <c r="H39" s="1180"/>
      <c r="I39" s="1180"/>
      <c r="J39" s="1181"/>
      <c r="K39" s="1181"/>
      <c r="L39" s="1181"/>
      <c r="M39" s="1181"/>
      <c r="N39" s="1181"/>
      <c r="O39" s="1181"/>
      <c r="P39" s="1182"/>
      <c r="Q39" s="1183"/>
      <c r="R39" s="1184"/>
      <c r="S39" s="1183"/>
      <c r="T39" s="1181"/>
      <c r="U39" s="1183"/>
      <c r="V39" s="1184"/>
      <c r="W39" s="1185"/>
      <c r="X39" s="1184"/>
    </row>
    <row r="40" spans="1:26" s="1158" customFormat="1" ht="13.8">
      <c r="A40" s="1161"/>
      <c r="B40" s="1174" t="s">
        <v>4069</v>
      </c>
      <c r="C40" s="1163"/>
      <c r="D40" s="1179"/>
      <c r="E40" s="1230">
        <v>16.2</v>
      </c>
      <c r="F40" s="1180"/>
      <c r="G40" s="1180"/>
      <c r="H40" s="1180"/>
      <c r="I40" s="1180"/>
      <c r="J40" s="1181"/>
      <c r="K40" s="1181"/>
      <c r="L40" s="1181"/>
      <c r="M40" s="1181"/>
      <c r="N40" s="1181"/>
      <c r="O40" s="1181"/>
      <c r="P40" s="1182"/>
      <c r="Q40" s="1183"/>
      <c r="R40" s="1184"/>
      <c r="S40" s="1183"/>
      <c r="T40" s="1181"/>
      <c r="U40" s="1183"/>
      <c r="V40" s="1184"/>
      <c r="W40" s="1185"/>
      <c r="X40" s="1184"/>
    </row>
    <row r="41" spans="1:26" s="1158" customFormat="1" ht="13.8">
      <c r="A41" s="1161"/>
      <c r="B41" s="1187"/>
      <c r="C41" s="1163"/>
      <c r="D41" s="1179"/>
      <c r="E41" s="1179"/>
      <c r="F41" s="1180"/>
      <c r="G41" s="1180"/>
      <c r="H41" s="1180"/>
      <c r="I41" s="1180"/>
      <c r="J41" s="1181"/>
      <c r="K41" s="1181"/>
      <c r="L41" s="1181"/>
      <c r="M41" s="1181"/>
      <c r="N41" s="1181"/>
      <c r="O41" s="1181"/>
      <c r="P41" s="1182"/>
      <c r="Q41" s="1183"/>
      <c r="R41" s="1184"/>
      <c r="S41" s="1183"/>
      <c r="T41" s="1181"/>
      <c r="U41" s="1183"/>
      <c r="V41" s="1184"/>
      <c r="W41" s="1185"/>
      <c r="X41" s="1184"/>
    </row>
    <row r="42" spans="1:26" s="1158" customFormat="1" ht="13.8">
      <c r="A42" s="1161"/>
      <c r="B42" s="1192" t="s">
        <v>4070</v>
      </c>
      <c r="C42" s="1163"/>
      <c r="D42" s="1179"/>
      <c r="E42" s="1179"/>
      <c r="F42" s="1217">
        <f>'16'!F38+'16(1)'!F21+'16(2)'!F21</f>
        <v>0</v>
      </c>
      <c r="G42" s="1217">
        <f>'16'!G38+'16(1)'!G21+'16(2)'!G21</f>
        <v>0</v>
      </c>
      <c r="H42" s="1217">
        <f>'16'!H38+'16(1)'!H21+'16(2)'!H21</f>
        <v>0</v>
      </c>
      <c r="I42" s="1217">
        <f>'16'!I38+'16(1)'!I21+'16(2)'!I21</f>
        <v>0</v>
      </c>
      <c r="J42" s="1217">
        <f>'16'!J38+'16(1)'!J21+'16(2)'!J21</f>
        <v>0</v>
      </c>
      <c r="K42" s="1217">
        <f>'16'!K38+'16(1)'!K21+'16(2)'!K21</f>
        <v>0</v>
      </c>
      <c r="L42" s="1217">
        <f>'16'!L38+'16(1)'!L21+'16(2)'!L21</f>
        <v>0</v>
      </c>
      <c r="M42" s="1217">
        <f>'16'!M38+'16(1)'!M21+'16(2)'!M21</f>
        <v>0</v>
      </c>
      <c r="N42" s="1217">
        <f>BS!K20</f>
        <v>1897</v>
      </c>
      <c r="O42" s="1181"/>
      <c r="P42" s="1182">
        <f>F42+N42+J42+H42+L42</f>
        <v>1897</v>
      </c>
      <c r="Q42" s="1183"/>
      <c r="R42" s="1184"/>
      <c r="S42" s="1183"/>
      <c r="T42" s="1181"/>
      <c r="U42" s="1183"/>
      <c r="V42" s="1184"/>
      <c r="W42" s="1185"/>
      <c r="X42" s="1184"/>
    </row>
    <row r="43" spans="1:26" s="1158" customFormat="1" ht="13.8">
      <c r="A43" s="1161"/>
      <c r="B43" s="1192" t="s">
        <v>4071</v>
      </c>
      <c r="C43" s="1163"/>
      <c r="D43" s="1179"/>
      <c r="E43" s="1179"/>
      <c r="F43" s="1217">
        <f>'16'!F39+'16(1)'!F22+'16(2)'!F22</f>
        <v>0</v>
      </c>
      <c r="G43" s="1217">
        <f>'16'!G39+'16(1)'!G22+'16(2)'!G22</f>
        <v>0</v>
      </c>
      <c r="H43" s="1217">
        <f>'16'!H39+'16(1)'!H22+'16(2)'!H22</f>
        <v>0</v>
      </c>
      <c r="I43" s="1217">
        <f>'16'!I39+'16(1)'!I22+'16(2)'!I22</f>
        <v>0</v>
      </c>
      <c r="J43" s="1217">
        <f>'16'!J39+'16(1)'!J22+'16(2)'!J22</f>
        <v>0</v>
      </c>
      <c r="K43" s="1217">
        <f>'16'!K39+'16(1)'!K22+'16(2)'!K22</f>
        <v>0</v>
      </c>
      <c r="L43" s="1217">
        <f>'16'!L39+'16(1)'!L22+'16(2)'!L22</f>
        <v>0</v>
      </c>
      <c r="M43" s="1217">
        <f>'16'!M39+'16(1)'!M22+'16(2)'!M22</f>
        <v>0</v>
      </c>
      <c r="N43" s="1217">
        <f>BS!K22</f>
        <v>172</v>
      </c>
      <c r="O43" s="1181"/>
      <c r="P43" s="1182">
        <f>F43+N43+J43+H43+L43</f>
        <v>172</v>
      </c>
      <c r="Q43" s="1183"/>
      <c r="R43" s="1184"/>
      <c r="S43" s="1183"/>
      <c r="T43" s="1181"/>
      <c r="U43" s="1183"/>
      <c r="V43" s="1184"/>
      <c r="W43" s="1185"/>
      <c r="X43" s="1184"/>
    </row>
    <row r="44" spans="1:26" s="1158" customFormat="1" ht="13.8">
      <c r="A44" s="1161"/>
      <c r="B44" s="1192" t="s">
        <v>4072</v>
      </c>
      <c r="C44" s="1163"/>
      <c r="D44" s="1179"/>
      <c r="E44" s="1179"/>
      <c r="F44" s="1217">
        <f>'16'!F40+'16(1)'!F23+'16(2)'!F23</f>
        <v>0</v>
      </c>
      <c r="G44" s="1217">
        <f>'16'!G40+'16(1)'!G23+'16(2)'!G23</f>
        <v>0</v>
      </c>
      <c r="H44" s="1217">
        <f>'16'!H40+'16(1)'!H23+'16(2)'!H23</f>
        <v>0</v>
      </c>
      <c r="I44" s="1217">
        <f>'16'!I40+'16(1)'!I23+'16(2)'!I23</f>
        <v>0</v>
      </c>
      <c r="J44" s="1217">
        <f>'16'!J40+'16(1)'!J23+'16(2)'!J23</f>
        <v>0</v>
      </c>
      <c r="K44" s="1217">
        <f>'16'!K40+'16(1)'!K23+'16(2)'!K23</f>
        <v>0</v>
      </c>
      <c r="L44" s="1217">
        <f>'16'!L40+'16(1)'!L23+'16(2)'!L23</f>
        <v>0</v>
      </c>
      <c r="M44" s="1217">
        <f>'16'!M40+'16(1)'!M23+'16(2)'!M23</f>
        <v>0</v>
      </c>
      <c r="N44" s="1217">
        <f>BS!K24</f>
        <v>109</v>
      </c>
      <c r="O44" s="1181"/>
      <c r="P44" s="1182">
        <f>F44+N44+J44+H44+L44</f>
        <v>109</v>
      </c>
      <c r="Q44" s="1183"/>
      <c r="R44" s="1184"/>
      <c r="S44" s="1183"/>
      <c r="T44" s="1181"/>
      <c r="U44" s="1183"/>
      <c r="V44" s="1184"/>
      <c r="W44" s="1185"/>
      <c r="X44" s="1184"/>
    </row>
    <row r="45" spans="1:26" s="1158" customFormat="1" ht="13.8">
      <c r="A45" s="1161"/>
      <c r="B45" s="1192" t="str">
        <f>[198]BS!$A$28</f>
        <v>Accrued expenses and other liabilities</v>
      </c>
      <c r="C45" s="1163"/>
      <c r="D45" s="1179"/>
      <c r="E45" s="1179"/>
      <c r="F45" s="1217">
        <f>'16'!F41+'16(1)'!F24+'16(2)'!F24</f>
        <v>0</v>
      </c>
      <c r="G45" s="1217">
        <f>'16'!G41+'16(1)'!G24+'16(2)'!G24</f>
        <v>0</v>
      </c>
      <c r="H45" s="1217">
        <f>'16'!H41+'16(1)'!H24+'16(2)'!H24</f>
        <v>0</v>
      </c>
      <c r="I45" s="1217">
        <f>'16'!I41+'16(1)'!I24+'16(2)'!I24</f>
        <v>0</v>
      </c>
      <c r="J45" s="1217">
        <f>'16'!J41+'16(1)'!J24+'16(2)'!J24</f>
        <v>0</v>
      </c>
      <c r="K45" s="1217">
        <f>'16'!K41+'16(1)'!K24+'16(2)'!K24</f>
        <v>0</v>
      </c>
      <c r="L45" s="1217">
        <f>'16'!L41+'16(1)'!L24+'16(2)'!L24</f>
        <v>0</v>
      </c>
      <c r="M45" s="1217">
        <f>'16'!M41+'16(1)'!M24+'16(2)'!M24</f>
        <v>0</v>
      </c>
      <c r="N45" s="1217">
        <f>BS!K26</f>
        <v>6717</v>
      </c>
      <c r="O45" s="1181"/>
      <c r="P45" s="1182">
        <f>F45+N45+J45+H45+L45</f>
        <v>6717</v>
      </c>
      <c r="Q45" s="1183"/>
      <c r="R45" s="1184"/>
      <c r="S45" s="1183"/>
      <c r="T45" s="1181"/>
      <c r="U45" s="1183"/>
      <c r="V45" s="1184"/>
      <c r="W45" s="1185"/>
      <c r="X45" s="1184"/>
    </row>
    <row r="46" spans="1:26" s="1158" customFormat="1" ht="15" customHeight="1" thickBot="1">
      <c r="A46" s="1161"/>
      <c r="B46" s="1193"/>
      <c r="C46" s="1163"/>
      <c r="D46" s="1179"/>
      <c r="E46" s="1179"/>
      <c r="F46" s="1194">
        <f>SUM(F42:F45)</f>
        <v>0</v>
      </c>
      <c r="G46" s="1184"/>
      <c r="H46" s="1194">
        <f>SUM(H42:H45)</f>
        <v>0</v>
      </c>
      <c r="I46" s="1184"/>
      <c r="J46" s="1194">
        <f>SUM(J42:J45)</f>
        <v>0</v>
      </c>
      <c r="K46" s="1184"/>
      <c r="L46" s="1194">
        <f>SUM(L42:L45)</f>
        <v>0</v>
      </c>
      <c r="M46" s="1184"/>
      <c r="N46" s="1194">
        <f>SUM(N42:N45)</f>
        <v>8895</v>
      </c>
      <c r="O46" s="1184"/>
      <c r="P46" s="1194">
        <f>SUM(P42:P45)</f>
        <v>8895</v>
      </c>
      <c r="Q46" s="1183"/>
      <c r="R46" s="1184"/>
      <c r="S46" s="1183"/>
      <c r="T46" s="1181"/>
      <c r="U46" s="1183"/>
      <c r="V46" s="1184"/>
      <c r="W46" s="1185"/>
      <c r="X46" s="1186"/>
    </row>
    <row r="47" spans="1:26" s="1158" customFormat="1" ht="2.25" hidden="1" customHeight="1">
      <c r="A47" s="1161"/>
      <c r="B47" s="1187"/>
      <c r="C47" s="1163"/>
      <c r="D47" s="1179"/>
      <c r="E47" s="1179"/>
      <c r="F47" s="1180"/>
      <c r="G47" s="1180"/>
      <c r="H47" s="1180"/>
      <c r="I47" s="1180"/>
      <c r="J47" s="1181"/>
      <c r="K47" s="1181"/>
      <c r="L47" s="1181"/>
      <c r="M47" s="1181"/>
      <c r="N47" s="1181"/>
      <c r="O47" s="1181"/>
      <c r="P47" s="1182"/>
      <c r="Q47" s="1183"/>
      <c r="R47" s="1184"/>
      <c r="S47" s="1183"/>
      <c r="T47" s="1181"/>
      <c r="U47" s="1183"/>
      <c r="V47" s="1184"/>
      <c r="W47" s="1185"/>
      <c r="X47" s="1184"/>
    </row>
    <row r="48" spans="1:26" s="1158" customFormat="1" ht="15" customHeight="1" thickTop="1">
      <c r="A48" s="1161"/>
      <c r="B48" s="1162"/>
      <c r="C48" s="1163"/>
      <c r="D48" s="1163"/>
      <c r="E48" s="1163"/>
      <c r="R48" s="1482"/>
      <c r="S48" s="1482"/>
      <c r="T48" s="1482"/>
      <c r="U48" s="1482"/>
      <c r="V48" s="1482"/>
      <c r="W48" s="1482"/>
      <c r="X48" s="1482"/>
      <c r="Y48" s="1482"/>
      <c r="Z48" s="1196"/>
    </row>
    <row r="49" spans="1:24" s="1158" customFormat="1" ht="9.9" customHeight="1">
      <c r="A49" s="1161"/>
      <c r="B49" s="1162"/>
      <c r="C49" s="1163"/>
      <c r="D49" s="1163"/>
      <c r="E49" s="1163"/>
      <c r="F49" s="1163"/>
      <c r="G49" s="1163"/>
      <c r="H49" s="1163"/>
      <c r="I49" s="1163"/>
      <c r="J49" s="1166"/>
      <c r="K49" s="1166"/>
      <c r="L49" s="1166"/>
      <c r="M49" s="1166"/>
      <c r="N49" s="1166"/>
      <c r="O49" s="1166"/>
      <c r="P49" s="1166"/>
      <c r="Q49" s="1166"/>
      <c r="R49" s="1166"/>
      <c r="S49" s="1166"/>
      <c r="T49" s="1166"/>
      <c r="U49" s="1166"/>
      <c r="V49" s="1166"/>
      <c r="W49" s="1197"/>
      <c r="X49" s="1186"/>
    </row>
    <row r="50" spans="1:24" s="1158" customFormat="1" ht="15" customHeight="1">
      <c r="A50" s="1161"/>
      <c r="B50" s="1162"/>
      <c r="C50" s="1163"/>
      <c r="D50" s="1164"/>
      <c r="E50" s="1164"/>
      <c r="F50" s="2979">
        <v>43281</v>
      </c>
      <c r="G50" s="2979"/>
      <c r="H50" s="2979"/>
      <c r="I50" s="2979"/>
      <c r="J50" s="2979"/>
      <c r="K50" s="2979"/>
      <c r="L50" s="2979"/>
      <c r="M50" s="2979"/>
      <c r="N50" s="2979"/>
      <c r="O50" s="2979"/>
      <c r="P50" s="2979"/>
      <c r="Q50" s="2979"/>
      <c r="R50" s="2979"/>
      <c r="S50" s="2979"/>
      <c r="T50" s="2979"/>
      <c r="U50" s="2979"/>
      <c r="V50" s="2979"/>
      <c r="W50" s="2979"/>
      <c r="X50" s="2979"/>
    </row>
    <row r="51" spans="1:24" s="1158" customFormat="1" ht="15" customHeight="1">
      <c r="A51" s="1161"/>
      <c r="B51" s="1162"/>
      <c r="C51" s="1163"/>
      <c r="D51" s="1168"/>
      <c r="E51" s="1168"/>
      <c r="F51" s="2980" t="s">
        <v>4059</v>
      </c>
      <c r="G51" s="2980"/>
      <c r="H51" s="2980"/>
      <c r="I51" s="2980"/>
      <c r="J51" s="2980"/>
      <c r="K51" s="2980"/>
      <c r="L51" s="2980"/>
      <c r="M51" s="2980"/>
      <c r="N51" s="2980"/>
      <c r="O51" s="2980"/>
      <c r="P51" s="2980"/>
      <c r="Q51" s="1166"/>
      <c r="R51" s="2979" t="s">
        <v>4060</v>
      </c>
      <c r="S51" s="2979"/>
      <c r="T51" s="2979"/>
      <c r="U51" s="2979"/>
      <c r="V51" s="2979"/>
      <c r="W51" s="2979"/>
      <c r="X51" s="2979"/>
    </row>
    <row r="52" spans="1:24" s="1158" customFormat="1" ht="15" customHeight="1">
      <c r="A52" s="1161"/>
      <c r="B52" s="1162"/>
      <c r="C52" s="1163"/>
      <c r="D52" s="1168"/>
      <c r="E52" s="1168"/>
      <c r="F52" s="2980" t="s">
        <v>4086</v>
      </c>
      <c r="G52" s="2980"/>
      <c r="H52" s="2980"/>
      <c r="I52" s="2980"/>
      <c r="J52" s="2980"/>
      <c r="K52" s="2980"/>
      <c r="L52" s="2980"/>
      <c r="M52" s="2980"/>
      <c r="N52" s="2980"/>
      <c r="O52" s="2980"/>
      <c r="P52" s="2980"/>
      <c r="Q52" s="2980"/>
      <c r="R52" s="2980"/>
      <c r="S52" s="2980"/>
      <c r="T52" s="2980"/>
      <c r="U52" s="2980"/>
      <c r="V52" s="2980"/>
      <c r="W52" s="2980"/>
      <c r="X52" s="2980"/>
    </row>
    <row r="53" spans="1:24" s="1158" customFormat="1" ht="15" customHeight="1">
      <c r="A53" s="1161"/>
      <c r="B53" s="1162"/>
      <c r="C53" s="1163"/>
      <c r="D53" s="1168"/>
      <c r="E53" s="1168"/>
      <c r="F53" s="2976" t="s">
        <v>4061</v>
      </c>
      <c r="G53" s="1300"/>
      <c r="H53" s="2978" t="s">
        <v>4062</v>
      </c>
      <c r="I53" s="1300"/>
      <c r="J53" s="3024" t="s">
        <v>4109</v>
      </c>
      <c r="K53" s="1300"/>
      <c r="L53" s="2978" t="s">
        <v>4073</v>
      </c>
      <c r="M53" s="1300"/>
      <c r="N53" s="2978" t="s">
        <v>4065</v>
      </c>
      <c r="O53" s="1300"/>
      <c r="P53" s="2978" t="s">
        <v>2928</v>
      </c>
      <c r="Q53" s="1166"/>
      <c r="R53" s="1168"/>
      <c r="S53" s="1168"/>
      <c r="T53" s="1168"/>
      <c r="U53" s="1168"/>
      <c r="V53" s="1168"/>
      <c r="W53" s="1168"/>
      <c r="X53" s="1168"/>
    </row>
    <row r="54" spans="1:24" s="1158" customFormat="1" ht="50.1" customHeight="1">
      <c r="A54" s="1161"/>
      <c r="B54" s="1162"/>
      <c r="C54" s="1163"/>
      <c r="D54" s="1163"/>
      <c r="E54" s="1163"/>
      <c r="F54" s="3029"/>
      <c r="G54" s="1478"/>
      <c r="H54" s="2978"/>
      <c r="I54" s="1478"/>
      <c r="J54" s="2978"/>
      <c r="K54" s="1478"/>
      <c r="L54" s="2978"/>
      <c r="M54" s="1478"/>
      <c r="N54" s="3029"/>
      <c r="O54" s="1478"/>
      <c r="P54" s="3029"/>
      <c r="Q54" s="1166"/>
      <c r="R54" s="1170" t="s">
        <v>3579</v>
      </c>
      <c r="S54" s="1171"/>
      <c r="T54" s="1170" t="s">
        <v>3580</v>
      </c>
      <c r="U54" s="1171"/>
      <c r="V54" s="1170" t="s">
        <v>3581</v>
      </c>
      <c r="W54" s="1172"/>
      <c r="X54" s="1170" t="s">
        <v>2928</v>
      </c>
    </row>
    <row r="55" spans="1:24" s="1158" customFormat="1" ht="15" customHeight="1">
      <c r="A55" s="1161"/>
      <c r="B55" s="1162"/>
      <c r="C55" s="1163"/>
      <c r="D55" s="1163"/>
      <c r="E55" s="1163"/>
      <c r="F55" s="2974" t="s">
        <v>3163</v>
      </c>
      <c r="G55" s="2974"/>
      <c r="H55" s="2974"/>
      <c r="I55" s="2974"/>
      <c r="J55" s="2974"/>
      <c r="K55" s="2974"/>
      <c r="L55" s="2974"/>
      <c r="M55" s="2974"/>
      <c r="N55" s="2974"/>
      <c r="O55" s="2974"/>
      <c r="P55" s="2974"/>
      <c r="Q55" s="1166"/>
      <c r="R55" s="2974" t="s">
        <v>3163</v>
      </c>
      <c r="S55" s="2974"/>
      <c r="T55" s="2974"/>
      <c r="U55" s="2974"/>
      <c r="V55" s="2974"/>
      <c r="W55" s="2974"/>
      <c r="X55" s="2974"/>
    </row>
    <row r="56" spans="1:24" s="1158" customFormat="1" ht="15" customHeight="1">
      <c r="A56" s="1161"/>
      <c r="B56" s="1174" t="s">
        <v>4066</v>
      </c>
      <c r="C56" s="1163"/>
      <c r="D56" s="1163"/>
      <c r="E56" s="1163"/>
      <c r="F56" s="1163"/>
      <c r="G56" s="1163"/>
      <c r="H56" s="1163"/>
      <c r="I56" s="1163"/>
      <c r="J56" s="1166"/>
      <c r="K56" s="1166"/>
      <c r="L56" s="1166"/>
      <c r="M56" s="1166"/>
      <c r="N56" s="1166"/>
      <c r="O56" s="1166"/>
      <c r="P56" s="1166"/>
      <c r="Q56" s="1166"/>
      <c r="R56" s="1166"/>
      <c r="S56" s="1166"/>
      <c r="T56" s="1166"/>
      <c r="U56" s="1166"/>
      <c r="V56" s="1166"/>
      <c r="W56" s="1197"/>
      <c r="X56" s="1186"/>
    </row>
    <row r="57" spans="1:24" s="1158" customFormat="1" ht="15" customHeight="1">
      <c r="A57" s="1161"/>
      <c r="B57" s="1479" t="s">
        <v>3187</v>
      </c>
      <c r="C57" s="1198"/>
      <c r="D57" s="1163"/>
      <c r="E57" s="1163"/>
      <c r="F57" s="1163">
        <f>'3-7'!K41</f>
        <v>685385</v>
      </c>
      <c r="G57" s="1163"/>
      <c r="H57" s="1163" t="e">
        <f>'3-7'!#REF!</f>
        <v>#REF!</v>
      </c>
      <c r="I57" s="1163"/>
      <c r="J57" s="1166"/>
      <c r="K57" s="1166"/>
      <c r="L57" s="1166"/>
      <c r="M57" s="1166"/>
      <c r="N57" s="1166"/>
      <c r="O57" s="1166"/>
      <c r="P57" s="1166"/>
      <c r="Q57" s="1166"/>
      <c r="R57" s="1166"/>
      <c r="S57" s="1166"/>
      <c r="T57" s="1166"/>
      <c r="U57" s="1166"/>
      <c r="V57" s="1166"/>
      <c r="W57" s="1197"/>
      <c r="X57" s="1186"/>
    </row>
    <row r="58" spans="1:24" s="1158" customFormat="1" ht="15" customHeight="1">
      <c r="A58" s="1161"/>
      <c r="B58" s="1479" t="s">
        <v>3188</v>
      </c>
      <c r="C58" s="1198"/>
      <c r="D58" s="1163"/>
      <c r="E58" s="1163"/>
      <c r="F58" s="1163">
        <f>'3-7'!K42</f>
        <v>130780</v>
      </c>
      <c r="G58" s="1163"/>
      <c r="H58" s="1163"/>
      <c r="I58" s="1163"/>
      <c r="J58" s="1166"/>
      <c r="K58" s="1166"/>
      <c r="L58" s="1166"/>
      <c r="M58" s="1166"/>
      <c r="N58" s="1166"/>
      <c r="O58" s="1166"/>
      <c r="P58" s="1166"/>
      <c r="Q58" s="1166"/>
      <c r="R58" s="1166"/>
      <c r="S58" s="1166"/>
      <c r="T58" s="1166"/>
      <c r="U58" s="1166"/>
      <c r="V58" s="1166"/>
      <c r="W58" s="1197"/>
      <c r="X58" s="1186"/>
    </row>
    <row r="59" spans="1:24" s="1158" customFormat="1" ht="15" customHeight="1">
      <c r="A59" s="1161"/>
      <c r="B59" s="1480" t="s">
        <v>3848</v>
      </c>
      <c r="C59" s="1198"/>
      <c r="D59" s="1163"/>
      <c r="E59" s="1163"/>
      <c r="F59" s="1163" t="e">
        <f>'3-7'!#REF!</f>
        <v>#REF!</v>
      </c>
      <c r="G59" s="1163"/>
      <c r="H59" s="1163"/>
      <c r="I59" s="1163"/>
      <c r="J59" s="1166"/>
      <c r="K59" s="1166"/>
      <c r="L59" s="1166"/>
      <c r="M59" s="1166"/>
      <c r="N59" s="1166"/>
      <c r="O59" s="1166"/>
      <c r="P59" s="1166"/>
      <c r="Q59" s="1166"/>
      <c r="R59" s="1166"/>
      <c r="S59" s="1166"/>
      <c r="T59" s="1166"/>
      <c r="U59" s="1166"/>
      <c r="V59" s="1166"/>
      <c r="W59" s="1197"/>
      <c r="X59" s="1186"/>
    </row>
    <row r="60" spans="1:24" s="1158" customFormat="1" ht="15" customHeight="1" thickBot="1">
      <c r="A60" s="1161"/>
      <c r="B60" s="1183"/>
      <c r="C60" s="1163"/>
      <c r="D60" s="1163"/>
      <c r="E60" s="1163"/>
      <c r="F60" s="1239" t="e">
        <f>SUM(F57:F59)</f>
        <v>#REF!</v>
      </c>
      <c r="G60" s="1239"/>
      <c r="H60" s="1243" t="e">
        <f>SUM(H57:H59)</f>
        <v>#REF!</v>
      </c>
      <c r="I60" s="1239"/>
      <c r="J60" s="1240">
        <v>0</v>
      </c>
      <c r="K60" s="1240">
        <v>0</v>
      </c>
      <c r="L60" s="1240">
        <v>0</v>
      </c>
      <c r="M60" s="1240">
        <v>0</v>
      </c>
      <c r="N60" s="1240">
        <v>0</v>
      </c>
      <c r="O60" s="1240">
        <v>0</v>
      </c>
      <c r="P60" s="1240" t="e">
        <f>F60+N60+J60+H60+L60</f>
        <v>#REF!</v>
      </c>
      <c r="Q60" s="1166"/>
      <c r="R60" s="1240">
        <v>0</v>
      </c>
      <c r="S60" s="1241"/>
      <c r="T60" s="1239" t="e">
        <f>F60+H60</f>
        <v>#REF!</v>
      </c>
      <c r="U60" s="1241"/>
      <c r="V60" s="1240">
        <v>0</v>
      </c>
      <c r="W60" s="1197"/>
      <c r="X60" s="1242" t="e">
        <f>R60+T60+V60</f>
        <v>#REF!</v>
      </c>
    </row>
    <row r="61" spans="1:24" s="1158" customFormat="1" ht="8.1" customHeight="1" thickTop="1">
      <c r="A61" s="1161"/>
      <c r="B61" s="1178"/>
      <c r="C61" s="1163"/>
      <c r="D61" s="1179"/>
      <c r="E61" s="1179"/>
      <c r="F61" s="1180"/>
      <c r="G61" s="1180"/>
      <c r="H61" s="1180"/>
      <c r="I61" s="1180"/>
      <c r="J61" s="1181"/>
      <c r="K61" s="1181"/>
      <c r="L61" s="1181"/>
      <c r="M61" s="1181"/>
      <c r="N61" s="1181"/>
      <c r="O61" s="1181"/>
      <c r="P61" s="1182"/>
      <c r="Q61" s="1203"/>
      <c r="R61" s="1184"/>
      <c r="S61" s="1203"/>
      <c r="T61" s="1181"/>
      <c r="U61" s="1203"/>
      <c r="V61" s="1184"/>
      <c r="W61" s="1204"/>
      <c r="X61" s="1186"/>
    </row>
    <row r="62" spans="1:24" s="1158" customFormat="1" ht="15" customHeight="1">
      <c r="A62" s="1161"/>
      <c r="B62" s="1174" t="s">
        <v>4067</v>
      </c>
      <c r="C62" s="1163"/>
      <c r="D62" s="1179"/>
      <c r="E62" s="1179"/>
      <c r="F62" s="1180"/>
      <c r="G62" s="1180"/>
      <c r="H62" s="1180"/>
      <c r="I62" s="1180"/>
      <c r="J62" s="1181"/>
      <c r="K62" s="1181"/>
      <c r="L62" s="1181"/>
      <c r="M62" s="1181"/>
      <c r="N62" s="1181"/>
      <c r="O62" s="1181"/>
      <c r="P62" s="1182"/>
      <c r="Q62" s="1203"/>
      <c r="R62" s="1184"/>
      <c r="S62" s="1203"/>
      <c r="T62" s="1181"/>
      <c r="U62" s="1203"/>
      <c r="V62" s="1184"/>
      <c r="W62" s="1204"/>
      <c r="X62" s="1186"/>
    </row>
    <row r="63" spans="1:24" s="1158" customFormat="1" ht="15" customHeight="1">
      <c r="A63" s="1161"/>
      <c r="B63" s="1187" t="s">
        <v>4116</v>
      </c>
      <c r="C63" s="1163"/>
      <c r="D63" s="1179"/>
      <c r="E63" s="1179"/>
      <c r="F63" s="1199">
        <v>0</v>
      </c>
      <c r="G63" s="1199"/>
      <c r="H63" s="1199">
        <v>0</v>
      </c>
      <c r="I63" s="1199"/>
      <c r="J63" s="1203" t="e">
        <f>'3-7'!#REF!</f>
        <v>#REF!</v>
      </c>
      <c r="K63" s="1203"/>
      <c r="L63" s="1203">
        <v>0</v>
      </c>
      <c r="M63" s="1203"/>
      <c r="N63" s="1203">
        <v>0</v>
      </c>
      <c r="O63" s="1181"/>
      <c r="P63" s="1205" t="e">
        <f>F63+N63+J63+H63+L63</f>
        <v>#REF!</v>
      </c>
      <c r="Q63" s="1203"/>
      <c r="R63" s="1184"/>
      <c r="S63" s="1203"/>
      <c r="T63" s="1181"/>
      <c r="U63" s="1203"/>
      <c r="V63" s="1184"/>
      <c r="W63" s="1204"/>
      <c r="X63" s="1186"/>
    </row>
    <row r="64" spans="1:24" s="1158" customFormat="1" ht="15" customHeight="1">
      <c r="A64" s="1161"/>
      <c r="B64" s="1187" t="s">
        <v>4068</v>
      </c>
      <c r="C64" s="1163"/>
      <c r="D64" s="1179"/>
      <c r="E64" s="1179"/>
      <c r="F64" s="1199">
        <v>0</v>
      </c>
      <c r="G64" s="1199"/>
      <c r="H64" s="1199">
        <v>0</v>
      </c>
      <c r="I64" s="1199"/>
      <c r="J64" s="1199">
        <v>0</v>
      </c>
      <c r="K64" s="1203"/>
      <c r="L64" s="1203">
        <f>BS!M11</f>
        <v>338267</v>
      </c>
      <c r="M64" s="1203"/>
      <c r="N64" s="1203">
        <v>0</v>
      </c>
      <c r="O64" s="1203"/>
      <c r="P64" s="1205">
        <f>F64+N64+J64+H64+L64</f>
        <v>338267</v>
      </c>
      <c r="Q64" s="1203"/>
      <c r="R64" s="1206"/>
      <c r="S64" s="1203"/>
      <c r="T64" s="1203"/>
      <c r="U64" s="1203"/>
      <c r="V64" s="1206"/>
      <c r="W64" s="1204"/>
      <c r="X64" s="1206"/>
    </row>
    <row r="65" spans="1:24" s="1158" customFormat="1" ht="15" customHeight="1">
      <c r="A65" s="1161"/>
      <c r="B65" s="1187" t="s">
        <v>3882</v>
      </c>
      <c r="C65" s="1163"/>
      <c r="D65" s="1179"/>
      <c r="E65" s="1179"/>
      <c r="F65" s="1199">
        <v>0</v>
      </c>
      <c r="G65" s="1199"/>
      <c r="H65" s="1199">
        <v>0</v>
      </c>
      <c r="I65" s="1199"/>
      <c r="J65" s="1203">
        <f>BS!M16+BS!M13</f>
        <v>4471</v>
      </c>
      <c r="K65" s="1203"/>
      <c r="L65" s="1203">
        <v>0</v>
      </c>
      <c r="M65" s="1203"/>
      <c r="N65" s="1203">
        <v>0</v>
      </c>
      <c r="O65" s="1203"/>
      <c r="P65" s="1205">
        <f>F65+N65+J65+H65+L65</f>
        <v>4471</v>
      </c>
      <c r="Q65" s="1203"/>
      <c r="R65" s="1206"/>
      <c r="S65" s="1203"/>
      <c r="T65" s="1203"/>
      <c r="U65" s="1203"/>
      <c r="V65" s="1206"/>
      <c r="W65" s="1204"/>
      <c r="X65" s="1206"/>
    </row>
    <row r="66" spans="1:24" s="1158" customFormat="1" ht="15" customHeight="1">
      <c r="A66" s="1161"/>
      <c r="B66" s="1187" t="s">
        <v>2938</v>
      </c>
      <c r="C66" s="1163"/>
      <c r="D66" s="1179"/>
      <c r="E66" s="1179"/>
      <c r="F66" s="1199">
        <v>0</v>
      </c>
      <c r="G66" s="1199"/>
      <c r="H66" s="1199">
        <v>0</v>
      </c>
      <c r="I66" s="1199"/>
      <c r="J66" s="1203">
        <f>BS!M14</f>
        <v>3727</v>
      </c>
      <c r="K66" s="1203"/>
      <c r="L66" s="1203">
        <v>0</v>
      </c>
      <c r="M66" s="1203"/>
      <c r="N66" s="1203">
        <v>0</v>
      </c>
      <c r="O66" s="1203"/>
      <c r="P66" s="1205">
        <f>F66+N66+J66+H66+L66</f>
        <v>3727</v>
      </c>
      <c r="Q66" s="1203"/>
      <c r="R66" s="1206"/>
      <c r="S66" s="1203"/>
      <c r="T66" s="1203"/>
      <c r="U66" s="1203"/>
      <c r="V66" s="1206"/>
      <c r="W66" s="1204"/>
      <c r="X66" s="1206"/>
    </row>
    <row r="67" spans="1:24" s="1158" customFormat="1" ht="15" customHeight="1" thickBot="1">
      <c r="A67" s="1161"/>
      <c r="B67" s="1187"/>
      <c r="C67" s="1163"/>
      <c r="D67" s="1179"/>
      <c r="E67" s="1179"/>
      <c r="F67" s="1201">
        <f>SUM(F64:F66)</f>
        <v>0</v>
      </c>
      <c r="G67" s="1189"/>
      <c r="H67" s="1201">
        <f>SUM(H64:H66)</f>
        <v>0</v>
      </c>
      <c r="I67" s="1189"/>
      <c r="J67" s="1201">
        <f>SUM(J64:J66)</f>
        <v>8198</v>
      </c>
      <c r="K67" s="1482"/>
      <c r="L67" s="1201">
        <f>SUM(L64:L66)</f>
        <v>338267</v>
      </c>
      <c r="M67" s="1482"/>
      <c r="N67" s="1201">
        <f>SUM(N64:N66)</f>
        <v>0</v>
      </c>
      <c r="O67" s="1482"/>
      <c r="P67" s="1201">
        <f>SUM(P64:P66)</f>
        <v>346465</v>
      </c>
      <c r="Q67" s="1203"/>
      <c r="R67" s="1206"/>
      <c r="S67" s="1203"/>
      <c r="T67" s="1203"/>
      <c r="U67" s="1203"/>
      <c r="V67" s="1206"/>
      <c r="W67" s="1204"/>
      <c r="X67" s="1206"/>
    </row>
    <row r="68" spans="1:24" s="1158" customFormat="1" ht="9.9" customHeight="1" thickTop="1">
      <c r="A68" s="1161"/>
      <c r="B68" s="1187"/>
      <c r="C68" s="1163"/>
      <c r="D68" s="1179"/>
      <c r="E68" s="1179"/>
      <c r="F68" s="1199"/>
      <c r="G68" s="1199"/>
      <c r="H68" s="1199"/>
      <c r="I68" s="1199"/>
      <c r="J68" s="1203"/>
      <c r="K68" s="1203"/>
      <c r="L68" s="1203"/>
      <c r="M68" s="1203"/>
      <c r="N68" s="1203"/>
      <c r="O68" s="1203"/>
      <c r="P68" s="1205"/>
      <c r="Q68" s="1203"/>
      <c r="R68" s="1206"/>
      <c r="S68" s="1203"/>
      <c r="T68" s="1203"/>
      <c r="U68" s="1203"/>
      <c r="V68" s="1206"/>
      <c r="W68" s="1204"/>
      <c r="X68" s="1206"/>
    </row>
    <row r="69" spans="1:24" s="1158" customFormat="1" ht="15" customHeight="1">
      <c r="A69" s="1161"/>
      <c r="B69" s="1174" t="s">
        <v>4074</v>
      </c>
      <c r="C69" s="1163"/>
      <c r="D69" s="1163"/>
      <c r="E69" s="1163"/>
      <c r="F69" s="1180"/>
      <c r="G69" s="1180"/>
      <c r="H69" s="1180"/>
      <c r="I69" s="1180"/>
      <c r="J69" s="1181"/>
      <c r="K69" s="1181"/>
      <c r="L69" s="1181"/>
      <c r="M69" s="1181"/>
      <c r="N69" s="1181"/>
      <c r="O69" s="1181"/>
      <c r="P69" s="1181"/>
      <c r="Q69" s="1203"/>
      <c r="R69" s="1184"/>
      <c r="S69" s="1203"/>
      <c r="T69" s="1181"/>
      <c r="U69" s="1203"/>
      <c r="V69" s="1184"/>
      <c r="W69" s="1204"/>
      <c r="X69" s="1186"/>
    </row>
    <row r="70" spans="1:24" s="1158" customFormat="1" ht="15" customHeight="1">
      <c r="A70" s="1161"/>
      <c r="B70" s="1192" t="s">
        <v>4070</v>
      </c>
      <c r="C70" s="1163"/>
      <c r="D70" s="1163"/>
      <c r="E70" s="1163"/>
      <c r="F70" s="1199">
        <v>0</v>
      </c>
      <c r="G70" s="1199">
        <v>0</v>
      </c>
      <c r="H70" s="1199">
        <v>0</v>
      </c>
      <c r="I70" s="1199">
        <v>0</v>
      </c>
      <c r="J70" s="1199">
        <v>0</v>
      </c>
      <c r="K70" s="1199">
        <v>0</v>
      </c>
      <c r="L70" s="1199">
        <v>0</v>
      </c>
      <c r="M70" s="1181"/>
      <c r="N70" s="1203">
        <f>BS!M20</f>
        <v>1874</v>
      </c>
      <c r="O70" s="1181"/>
      <c r="P70" s="1203">
        <f>F70+N70+J70+H70+L70</f>
        <v>1874</v>
      </c>
      <c r="Q70" s="1203"/>
      <c r="R70" s="1184"/>
      <c r="S70" s="1203"/>
      <c r="T70" s="1181"/>
      <c r="U70" s="1203"/>
      <c r="V70" s="1184"/>
      <c r="W70" s="1204"/>
      <c r="X70" s="1186"/>
    </row>
    <row r="71" spans="1:24" s="1158" customFormat="1" ht="15" customHeight="1">
      <c r="A71" s="1161"/>
      <c r="B71" s="1192" t="s">
        <v>4071</v>
      </c>
      <c r="C71" s="1163"/>
      <c r="D71" s="1163"/>
      <c r="E71" s="1163"/>
      <c r="F71" s="1199">
        <v>0</v>
      </c>
      <c r="G71" s="1199">
        <v>0</v>
      </c>
      <c r="H71" s="1199">
        <v>0</v>
      </c>
      <c r="I71" s="1199">
        <v>0</v>
      </c>
      <c r="J71" s="1199">
        <v>0</v>
      </c>
      <c r="K71" s="1199">
        <v>0</v>
      </c>
      <c r="L71" s="1199">
        <v>0</v>
      </c>
      <c r="M71" s="1181"/>
      <c r="N71" s="1203">
        <f>BS!M22</f>
        <v>170</v>
      </c>
      <c r="O71" s="1181"/>
      <c r="P71" s="1203">
        <f>F71+N71+J71+H71+L71</f>
        <v>170</v>
      </c>
      <c r="Q71" s="1203"/>
      <c r="R71" s="1184"/>
      <c r="S71" s="1203"/>
      <c r="T71" s="1181"/>
      <c r="U71" s="1203"/>
      <c r="V71" s="1184"/>
      <c r="W71" s="1204"/>
      <c r="X71" s="1186"/>
    </row>
    <row r="72" spans="1:24" s="1158" customFormat="1" ht="15" customHeight="1">
      <c r="A72" s="1161"/>
      <c r="B72" s="1192" t="s">
        <v>4072</v>
      </c>
      <c r="C72" s="1163"/>
      <c r="D72" s="1163"/>
      <c r="E72" s="1163"/>
      <c r="F72" s="1199">
        <v>0</v>
      </c>
      <c r="G72" s="1199">
        <v>0</v>
      </c>
      <c r="H72" s="1199">
        <v>0</v>
      </c>
      <c r="I72" s="1199">
        <v>0</v>
      </c>
      <c r="J72" s="1199">
        <v>0</v>
      </c>
      <c r="K72" s="1199">
        <v>0</v>
      </c>
      <c r="L72" s="1199">
        <v>0</v>
      </c>
      <c r="M72" s="1181"/>
      <c r="N72" s="1203">
        <f>BS!M24</f>
        <v>307</v>
      </c>
      <c r="O72" s="1181"/>
      <c r="P72" s="1203">
        <f>F72+N72+J72+H72+L72</f>
        <v>307</v>
      </c>
      <c r="Q72" s="1203"/>
      <c r="R72" s="1184"/>
      <c r="S72" s="1203"/>
      <c r="T72" s="1181"/>
      <c r="U72" s="1203"/>
      <c r="V72" s="1184"/>
      <c r="W72" s="1204"/>
      <c r="X72" s="1186"/>
    </row>
    <row r="73" spans="1:24" s="1158" customFormat="1" ht="15" customHeight="1">
      <c r="A73" s="1161"/>
      <c r="B73" s="1192" t="s">
        <v>3158</v>
      </c>
      <c r="C73" s="1163"/>
      <c r="D73" s="1163"/>
      <c r="E73" s="1163"/>
      <c r="F73" s="1199">
        <v>0</v>
      </c>
      <c r="G73" s="1199">
        <v>0</v>
      </c>
      <c r="H73" s="1199">
        <v>0</v>
      </c>
      <c r="I73" s="1199">
        <v>0</v>
      </c>
      <c r="J73" s="1199">
        <v>0</v>
      </c>
      <c r="K73" s="1199">
        <v>0</v>
      </c>
      <c r="L73" s="1199">
        <v>0</v>
      </c>
      <c r="M73" s="1181"/>
      <c r="N73" s="1203">
        <f>BS!M26</f>
        <v>27394</v>
      </c>
      <c r="O73" s="1181"/>
      <c r="P73" s="1203">
        <f>F73+N73+J73+H73+L73</f>
        <v>27394</v>
      </c>
      <c r="Q73" s="1203"/>
      <c r="R73" s="1184"/>
      <c r="S73" s="1203"/>
      <c r="T73" s="1181"/>
      <c r="U73" s="1203"/>
      <c r="V73" s="1184"/>
      <c r="W73" s="1204"/>
      <c r="X73" s="1186"/>
    </row>
    <row r="74" spans="1:24" s="1158" customFormat="1" ht="15" customHeight="1" thickBot="1">
      <c r="A74" s="1161"/>
      <c r="B74" s="1174"/>
      <c r="C74" s="1163"/>
      <c r="D74" s="1163"/>
      <c r="E74" s="1163"/>
      <c r="F74" s="1201">
        <f>SUM(F70:F73)</f>
        <v>0</v>
      </c>
      <c r="G74" s="1189"/>
      <c r="H74" s="1201">
        <f>SUM(H70:H73)</f>
        <v>0</v>
      </c>
      <c r="I74" s="1189"/>
      <c r="J74" s="1201">
        <f>SUM(J70:J73)</f>
        <v>0</v>
      </c>
      <c r="K74" s="1482"/>
      <c r="L74" s="1201">
        <f>SUM(L70:L73)</f>
        <v>0</v>
      </c>
      <c r="M74" s="1482"/>
      <c r="N74" s="1201">
        <f>SUM(N70:N73)</f>
        <v>29745</v>
      </c>
      <c r="O74" s="1482"/>
      <c r="P74" s="1201">
        <f>SUM(P70:P73)</f>
        <v>29745</v>
      </c>
      <c r="Q74" s="1203"/>
      <c r="R74" s="1184"/>
      <c r="S74" s="1203"/>
      <c r="T74" s="1181"/>
      <c r="U74" s="1203"/>
      <c r="V74" s="1184"/>
      <c r="W74" s="1204"/>
      <c r="X74" s="1186"/>
    </row>
    <row r="75" spans="1:24" s="1158" customFormat="1" ht="15" customHeight="1" thickTop="1">
      <c r="A75" s="1161"/>
      <c r="B75" s="1193"/>
      <c r="C75" s="1163"/>
      <c r="D75" s="1179"/>
      <c r="E75" s="1179"/>
      <c r="Q75" s="1203"/>
      <c r="R75" s="1206"/>
      <c r="S75" s="1203"/>
      <c r="T75" s="1203"/>
      <c r="U75" s="1203"/>
      <c r="V75" s="1206"/>
      <c r="W75" s="1204"/>
      <c r="X75" s="1200"/>
    </row>
    <row r="76" spans="1:24" ht="9.75" customHeight="1"/>
    <row r="77" spans="1:24" ht="14.25" customHeight="1">
      <c r="B77" s="1207" t="s">
        <v>4075</v>
      </c>
      <c r="C77" s="1208"/>
      <c r="D77" s="1208"/>
      <c r="E77" s="1208"/>
      <c r="F77" s="1208"/>
      <c r="G77" s="1208"/>
      <c r="H77" s="1208"/>
      <c r="I77" s="1208"/>
      <c r="J77" s="1208"/>
      <c r="K77" s="1208"/>
      <c r="L77" s="1208"/>
      <c r="M77" s="1208"/>
      <c r="N77" s="1208"/>
      <c r="O77" s="1208"/>
      <c r="P77" s="1208"/>
      <c r="Q77" s="1208"/>
      <c r="R77" s="1208"/>
      <c r="S77" s="1208"/>
      <c r="T77" s="1208"/>
      <c r="U77" s="1208"/>
      <c r="V77" s="1208"/>
      <c r="W77" s="1208"/>
    </row>
    <row r="78" spans="1:24" ht="14.25" customHeight="1">
      <c r="B78" s="1207"/>
      <c r="C78" s="1208"/>
      <c r="D78" s="1208"/>
      <c r="E78" s="1208"/>
      <c r="F78" s="1208"/>
      <c r="G78" s="1208"/>
      <c r="H78" s="1208"/>
      <c r="I78" s="1208"/>
      <c r="J78" s="1208"/>
      <c r="K78" s="1208"/>
      <c r="L78" s="1208"/>
      <c r="M78" s="1208"/>
      <c r="N78" s="1208"/>
      <c r="O78" s="1208"/>
      <c r="P78" s="1208"/>
      <c r="Q78" s="1208"/>
      <c r="R78" s="1208"/>
      <c r="S78" s="1208"/>
      <c r="T78" s="1208"/>
      <c r="U78" s="1208"/>
      <c r="V78" s="1208"/>
      <c r="W78" s="1208"/>
    </row>
    <row r="79" spans="1:24" ht="14.25" customHeight="1">
      <c r="B79" s="1207"/>
      <c r="C79" s="1208"/>
      <c r="D79" s="1208"/>
      <c r="E79" s="1208"/>
      <c r="F79" s="1208"/>
      <c r="G79" s="1208"/>
      <c r="H79" s="1208"/>
      <c r="I79" s="1208"/>
      <c r="J79" s="1208"/>
      <c r="K79" s="1208"/>
      <c r="L79" s="1208"/>
      <c r="M79" s="1208"/>
      <c r="N79" s="1208"/>
      <c r="O79" s="1208"/>
      <c r="P79" s="1208"/>
      <c r="Q79" s="1208"/>
      <c r="R79" s="1208"/>
      <c r="S79" s="1208"/>
      <c r="T79" s="1208"/>
      <c r="U79" s="1208"/>
      <c r="V79" s="1208"/>
      <c r="W79" s="1208"/>
    </row>
    <row r="80" spans="1:24" ht="14.25" customHeight="1">
      <c r="A80" s="1246">
        <v>16.100000000000001</v>
      </c>
      <c r="B80" s="1245" t="s">
        <v>4111</v>
      </c>
      <c r="D80" s="1244"/>
      <c r="E80" s="1244"/>
      <c r="F80" s="1244"/>
      <c r="G80" s="1208"/>
      <c r="H80" s="1208"/>
      <c r="I80" s="1208"/>
      <c r="J80" s="1208"/>
      <c r="K80" s="1208"/>
      <c r="L80" s="1208"/>
      <c r="M80" s="1208"/>
      <c r="N80" s="1208"/>
      <c r="O80" s="1208"/>
      <c r="P80" s="1208"/>
      <c r="Q80" s="1208"/>
      <c r="R80" s="1208"/>
      <c r="S80" s="1208"/>
      <c r="T80" s="1208"/>
      <c r="U80" s="1208"/>
      <c r="V80" s="1208"/>
      <c r="W80" s="1208"/>
    </row>
    <row r="81" spans="1:23" ht="14.25" customHeight="1">
      <c r="B81" s="1207"/>
      <c r="C81" s="1208"/>
      <c r="D81" s="1208"/>
      <c r="E81" s="1208"/>
      <c r="F81" s="1208"/>
      <c r="G81" s="1208"/>
      <c r="H81" s="1208"/>
      <c r="I81" s="1208"/>
      <c r="J81" s="1208"/>
      <c r="K81" s="1208"/>
      <c r="L81" s="1208"/>
      <c r="M81" s="1208"/>
      <c r="N81" s="1208"/>
      <c r="O81" s="1208"/>
      <c r="P81" s="1208"/>
      <c r="Q81" s="1208"/>
      <c r="R81" s="1208"/>
      <c r="S81" s="1208"/>
      <c r="T81" s="1208"/>
      <c r="U81" s="1208"/>
      <c r="V81" s="1208"/>
      <c r="W81" s="1208"/>
    </row>
    <row r="82" spans="1:23" ht="14.25" customHeight="1">
      <c r="A82" s="1247" t="s">
        <v>4114</v>
      </c>
      <c r="B82" s="3027" t="s">
        <v>4113</v>
      </c>
      <c r="C82" s="3027"/>
      <c r="D82" s="3027"/>
      <c r="E82" s="3027"/>
      <c r="F82" s="3027"/>
      <c r="G82" s="3027"/>
      <c r="H82" s="3027"/>
      <c r="I82" s="3027"/>
      <c r="J82" s="3027"/>
      <c r="K82" s="3027"/>
      <c r="L82" s="3027"/>
      <c r="M82" s="3027"/>
      <c r="N82" s="3027"/>
      <c r="O82" s="3027"/>
      <c r="P82" s="3027"/>
      <c r="Q82" s="3027"/>
      <c r="R82" s="3027"/>
      <c r="S82" s="3027"/>
      <c r="U82" s="1208"/>
      <c r="V82" s="1208"/>
      <c r="W82" s="1208"/>
    </row>
    <row r="83" spans="1:23" ht="14.25" customHeight="1">
      <c r="B83" s="1207"/>
      <c r="C83" s="1208"/>
      <c r="D83" s="1208"/>
      <c r="E83" s="1208"/>
      <c r="F83" s="1208"/>
      <c r="G83" s="1208"/>
      <c r="H83" s="1208"/>
      <c r="I83" s="1208"/>
      <c r="J83" s="1208"/>
      <c r="K83" s="1208"/>
      <c r="L83" s="1208"/>
      <c r="M83" s="1208"/>
      <c r="N83" s="1208"/>
      <c r="O83" s="1208"/>
      <c r="P83" s="1208"/>
      <c r="Q83" s="1208"/>
      <c r="R83" s="1208"/>
      <c r="S83" s="1208"/>
      <c r="T83" s="1208"/>
      <c r="U83" s="1208"/>
      <c r="V83" s="1208"/>
      <c r="W83" s="1208"/>
    </row>
    <row r="84" spans="1:23" ht="14.25" customHeight="1">
      <c r="A84" s="1247" t="s">
        <v>4115</v>
      </c>
      <c r="B84" s="3028" t="s">
        <v>4112</v>
      </c>
      <c r="C84" s="3028"/>
      <c r="D84" s="3028"/>
      <c r="E84" s="3028"/>
      <c r="F84" s="3028"/>
      <c r="G84" s="3028"/>
      <c r="H84" s="3028"/>
      <c r="I84" s="3028"/>
      <c r="J84" s="3028"/>
      <c r="K84" s="3028"/>
      <c r="L84" s="3028"/>
      <c r="M84" s="3028"/>
      <c r="N84" s="3028"/>
      <c r="O84" s="3028"/>
      <c r="P84" s="3028"/>
      <c r="Q84" s="3028"/>
      <c r="R84" s="3028"/>
      <c r="S84" s="3028"/>
      <c r="T84" s="3028"/>
      <c r="U84" s="3028"/>
      <c r="V84" s="3028"/>
      <c r="W84" s="1208"/>
    </row>
    <row r="85" spans="1:23" ht="14.25" customHeight="1">
      <c r="A85" s="1244"/>
      <c r="B85" s="3028"/>
      <c r="C85" s="3028"/>
      <c r="D85" s="3028"/>
      <c r="E85" s="3028"/>
      <c r="F85" s="3028"/>
      <c r="G85" s="3028"/>
      <c r="H85" s="3028"/>
      <c r="I85" s="3028"/>
      <c r="J85" s="3028"/>
      <c r="K85" s="3028"/>
      <c r="L85" s="3028"/>
      <c r="M85" s="3028"/>
      <c r="N85" s="3028"/>
      <c r="O85" s="3028"/>
      <c r="P85" s="3028"/>
      <c r="Q85" s="3028"/>
      <c r="R85" s="3028"/>
      <c r="S85" s="3028"/>
      <c r="T85" s="3028"/>
      <c r="U85" s="3028"/>
      <c r="V85" s="3028"/>
      <c r="W85" s="1208"/>
    </row>
    <row r="86" spans="1:23" ht="14.25" customHeight="1">
      <c r="B86" s="1207"/>
      <c r="C86" s="1208"/>
      <c r="D86" s="1208"/>
      <c r="E86" s="1208"/>
      <c r="F86" s="1208"/>
      <c r="G86" s="1208"/>
      <c r="H86" s="1208"/>
      <c r="I86" s="1208"/>
      <c r="J86" s="1208"/>
      <c r="K86" s="1208"/>
      <c r="L86" s="1208"/>
      <c r="M86" s="1208"/>
      <c r="N86" s="1208"/>
      <c r="O86" s="1208"/>
      <c r="P86" s="1208"/>
      <c r="Q86" s="1208"/>
      <c r="R86" s="1208"/>
      <c r="S86" s="1208"/>
      <c r="T86" s="1208"/>
      <c r="U86" s="1208"/>
      <c r="V86" s="1208"/>
      <c r="W86" s="1208"/>
    </row>
    <row r="87" spans="1:23" ht="14.25" customHeight="1">
      <c r="A87" s="1232">
        <v>16.2</v>
      </c>
      <c r="B87" s="1160" t="s">
        <v>4108</v>
      </c>
    </row>
  </sheetData>
  <mergeCells count="28">
    <mergeCell ref="B4:X5"/>
    <mergeCell ref="B7:X8"/>
    <mergeCell ref="F53:F54"/>
    <mergeCell ref="H53:H54"/>
    <mergeCell ref="J53:J54"/>
    <mergeCell ref="L53:L54"/>
    <mergeCell ref="N53:N54"/>
    <mergeCell ref="P53:P54"/>
    <mergeCell ref="F23:P23"/>
    <mergeCell ref="R23:X23"/>
    <mergeCell ref="F50:X50"/>
    <mergeCell ref="F51:P51"/>
    <mergeCell ref="R51:X51"/>
    <mergeCell ref="F52:X52"/>
    <mergeCell ref="B82:S82"/>
    <mergeCell ref="B84:V85"/>
    <mergeCell ref="F18:X18"/>
    <mergeCell ref="F19:P19"/>
    <mergeCell ref="R19:X19"/>
    <mergeCell ref="F20:X20"/>
    <mergeCell ref="F21:F22"/>
    <mergeCell ref="H21:H22"/>
    <mergeCell ref="J21:J22"/>
    <mergeCell ref="L21:L22"/>
    <mergeCell ref="N21:N22"/>
    <mergeCell ref="P21:P22"/>
    <mergeCell ref="F55:P55"/>
    <mergeCell ref="R55:X55"/>
  </mergeCells>
  <pageMargins left="0.6" right="0.25" top="0.53" bottom="0" header="0.25" footer="0"/>
  <pageSetup scale="40"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107"/>
  <sheetViews>
    <sheetView view="pageBreakPreview" topLeftCell="A21" zoomScale="110" zoomScaleSheetLayoutView="110" workbookViewId="0">
      <selection sqref="A1:M1"/>
    </sheetView>
  </sheetViews>
  <sheetFormatPr defaultRowHeight="13.2"/>
  <cols>
    <col min="1" max="1" width="22.88671875" style="579" customWidth="1"/>
    <col min="2" max="2" width="13.33203125" style="579" customWidth="1"/>
    <col min="3" max="3" width="24.6640625" style="579" customWidth="1"/>
    <col min="4" max="4" width="2.33203125" style="579" customWidth="1"/>
    <col min="5" max="5" width="5" style="579" customWidth="1"/>
    <col min="6" max="6" width="2.33203125" style="579" customWidth="1"/>
    <col min="7" max="7" width="17.6640625" style="579" customWidth="1"/>
    <col min="8" max="8" width="2.33203125" style="579" customWidth="1"/>
    <col min="9" max="9" width="8.109375" style="579" customWidth="1"/>
    <col min="10" max="10" width="2.33203125" style="579" customWidth="1"/>
    <col min="11" max="11" width="7.44140625" style="579" customWidth="1"/>
    <col min="12" max="12" width="2.33203125" style="579" customWidth="1"/>
    <col min="13" max="13" width="6.109375" style="579" customWidth="1"/>
    <col min="14" max="14" width="7.33203125" style="579" customWidth="1"/>
    <col min="15" max="15" width="2.33203125" style="579" customWidth="1"/>
    <col min="16" max="16" width="7.44140625" style="579" customWidth="1"/>
    <col min="17" max="17" width="6" style="579" customWidth="1"/>
    <col min="18" max="18" width="2.33203125" style="579" customWidth="1"/>
    <col min="19" max="252" width="9.109375" style="579"/>
    <col min="253" max="253" width="7.5546875" style="579" customWidth="1"/>
    <col min="254" max="254" width="22.88671875" style="579" customWidth="1"/>
    <col min="255" max="255" width="13.33203125" style="579" customWidth="1"/>
    <col min="256" max="256" width="2.33203125" style="579" customWidth="1"/>
    <col min="257" max="257" width="17.109375" style="579" customWidth="1"/>
    <col min="258" max="258" width="2.33203125" style="579" customWidth="1"/>
    <col min="259" max="259" width="24.6640625" style="579" customWidth="1"/>
    <col min="260" max="260" width="2.33203125" style="579" customWidth="1"/>
    <col min="261" max="261" width="5" style="579" customWidth="1"/>
    <col min="262" max="262" width="2.33203125" style="579" customWidth="1"/>
    <col min="263" max="263" width="17.6640625" style="579" customWidth="1"/>
    <col min="264" max="264" width="2.33203125" style="579" customWidth="1"/>
    <col min="265" max="265" width="8.109375" style="579" customWidth="1"/>
    <col min="266" max="266" width="2.33203125" style="579" customWidth="1"/>
    <col min="267" max="267" width="7.44140625" style="579" customWidth="1"/>
    <col min="268" max="268" width="2.33203125" style="579" customWidth="1"/>
    <col min="269" max="269" width="6.109375" style="579" customWidth="1"/>
    <col min="270" max="270" width="7.33203125" style="579" customWidth="1"/>
    <col min="271" max="271" width="2.33203125" style="579" customWidth="1"/>
    <col min="272" max="272" width="7.44140625" style="579" customWidth="1"/>
    <col min="273" max="273" width="6" style="579" customWidth="1"/>
    <col min="274" max="274" width="2.33203125" style="579" customWidth="1"/>
    <col min="275" max="508" width="9.109375" style="579"/>
    <col min="509" max="509" width="7.5546875" style="579" customWidth="1"/>
    <col min="510" max="510" width="22.88671875" style="579" customWidth="1"/>
    <col min="511" max="511" width="13.33203125" style="579" customWidth="1"/>
    <col min="512" max="512" width="2.33203125" style="579" customWidth="1"/>
    <col min="513" max="513" width="17.109375" style="579" customWidth="1"/>
    <col min="514" max="514" width="2.33203125" style="579" customWidth="1"/>
    <col min="515" max="515" width="24.6640625" style="579" customWidth="1"/>
    <col min="516" max="516" width="2.33203125" style="579" customWidth="1"/>
    <col min="517" max="517" width="5" style="579" customWidth="1"/>
    <col min="518" max="518" width="2.33203125" style="579" customWidth="1"/>
    <col min="519" max="519" width="17.6640625" style="579" customWidth="1"/>
    <col min="520" max="520" width="2.33203125" style="579" customWidth="1"/>
    <col min="521" max="521" width="8.109375" style="579" customWidth="1"/>
    <col min="522" max="522" width="2.33203125" style="579" customWidth="1"/>
    <col min="523" max="523" width="7.44140625" style="579" customWidth="1"/>
    <col min="524" max="524" width="2.33203125" style="579" customWidth="1"/>
    <col min="525" max="525" width="6.109375" style="579" customWidth="1"/>
    <col min="526" max="526" width="7.33203125" style="579" customWidth="1"/>
    <col min="527" max="527" width="2.33203125" style="579" customWidth="1"/>
    <col min="528" max="528" width="7.44140625" style="579" customWidth="1"/>
    <col min="529" max="529" width="6" style="579" customWidth="1"/>
    <col min="530" max="530" width="2.33203125" style="579" customWidth="1"/>
    <col min="531" max="764" width="9.109375" style="579"/>
    <col min="765" max="765" width="7.5546875" style="579" customWidth="1"/>
    <col min="766" max="766" width="22.88671875" style="579" customWidth="1"/>
    <col min="767" max="767" width="13.33203125" style="579" customWidth="1"/>
    <col min="768" max="768" width="2.33203125" style="579" customWidth="1"/>
    <col min="769" max="769" width="17.109375" style="579" customWidth="1"/>
    <col min="770" max="770" width="2.33203125" style="579" customWidth="1"/>
    <col min="771" max="771" width="24.6640625" style="579" customWidth="1"/>
    <col min="772" max="772" width="2.33203125" style="579" customWidth="1"/>
    <col min="773" max="773" width="5" style="579" customWidth="1"/>
    <col min="774" max="774" width="2.33203125" style="579" customWidth="1"/>
    <col min="775" max="775" width="17.6640625" style="579" customWidth="1"/>
    <col min="776" max="776" width="2.33203125" style="579" customWidth="1"/>
    <col min="777" max="777" width="8.109375" style="579" customWidth="1"/>
    <col min="778" max="778" width="2.33203125" style="579" customWidth="1"/>
    <col min="779" max="779" width="7.44140625" style="579" customWidth="1"/>
    <col min="780" max="780" width="2.33203125" style="579" customWidth="1"/>
    <col min="781" max="781" width="6.109375" style="579" customWidth="1"/>
    <col min="782" max="782" width="7.33203125" style="579" customWidth="1"/>
    <col min="783" max="783" width="2.33203125" style="579" customWidth="1"/>
    <col min="784" max="784" width="7.44140625" style="579" customWidth="1"/>
    <col min="785" max="785" width="6" style="579" customWidth="1"/>
    <col min="786" max="786" width="2.33203125" style="579" customWidth="1"/>
    <col min="787" max="1020" width="9.109375" style="579"/>
    <col min="1021" max="1021" width="7.5546875" style="579" customWidth="1"/>
    <col min="1022" max="1022" width="22.88671875" style="579" customWidth="1"/>
    <col min="1023" max="1023" width="13.33203125" style="579" customWidth="1"/>
    <col min="1024" max="1024" width="2.33203125" style="579" customWidth="1"/>
    <col min="1025" max="1025" width="17.109375" style="579" customWidth="1"/>
    <col min="1026" max="1026" width="2.33203125" style="579" customWidth="1"/>
    <col min="1027" max="1027" width="24.6640625" style="579" customWidth="1"/>
    <col min="1028" max="1028" width="2.33203125" style="579" customWidth="1"/>
    <col min="1029" max="1029" width="5" style="579" customWidth="1"/>
    <col min="1030" max="1030" width="2.33203125" style="579" customWidth="1"/>
    <col min="1031" max="1031" width="17.6640625" style="579" customWidth="1"/>
    <col min="1032" max="1032" width="2.33203125" style="579" customWidth="1"/>
    <col min="1033" max="1033" width="8.109375" style="579" customWidth="1"/>
    <col min="1034" max="1034" width="2.33203125" style="579" customWidth="1"/>
    <col min="1035" max="1035" width="7.44140625" style="579" customWidth="1"/>
    <col min="1036" max="1036" width="2.33203125" style="579" customWidth="1"/>
    <col min="1037" max="1037" width="6.109375" style="579" customWidth="1"/>
    <col min="1038" max="1038" width="7.33203125" style="579" customWidth="1"/>
    <col min="1039" max="1039" width="2.33203125" style="579" customWidth="1"/>
    <col min="1040" max="1040" width="7.44140625" style="579" customWidth="1"/>
    <col min="1041" max="1041" width="6" style="579" customWidth="1"/>
    <col min="1042" max="1042" width="2.33203125" style="579" customWidth="1"/>
    <col min="1043" max="1276" width="9.109375" style="579"/>
    <col min="1277" max="1277" width="7.5546875" style="579" customWidth="1"/>
    <col min="1278" max="1278" width="22.88671875" style="579" customWidth="1"/>
    <col min="1279" max="1279" width="13.33203125" style="579" customWidth="1"/>
    <col min="1280" max="1280" width="2.33203125" style="579" customWidth="1"/>
    <col min="1281" max="1281" width="17.109375" style="579" customWidth="1"/>
    <col min="1282" max="1282" width="2.33203125" style="579" customWidth="1"/>
    <col min="1283" max="1283" width="24.6640625" style="579" customWidth="1"/>
    <col min="1284" max="1284" width="2.33203125" style="579" customWidth="1"/>
    <col min="1285" max="1285" width="5" style="579" customWidth="1"/>
    <col min="1286" max="1286" width="2.33203125" style="579" customWidth="1"/>
    <col min="1287" max="1287" width="17.6640625" style="579" customWidth="1"/>
    <col min="1288" max="1288" width="2.33203125" style="579" customWidth="1"/>
    <col min="1289" max="1289" width="8.109375" style="579" customWidth="1"/>
    <col min="1290" max="1290" width="2.33203125" style="579" customWidth="1"/>
    <col min="1291" max="1291" width="7.44140625" style="579" customWidth="1"/>
    <col min="1292" max="1292" width="2.33203125" style="579" customWidth="1"/>
    <col min="1293" max="1293" width="6.109375" style="579" customWidth="1"/>
    <col min="1294" max="1294" width="7.33203125" style="579" customWidth="1"/>
    <col min="1295" max="1295" width="2.33203125" style="579" customWidth="1"/>
    <col min="1296" max="1296" width="7.44140625" style="579" customWidth="1"/>
    <col min="1297" max="1297" width="6" style="579" customWidth="1"/>
    <col min="1298" max="1298" width="2.33203125" style="579" customWidth="1"/>
    <col min="1299" max="1532" width="9.109375" style="579"/>
    <col min="1533" max="1533" width="7.5546875" style="579" customWidth="1"/>
    <col min="1534" max="1534" width="22.88671875" style="579" customWidth="1"/>
    <col min="1535" max="1535" width="13.33203125" style="579" customWidth="1"/>
    <col min="1536" max="1536" width="2.33203125" style="579" customWidth="1"/>
    <col min="1537" max="1537" width="17.109375" style="579" customWidth="1"/>
    <col min="1538" max="1538" width="2.33203125" style="579" customWidth="1"/>
    <col min="1539" max="1539" width="24.6640625" style="579" customWidth="1"/>
    <col min="1540" max="1540" width="2.33203125" style="579" customWidth="1"/>
    <col min="1541" max="1541" width="5" style="579" customWidth="1"/>
    <col min="1542" max="1542" width="2.33203125" style="579" customWidth="1"/>
    <col min="1543" max="1543" width="17.6640625" style="579" customWidth="1"/>
    <col min="1544" max="1544" width="2.33203125" style="579" customWidth="1"/>
    <col min="1545" max="1545" width="8.109375" style="579" customWidth="1"/>
    <col min="1546" max="1546" width="2.33203125" style="579" customWidth="1"/>
    <col min="1547" max="1547" width="7.44140625" style="579" customWidth="1"/>
    <col min="1548" max="1548" width="2.33203125" style="579" customWidth="1"/>
    <col min="1549" max="1549" width="6.109375" style="579" customWidth="1"/>
    <col min="1550" max="1550" width="7.33203125" style="579" customWidth="1"/>
    <col min="1551" max="1551" width="2.33203125" style="579" customWidth="1"/>
    <col min="1552" max="1552" width="7.44140625" style="579" customWidth="1"/>
    <col min="1553" max="1553" width="6" style="579" customWidth="1"/>
    <col min="1554" max="1554" width="2.33203125" style="579" customWidth="1"/>
    <col min="1555" max="1788" width="9.109375" style="579"/>
    <col min="1789" max="1789" width="7.5546875" style="579" customWidth="1"/>
    <col min="1790" max="1790" width="22.88671875" style="579" customWidth="1"/>
    <col min="1791" max="1791" width="13.33203125" style="579" customWidth="1"/>
    <col min="1792" max="1792" width="2.33203125" style="579" customWidth="1"/>
    <col min="1793" max="1793" width="17.109375" style="579" customWidth="1"/>
    <col min="1794" max="1794" width="2.33203125" style="579" customWidth="1"/>
    <col min="1795" max="1795" width="24.6640625" style="579" customWidth="1"/>
    <col min="1796" max="1796" width="2.33203125" style="579" customWidth="1"/>
    <col min="1797" max="1797" width="5" style="579" customWidth="1"/>
    <col min="1798" max="1798" width="2.33203125" style="579" customWidth="1"/>
    <col min="1799" max="1799" width="17.6640625" style="579" customWidth="1"/>
    <col min="1800" max="1800" width="2.33203125" style="579" customWidth="1"/>
    <col min="1801" max="1801" width="8.109375" style="579" customWidth="1"/>
    <col min="1802" max="1802" width="2.33203125" style="579" customWidth="1"/>
    <col min="1803" max="1803" width="7.44140625" style="579" customWidth="1"/>
    <col min="1804" max="1804" width="2.33203125" style="579" customWidth="1"/>
    <col min="1805" max="1805" width="6.109375" style="579" customWidth="1"/>
    <col min="1806" max="1806" width="7.33203125" style="579" customWidth="1"/>
    <col min="1807" max="1807" width="2.33203125" style="579" customWidth="1"/>
    <col min="1808" max="1808" width="7.44140625" style="579" customWidth="1"/>
    <col min="1809" max="1809" width="6" style="579" customWidth="1"/>
    <col min="1810" max="1810" width="2.33203125" style="579" customWidth="1"/>
    <col min="1811" max="2044" width="9.109375" style="579"/>
    <col min="2045" max="2045" width="7.5546875" style="579" customWidth="1"/>
    <col min="2046" max="2046" width="22.88671875" style="579" customWidth="1"/>
    <col min="2047" max="2047" width="13.33203125" style="579" customWidth="1"/>
    <col min="2048" max="2048" width="2.33203125" style="579" customWidth="1"/>
    <col min="2049" max="2049" width="17.109375" style="579" customWidth="1"/>
    <col min="2050" max="2050" width="2.33203125" style="579" customWidth="1"/>
    <col min="2051" max="2051" width="24.6640625" style="579" customWidth="1"/>
    <col min="2052" max="2052" width="2.33203125" style="579" customWidth="1"/>
    <col min="2053" max="2053" width="5" style="579" customWidth="1"/>
    <col min="2054" max="2054" width="2.33203125" style="579" customWidth="1"/>
    <col min="2055" max="2055" width="17.6640625" style="579" customWidth="1"/>
    <col min="2056" max="2056" width="2.33203125" style="579" customWidth="1"/>
    <col min="2057" max="2057" width="8.109375" style="579" customWidth="1"/>
    <col min="2058" max="2058" width="2.33203125" style="579" customWidth="1"/>
    <col min="2059" max="2059" width="7.44140625" style="579" customWidth="1"/>
    <col min="2060" max="2060" width="2.33203125" style="579" customWidth="1"/>
    <col min="2061" max="2061" width="6.109375" style="579" customWidth="1"/>
    <col min="2062" max="2062" width="7.33203125" style="579" customWidth="1"/>
    <col min="2063" max="2063" width="2.33203125" style="579" customWidth="1"/>
    <col min="2064" max="2064" width="7.44140625" style="579" customWidth="1"/>
    <col min="2065" max="2065" width="6" style="579" customWidth="1"/>
    <col min="2066" max="2066" width="2.33203125" style="579" customWidth="1"/>
    <col min="2067" max="2300" width="9.109375" style="579"/>
    <col min="2301" max="2301" width="7.5546875" style="579" customWidth="1"/>
    <col min="2302" max="2302" width="22.88671875" style="579" customWidth="1"/>
    <col min="2303" max="2303" width="13.33203125" style="579" customWidth="1"/>
    <col min="2304" max="2304" width="2.33203125" style="579" customWidth="1"/>
    <col min="2305" max="2305" width="17.109375" style="579" customWidth="1"/>
    <col min="2306" max="2306" width="2.33203125" style="579" customWidth="1"/>
    <col min="2307" max="2307" width="24.6640625" style="579" customWidth="1"/>
    <col min="2308" max="2308" width="2.33203125" style="579" customWidth="1"/>
    <col min="2309" max="2309" width="5" style="579" customWidth="1"/>
    <col min="2310" max="2310" width="2.33203125" style="579" customWidth="1"/>
    <col min="2311" max="2311" width="17.6640625" style="579" customWidth="1"/>
    <col min="2312" max="2312" width="2.33203125" style="579" customWidth="1"/>
    <col min="2313" max="2313" width="8.109375" style="579" customWidth="1"/>
    <col min="2314" max="2314" width="2.33203125" style="579" customWidth="1"/>
    <col min="2315" max="2315" width="7.44140625" style="579" customWidth="1"/>
    <col min="2316" max="2316" width="2.33203125" style="579" customWidth="1"/>
    <col min="2317" max="2317" width="6.109375" style="579" customWidth="1"/>
    <col min="2318" max="2318" width="7.33203125" style="579" customWidth="1"/>
    <col min="2319" max="2319" width="2.33203125" style="579" customWidth="1"/>
    <col min="2320" max="2320" width="7.44140625" style="579" customWidth="1"/>
    <col min="2321" max="2321" width="6" style="579" customWidth="1"/>
    <col min="2322" max="2322" width="2.33203125" style="579" customWidth="1"/>
    <col min="2323" max="2556" width="9.109375" style="579"/>
    <col min="2557" max="2557" width="7.5546875" style="579" customWidth="1"/>
    <col min="2558" max="2558" width="22.88671875" style="579" customWidth="1"/>
    <col min="2559" max="2559" width="13.33203125" style="579" customWidth="1"/>
    <col min="2560" max="2560" width="2.33203125" style="579" customWidth="1"/>
    <col min="2561" max="2561" width="17.109375" style="579" customWidth="1"/>
    <col min="2562" max="2562" width="2.33203125" style="579" customWidth="1"/>
    <col min="2563" max="2563" width="24.6640625" style="579" customWidth="1"/>
    <col min="2564" max="2564" width="2.33203125" style="579" customWidth="1"/>
    <col min="2565" max="2565" width="5" style="579" customWidth="1"/>
    <col min="2566" max="2566" width="2.33203125" style="579" customWidth="1"/>
    <col min="2567" max="2567" width="17.6640625" style="579" customWidth="1"/>
    <col min="2568" max="2568" width="2.33203125" style="579" customWidth="1"/>
    <col min="2569" max="2569" width="8.109375" style="579" customWidth="1"/>
    <col min="2570" max="2570" width="2.33203125" style="579" customWidth="1"/>
    <col min="2571" max="2571" width="7.44140625" style="579" customWidth="1"/>
    <col min="2572" max="2572" width="2.33203125" style="579" customWidth="1"/>
    <col min="2573" max="2573" width="6.109375" style="579" customWidth="1"/>
    <col min="2574" max="2574" width="7.33203125" style="579" customWidth="1"/>
    <col min="2575" max="2575" width="2.33203125" style="579" customWidth="1"/>
    <col min="2576" max="2576" width="7.44140625" style="579" customWidth="1"/>
    <col min="2577" max="2577" width="6" style="579" customWidth="1"/>
    <col min="2578" max="2578" width="2.33203125" style="579" customWidth="1"/>
    <col min="2579" max="2812" width="9.109375" style="579"/>
    <col min="2813" max="2813" width="7.5546875" style="579" customWidth="1"/>
    <col min="2814" max="2814" width="22.88671875" style="579" customWidth="1"/>
    <col min="2815" max="2815" width="13.33203125" style="579" customWidth="1"/>
    <col min="2816" max="2816" width="2.33203125" style="579" customWidth="1"/>
    <col min="2817" max="2817" width="17.109375" style="579" customWidth="1"/>
    <col min="2818" max="2818" width="2.33203125" style="579" customWidth="1"/>
    <col min="2819" max="2819" width="24.6640625" style="579" customWidth="1"/>
    <col min="2820" max="2820" width="2.33203125" style="579" customWidth="1"/>
    <col min="2821" max="2821" width="5" style="579" customWidth="1"/>
    <col min="2822" max="2822" width="2.33203125" style="579" customWidth="1"/>
    <col min="2823" max="2823" width="17.6640625" style="579" customWidth="1"/>
    <col min="2824" max="2824" width="2.33203125" style="579" customWidth="1"/>
    <col min="2825" max="2825" width="8.109375" style="579" customWidth="1"/>
    <col min="2826" max="2826" width="2.33203125" style="579" customWidth="1"/>
    <col min="2827" max="2827" width="7.44140625" style="579" customWidth="1"/>
    <col min="2828" max="2828" width="2.33203125" style="579" customWidth="1"/>
    <col min="2829" max="2829" width="6.109375" style="579" customWidth="1"/>
    <col min="2830" max="2830" width="7.33203125" style="579" customWidth="1"/>
    <col min="2831" max="2831" width="2.33203125" style="579" customWidth="1"/>
    <col min="2832" max="2832" width="7.44140625" style="579" customWidth="1"/>
    <col min="2833" max="2833" width="6" style="579" customWidth="1"/>
    <col min="2834" max="2834" width="2.33203125" style="579" customWidth="1"/>
    <col min="2835" max="3068" width="9.109375" style="579"/>
    <col min="3069" max="3069" width="7.5546875" style="579" customWidth="1"/>
    <col min="3070" max="3070" width="22.88671875" style="579" customWidth="1"/>
    <col min="3071" max="3071" width="13.33203125" style="579" customWidth="1"/>
    <col min="3072" max="3072" width="2.33203125" style="579" customWidth="1"/>
    <col min="3073" max="3073" width="17.109375" style="579" customWidth="1"/>
    <col min="3074" max="3074" width="2.33203125" style="579" customWidth="1"/>
    <col min="3075" max="3075" width="24.6640625" style="579" customWidth="1"/>
    <col min="3076" max="3076" width="2.33203125" style="579" customWidth="1"/>
    <col min="3077" max="3077" width="5" style="579" customWidth="1"/>
    <col min="3078" max="3078" width="2.33203125" style="579" customWidth="1"/>
    <col min="3079" max="3079" width="17.6640625" style="579" customWidth="1"/>
    <col min="3080" max="3080" width="2.33203125" style="579" customWidth="1"/>
    <col min="3081" max="3081" width="8.109375" style="579" customWidth="1"/>
    <col min="3082" max="3082" width="2.33203125" style="579" customWidth="1"/>
    <col min="3083" max="3083" width="7.44140625" style="579" customWidth="1"/>
    <col min="3084" max="3084" width="2.33203125" style="579" customWidth="1"/>
    <col min="3085" max="3085" width="6.109375" style="579" customWidth="1"/>
    <col min="3086" max="3086" width="7.33203125" style="579" customWidth="1"/>
    <col min="3087" max="3087" width="2.33203125" style="579" customWidth="1"/>
    <col min="3088" max="3088" width="7.44140625" style="579" customWidth="1"/>
    <col min="3089" max="3089" width="6" style="579" customWidth="1"/>
    <col min="3090" max="3090" width="2.33203125" style="579" customWidth="1"/>
    <col min="3091" max="3324" width="9.109375" style="579"/>
    <col min="3325" max="3325" width="7.5546875" style="579" customWidth="1"/>
    <col min="3326" max="3326" width="22.88671875" style="579" customWidth="1"/>
    <col min="3327" max="3327" width="13.33203125" style="579" customWidth="1"/>
    <col min="3328" max="3328" width="2.33203125" style="579" customWidth="1"/>
    <col min="3329" max="3329" width="17.109375" style="579" customWidth="1"/>
    <col min="3330" max="3330" width="2.33203125" style="579" customWidth="1"/>
    <col min="3331" max="3331" width="24.6640625" style="579" customWidth="1"/>
    <col min="3332" max="3332" width="2.33203125" style="579" customWidth="1"/>
    <col min="3333" max="3333" width="5" style="579" customWidth="1"/>
    <col min="3334" max="3334" width="2.33203125" style="579" customWidth="1"/>
    <col min="3335" max="3335" width="17.6640625" style="579" customWidth="1"/>
    <col min="3336" max="3336" width="2.33203125" style="579" customWidth="1"/>
    <col min="3337" max="3337" width="8.109375" style="579" customWidth="1"/>
    <col min="3338" max="3338" width="2.33203125" style="579" customWidth="1"/>
    <col min="3339" max="3339" width="7.44140625" style="579" customWidth="1"/>
    <col min="3340" max="3340" width="2.33203125" style="579" customWidth="1"/>
    <col min="3341" max="3341" width="6.109375" style="579" customWidth="1"/>
    <col min="3342" max="3342" width="7.33203125" style="579" customWidth="1"/>
    <col min="3343" max="3343" width="2.33203125" style="579" customWidth="1"/>
    <col min="3344" max="3344" width="7.44140625" style="579" customWidth="1"/>
    <col min="3345" max="3345" width="6" style="579" customWidth="1"/>
    <col min="3346" max="3346" width="2.33203125" style="579" customWidth="1"/>
    <col min="3347" max="3580" width="9.109375" style="579"/>
    <col min="3581" max="3581" width="7.5546875" style="579" customWidth="1"/>
    <col min="3582" max="3582" width="22.88671875" style="579" customWidth="1"/>
    <col min="3583" max="3583" width="13.33203125" style="579" customWidth="1"/>
    <col min="3584" max="3584" width="2.33203125" style="579" customWidth="1"/>
    <col min="3585" max="3585" width="17.109375" style="579" customWidth="1"/>
    <col min="3586" max="3586" width="2.33203125" style="579" customWidth="1"/>
    <col min="3587" max="3587" width="24.6640625" style="579" customWidth="1"/>
    <col min="3588" max="3588" width="2.33203125" style="579" customWidth="1"/>
    <col min="3589" max="3589" width="5" style="579" customWidth="1"/>
    <col min="3590" max="3590" width="2.33203125" style="579" customWidth="1"/>
    <col min="3591" max="3591" width="17.6640625" style="579" customWidth="1"/>
    <col min="3592" max="3592" width="2.33203125" style="579" customWidth="1"/>
    <col min="3593" max="3593" width="8.109375" style="579" customWidth="1"/>
    <col min="3594" max="3594" width="2.33203125" style="579" customWidth="1"/>
    <col min="3595" max="3595" width="7.44140625" style="579" customWidth="1"/>
    <col min="3596" max="3596" width="2.33203125" style="579" customWidth="1"/>
    <col min="3597" max="3597" width="6.109375" style="579" customWidth="1"/>
    <col min="3598" max="3598" width="7.33203125" style="579" customWidth="1"/>
    <col min="3599" max="3599" width="2.33203125" style="579" customWidth="1"/>
    <col min="3600" max="3600" width="7.44140625" style="579" customWidth="1"/>
    <col min="3601" max="3601" width="6" style="579" customWidth="1"/>
    <col min="3602" max="3602" width="2.33203125" style="579" customWidth="1"/>
    <col min="3603" max="3836" width="9.109375" style="579"/>
    <col min="3837" max="3837" width="7.5546875" style="579" customWidth="1"/>
    <col min="3838" max="3838" width="22.88671875" style="579" customWidth="1"/>
    <col min="3839" max="3839" width="13.33203125" style="579" customWidth="1"/>
    <col min="3840" max="3840" width="2.33203125" style="579" customWidth="1"/>
    <col min="3841" max="3841" width="17.109375" style="579" customWidth="1"/>
    <col min="3842" max="3842" width="2.33203125" style="579" customWidth="1"/>
    <col min="3843" max="3843" width="24.6640625" style="579" customWidth="1"/>
    <col min="3844" max="3844" width="2.33203125" style="579" customWidth="1"/>
    <col min="3845" max="3845" width="5" style="579" customWidth="1"/>
    <col min="3846" max="3846" width="2.33203125" style="579" customWidth="1"/>
    <col min="3847" max="3847" width="17.6640625" style="579" customWidth="1"/>
    <col min="3848" max="3848" width="2.33203125" style="579" customWidth="1"/>
    <col min="3849" max="3849" width="8.109375" style="579" customWidth="1"/>
    <col min="3850" max="3850" width="2.33203125" style="579" customWidth="1"/>
    <col min="3851" max="3851" width="7.44140625" style="579" customWidth="1"/>
    <col min="3852" max="3852" width="2.33203125" style="579" customWidth="1"/>
    <col min="3853" max="3853" width="6.109375" style="579" customWidth="1"/>
    <col min="3854" max="3854" width="7.33203125" style="579" customWidth="1"/>
    <col min="3855" max="3855" width="2.33203125" style="579" customWidth="1"/>
    <col min="3856" max="3856" width="7.44140625" style="579" customWidth="1"/>
    <col min="3857" max="3857" width="6" style="579" customWidth="1"/>
    <col min="3858" max="3858" width="2.33203125" style="579" customWidth="1"/>
    <col min="3859" max="4092" width="9.109375" style="579"/>
    <col min="4093" max="4093" width="7.5546875" style="579" customWidth="1"/>
    <col min="4094" max="4094" width="22.88671875" style="579" customWidth="1"/>
    <col min="4095" max="4095" width="13.33203125" style="579" customWidth="1"/>
    <col min="4096" max="4096" width="2.33203125" style="579" customWidth="1"/>
    <col min="4097" max="4097" width="17.109375" style="579" customWidth="1"/>
    <col min="4098" max="4098" width="2.33203125" style="579" customWidth="1"/>
    <col min="4099" max="4099" width="24.6640625" style="579" customWidth="1"/>
    <col min="4100" max="4100" width="2.33203125" style="579" customWidth="1"/>
    <col min="4101" max="4101" width="5" style="579" customWidth="1"/>
    <col min="4102" max="4102" width="2.33203125" style="579" customWidth="1"/>
    <col min="4103" max="4103" width="17.6640625" style="579" customWidth="1"/>
    <col min="4104" max="4104" width="2.33203125" style="579" customWidth="1"/>
    <col min="4105" max="4105" width="8.109375" style="579" customWidth="1"/>
    <col min="4106" max="4106" width="2.33203125" style="579" customWidth="1"/>
    <col min="4107" max="4107" width="7.44140625" style="579" customWidth="1"/>
    <col min="4108" max="4108" width="2.33203125" style="579" customWidth="1"/>
    <col min="4109" max="4109" width="6.109375" style="579" customWidth="1"/>
    <col min="4110" max="4110" width="7.33203125" style="579" customWidth="1"/>
    <col min="4111" max="4111" width="2.33203125" style="579" customWidth="1"/>
    <col min="4112" max="4112" width="7.44140625" style="579" customWidth="1"/>
    <col min="4113" max="4113" width="6" style="579" customWidth="1"/>
    <col min="4114" max="4114" width="2.33203125" style="579" customWidth="1"/>
    <col min="4115" max="4348" width="9.109375" style="579"/>
    <col min="4349" max="4349" width="7.5546875" style="579" customWidth="1"/>
    <col min="4350" max="4350" width="22.88671875" style="579" customWidth="1"/>
    <col min="4351" max="4351" width="13.33203125" style="579" customWidth="1"/>
    <col min="4352" max="4352" width="2.33203125" style="579" customWidth="1"/>
    <col min="4353" max="4353" width="17.109375" style="579" customWidth="1"/>
    <col min="4354" max="4354" width="2.33203125" style="579" customWidth="1"/>
    <col min="4355" max="4355" width="24.6640625" style="579" customWidth="1"/>
    <col min="4356" max="4356" width="2.33203125" style="579" customWidth="1"/>
    <col min="4357" max="4357" width="5" style="579" customWidth="1"/>
    <col min="4358" max="4358" width="2.33203125" style="579" customWidth="1"/>
    <col min="4359" max="4359" width="17.6640625" style="579" customWidth="1"/>
    <col min="4360" max="4360" width="2.33203125" style="579" customWidth="1"/>
    <col min="4361" max="4361" width="8.109375" style="579" customWidth="1"/>
    <col min="4362" max="4362" width="2.33203125" style="579" customWidth="1"/>
    <col min="4363" max="4363" width="7.44140625" style="579" customWidth="1"/>
    <col min="4364" max="4364" width="2.33203125" style="579" customWidth="1"/>
    <col min="4365" max="4365" width="6.109375" style="579" customWidth="1"/>
    <col min="4366" max="4366" width="7.33203125" style="579" customWidth="1"/>
    <col min="4367" max="4367" width="2.33203125" style="579" customWidth="1"/>
    <col min="4368" max="4368" width="7.44140625" style="579" customWidth="1"/>
    <col min="4369" max="4369" width="6" style="579" customWidth="1"/>
    <col min="4370" max="4370" width="2.33203125" style="579" customWidth="1"/>
    <col min="4371" max="4604" width="9.109375" style="579"/>
    <col min="4605" max="4605" width="7.5546875" style="579" customWidth="1"/>
    <col min="4606" max="4606" width="22.88671875" style="579" customWidth="1"/>
    <col min="4607" max="4607" width="13.33203125" style="579" customWidth="1"/>
    <col min="4608" max="4608" width="2.33203125" style="579" customWidth="1"/>
    <col min="4609" max="4609" width="17.109375" style="579" customWidth="1"/>
    <col min="4610" max="4610" width="2.33203125" style="579" customWidth="1"/>
    <col min="4611" max="4611" width="24.6640625" style="579" customWidth="1"/>
    <col min="4612" max="4612" width="2.33203125" style="579" customWidth="1"/>
    <col min="4613" max="4613" width="5" style="579" customWidth="1"/>
    <col min="4614" max="4614" width="2.33203125" style="579" customWidth="1"/>
    <col min="4615" max="4615" width="17.6640625" style="579" customWidth="1"/>
    <col min="4616" max="4616" width="2.33203125" style="579" customWidth="1"/>
    <col min="4617" max="4617" width="8.109375" style="579" customWidth="1"/>
    <col min="4618" max="4618" width="2.33203125" style="579" customWidth="1"/>
    <col min="4619" max="4619" width="7.44140625" style="579" customWidth="1"/>
    <col min="4620" max="4620" width="2.33203125" style="579" customWidth="1"/>
    <col min="4621" max="4621" width="6.109375" style="579" customWidth="1"/>
    <col min="4622" max="4622" width="7.33203125" style="579" customWidth="1"/>
    <col min="4623" max="4623" width="2.33203125" style="579" customWidth="1"/>
    <col min="4624" max="4624" width="7.44140625" style="579" customWidth="1"/>
    <col min="4625" max="4625" width="6" style="579" customWidth="1"/>
    <col min="4626" max="4626" width="2.33203125" style="579" customWidth="1"/>
    <col min="4627" max="4860" width="9.109375" style="579"/>
    <col min="4861" max="4861" width="7.5546875" style="579" customWidth="1"/>
    <col min="4862" max="4862" width="22.88671875" style="579" customWidth="1"/>
    <col min="4863" max="4863" width="13.33203125" style="579" customWidth="1"/>
    <col min="4864" max="4864" width="2.33203125" style="579" customWidth="1"/>
    <col min="4865" max="4865" width="17.109375" style="579" customWidth="1"/>
    <col min="4866" max="4866" width="2.33203125" style="579" customWidth="1"/>
    <col min="4867" max="4867" width="24.6640625" style="579" customWidth="1"/>
    <col min="4868" max="4868" width="2.33203125" style="579" customWidth="1"/>
    <col min="4869" max="4869" width="5" style="579" customWidth="1"/>
    <col min="4870" max="4870" width="2.33203125" style="579" customWidth="1"/>
    <col min="4871" max="4871" width="17.6640625" style="579" customWidth="1"/>
    <col min="4872" max="4872" width="2.33203125" style="579" customWidth="1"/>
    <col min="4873" max="4873" width="8.109375" style="579" customWidth="1"/>
    <col min="4874" max="4874" width="2.33203125" style="579" customWidth="1"/>
    <col min="4875" max="4875" width="7.44140625" style="579" customWidth="1"/>
    <col min="4876" max="4876" width="2.33203125" style="579" customWidth="1"/>
    <col min="4877" max="4877" width="6.109375" style="579" customWidth="1"/>
    <col min="4878" max="4878" width="7.33203125" style="579" customWidth="1"/>
    <col min="4879" max="4879" width="2.33203125" style="579" customWidth="1"/>
    <col min="4880" max="4880" width="7.44140625" style="579" customWidth="1"/>
    <col min="4881" max="4881" width="6" style="579" customWidth="1"/>
    <col min="4882" max="4882" width="2.33203125" style="579" customWidth="1"/>
    <col min="4883" max="5116" width="9.109375" style="579"/>
    <col min="5117" max="5117" width="7.5546875" style="579" customWidth="1"/>
    <col min="5118" max="5118" width="22.88671875" style="579" customWidth="1"/>
    <col min="5119" max="5119" width="13.33203125" style="579" customWidth="1"/>
    <col min="5120" max="5120" width="2.33203125" style="579" customWidth="1"/>
    <col min="5121" max="5121" width="17.109375" style="579" customWidth="1"/>
    <col min="5122" max="5122" width="2.33203125" style="579" customWidth="1"/>
    <col min="5123" max="5123" width="24.6640625" style="579" customWidth="1"/>
    <col min="5124" max="5124" width="2.33203125" style="579" customWidth="1"/>
    <col min="5125" max="5125" width="5" style="579" customWidth="1"/>
    <col min="5126" max="5126" width="2.33203125" style="579" customWidth="1"/>
    <col min="5127" max="5127" width="17.6640625" style="579" customWidth="1"/>
    <col min="5128" max="5128" width="2.33203125" style="579" customWidth="1"/>
    <col min="5129" max="5129" width="8.109375" style="579" customWidth="1"/>
    <col min="5130" max="5130" width="2.33203125" style="579" customWidth="1"/>
    <col min="5131" max="5131" width="7.44140625" style="579" customWidth="1"/>
    <col min="5132" max="5132" width="2.33203125" style="579" customWidth="1"/>
    <col min="5133" max="5133" width="6.109375" style="579" customWidth="1"/>
    <col min="5134" max="5134" width="7.33203125" style="579" customWidth="1"/>
    <col min="5135" max="5135" width="2.33203125" style="579" customWidth="1"/>
    <col min="5136" max="5136" width="7.44140625" style="579" customWidth="1"/>
    <col min="5137" max="5137" width="6" style="579" customWidth="1"/>
    <col min="5138" max="5138" width="2.33203125" style="579" customWidth="1"/>
    <col min="5139" max="5372" width="9.109375" style="579"/>
    <col min="5373" max="5373" width="7.5546875" style="579" customWidth="1"/>
    <col min="5374" max="5374" width="22.88671875" style="579" customWidth="1"/>
    <col min="5375" max="5375" width="13.33203125" style="579" customWidth="1"/>
    <col min="5376" max="5376" width="2.33203125" style="579" customWidth="1"/>
    <col min="5377" max="5377" width="17.109375" style="579" customWidth="1"/>
    <col min="5378" max="5378" width="2.33203125" style="579" customWidth="1"/>
    <col min="5379" max="5379" width="24.6640625" style="579" customWidth="1"/>
    <col min="5380" max="5380" width="2.33203125" style="579" customWidth="1"/>
    <col min="5381" max="5381" width="5" style="579" customWidth="1"/>
    <col min="5382" max="5382" width="2.33203125" style="579" customWidth="1"/>
    <col min="5383" max="5383" width="17.6640625" style="579" customWidth="1"/>
    <col min="5384" max="5384" width="2.33203125" style="579" customWidth="1"/>
    <col min="5385" max="5385" width="8.109375" style="579" customWidth="1"/>
    <col min="5386" max="5386" width="2.33203125" style="579" customWidth="1"/>
    <col min="5387" max="5387" width="7.44140625" style="579" customWidth="1"/>
    <col min="5388" max="5388" width="2.33203125" style="579" customWidth="1"/>
    <col min="5389" max="5389" width="6.109375" style="579" customWidth="1"/>
    <col min="5390" max="5390" width="7.33203125" style="579" customWidth="1"/>
    <col min="5391" max="5391" width="2.33203125" style="579" customWidth="1"/>
    <col min="5392" max="5392" width="7.44140625" style="579" customWidth="1"/>
    <col min="5393" max="5393" width="6" style="579" customWidth="1"/>
    <col min="5394" max="5394" width="2.33203125" style="579" customWidth="1"/>
    <col min="5395" max="5628" width="9.109375" style="579"/>
    <col min="5629" max="5629" width="7.5546875" style="579" customWidth="1"/>
    <col min="5630" max="5630" width="22.88671875" style="579" customWidth="1"/>
    <col min="5631" max="5631" width="13.33203125" style="579" customWidth="1"/>
    <col min="5632" max="5632" width="2.33203125" style="579" customWidth="1"/>
    <col min="5633" max="5633" width="17.109375" style="579" customWidth="1"/>
    <col min="5634" max="5634" width="2.33203125" style="579" customWidth="1"/>
    <col min="5635" max="5635" width="24.6640625" style="579" customWidth="1"/>
    <col min="5636" max="5636" width="2.33203125" style="579" customWidth="1"/>
    <col min="5637" max="5637" width="5" style="579" customWidth="1"/>
    <col min="5638" max="5638" width="2.33203125" style="579" customWidth="1"/>
    <col min="5639" max="5639" width="17.6640625" style="579" customWidth="1"/>
    <col min="5640" max="5640" width="2.33203125" style="579" customWidth="1"/>
    <col min="5641" max="5641" width="8.109375" style="579" customWidth="1"/>
    <col min="5642" max="5642" width="2.33203125" style="579" customWidth="1"/>
    <col min="5643" max="5643" width="7.44140625" style="579" customWidth="1"/>
    <col min="5644" max="5644" width="2.33203125" style="579" customWidth="1"/>
    <col min="5645" max="5645" width="6.109375" style="579" customWidth="1"/>
    <col min="5646" max="5646" width="7.33203125" style="579" customWidth="1"/>
    <col min="5647" max="5647" width="2.33203125" style="579" customWidth="1"/>
    <col min="5648" max="5648" width="7.44140625" style="579" customWidth="1"/>
    <col min="5649" max="5649" width="6" style="579" customWidth="1"/>
    <col min="5650" max="5650" width="2.33203125" style="579" customWidth="1"/>
    <col min="5651" max="5884" width="9.109375" style="579"/>
    <col min="5885" max="5885" width="7.5546875" style="579" customWidth="1"/>
    <col min="5886" max="5886" width="22.88671875" style="579" customWidth="1"/>
    <col min="5887" max="5887" width="13.33203125" style="579" customWidth="1"/>
    <col min="5888" max="5888" width="2.33203125" style="579" customWidth="1"/>
    <col min="5889" max="5889" width="17.109375" style="579" customWidth="1"/>
    <col min="5890" max="5890" width="2.33203125" style="579" customWidth="1"/>
    <col min="5891" max="5891" width="24.6640625" style="579" customWidth="1"/>
    <col min="5892" max="5892" width="2.33203125" style="579" customWidth="1"/>
    <col min="5893" max="5893" width="5" style="579" customWidth="1"/>
    <col min="5894" max="5894" width="2.33203125" style="579" customWidth="1"/>
    <col min="5895" max="5895" width="17.6640625" style="579" customWidth="1"/>
    <col min="5896" max="5896" width="2.33203125" style="579" customWidth="1"/>
    <col min="5897" max="5897" width="8.109375" style="579" customWidth="1"/>
    <col min="5898" max="5898" width="2.33203125" style="579" customWidth="1"/>
    <col min="5899" max="5899" width="7.44140625" style="579" customWidth="1"/>
    <col min="5900" max="5900" width="2.33203125" style="579" customWidth="1"/>
    <col min="5901" max="5901" width="6.109375" style="579" customWidth="1"/>
    <col min="5902" max="5902" width="7.33203125" style="579" customWidth="1"/>
    <col min="5903" max="5903" width="2.33203125" style="579" customWidth="1"/>
    <col min="5904" max="5904" width="7.44140625" style="579" customWidth="1"/>
    <col min="5905" max="5905" width="6" style="579" customWidth="1"/>
    <col min="5906" max="5906" width="2.33203125" style="579" customWidth="1"/>
    <col min="5907" max="6140" width="9.109375" style="579"/>
    <col min="6141" max="6141" width="7.5546875" style="579" customWidth="1"/>
    <col min="6142" max="6142" width="22.88671875" style="579" customWidth="1"/>
    <col min="6143" max="6143" width="13.33203125" style="579" customWidth="1"/>
    <col min="6144" max="6144" width="2.33203125" style="579" customWidth="1"/>
    <col min="6145" max="6145" width="17.109375" style="579" customWidth="1"/>
    <col min="6146" max="6146" width="2.33203125" style="579" customWidth="1"/>
    <col min="6147" max="6147" width="24.6640625" style="579" customWidth="1"/>
    <col min="6148" max="6148" width="2.33203125" style="579" customWidth="1"/>
    <col min="6149" max="6149" width="5" style="579" customWidth="1"/>
    <col min="6150" max="6150" width="2.33203125" style="579" customWidth="1"/>
    <col min="6151" max="6151" width="17.6640625" style="579" customWidth="1"/>
    <col min="6152" max="6152" width="2.33203125" style="579" customWidth="1"/>
    <col min="6153" max="6153" width="8.109375" style="579" customWidth="1"/>
    <col min="6154" max="6154" width="2.33203125" style="579" customWidth="1"/>
    <col min="6155" max="6155" width="7.44140625" style="579" customWidth="1"/>
    <col min="6156" max="6156" width="2.33203125" style="579" customWidth="1"/>
    <col min="6157" max="6157" width="6.109375" style="579" customWidth="1"/>
    <col min="6158" max="6158" width="7.33203125" style="579" customWidth="1"/>
    <col min="6159" max="6159" width="2.33203125" style="579" customWidth="1"/>
    <col min="6160" max="6160" width="7.44140625" style="579" customWidth="1"/>
    <col min="6161" max="6161" width="6" style="579" customWidth="1"/>
    <col min="6162" max="6162" width="2.33203125" style="579" customWidth="1"/>
    <col min="6163" max="6396" width="9.109375" style="579"/>
    <col min="6397" max="6397" width="7.5546875" style="579" customWidth="1"/>
    <col min="6398" max="6398" width="22.88671875" style="579" customWidth="1"/>
    <col min="6399" max="6399" width="13.33203125" style="579" customWidth="1"/>
    <col min="6400" max="6400" width="2.33203125" style="579" customWidth="1"/>
    <col min="6401" max="6401" width="17.109375" style="579" customWidth="1"/>
    <col min="6402" max="6402" width="2.33203125" style="579" customWidth="1"/>
    <col min="6403" max="6403" width="24.6640625" style="579" customWidth="1"/>
    <col min="6404" max="6404" width="2.33203125" style="579" customWidth="1"/>
    <col min="6405" max="6405" width="5" style="579" customWidth="1"/>
    <col min="6406" max="6406" width="2.33203125" style="579" customWidth="1"/>
    <col min="6407" max="6407" width="17.6640625" style="579" customWidth="1"/>
    <col min="6408" max="6408" width="2.33203125" style="579" customWidth="1"/>
    <col min="6409" max="6409" width="8.109375" style="579" customWidth="1"/>
    <col min="6410" max="6410" width="2.33203125" style="579" customWidth="1"/>
    <col min="6411" max="6411" width="7.44140625" style="579" customWidth="1"/>
    <col min="6412" max="6412" width="2.33203125" style="579" customWidth="1"/>
    <col min="6413" max="6413" width="6.109375" style="579" customWidth="1"/>
    <col min="6414" max="6414" width="7.33203125" style="579" customWidth="1"/>
    <col min="6415" max="6415" width="2.33203125" style="579" customWidth="1"/>
    <col min="6416" max="6416" width="7.44140625" style="579" customWidth="1"/>
    <col min="6417" max="6417" width="6" style="579" customWidth="1"/>
    <col min="6418" max="6418" width="2.33203125" style="579" customWidth="1"/>
    <col min="6419" max="6652" width="9.109375" style="579"/>
    <col min="6653" max="6653" width="7.5546875" style="579" customWidth="1"/>
    <col min="6654" max="6654" width="22.88671875" style="579" customWidth="1"/>
    <col min="6655" max="6655" width="13.33203125" style="579" customWidth="1"/>
    <col min="6656" max="6656" width="2.33203125" style="579" customWidth="1"/>
    <col min="6657" max="6657" width="17.109375" style="579" customWidth="1"/>
    <col min="6658" max="6658" width="2.33203125" style="579" customWidth="1"/>
    <col min="6659" max="6659" width="24.6640625" style="579" customWidth="1"/>
    <col min="6660" max="6660" width="2.33203125" style="579" customWidth="1"/>
    <col min="6661" max="6661" width="5" style="579" customWidth="1"/>
    <col min="6662" max="6662" width="2.33203125" style="579" customWidth="1"/>
    <col min="6663" max="6663" width="17.6640625" style="579" customWidth="1"/>
    <col min="6664" max="6664" width="2.33203125" style="579" customWidth="1"/>
    <col min="6665" max="6665" width="8.109375" style="579" customWidth="1"/>
    <col min="6666" max="6666" width="2.33203125" style="579" customWidth="1"/>
    <col min="6667" max="6667" width="7.44140625" style="579" customWidth="1"/>
    <col min="6668" max="6668" width="2.33203125" style="579" customWidth="1"/>
    <col min="6669" max="6669" width="6.109375" style="579" customWidth="1"/>
    <col min="6670" max="6670" width="7.33203125" style="579" customWidth="1"/>
    <col min="6671" max="6671" width="2.33203125" style="579" customWidth="1"/>
    <col min="6672" max="6672" width="7.44140625" style="579" customWidth="1"/>
    <col min="6673" max="6673" width="6" style="579" customWidth="1"/>
    <col min="6674" max="6674" width="2.33203125" style="579" customWidth="1"/>
    <col min="6675" max="6908" width="9.109375" style="579"/>
    <col min="6909" max="6909" width="7.5546875" style="579" customWidth="1"/>
    <col min="6910" max="6910" width="22.88671875" style="579" customWidth="1"/>
    <col min="6911" max="6911" width="13.33203125" style="579" customWidth="1"/>
    <col min="6912" max="6912" width="2.33203125" style="579" customWidth="1"/>
    <col min="6913" max="6913" width="17.109375" style="579" customWidth="1"/>
    <col min="6914" max="6914" width="2.33203125" style="579" customWidth="1"/>
    <col min="6915" max="6915" width="24.6640625" style="579" customWidth="1"/>
    <col min="6916" max="6916" width="2.33203125" style="579" customWidth="1"/>
    <col min="6917" max="6917" width="5" style="579" customWidth="1"/>
    <col min="6918" max="6918" width="2.33203125" style="579" customWidth="1"/>
    <col min="6919" max="6919" width="17.6640625" style="579" customWidth="1"/>
    <col min="6920" max="6920" width="2.33203125" style="579" customWidth="1"/>
    <col min="6921" max="6921" width="8.109375" style="579" customWidth="1"/>
    <col min="6922" max="6922" width="2.33203125" style="579" customWidth="1"/>
    <col min="6923" max="6923" width="7.44140625" style="579" customWidth="1"/>
    <col min="6924" max="6924" width="2.33203125" style="579" customWidth="1"/>
    <col min="6925" max="6925" width="6.109375" style="579" customWidth="1"/>
    <col min="6926" max="6926" width="7.33203125" style="579" customWidth="1"/>
    <col min="6927" max="6927" width="2.33203125" style="579" customWidth="1"/>
    <col min="6928" max="6928" width="7.44140625" style="579" customWidth="1"/>
    <col min="6929" max="6929" width="6" style="579" customWidth="1"/>
    <col min="6930" max="6930" width="2.33203125" style="579" customWidth="1"/>
    <col min="6931" max="7164" width="9.109375" style="579"/>
    <col min="7165" max="7165" width="7.5546875" style="579" customWidth="1"/>
    <col min="7166" max="7166" width="22.88671875" style="579" customWidth="1"/>
    <col min="7167" max="7167" width="13.33203125" style="579" customWidth="1"/>
    <col min="7168" max="7168" width="2.33203125" style="579" customWidth="1"/>
    <col min="7169" max="7169" width="17.109375" style="579" customWidth="1"/>
    <col min="7170" max="7170" width="2.33203125" style="579" customWidth="1"/>
    <col min="7171" max="7171" width="24.6640625" style="579" customWidth="1"/>
    <col min="7172" max="7172" width="2.33203125" style="579" customWidth="1"/>
    <col min="7173" max="7173" width="5" style="579" customWidth="1"/>
    <col min="7174" max="7174" width="2.33203125" style="579" customWidth="1"/>
    <col min="7175" max="7175" width="17.6640625" style="579" customWidth="1"/>
    <col min="7176" max="7176" width="2.33203125" style="579" customWidth="1"/>
    <col min="7177" max="7177" width="8.109375" style="579" customWidth="1"/>
    <col min="7178" max="7178" width="2.33203125" style="579" customWidth="1"/>
    <col min="7179" max="7179" width="7.44140625" style="579" customWidth="1"/>
    <col min="7180" max="7180" width="2.33203125" style="579" customWidth="1"/>
    <col min="7181" max="7181" width="6.109375" style="579" customWidth="1"/>
    <col min="7182" max="7182" width="7.33203125" style="579" customWidth="1"/>
    <col min="7183" max="7183" width="2.33203125" style="579" customWidth="1"/>
    <col min="7184" max="7184" width="7.44140625" style="579" customWidth="1"/>
    <col min="7185" max="7185" width="6" style="579" customWidth="1"/>
    <col min="7186" max="7186" width="2.33203125" style="579" customWidth="1"/>
    <col min="7187" max="7420" width="9.109375" style="579"/>
    <col min="7421" max="7421" width="7.5546875" style="579" customWidth="1"/>
    <col min="7422" max="7422" width="22.88671875" style="579" customWidth="1"/>
    <col min="7423" max="7423" width="13.33203125" style="579" customWidth="1"/>
    <col min="7424" max="7424" width="2.33203125" style="579" customWidth="1"/>
    <col min="7425" max="7425" width="17.109375" style="579" customWidth="1"/>
    <col min="7426" max="7426" width="2.33203125" style="579" customWidth="1"/>
    <col min="7427" max="7427" width="24.6640625" style="579" customWidth="1"/>
    <col min="7428" max="7428" width="2.33203125" style="579" customWidth="1"/>
    <col min="7429" max="7429" width="5" style="579" customWidth="1"/>
    <col min="7430" max="7430" width="2.33203125" style="579" customWidth="1"/>
    <col min="7431" max="7431" width="17.6640625" style="579" customWidth="1"/>
    <col min="7432" max="7432" width="2.33203125" style="579" customWidth="1"/>
    <col min="7433" max="7433" width="8.109375" style="579" customWidth="1"/>
    <col min="7434" max="7434" width="2.33203125" style="579" customWidth="1"/>
    <col min="7435" max="7435" width="7.44140625" style="579" customWidth="1"/>
    <col min="7436" max="7436" width="2.33203125" style="579" customWidth="1"/>
    <col min="7437" max="7437" width="6.109375" style="579" customWidth="1"/>
    <col min="7438" max="7438" width="7.33203125" style="579" customWidth="1"/>
    <col min="7439" max="7439" width="2.33203125" style="579" customWidth="1"/>
    <col min="7440" max="7440" width="7.44140625" style="579" customWidth="1"/>
    <col min="7441" max="7441" width="6" style="579" customWidth="1"/>
    <col min="7442" max="7442" width="2.33203125" style="579" customWidth="1"/>
    <col min="7443" max="7676" width="9.109375" style="579"/>
    <col min="7677" max="7677" width="7.5546875" style="579" customWidth="1"/>
    <col min="7678" max="7678" width="22.88671875" style="579" customWidth="1"/>
    <col min="7679" max="7679" width="13.33203125" style="579" customWidth="1"/>
    <col min="7680" max="7680" width="2.33203125" style="579" customWidth="1"/>
    <col min="7681" max="7681" width="17.109375" style="579" customWidth="1"/>
    <col min="7682" max="7682" width="2.33203125" style="579" customWidth="1"/>
    <col min="7683" max="7683" width="24.6640625" style="579" customWidth="1"/>
    <col min="7684" max="7684" width="2.33203125" style="579" customWidth="1"/>
    <col min="7685" max="7685" width="5" style="579" customWidth="1"/>
    <col min="7686" max="7686" width="2.33203125" style="579" customWidth="1"/>
    <col min="7687" max="7687" width="17.6640625" style="579" customWidth="1"/>
    <col min="7688" max="7688" width="2.33203125" style="579" customWidth="1"/>
    <col min="7689" max="7689" width="8.109375" style="579" customWidth="1"/>
    <col min="7690" max="7690" width="2.33203125" style="579" customWidth="1"/>
    <col min="7691" max="7691" width="7.44140625" style="579" customWidth="1"/>
    <col min="7692" max="7692" width="2.33203125" style="579" customWidth="1"/>
    <col min="7693" max="7693" width="6.109375" style="579" customWidth="1"/>
    <col min="7694" max="7694" width="7.33203125" style="579" customWidth="1"/>
    <col min="7695" max="7695" width="2.33203125" style="579" customWidth="1"/>
    <col min="7696" max="7696" width="7.44140625" style="579" customWidth="1"/>
    <col min="7697" max="7697" width="6" style="579" customWidth="1"/>
    <col min="7698" max="7698" width="2.33203125" style="579" customWidth="1"/>
    <col min="7699" max="7932" width="9.109375" style="579"/>
    <col min="7933" max="7933" width="7.5546875" style="579" customWidth="1"/>
    <col min="7934" max="7934" width="22.88671875" style="579" customWidth="1"/>
    <col min="7935" max="7935" width="13.33203125" style="579" customWidth="1"/>
    <col min="7936" max="7936" width="2.33203125" style="579" customWidth="1"/>
    <col min="7937" max="7937" width="17.109375" style="579" customWidth="1"/>
    <col min="7938" max="7938" width="2.33203125" style="579" customWidth="1"/>
    <col min="7939" max="7939" width="24.6640625" style="579" customWidth="1"/>
    <col min="7940" max="7940" width="2.33203125" style="579" customWidth="1"/>
    <col min="7941" max="7941" width="5" style="579" customWidth="1"/>
    <col min="7942" max="7942" width="2.33203125" style="579" customWidth="1"/>
    <col min="7943" max="7943" width="17.6640625" style="579" customWidth="1"/>
    <col min="7944" max="7944" width="2.33203125" style="579" customWidth="1"/>
    <col min="7945" max="7945" width="8.109375" style="579" customWidth="1"/>
    <col min="7946" max="7946" width="2.33203125" style="579" customWidth="1"/>
    <col min="7947" max="7947" width="7.44140625" style="579" customWidth="1"/>
    <col min="7948" max="7948" width="2.33203125" style="579" customWidth="1"/>
    <col min="7949" max="7949" width="6.109375" style="579" customWidth="1"/>
    <col min="7950" max="7950" width="7.33203125" style="579" customWidth="1"/>
    <col min="7951" max="7951" width="2.33203125" style="579" customWidth="1"/>
    <col min="7952" max="7952" width="7.44140625" style="579" customWidth="1"/>
    <col min="7953" max="7953" width="6" style="579" customWidth="1"/>
    <col min="7954" max="7954" width="2.33203125" style="579" customWidth="1"/>
    <col min="7955" max="8188" width="9.109375" style="579"/>
    <col min="8189" max="8189" width="7.5546875" style="579" customWidth="1"/>
    <col min="8190" max="8190" width="22.88671875" style="579" customWidth="1"/>
    <col min="8191" max="8191" width="13.33203125" style="579" customWidth="1"/>
    <col min="8192" max="8192" width="2.33203125" style="579" customWidth="1"/>
    <col min="8193" max="8193" width="17.109375" style="579" customWidth="1"/>
    <col min="8194" max="8194" width="2.33203125" style="579" customWidth="1"/>
    <col min="8195" max="8195" width="24.6640625" style="579" customWidth="1"/>
    <col min="8196" max="8196" width="2.33203125" style="579" customWidth="1"/>
    <col min="8197" max="8197" width="5" style="579" customWidth="1"/>
    <col min="8198" max="8198" width="2.33203125" style="579" customWidth="1"/>
    <col min="8199" max="8199" width="17.6640625" style="579" customWidth="1"/>
    <col min="8200" max="8200" width="2.33203125" style="579" customWidth="1"/>
    <col min="8201" max="8201" width="8.109375" style="579" customWidth="1"/>
    <col min="8202" max="8202" width="2.33203125" style="579" customWidth="1"/>
    <col min="8203" max="8203" width="7.44140625" style="579" customWidth="1"/>
    <col min="8204" max="8204" width="2.33203125" style="579" customWidth="1"/>
    <col min="8205" max="8205" width="6.109375" style="579" customWidth="1"/>
    <col min="8206" max="8206" width="7.33203125" style="579" customWidth="1"/>
    <col min="8207" max="8207" width="2.33203125" style="579" customWidth="1"/>
    <col min="8208" max="8208" width="7.44140625" style="579" customWidth="1"/>
    <col min="8209" max="8209" width="6" style="579" customWidth="1"/>
    <col min="8210" max="8210" width="2.33203125" style="579" customWidth="1"/>
    <col min="8211" max="8444" width="9.109375" style="579"/>
    <col min="8445" max="8445" width="7.5546875" style="579" customWidth="1"/>
    <col min="8446" max="8446" width="22.88671875" style="579" customWidth="1"/>
    <col min="8447" max="8447" width="13.33203125" style="579" customWidth="1"/>
    <col min="8448" max="8448" width="2.33203125" style="579" customWidth="1"/>
    <col min="8449" max="8449" width="17.109375" style="579" customWidth="1"/>
    <col min="8450" max="8450" width="2.33203125" style="579" customWidth="1"/>
    <col min="8451" max="8451" width="24.6640625" style="579" customWidth="1"/>
    <col min="8452" max="8452" width="2.33203125" style="579" customWidth="1"/>
    <col min="8453" max="8453" width="5" style="579" customWidth="1"/>
    <col min="8454" max="8454" width="2.33203125" style="579" customWidth="1"/>
    <col min="8455" max="8455" width="17.6640625" style="579" customWidth="1"/>
    <col min="8456" max="8456" width="2.33203125" style="579" customWidth="1"/>
    <col min="8457" max="8457" width="8.109375" style="579" customWidth="1"/>
    <col min="8458" max="8458" width="2.33203125" style="579" customWidth="1"/>
    <col min="8459" max="8459" width="7.44140625" style="579" customWidth="1"/>
    <col min="8460" max="8460" width="2.33203125" style="579" customWidth="1"/>
    <col min="8461" max="8461" width="6.109375" style="579" customWidth="1"/>
    <col min="8462" max="8462" width="7.33203125" style="579" customWidth="1"/>
    <col min="8463" max="8463" width="2.33203125" style="579" customWidth="1"/>
    <col min="8464" max="8464" width="7.44140625" style="579" customWidth="1"/>
    <col min="8465" max="8465" width="6" style="579" customWidth="1"/>
    <col min="8466" max="8466" width="2.33203125" style="579" customWidth="1"/>
    <col min="8467" max="8700" width="9.109375" style="579"/>
    <col min="8701" max="8701" width="7.5546875" style="579" customWidth="1"/>
    <col min="8702" max="8702" width="22.88671875" style="579" customWidth="1"/>
    <col min="8703" max="8703" width="13.33203125" style="579" customWidth="1"/>
    <col min="8704" max="8704" width="2.33203125" style="579" customWidth="1"/>
    <col min="8705" max="8705" width="17.109375" style="579" customWidth="1"/>
    <col min="8706" max="8706" width="2.33203125" style="579" customWidth="1"/>
    <col min="8707" max="8707" width="24.6640625" style="579" customWidth="1"/>
    <col min="8708" max="8708" width="2.33203125" style="579" customWidth="1"/>
    <col min="8709" max="8709" width="5" style="579" customWidth="1"/>
    <col min="8710" max="8710" width="2.33203125" style="579" customWidth="1"/>
    <col min="8711" max="8711" width="17.6640625" style="579" customWidth="1"/>
    <col min="8712" max="8712" width="2.33203125" style="579" customWidth="1"/>
    <col min="8713" max="8713" width="8.109375" style="579" customWidth="1"/>
    <col min="8714" max="8714" width="2.33203125" style="579" customWidth="1"/>
    <col min="8715" max="8715" width="7.44140625" style="579" customWidth="1"/>
    <col min="8716" max="8716" width="2.33203125" style="579" customWidth="1"/>
    <col min="8717" max="8717" width="6.109375" style="579" customWidth="1"/>
    <col min="8718" max="8718" width="7.33203125" style="579" customWidth="1"/>
    <col min="8719" max="8719" width="2.33203125" style="579" customWidth="1"/>
    <col min="8720" max="8720" width="7.44140625" style="579" customWidth="1"/>
    <col min="8721" max="8721" width="6" style="579" customWidth="1"/>
    <col min="8722" max="8722" width="2.33203125" style="579" customWidth="1"/>
    <col min="8723" max="8956" width="9.109375" style="579"/>
    <col min="8957" max="8957" width="7.5546875" style="579" customWidth="1"/>
    <col min="8958" max="8958" width="22.88671875" style="579" customWidth="1"/>
    <col min="8959" max="8959" width="13.33203125" style="579" customWidth="1"/>
    <col min="8960" max="8960" width="2.33203125" style="579" customWidth="1"/>
    <col min="8961" max="8961" width="17.109375" style="579" customWidth="1"/>
    <col min="8962" max="8962" width="2.33203125" style="579" customWidth="1"/>
    <col min="8963" max="8963" width="24.6640625" style="579" customWidth="1"/>
    <col min="8964" max="8964" width="2.33203125" style="579" customWidth="1"/>
    <col min="8965" max="8965" width="5" style="579" customWidth="1"/>
    <col min="8966" max="8966" width="2.33203125" style="579" customWidth="1"/>
    <col min="8967" max="8967" width="17.6640625" style="579" customWidth="1"/>
    <col min="8968" max="8968" width="2.33203125" style="579" customWidth="1"/>
    <col min="8969" max="8969" width="8.109375" style="579" customWidth="1"/>
    <col min="8970" max="8970" width="2.33203125" style="579" customWidth="1"/>
    <col min="8971" max="8971" width="7.44140625" style="579" customWidth="1"/>
    <col min="8972" max="8972" width="2.33203125" style="579" customWidth="1"/>
    <col min="8973" max="8973" width="6.109375" style="579" customWidth="1"/>
    <col min="8974" max="8974" width="7.33203125" style="579" customWidth="1"/>
    <col min="8975" max="8975" width="2.33203125" style="579" customWidth="1"/>
    <col min="8976" max="8976" width="7.44140625" style="579" customWidth="1"/>
    <col min="8977" max="8977" width="6" style="579" customWidth="1"/>
    <col min="8978" max="8978" width="2.33203125" style="579" customWidth="1"/>
    <col min="8979" max="9212" width="9.109375" style="579"/>
    <col min="9213" max="9213" width="7.5546875" style="579" customWidth="1"/>
    <col min="9214" max="9214" width="22.88671875" style="579" customWidth="1"/>
    <col min="9215" max="9215" width="13.33203125" style="579" customWidth="1"/>
    <col min="9216" max="9216" width="2.33203125" style="579" customWidth="1"/>
    <col min="9217" max="9217" width="17.109375" style="579" customWidth="1"/>
    <col min="9218" max="9218" width="2.33203125" style="579" customWidth="1"/>
    <col min="9219" max="9219" width="24.6640625" style="579" customWidth="1"/>
    <col min="9220" max="9220" width="2.33203125" style="579" customWidth="1"/>
    <col min="9221" max="9221" width="5" style="579" customWidth="1"/>
    <col min="9222" max="9222" width="2.33203125" style="579" customWidth="1"/>
    <col min="9223" max="9223" width="17.6640625" style="579" customWidth="1"/>
    <col min="9224" max="9224" width="2.33203125" style="579" customWidth="1"/>
    <col min="9225" max="9225" width="8.109375" style="579" customWidth="1"/>
    <col min="9226" max="9226" width="2.33203125" style="579" customWidth="1"/>
    <col min="9227" max="9227" width="7.44140625" style="579" customWidth="1"/>
    <col min="9228" max="9228" width="2.33203125" style="579" customWidth="1"/>
    <col min="9229" max="9229" width="6.109375" style="579" customWidth="1"/>
    <col min="9230" max="9230" width="7.33203125" style="579" customWidth="1"/>
    <col min="9231" max="9231" width="2.33203125" style="579" customWidth="1"/>
    <col min="9232" max="9232" width="7.44140625" style="579" customWidth="1"/>
    <col min="9233" max="9233" width="6" style="579" customWidth="1"/>
    <col min="9234" max="9234" width="2.33203125" style="579" customWidth="1"/>
    <col min="9235" max="9468" width="9.109375" style="579"/>
    <col min="9469" max="9469" width="7.5546875" style="579" customWidth="1"/>
    <col min="9470" max="9470" width="22.88671875" style="579" customWidth="1"/>
    <col min="9471" max="9471" width="13.33203125" style="579" customWidth="1"/>
    <col min="9472" max="9472" width="2.33203125" style="579" customWidth="1"/>
    <col min="9473" max="9473" width="17.109375" style="579" customWidth="1"/>
    <col min="9474" max="9474" width="2.33203125" style="579" customWidth="1"/>
    <col min="9475" max="9475" width="24.6640625" style="579" customWidth="1"/>
    <col min="9476" max="9476" width="2.33203125" style="579" customWidth="1"/>
    <col min="9477" max="9477" width="5" style="579" customWidth="1"/>
    <col min="9478" max="9478" width="2.33203125" style="579" customWidth="1"/>
    <col min="9479" max="9479" width="17.6640625" style="579" customWidth="1"/>
    <col min="9480" max="9480" width="2.33203125" style="579" customWidth="1"/>
    <col min="9481" max="9481" width="8.109375" style="579" customWidth="1"/>
    <col min="9482" max="9482" width="2.33203125" style="579" customWidth="1"/>
    <col min="9483" max="9483" width="7.44140625" style="579" customWidth="1"/>
    <col min="9484" max="9484" width="2.33203125" style="579" customWidth="1"/>
    <col min="9485" max="9485" width="6.109375" style="579" customWidth="1"/>
    <col min="9486" max="9486" width="7.33203125" style="579" customWidth="1"/>
    <col min="9487" max="9487" width="2.33203125" style="579" customWidth="1"/>
    <col min="9488" max="9488" width="7.44140625" style="579" customWidth="1"/>
    <col min="9489" max="9489" width="6" style="579" customWidth="1"/>
    <col min="9490" max="9490" width="2.33203125" style="579" customWidth="1"/>
    <col min="9491" max="9724" width="9.109375" style="579"/>
    <col min="9725" max="9725" width="7.5546875" style="579" customWidth="1"/>
    <col min="9726" max="9726" width="22.88671875" style="579" customWidth="1"/>
    <col min="9727" max="9727" width="13.33203125" style="579" customWidth="1"/>
    <col min="9728" max="9728" width="2.33203125" style="579" customWidth="1"/>
    <col min="9729" max="9729" width="17.109375" style="579" customWidth="1"/>
    <col min="9730" max="9730" width="2.33203125" style="579" customWidth="1"/>
    <col min="9731" max="9731" width="24.6640625" style="579" customWidth="1"/>
    <col min="9732" max="9732" width="2.33203125" style="579" customWidth="1"/>
    <col min="9733" max="9733" width="5" style="579" customWidth="1"/>
    <col min="9734" max="9734" width="2.33203125" style="579" customWidth="1"/>
    <col min="9735" max="9735" width="17.6640625" style="579" customWidth="1"/>
    <col min="9736" max="9736" width="2.33203125" style="579" customWidth="1"/>
    <col min="9737" max="9737" width="8.109375" style="579" customWidth="1"/>
    <col min="9738" max="9738" width="2.33203125" style="579" customWidth="1"/>
    <col min="9739" max="9739" width="7.44140625" style="579" customWidth="1"/>
    <col min="9740" max="9740" width="2.33203125" style="579" customWidth="1"/>
    <col min="9741" max="9741" width="6.109375" style="579" customWidth="1"/>
    <col min="9742" max="9742" width="7.33203125" style="579" customWidth="1"/>
    <col min="9743" max="9743" width="2.33203125" style="579" customWidth="1"/>
    <col min="9744" max="9744" width="7.44140625" style="579" customWidth="1"/>
    <col min="9745" max="9745" width="6" style="579" customWidth="1"/>
    <col min="9746" max="9746" width="2.33203125" style="579" customWidth="1"/>
    <col min="9747" max="9980" width="9.109375" style="579"/>
    <col min="9981" max="9981" width="7.5546875" style="579" customWidth="1"/>
    <col min="9982" max="9982" width="22.88671875" style="579" customWidth="1"/>
    <col min="9983" max="9983" width="13.33203125" style="579" customWidth="1"/>
    <col min="9984" max="9984" width="2.33203125" style="579" customWidth="1"/>
    <col min="9985" max="9985" width="17.109375" style="579" customWidth="1"/>
    <col min="9986" max="9986" width="2.33203125" style="579" customWidth="1"/>
    <col min="9987" max="9987" width="24.6640625" style="579" customWidth="1"/>
    <col min="9988" max="9988" width="2.33203125" style="579" customWidth="1"/>
    <col min="9989" max="9989" width="5" style="579" customWidth="1"/>
    <col min="9990" max="9990" width="2.33203125" style="579" customWidth="1"/>
    <col min="9991" max="9991" width="17.6640625" style="579" customWidth="1"/>
    <col min="9992" max="9992" width="2.33203125" style="579" customWidth="1"/>
    <col min="9993" max="9993" width="8.109375" style="579" customWidth="1"/>
    <col min="9994" max="9994" width="2.33203125" style="579" customWidth="1"/>
    <col min="9995" max="9995" width="7.44140625" style="579" customWidth="1"/>
    <col min="9996" max="9996" width="2.33203125" style="579" customWidth="1"/>
    <col min="9997" max="9997" width="6.109375" style="579" customWidth="1"/>
    <col min="9998" max="9998" width="7.33203125" style="579" customWidth="1"/>
    <col min="9999" max="9999" width="2.33203125" style="579" customWidth="1"/>
    <col min="10000" max="10000" width="7.44140625" style="579" customWidth="1"/>
    <col min="10001" max="10001" width="6" style="579" customWidth="1"/>
    <col min="10002" max="10002" width="2.33203125" style="579" customWidth="1"/>
    <col min="10003" max="10236" width="9.109375" style="579"/>
    <col min="10237" max="10237" width="7.5546875" style="579" customWidth="1"/>
    <col min="10238" max="10238" width="22.88671875" style="579" customWidth="1"/>
    <col min="10239" max="10239" width="13.33203125" style="579" customWidth="1"/>
    <col min="10240" max="10240" width="2.33203125" style="579" customWidth="1"/>
    <col min="10241" max="10241" width="17.109375" style="579" customWidth="1"/>
    <col min="10242" max="10242" width="2.33203125" style="579" customWidth="1"/>
    <col min="10243" max="10243" width="24.6640625" style="579" customWidth="1"/>
    <col min="10244" max="10244" width="2.33203125" style="579" customWidth="1"/>
    <col min="10245" max="10245" width="5" style="579" customWidth="1"/>
    <col min="10246" max="10246" width="2.33203125" style="579" customWidth="1"/>
    <col min="10247" max="10247" width="17.6640625" style="579" customWidth="1"/>
    <col min="10248" max="10248" width="2.33203125" style="579" customWidth="1"/>
    <col min="10249" max="10249" width="8.109375" style="579" customWidth="1"/>
    <col min="10250" max="10250" width="2.33203125" style="579" customWidth="1"/>
    <col min="10251" max="10251" width="7.44140625" style="579" customWidth="1"/>
    <col min="10252" max="10252" width="2.33203125" style="579" customWidth="1"/>
    <col min="10253" max="10253" width="6.109375" style="579" customWidth="1"/>
    <col min="10254" max="10254" width="7.33203125" style="579" customWidth="1"/>
    <col min="10255" max="10255" width="2.33203125" style="579" customWidth="1"/>
    <col min="10256" max="10256" width="7.44140625" style="579" customWidth="1"/>
    <col min="10257" max="10257" width="6" style="579" customWidth="1"/>
    <col min="10258" max="10258" width="2.33203125" style="579" customWidth="1"/>
    <col min="10259" max="10492" width="9.109375" style="579"/>
    <col min="10493" max="10493" width="7.5546875" style="579" customWidth="1"/>
    <col min="10494" max="10494" width="22.88671875" style="579" customWidth="1"/>
    <col min="10495" max="10495" width="13.33203125" style="579" customWidth="1"/>
    <col min="10496" max="10496" width="2.33203125" style="579" customWidth="1"/>
    <col min="10497" max="10497" width="17.109375" style="579" customWidth="1"/>
    <col min="10498" max="10498" width="2.33203125" style="579" customWidth="1"/>
    <col min="10499" max="10499" width="24.6640625" style="579" customWidth="1"/>
    <col min="10500" max="10500" width="2.33203125" style="579" customWidth="1"/>
    <col min="10501" max="10501" width="5" style="579" customWidth="1"/>
    <col min="10502" max="10502" width="2.33203125" style="579" customWidth="1"/>
    <col min="10503" max="10503" width="17.6640625" style="579" customWidth="1"/>
    <col min="10504" max="10504" width="2.33203125" style="579" customWidth="1"/>
    <col min="10505" max="10505" width="8.109375" style="579" customWidth="1"/>
    <col min="10506" max="10506" width="2.33203125" style="579" customWidth="1"/>
    <col min="10507" max="10507" width="7.44140625" style="579" customWidth="1"/>
    <col min="10508" max="10508" width="2.33203125" style="579" customWidth="1"/>
    <col min="10509" max="10509" width="6.109375" style="579" customWidth="1"/>
    <col min="10510" max="10510" width="7.33203125" style="579" customWidth="1"/>
    <col min="10511" max="10511" width="2.33203125" style="579" customWidth="1"/>
    <col min="10512" max="10512" width="7.44140625" style="579" customWidth="1"/>
    <col min="10513" max="10513" width="6" style="579" customWidth="1"/>
    <col min="10514" max="10514" width="2.33203125" style="579" customWidth="1"/>
    <col min="10515" max="10748" width="9.109375" style="579"/>
    <col min="10749" max="10749" width="7.5546875" style="579" customWidth="1"/>
    <col min="10750" max="10750" width="22.88671875" style="579" customWidth="1"/>
    <col min="10751" max="10751" width="13.33203125" style="579" customWidth="1"/>
    <col min="10752" max="10752" width="2.33203125" style="579" customWidth="1"/>
    <col min="10753" max="10753" width="17.109375" style="579" customWidth="1"/>
    <col min="10754" max="10754" width="2.33203125" style="579" customWidth="1"/>
    <col min="10755" max="10755" width="24.6640625" style="579" customWidth="1"/>
    <col min="10756" max="10756" width="2.33203125" style="579" customWidth="1"/>
    <col min="10757" max="10757" width="5" style="579" customWidth="1"/>
    <col min="10758" max="10758" width="2.33203125" style="579" customWidth="1"/>
    <col min="10759" max="10759" width="17.6640625" style="579" customWidth="1"/>
    <col min="10760" max="10760" width="2.33203125" style="579" customWidth="1"/>
    <col min="10761" max="10761" width="8.109375" style="579" customWidth="1"/>
    <col min="10762" max="10762" width="2.33203125" style="579" customWidth="1"/>
    <col min="10763" max="10763" width="7.44140625" style="579" customWidth="1"/>
    <col min="10764" max="10764" width="2.33203125" style="579" customWidth="1"/>
    <col min="10765" max="10765" width="6.109375" style="579" customWidth="1"/>
    <col min="10766" max="10766" width="7.33203125" style="579" customWidth="1"/>
    <col min="10767" max="10767" width="2.33203125" style="579" customWidth="1"/>
    <col min="10768" max="10768" width="7.44140625" style="579" customWidth="1"/>
    <col min="10769" max="10769" width="6" style="579" customWidth="1"/>
    <col min="10770" max="10770" width="2.33203125" style="579" customWidth="1"/>
    <col min="10771" max="11004" width="9.109375" style="579"/>
    <col min="11005" max="11005" width="7.5546875" style="579" customWidth="1"/>
    <col min="11006" max="11006" width="22.88671875" style="579" customWidth="1"/>
    <col min="11007" max="11007" width="13.33203125" style="579" customWidth="1"/>
    <col min="11008" max="11008" width="2.33203125" style="579" customWidth="1"/>
    <col min="11009" max="11009" width="17.109375" style="579" customWidth="1"/>
    <col min="11010" max="11010" width="2.33203125" style="579" customWidth="1"/>
    <col min="11011" max="11011" width="24.6640625" style="579" customWidth="1"/>
    <col min="11012" max="11012" width="2.33203125" style="579" customWidth="1"/>
    <col min="11013" max="11013" width="5" style="579" customWidth="1"/>
    <col min="11014" max="11014" width="2.33203125" style="579" customWidth="1"/>
    <col min="11015" max="11015" width="17.6640625" style="579" customWidth="1"/>
    <col min="11016" max="11016" width="2.33203125" style="579" customWidth="1"/>
    <col min="11017" max="11017" width="8.109375" style="579" customWidth="1"/>
    <col min="11018" max="11018" width="2.33203125" style="579" customWidth="1"/>
    <col min="11019" max="11019" width="7.44140625" style="579" customWidth="1"/>
    <col min="11020" max="11020" width="2.33203125" style="579" customWidth="1"/>
    <col min="11021" max="11021" width="6.109375" style="579" customWidth="1"/>
    <col min="11022" max="11022" width="7.33203125" style="579" customWidth="1"/>
    <col min="11023" max="11023" width="2.33203125" style="579" customWidth="1"/>
    <col min="11024" max="11024" width="7.44140625" style="579" customWidth="1"/>
    <col min="11025" max="11025" width="6" style="579" customWidth="1"/>
    <col min="11026" max="11026" width="2.33203125" style="579" customWidth="1"/>
    <col min="11027" max="11260" width="9.109375" style="579"/>
    <col min="11261" max="11261" width="7.5546875" style="579" customWidth="1"/>
    <col min="11262" max="11262" width="22.88671875" style="579" customWidth="1"/>
    <col min="11263" max="11263" width="13.33203125" style="579" customWidth="1"/>
    <col min="11264" max="11264" width="2.33203125" style="579" customWidth="1"/>
    <col min="11265" max="11265" width="17.109375" style="579" customWidth="1"/>
    <col min="11266" max="11266" width="2.33203125" style="579" customWidth="1"/>
    <col min="11267" max="11267" width="24.6640625" style="579" customWidth="1"/>
    <col min="11268" max="11268" width="2.33203125" style="579" customWidth="1"/>
    <col min="11269" max="11269" width="5" style="579" customWidth="1"/>
    <col min="11270" max="11270" width="2.33203125" style="579" customWidth="1"/>
    <col min="11271" max="11271" width="17.6640625" style="579" customWidth="1"/>
    <col min="11272" max="11272" width="2.33203125" style="579" customWidth="1"/>
    <col min="11273" max="11273" width="8.109375" style="579" customWidth="1"/>
    <col min="11274" max="11274" width="2.33203125" style="579" customWidth="1"/>
    <col min="11275" max="11275" width="7.44140625" style="579" customWidth="1"/>
    <col min="11276" max="11276" width="2.33203125" style="579" customWidth="1"/>
    <col min="11277" max="11277" width="6.109375" style="579" customWidth="1"/>
    <col min="11278" max="11278" width="7.33203125" style="579" customWidth="1"/>
    <col min="11279" max="11279" width="2.33203125" style="579" customWidth="1"/>
    <col min="11280" max="11280" width="7.44140625" style="579" customWidth="1"/>
    <col min="11281" max="11281" width="6" style="579" customWidth="1"/>
    <col min="11282" max="11282" width="2.33203125" style="579" customWidth="1"/>
    <col min="11283" max="11516" width="9.109375" style="579"/>
    <col min="11517" max="11517" width="7.5546875" style="579" customWidth="1"/>
    <col min="11518" max="11518" width="22.88671875" style="579" customWidth="1"/>
    <col min="11519" max="11519" width="13.33203125" style="579" customWidth="1"/>
    <col min="11520" max="11520" width="2.33203125" style="579" customWidth="1"/>
    <col min="11521" max="11521" width="17.109375" style="579" customWidth="1"/>
    <col min="11522" max="11522" width="2.33203125" style="579" customWidth="1"/>
    <col min="11523" max="11523" width="24.6640625" style="579" customWidth="1"/>
    <col min="11524" max="11524" width="2.33203125" style="579" customWidth="1"/>
    <col min="11525" max="11525" width="5" style="579" customWidth="1"/>
    <col min="11526" max="11526" width="2.33203125" style="579" customWidth="1"/>
    <col min="11527" max="11527" width="17.6640625" style="579" customWidth="1"/>
    <col min="11528" max="11528" width="2.33203125" style="579" customWidth="1"/>
    <col min="11529" max="11529" width="8.109375" style="579" customWidth="1"/>
    <col min="11530" max="11530" width="2.33203125" style="579" customWidth="1"/>
    <col min="11531" max="11531" width="7.44140625" style="579" customWidth="1"/>
    <col min="11532" max="11532" width="2.33203125" style="579" customWidth="1"/>
    <col min="11533" max="11533" width="6.109375" style="579" customWidth="1"/>
    <col min="11534" max="11534" width="7.33203125" style="579" customWidth="1"/>
    <col min="11535" max="11535" width="2.33203125" style="579" customWidth="1"/>
    <col min="11536" max="11536" width="7.44140625" style="579" customWidth="1"/>
    <col min="11537" max="11537" width="6" style="579" customWidth="1"/>
    <col min="11538" max="11538" width="2.33203125" style="579" customWidth="1"/>
    <col min="11539" max="11772" width="9.109375" style="579"/>
    <col min="11773" max="11773" width="7.5546875" style="579" customWidth="1"/>
    <col min="11774" max="11774" width="22.88671875" style="579" customWidth="1"/>
    <col min="11775" max="11775" width="13.33203125" style="579" customWidth="1"/>
    <col min="11776" max="11776" width="2.33203125" style="579" customWidth="1"/>
    <col min="11777" max="11777" width="17.109375" style="579" customWidth="1"/>
    <col min="11778" max="11778" width="2.33203125" style="579" customWidth="1"/>
    <col min="11779" max="11779" width="24.6640625" style="579" customWidth="1"/>
    <col min="11780" max="11780" width="2.33203125" style="579" customWidth="1"/>
    <col min="11781" max="11781" width="5" style="579" customWidth="1"/>
    <col min="11782" max="11782" width="2.33203125" style="579" customWidth="1"/>
    <col min="11783" max="11783" width="17.6640625" style="579" customWidth="1"/>
    <col min="11784" max="11784" width="2.33203125" style="579" customWidth="1"/>
    <col min="11785" max="11785" width="8.109375" style="579" customWidth="1"/>
    <col min="11786" max="11786" width="2.33203125" style="579" customWidth="1"/>
    <col min="11787" max="11787" width="7.44140625" style="579" customWidth="1"/>
    <col min="11788" max="11788" width="2.33203125" style="579" customWidth="1"/>
    <col min="11789" max="11789" width="6.109375" style="579" customWidth="1"/>
    <col min="11790" max="11790" width="7.33203125" style="579" customWidth="1"/>
    <col min="11791" max="11791" width="2.33203125" style="579" customWidth="1"/>
    <col min="11792" max="11792" width="7.44140625" style="579" customWidth="1"/>
    <col min="11793" max="11793" width="6" style="579" customWidth="1"/>
    <col min="11794" max="11794" width="2.33203125" style="579" customWidth="1"/>
    <col min="11795" max="12028" width="9.109375" style="579"/>
    <col min="12029" max="12029" width="7.5546875" style="579" customWidth="1"/>
    <col min="12030" max="12030" width="22.88671875" style="579" customWidth="1"/>
    <col min="12031" max="12031" width="13.33203125" style="579" customWidth="1"/>
    <col min="12032" max="12032" width="2.33203125" style="579" customWidth="1"/>
    <col min="12033" max="12033" width="17.109375" style="579" customWidth="1"/>
    <col min="12034" max="12034" width="2.33203125" style="579" customWidth="1"/>
    <col min="12035" max="12035" width="24.6640625" style="579" customWidth="1"/>
    <col min="12036" max="12036" width="2.33203125" style="579" customWidth="1"/>
    <col min="12037" max="12037" width="5" style="579" customWidth="1"/>
    <col min="12038" max="12038" width="2.33203125" style="579" customWidth="1"/>
    <col min="12039" max="12039" width="17.6640625" style="579" customWidth="1"/>
    <col min="12040" max="12040" width="2.33203125" style="579" customWidth="1"/>
    <col min="12041" max="12041" width="8.109375" style="579" customWidth="1"/>
    <col min="12042" max="12042" width="2.33203125" style="579" customWidth="1"/>
    <col min="12043" max="12043" width="7.44140625" style="579" customWidth="1"/>
    <col min="12044" max="12044" width="2.33203125" style="579" customWidth="1"/>
    <col min="12045" max="12045" width="6.109375" style="579" customWidth="1"/>
    <col min="12046" max="12046" width="7.33203125" style="579" customWidth="1"/>
    <col min="12047" max="12047" width="2.33203125" style="579" customWidth="1"/>
    <col min="12048" max="12048" width="7.44140625" style="579" customWidth="1"/>
    <col min="12049" max="12049" width="6" style="579" customWidth="1"/>
    <col min="12050" max="12050" width="2.33203125" style="579" customWidth="1"/>
    <col min="12051" max="12284" width="9.109375" style="579"/>
    <col min="12285" max="12285" width="7.5546875" style="579" customWidth="1"/>
    <col min="12286" max="12286" width="22.88671875" style="579" customWidth="1"/>
    <col min="12287" max="12287" width="13.33203125" style="579" customWidth="1"/>
    <col min="12288" max="12288" width="2.33203125" style="579" customWidth="1"/>
    <col min="12289" max="12289" width="17.109375" style="579" customWidth="1"/>
    <col min="12290" max="12290" width="2.33203125" style="579" customWidth="1"/>
    <col min="12291" max="12291" width="24.6640625" style="579" customWidth="1"/>
    <col min="12292" max="12292" width="2.33203125" style="579" customWidth="1"/>
    <col min="12293" max="12293" width="5" style="579" customWidth="1"/>
    <col min="12294" max="12294" width="2.33203125" style="579" customWidth="1"/>
    <col min="12295" max="12295" width="17.6640625" style="579" customWidth="1"/>
    <col min="12296" max="12296" width="2.33203125" style="579" customWidth="1"/>
    <col min="12297" max="12297" width="8.109375" style="579" customWidth="1"/>
    <col min="12298" max="12298" width="2.33203125" style="579" customWidth="1"/>
    <col min="12299" max="12299" width="7.44140625" style="579" customWidth="1"/>
    <col min="12300" max="12300" width="2.33203125" style="579" customWidth="1"/>
    <col min="12301" max="12301" width="6.109375" style="579" customWidth="1"/>
    <col min="12302" max="12302" width="7.33203125" style="579" customWidth="1"/>
    <col min="12303" max="12303" width="2.33203125" style="579" customWidth="1"/>
    <col min="12304" max="12304" width="7.44140625" style="579" customWidth="1"/>
    <col min="12305" max="12305" width="6" style="579" customWidth="1"/>
    <col min="12306" max="12306" width="2.33203125" style="579" customWidth="1"/>
    <col min="12307" max="12540" width="9.109375" style="579"/>
    <col min="12541" max="12541" width="7.5546875" style="579" customWidth="1"/>
    <col min="12542" max="12542" width="22.88671875" style="579" customWidth="1"/>
    <col min="12543" max="12543" width="13.33203125" style="579" customWidth="1"/>
    <col min="12544" max="12544" width="2.33203125" style="579" customWidth="1"/>
    <col min="12545" max="12545" width="17.109375" style="579" customWidth="1"/>
    <col min="12546" max="12546" width="2.33203125" style="579" customWidth="1"/>
    <col min="12547" max="12547" width="24.6640625" style="579" customWidth="1"/>
    <col min="12548" max="12548" width="2.33203125" style="579" customWidth="1"/>
    <col min="12549" max="12549" width="5" style="579" customWidth="1"/>
    <col min="12550" max="12550" width="2.33203125" style="579" customWidth="1"/>
    <col min="12551" max="12551" width="17.6640625" style="579" customWidth="1"/>
    <col min="12552" max="12552" width="2.33203125" style="579" customWidth="1"/>
    <col min="12553" max="12553" width="8.109375" style="579" customWidth="1"/>
    <col min="12554" max="12554" width="2.33203125" style="579" customWidth="1"/>
    <col min="12555" max="12555" width="7.44140625" style="579" customWidth="1"/>
    <col min="12556" max="12556" width="2.33203125" style="579" customWidth="1"/>
    <col min="12557" max="12557" width="6.109375" style="579" customWidth="1"/>
    <col min="12558" max="12558" width="7.33203125" style="579" customWidth="1"/>
    <col min="12559" max="12559" width="2.33203125" style="579" customWidth="1"/>
    <col min="12560" max="12560" width="7.44140625" style="579" customWidth="1"/>
    <col min="12561" max="12561" width="6" style="579" customWidth="1"/>
    <col min="12562" max="12562" width="2.33203125" style="579" customWidth="1"/>
    <col min="12563" max="12796" width="9.109375" style="579"/>
    <col min="12797" max="12797" width="7.5546875" style="579" customWidth="1"/>
    <col min="12798" max="12798" width="22.88671875" style="579" customWidth="1"/>
    <col min="12799" max="12799" width="13.33203125" style="579" customWidth="1"/>
    <col min="12800" max="12800" width="2.33203125" style="579" customWidth="1"/>
    <col min="12801" max="12801" width="17.109375" style="579" customWidth="1"/>
    <col min="12802" max="12802" width="2.33203125" style="579" customWidth="1"/>
    <col min="12803" max="12803" width="24.6640625" style="579" customWidth="1"/>
    <col min="12804" max="12804" width="2.33203125" style="579" customWidth="1"/>
    <col min="12805" max="12805" width="5" style="579" customWidth="1"/>
    <col min="12806" max="12806" width="2.33203125" style="579" customWidth="1"/>
    <col min="12807" max="12807" width="17.6640625" style="579" customWidth="1"/>
    <col min="12808" max="12808" width="2.33203125" style="579" customWidth="1"/>
    <col min="12809" max="12809" width="8.109375" style="579" customWidth="1"/>
    <col min="12810" max="12810" width="2.33203125" style="579" customWidth="1"/>
    <col min="12811" max="12811" width="7.44140625" style="579" customWidth="1"/>
    <col min="12812" max="12812" width="2.33203125" style="579" customWidth="1"/>
    <col min="12813" max="12813" width="6.109375" style="579" customWidth="1"/>
    <col min="12814" max="12814" width="7.33203125" style="579" customWidth="1"/>
    <col min="12815" max="12815" width="2.33203125" style="579" customWidth="1"/>
    <col min="12816" max="12816" width="7.44140625" style="579" customWidth="1"/>
    <col min="12817" max="12817" width="6" style="579" customWidth="1"/>
    <col min="12818" max="12818" width="2.33203125" style="579" customWidth="1"/>
    <col min="12819" max="13052" width="9.109375" style="579"/>
    <col min="13053" max="13053" width="7.5546875" style="579" customWidth="1"/>
    <col min="13054" max="13054" width="22.88671875" style="579" customWidth="1"/>
    <col min="13055" max="13055" width="13.33203125" style="579" customWidth="1"/>
    <col min="13056" max="13056" width="2.33203125" style="579" customWidth="1"/>
    <col min="13057" max="13057" width="17.109375" style="579" customWidth="1"/>
    <col min="13058" max="13058" width="2.33203125" style="579" customWidth="1"/>
    <col min="13059" max="13059" width="24.6640625" style="579" customWidth="1"/>
    <col min="13060" max="13060" width="2.33203125" style="579" customWidth="1"/>
    <col min="13061" max="13061" width="5" style="579" customWidth="1"/>
    <col min="13062" max="13062" width="2.33203125" style="579" customWidth="1"/>
    <col min="13063" max="13063" width="17.6640625" style="579" customWidth="1"/>
    <col min="13064" max="13064" width="2.33203125" style="579" customWidth="1"/>
    <col min="13065" max="13065" width="8.109375" style="579" customWidth="1"/>
    <col min="13066" max="13066" width="2.33203125" style="579" customWidth="1"/>
    <col min="13067" max="13067" width="7.44140625" style="579" customWidth="1"/>
    <col min="13068" max="13068" width="2.33203125" style="579" customWidth="1"/>
    <col min="13069" max="13069" width="6.109375" style="579" customWidth="1"/>
    <col min="13070" max="13070" width="7.33203125" style="579" customWidth="1"/>
    <col min="13071" max="13071" width="2.33203125" style="579" customWidth="1"/>
    <col min="13072" max="13072" width="7.44140625" style="579" customWidth="1"/>
    <col min="13073" max="13073" width="6" style="579" customWidth="1"/>
    <col min="13074" max="13074" width="2.33203125" style="579" customWidth="1"/>
    <col min="13075" max="13308" width="9.109375" style="579"/>
    <col min="13309" max="13309" width="7.5546875" style="579" customWidth="1"/>
    <col min="13310" max="13310" width="22.88671875" style="579" customWidth="1"/>
    <col min="13311" max="13311" width="13.33203125" style="579" customWidth="1"/>
    <col min="13312" max="13312" width="2.33203125" style="579" customWidth="1"/>
    <col min="13313" max="13313" width="17.109375" style="579" customWidth="1"/>
    <col min="13314" max="13314" width="2.33203125" style="579" customWidth="1"/>
    <col min="13315" max="13315" width="24.6640625" style="579" customWidth="1"/>
    <col min="13316" max="13316" width="2.33203125" style="579" customWidth="1"/>
    <col min="13317" max="13317" width="5" style="579" customWidth="1"/>
    <col min="13318" max="13318" width="2.33203125" style="579" customWidth="1"/>
    <col min="13319" max="13319" width="17.6640625" style="579" customWidth="1"/>
    <col min="13320" max="13320" width="2.33203125" style="579" customWidth="1"/>
    <col min="13321" max="13321" width="8.109375" style="579" customWidth="1"/>
    <col min="13322" max="13322" width="2.33203125" style="579" customWidth="1"/>
    <col min="13323" max="13323" width="7.44140625" style="579" customWidth="1"/>
    <col min="13324" max="13324" width="2.33203125" style="579" customWidth="1"/>
    <col min="13325" max="13325" width="6.109375" style="579" customWidth="1"/>
    <col min="13326" max="13326" width="7.33203125" style="579" customWidth="1"/>
    <col min="13327" max="13327" width="2.33203125" style="579" customWidth="1"/>
    <col min="13328" max="13328" width="7.44140625" style="579" customWidth="1"/>
    <col min="13329" max="13329" width="6" style="579" customWidth="1"/>
    <col min="13330" max="13330" width="2.33203125" style="579" customWidth="1"/>
    <col min="13331" max="13564" width="9.109375" style="579"/>
    <col min="13565" max="13565" width="7.5546875" style="579" customWidth="1"/>
    <col min="13566" max="13566" width="22.88671875" style="579" customWidth="1"/>
    <col min="13567" max="13567" width="13.33203125" style="579" customWidth="1"/>
    <col min="13568" max="13568" width="2.33203125" style="579" customWidth="1"/>
    <col min="13569" max="13569" width="17.109375" style="579" customWidth="1"/>
    <col min="13570" max="13570" width="2.33203125" style="579" customWidth="1"/>
    <col min="13571" max="13571" width="24.6640625" style="579" customWidth="1"/>
    <col min="13572" max="13572" width="2.33203125" style="579" customWidth="1"/>
    <col min="13573" max="13573" width="5" style="579" customWidth="1"/>
    <col min="13574" max="13574" width="2.33203125" style="579" customWidth="1"/>
    <col min="13575" max="13575" width="17.6640625" style="579" customWidth="1"/>
    <col min="13576" max="13576" width="2.33203125" style="579" customWidth="1"/>
    <col min="13577" max="13577" width="8.109375" style="579" customWidth="1"/>
    <col min="13578" max="13578" width="2.33203125" style="579" customWidth="1"/>
    <col min="13579" max="13579" width="7.44140625" style="579" customWidth="1"/>
    <col min="13580" max="13580" width="2.33203125" style="579" customWidth="1"/>
    <col min="13581" max="13581" width="6.109375" style="579" customWidth="1"/>
    <col min="13582" max="13582" width="7.33203125" style="579" customWidth="1"/>
    <col min="13583" max="13583" width="2.33203125" style="579" customWidth="1"/>
    <col min="13584" max="13584" width="7.44140625" style="579" customWidth="1"/>
    <col min="13585" max="13585" width="6" style="579" customWidth="1"/>
    <col min="13586" max="13586" width="2.33203125" style="579" customWidth="1"/>
    <col min="13587" max="13820" width="9.109375" style="579"/>
    <col min="13821" max="13821" width="7.5546875" style="579" customWidth="1"/>
    <col min="13822" max="13822" width="22.88671875" style="579" customWidth="1"/>
    <col min="13823" max="13823" width="13.33203125" style="579" customWidth="1"/>
    <col min="13824" max="13824" width="2.33203125" style="579" customWidth="1"/>
    <col min="13825" max="13825" width="17.109375" style="579" customWidth="1"/>
    <col min="13826" max="13826" width="2.33203125" style="579" customWidth="1"/>
    <col min="13827" max="13827" width="24.6640625" style="579" customWidth="1"/>
    <col min="13828" max="13828" width="2.33203125" style="579" customWidth="1"/>
    <col min="13829" max="13829" width="5" style="579" customWidth="1"/>
    <col min="13830" max="13830" width="2.33203125" style="579" customWidth="1"/>
    <col min="13831" max="13831" width="17.6640625" style="579" customWidth="1"/>
    <col min="13832" max="13832" width="2.33203125" style="579" customWidth="1"/>
    <col min="13833" max="13833" width="8.109375" style="579" customWidth="1"/>
    <col min="13834" max="13834" width="2.33203125" style="579" customWidth="1"/>
    <col min="13835" max="13835" width="7.44140625" style="579" customWidth="1"/>
    <col min="13836" max="13836" width="2.33203125" style="579" customWidth="1"/>
    <col min="13837" max="13837" width="6.109375" style="579" customWidth="1"/>
    <col min="13838" max="13838" width="7.33203125" style="579" customWidth="1"/>
    <col min="13839" max="13839" width="2.33203125" style="579" customWidth="1"/>
    <col min="13840" max="13840" width="7.44140625" style="579" customWidth="1"/>
    <col min="13841" max="13841" width="6" style="579" customWidth="1"/>
    <col min="13842" max="13842" width="2.33203125" style="579" customWidth="1"/>
    <col min="13843" max="14076" width="9.109375" style="579"/>
    <col min="14077" max="14077" width="7.5546875" style="579" customWidth="1"/>
    <col min="14078" max="14078" width="22.88671875" style="579" customWidth="1"/>
    <col min="14079" max="14079" width="13.33203125" style="579" customWidth="1"/>
    <col min="14080" max="14080" width="2.33203125" style="579" customWidth="1"/>
    <col min="14081" max="14081" width="17.109375" style="579" customWidth="1"/>
    <col min="14082" max="14082" width="2.33203125" style="579" customWidth="1"/>
    <col min="14083" max="14083" width="24.6640625" style="579" customWidth="1"/>
    <col min="14084" max="14084" width="2.33203125" style="579" customWidth="1"/>
    <col min="14085" max="14085" width="5" style="579" customWidth="1"/>
    <col min="14086" max="14086" width="2.33203125" style="579" customWidth="1"/>
    <col min="14087" max="14087" width="17.6640625" style="579" customWidth="1"/>
    <col min="14088" max="14088" width="2.33203125" style="579" customWidth="1"/>
    <col min="14089" max="14089" width="8.109375" style="579" customWidth="1"/>
    <col min="14090" max="14090" width="2.33203125" style="579" customWidth="1"/>
    <col min="14091" max="14091" width="7.44140625" style="579" customWidth="1"/>
    <col min="14092" max="14092" width="2.33203125" style="579" customWidth="1"/>
    <col min="14093" max="14093" width="6.109375" style="579" customWidth="1"/>
    <col min="14094" max="14094" width="7.33203125" style="579" customWidth="1"/>
    <col min="14095" max="14095" width="2.33203125" style="579" customWidth="1"/>
    <col min="14096" max="14096" width="7.44140625" style="579" customWidth="1"/>
    <col min="14097" max="14097" width="6" style="579" customWidth="1"/>
    <col min="14098" max="14098" width="2.33203125" style="579" customWidth="1"/>
    <col min="14099" max="14332" width="9.109375" style="579"/>
    <col min="14333" max="14333" width="7.5546875" style="579" customWidth="1"/>
    <col min="14334" max="14334" width="22.88671875" style="579" customWidth="1"/>
    <col min="14335" max="14335" width="13.33203125" style="579" customWidth="1"/>
    <col min="14336" max="14336" width="2.33203125" style="579" customWidth="1"/>
    <col min="14337" max="14337" width="17.109375" style="579" customWidth="1"/>
    <col min="14338" max="14338" width="2.33203125" style="579" customWidth="1"/>
    <col min="14339" max="14339" width="24.6640625" style="579" customWidth="1"/>
    <col min="14340" max="14340" width="2.33203125" style="579" customWidth="1"/>
    <col min="14341" max="14341" width="5" style="579" customWidth="1"/>
    <col min="14342" max="14342" width="2.33203125" style="579" customWidth="1"/>
    <col min="14343" max="14343" width="17.6640625" style="579" customWidth="1"/>
    <col min="14344" max="14344" width="2.33203125" style="579" customWidth="1"/>
    <col min="14345" max="14345" width="8.109375" style="579" customWidth="1"/>
    <col min="14346" max="14346" width="2.33203125" style="579" customWidth="1"/>
    <col min="14347" max="14347" width="7.44140625" style="579" customWidth="1"/>
    <col min="14348" max="14348" width="2.33203125" style="579" customWidth="1"/>
    <col min="14349" max="14349" width="6.109375" style="579" customWidth="1"/>
    <col min="14350" max="14350" width="7.33203125" style="579" customWidth="1"/>
    <col min="14351" max="14351" width="2.33203125" style="579" customWidth="1"/>
    <col min="14352" max="14352" width="7.44140625" style="579" customWidth="1"/>
    <col min="14353" max="14353" width="6" style="579" customWidth="1"/>
    <col min="14354" max="14354" width="2.33203125" style="579" customWidth="1"/>
    <col min="14355" max="14588" width="9.109375" style="579"/>
    <col min="14589" max="14589" width="7.5546875" style="579" customWidth="1"/>
    <col min="14590" max="14590" width="22.88671875" style="579" customWidth="1"/>
    <col min="14591" max="14591" width="13.33203125" style="579" customWidth="1"/>
    <col min="14592" max="14592" width="2.33203125" style="579" customWidth="1"/>
    <col min="14593" max="14593" width="17.109375" style="579" customWidth="1"/>
    <col min="14594" max="14594" width="2.33203125" style="579" customWidth="1"/>
    <col min="14595" max="14595" width="24.6640625" style="579" customWidth="1"/>
    <col min="14596" max="14596" width="2.33203125" style="579" customWidth="1"/>
    <col min="14597" max="14597" width="5" style="579" customWidth="1"/>
    <col min="14598" max="14598" width="2.33203125" style="579" customWidth="1"/>
    <col min="14599" max="14599" width="17.6640625" style="579" customWidth="1"/>
    <col min="14600" max="14600" width="2.33203125" style="579" customWidth="1"/>
    <col min="14601" max="14601" width="8.109375" style="579" customWidth="1"/>
    <col min="14602" max="14602" width="2.33203125" style="579" customWidth="1"/>
    <col min="14603" max="14603" width="7.44140625" style="579" customWidth="1"/>
    <col min="14604" max="14604" width="2.33203125" style="579" customWidth="1"/>
    <col min="14605" max="14605" width="6.109375" style="579" customWidth="1"/>
    <col min="14606" max="14606" width="7.33203125" style="579" customWidth="1"/>
    <col min="14607" max="14607" width="2.33203125" style="579" customWidth="1"/>
    <col min="14608" max="14608" width="7.44140625" style="579" customWidth="1"/>
    <col min="14609" max="14609" width="6" style="579" customWidth="1"/>
    <col min="14610" max="14610" width="2.33203125" style="579" customWidth="1"/>
    <col min="14611" max="14844" width="9.109375" style="579"/>
    <col min="14845" max="14845" width="7.5546875" style="579" customWidth="1"/>
    <col min="14846" max="14846" width="22.88671875" style="579" customWidth="1"/>
    <col min="14847" max="14847" width="13.33203125" style="579" customWidth="1"/>
    <col min="14848" max="14848" width="2.33203125" style="579" customWidth="1"/>
    <col min="14849" max="14849" width="17.109375" style="579" customWidth="1"/>
    <col min="14850" max="14850" width="2.33203125" style="579" customWidth="1"/>
    <col min="14851" max="14851" width="24.6640625" style="579" customWidth="1"/>
    <col min="14852" max="14852" width="2.33203125" style="579" customWidth="1"/>
    <col min="14853" max="14853" width="5" style="579" customWidth="1"/>
    <col min="14854" max="14854" width="2.33203125" style="579" customWidth="1"/>
    <col min="14855" max="14855" width="17.6640625" style="579" customWidth="1"/>
    <col min="14856" max="14856" width="2.33203125" style="579" customWidth="1"/>
    <col min="14857" max="14857" width="8.109375" style="579" customWidth="1"/>
    <col min="14858" max="14858" width="2.33203125" style="579" customWidth="1"/>
    <col min="14859" max="14859" width="7.44140625" style="579" customWidth="1"/>
    <col min="14860" max="14860" width="2.33203125" style="579" customWidth="1"/>
    <col min="14861" max="14861" width="6.109375" style="579" customWidth="1"/>
    <col min="14862" max="14862" width="7.33203125" style="579" customWidth="1"/>
    <col min="14863" max="14863" width="2.33203125" style="579" customWidth="1"/>
    <col min="14864" max="14864" width="7.44140625" style="579" customWidth="1"/>
    <col min="14865" max="14865" width="6" style="579" customWidth="1"/>
    <col min="14866" max="14866" width="2.33203125" style="579" customWidth="1"/>
    <col min="14867" max="15100" width="9.109375" style="579"/>
    <col min="15101" max="15101" width="7.5546875" style="579" customWidth="1"/>
    <col min="15102" max="15102" width="22.88671875" style="579" customWidth="1"/>
    <col min="15103" max="15103" width="13.33203125" style="579" customWidth="1"/>
    <col min="15104" max="15104" width="2.33203125" style="579" customWidth="1"/>
    <col min="15105" max="15105" width="17.109375" style="579" customWidth="1"/>
    <col min="15106" max="15106" width="2.33203125" style="579" customWidth="1"/>
    <col min="15107" max="15107" width="24.6640625" style="579" customWidth="1"/>
    <col min="15108" max="15108" width="2.33203125" style="579" customWidth="1"/>
    <col min="15109" max="15109" width="5" style="579" customWidth="1"/>
    <col min="15110" max="15110" width="2.33203125" style="579" customWidth="1"/>
    <col min="15111" max="15111" width="17.6640625" style="579" customWidth="1"/>
    <col min="15112" max="15112" width="2.33203125" style="579" customWidth="1"/>
    <col min="15113" max="15113" width="8.109375" style="579" customWidth="1"/>
    <col min="15114" max="15114" width="2.33203125" style="579" customWidth="1"/>
    <col min="15115" max="15115" width="7.44140625" style="579" customWidth="1"/>
    <col min="15116" max="15116" width="2.33203125" style="579" customWidth="1"/>
    <col min="15117" max="15117" width="6.109375" style="579" customWidth="1"/>
    <col min="15118" max="15118" width="7.33203125" style="579" customWidth="1"/>
    <col min="15119" max="15119" width="2.33203125" style="579" customWidth="1"/>
    <col min="15120" max="15120" width="7.44140625" style="579" customWidth="1"/>
    <col min="15121" max="15121" width="6" style="579" customWidth="1"/>
    <col min="15122" max="15122" width="2.33203125" style="579" customWidth="1"/>
    <col min="15123" max="15356" width="9.109375" style="579"/>
    <col min="15357" max="15357" width="7.5546875" style="579" customWidth="1"/>
    <col min="15358" max="15358" width="22.88671875" style="579" customWidth="1"/>
    <col min="15359" max="15359" width="13.33203125" style="579" customWidth="1"/>
    <col min="15360" max="15360" width="2.33203125" style="579" customWidth="1"/>
    <col min="15361" max="15361" width="17.109375" style="579" customWidth="1"/>
    <col min="15362" max="15362" width="2.33203125" style="579" customWidth="1"/>
    <col min="15363" max="15363" width="24.6640625" style="579" customWidth="1"/>
    <col min="15364" max="15364" width="2.33203125" style="579" customWidth="1"/>
    <col min="15365" max="15365" width="5" style="579" customWidth="1"/>
    <col min="15366" max="15366" width="2.33203125" style="579" customWidth="1"/>
    <col min="15367" max="15367" width="17.6640625" style="579" customWidth="1"/>
    <col min="15368" max="15368" width="2.33203125" style="579" customWidth="1"/>
    <col min="15369" max="15369" width="8.109375" style="579" customWidth="1"/>
    <col min="15370" max="15370" width="2.33203125" style="579" customWidth="1"/>
    <col min="15371" max="15371" width="7.44140625" style="579" customWidth="1"/>
    <col min="15372" max="15372" width="2.33203125" style="579" customWidth="1"/>
    <col min="15373" max="15373" width="6.109375" style="579" customWidth="1"/>
    <col min="15374" max="15374" width="7.33203125" style="579" customWidth="1"/>
    <col min="15375" max="15375" width="2.33203125" style="579" customWidth="1"/>
    <col min="15376" max="15376" width="7.44140625" style="579" customWidth="1"/>
    <col min="15377" max="15377" width="6" style="579" customWidth="1"/>
    <col min="15378" max="15378" width="2.33203125" style="579" customWidth="1"/>
    <col min="15379" max="15612" width="9.109375" style="579"/>
    <col min="15613" max="15613" width="7.5546875" style="579" customWidth="1"/>
    <col min="15614" max="15614" width="22.88671875" style="579" customWidth="1"/>
    <col min="15615" max="15615" width="13.33203125" style="579" customWidth="1"/>
    <col min="15616" max="15616" width="2.33203125" style="579" customWidth="1"/>
    <col min="15617" max="15617" width="17.109375" style="579" customWidth="1"/>
    <col min="15618" max="15618" width="2.33203125" style="579" customWidth="1"/>
    <col min="15619" max="15619" width="24.6640625" style="579" customWidth="1"/>
    <col min="15620" max="15620" width="2.33203125" style="579" customWidth="1"/>
    <col min="15621" max="15621" width="5" style="579" customWidth="1"/>
    <col min="15622" max="15622" width="2.33203125" style="579" customWidth="1"/>
    <col min="15623" max="15623" width="17.6640625" style="579" customWidth="1"/>
    <col min="15624" max="15624" width="2.33203125" style="579" customWidth="1"/>
    <col min="15625" max="15625" width="8.109375" style="579" customWidth="1"/>
    <col min="15626" max="15626" width="2.33203125" style="579" customWidth="1"/>
    <col min="15627" max="15627" width="7.44140625" style="579" customWidth="1"/>
    <col min="15628" max="15628" width="2.33203125" style="579" customWidth="1"/>
    <col min="15629" max="15629" width="6.109375" style="579" customWidth="1"/>
    <col min="15630" max="15630" width="7.33203125" style="579" customWidth="1"/>
    <col min="15631" max="15631" width="2.33203125" style="579" customWidth="1"/>
    <col min="15632" max="15632" width="7.44140625" style="579" customWidth="1"/>
    <col min="15633" max="15633" width="6" style="579" customWidth="1"/>
    <col min="15634" max="15634" width="2.33203125" style="579" customWidth="1"/>
    <col min="15635" max="15868" width="9.109375" style="579"/>
    <col min="15869" max="15869" width="7.5546875" style="579" customWidth="1"/>
    <col min="15870" max="15870" width="22.88671875" style="579" customWidth="1"/>
    <col min="15871" max="15871" width="13.33203125" style="579" customWidth="1"/>
    <col min="15872" max="15872" width="2.33203125" style="579" customWidth="1"/>
    <col min="15873" max="15873" width="17.109375" style="579" customWidth="1"/>
    <col min="15874" max="15874" width="2.33203125" style="579" customWidth="1"/>
    <col min="15875" max="15875" width="24.6640625" style="579" customWidth="1"/>
    <col min="15876" max="15876" width="2.33203125" style="579" customWidth="1"/>
    <col min="15877" max="15877" width="5" style="579" customWidth="1"/>
    <col min="15878" max="15878" width="2.33203125" style="579" customWidth="1"/>
    <col min="15879" max="15879" width="17.6640625" style="579" customWidth="1"/>
    <col min="15880" max="15880" width="2.33203125" style="579" customWidth="1"/>
    <col min="15881" max="15881" width="8.109375" style="579" customWidth="1"/>
    <col min="15882" max="15882" width="2.33203125" style="579" customWidth="1"/>
    <col min="15883" max="15883" width="7.44140625" style="579" customWidth="1"/>
    <col min="15884" max="15884" width="2.33203125" style="579" customWidth="1"/>
    <col min="15885" max="15885" width="6.109375" style="579" customWidth="1"/>
    <col min="15886" max="15886" width="7.33203125" style="579" customWidth="1"/>
    <col min="15887" max="15887" width="2.33203125" style="579" customWidth="1"/>
    <col min="15888" max="15888" width="7.44140625" style="579" customWidth="1"/>
    <col min="15889" max="15889" width="6" style="579" customWidth="1"/>
    <col min="15890" max="15890" width="2.33203125" style="579" customWidth="1"/>
    <col min="15891" max="16124" width="9.109375" style="579"/>
    <col min="16125" max="16125" width="7.5546875" style="579" customWidth="1"/>
    <col min="16126" max="16126" width="22.88671875" style="579" customWidth="1"/>
    <col min="16127" max="16127" width="13.33203125" style="579" customWidth="1"/>
    <col min="16128" max="16128" width="2.33203125" style="579" customWidth="1"/>
    <col min="16129" max="16129" width="17.109375" style="579" customWidth="1"/>
    <col min="16130" max="16130" width="2.33203125" style="579" customWidth="1"/>
    <col min="16131" max="16131" width="24.6640625" style="579" customWidth="1"/>
    <col min="16132" max="16132" width="2.33203125" style="579" customWidth="1"/>
    <col min="16133" max="16133" width="5" style="579" customWidth="1"/>
    <col min="16134" max="16134" width="2.33203125" style="579" customWidth="1"/>
    <col min="16135" max="16135" width="17.6640625" style="579" customWidth="1"/>
    <col min="16136" max="16136" width="2.33203125" style="579" customWidth="1"/>
    <col min="16137" max="16137" width="8.109375" style="579" customWidth="1"/>
    <col min="16138" max="16138" width="2.33203125" style="579" customWidth="1"/>
    <col min="16139" max="16139" width="7.44140625" style="579" customWidth="1"/>
    <col min="16140" max="16140" width="2.33203125" style="579" customWidth="1"/>
    <col min="16141" max="16141" width="6.109375" style="579" customWidth="1"/>
    <col min="16142" max="16142" width="7.33203125" style="579" customWidth="1"/>
    <col min="16143" max="16143" width="2.33203125" style="579" customWidth="1"/>
    <col min="16144" max="16144" width="7.44140625" style="579" customWidth="1"/>
    <col min="16145" max="16145" width="6" style="579" customWidth="1"/>
    <col min="16146" max="16146" width="2.33203125" style="579" customWidth="1"/>
    <col min="16147" max="16384" width="9.109375" style="579"/>
  </cols>
  <sheetData>
    <row r="1" spans="1:17" ht="13.35" customHeight="1">
      <c r="A1" s="2466" t="s">
        <v>3079</v>
      </c>
      <c r="B1" s="2466"/>
      <c r="C1" s="580"/>
      <c r="E1" s="581" t="s">
        <v>38</v>
      </c>
      <c r="G1" s="581" t="s">
        <v>38</v>
      </c>
      <c r="I1" s="580" t="s">
        <v>38</v>
      </c>
      <c r="K1" s="581" t="s">
        <v>38</v>
      </c>
      <c r="M1" s="2468" t="s">
        <v>38</v>
      </c>
      <c r="N1" s="2468"/>
      <c r="P1" s="2468" t="s">
        <v>38</v>
      </c>
      <c r="Q1" s="2468"/>
    </row>
    <row r="2" spans="1:17" ht="13.35" customHeight="1">
      <c r="A2" s="2465" t="s">
        <v>3299</v>
      </c>
      <c r="B2" s="2465"/>
      <c r="C2" s="583">
        <v>0</v>
      </c>
      <c r="E2" s="581" t="s">
        <v>38</v>
      </c>
      <c r="G2" s="581" t="s">
        <v>38</v>
      </c>
      <c r="I2" s="580" t="s">
        <v>38</v>
      </c>
      <c r="K2" s="581" t="s">
        <v>38</v>
      </c>
      <c r="M2" s="2468" t="s">
        <v>38</v>
      </c>
      <c r="N2" s="2468"/>
      <c r="P2" s="2468" t="s">
        <v>38</v>
      </c>
      <c r="Q2" s="2468"/>
    </row>
    <row r="3" spans="1:17" ht="13.35" customHeight="1">
      <c r="A3" s="2465" t="s">
        <v>3300</v>
      </c>
      <c r="B3" s="2465"/>
      <c r="C3" s="583">
        <v>43324370</v>
      </c>
      <c r="E3" s="581" t="s">
        <v>38</v>
      </c>
      <c r="G3" s="581" t="s">
        <v>38</v>
      </c>
      <c r="I3" s="580" t="s">
        <v>38</v>
      </c>
      <c r="K3" s="581" t="s">
        <v>38</v>
      </c>
      <c r="M3" s="2468" t="s">
        <v>38</v>
      </c>
      <c r="N3" s="2468"/>
      <c r="P3" s="2468" t="s">
        <v>38</v>
      </c>
      <c r="Q3" s="2468"/>
    </row>
    <row r="4" spans="1:17" ht="13.35" customHeight="1">
      <c r="A4" s="2465" t="s">
        <v>3301</v>
      </c>
      <c r="B4" s="2465"/>
      <c r="C4" s="583">
        <v>0</v>
      </c>
      <c r="E4" s="581" t="s">
        <v>38</v>
      </c>
      <c r="G4" s="581" t="s">
        <v>38</v>
      </c>
      <c r="I4" s="580" t="s">
        <v>38</v>
      </c>
      <c r="K4" s="581" t="s">
        <v>38</v>
      </c>
      <c r="M4" s="2468" t="s">
        <v>38</v>
      </c>
      <c r="N4" s="2468"/>
      <c r="P4" s="2468" t="s">
        <v>38</v>
      </c>
      <c r="Q4" s="2468"/>
    </row>
    <row r="5" spans="1:17" ht="13.35" customHeight="1">
      <c r="A5" s="2465" t="s">
        <v>3302</v>
      </c>
      <c r="B5" s="2465"/>
      <c r="C5" s="583">
        <v>16520201</v>
      </c>
      <c r="E5" s="581" t="s">
        <v>38</v>
      </c>
      <c r="G5" s="581" t="s">
        <v>38</v>
      </c>
      <c r="I5" s="580" t="s">
        <v>38</v>
      </c>
      <c r="K5" s="581" t="s">
        <v>38</v>
      </c>
      <c r="M5" s="2468" t="s">
        <v>38</v>
      </c>
      <c r="N5" s="2468"/>
      <c r="P5" s="2468" t="s">
        <v>38</v>
      </c>
      <c r="Q5" s="2468"/>
    </row>
    <row r="6" spans="1:17" ht="13.35" customHeight="1">
      <c r="A6" s="2465" t="s">
        <v>3303</v>
      </c>
      <c r="B6" s="2465"/>
      <c r="C6" s="583">
        <v>612832</v>
      </c>
      <c r="E6" s="581" t="s">
        <v>38</v>
      </c>
      <c r="G6" s="581" t="s">
        <v>38</v>
      </c>
      <c r="I6" s="580" t="s">
        <v>38</v>
      </c>
      <c r="K6" s="581" t="s">
        <v>38</v>
      </c>
      <c r="M6" s="2468" t="s">
        <v>38</v>
      </c>
      <c r="N6" s="2468"/>
      <c r="P6" s="2468" t="s">
        <v>38</v>
      </c>
      <c r="Q6" s="2468"/>
    </row>
    <row r="7" spans="1:17" ht="13.35" customHeight="1">
      <c r="A7" s="2465" t="s">
        <v>3304</v>
      </c>
      <c r="B7" s="2465"/>
      <c r="C7" s="583">
        <v>0</v>
      </c>
      <c r="E7" s="581" t="s">
        <v>38</v>
      </c>
      <c r="G7" s="581" t="s">
        <v>38</v>
      </c>
      <c r="I7" s="580" t="s">
        <v>38</v>
      </c>
      <c r="K7" s="581" t="s">
        <v>38</v>
      </c>
      <c r="M7" s="2468" t="s">
        <v>38</v>
      </c>
      <c r="N7" s="2468"/>
      <c r="P7" s="2468" t="s">
        <v>38</v>
      </c>
      <c r="Q7" s="2468"/>
    </row>
    <row r="8" spans="1:17" ht="13.35" customHeight="1">
      <c r="A8" s="2465" t="s">
        <v>3305</v>
      </c>
      <c r="B8" s="2465"/>
      <c r="C8" s="583">
        <v>0</v>
      </c>
      <c r="E8" s="581" t="s">
        <v>38</v>
      </c>
      <c r="G8" s="581" t="s">
        <v>38</v>
      </c>
      <c r="I8" s="580" t="s">
        <v>38</v>
      </c>
      <c r="K8" s="581" t="s">
        <v>38</v>
      </c>
      <c r="M8" s="2468" t="s">
        <v>38</v>
      </c>
      <c r="N8" s="2468"/>
      <c r="P8" s="2468" t="s">
        <v>38</v>
      </c>
      <c r="Q8" s="2468"/>
    </row>
    <row r="9" spans="1:17" ht="13.35" customHeight="1">
      <c r="A9" s="2465" t="s">
        <v>3081</v>
      </c>
      <c r="B9" s="2465"/>
      <c r="C9" s="583">
        <v>268041</v>
      </c>
      <c r="E9" s="581" t="s">
        <v>38</v>
      </c>
      <c r="G9" s="581" t="s">
        <v>38</v>
      </c>
      <c r="I9" s="580" t="s">
        <v>38</v>
      </c>
      <c r="K9" s="581" t="s">
        <v>38</v>
      </c>
      <c r="M9" s="2468" t="s">
        <v>38</v>
      </c>
      <c r="N9" s="2468"/>
      <c r="P9" s="2468" t="s">
        <v>38</v>
      </c>
      <c r="Q9" s="2468"/>
    </row>
    <row r="10" spans="1:17" ht="13.35" customHeight="1">
      <c r="A10" s="2465" t="s">
        <v>499</v>
      </c>
      <c r="B10" s="2465"/>
      <c r="C10" s="583">
        <v>0</v>
      </c>
      <c r="E10" s="581" t="s">
        <v>38</v>
      </c>
      <c r="G10" s="581" t="s">
        <v>38</v>
      </c>
      <c r="I10" s="580" t="s">
        <v>38</v>
      </c>
      <c r="K10" s="581" t="s">
        <v>38</v>
      </c>
      <c r="M10" s="2468" t="s">
        <v>38</v>
      </c>
      <c r="N10" s="2468"/>
      <c r="P10" s="2468" t="s">
        <v>38</v>
      </c>
      <c r="Q10" s="2468"/>
    </row>
    <row r="11" spans="1:17" ht="13.35" customHeight="1">
      <c r="A11" s="2465" t="s">
        <v>3306</v>
      </c>
      <c r="B11" s="2465"/>
      <c r="C11" s="583">
        <v>100000</v>
      </c>
      <c r="E11" s="581" t="s">
        <v>38</v>
      </c>
      <c r="G11" s="581" t="s">
        <v>38</v>
      </c>
      <c r="I11" s="580" t="s">
        <v>38</v>
      </c>
      <c r="K11" s="581" t="s">
        <v>38</v>
      </c>
      <c r="M11" s="2468" t="s">
        <v>38</v>
      </c>
      <c r="N11" s="2468"/>
      <c r="P11" s="2468" t="s">
        <v>38</v>
      </c>
      <c r="Q11" s="2468"/>
    </row>
    <row r="12" spans="1:17" ht="13.35" customHeight="1">
      <c r="A12" s="2465" t="s">
        <v>3213</v>
      </c>
      <c r="B12" s="2465"/>
      <c r="C12" s="583">
        <v>0</v>
      </c>
      <c r="E12" s="581" t="s">
        <v>38</v>
      </c>
      <c r="G12" s="581" t="s">
        <v>38</v>
      </c>
      <c r="I12" s="580" t="s">
        <v>38</v>
      </c>
      <c r="K12" s="581" t="s">
        <v>38</v>
      </c>
      <c r="M12" s="2468" t="s">
        <v>38</v>
      </c>
      <c r="N12" s="2468"/>
      <c r="P12" s="2468" t="s">
        <v>38</v>
      </c>
      <c r="Q12" s="2468"/>
    </row>
    <row r="13" spans="1:17" ht="13.35" customHeight="1">
      <c r="A13" s="2465" t="s">
        <v>469</v>
      </c>
      <c r="B13" s="2465"/>
      <c r="C13" s="583">
        <v>1000</v>
      </c>
      <c r="E13" s="581" t="s">
        <v>38</v>
      </c>
      <c r="G13" s="581" t="s">
        <v>38</v>
      </c>
      <c r="I13" s="580" t="s">
        <v>38</v>
      </c>
      <c r="K13" s="581" t="s">
        <v>38</v>
      </c>
      <c r="M13" s="2468" t="s">
        <v>38</v>
      </c>
      <c r="N13" s="2468"/>
      <c r="P13" s="2468" t="s">
        <v>38</v>
      </c>
      <c r="Q13" s="2468"/>
    </row>
    <row r="14" spans="1:17" ht="13.35" customHeight="1">
      <c r="A14" s="2465" t="s">
        <v>3215</v>
      </c>
      <c r="B14" s="2465"/>
      <c r="C14" s="583">
        <v>0</v>
      </c>
      <c r="E14" s="581" t="s">
        <v>38</v>
      </c>
      <c r="G14" s="581" t="s">
        <v>38</v>
      </c>
      <c r="I14" s="580" t="s">
        <v>38</v>
      </c>
      <c r="K14" s="581" t="s">
        <v>38</v>
      </c>
      <c r="M14" s="2468" t="s">
        <v>38</v>
      </c>
      <c r="N14" s="2468"/>
      <c r="P14" s="2468" t="s">
        <v>38</v>
      </c>
      <c r="Q14" s="2468"/>
    </row>
    <row r="15" spans="1:17" ht="13.35" customHeight="1">
      <c r="A15" s="2466" t="s">
        <v>3216</v>
      </c>
      <c r="B15" s="2466"/>
      <c r="C15" s="584">
        <v>60826444</v>
      </c>
      <c r="E15" s="581" t="s">
        <v>38</v>
      </c>
      <c r="G15" s="581" t="s">
        <v>38</v>
      </c>
      <c r="I15" s="580" t="s">
        <v>38</v>
      </c>
      <c r="K15" s="581" t="s">
        <v>38</v>
      </c>
      <c r="M15" s="2468" t="s">
        <v>38</v>
      </c>
      <c r="N15" s="2468"/>
      <c r="P15" s="2468" t="s">
        <v>38</v>
      </c>
      <c r="Q15" s="2468"/>
    </row>
    <row r="16" spans="1:17" ht="13.35" customHeight="1">
      <c r="A16" s="2465" t="s">
        <v>38</v>
      </c>
      <c r="B16" s="2465"/>
      <c r="C16" s="583" t="s">
        <v>38</v>
      </c>
      <c r="E16" s="581" t="s">
        <v>38</v>
      </c>
      <c r="G16" s="581" t="s">
        <v>38</v>
      </c>
      <c r="I16" s="580" t="s">
        <v>38</v>
      </c>
      <c r="K16" s="581" t="s">
        <v>38</v>
      </c>
      <c r="M16" s="2468" t="s">
        <v>38</v>
      </c>
      <c r="N16" s="2468"/>
      <c r="P16" s="2468" t="s">
        <v>38</v>
      </c>
      <c r="Q16" s="2468"/>
    </row>
    <row r="17" spans="1:17" ht="13.35" customHeight="1">
      <c r="A17" s="2466" t="s">
        <v>3082</v>
      </c>
      <c r="B17" s="2466"/>
      <c r="C17" s="583" t="s">
        <v>38</v>
      </c>
      <c r="E17" s="581" t="s">
        <v>38</v>
      </c>
      <c r="G17" s="581" t="s">
        <v>38</v>
      </c>
      <c r="I17" s="580" t="s">
        <v>38</v>
      </c>
      <c r="K17" s="581" t="s">
        <v>38</v>
      </c>
      <c r="M17" s="2468" t="s">
        <v>38</v>
      </c>
      <c r="N17" s="2468"/>
      <c r="P17" s="2468" t="s">
        <v>38</v>
      </c>
      <c r="Q17" s="2468"/>
    </row>
    <row r="18" spans="1:17" ht="13.35" customHeight="1">
      <c r="A18" s="2465" t="s">
        <v>521</v>
      </c>
      <c r="B18" s="2465"/>
      <c r="C18" s="583">
        <v>76730</v>
      </c>
      <c r="E18" s="581" t="s">
        <v>38</v>
      </c>
      <c r="G18" s="581" t="s">
        <v>38</v>
      </c>
      <c r="I18" s="580" t="s">
        <v>38</v>
      </c>
      <c r="K18" s="581" t="s">
        <v>38</v>
      </c>
      <c r="M18" s="2468" t="s">
        <v>38</v>
      </c>
      <c r="N18" s="2468"/>
      <c r="P18" s="2468" t="s">
        <v>38</v>
      </c>
      <c r="Q18" s="2468"/>
    </row>
    <row r="19" spans="1:17" ht="13.35" customHeight="1">
      <c r="A19" s="2465" t="s">
        <v>523</v>
      </c>
      <c r="B19" s="2465"/>
      <c r="C19" s="583">
        <v>12277</v>
      </c>
      <c r="E19" s="581" t="s">
        <v>38</v>
      </c>
      <c r="G19" s="581" t="s">
        <v>38</v>
      </c>
      <c r="I19" s="580" t="s">
        <v>38</v>
      </c>
      <c r="K19" s="581" t="s">
        <v>38</v>
      </c>
      <c r="M19" s="2468" t="s">
        <v>38</v>
      </c>
      <c r="N19" s="2468"/>
      <c r="P19" s="2468" t="s">
        <v>38</v>
      </c>
      <c r="Q19" s="2468"/>
    </row>
    <row r="20" spans="1:17" ht="13.35" customHeight="1">
      <c r="A20" s="2465" t="s">
        <v>3307</v>
      </c>
      <c r="B20" s="2465"/>
      <c r="C20" s="583">
        <v>88036</v>
      </c>
      <c r="E20" s="581" t="s">
        <v>38</v>
      </c>
      <c r="G20" s="581" t="s">
        <v>38</v>
      </c>
      <c r="I20" s="580" t="s">
        <v>38</v>
      </c>
      <c r="K20" s="581" t="s">
        <v>38</v>
      </c>
      <c r="M20" s="2468" t="s">
        <v>38</v>
      </c>
      <c r="N20" s="2468"/>
      <c r="P20" s="2468" t="s">
        <v>38</v>
      </c>
      <c r="Q20" s="2468"/>
    </row>
    <row r="21" spans="1:17" ht="13.35" customHeight="1">
      <c r="A21" s="2465" t="s">
        <v>3218</v>
      </c>
      <c r="B21" s="2465"/>
      <c r="C21" s="583">
        <v>9808</v>
      </c>
      <c r="E21" s="581" t="s">
        <v>38</v>
      </c>
      <c r="G21" s="581" t="s">
        <v>38</v>
      </c>
      <c r="I21" s="580" t="s">
        <v>38</v>
      </c>
      <c r="K21" s="581" t="s">
        <v>38</v>
      </c>
      <c r="M21" s="2468" t="s">
        <v>38</v>
      </c>
      <c r="N21" s="2468"/>
      <c r="P21" s="2468" t="s">
        <v>38</v>
      </c>
      <c r="Q21" s="2468"/>
    </row>
    <row r="22" spans="1:17" ht="13.35" customHeight="1">
      <c r="A22" s="2465" t="s">
        <v>3219</v>
      </c>
      <c r="B22" s="2465"/>
      <c r="C22" s="583">
        <v>9652</v>
      </c>
      <c r="E22" s="581" t="s">
        <v>38</v>
      </c>
      <c r="G22" s="581" t="s">
        <v>38</v>
      </c>
      <c r="I22" s="580" t="s">
        <v>38</v>
      </c>
      <c r="K22" s="581" t="s">
        <v>38</v>
      </c>
      <c r="M22" s="2468" t="s">
        <v>38</v>
      </c>
      <c r="N22" s="2468"/>
      <c r="P22" s="2468" t="s">
        <v>38</v>
      </c>
      <c r="Q22" s="2468"/>
    </row>
    <row r="23" spans="1:17" ht="13.35" customHeight="1">
      <c r="A23" s="2465" t="s">
        <v>3308</v>
      </c>
      <c r="B23" s="2465"/>
      <c r="C23" s="583">
        <v>56433</v>
      </c>
      <c r="E23" s="581" t="s">
        <v>38</v>
      </c>
      <c r="G23" s="581" t="s">
        <v>38</v>
      </c>
      <c r="I23" s="580" t="s">
        <v>38</v>
      </c>
      <c r="K23" s="581" t="s">
        <v>38</v>
      </c>
      <c r="M23" s="2468" t="s">
        <v>38</v>
      </c>
      <c r="N23" s="2468"/>
      <c r="P23" s="2468" t="s">
        <v>38</v>
      </c>
      <c r="Q23" s="2468"/>
    </row>
    <row r="24" spans="1:17" ht="13.35" customHeight="1">
      <c r="A24" s="2465" t="s">
        <v>3221</v>
      </c>
      <c r="B24" s="2465"/>
      <c r="C24" s="583">
        <v>40188</v>
      </c>
      <c r="E24" s="581" t="s">
        <v>38</v>
      </c>
      <c r="G24" s="581" t="s">
        <v>38</v>
      </c>
      <c r="I24" s="580" t="s">
        <v>38</v>
      </c>
      <c r="K24" s="581" t="s">
        <v>38</v>
      </c>
      <c r="M24" s="2468" t="s">
        <v>38</v>
      </c>
      <c r="N24" s="2468"/>
      <c r="P24" s="2468" t="s">
        <v>38</v>
      </c>
      <c r="Q24" s="2468"/>
    </row>
    <row r="25" spans="1:17" ht="13.35" customHeight="1">
      <c r="A25" s="2465" t="s">
        <v>3223</v>
      </c>
      <c r="B25" s="2465"/>
      <c r="C25" s="583">
        <v>0</v>
      </c>
      <c r="E25" s="581" t="s">
        <v>38</v>
      </c>
      <c r="G25" s="581" t="s">
        <v>38</v>
      </c>
      <c r="I25" s="580" t="s">
        <v>38</v>
      </c>
      <c r="K25" s="581" t="s">
        <v>38</v>
      </c>
      <c r="M25" s="2468" t="s">
        <v>38</v>
      </c>
      <c r="N25" s="2468"/>
      <c r="P25" s="2468" t="s">
        <v>38</v>
      </c>
      <c r="Q25" s="2468"/>
    </row>
    <row r="26" spans="1:17" ht="13.35" customHeight="1">
      <c r="A26" s="2465" t="s">
        <v>2931</v>
      </c>
      <c r="B26" s="2465"/>
      <c r="C26" s="583">
        <v>0</v>
      </c>
      <c r="E26" s="581" t="s">
        <v>38</v>
      </c>
      <c r="G26" s="581" t="s">
        <v>38</v>
      </c>
      <c r="I26" s="580" t="s">
        <v>38</v>
      </c>
      <c r="K26" s="581" t="s">
        <v>38</v>
      </c>
      <c r="M26" s="2468" t="s">
        <v>38</v>
      </c>
      <c r="N26" s="2468"/>
      <c r="P26" s="2468" t="s">
        <v>38</v>
      </c>
      <c r="Q26" s="2468"/>
    </row>
    <row r="27" spans="1:17" ht="13.35" customHeight="1">
      <c r="A27" s="2465" t="s">
        <v>3224</v>
      </c>
      <c r="B27" s="2465"/>
      <c r="C27" s="583">
        <v>0</v>
      </c>
      <c r="E27" s="581" t="s">
        <v>38</v>
      </c>
      <c r="G27" s="581" t="s">
        <v>38</v>
      </c>
      <c r="I27" s="580" t="s">
        <v>38</v>
      </c>
      <c r="K27" s="581" t="s">
        <v>38</v>
      </c>
      <c r="M27" s="2468" t="s">
        <v>38</v>
      </c>
      <c r="N27" s="2468"/>
      <c r="P27" s="2468" t="s">
        <v>38</v>
      </c>
      <c r="Q27" s="2468"/>
    </row>
    <row r="28" spans="1:17" ht="13.35" customHeight="1">
      <c r="A28" s="2465" t="s">
        <v>3225</v>
      </c>
      <c r="B28" s="2465"/>
      <c r="C28" s="583">
        <v>0</v>
      </c>
      <c r="E28" s="581" t="s">
        <v>38</v>
      </c>
      <c r="G28" s="581" t="s">
        <v>38</v>
      </c>
      <c r="I28" s="580" t="s">
        <v>38</v>
      </c>
      <c r="K28" s="581" t="s">
        <v>38</v>
      </c>
      <c r="M28" s="2468" t="s">
        <v>38</v>
      </c>
      <c r="N28" s="2468"/>
      <c r="P28" s="2468" t="s">
        <v>38</v>
      </c>
      <c r="Q28" s="2468"/>
    </row>
    <row r="29" spans="1:17" ht="13.35" customHeight="1">
      <c r="A29" s="2465" t="s">
        <v>3309</v>
      </c>
      <c r="B29" s="2465"/>
      <c r="C29" s="583">
        <v>0</v>
      </c>
      <c r="E29" s="581" t="s">
        <v>38</v>
      </c>
      <c r="G29" s="581" t="s">
        <v>38</v>
      </c>
      <c r="I29" s="580" t="s">
        <v>38</v>
      </c>
      <c r="K29" s="581" t="s">
        <v>38</v>
      </c>
      <c r="M29" s="2468" t="s">
        <v>38</v>
      </c>
      <c r="N29" s="2468"/>
      <c r="P29" s="2468" t="s">
        <v>38</v>
      </c>
      <c r="Q29" s="2468"/>
    </row>
    <row r="30" spans="1:17" ht="13.35" customHeight="1">
      <c r="A30" s="2465" t="s">
        <v>3227</v>
      </c>
      <c r="B30" s="2465"/>
      <c r="C30" s="583">
        <v>232</v>
      </c>
      <c r="E30" s="581" t="s">
        <v>38</v>
      </c>
      <c r="G30" s="581" t="s">
        <v>38</v>
      </c>
      <c r="I30" s="580" t="s">
        <v>38</v>
      </c>
      <c r="K30" s="581" t="s">
        <v>38</v>
      </c>
      <c r="M30" s="2468" t="s">
        <v>38</v>
      </c>
      <c r="N30" s="2468"/>
      <c r="P30" s="2468" t="s">
        <v>38</v>
      </c>
      <c r="Q30" s="2468"/>
    </row>
    <row r="31" spans="1:17" ht="13.35" customHeight="1">
      <c r="A31" s="2465" t="s">
        <v>3310</v>
      </c>
      <c r="B31" s="2465"/>
      <c r="C31" s="583">
        <v>0</v>
      </c>
      <c r="E31" s="581" t="s">
        <v>38</v>
      </c>
      <c r="G31" s="581" t="s">
        <v>38</v>
      </c>
      <c r="I31" s="580" t="s">
        <v>38</v>
      </c>
      <c r="K31" s="581" t="s">
        <v>38</v>
      </c>
      <c r="M31" s="2468" t="s">
        <v>38</v>
      </c>
      <c r="N31" s="2468"/>
      <c r="P31" s="2468" t="s">
        <v>38</v>
      </c>
      <c r="Q31" s="2468"/>
    </row>
    <row r="32" spans="1:17" ht="13.35" customHeight="1">
      <c r="A32" s="2465" t="s">
        <v>3311</v>
      </c>
      <c r="B32" s="2465"/>
      <c r="C32" s="583">
        <v>0</v>
      </c>
      <c r="E32" s="581" t="s">
        <v>38</v>
      </c>
      <c r="G32" s="581" t="s">
        <v>38</v>
      </c>
      <c r="I32" s="580" t="s">
        <v>38</v>
      </c>
      <c r="K32" s="581" t="s">
        <v>38</v>
      </c>
      <c r="M32" s="2468" t="s">
        <v>38</v>
      </c>
      <c r="N32" s="2468"/>
      <c r="P32" s="2468" t="s">
        <v>38</v>
      </c>
      <c r="Q32" s="2468"/>
    </row>
    <row r="33" spans="1:17" ht="13.35" customHeight="1">
      <c r="A33" s="2465" t="s">
        <v>3312</v>
      </c>
      <c r="B33" s="2465"/>
      <c r="C33" s="583">
        <v>0</v>
      </c>
      <c r="E33" s="581" t="s">
        <v>38</v>
      </c>
      <c r="G33" s="581" t="s">
        <v>38</v>
      </c>
      <c r="I33" s="580" t="s">
        <v>38</v>
      </c>
      <c r="K33" s="581" t="s">
        <v>38</v>
      </c>
      <c r="M33" s="2468" t="s">
        <v>38</v>
      </c>
      <c r="N33" s="2468"/>
      <c r="P33" s="2468" t="s">
        <v>38</v>
      </c>
      <c r="Q33" s="2468"/>
    </row>
    <row r="34" spans="1:17" ht="13.35" customHeight="1">
      <c r="A34" s="2465" t="s">
        <v>3313</v>
      </c>
      <c r="B34" s="2465"/>
      <c r="C34" s="583">
        <v>0</v>
      </c>
      <c r="E34" s="581" t="s">
        <v>38</v>
      </c>
      <c r="G34" s="581" t="s">
        <v>38</v>
      </c>
      <c r="I34" s="580" t="s">
        <v>38</v>
      </c>
      <c r="K34" s="581" t="s">
        <v>38</v>
      </c>
      <c r="M34" s="2468" t="s">
        <v>38</v>
      </c>
      <c r="N34" s="2468"/>
      <c r="P34" s="2468" t="s">
        <v>38</v>
      </c>
      <c r="Q34" s="2468"/>
    </row>
    <row r="35" spans="1:17" ht="13.35" customHeight="1">
      <c r="A35" s="2465" t="s">
        <v>3314</v>
      </c>
      <c r="B35" s="2465"/>
      <c r="C35" s="583">
        <v>0</v>
      </c>
      <c r="E35" s="581" t="s">
        <v>38</v>
      </c>
      <c r="G35" s="581" t="s">
        <v>38</v>
      </c>
      <c r="I35" s="580" t="s">
        <v>38</v>
      </c>
      <c r="K35" s="581" t="s">
        <v>38</v>
      </c>
      <c r="M35" s="2468" t="s">
        <v>38</v>
      </c>
      <c r="N35" s="2468"/>
      <c r="P35" s="2468" t="s">
        <v>38</v>
      </c>
      <c r="Q35" s="2468"/>
    </row>
    <row r="36" spans="1:17" ht="13.35" customHeight="1">
      <c r="A36" s="2465" t="s">
        <v>888</v>
      </c>
      <c r="B36" s="2465"/>
      <c r="C36" s="583">
        <v>55024</v>
      </c>
      <c r="E36" s="581" t="s">
        <v>38</v>
      </c>
      <c r="G36" s="581" t="s">
        <v>38</v>
      </c>
      <c r="I36" s="580" t="s">
        <v>38</v>
      </c>
      <c r="K36" s="581" t="s">
        <v>38</v>
      </c>
      <c r="M36" s="2468" t="s">
        <v>38</v>
      </c>
      <c r="N36" s="2468"/>
      <c r="P36" s="2468" t="s">
        <v>38</v>
      </c>
      <c r="Q36" s="2468"/>
    </row>
    <row r="37" spans="1:17" ht="13.35" customHeight="1">
      <c r="A37" s="2465" t="s">
        <v>3233</v>
      </c>
      <c r="B37" s="2465"/>
      <c r="C37" s="583">
        <v>0</v>
      </c>
      <c r="E37" s="581" t="s">
        <v>38</v>
      </c>
      <c r="G37" s="581" t="s">
        <v>38</v>
      </c>
      <c r="I37" s="580" t="s">
        <v>38</v>
      </c>
      <c r="K37" s="581" t="s">
        <v>38</v>
      </c>
      <c r="M37" s="2468" t="s">
        <v>38</v>
      </c>
      <c r="N37" s="2468"/>
      <c r="P37" s="2468" t="s">
        <v>38</v>
      </c>
      <c r="Q37" s="2468"/>
    </row>
    <row r="38" spans="1:17" ht="13.35" customHeight="1">
      <c r="A38" s="2466" t="s">
        <v>3234</v>
      </c>
      <c r="B38" s="2466"/>
      <c r="C38" s="584">
        <v>348380</v>
      </c>
      <c r="E38" s="581" t="s">
        <v>38</v>
      </c>
      <c r="G38" s="581" t="s">
        <v>38</v>
      </c>
      <c r="I38" s="580" t="s">
        <v>38</v>
      </c>
      <c r="K38" s="581" t="s">
        <v>38</v>
      </c>
      <c r="M38" s="2468" t="s">
        <v>38</v>
      </c>
      <c r="N38" s="2468"/>
      <c r="P38" s="2468" t="s">
        <v>38</v>
      </c>
      <c r="Q38" s="2468"/>
    </row>
    <row r="39" spans="1:17" ht="13.35" customHeight="1">
      <c r="A39" s="2465" t="s">
        <v>38</v>
      </c>
      <c r="B39" s="2465"/>
      <c r="C39" s="583" t="s">
        <v>38</v>
      </c>
      <c r="E39" s="581" t="s">
        <v>38</v>
      </c>
      <c r="G39" s="581" t="s">
        <v>38</v>
      </c>
      <c r="I39" s="580" t="s">
        <v>38</v>
      </c>
      <c r="K39" s="581" t="s">
        <v>38</v>
      </c>
      <c r="M39" s="2468" t="s">
        <v>38</v>
      </c>
      <c r="N39" s="2468"/>
      <c r="P39" s="2468" t="s">
        <v>38</v>
      </c>
      <c r="Q39" s="2468"/>
    </row>
    <row r="40" spans="1:17" ht="13.35" customHeight="1">
      <c r="A40" s="2465" t="s">
        <v>38</v>
      </c>
      <c r="B40" s="2465"/>
      <c r="C40" s="583" t="s">
        <v>38</v>
      </c>
      <c r="E40" s="581" t="s">
        <v>38</v>
      </c>
      <c r="G40" s="581" t="s">
        <v>38</v>
      </c>
      <c r="I40" s="580" t="s">
        <v>38</v>
      </c>
      <c r="K40" s="581" t="s">
        <v>38</v>
      </c>
      <c r="M40" s="2468" t="s">
        <v>38</v>
      </c>
      <c r="N40" s="2468"/>
      <c r="P40" s="2468" t="s">
        <v>38</v>
      </c>
      <c r="Q40" s="2468"/>
    </row>
    <row r="41" spans="1:17" ht="13.35" customHeight="1">
      <c r="A41" s="2466" t="s">
        <v>3145</v>
      </c>
      <c r="B41" s="2466"/>
      <c r="C41" s="584">
        <v>60478064</v>
      </c>
      <c r="E41" s="581" t="s">
        <v>38</v>
      </c>
      <c r="G41" s="581" t="s">
        <v>38</v>
      </c>
      <c r="I41" s="580" t="s">
        <v>38</v>
      </c>
      <c r="K41" s="581" t="s">
        <v>38</v>
      </c>
      <c r="M41" s="2468" t="s">
        <v>38</v>
      </c>
      <c r="N41" s="2468"/>
      <c r="P41" s="2468" t="s">
        <v>38</v>
      </c>
      <c r="Q41" s="2468"/>
    </row>
    <row r="42" spans="1:17" ht="13.35" customHeight="1">
      <c r="A42" s="2465" t="s">
        <v>3170</v>
      </c>
      <c r="B42" s="2465"/>
      <c r="C42" s="583">
        <v>399261</v>
      </c>
      <c r="E42" s="581" t="s">
        <v>38</v>
      </c>
      <c r="G42" s="581" t="s">
        <v>38</v>
      </c>
      <c r="I42" s="580" t="s">
        <v>38</v>
      </c>
      <c r="K42" s="581" t="s">
        <v>38</v>
      </c>
      <c r="M42" s="2468" t="s">
        <v>38</v>
      </c>
      <c r="N42" s="2468"/>
      <c r="P42" s="2468" t="s">
        <v>38</v>
      </c>
      <c r="Q42" s="2468"/>
    </row>
    <row r="43" spans="1:17" ht="13.35" customHeight="1">
      <c r="A43" s="2466" t="s">
        <v>3235</v>
      </c>
      <c r="B43" s="2466"/>
      <c r="C43" s="584">
        <v>152</v>
      </c>
      <c r="E43" s="581" t="s">
        <v>38</v>
      </c>
      <c r="G43" s="582" t="s">
        <v>38</v>
      </c>
      <c r="I43" s="580" t="s">
        <v>38</v>
      </c>
      <c r="K43" s="581" t="s">
        <v>38</v>
      </c>
      <c r="M43" s="2468" t="s">
        <v>38</v>
      </c>
      <c r="N43" s="2468"/>
      <c r="P43" s="2468" t="s">
        <v>38</v>
      </c>
      <c r="Q43" s="2468"/>
    </row>
    <row r="44" spans="1:17" ht="13.35" customHeight="1">
      <c r="A44" s="2465" t="s">
        <v>38</v>
      </c>
      <c r="B44" s="2465"/>
      <c r="C44" s="583" t="s">
        <v>38</v>
      </c>
      <c r="E44" s="581" t="s">
        <v>38</v>
      </c>
      <c r="G44" s="581" t="s">
        <v>38</v>
      </c>
      <c r="I44" s="580" t="s">
        <v>38</v>
      </c>
      <c r="K44" s="581" t="s">
        <v>38</v>
      </c>
      <c r="M44" s="2468" t="s">
        <v>38</v>
      </c>
      <c r="N44" s="2468"/>
      <c r="P44" s="2468" t="s">
        <v>38</v>
      </c>
      <c r="Q44" s="2468"/>
    </row>
    <row r="45" spans="1:17" ht="13.35" customHeight="1">
      <c r="A45" s="2465" t="s">
        <v>38</v>
      </c>
      <c r="B45" s="2465"/>
      <c r="C45" s="583" t="s">
        <v>38</v>
      </c>
      <c r="E45" s="581" t="s">
        <v>38</v>
      </c>
      <c r="G45" s="581" t="s">
        <v>38</v>
      </c>
      <c r="I45" s="580" t="s">
        <v>38</v>
      </c>
      <c r="K45" s="581" t="s">
        <v>38</v>
      </c>
      <c r="M45" s="2468" t="s">
        <v>38</v>
      </c>
      <c r="N45" s="2468"/>
      <c r="P45" s="2468" t="s">
        <v>38</v>
      </c>
      <c r="Q45" s="2468"/>
    </row>
    <row r="46" spans="1:17" ht="13.35" customHeight="1">
      <c r="A46" s="2465" t="s">
        <v>38</v>
      </c>
      <c r="B46" s="2465"/>
      <c r="C46" s="583" t="s">
        <v>38</v>
      </c>
      <c r="E46" s="581" t="s">
        <v>38</v>
      </c>
      <c r="G46" s="581" t="s">
        <v>38</v>
      </c>
      <c r="I46" s="580" t="s">
        <v>38</v>
      </c>
      <c r="K46" s="581" t="s">
        <v>38</v>
      </c>
      <c r="M46" s="2468" t="s">
        <v>38</v>
      </c>
      <c r="N46" s="2468"/>
      <c r="P46" s="2468" t="s">
        <v>38</v>
      </c>
      <c r="Q46" s="2468"/>
    </row>
    <row r="47" spans="1:17" ht="13.35" customHeight="1">
      <c r="A47" s="2466" t="s">
        <v>3236</v>
      </c>
      <c r="B47" s="2466"/>
      <c r="C47" s="583" t="s">
        <v>38</v>
      </c>
      <c r="E47" s="581" t="s">
        <v>38</v>
      </c>
      <c r="G47" s="581" t="s">
        <v>38</v>
      </c>
      <c r="I47" s="580" t="s">
        <v>38</v>
      </c>
      <c r="K47" s="581" t="s">
        <v>38</v>
      </c>
      <c r="M47" s="2468" t="s">
        <v>38</v>
      </c>
      <c r="N47" s="2468"/>
      <c r="P47" s="2468" t="s">
        <v>38</v>
      </c>
      <c r="Q47" s="2468"/>
    </row>
    <row r="48" spans="1:17" ht="13.35" customHeight="1">
      <c r="A48" s="2465" t="s">
        <v>3237</v>
      </c>
      <c r="B48" s="2465"/>
      <c r="C48" s="583">
        <v>100</v>
      </c>
      <c r="E48" s="581" t="s">
        <v>38</v>
      </c>
      <c r="G48" s="581" t="s">
        <v>38</v>
      </c>
      <c r="I48" s="580" t="s">
        <v>38</v>
      </c>
      <c r="K48" s="581" t="s">
        <v>38</v>
      </c>
      <c r="M48" s="2468" t="s">
        <v>38</v>
      </c>
      <c r="N48" s="2468"/>
      <c r="P48" s="2468" t="s">
        <v>38</v>
      </c>
      <c r="Q48" s="2468"/>
    </row>
    <row r="49" spans="1:17" ht="13.35" customHeight="1">
      <c r="A49" s="2465" t="s">
        <v>3238</v>
      </c>
      <c r="B49" s="2465"/>
      <c r="C49" s="583">
        <v>5</v>
      </c>
      <c r="E49" s="581" t="s">
        <v>38</v>
      </c>
      <c r="G49" s="581" t="s">
        <v>3315</v>
      </c>
      <c r="I49" s="580" t="s">
        <v>38</v>
      </c>
      <c r="K49" s="581" t="s">
        <v>38</v>
      </c>
      <c r="M49" s="2468" t="s">
        <v>38</v>
      </c>
      <c r="N49" s="2468"/>
      <c r="P49" s="2468" t="s">
        <v>38</v>
      </c>
      <c r="Q49" s="2468"/>
    </row>
    <row r="50" spans="1:17" ht="13.35" customHeight="1">
      <c r="A50" s="2465" t="s">
        <v>3284</v>
      </c>
      <c r="B50" s="2465"/>
      <c r="C50" s="583">
        <v>46</v>
      </c>
      <c r="E50" s="581" t="s">
        <v>38</v>
      </c>
      <c r="G50" s="581" t="s">
        <v>3316</v>
      </c>
      <c r="I50" s="580" t="s">
        <v>38</v>
      </c>
      <c r="K50" s="581" t="s">
        <v>38</v>
      </c>
      <c r="M50" s="2468" t="s">
        <v>38</v>
      </c>
      <c r="N50" s="2468"/>
      <c r="P50" s="2468" t="s">
        <v>38</v>
      </c>
      <c r="Q50" s="2468"/>
    </row>
    <row r="51" spans="1:17" ht="13.35" customHeight="1">
      <c r="A51" s="2466" t="s">
        <v>2928</v>
      </c>
      <c r="B51" s="2466"/>
      <c r="C51" s="584">
        <v>152</v>
      </c>
      <c r="E51" s="581" t="s">
        <v>38</v>
      </c>
      <c r="G51" s="581" t="s">
        <v>38</v>
      </c>
      <c r="I51" s="580" t="s">
        <v>38</v>
      </c>
      <c r="K51" s="581" t="s">
        <v>38</v>
      </c>
      <c r="M51" s="2468" t="s">
        <v>38</v>
      </c>
      <c r="N51" s="2468"/>
      <c r="P51" s="2468" t="s">
        <v>38</v>
      </c>
      <c r="Q51" s="2468"/>
    </row>
    <row r="52" spans="1:17" ht="13.35" customHeight="1">
      <c r="A52" s="2465" t="s">
        <v>38</v>
      </c>
      <c r="B52" s="2465"/>
      <c r="C52" s="583" t="s">
        <v>38</v>
      </c>
      <c r="E52" s="581" t="s">
        <v>38</v>
      </c>
      <c r="G52" s="581" t="s">
        <v>38</v>
      </c>
      <c r="I52" s="580" t="s">
        <v>38</v>
      </c>
      <c r="K52" s="581" t="s">
        <v>38</v>
      </c>
      <c r="M52" s="2468" t="s">
        <v>38</v>
      </c>
      <c r="N52" s="2468"/>
      <c r="P52" s="2468" t="s">
        <v>38</v>
      </c>
      <c r="Q52" s="2468"/>
    </row>
    <row r="53" spans="1:17" ht="13.35" customHeight="1">
      <c r="A53" s="2465" t="s">
        <v>38</v>
      </c>
      <c r="B53" s="2465"/>
      <c r="C53" s="583" t="s">
        <v>38</v>
      </c>
      <c r="E53" s="581" t="s">
        <v>38</v>
      </c>
      <c r="G53" s="581" t="s">
        <v>38</v>
      </c>
      <c r="I53" s="580" t="s">
        <v>38</v>
      </c>
      <c r="K53" s="581" t="s">
        <v>38</v>
      </c>
      <c r="M53" s="2468" t="s">
        <v>38</v>
      </c>
      <c r="N53" s="2468"/>
      <c r="P53" s="2468" t="s">
        <v>38</v>
      </c>
      <c r="Q53" s="2468"/>
    </row>
    <row r="54" spans="1:17" ht="13.35" customHeight="1">
      <c r="A54" s="2466" t="s">
        <v>3241</v>
      </c>
      <c r="B54" s="2466"/>
      <c r="C54" s="583" t="s">
        <v>38</v>
      </c>
      <c r="E54" s="581" t="s">
        <v>38</v>
      </c>
      <c r="G54" s="581" t="s">
        <v>38</v>
      </c>
      <c r="I54" s="580" t="s">
        <v>38</v>
      </c>
      <c r="K54" s="581" t="s">
        <v>38</v>
      </c>
      <c r="M54" s="2468" t="s">
        <v>38</v>
      </c>
      <c r="N54" s="2468"/>
      <c r="P54" s="2468" t="s">
        <v>38</v>
      </c>
      <c r="Q54" s="2468"/>
    </row>
    <row r="55" spans="1:17" ht="13.35" customHeight="1">
      <c r="A55" s="2466" t="s">
        <v>3174</v>
      </c>
      <c r="B55" s="2466"/>
      <c r="C55" s="583" t="s">
        <v>38</v>
      </c>
      <c r="E55" s="581" t="s">
        <v>38</v>
      </c>
      <c r="G55" s="581" t="s">
        <v>38</v>
      </c>
      <c r="I55" s="580" t="s">
        <v>38</v>
      </c>
      <c r="K55" s="581" t="s">
        <v>38</v>
      </c>
      <c r="M55" s="2468" t="s">
        <v>38</v>
      </c>
      <c r="N55" s="2468"/>
      <c r="P55" s="2468" t="s">
        <v>38</v>
      </c>
      <c r="Q55" s="2468"/>
    </row>
    <row r="56" spans="1:17" ht="13.35" customHeight="1">
      <c r="A56" s="2465" t="s">
        <v>3286</v>
      </c>
      <c r="B56" s="2465"/>
      <c r="C56" s="583">
        <v>2242097</v>
      </c>
      <c r="E56" s="581" t="s">
        <v>38</v>
      </c>
      <c r="G56" s="581" t="s">
        <v>38</v>
      </c>
      <c r="I56" s="580" t="s">
        <v>38</v>
      </c>
      <c r="K56" s="581" t="s">
        <v>38</v>
      </c>
      <c r="M56" s="2468" t="s">
        <v>38</v>
      </c>
      <c r="N56" s="2468"/>
      <c r="P56" s="2468" t="s">
        <v>38</v>
      </c>
      <c r="Q56" s="2468"/>
    </row>
    <row r="57" spans="1:17" ht="13.35" customHeight="1">
      <c r="A57" s="2465" t="s">
        <v>3317</v>
      </c>
      <c r="B57" s="2465"/>
      <c r="C57" s="583">
        <v>0</v>
      </c>
      <c r="E57" s="581" t="s">
        <v>38</v>
      </c>
      <c r="G57" s="581" t="s">
        <v>38</v>
      </c>
      <c r="I57" s="580" t="s">
        <v>38</v>
      </c>
      <c r="K57" s="581" t="s">
        <v>38</v>
      </c>
      <c r="M57" s="2468" t="s">
        <v>38</v>
      </c>
      <c r="N57" s="2468"/>
      <c r="P57" s="2468" t="s">
        <v>38</v>
      </c>
      <c r="Q57" s="2468"/>
    </row>
    <row r="58" spans="1:17" ht="13.35" customHeight="1">
      <c r="A58" s="2465" t="s">
        <v>3318</v>
      </c>
      <c r="B58" s="2465"/>
      <c r="C58" s="583">
        <v>0</v>
      </c>
      <c r="E58" s="581" t="s">
        <v>38</v>
      </c>
      <c r="G58" s="581" t="s">
        <v>38</v>
      </c>
      <c r="I58" s="580" t="s">
        <v>38</v>
      </c>
      <c r="K58" s="581" t="s">
        <v>38</v>
      </c>
      <c r="M58" s="2468" t="s">
        <v>38</v>
      </c>
      <c r="N58" s="2468"/>
      <c r="P58" s="2468" t="s">
        <v>38</v>
      </c>
      <c r="Q58" s="2468"/>
    </row>
    <row r="59" spans="1:17" ht="13.35" customHeight="1">
      <c r="A59" s="2465" t="s">
        <v>3319</v>
      </c>
      <c r="B59" s="2465"/>
      <c r="C59" s="583">
        <v>0</v>
      </c>
      <c r="E59" s="581" t="s">
        <v>38</v>
      </c>
      <c r="G59" s="581" t="s">
        <v>38</v>
      </c>
      <c r="I59" s="580" t="s">
        <v>38</v>
      </c>
      <c r="K59" s="581" t="s">
        <v>38</v>
      </c>
      <c r="M59" s="2468" t="s">
        <v>38</v>
      </c>
      <c r="N59" s="2468"/>
      <c r="P59" s="2468" t="s">
        <v>38</v>
      </c>
      <c r="Q59" s="2468"/>
    </row>
    <row r="60" spans="1:17" ht="13.35" customHeight="1">
      <c r="A60" s="2465" t="s">
        <v>1270</v>
      </c>
      <c r="B60" s="2465"/>
      <c r="C60" s="583">
        <v>0</v>
      </c>
      <c r="E60" s="581" t="s">
        <v>38</v>
      </c>
      <c r="G60" s="581" t="s">
        <v>38</v>
      </c>
      <c r="I60" s="580" t="s">
        <v>38</v>
      </c>
      <c r="K60" s="581" t="s">
        <v>38</v>
      </c>
      <c r="M60" s="2468" t="s">
        <v>38</v>
      </c>
      <c r="N60" s="2468"/>
      <c r="P60" s="2468" t="s">
        <v>38</v>
      </c>
      <c r="Q60" s="2468"/>
    </row>
    <row r="61" spans="1:17" ht="13.35" customHeight="1">
      <c r="A61" s="2465" t="s">
        <v>3320</v>
      </c>
      <c r="B61" s="2465"/>
      <c r="C61" s="583">
        <v>0</v>
      </c>
      <c r="E61" s="581" t="s">
        <v>38</v>
      </c>
      <c r="G61" s="581" t="s">
        <v>38</v>
      </c>
      <c r="I61" s="580" t="s">
        <v>38</v>
      </c>
      <c r="K61" s="581" t="s">
        <v>38</v>
      </c>
      <c r="M61" s="2468" t="s">
        <v>38</v>
      </c>
      <c r="N61" s="2468"/>
      <c r="P61" s="2468" t="s">
        <v>38</v>
      </c>
      <c r="Q61" s="2468"/>
    </row>
    <row r="62" spans="1:17" ht="13.35" customHeight="1">
      <c r="A62" s="2465" t="s">
        <v>3321</v>
      </c>
      <c r="B62" s="2465"/>
      <c r="C62" s="583">
        <v>0</v>
      </c>
      <c r="E62" s="581" t="s">
        <v>38</v>
      </c>
      <c r="G62" s="581" t="s">
        <v>38</v>
      </c>
      <c r="I62" s="580" t="s">
        <v>38</v>
      </c>
      <c r="K62" s="581" t="s">
        <v>38</v>
      </c>
      <c r="M62" s="2468" t="s">
        <v>38</v>
      </c>
      <c r="N62" s="2468"/>
      <c r="P62" s="2468" t="s">
        <v>38</v>
      </c>
      <c r="Q62" s="2468"/>
    </row>
    <row r="63" spans="1:17" ht="13.35" customHeight="1">
      <c r="A63" s="2465" t="s">
        <v>238</v>
      </c>
      <c r="B63" s="2465"/>
      <c r="C63" s="583">
        <v>216390</v>
      </c>
      <c r="E63" s="581" t="s">
        <v>38</v>
      </c>
      <c r="G63" s="581" t="s">
        <v>38</v>
      </c>
      <c r="I63" s="580" t="s">
        <v>38</v>
      </c>
      <c r="K63" s="581" t="s">
        <v>38</v>
      </c>
      <c r="M63" s="2468" t="s">
        <v>38</v>
      </c>
      <c r="N63" s="2468"/>
      <c r="P63" s="2468" t="s">
        <v>38</v>
      </c>
      <c r="Q63" s="2468"/>
    </row>
    <row r="64" spans="1:17" ht="13.35" customHeight="1">
      <c r="A64" s="2465" t="s">
        <v>3295</v>
      </c>
      <c r="B64" s="2465"/>
      <c r="C64" s="583">
        <v>333048</v>
      </c>
      <c r="E64" s="581" t="s">
        <v>38</v>
      </c>
      <c r="G64" s="581" t="s">
        <v>38</v>
      </c>
      <c r="I64" s="580" t="s">
        <v>38</v>
      </c>
      <c r="K64" s="581" t="s">
        <v>38</v>
      </c>
      <c r="M64" s="2468" t="s">
        <v>38</v>
      </c>
      <c r="N64" s="2468"/>
      <c r="P64" s="2468" t="s">
        <v>38</v>
      </c>
      <c r="Q64" s="2468"/>
    </row>
    <row r="65" spans="1:17" ht="13.35" customHeight="1">
      <c r="A65" s="2465" t="s">
        <v>3245</v>
      </c>
      <c r="B65" s="2465"/>
      <c r="C65" s="583">
        <v>0</v>
      </c>
      <c r="E65" s="581" t="s">
        <v>38</v>
      </c>
      <c r="G65" s="581" t="s">
        <v>38</v>
      </c>
      <c r="I65" s="580" t="s">
        <v>38</v>
      </c>
      <c r="K65" s="581" t="s">
        <v>38</v>
      </c>
      <c r="M65" s="2468" t="s">
        <v>38</v>
      </c>
      <c r="N65" s="2468"/>
      <c r="P65" s="2468" t="s">
        <v>38</v>
      </c>
      <c r="Q65" s="2468"/>
    </row>
    <row r="66" spans="1:17" ht="13.35" customHeight="1">
      <c r="A66" s="2465" t="s">
        <v>3296</v>
      </c>
      <c r="B66" s="2465"/>
      <c r="C66" s="583">
        <v>0</v>
      </c>
      <c r="E66" s="581" t="s">
        <v>38</v>
      </c>
      <c r="G66" s="581" t="s">
        <v>38</v>
      </c>
      <c r="I66" s="580" t="s">
        <v>38</v>
      </c>
      <c r="K66" s="581" t="s">
        <v>38</v>
      </c>
      <c r="M66" s="2468" t="s">
        <v>38</v>
      </c>
      <c r="N66" s="2468"/>
      <c r="P66" s="2468" t="s">
        <v>38</v>
      </c>
      <c r="Q66" s="2468"/>
    </row>
    <row r="67" spans="1:17" ht="13.35" customHeight="1">
      <c r="A67" s="2466" t="s">
        <v>3249</v>
      </c>
      <c r="B67" s="2466"/>
      <c r="C67" s="584">
        <v>2791535</v>
      </c>
      <c r="E67" s="581" t="s">
        <v>38</v>
      </c>
      <c r="G67" s="581" t="s">
        <v>38</v>
      </c>
      <c r="I67" s="580" t="s">
        <v>38</v>
      </c>
      <c r="K67" s="581" t="s">
        <v>38</v>
      </c>
      <c r="M67" s="2468" t="s">
        <v>38</v>
      </c>
      <c r="N67" s="2468"/>
      <c r="P67" s="2468" t="s">
        <v>38</v>
      </c>
      <c r="Q67" s="2468"/>
    </row>
    <row r="68" spans="1:17" ht="13.35" customHeight="1">
      <c r="A68" s="2465" t="s">
        <v>38</v>
      </c>
      <c r="B68" s="2465"/>
      <c r="C68" s="583" t="s">
        <v>38</v>
      </c>
      <c r="E68" s="581" t="s">
        <v>38</v>
      </c>
      <c r="G68" s="581" t="s">
        <v>38</v>
      </c>
      <c r="I68" s="580" t="s">
        <v>38</v>
      </c>
      <c r="K68" s="581" t="s">
        <v>38</v>
      </c>
      <c r="M68" s="2468" t="s">
        <v>38</v>
      </c>
      <c r="N68" s="2468"/>
      <c r="P68" s="2468" t="s">
        <v>38</v>
      </c>
      <c r="Q68" s="2468"/>
    </row>
    <row r="69" spans="1:17" ht="13.35" customHeight="1">
      <c r="A69" s="2465" t="s">
        <v>38</v>
      </c>
      <c r="B69" s="2465"/>
      <c r="C69" s="583" t="s">
        <v>38</v>
      </c>
      <c r="E69" s="581" t="s">
        <v>38</v>
      </c>
      <c r="G69" s="581" t="s">
        <v>38</v>
      </c>
      <c r="I69" s="580" t="s">
        <v>38</v>
      </c>
      <c r="K69" s="581" t="s">
        <v>38</v>
      </c>
      <c r="M69" s="2468" t="s">
        <v>38</v>
      </c>
      <c r="N69" s="2468"/>
      <c r="P69" s="2468" t="s">
        <v>38</v>
      </c>
      <c r="Q69" s="2468"/>
    </row>
    <row r="70" spans="1:17" ht="13.35" customHeight="1">
      <c r="A70" s="2466" t="s">
        <v>3175</v>
      </c>
      <c r="B70" s="2466"/>
      <c r="C70" s="583" t="s">
        <v>38</v>
      </c>
      <c r="E70" s="581" t="s">
        <v>38</v>
      </c>
      <c r="G70" s="581" t="s">
        <v>38</v>
      </c>
      <c r="I70" s="580" t="s">
        <v>38</v>
      </c>
      <c r="K70" s="581" t="s">
        <v>38</v>
      </c>
      <c r="M70" s="2468" t="s">
        <v>38</v>
      </c>
      <c r="N70" s="2468"/>
      <c r="P70" s="2468" t="s">
        <v>38</v>
      </c>
      <c r="Q70" s="2468"/>
    </row>
    <row r="71" spans="1:17" ht="13.35" customHeight="1">
      <c r="A71" s="2465" t="s">
        <v>1534</v>
      </c>
      <c r="B71" s="2465"/>
      <c r="C71" s="583">
        <v>434329</v>
      </c>
      <c r="E71" s="581" t="s">
        <v>38</v>
      </c>
      <c r="G71" s="581" t="s">
        <v>38</v>
      </c>
      <c r="I71" s="580" t="s">
        <v>38</v>
      </c>
      <c r="K71" s="581" t="s">
        <v>38</v>
      </c>
      <c r="M71" s="2468" t="s">
        <v>38</v>
      </c>
      <c r="N71" s="2468"/>
      <c r="P71" s="2468" t="s">
        <v>38</v>
      </c>
      <c r="Q71" s="2468"/>
    </row>
    <row r="72" spans="1:17" ht="13.35" customHeight="1">
      <c r="A72" s="2465" t="s">
        <v>1536</v>
      </c>
      <c r="B72" s="2465"/>
      <c r="C72" s="583">
        <v>80612</v>
      </c>
      <c r="E72" s="581" t="s">
        <v>38</v>
      </c>
      <c r="G72" s="581" t="s">
        <v>38</v>
      </c>
      <c r="I72" s="580" t="s">
        <v>38</v>
      </c>
      <c r="K72" s="581" t="s">
        <v>38</v>
      </c>
      <c r="M72" s="2468" t="s">
        <v>38</v>
      </c>
      <c r="N72" s="2468"/>
      <c r="P72" s="2468" t="s">
        <v>38</v>
      </c>
      <c r="Q72" s="2468"/>
    </row>
    <row r="73" spans="1:17" ht="13.35" customHeight="1">
      <c r="A73" s="2465" t="s">
        <v>3322</v>
      </c>
      <c r="B73" s="2465"/>
      <c r="C73" s="583">
        <v>69493</v>
      </c>
      <c r="E73" s="581" t="s">
        <v>38</v>
      </c>
      <c r="G73" s="581" t="s">
        <v>38</v>
      </c>
      <c r="I73" s="580" t="s">
        <v>38</v>
      </c>
      <c r="K73" s="581" t="s">
        <v>38</v>
      </c>
      <c r="M73" s="2468" t="s">
        <v>38</v>
      </c>
      <c r="N73" s="2468"/>
      <c r="P73" s="2468" t="s">
        <v>38</v>
      </c>
      <c r="Q73" s="2468"/>
    </row>
    <row r="74" spans="1:17" ht="13.35" customHeight="1">
      <c r="A74" s="2465" t="s">
        <v>3251</v>
      </c>
      <c r="B74" s="2465"/>
      <c r="C74" s="583">
        <v>55838</v>
      </c>
      <c r="E74" s="581" t="s">
        <v>38</v>
      </c>
      <c r="G74" s="581" t="s">
        <v>38</v>
      </c>
      <c r="I74" s="580" t="s">
        <v>38</v>
      </c>
      <c r="K74" s="581" t="s">
        <v>38</v>
      </c>
      <c r="M74" s="2468" t="s">
        <v>38</v>
      </c>
      <c r="N74" s="2468"/>
      <c r="P74" s="2468" t="s">
        <v>38</v>
      </c>
      <c r="Q74" s="2468"/>
    </row>
    <row r="75" spans="1:17" ht="13.35" customHeight="1">
      <c r="A75" s="2465" t="s">
        <v>3252</v>
      </c>
      <c r="B75" s="2465"/>
      <c r="C75" s="583">
        <v>9652</v>
      </c>
      <c r="E75" s="581" t="s">
        <v>38</v>
      </c>
      <c r="G75" s="581" t="s">
        <v>38</v>
      </c>
      <c r="I75" s="580" t="s">
        <v>38</v>
      </c>
      <c r="K75" s="581" t="s">
        <v>38</v>
      </c>
      <c r="M75" s="2468" t="s">
        <v>38</v>
      </c>
      <c r="N75" s="2468"/>
      <c r="P75" s="2468" t="s">
        <v>38</v>
      </c>
      <c r="Q75" s="2468"/>
    </row>
    <row r="76" spans="1:17" ht="13.35" customHeight="1">
      <c r="A76" s="2465" t="s">
        <v>3323</v>
      </c>
      <c r="B76" s="2465"/>
      <c r="C76" s="583">
        <v>67568</v>
      </c>
      <c r="E76" s="581" t="s">
        <v>38</v>
      </c>
      <c r="G76" s="581" t="s">
        <v>38</v>
      </c>
      <c r="I76" s="580" t="s">
        <v>38</v>
      </c>
      <c r="K76" s="581" t="s">
        <v>38</v>
      </c>
      <c r="M76" s="2468" t="s">
        <v>38</v>
      </c>
      <c r="N76" s="2468"/>
      <c r="P76" s="2468" t="s">
        <v>38</v>
      </c>
      <c r="Q76" s="2468"/>
    </row>
    <row r="77" spans="1:17" ht="13.35" customHeight="1">
      <c r="A77" s="2465" t="s">
        <v>3254</v>
      </c>
      <c r="B77" s="2465"/>
      <c r="C77" s="583">
        <v>8704</v>
      </c>
      <c r="E77" s="581" t="s">
        <v>38</v>
      </c>
      <c r="G77" s="581" t="s">
        <v>38</v>
      </c>
      <c r="I77" s="580" t="s">
        <v>38</v>
      </c>
      <c r="K77" s="581" t="s">
        <v>38</v>
      </c>
      <c r="M77" s="2468" t="s">
        <v>38</v>
      </c>
      <c r="N77" s="2468"/>
      <c r="P77" s="2468" t="s">
        <v>38</v>
      </c>
      <c r="Q77" s="2468"/>
    </row>
    <row r="78" spans="1:17" ht="13.35" customHeight="1">
      <c r="A78" s="2465" t="s">
        <v>3255</v>
      </c>
      <c r="B78" s="2465"/>
      <c r="C78" s="583">
        <v>3513</v>
      </c>
      <c r="E78" s="581" t="s">
        <v>38</v>
      </c>
      <c r="G78" s="581" t="s">
        <v>38</v>
      </c>
      <c r="I78" s="580" t="s">
        <v>38</v>
      </c>
      <c r="K78" s="581" t="s">
        <v>38</v>
      </c>
      <c r="M78" s="2468" t="s">
        <v>38</v>
      </c>
      <c r="N78" s="2468"/>
      <c r="P78" s="2468" t="s">
        <v>38</v>
      </c>
      <c r="Q78" s="2468"/>
    </row>
    <row r="79" spans="1:17" ht="13.35" customHeight="1">
      <c r="A79" s="2465" t="s">
        <v>3256</v>
      </c>
      <c r="B79" s="2465"/>
      <c r="C79" s="583">
        <v>0</v>
      </c>
      <c r="E79" s="581" t="s">
        <v>38</v>
      </c>
      <c r="G79" s="581" t="s">
        <v>38</v>
      </c>
      <c r="I79" s="580" t="s">
        <v>38</v>
      </c>
      <c r="K79" s="581" t="s">
        <v>38</v>
      </c>
      <c r="M79" s="2468" t="s">
        <v>38</v>
      </c>
      <c r="N79" s="2468"/>
      <c r="P79" s="2468" t="s">
        <v>38</v>
      </c>
      <c r="Q79" s="2468"/>
    </row>
    <row r="80" spans="1:17" ht="13.35" customHeight="1">
      <c r="A80" s="2465" t="s">
        <v>1635</v>
      </c>
      <c r="B80" s="2465"/>
      <c r="C80" s="583">
        <v>590</v>
      </c>
      <c r="E80" s="581" t="s">
        <v>38</v>
      </c>
      <c r="G80" s="581" t="s">
        <v>38</v>
      </c>
      <c r="I80" s="580" t="s">
        <v>38</v>
      </c>
      <c r="K80" s="581" t="s">
        <v>38</v>
      </c>
      <c r="M80" s="2468" t="s">
        <v>38</v>
      </c>
      <c r="N80" s="2468"/>
      <c r="P80" s="2468" t="s">
        <v>38</v>
      </c>
      <c r="Q80" s="2468"/>
    </row>
    <row r="81" spans="1:17" ht="13.35" customHeight="1">
      <c r="A81" s="2465" t="s">
        <v>3259</v>
      </c>
      <c r="B81" s="2465"/>
      <c r="C81" s="583">
        <v>0</v>
      </c>
      <c r="E81" s="581" t="s">
        <v>38</v>
      </c>
      <c r="G81" s="581" t="s">
        <v>38</v>
      </c>
      <c r="I81" s="580" t="s">
        <v>38</v>
      </c>
      <c r="K81" s="581" t="s">
        <v>38</v>
      </c>
      <c r="M81" s="2468" t="s">
        <v>38</v>
      </c>
      <c r="N81" s="2468"/>
      <c r="P81" s="2468" t="s">
        <v>38</v>
      </c>
      <c r="Q81" s="2468"/>
    </row>
    <row r="82" spans="1:17" ht="13.35" customHeight="1">
      <c r="A82" s="2465" t="s">
        <v>1749</v>
      </c>
      <c r="B82" s="2465"/>
      <c r="C82" s="583">
        <v>42566</v>
      </c>
      <c r="E82" s="581" t="s">
        <v>38</v>
      </c>
      <c r="G82" s="581" t="s">
        <v>38</v>
      </c>
      <c r="I82" s="580" t="s">
        <v>38</v>
      </c>
      <c r="K82" s="581" t="s">
        <v>38</v>
      </c>
      <c r="M82" s="2468" t="s">
        <v>38</v>
      </c>
      <c r="N82" s="2468"/>
      <c r="P82" s="2468" t="s">
        <v>38</v>
      </c>
      <c r="Q82" s="2468"/>
    </row>
    <row r="83" spans="1:17" ht="13.35" customHeight="1">
      <c r="A83" s="2465" t="s">
        <v>3298</v>
      </c>
      <c r="B83" s="2465"/>
      <c r="C83" s="583">
        <v>0</v>
      </c>
      <c r="E83" s="581" t="s">
        <v>38</v>
      </c>
      <c r="G83" s="581" t="s">
        <v>38</v>
      </c>
      <c r="I83" s="580" t="s">
        <v>38</v>
      </c>
      <c r="K83" s="581" t="s">
        <v>38</v>
      </c>
      <c r="M83" s="2468" t="s">
        <v>38</v>
      </c>
      <c r="N83" s="2468"/>
      <c r="P83" s="2468" t="s">
        <v>38</v>
      </c>
      <c r="Q83" s="2468"/>
    </row>
    <row r="84" spans="1:17" ht="13.35" customHeight="1">
      <c r="A84" s="2466" t="s">
        <v>3261</v>
      </c>
      <c r="B84" s="2466"/>
      <c r="C84" s="584">
        <v>772864</v>
      </c>
      <c r="E84" s="581" t="s">
        <v>38</v>
      </c>
      <c r="G84" s="581" t="s">
        <v>38</v>
      </c>
      <c r="I84" s="580" t="s">
        <v>38</v>
      </c>
      <c r="K84" s="581" t="s">
        <v>38</v>
      </c>
      <c r="M84" s="2468" t="s">
        <v>38</v>
      </c>
      <c r="N84" s="2468"/>
      <c r="P84" s="2468" t="s">
        <v>38</v>
      </c>
      <c r="Q84" s="2468"/>
    </row>
    <row r="85" spans="1:17" ht="13.35" customHeight="1">
      <c r="A85" s="2465" t="s">
        <v>38</v>
      </c>
      <c r="B85" s="2465"/>
      <c r="C85" s="583" t="s">
        <v>38</v>
      </c>
      <c r="E85" s="581" t="s">
        <v>38</v>
      </c>
      <c r="G85" s="581" t="s">
        <v>38</v>
      </c>
      <c r="I85" s="580" t="s">
        <v>38</v>
      </c>
      <c r="K85" s="581" t="s">
        <v>38</v>
      </c>
      <c r="M85" s="2468" t="s">
        <v>38</v>
      </c>
      <c r="N85" s="2468"/>
      <c r="P85" s="2468" t="s">
        <v>38</v>
      </c>
      <c r="Q85" s="2468"/>
    </row>
    <row r="86" spans="1:17" ht="13.35" customHeight="1">
      <c r="A86" s="2466" t="s">
        <v>3262</v>
      </c>
      <c r="B86" s="2466"/>
      <c r="C86" s="584">
        <v>2018671</v>
      </c>
      <c r="E86" s="581" t="s">
        <v>38</v>
      </c>
      <c r="G86" s="581" t="s">
        <v>38</v>
      </c>
      <c r="I86" s="580" t="s">
        <v>38</v>
      </c>
      <c r="K86" s="581" t="s">
        <v>38</v>
      </c>
      <c r="M86" s="2468" t="s">
        <v>38</v>
      </c>
      <c r="N86" s="2468"/>
      <c r="P86" s="2468" t="s">
        <v>38</v>
      </c>
      <c r="Q86" s="2468"/>
    </row>
    <row r="87" spans="1:17" ht="13.35" customHeight="1">
      <c r="A87" s="2465" t="s">
        <v>38</v>
      </c>
      <c r="B87" s="2465"/>
      <c r="C87" s="583" t="s">
        <v>38</v>
      </c>
      <c r="E87" s="581" t="s">
        <v>38</v>
      </c>
      <c r="G87" s="581" t="s">
        <v>38</v>
      </c>
      <c r="I87" s="580" t="s">
        <v>38</v>
      </c>
      <c r="K87" s="581" t="s">
        <v>38</v>
      </c>
      <c r="M87" s="2468" t="s">
        <v>38</v>
      </c>
      <c r="N87" s="2468"/>
      <c r="P87" s="2468" t="s">
        <v>38</v>
      </c>
      <c r="Q87" s="2468"/>
    </row>
    <row r="88" spans="1:17" ht="13.35" customHeight="1">
      <c r="A88" s="2465" t="s">
        <v>38</v>
      </c>
      <c r="B88" s="2465"/>
      <c r="C88" s="583" t="s">
        <v>38</v>
      </c>
      <c r="E88" s="581" t="s">
        <v>38</v>
      </c>
      <c r="G88" s="581" t="s">
        <v>38</v>
      </c>
      <c r="I88" s="580" t="s">
        <v>38</v>
      </c>
      <c r="K88" s="581" t="s">
        <v>38</v>
      </c>
      <c r="M88" s="2468" t="s">
        <v>38</v>
      </c>
      <c r="N88" s="2468"/>
      <c r="P88" s="2468" t="s">
        <v>38</v>
      </c>
      <c r="Q88" s="2468"/>
    </row>
    <row r="89" spans="1:17" ht="13.35" customHeight="1">
      <c r="A89" s="2465" t="s">
        <v>3263</v>
      </c>
      <c r="B89" s="2465"/>
      <c r="C89" s="583">
        <v>67059</v>
      </c>
      <c r="E89" s="581" t="s">
        <v>38</v>
      </c>
      <c r="G89" s="581" t="s">
        <v>38</v>
      </c>
      <c r="I89" s="580" t="s">
        <v>38</v>
      </c>
      <c r="K89" s="581" t="s">
        <v>38</v>
      </c>
      <c r="M89" s="2468" t="s">
        <v>38</v>
      </c>
      <c r="N89" s="2468"/>
      <c r="P89" s="2468" t="s">
        <v>38</v>
      </c>
      <c r="Q89" s="2468"/>
    </row>
    <row r="90" spans="1:17" ht="13.35" customHeight="1">
      <c r="A90" s="2465" t="s">
        <v>3324</v>
      </c>
      <c r="B90" s="2465"/>
      <c r="C90" s="583">
        <v>1054163</v>
      </c>
      <c r="E90" s="581" t="s">
        <v>38</v>
      </c>
      <c r="G90" s="581" t="s">
        <v>38</v>
      </c>
      <c r="I90" s="580" t="s">
        <v>38</v>
      </c>
      <c r="K90" s="581" t="s">
        <v>38</v>
      </c>
      <c r="M90" s="2468" t="s">
        <v>38</v>
      </c>
      <c r="N90" s="2468"/>
      <c r="P90" s="2468" t="s">
        <v>38</v>
      </c>
      <c r="Q90" s="2468"/>
    </row>
    <row r="91" spans="1:17" ht="13.35" customHeight="1">
      <c r="A91" s="2465" t="s">
        <v>3325</v>
      </c>
      <c r="B91" s="2465"/>
      <c r="C91" s="583">
        <v>1121221</v>
      </c>
      <c r="E91" s="581" t="s">
        <v>38</v>
      </c>
      <c r="G91" s="581" t="s">
        <v>38</v>
      </c>
      <c r="I91" s="580" t="s">
        <v>38</v>
      </c>
      <c r="K91" s="581" t="s">
        <v>38</v>
      </c>
      <c r="M91" s="2468" t="s">
        <v>38</v>
      </c>
      <c r="N91" s="2468"/>
      <c r="P91" s="2468" t="s">
        <v>38</v>
      </c>
      <c r="Q91" s="2468"/>
    </row>
    <row r="92" spans="1:17" ht="13.35" customHeight="1">
      <c r="A92" s="2466" t="s">
        <v>3266</v>
      </c>
      <c r="B92" s="2466"/>
      <c r="C92" s="584">
        <v>3139892</v>
      </c>
      <c r="E92" s="581" t="s">
        <v>38</v>
      </c>
      <c r="G92" s="581" t="s">
        <v>38</v>
      </c>
      <c r="I92" s="580" t="s">
        <v>38</v>
      </c>
      <c r="K92" s="581" t="s">
        <v>38</v>
      </c>
      <c r="M92" s="2468" t="s">
        <v>38</v>
      </c>
      <c r="N92" s="2468"/>
      <c r="P92" s="2468" t="s">
        <v>38</v>
      </c>
      <c r="Q92" s="2468"/>
    </row>
    <row r="93" spans="1:17" ht="13.35" customHeight="1">
      <c r="A93" s="2465" t="s">
        <v>38</v>
      </c>
      <c r="B93" s="2465"/>
      <c r="C93" s="583" t="s">
        <v>38</v>
      </c>
      <c r="E93" s="581" t="s">
        <v>38</v>
      </c>
      <c r="G93" s="581" t="s">
        <v>38</v>
      </c>
      <c r="I93" s="580" t="s">
        <v>38</v>
      </c>
      <c r="K93" s="581" t="s">
        <v>38</v>
      </c>
      <c r="M93" s="2468" t="s">
        <v>38</v>
      </c>
      <c r="N93" s="2468"/>
      <c r="P93" s="2468" t="s">
        <v>38</v>
      </c>
      <c r="Q93" s="2468"/>
    </row>
    <row r="94" spans="1:17" ht="13.35" customHeight="1">
      <c r="A94" s="2467" t="s">
        <v>3267</v>
      </c>
      <c r="B94" s="2467"/>
      <c r="C94" s="583" t="s">
        <v>38</v>
      </c>
      <c r="E94" s="581" t="s">
        <v>38</v>
      </c>
      <c r="G94" s="581" t="s">
        <v>38</v>
      </c>
      <c r="I94" s="580" t="s">
        <v>38</v>
      </c>
      <c r="K94" s="581" t="s">
        <v>38</v>
      </c>
      <c r="M94" s="2468" t="s">
        <v>38</v>
      </c>
      <c r="N94" s="2468"/>
      <c r="P94" s="2468" t="s">
        <v>38</v>
      </c>
      <c r="Q94" s="2468"/>
    </row>
    <row r="95" spans="1:17" ht="13.35" customHeight="1">
      <c r="A95" s="2465" t="s">
        <v>3268</v>
      </c>
      <c r="B95" s="2465"/>
      <c r="C95" s="583">
        <v>55047475</v>
      </c>
      <c r="E95" s="581" t="s">
        <v>38</v>
      </c>
      <c r="G95" s="581" t="s">
        <v>38</v>
      </c>
      <c r="I95" s="580" t="s">
        <v>38</v>
      </c>
      <c r="K95" s="581" t="s">
        <v>38</v>
      </c>
      <c r="M95" s="2468" t="s">
        <v>38</v>
      </c>
      <c r="N95" s="2468"/>
      <c r="P95" s="2468" t="s">
        <v>38</v>
      </c>
      <c r="Q95" s="2468"/>
    </row>
    <row r="96" spans="1:17" ht="13.35" customHeight="1">
      <c r="A96" s="2465" t="s">
        <v>3269</v>
      </c>
      <c r="B96" s="2465"/>
      <c r="C96" s="583">
        <v>3827972</v>
      </c>
      <c r="E96" s="581" t="s">
        <v>38</v>
      </c>
      <c r="G96" s="581" t="s">
        <v>38</v>
      </c>
      <c r="I96" s="580" t="s">
        <v>38</v>
      </c>
      <c r="K96" s="581" t="s">
        <v>38</v>
      </c>
      <c r="M96" s="2468" t="s">
        <v>38</v>
      </c>
      <c r="N96" s="2468"/>
      <c r="P96" s="2468" t="s">
        <v>38</v>
      </c>
      <c r="Q96" s="2468"/>
    </row>
    <row r="97" spans="1:17" ht="13.35" customHeight="1">
      <c r="A97" s="2465" t="s">
        <v>3270</v>
      </c>
      <c r="B97" s="2465"/>
      <c r="C97" s="583">
        <v>-416054</v>
      </c>
      <c r="E97" s="581" t="s">
        <v>38</v>
      </c>
      <c r="G97" s="581" t="s">
        <v>38</v>
      </c>
      <c r="I97" s="580" t="s">
        <v>38</v>
      </c>
      <c r="K97" s="581" t="s">
        <v>38</v>
      </c>
      <c r="M97" s="2468" t="s">
        <v>38</v>
      </c>
      <c r="N97" s="2468"/>
      <c r="P97" s="2468" t="s">
        <v>38</v>
      </c>
      <c r="Q97" s="2468"/>
    </row>
    <row r="98" spans="1:17" ht="13.35" customHeight="1">
      <c r="A98" s="2466" t="s">
        <v>3271</v>
      </c>
      <c r="B98" s="2466"/>
      <c r="C98" s="584">
        <v>58459393</v>
      </c>
      <c r="E98" s="581" t="s">
        <v>38</v>
      </c>
      <c r="G98" s="581" t="s">
        <v>38</v>
      </c>
      <c r="I98" s="580" t="s">
        <v>38</v>
      </c>
      <c r="K98" s="581" t="s">
        <v>38</v>
      </c>
      <c r="M98" s="2468" t="s">
        <v>38</v>
      </c>
      <c r="N98" s="2468"/>
      <c r="P98" s="2468" t="s">
        <v>38</v>
      </c>
      <c r="Q98" s="2468"/>
    </row>
    <row r="99" spans="1:17" ht="13.35" customHeight="1">
      <c r="A99" s="2465" t="s">
        <v>38</v>
      </c>
      <c r="B99" s="2465"/>
      <c r="C99" s="583" t="s">
        <v>38</v>
      </c>
      <c r="E99" s="581" t="s">
        <v>38</v>
      </c>
      <c r="G99" s="581" t="s">
        <v>38</v>
      </c>
      <c r="I99" s="580" t="s">
        <v>38</v>
      </c>
      <c r="K99" s="581" t="s">
        <v>38</v>
      </c>
      <c r="M99" s="2468" t="s">
        <v>38</v>
      </c>
      <c r="N99" s="2468"/>
      <c r="P99" s="2468" t="s">
        <v>38</v>
      </c>
      <c r="Q99" s="2468"/>
    </row>
    <row r="100" spans="1:17" ht="13.35" customHeight="1">
      <c r="A100" s="2465" t="s">
        <v>3263</v>
      </c>
      <c r="B100" s="2465"/>
      <c r="C100" s="583">
        <v>-67059</v>
      </c>
      <c r="E100" s="581" t="s">
        <v>38</v>
      </c>
      <c r="G100" s="581" t="s">
        <v>38</v>
      </c>
      <c r="I100" s="580" t="s">
        <v>38</v>
      </c>
      <c r="K100" s="581" t="s">
        <v>38</v>
      </c>
      <c r="M100" s="2468" t="s">
        <v>38</v>
      </c>
      <c r="N100" s="2468"/>
      <c r="P100" s="2468" t="s">
        <v>38</v>
      </c>
      <c r="Q100" s="2468"/>
    </row>
    <row r="101" spans="1:17" ht="13.35" customHeight="1">
      <c r="A101" s="2465" t="s">
        <v>3324</v>
      </c>
      <c r="B101" s="2465"/>
      <c r="C101" s="583">
        <v>-1054163</v>
      </c>
      <c r="E101" s="581" t="s">
        <v>38</v>
      </c>
      <c r="G101" s="581" t="s">
        <v>38</v>
      </c>
      <c r="I101" s="580" t="s">
        <v>38</v>
      </c>
      <c r="K101" s="581" t="s">
        <v>38</v>
      </c>
      <c r="M101" s="2468" t="s">
        <v>38</v>
      </c>
      <c r="N101" s="2468"/>
      <c r="P101" s="2468" t="s">
        <v>38</v>
      </c>
      <c r="Q101" s="2468"/>
    </row>
    <row r="102" spans="1:17" ht="13.35" customHeight="1">
      <c r="A102" s="2465" t="s">
        <v>3272</v>
      </c>
      <c r="B102" s="2465"/>
      <c r="C102" s="583">
        <v>3139892</v>
      </c>
      <c r="E102" s="581" t="s">
        <v>38</v>
      </c>
      <c r="G102" s="581" t="s">
        <v>38</v>
      </c>
      <c r="I102" s="580" t="s">
        <v>38</v>
      </c>
      <c r="K102" s="581" t="s">
        <v>38</v>
      </c>
      <c r="M102" s="2468" t="s">
        <v>38</v>
      </c>
      <c r="N102" s="2468"/>
      <c r="P102" s="2468" t="s">
        <v>38</v>
      </c>
      <c r="Q102" s="2468"/>
    </row>
    <row r="103" spans="1:17" ht="13.35" customHeight="1">
      <c r="A103" s="2465" t="s">
        <v>3294</v>
      </c>
      <c r="B103" s="2465"/>
      <c r="C103" s="583">
        <v>0</v>
      </c>
      <c r="E103" s="581" t="s">
        <v>38</v>
      </c>
      <c r="G103" s="581" t="s">
        <v>38</v>
      </c>
      <c r="I103" s="580" t="s">
        <v>38</v>
      </c>
      <c r="K103" s="581" t="s">
        <v>38</v>
      </c>
      <c r="M103" s="2468" t="s">
        <v>38</v>
      </c>
      <c r="N103" s="2468"/>
      <c r="P103" s="2468" t="s">
        <v>38</v>
      </c>
      <c r="Q103" s="2468"/>
    </row>
    <row r="104" spans="1:17" ht="13.35" customHeight="1">
      <c r="A104" s="2466" t="s">
        <v>3145</v>
      </c>
      <c r="B104" s="2466"/>
      <c r="C104" s="584">
        <v>60478064</v>
      </c>
      <c r="E104" s="581" t="s">
        <v>38</v>
      </c>
      <c r="G104" s="581" t="s">
        <v>38</v>
      </c>
      <c r="I104" s="580" t="s">
        <v>38</v>
      </c>
      <c r="K104" s="581" t="s">
        <v>38</v>
      </c>
      <c r="M104" s="2468" t="s">
        <v>38</v>
      </c>
      <c r="N104" s="2468"/>
      <c r="P104" s="2468" t="s">
        <v>38</v>
      </c>
      <c r="Q104" s="2468"/>
    </row>
    <row r="105" spans="1:17" ht="13.35" customHeight="1">
      <c r="A105" s="2465" t="s">
        <v>38</v>
      </c>
      <c r="B105" s="2465"/>
      <c r="C105" s="583" t="s">
        <v>38</v>
      </c>
      <c r="E105" s="581" t="s">
        <v>38</v>
      </c>
      <c r="G105" s="581" t="s">
        <v>38</v>
      </c>
      <c r="I105" s="580" t="s">
        <v>38</v>
      </c>
      <c r="K105" s="581" t="s">
        <v>38</v>
      </c>
      <c r="M105" s="2468" t="s">
        <v>38</v>
      </c>
      <c r="N105" s="2468"/>
      <c r="P105" s="2468" t="s">
        <v>38</v>
      </c>
      <c r="Q105" s="2468"/>
    </row>
    <row r="106" spans="1:17" ht="13.35" customHeight="1">
      <c r="A106" s="2465" t="s">
        <v>3092</v>
      </c>
      <c r="B106" s="2465"/>
      <c r="C106" s="583">
        <v>0</v>
      </c>
      <c r="E106" s="581" t="s">
        <v>38</v>
      </c>
      <c r="G106" s="581" t="s">
        <v>38</v>
      </c>
      <c r="I106" s="580" t="s">
        <v>38</v>
      </c>
      <c r="K106" s="581" t="s">
        <v>38</v>
      </c>
      <c r="M106" s="2468" t="s">
        <v>38</v>
      </c>
      <c r="N106" s="2468"/>
      <c r="P106" s="2468" t="s">
        <v>38</v>
      </c>
      <c r="Q106" s="2468"/>
    </row>
    <row r="107" spans="1:17" ht="13.35" customHeight="1">
      <c r="A107" s="2465" t="s">
        <v>38</v>
      </c>
      <c r="B107" s="2465"/>
      <c r="C107" s="583" t="s">
        <v>38</v>
      </c>
      <c r="E107" s="581" t="s">
        <v>38</v>
      </c>
      <c r="G107" s="581" t="s">
        <v>38</v>
      </c>
      <c r="I107" s="580" t="s">
        <v>38</v>
      </c>
      <c r="K107" s="581" t="s">
        <v>38</v>
      </c>
      <c r="M107" s="2468" t="s">
        <v>38</v>
      </c>
      <c r="N107" s="2468"/>
      <c r="P107" s="2468" t="s">
        <v>38</v>
      </c>
      <c r="Q107" s="2468"/>
    </row>
  </sheetData>
  <mergeCells count="321">
    <mergeCell ref="A107:B107"/>
    <mergeCell ref="M107:N107"/>
    <mergeCell ref="P107:Q107"/>
    <mergeCell ref="A105:B105"/>
    <mergeCell ref="M105:N105"/>
    <mergeCell ref="P105:Q105"/>
    <mergeCell ref="A106:B106"/>
    <mergeCell ref="M106:N106"/>
    <mergeCell ref="P106:Q106"/>
    <mergeCell ref="A103:B103"/>
    <mergeCell ref="M103:N103"/>
    <mergeCell ref="P103:Q103"/>
    <mergeCell ref="A104:B104"/>
    <mergeCell ref="M104:N104"/>
    <mergeCell ref="P104:Q104"/>
    <mergeCell ref="A101:B101"/>
    <mergeCell ref="M101:N101"/>
    <mergeCell ref="P101:Q101"/>
    <mergeCell ref="A102:B102"/>
    <mergeCell ref="M102:N102"/>
    <mergeCell ref="P102:Q102"/>
    <mergeCell ref="A99:B99"/>
    <mergeCell ref="M99:N99"/>
    <mergeCell ref="P99:Q99"/>
    <mergeCell ref="A100:B100"/>
    <mergeCell ref="M100:N100"/>
    <mergeCell ref="P100:Q100"/>
    <mergeCell ref="A97:B97"/>
    <mergeCell ref="M97:N97"/>
    <mergeCell ref="P97:Q97"/>
    <mergeCell ref="A98:B98"/>
    <mergeCell ref="M98:N98"/>
    <mergeCell ref="P98:Q98"/>
    <mergeCell ref="A95:B95"/>
    <mergeCell ref="M95:N95"/>
    <mergeCell ref="P95:Q95"/>
    <mergeCell ref="A96:B96"/>
    <mergeCell ref="M96:N96"/>
    <mergeCell ref="P96:Q96"/>
    <mergeCell ref="A93:B93"/>
    <mergeCell ref="M93:N93"/>
    <mergeCell ref="P93:Q93"/>
    <mergeCell ref="A94:B94"/>
    <mergeCell ref="M94:N94"/>
    <mergeCell ref="P94:Q94"/>
    <mergeCell ref="A91:B91"/>
    <mergeCell ref="M91:N91"/>
    <mergeCell ref="P91:Q91"/>
    <mergeCell ref="A92:B92"/>
    <mergeCell ref="M92:N92"/>
    <mergeCell ref="P92:Q92"/>
    <mergeCell ref="A89:B89"/>
    <mergeCell ref="M89:N89"/>
    <mergeCell ref="P89:Q89"/>
    <mergeCell ref="A90:B90"/>
    <mergeCell ref="M90:N90"/>
    <mergeCell ref="P90:Q90"/>
    <mergeCell ref="A87:B87"/>
    <mergeCell ref="M87:N87"/>
    <mergeCell ref="P87:Q87"/>
    <mergeCell ref="A88:B88"/>
    <mergeCell ref="M88:N88"/>
    <mergeCell ref="P88:Q88"/>
    <mergeCell ref="A85:B85"/>
    <mergeCell ref="M85:N85"/>
    <mergeCell ref="P85:Q85"/>
    <mergeCell ref="A86:B86"/>
    <mergeCell ref="M86:N86"/>
    <mergeCell ref="P86:Q86"/>
    <mergeCell ref="A83:B83"/>
    <mergeCell ref="M83:N83"/>
    <mergeCell ref="P83:Q83"/>
    <mergeCell ref="A84:B84"/>
    <mergeCell ref="M84:N84"/>
    <mergeCell ref="P84:Q84"/>
    <mergeCell ref="A81:B81"/>
    <mergeCell ref="M81:N81"/>
    <mergeCell ref="P81:Q81"/>
    <mergeCell ref="A82:B82"/>
    <mergeCell ref="M82:N82"/>
    <mergeCell ref="P82:Q82"/>
    <mergeCell ref="A79:B79"/>
    <mergeCell ref="M79:N79"/>
    <mergeCell ref="P79:Q79"/>
    <mergeCell ref="A80:B80"/>
    <mergeCell ref="M80:N80"/>
    <mergeCell ref="P80:Q80"/>
    <mergeCell ref="A77:B77"/>
    <mergeCell ref="M77:N77"/>
    <mergeCell ref="P77:Q77"/>
    <mergeCell ref="A78:B78"/>
    <mergeCell ref="M78:N78"/>
    <mergeCell ref="P78:Q78"/>
    <mergeCell ref="A75:B75"/>
    <mergeCell ref="M75:N75"/>
    <mergeCell ref="P75:Q75"/>
    <mergeCell ref="A76:B76"/>
    <mergeCell ref="M76:N76"/>
    <mergeCell ref="P76:Q76"/>
    <mergeCell ref="A73:B73"/>
    <mergeCell ref="M73:N73"/>
    <mergeCell ref="P73:Q73"/>
    <mergeCell ref="A74:B74"/>
    <mergeCell ref="M74:N74"/>
    <mergeCell ref="P74:Q74"/>
    <mergeCell ref="A71:B71"/>
    <mergeCell ref="M71:N71"/>
    <mergeCell ref="P71:Q71"/>
    <mergeCell ref="A72:B72"/>
    <mergeCell ref="M72:N72"/>
    <mergeCell ref="P72:Q72"/>
    <mergeCell ref="A69:B69"/>
    <mergeCell ref="M69:N69"/>
    <mergeCell ref="P69:Q69"/>
    <mergeCell ref="A70:B70"/>
    <mergeCell ref="M70:N70"/>
    <mergeCell ref="P70:Q70"/>
    <mergeCell ref="A67:B67"/>
    <mergeCell ref="M67:N67"/>
    <mergeCell ref="P67:Q67"/>
    <mergeCell ref="A68:B68"/>
    <mergeCell ref="M68:N68"/>
    <mergeCell ref="P68:Q68"/>
    <mergeCell ref="A65:B65"/>
    <mergeCell ref="M65:N65"/>
    <mergeCell ref="P65:Q65"/>
    <mergeCell ref="A66:B66"/>
    <mergeCell ref="M66:N66"/>
    <mergeCell ref="P66:Q66"/>
    <mergeCell ref="A63:B63"/>
    <mergeCell ref="M63:N63"/>
    <mergeCell ref="P63:Q63"/>
    <mergeCell ref="A64:B64"/>
    <mergeCell ref="M64:N64"/>
    <mergeCell ref="P64:Q64"/>
    <mergeCell ref="A61:B61"/>
    <mergeCell ref="M61:N61"/>
    <mergeCell ref="P61:Q61"/>
    <mergeCell ref="A62:B62"/>
    <mergeCell ref="M62:N62"/>
    <mergeCell ref="P62:Q62"/>
    <mergeCell ref="A59:B59"/>
    <mergeCell ref="M59:N59"/>
    <mergeCell ref="P59:Q59"/>
    <mergeCell ref="A60:B60"/>
    <mergeCell ref="M60:N60"/>
    <mergeCell ref="P60:Q60"/>
    <mergeCell ref="A57:B57"/>
    <mergeCell ref="M57:N57"/>
    <mergeCell ref="P57:Q57"/>
    <mergeCell ref="A58:B58"/>
    <mergeCell ref="M58:N58"/>
    <mergeCell ref="P58:Q58"/>
    <mergeCell ref="A55:B55"/>
    <mergeCell ref="M55:N55"/>
    <mergeCell ref="P55:Q55"/>
    <mergeCell ref="A56:B56"/>
    <mergeCell ref="M56:N56"/>
    <mergeCell ref="P56:Q56"/>
    <mergeCell ref="A53:B53"/>
    <mergeCell ref="M53:N53"/>
    <mergeCell ref="P53:Q53"/>
    <mergeCell ref="A54:B54"/>
    <mergeCell ref="M54:N54"/>
    <mergeCell ref="P54:Q54"/>
    <mergeCell ref="A51:B51"/>
    <mergeCell ref="M51:N51"/>
    <mergeCell ref="P51:Q51"/>
    <mergeCell ref="A52:B52"/>
    <mergeCell ref="M52:N52"/>
    <mergeCell ref="P52:Q52"/>
    <mergeCell ref="A49:B49"/>
    <mergeCell ref="M49:N49"/>
    <mergeCell ref="P49:Q49"/>
    <mergeCell ref="A50:B50"/>
    <mergeCell ref="M50:N50"/>
    <mergeCell ref="P50:Q50"/>
    <mergeCell ref="A47:B47"/>
    <mergeCell ref="M47:N47"/>
    <mergeCell ref="P47:Q47"/>
    <mergeCell ref="A48:B48"/>
    <mergeCell ref="M48:N48"/>
    <mergeCell ref="P48:Q48"/>
    <mergeCell ref="A45:B45"/>
    <mergeCell ref="M45:N45"/>
    <mergeCell ref="P45:Q45"/>
    <mergeCell ref="A46:B46"/>
    <mergeCell ref="M46:N46"/>
    <mergeCell ref="P46:Q46"/>
    <mergeCell ref="A43:B43"/>
    <mergeCell ref="M43:N43"/>
    <mergeCell ref="P43:Q43"/>
    <mergeCell ref="A44:B44"/>
    <mergeCell ref="M44:N44"/>
    <mergeCell ref="P44:Q44"/>
    <mergeCell ref="A41:B41"/>
    <mergeCell ref="M41:N41"/>
    <mergeCell ref="P41:Q41"/>
    <mergeCell ref="A42:B42"/>
    <mergeCell ref="M42:N42"/>
    <mergeCell ref="P42:Q42"/>
    <mergeCell ref="A39:B39"/>
    <mergeCell ref="M39:N39"/>
    <mergeCell ref="P39:Q39"/>
    <mergeCell ref="A40:B40"/>
    <mergeCell ref="M40:N40"/>
    <mergeCell ref="P40:Q40"/>
    <mergeCell ref="A37:B37"/>
    <mergeCell ref="M37:N37"/>
    <mergeCell ref="P37:Q37"/>
    <mergeCell ref="A38:B38"/>
    <mergeCell ref="M38:N38"/>
    <mergeCell ref="P38:Q38"/>
    <mergeCell ref="A35:B35"/>
    <mergeCell ref="M35:N35"/>
    <mergeCell ref="P35:Q35"/>
    <mergeCell ref="A36:B36"/>
    <mergeCell ref="M36:N36"/>
    <mergeCell ref="P36:Q36"/>
    <mergeCell ref="A33:B33"/>
    <mergeCell ref="M33:N33"/>
    <mergeCell ref="P33:Q33"/>
    <mergeCell ref="A34:B34"/>
    <mergeCell ref="M34:N34"/>
    <mergeCell ref="P34:Q34"/>
    <mergeCell ref="A31:B31"/>
    <mergeCell ref="M31:N31"/>
    <mergeCell ref="P31:Q31"/>
    <mergeCell ref="A32:B32"/>
    <mergeCell ref="M32:N32"/>
    <mergeCell ref="P32:Q32"/>
    <mergeCell ref="A29:B29"/>
    <mergeCell ref="M29:N29"/>
    <mergeCell ref="P29:Q29"/>
    <mergeCell ref="A30:B30"/>
    <mergeCell ref="M30:N30"/>
    <mergeCell ref="P30:Q30"/>
    <mergeCell ref="A27:B27"/>
    <mergeCell ref="M27:N27"/>
    <mergeCell ref="P27:Q27"/>
    <mergeCell ref="A28:B28"/>
    <mergeCell ref="M28:N28"/>
    <mergeCell ref="P28:Q28"/>
    <mergeCell ref="A25:B25"/>
    <mergeCell ref="M25:N25"/>
    <mergeCell ref="P25:Q25"/>
    <mergeCell ref="A26:B26"/>
    <mergeCell ref="M26:N26"/>
    <mergeCell ref="P26:Q26"/>
    <mergeCell ref="A23:B23"/>
    <mergeCell ref="M23:N23"/>
    <mergeCell ref="P23:Q23"/>
    <mergeCell ref="A24:B24"/>
    <mergeCell ref="M24:N24"/>
    <mergeCell ref="P24:Q24"/>
    <mergeCell ref="A21:B21"/>
    <mergeCell ref="M21:N21"/>
    <mergeCell ref="P21:Q21"/>
    <mergeCell ref="A22:B22"/>
    <mergeCell ref="M22:N22"/>
    <mergeCell ref="P22:Q22"/>
    <mergeCell ref="A19:B19"/>
    <mergeCell ref="M19:N19"/>
    <mergeCell ref="P19:Q19"/>
    <mergeCell ref="A20:B20"/>
    <mergeCell ref="M20:N20"/>
    <mergeCell ref="P20:Q20"/>
    <mergeCell ref="A17:B17"/>
    <mergeCell ref="M17:N17"/>
    <mergeCell ref="P17:Q17"/>
    <mergeCell ref="A18:B18"/>
    <mergeCell ref="M18:N18"/>
    <mergeCell ref="P18:Q18"/>
    <mergeCell ref="A15:B15"/>
    <mergeCell ref="M15:N15"/>
    <mergeCell ref="P15:Q15"/>
    <mergeCell ref="A16:B16"/>
    <mergeCell ref="M16:N16"/>
    <mergeCell ref="P16:Q16"/>
    <mergeCell ref="A13:B13"/>
    <mergeCell ref="M13:N13"/>
    <mergeCell ref="P13:Q13"/>
    <mergeCell ref="A14:B14"/>
    <mergeCell ref="M14:N14"/>
    <mergeCell ref="P14:Q14"/>
    <mergeCell ref="A11:B11"/>
    <mergeCell ref="M11:N11"/>
    <mergeCell ref="P11:Q11"/>
    <mergeCell ref="A12:B12"/>
    <mergeCell ref="M12:N12"/>
    <mergeCell ref="P12:Q12"/>
    <mergeCell ref="A9:B9"/>
    <mergeCell ref="M9:N9"/>
    <mergeCell ref="P9:Q9"/>
    <mergeCell ref="A10:B10"/>
    <mergeCell ref="M10:N10"/>
    <mergeCell ref="P10:Q10"/>
    <mergeCell ref="A7:B7"/>
    <mergeCell ref="M7:N7"/>
    <mergeCell ref="P7:Q7"/>
    <mergeCell ref="A8:B8"/>
    <mergeCell ref="M8:N8"/>
    <mergeCell ref="P8:Q8"/>
    <mergeCell ref="A5:B5"/>
    <mergeCell ref="M5:N5"/>
    <mergeCell ref="P5:Q5"/>
    <mergeCell ref="A6:B6"/>
    <mergeCell ref="M6:N6"/>
    <mergeCell ref="P6:Q6"/>
    <mergeCell ref="A1:B1"/>
    <mergeCell ref="M1:N1"/>
    <mergeCell ref="P1:Q1"/>
    <mergeCell ref="A3:B3"/>
    <mergeCell ref="M3:N3"/>
    <mergeCell ref="P3:Q3"/>
    <mergeCell ref="A4:B4"/>
    <mergeCell ref="M4:N4"/>
    <mergeCell ref="P4:Q4"/>
    <mergeCell ref="A2:B2"/>
    <mergeCell ref="M2:N2"/>
    <mergeCell ref="P2:Q2"/>
  </mergeCells>
  <printOptions gridLines="1" gridLinesSet="0"/>
  <pageMargins left="0.75" right="0.75" top="1" bottom="0.75" header="0.5" footer="0.5"/>
  <pageSetup paperSize="9" scale="48" fitToWidth="0" fitToHeight="0" orientation="portrait" r:id="rId1"/>
  <headerFooter alignWithMargins="0"/>
  <colBreaks count="1" manualBreakCount="1">
    <brk id="3"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69"/>
  <sheetViews>
    <sheetView workbookViewId="0">
      <selection activeCell="A3" sqref="A3"/>
    </sheetView>
  </sheetViews>
  <sheetFormatPr defaultColWidth="9.109375" defaultRowHeight="13.8"/>
  <cols>
    <col min="1" max="1" width="13.33203125" style="848" bestFit="1" customWidth="1"/>
    <col min="2" max="2" width="44.88671875" style="848" customWidth="1"/>
    <col min="3" max="3" width="12" style="848" customWidth="1"/>
    <col min="4" max="4" width="13.44140625" style="848" customWidth="1"/>
    <col min="5" max="5" width="14.5546875" style="848" bestFit="1" customWidth="1"/>
    <col min="6" max="6" width="15.5546875" style="848" bestFit="1" customWidth="1"/>
    <col min="7" max="7" width="4.5546875" style="879" customWidth="1"/>
    <col min="8" max="8" width="7.88671875" style="879" bestFit="1" customWidth="1"/>
    <col min="9" max="9" width="39.44140625" style="879" customWidth="1"/>
    <col min="10" max="10" width="13.44140625" style="879" bestFit="1" customWidth="1"/>
    <col min="11" max="13" width="14.44140625" style="879" bestFit="1" customWidth="1"/>
    <col min="14" max="16384" width="9.109375" style="879"/>
  </cols>
  <sheetData>
    <row r="3" spans="1:13">
      <c r="A3" s="844" t="s">
        <v>3671</v>
      </c>
      <c r="B3" s="844" t="s">
        <v>2929</v>
      </c>
      <c r="C3" s="845">
        <v>1110272</v>
      </c>
      <c r="D3" s="845">
        <v>0</v>
      </c>
      <c r="E3" s="845">
        <v>0</v>
      </c>
      <c r="F3" s="845">
        <v>1110272</v>
      </c>
      <c r="H3" s="881">
        <v>5110</v>
      </c>
      <c r="I3" s="879" t="s">
        <v>2929</v>
      </c>
      <c r="J3" s="880">
        <v>79232</v>
      </c>
      <c r="K3" s="880">
        <v>689702</v>
      </c>
      <c r="L3" s="880">
        <v>6078</v>
      </c>
      <c r="M3" s="880">
        <v>775012</v>
      </c>
    </row>
    <row r="4" spans="1:13">
      <c r="A4" s="844" t="s">
        <v>3672</v>
      </c>
      <c r="B4" s="844" t="s">
        <v>2930</v>
      </c>
      <c r="C4" s="845">
        <v>4334096</v>
      </c>
      <c r="D4" s="845">
        <v>53561068</v>
      </c>
      <c r="E4" s="845">
        <v>58754236</v>
      </c>
      <c r="F4" s="845">
        <v>116649400</v>
      </c>
      <c r="H4" s="881">
        <v>5120</v>
      </c>
      <c r="I4" s="879" t="s">
        <v>2930</v>
      </c>
      <c r="J4" s="880">
        <v>39474128</v>
      </c>
      <c r="K4" s="880">
        <v>38794511</v>
      </c>
      <c r="L4" s="880">
        <v>81997020</v>
      </c>
      <c r="M4" s="880">
        <v>160265659</v>
      </c>
    </row>
    <row r="5" spans="1:13">
      <c r="A5" s="844" t="s">
        <v>3673</v>
      </c>
      <c r="B5" s="844" t="s">
        <v>3674</v>
      </c>
      <c r="C5" s="845">
        <v>143444210</v>
      </c>
      <c r="D5" s="845">
        <v>0</v>
      </c>
      <c r="E5" s="845">
        <v>0</v>
      </c>
      <c r="F5" s="845">
        <v>143444210</v>
      </c>
      <c r="H5" s="881">
        <v>5210</v>
      </c>
      <c r="I5" s="879" t="s">
        <v>3674</v>
      </c>
      <c r="J5" s="879">
        <v>0</v>
      </c>
      <c r="K5" s="880">
        <v>227459176</v>
      </c>
      <c r="L5" s="879">
        <v>0</v>
      </c>
      <c r="M5" s="880">
        <v>227459176</v>
      </c>
    </row>
    <row r="6" spans="1:13">
      <c r="A6" s="844" t="s">
        <v>3675</v>
      </c>
      <c r="B6" s="844" t="s">
        <v>3676</v>
      </c>
      <c r="C6" s="845">
        <v>0</v>
      </c>
      <c r="D6" s="845">
        <v>116280750</v>
      </c>
      <c r="E6" s="845">
        <v>11269500</v>
      </c>
      <c r="F6" s="845">
        <v>127550250</v>
      </c>
      <c r="H6" s="881">
        <v>5220</v>
      </c>
      <c r="I6" s="879" t="s">
        <v>3676</v>
      </c>
      <c r="J6" s="880">
        <v>9079500</v>
      </c>
      <c r="K6" s="879">
        <v>0</v>
      </c>
      <c r="L6" s="880">
        <v>60953751</v>
      </c>
      <c r="M6" s="880">
        <v>70033251</v>
      </c>
    </row>
    <row r="7" spans="1:13">
      <c r="A7" s="844" t="s">
        <v>3677</v>
      </c>
      <c r="B7" s="844" t="s">
        <v>3678</v>
      </c>
      <c r="C7" s="845">
        <v>235746575</v>
      </c>
      <c r="D7" s="845">
        <v>0</v>
      </c>
      <c r="E7" s="845">
        <v>0</v>
      </c>
      <c r="F7" s="845">
        <v>235746575</v>
      </c>
      <c r="H7" s="881">
        <v>5230</v>
      </c>
      <c r="I7" s="879" t="s">
        <v>3678</v>
      </c>
      <c r="J7" s="879">
        <v>0</v>
      </c>
      <c r="K7" s="880">
        <v>115367776</v>
      </c>
      <c r="L7" s="879">
        <v>0</v>
      </c>
      <c r="M7" s="880">
        <v>115367776</v>
      </c>
    </row>
    <row r="8" spans="1:13">
      <c r="A8" s="844" t="s">
        <v>3679</v>
      </c>
      <c r="B8" s="844" t="s">
        <v>3680</v>
      </c>
      <c r="C8" s="845">
        <v>0</v>
      </c>
      <c r="D8" s="845">
        <v>0</v>
      </c>
      <c r="E8" s="845">
        <v>0</v>
      </c>
      <c r="F8" s="845">
        <v>0</v>
      </c>
      <c r="H8" s="881">
        <v>5240</v>
      </c>
      <c r="I8" s="879" t="s">
        <v>3680</v>
      </c>
      <c r="J8" s="879">
        <v>0</v>
      </c>
      <c r="K8" s="879">
        <v>0</v>
      </c>
      <c r="L8" s="879">
        <v>0</v>
      </c>
      <c r="M8" s="879">
        <v>0</v>
      </c>
    </row>
    <row r="9" spans="1:13">
      <c r="A9" s="844"/>
      <c r="B9" s="844"/>
      <c r="C9" s="845"/>
      <c r="D9" s="845"/>
      <c r="E9" s="845"/>
      <c r="F9" s="845"/>
      <c r="H9" s="881"/>
    </row>
    <row r="10" spans="1:13">
      <c r="A10" s="844" t="s">
        <v>3681</v>
      </c>
      <c r="B10" s="844" t="s">
        <v>3080</v>
      </c>
      <c r="C10" s="845">
        <v>1465255</v>
      </c>
      <c r="D10" s="845">
        <v>0</v>
      </c>
      <c r="E10" s="845">
        <v>0</v>
      </c>
      <c r="F10" s="845">
        <v>1465255</v>
      </c>
      <c r="H10" s="881">
        <v>5310</v>
      </c>
      <c r="I10" s="879" t="s">
        <v>3080</v>
      </c>
      <c r="J10" s="879">
        <v>0</v>
      </c>
      <c r="K10" s="880">
        <v>2123001</v>
      </c>
      <c r="L10" s="879">
        <v>0</v>
      </c>
      <c r="M10" s="880">
        <v>2123001</v>
      </c>
    </row>
    <row r="11" spans="1:13">
      <c r="A11" s="844" t="s">
        <v>3682</v>
      </c>
      <c r="B11" s="844" t="s">
        <v>3081</v>
      </c>
      <c r="C11" s="845">
        <v>40778</v>
      </c>
      <c r="D11" s="845">
        <v>230728</v>
      </c>
      <c r="E11" s="845">
        <v>236045</v>
      </c>
      <c r="F11" s="845">
        <v>507550</v>
      </c>
      <c r="H11" s="881">
        <v>5410</v>
      </c>
      <c r="I11" s="879" t="s">
        <v>3081</v>
      </c>
      <c r="J11" s="880">
        <v>-24940</v>
      </c>
      <c r="K11" s="880">
        <v>153057</v>
      </c>
      <c r="L11" s="880">
        <v>2163915</v>
      </c>
      <c r="M11" s="880">
        <v>2292032</v>
      </c>
    </row>
    <row r="12" spans="1:13">
      <c r="A12" s="844" t="s">
        <v>3683</v>
      </c>
      <c r="B12" s="844" t="s">
        <v>3684</v>
      </c>
      <c r="C12" s="845">
        <v>28047651</v>
      </c>
      <c r="D12" s="845">
        <v>0</v>
      </c>
      <c r="E12" s="845">
        <v>0</v>
      </c>
      <c r="F12" s="845">
        <v>28047651</v>
      </c>
      <c r="H12" s="881">
        <v>5510</v>
      </c>
      <c r="I12" s="879" t="s">
        <v>3684</v>
      </c>
      <c r="J12" s="879">
        <v>0</v>
      </c>
      <c r="K12" s="879">
        <v>-3</v>
      </c>
      <c r="L12" s="879">
        <v>0</v>
      </c>
      <c r="M12" s="879">
        <v>-3</v>
      </c>
    </row>
    <row r="13" spans="1:13">
      <c r="A13" s="844" t="s">
        <v>3685</v>
      </c>
      <c r="B13" s="844" t="s">
        <v>3686</v>
      </c>
      <c r="C13" s="845">
        <v>201000</v>
      </c>
      <c r="D13" s="845">
        <v>200000</v>
      </c>
      <c r="E13" s="845">
        <v>100000</v>
      </c>
      <c r="F13" s="845">
        <v>501000</v>
      </c>
      <c r="H13" s="881">
        <v>5610</v>
      </c>
      <c r="I13" s="879" t="s">
        <v>3800</v>
      </c>
      <c r="J13" s="880">
        <v>100000</v>
      </c>
      <c r="K13" s="880">
        <v>2701000</v>
      </c>
      <c r="L13" s="880">
        <v>200000</v>
      </c>
      <c r="M13" s="880">
        <v>3001000</v>
      </c>
    </row>
    <row r="14" spans="1:13">
      <c r="A14" s="844" t="s">
        <v>3687</v>
      </c>
      <c r="B14" s="844" t="s">
        <v>3688</v>
      </c>
      <c r="C14" s="845">
        <v>2500000</v>
      </c>
      <c r="D14" s="845">
        <v>0</v>
      </c>
      <c r="E14" s="845">
        <v>0</v>
      </c>
      <c r="F14" s="845">
        <v>2500000</v>
      </c>
    </row>
    <row r="15" spans="1:13">
      <c r="A15" s="844" t="s">
        <v>3689</v>
      </c>
      <c r="B15" s="844" t="s">
        <v>3690</v>
      </c>
      <c r="C15" s="845">
        <v>16500</v>
      </c>
      <c r="D15" s="845">
        <v>16500</v>
      </c>
      <c r="E15" s="845">
        <v>16500</v>
      </c>
      <c r="F15" s="845">
        <v>49500</v>
      </c>
      <c r="H15" s="879">
        <v>5630</v>
      </c>
      <c r="I15" s="879" t="s">
        <v>3690</v>
      </c>
      <c r="J15" s="880">
        <v>16500</v>
      </c>
      <c r="K15" s="880">
        <v>27608</v>
      </c>
      <c r="L15" s="880">
        <v>10016500</v>
      </c>
      <c r="M15" s="880">
        <v>10060608</v>
      </c>
    </row>
    <row r="16" spans="1:13">
      <c r="A16" s="844" t="s">
        <v>3691</v>
      </c>
      <c r="B16" s="844" t="s">
        <v>3083</v>
      </c>
      <c r="C16" s="845">
        <v>91380</v>
      </c>
      <c r="D16" s="845">
        <v>9522</v>
      </c>
      <c r="E16" s="845">
        <v>4874</v>
      </c>
      <c r="F16" s="845">
        <v>105776</v>
      </c>
      <c r="H16" s="879">
        <v>5630</v>
      </c>
      <c r="I16" s="879" t="s">
        <v>3083</v>
      </c>
      <c r="J16" s="880">
        <v>5253</v>
      </c>
      <c r="K16" s="880">
        <v>91989</v>
      </c>
      <c r="L16" s="880">
        <v>10161</v>
      </c>
      <c r="M16" s="880">
        <v>107403</v>
      </c>
    </row>
    <row r="17" spans="1:13">
      <c r="A17" s="844" t="s">
        <v>3692</v>
      </c>
      <c r="B17" s="844" t="s">
        <v>3633</v>
      </c>
      <c r="C17" s="845">
        <v>0</v>
      </c>
      <c r="D17" s="845">
        <v>237516</v>
      </c>
      <c r="E17" s="845">
        <v>23000</v>
      </c>
      <c r="F17" s="845">
        <v>260516</v>
      </c>
      <c r="H17" s="881">
        <v>5710</v>
      </c>
      <c r="I17" s="879" t="s">
        <v>3633</v>
      </c>
      <c r="J17" s="880">
        <v>232425</v>
      </c>
      <c r="K17" s="879">
        <v>0</v>
      </c>
      <c r="L17" s="880">
        <v>1719526</v>
      </c>
      <c r="M17" s="880">
        <v>1951951</v>
      </c>
    </row>
    <row r="18" spans="1:13">
      <c r="A18" s="849" t="s">
        <v>3693</v>
      </c>
      <c r="B18" s="849" t="s">
        <v>2937</v>
      </c>
      <c r="C18" s="850">
        <v>-471787</v>
      </c>
      <c r="D18" s="850">
        <v>-215190</v>
      </c>
      <c r="E18" s="850">
        <v>-88498</v>
      </c>
      <c r="F18" s="850">
        <v>-775475</v>
      </c>
      <c r="H18" s="881">
        <v>6110</v>
      </c>
      <c r="I18" s="879" t="s">
        <v>2937</v>
      </c>
      <c r="J18" s="880">
        <v>-46709</v>
      </c>
      <c r="K18" s="880">
        <v>-237434</v>
      </c>
      <c r="L18" s="880">
        <v>-131534</v>
      </c>
      <c r="M18" s="880">
        <v>-415677</v>
      </c>
    </row>
    <row r="19" spans="1:13">
      <c r="A19" s="849" t="s">
        <v>3694</v>
      </c>
      <c r="B19" s="849" t="s">
        <v>3695</v>
      </c>
      <c r="C19" s="850">
        <v>-61332</v>
      </c>
      <c r="D19" s="850">
        <v>-27975</v>
      </c>
      <c r="E19" s="850">
        <v>-11504</v>
      </c>
      <c r="F19" s="850">
        <v>-100811</v>
      </c>
      <c r="H19" s="881">
        <v>6120</v>
      </c>
      <c r="I19" s="879" t="s">
        <v>3695</v>
      </c>
      <c r="J19" s="880">
        <v>-6070</v>
      </c>
      <c r="K19" s="880">
        <v>-30703</v>
      </c>
      <c r="L19" s="880">
        <v>-17099</v>
      </c>
      <c r="M19" s="880">
        <v>-53872</v>
      </c>
    </row>
    <row r="20" spans="1:13">
      <c r="A20" s="849" t="s">
        <v>3696</v>
      </c>
      <c r="B20" s="849" t="s">
        <v>3697</v>
      </c>
      <c r="C20" s="850">
        <v>-53322</v>
      </c>
      <c r="D20" s="850">
        <v>-24307</v>
      </c>
      <c r="E20" s="850">
        <v>-9997</v>
      </c>
      <c r="F20" s="850">
        <v>-87626</v>
      </c>
      <c r="H20" s="881">
        <v>6210</v>
      </c>
      <c r="I20" s="879" t="s">
        <v>3697</v>
      </c>
      <c r="J20" s="880">
        <v>-5241</v>
      </c>
      <c r="K20" s="880">
        <v>-26742</v>
      </c>
      <c r="L20" s="880">
        <v>-14868</v>
      </c>
      <c r="M20" s="880">
        <v>-46851</v>
      </c>
    </row>
    <row r="21" spans="1:13">
      <c r="A21" s="849" t="s">
        <v>3698</v>
      </c>
      <c r="B21" s="849" t="s">
        <v>3699</v>
      </c>
      <c r="C21" s="850">
        <v>-53855</v>
      </c>
      <c r="D21" s="850">
        <v>-27939</v>
      </c>
      <c r="E21" s="850">
        <v>-11831</v>
      </c>
      <c r="F21" s="850">
        <v>-93625</v>
      </c>
      <c r="H21" s="881">
        <v>6310</v>
      </c>
      <c r="I21" s="879" t="s">
        <v>3699</v>
      </c>
      <c r="J21" s="880">
        <v>-11361</v>
      </c>
      <c r="K21" s="880">
        <v>-62905</v>
      </c>
      <c r="L21" s="880">
        <v>-31952</v>
      </c>
      <c r="M21" s="880">
        <v>-106218</v>
      </c>
    </row>
    <row r="22" spans="1:13">
      <c r="A22" s="849" t="s">
        <v>3700</v>
      </c>
      <c r="B22" s="849" t="s">
        <v>3647</v>
      </c>
      <c r="C22" s="850">
        <v>-28262615</v>
      </c>
      <c r="D22" s="850">
        <v>0</v>
      </c>
      <c r="E22" s="850">
        <v>0</v>
      </c>
      <c r="F22" s="850">
        <v>-28262615</v>
      </c>
      <c r="H22" s="881">
        <v>6410</v>
      </c>
      <c r="I22" s="879" t="s">
        <v>3647</v>
      </c>
      <c r="J22" s="879">
        <v>0</v>
      </c>
      <c r="K22" s="880">
        <v>-2230001</v>
      </c>
      <c r="L22" s="879">
        <v>0</v>
      </c>
      <c r="M22" s="880">
        <v>-2230001</v>
      </c>
    </row>
    <row r="23" spans="1:13">
      <c r="A23" s="849" t="s">
        <v>3701</v>
      </c>
      <c r="B23" s="849" t="s">
        <v>3541</v>
      </c>
      <c r="C23" s="850">
        <v>0</v>
      </c>
      <c r="D23" s="850">
        <v>0</v>
      </c>
      <c r="E23" s="850">
        <v>0</v>
      </c>
      <c r="F23" s="850">
        <v>0</v>
      </c>
    </row>
    <row r="24" spans="1:13">
      <c r="A24" s="849" t="s">
        <v>3702</v>
      </c>
      <c r="B24" s="849" t="s">
        <v>3703</v>
      </c>
      <c r="C24" s="850">
        <v>-1450564</v>
      </c>
      <c r="D24" s="850">
        <v>-1031540</v>
      </c>
      <c r="E24" s="850">
        <v>-548228</v>
      </c>
      <c r="F24" s="850">
        <v>-3030332</v>
      </c>
      <c r="H24" s="881">
        <v>6510</v>
      </c>
      <c r="I24" s="879" t="s">
        <v>3703</v>
      </c>
      <c r="J24" s="880">
        <v>-548228</v>
      </c>
      <c r="K24" s="880">
        <v>-1450564</v>
      </c>
      <c r="L24" s="880">
        <v>-1031540</v>
      </c>
      <c r="M24" s="880">
        <v>-3030332</v>
      </c>
    </row>
    <row r="25" spans="1:13">
      <c r="A25" s="849" t="s">
        <v>3704</v>
      </c>
      <c r="B25" s="849" t="s">
        <v>3705</v>
      </c>
      <c r="C25" s="850">
        <v>-295258</v>
      </c>
      <c r="D25" s="850">
        <v>0</v>
      </c>
      <c r="E25" s="850">
        <v>0</v>
      </c>
      <c r="F25" s="850">
        <v>-295258</v>
      </c>
      <c r="H25" s="881">
        <v>6520</v>
      </c>
      <c r="I25" s="879" t="s">
        <v>3705</v>
      </c>
      <c r="J25" s="879">
        <v>0</v>
      </c>
      <c r="K25" s="880">
        <v>-345734</v>
      </c>
      <c r="L25" s="879">
        <v>0</v>
      </c>
      <c r="M25" s="880">
        <v>-345734</v>
      </c>
    </row>
    <row r="26" spans="1:13">
      <c r="A26" s="849" t="s">
        <v>3706</v>
      </c>
      <c r="B26" s="849" t="s">
        <v>3177</v>
      </c>
      <c r="C26" s="850">
        <v>-177336</v>
      </c>
      <c r="D26" s="850">
        <v>-93044</v>
      </c>
      <c r="E26" s="850">
        <v>-39597</v>
      </c>
      <c r="F26" s="850">
        <v>-309977</v>
      </c>
      <c r="H26" s="881">
        <v>6530</v>
      </c>
      <c r="I26" s="879" t="s">
        <v>3177</v>
      </c>
      <c r="J26" s="880">
        <v>-33079</v>
      </c>
      <c r="K26" s="880">
        <v>-136303</v>
      </c>
      <c r="L26" s="880">
        <v>-78537</v>
      </c>
      <c r="M26" s="880">
        <v>-247919</v>
      </c>
    </row>
    <row r="27" spans="1:13">
      <c r="A27" s="849" t="s">
        <v>3707</v>
      </c>
      <c r="B27" s="849" t="s">
        <v>3076</v>
      </c>
      <c r="C27" s="850">
        <v>-3109034</v>
      </c>
      <c r="D27" s="850">
        <v>-400474</v>
      </c>
      <c r="E27" s="850">
        <v>-185226</v>
      </c>
      <c r="F27" s="850">
        <v>-3694734</v>
      </c>
      <c r="H27" s="881">
        <v>6540</v>
      </c>
      <c r="I27" s="879" t="s">
        <v>3076</v>
      </c>
      <c r="J27" s="880">
        <v>-116453</v>
      </c>
      <c r="K27" s="880">
        <v>-2350689</v>
      </c>
      <c r="L27" s="880">
        <v>-372699</v>
      </c>
      <c r="M27" s="880">
        <v>-2839841</v>
      </c>
    </row>
    <row r="28" spans="1:13">
      <c r="A28" s="849" t="s">
        <v>3708</v>
      </c>
      <c r="B28" s="849" t="s">
        <v>3501</v>
      </c>
      <c r="C28" s="850">
        <v>-1111</v>
      </c>
      <c r="D28" s="850">
        <v>-308</v>
      </c>
      <c r="E28" s="850">
        <v>-233</v>
      </c>
      <c r="F28" s="850">
        <v>-1652</v>
      </c>
      <c r="H28" s="881">
        <v>6550</v>
      </c>
      <c r="I28" s="879" t="s">
        <v>3501</v>
      </c>
      <c r="J28" s="879">
        <v>-307</v>
      </c>
      <c r="K28" s="880">
        <v>-54464</v>
      </c>
      <c r="L28" s="880">
        <v>-16791</v>
      </c>
      <c r="M28" s="880">
        <v>-71562</v>
      </c>
    </row>
    <row r="29" spans="1:13">
      <c r="A29" s="849" t="s">
        <v>3709</v>
      </c>
      <c r="B29" s="849" t="s">
        <v>3600</v>
      </c>
      <c r="C29" s="850">
        <v>-526954</v>
      </c>
      <c r="D29" s="850">
        <v>-2465</v>
      </c>
      <c r="E29" s="850">
        <v>-1041</v>
      </c>
      <c r="F29" s="850">
        <v>-530462</v>
      </c>
      <c r="H29" s="881">
        <v>6560</v>
      </c>
      <c r="I29" s="879" t="s">
        <v>3600</v>
      </c>
      <c r="J29" s="879">
        <v>9</v>
      </c>
      <c r="K29" s="880">
        <v>-209546</v>
      </c>
      <c r="L29" s="879">
        <v>0</v>
      </c>
      <c r="M29" s="880">
        <v>-209537</v>
      </c>
    </row>
    <row r="30" spans="1:13">
      <c r="A30" s="849" t="s">
        <v>3710</v>
      </c>
      <c r="B30" s="849" t="s">
        <v>2932</v>
      </c>
      <c r="C30" s="850">
        <v>-12671</v>
      </c>
      <c r="D30" s="850">
        <v>0</v>
      </c>
      <c r="E30" s="850">
        <v>0</v>
      </c>
      <c r="F30" s="850">
        <v>-12671</v>
      </c>
      <c r="H30" s="881">
        <v>6570</v>
      </c>
      <c r="I30" s="879" t="s">
        <v>2932</v>
      </c>
      <c r="J30" s="879">
        <v>0</v>
      </c>
      <c r="K30" s="879">
        <v>0</v>
      </c>
      <c r="L30" s="879">
        <v>0</v>
      </c>
      <c r="M30" s="879">
        <v>0</v>
      </c>
    </row>
    <row r="31" spans="1:13">
      <c r="A31" s="849" t="s">
        <v>3711</v>
      </c>
      <c r="B31" s="849" t="s">
        <v>3225</v>
      </c>
      <c r="C31" s="850">
        <v>0</v>
      </c>
      <c r="D31" s="850">
        <v>0</v>
      </c>
      <c r="E31" s="850">
        <v>0</v>
      </c>
      <c r="F31" s="850">
        <v>0</v>
      </c>
    </row>
    <row r="32" spans="1:13">
      <c r="A32" s="851" t="s">
        <v>3712</v>
      </c>
      <c r="B32" s="851" t="s">
        <v>3713</v>
      </c>
      <c r="C32" s="852">
        <v>-292134508</v>
      </c>
      <c r="D32" s="852">
        <v>-163987450</v>
      </c>
      <c r="E32" s="852">
        <v>-68150463</v>
      </c>
      <c r="F32" s="852">
        <v>-524272421</v>
      </c>
      <c r="H32" s="881">
        <v>7110</v>
      </c>
      <c r="I32" s="879" t="s">
        <v>3713</v>
      </c>
      <c r="J32" s="880">
        <v>-75519806</v>
      </c>
      <c r="K32" s="880">
        <v>-468778043</v>
      </c>
      <c r="L32" s="880">
        <v>-212944717</v>
      </c>
      <c r="M32" s="880">
        <v>-757242566</v>
      </c>
    </row>
    <row r="33" spans="1:13">
      <c r="A33" s="851" t="s">
        <v>3714</v>
      </c>
      <c r="B33" s="851" t="s">
        <v>3715</v>
      </c>
      <c r="C33" s="852">
        <v>0</v>
      </c>
      <c r="D33" s="852">
        <v>0</v>
      </c>
      <c r="E33" s="852">
        <v>0</v>
      </c>
      <c r="F33" s="852">
        <v>0</v>
      </c>
      <c r="H33" s="881">
        <v>7210</v>
      </c>
      <c r="I33" s="879" t="s">
        <v>3715</v>
      </c>
      <c r="J33" s="879">
        <v>-45</v>
      </c>
      <c r="K33" s="880">
        <v>170850</v>
      </c>
      <c r="L33" s="879">
        <v>908</v>
      </c>
      <c r="M33" s="880">
        <v>171713</v>
      </c>
    </row>
    <row r="34" spans="1:13">
      <c r="A34" s="851" t="s">
        <v>3716</v>
      </c>
      <c r="B34" s="851" t="s">
        <v>3717</v>
      </c>
      <c r="C34" s="852">
        <v>-33044255</v>
      </c>
      <c r="D34" s="852">
        <v>0</v>
      </c>
      <c r="E34" s="852">
        <v>0</v>
      </c>
      <c r="F34" s="852">
        <v>-33044255</v>
      </c>
      <c r="H34" s="881">
        <v>7310</v>
      </c>
      <c r="I34" s="879" t="s">
        <v>3717</v>
      </c>
      <c r="J34" s="880">
        <v>1190099</v>
      </c>
      <c r="K34" s="880">
        <v>12536874</v>
      </c>
      <c r="L34" s="880">
        <v>4676803</v>
      </c>
      <c r="M34" s="880">
        <v>18403776</v>
      </c>
    </row>
    <row r="35" spans="1:13">
      <c r="A35" s="851" t="s">
        <v>3718</v>
      </c>
      <c r="B35" s="851" t="s">
        <v>3719</v>
      </c>
      <c r="C35" s="852">
        <v>0</v>
      </c>
      <c r="D35" s="852">
        <v>0</v>
      </c>
      <c r="E35" s="852">
        <v>0</v>
      </c>
      <c r="F35" s="852">
        <v>0</v>
      </c>
      <c r="H35" s="881">
        <v>7410</v>
      </c>
      <c r="I35" s="879" t="s">
        <v>3719</v>
      </c>
      <c r="J35" s="879">
        <v>0</v>
      </c>
      <c r="K35" s="880">
        <v>28703244</v>
      </c>
      <c r="L35" s="879">
        <v>0</v>
      </c>
      <c r="M35" s="880">
        <v>28703244</v>
      </c>
    </row>
    <row r="36" spans="1:13">
      <c r="A36" s="853" t="s">
        <v>3720</v>
      </c>
      <c r="B36" s="853" t="s">
        <v>3418</v>
      </c>
      <c r="C36" s="854">
        <v>-9707404</v>
      </c>
      <c r="D36" s="854">
        <v>-1897150</v>
      </c>
      <c r="E36" s="854">
        <v>-182600</v>
      </c>
      <c r="F36" s="854">
        <v>-11787154</v>
      </c>
      <c r="H36" s="879">
        <v>8110.1</v>
      </c>
      <c r="I36" s="879" t="s">
        <v>3801</v>
      </c>
      <c r="J36" s="879">
        <v>0</v>
      </c>
      <c r="K36" s="879">
        <v>0</v>
      </c>
      <c r="L36" s="879">
        <v>0</v>
      </c>
      <c r="M36" s="879">
        <v>0</v>
      </c>
    </row>
    <row r="37" spans="1:13">
      <c r="A37" s="853" t="s">
        <v>3721</v>
      </c>
      <c r="B37" s="853" t="s">
        <v>3722</v>
      </c>
      <c r="C37" s="854">
        <v>-43303732</v>
      </c>
      <c r="D37" s="854">
        <v>-285980</v>
      </c>
      <c r="E37" s="854">
        <v>-120870</v>
      </c>
      <c r="F37" s="854">
        <v>-43710582</v>
      </c>
      <c r="H37" s="881">
        <v>8120.1</v>
      </c>
      <c r="I37" s="879" t="s">
        <v>3722</v>
      </c>
      <c r="J37" s="880">
        <v>19560</v>
      </c>
      <c r="K37" s="880">
        <v>24168315</v>
      </c>
      <c r="L37" s="880">
        <v>379291</v>
      </c>
      <c r="M37" s="880">
        <v>24567166</v>
      </c>
    </row>
    <row r="38" spans="1:13">
      <c r="A38" s="853" t="s">
        <v>3723</v>
      </c>
      <c r="B38" s="853" t="s">
        <v>3724</v>
      </c>
      <c r="C38" s="854">
        <v>0</v>
      </c>
      <c r="D38" s="854">
        <v>0</v>
      </c>
      <c r="E38" s="854">
        <v>0</v>
      </c>
      <c r="F38" s="854">
        <v>0</v>
      </c>
      <c r="H38" s="881">
        <v>8130.1</v>
      </c>
      <c r="I38" s="879" t="s">
        <v>3724</v>
      </c>
      <c r="J38" s="879">
        <v>0</v>
      </c>
      <c r="K38" s="879">
        <v>0</v>
      </c>
      <c r="L38" s="879">
        <v>0</v>
      </c>
      <c r="M38" s="879">
        <v>0</v>
      </c>
    </row>
    <row r="39" spans="1:13">
      <c r="A39" s="853" t="s">
        <v>3725</v>
      </c>
      <c r="B39" s="853" t="s">
        <v>3726</v>
      </c>
      <c r="C39" s="854">
        <v>-8884355</v>
      </c>
      <c r="D39" s="854">
        <v>0</v>
      </c>
      <c r="E39" s="854">
        <v>0</v>
      </c>
      <c r="F39" s="854">
        <v>-8884355</v>
      </c>
      <c r="H39" s="881">
        <v>8140.1</v>
      </c>
      <c r="I39" s="879" t="s">
        <v>3726</v>
      </c>
      <c r="J39" s="879">
        <v>0</v>
      </c>
      <c r="K39" s="880">
        <v>-9584125</v>
      </c>
      <c r="L39" s="879">
        <v>0</v>
      </c>
      <c r="M39" s="880">
        <v>-9584125</v>
      </c>
    </row>
    <row r="40" spans="1:13">
      <c r="A40" s="853" t="s">
        <v>3727</v>
      </c>
      <c r="B40" s="853" t="s">
        <v>3728</v>
      </c>
      <c r="C40" s="854">
        <v>0</v>
      </c>
      <c r="D40" s="854">
        <v>-3629127</v>
      </c>
      <c r="E40" s="854">
        <v>-529184</v>
      </c>
      <c r="F40" s="854">
        <v>-4158311</v>
      </c>
      <c r="H40" s="881">
        <v>8150.1</v>
      </c>
      <c r="I40" s="879" t="s">
        <v>3728</v>
      </c>
      <c r="J40" s="880">
        <v>-215017</v>
      </c>
      <c r="K40" s="879">
        <v>0</v>
      </c>
      <c r="L40" s="880">
        <v>-1534945</v>
      </c>
      <c r="M40" s="880">
        <v>-1749962</v>
      </c>
    </row>
    <row r="41" spans="1:13">
      <c r="A41" s="853" t="s">
        <v>3729</v>
      </c>
      <c r="B41" s="853" t="s">
        <v>3154</v>
      </c>
      <c r="C41" s="854">
        <v>-403435</v>
      </c>
      <c r="D41" s="854">
        <v>-678256</v>
      </c>
      <c r="E41" s="854">
        <v>-1253023</v>
      </c>
      <c r="F41" s="854">
        <v>-2334714</v>
      </c>
      <c r="H41" s="881">
        <v>8160.1</v>
      </c>
      <c r="I41" s="879" t="s">
        <v>3154</v>
      </c>
      <c r="J41" s="880">
        <v>-731563</v>
      </c>
      <c r="K41" s="880">
        <v>-871199</v>
      </c>
      <c r="L41" s="880">
        <v>-1946659</v>
      </c>
      <c r="M41" s="880">
        <v>-3549421</v>
      </c>
    </row>
    <row r="42" spans="1:13">
      <c r="A42" s="853" t="s">
        <v>3730</v>
      </c>
      <c r="B42" s="853" t="s">
        <v>3731</v>
      </c>
      <c r="C42" s="854">
        <v>0</v>
      </c>
      <c r="D42" s="854">
        <v>0</v>
      </c>
      <c r="E42" s="854">
        <v>0</v>
      </c>
      <c r="F42" s="854">
        <v>0</v>
      </c>
      <c r="H42" s="881">
        <v>8170.1</v>
      </c>
      <c r="I42" s="879" t="s">
        <v>3731</v>
      </c>
      <c r="J42" s="879">
        <v>0</v>
      </c>
      <c r="K42" s="879">
        <v>0</v>
      </c>
      <c r="L42" s="880">
        <v>-573645</v>
      </c>
      <c r="M42" s="880">
        <v>-573645</v>
      </c>
    </row>
    <row r="43" spans="1:13">
      <c r="A43" s="853" t="s">
        <v>3732</v>
      </c>
      <c r="B43" s="853" t="s">
        <v>3733</v>
      </c>
      <c r="C43" s="854">
        <v>0</v>
      </c>
      <c r="D43" s="854">
        <v>0</v>
      </c>
      <c r="E43" s="854">
        <v>0</v>
      </c>
      <c r="F43" s="854">
        <v>0</v>
      </c>
      <c r="H43" s="881">
        <v>8180.1</v>
      </c>
      <c r="I43" s="879" t="s">
        <v>3733</v>
      </c>
      <c r="J43" s="879">
        <v>0</v>
      </c>
      <c r="K43" s="879">
        <v>0</v>
      </c>
      <c r="L43" s="879">
        <v>0</v>
      </c>
      <c r="M43" s="879">
        <v>0</v>
      </c>
    </row>
    <row r="44" spans="1:13">
      <c r="A44" s="853" t="s">
        <v>3734</v>
      </c>
      <c r="B44" s="853" t="s">
        <v>3632</v>
      </c>
      <c r="C44" s="854">
        <v>0</v>
      </c>
      <c r="D44" s="854">
        <v>0</v>
      </c>
      <c r="E44" s="854">
        <v>0</v>
      </c>
      <c r="F44" s="854">
        <v>0</v>
      </c>
      <c r="H44" s="881">
        <v>8190.1</v>
      </c>
      <c r="I44" s="879" t="s">
        <v>3632</v>
      </c>
      <c r="J44" s="879">
        <v>0</v>
      </c>
      <c r="K44" s="879">
        <v>0</v>
      </c>
      <c r="L44" s="879">
        <v>0</v>
      </c>
      <c r="M44" s="879">
        <v>0</v>
      </c>
    </row>
    <row r="45" spans="1:13">
      <c r="A45" s="855" t="s">
        <v>3735</v>
      </c>
      <c r="B45" s="855" t="s">
        <v>3736</v>
      </c>
      <c r="C45" s="856">
        <v>2424742</v>
      </c>
      <c r="D45" s="856">
        <v>1264929</v>
      </c>
      <c r="E45" s="856">
        <v>528841</v>
      </c>
      <c r="F45" s="856">
        <v>4218512</v>
      </c>
      <c r="H45" s="881">
        <v>8210.1</v>
      </c>
      <c r="I45" s="879" t="s">
        <v>3736</v>
      </c>
      <c r="J45" s="880">
        <v>511610</v>
      </c>
      <c r="K45" s="880">
        <v>2836695</v>
      </c>
      <c r="L45" s="880">
        <v>1439653</v>
      </c>
      <c r="M45" s="880">
        <v>4787958</v>
      </c>
    </row>
    <row r="46" spans="1:13">
      <c r="A46" s="855" t="s">
        <v>3737</v>
      </c>
      <c r="B46" s="855" t="s">
        <v>3738</v>
      </c>
      <c r="C46" s="856">
        <v>315208</v>
      </c>
      <c r="D46" s="856">
        <v>164440</v>
      </c>
      <c r="E46" s="856">
        <v>68749</v>
      </c>
      <c r="F46" s="856">
        <v>548397</v>
      </c>
      <c r="H46" s="881">
        <v>8220.1</v>
      </c>
      <c r="I46" s="879" t="s">
        <v>3738</v>
      </c>
      <c r="J46" s="880">
        <v>66509</v>
      </c>
      <c r="K46" s="880">
        <v>368322</v>
      </c>
      <c r="L46" s="880">
        <v>187097</v>
      </c>
      <c r="M46" s="880">
        <v>621928</v>
      </c>
    </row>
    <row r="47" spans="1:13">
      <c r="A47" s="855" t="s">
        <v>3739</v>
      </c>
      <c r="B47" s="855" t="s">
        <v>3740</v>
      </c>
      <c r="C47" s="856">
        <v>242479</v>
      </c>
      <c r="D47" s="856">
        <v>126489</v>
      </c>
      <c r="E47" s="856">
        <v>52885</v>
      </c>
      <c r="F47" s="856">
        <v>421853</v>
      </c>
      <c r="H47" s="881">
        <v>8230.1</v>
      </c>
      <c r="I47" s="879" t="s">
        <v>3740</v>
      </c>
      <c r="J47" s="880">
        <v>51164</v>
      </c>
      <c r="K47" s="880">
        <v>283342</v>
      </c>
      <c r="L47" s="880">
        <v>143929</v>
      </c>
      <c r="M47" s="880">
        <v>478435</v>
      </c>
    </row>
    <row r="48" spans="1:13">
      <c r="A48" s="855" t="s">
        <v>3741</v>
      </c>
      <c r="B48" s="855" t="s">
        <v>3742</v>
      </c>
      <c r="C48" s="856">
        <v>31523</v>
      </c>
      <c r="D48" s="856">
        <v>16437</v>
      </c>
      <c r="E48" s="856">
        <v>6878</v>
      </c>
      <c r="F48" s="856">
        <v>54838</v>
      </c>
      <c r="H48" s="881">
        <v>8240.1</v>
      </c>
      <c r="I48" s="879" t="s">
        <v>3742</v>
      </c>
      <c r="J48" s="880">
        <v>6624</v>
      </c>
      <c r="K48" s="880">
        <v>36837</v>
      </c>
      <c r="L48" s="880">
        <v>18712</v>
      </c>
      <c r="M48" s="880">
        <v>62173</v>
      </c>
    </row>
    <row r="49" spans="1:13">
      <c r="A49" s="855" t="s">
        <v>3743</v>
      </c>
      <c r="B49" s="855" t="s">
        <v>3744</v>
      </c>
      <c r="C49" s="856">
        <v>53880</v>
      </c>
      <c r="D49" s="856">
        <v>27964</v>
      </c>
      <c r="E49" s="856">
        <v>11856</v>
      </c>
      <c r="F49" s="856">
        <v>93700</v>
      </c>
      <c r="H49" s="881">
        <v>8250.1</v>
      </c>
      <c r="I49" s="879" t="s">
        <v>3744</v>
      </c>
      <c r="J49" s="880">
        <v>11386</v>
      </c>
      <c r="K49" s="880">
        <v>62945</v>
      </c>
      <c r="L49" s="880">
        <v>31977</v>
      </c>
      <c r="M49" s="880">
        <v>106308</v>
      </c>
    </row>
    <row r="50" spans="1:13">
      <c r="A50" s="855" t="s">
        <v>3745</v>
      </c>
      <c r="B50" s="855" t="s">
        <v>3323</v>
      </c>
      <c r="C50" s="856">
        <v>155011</v>
      </c>
      <c r="D50" s="856">
        <v>81307</v>
      </c>
      <c r="E50" s="856">
        <v>34584</v>
      </c>
      <c r="F50" s="856">
        <v>270902</v>
      </c>
      <c r="H50" s="881">
        <v>8260.1</v>
      </c>
      <c r="I50" s="879" t="s">
        <v>3323</v>
      </c>
      <c r="J50" s="880">
        <v>25135</v>
      </c>
      <c r="K50" s="880">
        <v>139035</v>
      </c>
      <c r="L50" s="880">
        <v>70706</v>
      </c>
      <c r="M50" s="880">
        <v>234876</v>
      </c>
    </row>
    <row r="51" spans="1:13">
      <c r="A51" s="855" t="s">
        <v>3746</v>
      </c>
      <c r="B51" s="855" t="s">
        <v>2954</v>
      </c>
      <c r="C51" s="856">
        <v>161885</v>
      </c>
      <c r="D51" s="856">
        <v>3395</v>
      </c>
      <c r="E51" s="856">
        <v>0</v>
      </c>
      <c r="F51" s="856">
        <v>165280</v>
      </c>
      <c r="H51" s="881">
        <v>8270.1</v>
      </c>
      <c r="I51" s="879" t="s">
        <v>2954</v>
      </c>
      <c r="J51" s="879">
        <v>0</v>
      </c>
      <c r="K51" s="880">
        <v>202398</v>
      </c>
      <c r="L51" s="880">
        <v>3390</v>
      </c>
      <c r="M51" s="880">
        <v>205788</v>
      </c>
    </row>
    <row r="52" spans="1:13">
      <c r="A52" s="855" t="s">
        <v>3747</v>
      </c>
      <c r="B52" s="855" t="s">
        <v>3552</v>
      </c>
      <c r="C52" s="856">
        <v>518515</v>
      </c>
      <c r="D52" s="856">
        <v>2466</v>
      </c>
      <c r="E52" s="856">
        <v>1042</v>
      </c>
      <c r="F52" s="856">
        <v>522023</v>
      </c>
      <c r="H52" s="881">
        <v>8280.1</v>
      </c>
      <c r="I52" s="879" t="s">
        <v>3552</v>
      </c>
      <c r="J52" s="880">
        <v>1130</v>
      </c>
      <c r="K52" s="880">
        <v>438250</v>
      </c>
      <c r="L52" s="880">
        <v>6498</v>
      </c>
      <c r="M52" s="880">
        <v>445878</v>
      </c>
    </row>
    <row r="53" spans="1:13">
      <c r="A53" s="855" t="s">
        <v>3748</v>
      </c>
      <c r="B53" s="855" t="s">
        <v>3474</v>
      </c>
      <c r="C53" s="856">
        <v>0</v>
      </c>
      <c r="D53" s="856">
        <v>0</v>
      </c>
      <c r="E53" s="856">
        <v>0</v>
      </c>
      <c r="F53" s="856">
        <v>0</v>
      </c>
    </row>
    <row r="54" spans="1:13">
      <c r="A54" s="855" t="s">
        <v>3749</v>
      </c>
      <c r="B54" s="855" t="s">
        <v>3750</v>
      </c>
      <c r="C54" s="856">
        <v>0</v>
      </c>
      <c r="D54" s="856">
        <v>0</v>
      </c>
      <c r="E54" s="856">
        <v>0</v>
      </c>
      <c r="F54" s="856">
        <v>0</v>
      </c>
      <c r="H54" s="881">
        <v>8290.1</v>
      </c>
      <c r="I54" s="879" t="s">
        <v>3750</v>
      </c>
      <c r="J54" s="879">
        <v>0</v>
      </c>
      <c r="K54" s="879">
        <v>0</v>
      </c>
      <c r="L54" s="879">
        <v>0</v>
      </c>
      <c r="M54" s="879">
        <v>0</v>
      </c>
    </row>
    <row r="55" spans="1:13">
      <c r="A55" s="855" t="s">
        <v>3751</v>
      </c>
      <c r="B55" s="855" t="s">
        <v>3255</v>
      </c>
      <c r="C55" s="856">
        <v>8306</v>
      </c>
      <c r="D55" s="856">
        <v>6229</v>
      </c>
      <c r="E55" s="856">
        <v>4432</v>
      </c>
      <c r="F55" s="856">
        <v>18967</v>
      </c>
      <c r="H55" s="881">
        <v>8310.1</v>
      </c>
      <c r="I55" s="879" t="s">
        <v>3255</v>
      </c>
      <c r="J55" s="880">
        <v>10553</v>
      </c>
      <c r="K55" s="880">
        <v>13846</v>
      </c>
      <c r="L55" s="880">
        <v>16255</v>
      </c>
      <c r="M55" s="880">
        <v>40654</v>
      </c>
    </row>
    <row r="56" spans="1:13">
      <c r="A56" s="855" t="s">
        <v>3752</v>
      </c>
      <c r="B56" s="855" t="s">
        <v>3753</v>
      </c>
      <c r="C56" s="856">
        <v>141162</v>
      </c>
      <c r="D56" s="856">
        <v>0</v>
      </c>
      <c r="E56" s="856">
        <v>0</v>
      </c>
      <c r="F56" s="856">
        <v>141162</v>
      </c>
      <c r="H56" s="881">
        <v>8320.1</v>
      </c>
      <c r="I56" s="879" t="s">
        <v>3753</v>
      </c>
      <c r="J56" s="879">
        <v>0</v>
      </c>
      <c r="K56" s="880">
        <v>123735</v>
      </c>
      <c r="L56" s="879">
        <v>0</v>
      </c>
      <c r="M56" s="880">
        <v>123735</v>
      </c>
    </row>
    <row r="57" spans="1:13">
      <c r="A57" s="855" t="s">
        <v>3754</v>
      </c>
      <c r="B57" s="855" t="s">
        <v>3076</v>
      </c>
      <c r="C57" s="856">
        <v>903101</v>
      </c>
      <c r="D57" s="856">
        <v>71466</v>
      </c>
      <c r="E57" s="856">
        <v>18874</v>
      </c>
      <c r="F57" s="856">
        <v>993441</v>
      </c>
      <c r="H57" s="881">
        <v>8330.1</v>
      </c>
      <c r="I57" s="879" t="s">
        <v>3076</v>
      </c>
      <c r="J57" s="880">
        <v>22757</v>
      </c>
      <c r="K57" s="879">
        <v>0</v>
      </c>
      <c r="L57" s="880">
        <v>51419</v>
      </c>
      <c r="M57" s="880">
        <v>74176</v>
      </c>
    </row>
    <row r="58" spans="1:13">
      <c r="A58" s="855" t="s">
        <v>3755</v>
      </c>
      <c r="B58" s="855" t="s">
        <v>3756</v>
      </c>
      <c r="C58" s="856">
        <v>0</v>
      </c>
      <c r="D58" s="856">
        <v>0</v>
      </c>
      <c r="E58" s="856">
        <v>0</v>
      </c>
      <c r="F58" s="856">
        <v>0</v>
      </c>
      <c r="H58" s="881">
        <v>8340.1</v>
      </c>
      <c r="I58" s="879" t="s">
        <v>3756</v>
      </c>
      <c r="J58" s="879">
        <v>0</v>
      </c>
      <c r="K58" s="879">
        <v>0</v>
      </c>
      <c r="L58" s="879">
        <v>0</v>
      </c>
      <c r="M58" s="879">
        <v>0</v>
      </c>
    </row>
    <row r="59" spans="1:13">
      <c r="A59" s="855" t="s">
        <v>3757</v>
      </c>
      <c r="B59" s="855" t="s">
        <v>3758</v>
      </c>
      <c r="C59" s="856">
        <v>0</v>
      </c>
      <c r="D59" s="856">
        <v>0</v>
      </c>
      <c r="E59" s="856">
        <v>0</v>
      </c>
      <c r="F59" s="856">
        <v>0</v>
      </c>
    </row>
    <row r="60" spans="1:13">
      <c r="A60" s="853" t="s">
        <v>3759</v>
      </c>
      <c r="B60" s="853" t="s">
        <v>3422</v>
      </c>
      <c r="C60" s="853">
        <v>-483611</v>
      </c>
      <c r="D60" s="853">
        <v>18822</v>
      </c>
      <c r="E60" s="853">
        <v>19563</v>
      </c>
      <c r="F60" s="853">
        <v>-445226</v>
      </c>
      <c r="H60" s="881" t="s">
        <v>3807</v>
      </c>
      <c r="I60" s="879" t="s">
        <v>3808</v>
      </c>
      <c r="J60" s="879">
        <v>45</v>
      </c>
      <c r="K60" s="880">
        <v>-170849</v>
      </c>
      <c r="L60" s="879">
        <v>-908</v>
      </c>
      <c r="M60" s="880">
        <v>-171712</v>
      </c>
    </row>
    <row r="61" spans="1:13">
      <c r="A61" s="853" t="s">
        <v>3760</v>
      </c>
      <c r="B61" s="853" t="s">
        <v>3424</v>
      </c>
      <c r="C61" s="853">
        <v>-11393793</v>
      </c>
      <c r="D61" s="853">
        <v>646716</v>
      </c>
      <c r="E61" s="853">
        <v>860565</v>
      </c>
      <c r="F61" s="853">
        <v>-9886512</v>
      </c>
      <c r="H61" s="881" t="s">
        <v>3809</v>
      </c>
      <c r="I61" s="879" t="s">
        <v>3810</v>
      </c>
      <c r="J61" s="880">
        <v>-1190099</v>
      </c>
      <c r="K61" s="880">
        <v>-12536874</v>
      </c>
      <c r="L61" s="880">
        <v>-4676803</v>
      </c>
      <c r="M61" s="880">
        <v>-18403776</v>
      </c>
    </row>
    <row r="62" spans="1:13">
      <c r="A62" s="846" t="s">
        <v>3761</v>
      </c>
      <c r="B62" s="846" t="s">
        <v>3715</v>
      </c>
      <c r="C62" s="846">
        <v>483611</v>
      </c>
      <c r="D62" s="846">
        <v>-18822</v>
      </c>
      <c r="E62" s="846">
        <v>-19563</v>
      </c>
      <c r="F62" s="846">
        <v>445226</v>
      </c>
      <c r="H62" s="879">
        <v>5250</v>
      </c>
      <c r="I62" s="879" t="s">
        <v>3804</v>
      </c>
      <c r="J62" s="879">
        <v>0</v>
      </c>
      <c r="K62" s="879">
        <v>0</v>
      </c>
      <c r="L62" s="880">
        <v>16917914</v>
      </c>
      <c r="M62" s="880">
        <v>16917914</v>
      </c>
    </row>
    <row r="63" spans="1:13">
      <c r="A63" s="846" t="s">
        <v>3762</v>
      </c>
      <c r="B63" s="846" t="s">
        <v>3763</v>
      </c>
      <c r="C63" s="846">
        <v>11393793</v>
      </c>
      <c r="D63" s="846">
        <v>-646716</v>
      </c>
      <c r="E63" s="846">
        <v>-860565</v>
      </c>
      <c r="F63" s="846">
        <v>9886512</v>
      </c>
      <c r="H63" s="879" t="s">
        <v>3805</v>
      </c>
      <c r="I63" s="879" t="s">
        <v>3806</v>
      </c>
      <c r="J63" s="879">
        <v>0</v>
      </c>
      <c r="K63" s="879">
        <v>0</v>
      </c>
      <c r="L63" s="879">
        <v>0</v>
      </c>
      <c r="M63" s="879">
        <v>0</v>
      </c>
    </row>
    <row r="64" spans="1:13">
      <c r="H64" s="879" t="s">
        <v>3811</v>
      </c>
      <c r="I64" s="879" t="s">
        <v>3812</v>
      </c>
      <c r="J64" s="880">
        <v>16058</v>
      </c>
      <c r="K64" s="880">
        <v>41583670</v>
      </c>
      <c r="L64" s="880">
        <v>329974</v>
      </c>
      <c r="M64" s="880">
        <v>41929702</v>
      </c>
    </row>
    <row r="65" spans="6:13">
      <c r="F65" s="847"/>
      <c r="H65" s="879" t="s">
        <v>3813</v>
      </c>
      <c r="I65" s="879" t="s">
        <v>3814</v>
      </c>
      <c r="J65" s="880">
        <v>-470759</v>
      </c>
      <c r="K65" s="879">
        <v>0</v>
      </c>
      <c r="L65" s="880">
        <v>-968780</v>
      </c>
      <c r="M65" s="880">
        <v>-1439539</v>
      </c>
    </row>
    <row r="66" spans="6:13">
      <c r="H66" s="879">
        <v>8191</v>
      </c>
      <c r="I66" s="879" t="s">
        <v>3815</v>
      </c>
      <c r="J66" s="879">
        <v>0</v>
      </c>
      <c r="K66" s="879">
        <v>0</v>
      </c>
      <c r="L66" s="879">
        <v>0</v>
      </c>
      <c r="M66" s="879">
        <v>0</v>
      </c>
    </row>
    <row r="67" spans="6:13">
      <c r="H67" s="879">
        <v>8359.1</v>
      </c>
      <c r="I67" s="879" t="s">
        <v>3802</v>
      </c>
      <c r="J67" s="879">
        <v>0</v>
      </c>
      <c r="K67" s="879">
        <v>0</v>
      </c>
      <c r="L67" s="879">
        <v>0</v>
      </c>
      <c r="M67" s="879">
        <v>0</v>
      </c>
    </row>
    <row r="68" spans="6:13">
      <c r="H68" s="879">
        <v>8350.1</v>
      </c>
      <c r="I68" s="879" t="s">
        <v>3802</v>
      </c>
      <c r="J68" s="879">
        <v>0</v>
      </c>
      <c r="K68" s="879">
        <v>0</v>
      </c>
      <c r="L68" s="879">
        <v>0</v>
      </c>
      <c r="M68" s="879">
        <v>0</v>
      </c>
    </row>
    <row r="69" spans="6:13">
      <c r="H69" s="879">
        <v>5130</v>
      </c>
      <c r="I69" s="879" t="s">
        <v>3803</v>
      </c>
      <c r="J69" s="880">
        <v>28000000</v>
      </c>
      <c r="K69" s="879">
        <v>0</v>
      </c>
      <c r="L69" s="880">
        <v>43000000</v>
      </c>
      <c r="M69" s="880">
        <v>71000000</v>
      </c>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7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109375" defaultRowHeight="13.8"/>
  <cols>
    <col min="1" max="1" width="13.33203125" style="848" bestFit="1" customWidth="1"/>
    <col min="2" max="2" width="32" style="848" customWidth="1"/>
    <col min="3" max="3" width="12" style="848" customWidth="1"/>
    <col min="4" max="4" width="13.44140625" style="848" customWidth="1"/>
    <col min="5" max="5" width="14.5546875" style="848" bestFit="1" customWidth="1"/>
    <col min="6" max="6" width="15.5546875" style="848" bestFit="1" customWidth="1"/>
    <col min="7" max="7" width="4.5546875" style="879" customWidth="1"/>
    <col min="8" max="8" width="7.88671875" style="879" bestFit="1" customWidth="1"/>
    <col min="9" max="9" width="39.44140625" style="879" customWidth="1"/>
    <col min="10" max="10" width="13.44140625" style="879" bestFit="1" customWidth="1"/>
    <col min="11" max="13" width="14.44140625" style="879" bestFit="1" customWidth="1"/>
    <col min="14" max="14" width="9.109375" style="879"/>
    <col min="15" max="15" width="7.88671875" style="879" customWidth="1"/>
    <col min="16" max="16" width="36.33203125" style="879" customWidth="1"/>
    <col min="17" max="18" width="14.44140625" style="879" bestFit="1" customWidth="1"/>
    <col min="19" max="19" width="13.44140625" style="879" bestFit="1" customWidth="1"/>
    <col min="20" max="20" width="14.44140625" style="879" bestFit="1" customWidth="1"/>
    <col min="21" max="16384" width="9.109375" style="879"/>
  </cols>
  <sheetData>
    <row r="3" spans="1:20">
      <c r="A3" s="844" t="s">
        <v>3671</v>
      </c>
      <c r="B3" s="844" t="s">
        <v>2929</v>
      </c>
      <c r="C3" s="845">
        <v>1110272</v>
      </c>
      <c r="D3" s="845">
        <v>0</v>
      </c>
      <c r="E3" s="845">
        <v>0</v>
      </c>
      <c r="F3" s="845">
        <v>1110272</v>
      </c>
      <c r="H3" s="881">
        <v>5110</v>
      </c>
      <c r="I3" s="879" t="s">
        <v>2929</v>
      </c>
      <c r="J3" s="880">
        <v>79232</v>
      </c>
      <c r="K3" s="880">
        <v>689702</v>
      </c>
      <c r="L3" s="880">
        <v>6078</v>
      </c>
      <c r="M3" s="880">
        <v>775012</v>
      </c>
      <c r="N3" s="879">
        <f t="shared" ref="N3:N8" si="0">H3-O3</f>
        <v>0</v>
      </c>
      <c r="O3" s="879">
        <v>5110</v>
      </c>
      <c r="P3" s="879" t="s">
        <v>2929</v>
      </c>
      <c r="Q3" s="880">
        <v>592700</v>
      </c>
      <c r="R3" s="880">
        <v>6092</v>
      </c>
      <c r="S3" s="880">
        <v>79388</v>
      </c>
      <c r="T3" s="880">
        <v>678180</v>
      </c>
    </row>
    <row r="4" spans="1:20">
      <c r="A4" s="844" t="s">
        <v>3672</v>
      </c>
      <c r="B4" s="844" t="s">
        <v>2930</v>
      </c>
      <c r="C4" s="845">
        <v>4334096</v>
      </c>
      <c r="D4" s="845">
        <v>53561068</v>
      </c>
      <c r="E4" s="845">
        <v>58754236</v>
      </c>
      <c r="F4" s="845">
        <v>116649400</v>
      </c>
      <c r="H4" s="881">
        <v>5120</v>
      </c>
      <c r="I4" s="879" t="s">
        <v>2930</v>
      </c>
      <c r="J4" s="880">
        <v>39474128</v>
      </c>
      <c r="K4" s="880">
        <v>38794511</v>
      </c>
      <c r="L4" s="880">
        <v>81997020</v>
      </c>
      <c r="M4" s="880">
        <v>160265659</v>
      </c>
      <c r="N4" s="879">
        <f t="shared" si="0"/>
        <v>0</v>
      </c>
      <c r="O4" s="879">
        <v>5120</v>
      </c>
      <c r="P4" s="879" t="s">
        <v>2930</v>
      </c>
      <c r="Q4" s="880">
        <v>40367034</v>
      </c>
      <c r="R4" s="880">
        <v>77619962</v>
      </c>
      <c r="S4" s="880">
        <v>42110838</v>
      </c>
      <c r="T4" s="880">
        <v>160097834</v>
      </c>
    </row>
    <row r="5" spans="1:20">
      <c r="A5" s="844" t="s">
        <v>3673</v>
      </c>
      <c r="B5" s="844" t="s">
        <v>3674</v>
      </c>
      <c r="C5" s="845">
        <v>143444210</v>
      </c>
      <c r="D5" s="845">
        <v>0</v>
      </c>
      <c r="E5" s="845">
        <v>0</v>
      </c>
      <c r="F5" s="845">
        <v>143444210</v>
      </c>
      <c r="H5" s="881">
        <v>5210</v>
      </c>
      <c r="I5" s="879" t="s">
        <v>3674</v>
      </c>
      <c r="J5" s="879">
        <v>0</v>
      </c>
      <c r="K5" s="880">
        <v>227459176</v>
      </c>
      <c r="L5" s="879">
        <v>0</v>
      </c>
      <c r="M5" s="880">
        <v>227459176</v>
      </c>
      <c r="N5" s="879">
        <f t="shared" si="0"/>
        <v>0</v>
      </c>
      <c r="O5" s="879">
        <v>5210</v>
      </c>
      <c r="P5" s="879" t="s">
        <v>3674</v>
      </c>
      <c r="Q5" s="880">
        <v>242630197</v>
      </c>
      <c r="R5" s="879">
        <v>0</v>
      </c>
      <c r="S5" s="879">
        <v>0</v>
      </c>
      <c r="T5" s="880">
        <v>242630197</v>
      </c>
    </row>
    <row r="6" spans="1:20">
      <c r="A6" s="844" t="s">
        <v>3675</v>
      </c>
      <c r="B6" s="844" t="s">
        <v>3676</v>
      </c>
      <c r="C6" s="845">
        <v>0</v>
      </c>
      <c r="D6" s="845">
        <v>116280750</v>
      </c>
      <c r="E6" s="845">
        <v>11269500</v>
      </c>
      <c r="F6" s="845">
        <v>127550250</v>
      </c>
      <c r="H6" s="881">
        <v>5220</v>
      </c>
      <c r="I6" s="879" t="s">
        <v>3676</v>
      </c>
      <c r="J6" s="880">
        <v>9079500</v>
      </c>
      <c r="K6" s="879">
        <v>0</v>
      </c>
      <c r="L6" s="880">
        <v>60953751</v>
      </c>
      <c r="M6" s="880">
        <v>70033251</v>
      </c>
      <c r="N6" s="879">
        <f t="shared" si="0"/>
        <v>0</v>
      </c>
      <c r="O6" s="879">
        <v>5220</v>
      </c>
      <c r="P6" s="879" t="s">
        <v>3676</v>
      </c>
      <c r="Q6" s="879">
        <v>0</v>
      </c>
      <c r="R6" s="880">
        <v>60929551</v>
      </c>
      <c r="S6" s="880">
        <v>9076700</v>
      </c>
      <c r="T6" s="880">
        <v>70006251</v>
      </c>
    </row>
    <row r="7" spans="1:20">
      <c r="A7" s="844" t="s">
        <v>3677</v>
      </c>
      <c r="B7" s="844" t="s">
        <v>3678</v>
      </c>
      <c r="C7" s="845">
        <v>235746575</v>
      </c>
      <c r="D7" s="845">
        <v>0</v>
      </c>
      <c r="E7" s="845">
        <v>0</v>
      </c>
      <c r="F7" s="845">
        <v>235746575</v>
      </c>
      <c r="H7" s="881">
        <v>5230</v>
      </c>
      <c r="I7" s="879" t="s">
        <v>3678</v>
      </c>
      <c r="J7" s="879">
        <v>0</v>
      </c>
      <c r="K7" s="880">
        <v>115367776</v>
      </c>
      <c r="L7" s="879">
        <v>0</v>
      </c>
      <c r="M7" s="880">
        <v>115367776</v>
      </c>
      <c r="N7" s="879">
        <f t="shared" si="0"/>
        <v>0</v>
      </c>
      <c r="O7" s="879">
        <v>5230</v>
      </c>
      <c r="P7" s="879" t="s">
        <v>3678</v>
      </c>
      <c r="Q7" s="880">
        <v>117547248</v>
      </c>
      <c r="R7" s="879">
        <v>0</v>
      </c>
      <c r="S7" s="879">
        <v>0</v>
      </c>
      <c r="T7" s="880">
        <v>117547248</v>
      </c>
    </row>
    <row r="8" spans="1:20">
      <c r="A8" s="844" t="s">
        <v>3679</v>
      </c>
      <c r="B8" s="844" t="s">
        <v>3680</v>
      </c>
      <c r="C8" s="845">
        <v>0</v>
      </c>
      <c r="D8" s="845">
        <v>0</v>
      </c>
      <c r="E8" s="845">
        <v>0</v>
      </c>
      <c r="F8" s="845">
        <v>0</v>
      </c>
      <c r="H8" s="881">
        <v>5240</v>
      </c>
      <c r="I8" s="879" t="s">
        <v>3680</v>
      </c>
      <c r="J8" s="879">
        <v>0</v>
      </c>
      <c r="K8" s="879">
        <v>0</v>
      </c>
      <c r="L8" s="879">
        <v>0</v>
      </c>
      <c r="M8" s="879">
        <v>0</v>
      </c>
      <c r="N8" s="879">
        <f t="shared" si="0"/>
        <v>0</v>
      </c>
      <c r="O8" s="879">
        <v>5240</v>
      </c>
      <c r="P8" s="879" t="s">
        <v>3680</v>
      </c>
      <c r="Q8" s="879">
        <v>0</v>
      </c>
      <c r="R8" s="879">
        <v>0</v>
      </c>
      <c r="S8" s="879">
        <v>0</v>
      </c>
      <c r="T8" s="879">
        <v>0</v>
      </c>
    </row>
    <row r="9" spans="1:20">
      <c r="A9" s="844"/>
      <c r="B9" s="844"/>
      <c r="C9" s="845"/>
      <c r="D9" s="845"/>
      <c r="E9" s="845"/>
      <c r="F9" s="845"/>
      <c r="H9" s="881"/>
      <c r="N9" s="879">
        <f>H9-O10</f>
        <v>-5310</v>
      </c>
    </row>
    <row r="10" spans="1:20">
      <c r="A10" s="844" t="s">
        <v>3681</v>
      </c>
      <c r="B10" s="844" t="s">
        <v>3080</v>
      </c>
      <c r="C10" s="845">
        <v>1465255</v>
      </c>
      <c r="D10" s="845">
        <v>0</v>
      </c>
      <c r="E10" s="845">
        <v>0</v>
      </c>
      <c r="F10" s="845">
        <v>1465255</v>
      </c>
      <c r="H10" s="881">
        <v>5310</v>
      </c>
      <c r="I10" s="879" t="s">
        <v>3080</v>
      </c>
      <c r="J10" s="879">
        <v>0</v>
      </c>
      <c r="K10" s="880">
        <v>2123001</v>
      </c>
      <c r="L10" s="879">
        <v>0</v>
      </c>
      <c r="M10" s="880">
        <v>2123001</v>
      </c>
      <c r="N10" s="879">
        <f>O10-A10</f>
        <v>0</v>
      </c>
      <c r="O10" s="879">
        <v>5310</v>
      </c>
      <c r="P10" s="879" t="s">
        <v>3080</v>
      </c>
      <c r="Q10" s="880">
        <v>1918701</v>
      </c>
      <c r="R10" s="879">
        <v>0</v>
      </c>
      <c r="S10" s="879">
        <v>0</v>
      </c>
      <c r="T10" s="880">
        <v>1918701</v>
      </c>
    </row>
    <row r="11" spans="1:20">
      <c r="A11" s="844" t="s">
        <v>3682</v>
      </c>
      <c r="B11" s="844" t="s">
        <v>3081</v>
      </c>
      <c r="C11" s="845">
        <v>40778</v>
      </c>
      <c r="D11" s="845">
        <v>230728</v>
      </c>
      <c r="E11" s="845">
        <v>236045</v>
      </c>
      <c r="F11" s="845">
        <v>507550</v>
      </c>
      <c r="H11" s="881">
        <v>5410</v>
      </c>
      <c r="I11" s="879" t="s">
        <v>3081</v>
      </c>
      <c r="J11" s="880">
        <v>-24940</v>
      </c>
      <c r="K11" s="880">
        <v>153057</v>
      </c>
      <c r="L11" s="880">
        <v>2163915</v>
      </c>
      <c r="M11" s="880">
        <v>2292032</v>
      </c>
      <c r="N11" s="879">
        <f t="shared" ref="N11:N69" si="1">O11-A11</f>
        <v>0</v>
      </c>
      <c r="O11" s="879">
        <v>5410</v>
      </c>
      <c r="P11" s="879" t="s">
        <v>3081</v>
      </c>
      <c r="Q11" s="880">
        <v>198137</v>
      </c>
      <c r="R11" s="880">
        <v>2405845</v>
      </c>
      <c r="S11" s="880">
        <v>97083</v>
      </c>
      <c r="T11" s="880">
        <v>2701065</v>
      </c>
    </row>
    <row r="12" spans="1:20">
      <c r="A12" s="844" t="s">
        <v>3683</v>
      </c>
      <c r="B12" s="844" t="s">
        <v>3684</v>
      </c>
      <c r="C12" s="845">
        <v>28047651</v>
      </c>
      <c r="D12" s="845">
        <v>0</v>
      </c>
      <c r="E12" s="845">
        <v>0</v>
      </c>
      <c r="F12" s="845">
        <v>28047651</v>
      </c>
      <c r="H12" s="881">
        <v>5510</v>
      </c>
      <c r="I12" s="879" t="s">
        <v>3684</v>
      </c>
      <c r="J12" s="879">
        <v>0</v>
      </c>
      <c r="K12" s="879">
        <v>-3</v>
      </c>
      <c r="L12" s="879">
        <v>0</v>
      </c>
      <c r="M12" s="879">
        <v>-3</v>
      </c>
      <c r="N12" s="879">
        <f t="shared" si="1"/>
        <v>0</v>
      </c>
      <c r="O12" s="879">
        <v>5510</v>
      </c>
      <c r="P12" s="879" t="s">
        <v>3684</v>
      </c>
      <c r="Q12" s="879">
        <v>-3</v>
      </c>
      <c r="R12" s="879">
        <v>0</v>
      </c>
      <c r="S12" s="879">
        <v>0</v>
      </c>
      <c r="T12" s="879">
        <v>-3</v>
      </c>
    </row>
    <row r="13" spans="1:20">
      <c r="A13" s="844" t="s">
        <v>3685</v>
      </c>
      <c r="B13" s="844" t="s">
        <v>3686</v>
      </c>
      <c r="C13" s="845">
        <v>201000</v>
      </c>
      <c r="D13" s="845">
        <v>200000</v>
      </c>
      <c r="E13" s="845">
        <v>100000</v>
      </c>
      <c r="F13" s="845">
        <v>501000</v>
      </c>
      <c r="H13" s="881">
        <v>5610</v>
      </c>
      <c r="I13" s="879" t="s">
        <v>3800</v>
      </c>
      <c r="J13" s="880">
        <v>100000</v>
      </c>
      <c r="K13" s="880">
        <v>2701000</v>
      </c>
      <c r="L13" s="880">
        <v>200000</v>
      </c>
      <c r="M13" s="880">
        <v>3001000</v>
      </c>
      <c r="N13" s="879">
        <f t="shared" si="1"/>
        <v>0</v>
      </c>
      <c r="O13" s="879">
        <v>5610</v>
      </c>
      <c r="P13" s="879" t="s">
        <v>3800</v>
      </c>
      <c r="Q13" s="880">
        <v>2701000</v>
      </c>
      <c r="R13" s="880">
        <v>200000</v>
      </c>
      <c r="S13" s="880">
        <v>100000</v>
      </c>
      <c r="T13" s="880">
        <v>3001000</v>
      </c>
    </row>
    <row r="14" spans="1:20">
      <c r="A14" s="844" t="s">
        <v>3687</v>
      </c>
      <c r="B14" s="844" t="s">
        <v>3688</v>
      </c>
      <c r="C14" s="845">
        <v>2500000</v>
      </c>
      <c r="D14" s="845">
        <v>0</v>
      </c>
      <c r="E14" s="845">
        <v>0</v>
      </c>
      <c r="F14" s="845">
        <v>2500000</v>
      </c>
      <c r="N14" s="879">
        <f t="shared" si="1"/>
        <v>0</v>
      </c>
      <c r="O14" s="879">
        <v>5620</v>
      </c>
      <c r="P14" s="879" t="s">
        <v>3690</v>
      </c>
      <c r="Q14" s="880">
        <v>18653</v>
      </c>
      <c r="R14" s="880">
        <v>10016500</v>
      </c>
      <c r="S14" s="880">
        <v>16500</v>
      </c>
      <c r="T14" s="880">
        <v>10051653</v>
      </c>
    </row>
    <row r="15" spans="1:20">
      <c r="A15" s="844" t="s">
        <v>3689</v>
      </c>
      <c r="B15" s="844" t="s">
        <v>3690</v>
      </c>
      <c r="C15" s="845">
        <v>16500</v>
      </c>
      <c r="D15" s="845">
        <v>16500</v>
      </c>
      <c r="E15" s="845">
        <v>16500</v>
      </c>
      <c r="F15" s="845">
        <v>49500</v>
      </c>
      <c r="H15" s="879">
        <v>5630</v>
      </c>
      <c r="I15" s="879" t="s">
        <v>3690</v>
      </c>
      <c r="J15" s="880">
        <v>16500</v>
      </c>
      <c r="K15" s="880">
        <v>27608</v>
      </c>
      <c r="L15" s="880">
        <v>10016500</v>
      </c>
      <c r="M15" s="880">
        <v>10060608</v>
      </c>
      <c r="N15" s="879">
        <f t="shared" si="1"/>
        <v>0</v>
      </c>
      <c r="O15" s="879">
        <v>5630</v>
      </c>
      <c r="P15" s="879" t="s">
        <v>3083</v>
      </c>
      <c r="Q15" s="880">
        <v>91989</v>
      </c>
      <c r="R15" s="880">
        <v>10161</v>
      </c>
      <c r="S15" s="880">
        <v>5253</v>
      </c>
      <c r="T15" s="880">
        <v>107403</v>
      </c>
    </row>
    <row r="16" spans="1:20">
      <c r="A16" s="844" t="s">
        <v>3691</v>
      </c>
      <c r="B16" s="844" t="s">
        <v>3083</v>
      </c>
      <c r="C16" s="845">
        <v>91380</v>
      </c>
      <c r="D16" s="845">
        <v>9522</v>
      </c>
      <c r="E16" s="845">
        <v>4874</v>
      </c>
      <c r="F16" s="845">
        <v>105776</v>
      </c>
      <c r="H16" s="879">
        <v>5630</v>
      </c>
      <c r="I16" s="879" t="s">
        <v>3083</v>
      </c>
      <c r="J16" s="880">
        <v>5253</v>
      </c>
      <c r="K16" s="880">
        <v>91989</v>
      </c>
      <c r="L16" s="880">
        <v>10161</v>
      </c>
      <c r="M16" s="880">
        <v>107403</v>
      </c>
      <c r="N16" s="879">
        <f t="shared" si="1"/>
        <v>-5640</v>
      </c>
    </row>
    <row r="17" spans="1:20">
      <c r="A17" s="844" t="s">
        <v>3692</v>
      </c>
      <c r="B17" s="844" t="s">
        <v>3633</v>
      </c>
      <c r="C17" s="845">
        <v>0</v>
      </c>
      <c r="D17" s="845">
        <v>237516</v>
      </c>
      <c r="E17" s="845">
        <v>23000</v>
      </c>
      <c r="F17" s="845">
        <v>260516</v>
      </c>
      <c r="H17" s="881">
        <v>5710</v>
      </c>
      <c r="I17" s="879" t="s">
        <v>3633</v>
      </c>
      <c r="J17" s="880">
        <v>232425</v>
      </c>
      <c r="K17" s="879">
        <v>0</v>
      </c>
      <c r="L17" s="880">
        <v>1719526</v>
      </c>
      <c r="M17" s="880">
        <v>1951951</v>
      </c>
      <c r="N17" s="879">
        <f t="shared" si="1"/>
        <v>0</v>
      </c>
      <c r="O17" s="879">
        <v>5710</v>
      </c>
      <c r="P17" s="879" t="s">
        <v>3633</v>
      </c>
      <c r="Q17" s="879">
        <v>0</v>
      </c>
      <c r="R17" s="880">
        <v>226128</v>
      </c>
      <c r="S17" s="880">
        <v>61288</v>
      </c>
      <c r="T17" s="880">
        <v>287416</v>
      </c>
    </row>
    <row r="18" spans="1:20">
      <c r="A18" s="849" t="s">
        <v>3693</v>
      </c>
      <c r="B18" s="849" t="s">
        <v>2937</v>
      </c>
      <c r="C18" s="850">
        <v>-471787</v>
      </c>
      <c r="D18" s="850">
        <v>-215190</v>
      </c>
      <c r="E18" s="850">
        <v>-88498</v>
      </c>
      <c r="F18" s="850">
        <v>-775475</v>
      </c>
      <c r="H18" s="881">
        <v>6110</v>
      </c>
      <c r="I18" s="879" t="s">
        <v>2937</v>
      </c>
      <c r="J18" s="880">
        <v>-46709</v>
      </c>
      <c r="K18" s="880">
        <v>-237434</v>
      </c>
      <c r="L18" s="880">
        <v>-131534</v>
      </c>
      <c r="M18" s="880">
        <v>-415677</v>
      </c>
      <c r="N18" s="879">
        <f t="shared" si="1"/>
        <v>0</v>
      </c>
      <c r="O18" s="879">
        <v>6110</v>
      </c>
      <c r="P18" s="879" t="s">
        <v>2937</v>
      </c>
      <c r="Q18" s="880">
        <v>-488799</v>
      </c>
      <c r="R18" s="880">
        <v>-272899</v>
      </c>
      <c r="S18" s="880">
        <v>-97718</v>
      </c>
      <c r="T18" s="880">
        <v>-859416</v>
      </c>
    </row>
    <row r="19" spans="1:20">
      <c r="A19" s="849" t="s">
        <v>3694</v>
      </c>
      <c r="B19" s="849" t="s">
        <v>3695</v>
      </c>
      <c r="C19" s="850">
        <v>-61332</v>
      </c>
      <c r="D19" s="850">
        <v>-27975</v>
      </c>
      <c r="E19" s="850">
        <v>-11504</v>
      </c>
      <c r="F19" s="850">
        <v>-100811</v>
      </c>
      <c r="H19" s="881">
        <v>6120</v>
      </c>
      <c r="I19" s="879" t="s">
        <v>3695</v>
      </c>
      <c r="J19" s="880">
        <v>-6070</v>
      </c>
      <c r="K19" s="880">
        <v>-30703</v>
      </c>
      <c r="L19" s="880">
        <v>-17099</v>
      </c>
      <c r="M19" s="880">
        <v>-53872</v>
      </c>
      <c r="N19" s="879">
        <f t="shared" si="1"/>
        <v>0</v>
      </c>
      <c r="O19" s="879">
        <v>6120</v>
      </c>
      <c r="P19" s="879" t="s">
        <v>3695</v>
      </c>
      <c r="Q19" s="880">
        <v>-63380</v>
      </c>
      <c r="R19" s="880">
        <v>-35477</v>
      </c>
      <c r="S19" s="880">
        <v>-12701</v>
      </c>
      <c r="T19" s="880">
        <v>-111558</v>
      </c>
    </row>
    <row r="20" spans="1:20">
      <c r="A20" s="849" t="s">
        <v>3696</v>
      </c>
      <c r="B20" s="849" t="s">
        <v>3697</v>
      </c>
      <c r="C20" s="850">
        <v>-53322</v>
      </c>
      <c r="D20" s="850">
        <v>-24307</v>
      </c>
      <c r="E20" s="850">
        <v>-9997</v>
      </c>
      <c r="F20" s="850">
        <v>-87626</v>
      </c>
      <c r="H20" s="881">
        <v>6210</v>
      </c>
      <c r="I20" s="879" t="s">
        <v>3697</v>
      </c>
      <c r="J20" s="880">
        <v>-5241</v>
      </c>
      <c r="K20" s="880">
        <v>-26742</v>
      </c>
      <c r="L20" s="880">
        <v>-14868</v>
      </c>
      <c r="M20" s="880">
        <v>-46851</v>
      </c>
      <c r="N20" s="879">
        <f t="shared" si="1"/>
        <v>0</v>
      </c>
      <c r="O20" s="879">
        <v>6210</v>
      </c>
      <c r="P20" s="879" t="s">
        <v>3697</v>
      </c>
      <c r="Q20" s="880">
        <v>-55150</v>
      </c>
      <c r="R20" s="880">
        <v>-30839</v>
      </c>
      <c r="S20" s="880">
        <v>-11004</v>
      </c>
      <c r="T20" s="880">
        <v>-96993</v>
      </c>
    </row>
    <row r="21" spans="1:20">
      <c r="A21" s="849" t="s">
        <v>3698</v>
      </c>
      <c r="B21" s="849" t="s">
        <v>3699</v>
      </c>
      <c r="C21" s="850">
        <v>-53855</v>
      </c>
      <c r="D21" s="850">
        <v>-27939</v>
      </c>
      <c r="E21" s="850">
        <v>-11831</v>
      </c>
      <c r="F21" s="850">
        <v>-93625</v>
      </c>
      <c r="H21" s="881">
        <v>6310</v>
      </c>
      <c r="I21" s="879" t="s">
        <v>3699</v>
      </c>
      <c r="J21" s="880">
        <v>-11361</v>
      </c>
      <c r="K21" s="880">
        <v>-62905</v>
      </c>
      <c r="L21" s="880">
        <v>-31952</v>
      </c>
      <c r="M21" s="880">
        <v>-106218</v>
      </c>
      <c r="N21" s="879">
        <f t="shared" si="1"/>
        <v>0</v>
      </c>
      <c r="O21" s="879">
        <v>6310</v>
      </c>
      <c r="P21" s="879" t="s">
        <v>3699</v>
      </c>
      <c r="Q21" s="880">
        <v>-68484</v>
      </c>
      <c r="R21" s="880">
        <v>-35090</v>
      </c>
      <c r="S21" s="880">
        <v>-12493</v>
      </c>
      <c r="T21" s="880">
        <v>-116067</v>
      </c>
    </row>
    <row r="22" spans="1:20">
      <c r="A22" s="849" t="s">
        <v>3700</v>
      </c>
      <c r="B22" s="849" t="s">
        <v>3647</v>
      </c>
      <c r="C22" s="850">
        <v>-28262615</v>
      </c>
      <c r="D22" s="850">
        <v>0</v>
      </c>
      <c r="E22" s="850">
        <v>0</v>
      </c>
      <c r="F22" s="850">
        <v>-28262615</v>
      </c>
      <c r="H22" s="881">
        <v>6410</v>
      </c>
      <c r="I22" s="879" t="s">
        <v>3647</v>
      </c>
      <c r="J22" s="879">
        <v>0</v>
      </c>
      <c r="K22" s="880">
        <v>-2230001</v>
      </c>
      <c r="L22" s="879">
        <v>0</v>
      </c>
      <c r="M22" s="880">
        <v>-2230001</v>
      </c>
      <c r="N22" s="879">
        <f t="shared" si="1"/>
        <v>0</v>
      </c>
      <c r="O22" s="879">
        <v>6410</v>
      </c>
      <c r="P22" s="879" t="s">
        <v>3647</v>
      </c>
      <c r="Q22" s="880">
        <v>-12111349</v>
      </c>
      <c r="R22" s="879">
        <v>0</v>
      </c>
      <c r="S22" s="879">
        <v>0</v>
      </c>
      <c r="T22" s="880">
        <v>-12111349</v>
      </c>
    </row>
    <row r="23" spans="1:20">
      <c r="A23" s="849" t="s">
        <v>3701</v>
      </c>
      <c r="B23" s="849" t="s">
        <v>3541</v>
      </c>
      <c r="C23" s="850">
        <v>0</v>
      </c>
      <c r="D23" s="850">
        <v>0</v>
      </c>
      <c r="E23" s="850">
        <v>0</v>
      </c>
      <c r="F23" s="850">
        <v>0</v>
      </c>
      <c r="N23" s="879">
        <f t="shared" si="1"/>
        <v>-6420</v>
      </c>
    </row>
    <row r="24" spans="1:20">
      <c r="A24" s="849" t="s">
        <v>3702</v>
      </c>
      <c r="B24" s="849" t="s">
        <v>3703</v>
      </c>
      <c r="C24" s="850">
        <v>-1450564</v>
      </c>
      <c r="D24" s="850">
        <v>-1031540</v>
      </c>
      <c r="E24" s="850">
        <v>-548228</v>
      </c>
      <c r="F24" s="850">
        <v>-3030332</v>
      </c>
      <c r="H24" s="881">
        <v>6510</v>
      </c>
      <c r="I24" s="879" t="s">
        <v>3703</v>
      </c>
      <c r="J24" s="880">
        <v>-548228</v>
      </c>
      <c r="K24" s="880">
        <v>-1450564</v>
      </c>
      <c r="L24" s="880">
        <v>-1031540</v>
      </c>
      <c r="M24" s="880">
        <v>-3030332</v>
      </c>
      <c r="N24" s="879">
        <f t="shared" si="1"/>
        <v>0</v>
      </c>
      <c r="O24" s="879">
        <v>6510</v>
      </c>
      <c r="P24" s="879" t="s">
        <v>3703</v>
      </c>
      <c r="Q24" s="880">
        <v>-1450564</v>
      </c>
      <c r="R24" s="880">
        <v>-1031540</v>
      </c>
      <c r="S24" s="880">
        <v>-548228</v>
      </c>
      <c r="T24" s="880">
        <v>-3030332</v>
      </c>
    </row>
    <row r="25" spans="1:20">
      <c r="A25" s="849" t="s">
        <v>3704</v>
      </c>
      <c r="B25" s="849" t="s">
        <v>3705</v>
      </c>
      <c r="C25" s="850">
        <v>-295258</v>
      </c>
      <c r="D25" s="850">
        <v>0</v>
      </c>
      <c r="E25" s="850">
        <v>0</v>
      </c>
      <c r="F25" s="850">
        <v>-295258</v>
      </c>
      <c r="H25" s="881">
        <v>6520</v>
      </c>
      <c r="I25" s="879" t="s">
        <v>3705</v>
      </c>
      <c r="J25" s="879">
        <v>0</v>
      </c>
      <c r="K25" s="880">
        <v>-345734</v>
      </c>
      <c r="L25" s="879">
        <v>0</v>
      </c>
      <c r="M25" s="880">
        <v>-345734</v>
      </c>
      <c r="N25" s="879">
        <f t="shared" si="1"/>
        <v>0</v>
      </c>
      <c r="O25" s="879">
        <v>6520</v>
      </c>
      <c r="P25" s="879" t="s">
        <v>3705</v>
      </c>
      <c r="Q25" s="880">
        <v>-124685</v>
      </c>
      <c r="R25" s="879">
        <v>0</v>
      </c>
      <c r="S25" s="879">
        <v>0</v>
      </c>
      <c r="T25" s="880">
        <v>-124685</v>
      </c>
    </row>
    <row r="26" spans="1:20">
      <c r="A26" s="849" t="s">
        <v>3706</v>
      </c>
      <c r="B26" s="849" t="s">
        <v>3177</v>
      </c>
      <c r="C26" s="850">
        <v>-177336</v>
      </c>
      <c r="D26" s="850">
        <v>-93044</v>
      </c>
      <c r="E26" s="850">
        <v>-39597</v>
      </c>
      <c r="F26" s="850">
        <v>-309977</v>
      </c>
      <c r="H26" s="881">
        <v>6530</v>
      </c>
      <c r="I26" s="879" t="s">
        <v>3177</v>
      </c>
      <c r="J26" s="880">
        <v>-33079</v>
      </c>
      <c r="K26" s="880">
        <v>-136303</v>
      </c>
      <c r="L26" s="880">
        <v>-78537</v>
      </c>
      <c r="M26" s="880">
        <v>-247919</v>
      </c>
      <c r="N26" s="879">
        <f t="shared" si="1"/>
        <v>0</v>
      </c>
      <c r="O26" s="879">
        <v>6530</v>
      </c>
      <c r="P26" s="879" t="s">
        <v>3177</v>
      </c>
      <c r="Q26" s="880">
        <v>-148968</v>
      </c>
      <c r="R26" s="880">
        <v>-85672</v>
      </c>
      <c r="S26" s="880">
        <v>-35647</v>
      </c>
      <c r="T26" s="880">
        <v>-270287</v>
      </c>
    </row>
    <row r="27" spans="1:20">
      <c r="A27" s="849" t="s">
        <v>3707</v>
      </c>
      <c r="B27" s="849" t="s">
        <v>3076</v>
      </c>
      <c r="C27" s="850">
        <v>-3109034</v>
      </c>
      <c r="D27" s="850">
        <v>-400474</v>
      </c>
      <c r="E27" s="850">
        <v>-185226</v>
      </c>
      <c r="F27" s="850">
        <v>-3694734</v>
      </c>
      <c r="H27" s="881">
        <v>6540</v>
      </c>
      <c r="I27" s="879" t="s">
        <v>3076</v>
      </c>
      <c r="J27" s="880">
        <v>-116453</v>
      </c>
      <c r="K27" s="880">
        <v>-2350689</v>
      </c>
      <c r="L27" s="880">
        <v>-372699</v>
      </c>
      <c r="M27" s="880">
        <v>-2839841</v>
      </c>
      <c r="N27" s="879">
        <f t="shared" si="1"/>
        <v>0</v>
      </c>
      <c r="O27" s="879">
        <v>6540</v>
      </c>
      <c r="P27" s="879" t="s">
        <v>3076</v>
      </c>
      <c r="Q27" s="880">
        <v>-2350689</v>
      </c>
      <c r="R27" s="880">
        <v>-379071</v>
      </c>
      <c r="S27" s="880">
        <v>-119574</v>
      </c>
      <c r="T27" s="880">
        <v>-2849334</v>
      </c>
    </row>
    <row r="28" spans="1:20">
      <c r="A28" s="849" t="s">
        <v>3708</v>
      </c>
      <c r="B28" s="849" t="s">
        <v>3501</v>
      </c>
      <c r="C28" s="850">
        <v>-1111</v>
      </c>
      <c r="D28" s="850">
        <v>-308</v>
      </c>
      <c r="E28" s="850">
        <v>-233</v>
      </c>
      <c r="F28" s="850">
        <v>-1652</v>
      </c>
      <c r="H28" s="881">
        <v>6550</v>
      </c>
      <c r="I28" s="879" t="s">
        <v>3501</v>
      </c>
      <c r="J28" s="879">
        <v>-307</v>
      </c>
      <c r="K28" s="880">
        <v>-54464</v>
      </c>
      <c r="L28" s="880">
        <v>-16791</v>
      </c>
      <c r="M28" s="880">
        <v>-71562</v>
      </c>
      <c r="N28" s="879">
        <f t="shared" si="1"/>
        <v>0</v>
      </c>
      <c r="O28" s="879">
        <v>6550</v>
      </c>
      <c r="P28" s="879" t="s">
        <v>3501</v>
      </c>
      <c r="Q28" s="880">
        <v>-23968</v>
      </c>
      <c r="R28" s="880">
        <v>-9202</v>
      </c>
      <c r="S28" s="880">
        <v>-1003</v>
      </c>
      <c r="T28" s="880">
        <v>-34173</v>
      </c>
    </row>
    <row r="29" spans="1:20">
      <c r="A29" s="849" t="s">
        <v>3709</v>
      </c>
      <c r="B29" s="849" t="s">
        <v>3600</v>
      </c>
      <c r="C29" s="850">
        <v>-526954</v>
      </c>
      <c r="D29" s="850">
        <v>-2465</v>
      </c>
      <c r="E29" s="850">
        <v>-1041</v>
      </c>
      <c r="F29" s="850">
        <v>-530462</v>
      </c>
      <c r="H29" s="881">
        <v>6560</v>
      </c>
      <c r="I29" s="879" t="s">
        <v>3600</v>
      </c>
      <c r="J29" s="879">
        <v>9</v>
      </c>
      <c r="K29" s="880">
        <v>-209546</v>
      </c>
      <c r="L29" s="879">
        <v>0</v>
      </c>
      <c r="M29" s="880">
        <v>-209537</v>
      </c>
      <c r="N29" s="879">
        <f t="shared" si="1"/>
        <v>0</v>
      </c>
      <c r="O29" s="879">
        <v>6560</v>
      </c>
      <c r="P29" s="879" t="s">
        <v>3600</v>
      </c>
      <c r="Q29" s="880">
        <v>-128871</v>
      </c>
      <c r="R29" s="879">
        <v>0</v>
      </c>
      <c r="S29" s="879">
        <v>9</v>
      </c>
      <c r="T29" s="880">
        <v>-128862</v>
      </c>
    </row>
    <row r="30" spans="1:20">
      <c r="A30" s="849" t="s">
        <v>3710</v>
      </c>
      <c r="B30" s="849" t="s">
        <v>2932</v>
      </c>
      <c r="C30" s="850">
        <v>-12671</v>
      </c>
      <c r="D30" s="850">
        <v>0</v>
      </c>
      <c r="E30" s="850">
        <v>0</v>
      </c>
      <c r="F30" s="850">
        <v>-12671</v>
      </c>
      <c r="H30" s="881">
        <v>6570</v>
      </c>
      <c r="I30" s="879" t="s">
        <v>2932</v>
      </c>
      <c r="J30" s="879">
        <v>0</v>
      </c>
      <c r="K30" s="879">
        <v>0</v>
      </c>
      <c r="L30" s="879">
        <v>0</v>
      </c>
      <c r="M30" s="879">
        <v>0</v>
      </c>
      <c r="N30" s="879">
        <f t="shared" si="1"/>
        <v>0</v>
      </c>
      <c r="O30" s="879">
        <v>6570</v>
      </c>
      <c r="P30" s="879" t="s">
        <v>2932</v>
      </c>
      <c r="Q30" s="879">
        <v>0</v>
      </c>
      <c r="R30" s="879">
        <v>0</v>
      </c>
      <c r="S30" s="879">
        <v>0</v>
      </c>
      <c r="T30" s="879">
        <v>0</v>
      </c>
    </row>
    <row r="31" spans="1:20">
      <c r="A31" s="849" t="s">
        <v>3711</v>
      </c>
      <c r="B31" s="849" t="s">
        <v>3225</v>
      </c>
      <c r="C31" s="850">
        <v>0</v>
      </c>
      <c r="D31" s="850">
        <v>0</v>
      </c>
      <c r="E31" s="850">
        <v>0</v>
      </c>
      <c r="F31" s="850">
        <v>0</v>
      </c>
      <c r="N31" s="879">
        <f t="shared" si="1"/>
        <v>-6580</v>
      </c>
    </row>
    <row r="32" spans="1:20">
      <c r="A32" s="851" t="s">
        <v>3712</v>
      </c>
      <c r="B32" s="851" t="s">
        <v>3713</v>
      </c>
      <c r="C32" s="852">
        <v>-292134508</v>
      </c>
      <c r="D32" s="852">
        <v>-163987450</v>
      </c>
      <c r="E32" s="852">
        <v>-68150463</v>
      </c>
      <c r="F32" s="852">
        <v>-524272421</v>
      </c>
      <c r="H32" s="881">
        <v>7110</v>
      </c>
      <c r="I32" s="879" t="s">
        <v>3713</v>
      </c>
      <c r="J32" s="880">
        <v>-75519806</v>
      </c>
      <c r="K32" s="880">
        <v>-468778043</v>
      </c>
      <c r="L32" s="880">
        <v>-212944717</v>
      </c>
      <c r="M32" s="880">
        <v>-757242566</v>
      </c>
      <c r="N32" s="879">
        <f t="shared" si="1"/>
        <v>0</v>
      </c>
      <c r="O32" s="879">
        <v>7110</v>
      </c>
      <c r="P32" s="879" t="s">
        <v>3713</v>
      </c>
      <c r="Q32" s="880">
        <v>-466418788</v>
      </c>
      <c r="R32" s="880">
        <v>-211592399</v>
      </c>
      <c r="S32" s="880">
        <v>-77916791</v>
      </c>
      <c r="T32" s="880">
        <v>-755927978</v>
      </c>
    </row>
    <row r="33" spans="1:20">
      <c r="A33" s="851" t="s">
        <v>3714</v>
      </c>
      <c r="B33" s="851" t="s">
        <v>3715</v>
      </c>
      <c r="C33" s="852">
        <v>0</v>
      </c>
      <c r="D33" s="852">
        <v>0</v>
      </c>
      <c r="E33" s="852">
        <v>0</v>
      </c>
      <c r="F33" s="852">
        <v>0</v>
      </c>
      <c r="H33" s="881">
        <v>7210</v>
      </c>
      <c r="I33" s="879" t="s">
        <v>3715</v>
      </c>
      <c r="J33" s="879">
        <v>-45</v>
      </c>
      <c r="K33" s="880">
        <v>170850</v>
      </c>
      <c r="L33" s="879">
        <v>908</v>
      </c>
      <c r="M33" s="880">
        <v>171713</v>
      </c>
      <c r="N33" s="879">
        <f t="shared" si="1"/>
        <v>0</v>
      </c>
      <c r="O33" s="879">
        <v>7210</v>
      </c>
      <c r="P33" s="879" t="s">
        <v>3715</v>
      </c>
      <c r="Q33" s="880">
        <v>592146</v>
      </c>
      <c r="R33" s="879">
        <v>0</v>
      </c>
      <c r="S33" s="879">
        <v>-44</v>
      </c>
      <c r="T33" s="880">
        <v>592102</v>
      </c>
    </row>
    <row r="34" spans="1:20">
      <c r="A34" s="851" t="s">
        <v>3716</v>
      </c>
      <c r="B34" s="851" t="s">
        <v>3717</v>
      </c>
      <c r="C34" s="852">
        <v>-33044255</v>
      </c>
      <c r="D34" s="852">
        <v>0</v>
      </c>
      <c r="E34" s="852">
        <v>0</v>
      </c>
      <c r="F34" s="852">
        <v>-33044255</v>
      </c>
      <c r="H34" s="881">
        <v>7310</v>
      </c>
      <c r="I34" s="879" t="s">
        <v>3717</v>
      </c>
      <c r="J34" s="880">
        <v>1190099</v>
      </c>
      <c r="K34" s="880">
        <v>12536874</v>
      </c>
      <c r="L34" s="880">
        <v>4676803</v>
      </c>
      <c r="M34" s="880">
        <v>18403776</v>
      </c>
      <c r="N34" s="879">
        <f t="shared" si="1"/>
        <v>0</v>
      </c>
      <c r="O34" s="879">
        <v>7310</v>
      </c>
      <c r="P34" s="879" t="s">
        <v>3717</v>
      </c>
      <c r="Q34" s="880">
        <v>10265621</v>
      </c>
      <c r="R34" s="880">
        <v>4030285</v>
      </c>
      <c r="S34" s="880">
        <v>2194677</v>
      </c>
      <c r="T34" s="880">
        <v>16490583</v>
      </c>
    </row>
    <row r="35" spans="1:20">
      <c r="A35" s="851" t="s">
        <v>3718</v>
      </c>
      <c r="B35" s="851" t="s">
        <v>3719</v>
      </c>
      <c r="C35" s="852">
        <v>0</v>
      </c>
      <c r="D35" s="852">
        <v>0</v>
      </c>
      <c r="E35" s="852">
        <v>0</v>
      </c>
      <c r="F35" s="852">
        <v>0</v>
      </c>
      <c r="H35" s="881">
        <v>7410</v>
      </c>
      <c r="I35" s="879" t="s">
        <v>3719</v>
      </c>
      <c r="J35" s="879">
        <v>0</v>
      </c>
      <c r="K35" s="880">
        <v>28703244</v>
      </c>
      <c r="L35" s="879">
        <v>0</v>
      </c>
      <c r="M35" s="880">
        <v>28703244</v>
      </c>
      <c r="N35" s="879">
        <f t="shared" si="1"/>
        <v>0</v>
      </c>
      <c r="O35" s="879">
        <v>7410</v>
      </c>
      <c r="P35" s="879" t="s">
        <v>3719</v>
      </c>
      <c r="Q35" s="880">
        <v>24150247</v>
      </c>
      <c r="R35" s="879">
        <v>0</v>
      </c>
      <c r="S35" s="879">
        <v>0</v>
      </c>
      <c r="T35" s="880">
        <v>24150247</v>
      </c>
    </row>
    <row r="36" spans="1:20">
      <c r="A36" s="853" t="s">
        <v>3720</v>
      </c>
      <c r="B36" s="853" t="s">
        <v>3418</v>
      </c>
      <c r="C36" s="854">
        <v>-9707404</v>
      </c>
      <c r="D36" s="854">
        <v>-1897150</v>
      </c>
      <c r="E36" s="854">
        <v>-182600</v>
      </c>
      <c r="F36" s="854">
        <v>-11787154</v>
      </c>
      <c r="H36" s="879">
        <v>8110.1</v>
      </c>
      <c r="I36" s="879" t="s">
        <v>3801</v>
      </c>
      <c r="J36" s="879">
        <v>0</v>
      </c>
      <c r="K36" s="879">
        <v>0</v>
      </c>
      <c r="L36" s="879">
        <v>0</v>
      </c>
      <c r="M36" s="879">
        <v>0</v>
      </c>
      <c r="N36" s="879">
        <f t="shared" si="1"/>
        <v>0</v>
      </c>
      <c r="O36" s="879">
        <v>8110.1</v>
      </c>
      <c r="P36" s="879" t="s">
        <v>3801</v>
      </c>
      <c r="Q36" s="879">
        <v>0</v>
      </c>
      <c r="R36" s="879">
        <v>0</v>
      </c>
      <c r="S36" s="879">
        <v>0</v>
      </c>
      <c r="T36" s="879">
        <v>0</v>
      </c>
    </row>
    <row r="37" spans="1:20">
      <c r="A37" s="853" t="s">
        <v>3721</v>
      </c>
      <c r="B37" s="853" t="s">
        <v>3722</v>
      </c>
      <c r="C37" s="854">
        <v>-43303732</v>
      </c>
      <c r="D37" s="854">
        <v>-285980</v>
      </c>
      <c r="E37" s="854">
        <v>-120870</v>
      </c>
      <c r="F37" s="854">
        <v>-43710582</v>
      </c>
      <c r="H37" s="881">
        <v>8120.1</v>
      </c>
      <c r="I37" s="879" t="s">
        <v>3722</v>
      </c>
      <c r="J37" s="880">
        <v>19560</v>
      </c>
      <c r="K37" s="880">
        <v>24168315</v>
      </c>
      <c r="L37" s="880">
        <v>379291</v>
      </c>
      <c r="M37" s="880">
        <v>24567166</v>
      </c>
      <c r="N37" s="879">
        <f t="shared" si="1"/>
        <v>0</v>
      </c>
      <c r="O37" s="879">
        <v>8120.1</v>
      </c>
      <c r="P37" s="879" t="s">
        <v>3722</v>
      </c>
      <c r="Q37" s="880">
        <v>23163572</v>
      </c>
      <c r="R37" s="880">
        <v>379291</v>
      </c>
      <c r="S37" s="880">
        <v>19560</v>
      </c>
      <c r="T37" s="880">
        <v>23562423</v>
      </c>
    </row>
    <row r="38" spans="1:20">
      <c r="A38" s="853" t="s">
        <v>3723</v>
      </c>
      <c r="B38" s="853" t="s">
        <v>3724</v>
      </c>
      <c r="C38" s="854">
        <v>0</v>
      </c>
      <c r="D38" s="854">
        <v>0</v>
      </c>
      <c r="E38" s="854">
        <v>0</v>
      </c>
      <c r="F38" s="854">
        <v>0</v>
      </c>
      <c r="H38" s="881">
        <v>8130.1</v>
      </c>
      <c r="I38" s="879" t="s">
        <v>3724</v>
      </c>
      <c r="J38" s="879">
        <v>0</v>
      </c>
      <c r="K38" s="879">
        <v>0</v>
      </c>
      <c r="L38" s="879">
        <v>0</v>
      </c>
      <c r="M38" s="879">
        <v>0</v>
      </c>
      <c r="N38" s="879">
        <f t="shared" si="1"/>
        <v>0</v>
      </c>
      <c r="O38" s="879">
        <v>8130.1</v>
      </c>
      <c r="P38" s="879" t="s">
        <v>3724</v>
      </c>
      <c r="Q38" s="879">
        <v>0</v>
      </c>
      <c r="R38" s="879">
        <v>0</v>
      </c>
      <c r="S38" s="879">
        <v>0</v>
      </c>
      <c r="T38" s="879">
        <v>0</v>
      </c>
    </row>
    <row r="39" spans="1:20">
      <c r="A39" s="853" t="s">
        <v>3725</v>
      </c>
      <c r="B39" s="853" t="s">
        <v>3726</v>
      </c>
      <c r="C39" s="854">
        <v>-8884355</v>
      </c>
      <c r="D39" s="854">
        <v>0</v>
      </c>
      <c r="E39" s="854">
        <v>0</v>
      </c>
      <c r="F39" s="854">
        <v>-8884355</v>
      </c>
      <c r="H39" s="881">
        <v>8140.1</v>
      </c>
      <c r="I39" s="879" t="s">
        <v>3726</v>
      </c>
      <c r="J39" s="879">
        <v>0</v>
      </c>
      <c r="K39" s="880">
        <v>-9584125</v>
      </c>
      <c r="L39" s="879">
        <v>0</v>
      </c>
      <c r="M39" s="880">
        <v>-9584125</v>
      </c>
      <c r="N39" s="879">
        <f t="shared" si="1"/>
        <v>0</v>
      </c>
      <c r="O39" s="879">
        <v>8140.1</v>
      </c>
      <c r="P39" s="879" t="s">
        <v>3726</v>
      </c>
      <c r="Q39" s="880">
        <v>-10050170</v>
      </c>
      <c r="R39" s="879">
        <v>0</v>
      </c>
      <c r="S39" s="879">
        <v>0</v>
      </c>
      <c r="T39" s="880">
        <v>-10050170</v>
      </c>
    </row>
    <row r="40" spans="1:20">
      <c r="A40" s="853" t="s">
        <v>3727</v>
      </c>
      <c r="B40" s="853" t="s">
        <v>3728</v>
      </c>
      <c r="C40" s="854">
        <v>0</v>
      </c>
      <c r="D40" s="854">
        <v>-3629127</v>
      </c>
      <c r="E40" s="854">
        <v>-529184</v>
      </c>
      <c r="F40" s="854">
        <v>-4158311</v>
      </c>
      <c r="H40" s="881">
        <v>8150.1</v>
      </c>
      <c r="I40" s="879" t="s">
        <v>3728</v>
      </c>
      <c r="J40" s="880">
        <v>-215017</v>
      </c>
      <c r="K40" s="879">
        <v>0</v>
      </c>
      <c r="L40" s="880">
        <v>-1534945</v>
      </c>
      <c r="M40" s="880">
        <v>-1749962</v>
      </c>
      <c r="N40" s="879">
        <f t="shared" si="1"/>
        <v>0</v>
      </c>
      <c r="O40" s="879">
        <v>8150.1</v>
      </c>
      <c r="P40" s="879" t="s">
        <v>3728</v>
      </c>
      <c r="Q40" s="879">
        <v>0</v>
      </c>
      <c r="R40" s="880">
        <v>-1645091</v>
      </c>
      <c r="S40" s="880">
        <v>-233124</v>
      </c>
      <c r="T40" s="880">
        <v>-1878215</v>
      </c>
    </row>
    <row r="41" spans="1:20">
      <c r="A41" s="853" t="s">
        <v>3729</v>
      </c>
      <c r="B41" s="853" t="s">
        <v>3154</v>
      </c>
      <c r="C41" s="854">
        <v>-403435</v>
      </c>
      <c r="D41" s="854">
        <v>-678256</v>
      </c>
      <c r="E41" s="854">
        <v>-1253023</v>
      </c>
      <c r="F41" s="854">
        <v>-2334714</v>
      </c>
      <c r="H41" s="881">
        <v>8160.1</v>
      </c>
      <c r="I41" s="879" t="s">
        <v>3154</v>
      </c>
      <c r="J41" s="880">
        <v>-731563</v>
      </c>
      <c r="K41" s="880">
        <v>-871199</v>
      </c>
      <c r="L41" s="880">
        <v>-1946659</v>
      </c>
      <c r="M41" s="880">
        <v>-3549421</v>
      </c>
      <c r="N41" s="879">
        <f t="shared" si="1"/>
        <v>0</v>
      </c>
      <c r="O41" s="879">
        <v>8160.1</v>
      </c>
      <c r="P41" s="879" t="s">
        <v>3154</v>
      </c>
      <c r="Q41" s="880">
        <v>-955272</v>
      </c>
      <c r="R41" s="880">
        <v>-2161280</v>
      </c>
      <c r="S41" s="880">
        <v>-828878</v>
      </c>
      <c r="T41" s="880">
        <v>-3945430</v>
      </c>
    </row>
    <row r="42" spans="1:20">
      <c r="A42" s="853" t="s">
        <v>3730</v>
      </c>
      <c r="B42" s="853" t="s">
        <v>3731</v>
      </c>
      <c r="C42" s="854">
        <v>0</v>
      </c>
      <c r="D42" s="854">
        <v>0</v>
      </c>
      <c r="E42" s="854">
        <v>0</v>
      </c>
      <c r="F42" s="854">
        <v>0</v>
      </c>
      <c r="H42" s="881">
        <v>8170.1</v>
      </c>
      <c r="I42" s="879" t="s">
        <v>3731</v>
      </c>
      <c r="J42" s="879">
        <v>0</v>
      </c>
      <c r="K42" s="879">
        <v>0</v>
      </c>
      <c r="L42" s="880">
        <v>-573645</v>
      </c>
      <c r="M42" s="880">
        <v>-573645</v>
      </c>
      <c r="N42" s="879">
        <f t="shared" si="1"/>
        <v>0</v>
      </c>
      <c r="O42" s="879">
        <v>8170.1</v>
      </c>
      <c r="P42" s="879" t="s">
        <v>3731</v>
      </c>
      <c r="Q42" s="879">
        <v>0</v>
      </c>
      <c r="R42" s="880">
        <v>-654559</v>
      </c>
      <c r="S42" s="879">
        <v>0</v>
      </c>
      <c r="T42" s="880">
        <v>-654559</v>
      </c>
    </row>
    <row r="43" spans="1:20">
      <c r="A43" s="853" t="s">
        <v>3732</v>
      </c>
      <c r="B43" s="853" t="s">
        <v>3733</v>
      </c>
      <c r="C43" s="854">
        <v>0</v>
      </c>
      <c r="D43" s="854">
        <v>0</v>
      </c>
      <c r="E43" s="854">
        <v>0</v>
      </c>
      <c r="F43" s="854">
        <v>0</v>
      </c>
      <c r="H43" s="881">
        <v>8180.1</v>
      </c>
      <c r="I43" s="879" t="s">
        <v>3733</v>
      </c>
      <c r="J43" s="879">
        <v>0</v>
      </c>
      <c r="K43" s="879">
        <v>0</v>
      </c>
      <c r="L43" s="879">
        <v>0</v>
      </c>
      <c r="M43" s="879">
        <v>0</v>
      </c>
      <c r="N43" s="879">
        <f t="shared" si="1"/>
        <v>0</v>
      </c>
      <c r="O43" s="879">
        <v>8180.1</v>
      </c>
      <c r="P43" s="879" t="s">
        <v>3733</v>
      </c>
      <c r="Q43" s="879">
        <v>0</v>
      </c>
      <c r="R43" s="879">
        <v>0</v>
      </c>
      <c r="S43" s="879">
        <v>0</v>
      </c>
      <c r="T43" s="879">
        <v>0</v>
      </c>
    </row>
    <row r="44" spans="1:20">
      <c r="A44" s="853" t="s">
        <v>3734</v>
      </c>
      <c r="B44" s="853" t="s">
        <v>3632</v>
      </c>
      <c r="C44" s="854">
        <v>0</v>
      </c>
      <c r="D44" s="854">
        <v>0</v>
      </c>
      <c r="E44" s="854">
        <v>0</v>
      </c>
      <c r="F44" s="854">
        <v>0</v>
      </c>
      <c r="H44" s="881">
        <v>8190.1</v>
      </c>
      <c r="I44" s="879" t="s">
        <v>3632</v>
      </c>
      <c r="J44" s="879">
        <v>0</v>
      </c>
      <c r="K44" s="879">
        <v>0</v>
      </c>
      <c r="L44" s="879">
        <v>0</v>
      </c>
      <c r="M44" s="879">
        <v>0</v>
      </c>
      <c r="N44" s="879">
        <f t="shared" si="1"/>
        <v>0</v>
      </c>
      <c r="O44" s="879">
        <v>8190.1</v>
      </c>
      <c r="P44" s="879" t="s">
        <v>3632</v>
      </c>
      <c r="Q44" s="879">
        <v>0</v>
      </c>
      <c r="R44" s="879">
        <v>0</v>
      </c>
      <c r="S44" s="879">
        <v>0</v>
      </c>
      <c r="T44" s="879">
        <v>0</v>
      </c>
    </row>
    <row r="45" spans="1:20">
      <c r="A45" s="855" t="s">
        <v>3735</v>
      </c>
      <c r="B45" s="855" t="s">
        <v>3736</v>
      </c>
      <c r="C45" s="856">
        <v>2424742</v>
      </c>
      <c r="D45" s="856">
        <v>1264929</v>
      </c>
      <c r="E45" s="856">
        <v>528841</v>
      </c>
      <c r="F45" s="856">
        <v>4218512</v>
      </c>
      <c r="H45" s="881">
        <v>8210.1</v>
      </c>
      <c r="I45" s="879" t="s">
        <v>3736</v>
      </c>
      <c r="J45" s="880">
        <v>511610</v>
      </c>
      <c r="K45" s="880">
        <v>2836695</v>
      </c>
      <c r="L45" s="880">
        <v>1439653</v>
      </c>
      <c r="M45" s="880">
        <v>4787958</v>
      </c>
      <c r="N45" s="879">
        <f t="shared" si="1"/>
        <v>0</v>
      </c>
      <c r="O45" s="879">
        <v>8210.1</v>
      </c>
      <c r="P45" s="879" t="s">
        <v>3736</v>
      </c>
      <c r="Q45" s="880">
        <v>3089469</v>
      </c>
      <c r="R45" s="880">
        <v>1581480</v>
      </c>
      <c r="S45" s="880">
        <v>562619</v>
      </c>
      <c r="T45" s="880">
        <v>5233568</v>
      </c>
    </row>
    <row r="46" spans="1:20">
      <c r="A46" s="855" t="s">
        <v>3737</v>
      </c>
      <c r="B46" s="855" t="s">
        <v>3738</v>
      </c>
      <c r="C46" s="856">
        <v>315208</v>
      </c>
      <c r="D46" s="856">
        <v>164440</v>
      </c>
      <c r="E46" s="856">
        <v>68749</v>
      </c>
      <c r="F46" s="856">
        <v>548397</v>
      </c>
      <c r="H46" s="881">
        <v>8220.1</v>
      </c>
      <c r="I46" s="879" t="s">
        <v>3738</v>
      </c>
      <c r="J46" s="880">
        <v>66509</v>
      </c>
      <c r="K46" s="880">
        <v>368322</v>
      </c>
      <c r="L46" s="880">
        <v>187097</v>
      </c>
      <c r="M46" s="880">
        <v>621928</v>
      </c>
      <c r="N46" s="879">
        <f t="shared" si="1"/>
        <v>0</v>
      </c>
      <c r="O46" s="879">
        <v>8220.1</v>
      </c>
      <c r="P46" s="879" t="s">
        <v>3738</v>
      </c>
      <c r="Q46" s="880">
        <v>400999</v>
      </c>
      <c r="R46" s="880">
        <v>205474</v>
      </c>
      <c r="S46" s="880">
        <v>73140</v>
      </c>
      <c r="T46" s="880">
        <v>679613</v>
      </c>
    </row>
    <row r="47" spans="1:20">
      <c r="A47" s="855" t="s">
        <v>3739</v>
      </c>
      <c r="B47" s="855" t="s">
        <v>3740</v>
      </c>
      <c r="C47" s="856">
        <v>242479</v>
      </c>
      <c r="D47" s="856">
        <v>126489</v>
      </c>
      <c r="E47" s="856">
        <v>52885</v>
      </c>
      <c r="F47" s="856">
        <v>421853</v>
      </c>
      <c r="H47" s="881">
        <v>8230.1</v>
      </c>
      <c r="I47" s="879" t="s">
        <v>3740</v>
      </c>
      <c r="J47" s="880">
        <v>51164</v>
      </c>
      <c r="K47" s="880">
        <v>283342</v>
      </c>
      <c r="L47" s="880">
        <v>143929</v>
      </c>
      <c r="M47" s="880">
        <v>478435</v>
      </c>
      <c r="N47" s="879">
        <f t="shared" si="1"/>
        <v>0</v>
      </c>
      <c r="O47" s="879">
        <v>8230.1</v>
      </c>
      <c r="P47" s="879" t="s">
        <v>3740</v>
      </c>
      <c r="Q47" s="880">
        <v>308480</v>
      </c>
      <c r="R47" s="880">
        <v>158066</v>
      </c>
      <c r="S47" s="880">
        <v>56265</v>
      </c>
      <c r="T47" s="880">
        <v>522811</v>
      </c>
    </row>
    <row r="48" spans="1:20">
      <c r="A48" s="855" t="s">
        <v>3741</v>
      </c>
      <c r="B48" s="855" t="s">
        <v>3742</v>
      </c>
      <c r="C48" s="856">
        <v>31523</v>
      </c>
      <c r="D48" s="856">
        <v>16437</v>
      </c>
      <c r="E48" s="856">
        <v>6878</v>
      </c>
      <c r="F48" s="856">
        <v>54838</v>
      </c>
      <c r="H48" s="881">
        <v>8240.1</v>
      </c>
      <c r="I48" s="879" t="s">
        <v>3742</v>
      </c>
      <c r="J48" s="880">
        <v>6624</v>
      </c>
      <c r="K48" s="880">
        <v>36837</v>
      </c>
      <c r="L48" s="880">
        <v>18712</v>
      </c>
      <c r="M48" s="880">
        <v>62173</v>
      </c>
      <c r="N48" s="879">
        <f t="shared" si="1"/>
        <v>0</v>
      </c>
      <c r="O48" s="879">
        <v>8240.1</v>
      </c>
      <c r="P48" s="879" t="s">
        <v>3742</v>
      </c>
      <c r="Q48" s="880">
        <v>40107</v>
      </c>
      <c r="R48" s="880">
        <v>20546</v>
      </c>
      <c r="S48" s="880">
        <v>7286</v>
      </c>
      <c r="T48" s="880">
        <v>67939</v>
      </c>
    </row>
    <row r="49" spans="1:20">
      <c r="A49" s="855" t="s">
        <v>3743</v>
      </c>
      <c r="B49" s="855" t="s">
        <v>3744</v>
      </c>
      <c r="C49" s="856">
        <v>53880</v>
      </c>
      <c r="D49" s="856">
        <v>27964</v>
      </c>
      <c r="E49" s="856">
        <v>11856</v>
      </c>
      <c r="F49" s="856">
        <v>93700</v>
      </c>
      <c r="H49" s="881">
        <v>8250.1</v>
      </c>
      <c r="I49" s="879" t="s">
        <v>3744</v>
      </c>
      <c r="J49" s="880">
        <v>11386</v>
      </c>
      <c r="K49" s="880">
        <v>62945</v>
      </c>
      <c r="L49" s="880">
        <v>31977</v>
      </c>
      <c r="M49" s="880">
        <v>106308</v>
      </c>
      <c r="N49" s="879">
        <f t="shared" si="1"/>
        <v>0</v>
      </c>
      <c r="O49" s="879">
        <v>8250.1</v>
      </c>
      <c r="P49" s="879" t="s">
        <v>3744</v>
      </c>
      <c r="Q49" s="880">
        <v>68524</v>
      </c>
      <c r="R49" s="880">
        <v>35115</v>
      </c>
      <c r="S49" s="880">
        <v>12518</v>
      </c>
      <c r="T49" s="880">
        <v>116157</v>
      </c>
    </row>
    <row r="50" spans="1:20">
      <c r="A50" s="855" t="s">
        <v>3745</v>
      </c>
      <c r="B50" s="855" t="s">
        <v>3323</v>
      </c>
      <c r="C50" s="856">
        <v>155011</v>
      </c>
      <c r="D50" s="856">
        <v>81307</v>
      </c>
      <c r="E50" s="856">
        <v>34584</v>
      </c>
      <c r="F50" s="856">
        <v>270902</v>
      </c>
      <c r="H50" s="881">
        <v>8260.1</v>
      </c>
      <c r="I50" s="879" t="s">
        <v>3323</v>
      </c>
      <c r="J50" s="880">
        <v>25135</v>
      </c>
      <c r="K50" s="880">
        <v>139035</v>
      </c>
      <c r="L50" s="880">
        <v>70706</v>
      </c>
      <c r="M50" s="880">
        <v>234876</v>
      </c>
      <c r="N50" s="879">
        <f t="shared" si="1"/>
        <v>0</v>
      </c>
      <c r="O50" s="879">
        <v>8260.1</v>
      </c>
      <c r="P50" s="879" t="s">
        <v>3323</v>
      </c>
      <c r="Q50" s="880">
        <v>151701</v>
      </c>
      <c r="R50" s="880">
        <v>77841</v>
      </c>
      <c r="S50" s="880">
        <v>27704</v>
      </c>
      <c r="T50" s="880">
        <v>257246</v>
      </c>
    </row>
    <row r="51" spans="1:20">
      <c r="A51" s="855" t="s">
        <v>3746</v>
      </c>
      <c r="B51" s="855" t="s">
        <v>2954</v>
      </c>
      <c r="C51" s="856">
        <v>161885</v>
      </c>
      <c r="D51" s="856">
        <v>3395</v>
      </c>
      <c r="E51" s="856">
        <v>0</v>
      </c>
      <c r="F51" s="856">
        <v>165280</v>
      </c>
      <c r="H51" s="881">
        <v>8270.1</v>
      </c>
      <c r="I51" s="879" t="s">
        <v>2954</v>
      </c>
      <c r="J51" s="879">
        <v>0</v>
      </c>
      <c r="K51" s="880">
        <v>202398</v>
      </c>
      <c r="L51" s="880">
        <v>3390</v>
      </c>
      <c r="M51" s="880">
        <v>205788</v>
      </c>
      <c r="N51" s="879">
        <f t="shared" si="1"/>
        <v>0</v>
      </c>
      <c r="O51" s="879">
        <v>8270.1</v>
      </c>
      <c r="P51" s="879" t="s">
        <v>2954</v>
      </c>
      <c r="Q51" s="880">
        <v>202398</v>
      </c>
      <c r="R51" s="880">
        <v>3390</v>
      </c>
      <c r="S51" s="879">
        <v>0</v>
      </c>
      <c r="T51" s="880">
        <v>205788</v>
      </c>
    </row>
    <row r="52" spans="1:20">
      <c r="A52" s="855" t="s">
        <v>3747</v>
      </c>
      <c r="B52" s="855" t="s">
        <v>3552</v>
      </c>
      <c r="C52" s="856">
        <v>518515</v>
      </c>
      <c r="D52" s="856">
        <v>2466</v>
      </c>
      <c r="E52" s="856">
        <v>1042</v>
      </c>
      <c r="F52" s="856">
        <v>522023</v>
      </c>
      <c r="H52" s="881">
        <v>8280.1</v>
      </c>
      <c r="I52" s="879" t="s">
        <v>3552</v>
      </c>
      <c r="J52" s="880">
        <v>1130</v>
      </c>
      <c r="K52" s="880">
        <v>438250</v>
      </c>
      <c r="L52" s="880">
        <v>6498</v>
      </c>
      <c r="M52" s="880">
        <v>445878</v>
      </c>
      <c r="N52" s="879">
        <f t="shared" si="1"/>
        <v>0</v>
      </c>
      <c r="O52" s="879">
        <v>8280.1</v>
      </c>
      <c r="P52" s="879" t="s">
        <v>3552</v>
      </c>
      <c r="Q52" s="880">
        <v>456808</v>
      </c>
      <c r="R52" s="880">
        <v>6498</v>
      </c>
      <c r="S52" s="880">
        <v>1130</v>
      </c>
      <c r="T52" s="880">
        <v>464436</v>
      </c>
    </row>
    <row r="53" spans="1:20">
      <c r="A53" s="855" t="s">
        <v>3748</v>
      </c>
      <c r="B53" s="855" t="s">
        <v>3474</v>
      </c>
      <c r="C53" s="856">
        <v>0</v>
      </c>
      <c r="D53" s="856">
        <v>0</v>
      </c>
      <c r="E53" s="856">
        <v>0</v>
      </c>
      <c r="F53" s="856">
        <v>0</v>
      </c>
      <c r="N53" s="879">
        <f t="shared" si="1"/>
        <v>-8350.1</v>
      </c>
    </row>
    <row r="54" spans="1:20">
      <c r="A54" s="855" t="s">
        <v>3749</v>
      </c>
      <c r="B54" s="855" t="s">
        <v>3750</v>
      </c>
      <c r="C54" s="856">
        <v>0</v>
      </c>
      <c r="D54" s="856">
        <v>0</v>
      </c>
      <c r="E54" s="856">
        <v>0</v>
      </c>
      <c r="F54" s="856">
        <v>0</v>
      </c>
      <c r="H54" s="881">
        <v>8290.1</v>
      </c>
      <c r="I54" s="879" t="s">
        <v>3750</v>
      </c>
      <c r="J54" s="879">
        <v>0</v>
      </c>
      <c r="K54" s="879">
        <v>0</v>
      </c>
      <c r="L54" s="879">
        <v>0</v>
      </c>
      <c r="M54" s="879">
        <v>0</v>
      </c>
      <c r="N54" s="879">
        <f t="shared" si="1"/>
        <v>0</v>
      </c>
      <c r="O54" s="879">
        <v>8290.1</v>
      </c>
      <c r="P54" s="879" t="s">
        <v>3750</v>
      </c>
      <c r="Q54" s="879">
        <v>0</v>
      </c>
      <c r="R54" s="879">
        <v>0</v>
      </c>
      <c r="S54" s="879">
        <v>0</v>
      </c>
      <c r="T54" s="879">
        <v>0</v>
      </c>
    </row>
    <row r="55" spans="1:20">
      <c r="A55" s="855" t="s">
        <v>3751</v>
      </c>
      <c r="B55" s="855" t="s">
        <v>3255</v>
      </c>
      <c r="C55" s="856">
        <v>8306</v>
      </c>
      <c r="D55" s="856">
        <v>6229</v>
      </c>
      <c r="E55" s="856">
        <v>4432</v>
      </c>
      <c r="F55" s="856">
        <v>18967</v>
      </c>
      <c r="H55" s="881">
        <v>8310.1</v>
      </c>
      <c r="I55" s="879" t="s">
        <v>3255</v>
      </c>
      <c r="J55" s="880">
        <v>10553</v>
      </c>
      <c r="K55" s="880">
        <v>13846</v>
      </c>
      <c r="L55" s="880">
        <v>16255</v>
      </c>
      <c r="M55" s="880">
        <v>40654</v>
      </c>
      <c r="N55" s="879">
        <f t="shared" si="1"/>
        <v>0</v>
      </c>
      <c r="O55" s="879">
        <v>8310.1</v>
      </c>
      <c r="P55" s="879" t="s">
        <v>3255</v>
      </c>
      <c r="Q55" s="880">
        <v>14508</v>
      </c>
      <c r="R55" s="880">
        <v>16364</v>
      </c>
      <c r="S55" s="880">
        <v>10693</v>
      </c>
      <c r="T55" s="880">
        <v>41565</v>
      </c>
    </row>
    <row r="56" spans="1:20">
      <c r="A56" s="855" t="s">
        <v>3752</v>
      </c>
      <c r="B56" s="855" t="s">
        <v>3753</v>
      </c>
      <c r="C56" s="856">
        <v>141162</v>
      </c>
      <c r="D56" s="856">
        <v>0</v>
      </c>
      <c r="E56" s="856">
        <v>0</v>
      </c>
      <c r="F56" s="856">
        <v>141162</v>
      </c>
      <c r="H56" s="881">
        <v>8320.1</v>
      </c>
      <c r="I56" s="879" t="s">
        <v>3753</v>
      </c>
      <c r="J56" s="879">
        <v>0</v>
      </c>
      <c r="K56" s="880">
        <v>123735</v>
      </c>
      <c r="L56" s="879">
        <v>0</v>
      </c>
      <c r="M56" s="880">
        <v>123735</v>
      </c>
      <c r="N56" s="879">
        <f t="shared" si="1"/>
        <v>0</v>
      </c>
      <c r="O56" s="879">
        <v>8320.1</v>
      </c>
      <c r="P56" s="879" t="s">
        <v>3753</v>
      </c>
      <c r="Q56" s="880">
        <v>124685</v>
      </c>
      <c r="R56" s="879">
        <v>0</v>
      </c>
      <c r="S56" s="879">
        <v>0</v>
      </c>
      <c r="T56" s="880">
        <v>124685</v>
      </c>
    </row>
    <row r="57" spans="1:20">
      <c r="A57" s="855" t="s">
        <v>3754</v>
      </c>
      <c r="B57" s="855" t="s">
        <v>3076</v>
      </c>
      <c r="C57" s="856">
        <v>903101</v>
      </c>
      <c r="D57" s="856">
        <v>71466</v>
      </c>
      <c r="E57" s="856">
        <v>18874</v>
      </c>
      <c r="F57" s="856">
        <v>993441</v>
      </c>
      <c r="H57" s="881">
        <v>8330.1</v>
      </c>
      <c r="I57" s="879" t="s">
        <v>3076</v>
      </c>
      <c r="J57" s="880">
        <v>22757</v>
      </c>
      <c r="K57" s="879">
        <v>0</v>
      </c>
      <c r="L57" s="880">
        <v>51419</v>
      </c>
      <c r="M57" s="880">
        <v>74176</v>
      </c>
      <c r="N57" s="879">
        <f t="shared" si="1"/>
        <v>0</v>
      </c>
      <c r="O57" s="879">
        <v>8330.1</v>
      </c>
      <c r="P57" s="879" t="s">
        <v>3076</v>
      </c>
      <c r="Q57" s="879">
        <v>0</v>
      </c>
      <c r="R57" s="880">
        <v>57792</v>
      </c>
      <c r="S57" s="880">
        <v>25878</v>
      </c>
      <c r="T57" s="880">
        <v>83670</v>
      </c>
    </row>
    <row r="58" spans="1:20">
      <c r="A58" s="855" t="s">
        <v>3755</v>
      </c>
      <c r="B58" s="855" t="s">
        <v>3756</v>
      </c>
      <c r="C58" s="856">
        <v>0</v>
      </c>
      <c r="D58" s="856">
        <v>0</v>
      </c>
      <c r="E58" s="856">
        <v>0</v>
      </c>
      <c r="F58" s="856">
        <v>0</v>
      </c>
      <c r="H58" s="881">
        <v>8340.1</v>
      </c>
      <c r="I58" s="879" t="s">
        <v>3756</v>
      </c>
      <c r="J58" s="879">
        <v>0</v>
      </c>
      <c r="K58" s="879">
        <v>0</v>
      </c>
      <c r="L58" s="879">
        <v>0</v>
      </c>
      <c r="M58" s="879">
        <v>0</v>
      </c>
      <c r="N58" s="879">
        <f t="shared" si="1"/>
        <v>0</v>
      </c>
      <c r="O58" s="879">
        <v>8340.1</v>
      </c>
      <c r="P58" s="879" t="s">
        <v>3756</v>
      </c>
      <c r="Q58" s="879">
        <v>0</v>
      </c>
      <c r="R58" s="879">
        <v>0</v>
      </c>
      <c r="S58" s="879">
        <v>0</v>
      </c>
      <c r="T58" s="879">
        <v>0</v>
      </c>
    </row>
    <row r="59" spans="1:20">
      <c r="A59" s="855" t="s">
        <v>3757</v>
      </c>
      <c r="B59" s="855" t="s">
        <v>3758</v>
      </c>
      <c r="C59" s="856">
        <v>0</v>
      </c>
      <c r="D59" s="856">
        <v>0</v>
      </c>
      <c r="E59" s="856">
        <v>0</v>
      </c>
      <c r="F59" s="856">
        <v>0</v>
      </c>
      <c r="N59" s="879">
        <f t="shared" si="1"/>
        <v>-1</v>
      </c>
      <c r="O59" s="879">
        <v>8359.1</v>
      </c>
      <c r="P59" s="879" t="s">
        <v>3802</v>
      </c>
      <c r="Q59" s="879">
        <v>0</v>
      </c>
      <c r="R59" s="879">
        <v>0</v>
      </c>
      <c r="S59" s="879">
        <v>0</v>
      </c>
      <c r="T59" s="879">
        <v>0</v>
      </c>
    </row>
    <row r="60" spans="1:20">
      <c r="A60" s="853" t="s">
        <v>3759</v>
      </c>
      <c r="B60" s="853" t="s">
        <v>3422</v>
      </c>
      <c r="C60" s="853">
        <v>-483611</v>
      </c>
      <c r="D60" s="853">
        <v>18822</v>
      </c>
      <c r="E60" s="853">
        <v>19563</v>
      </c>
      <c r="F60" s="853">
        <v>-445226</v>
      </c>
      <c r="H60" s="881" t="s">
        <v>3807</v>
      </c>
      <c r="I60" s="879" t="s">
        <v>3808</v>
      </c>
      <c r="J60" s="879">
        <v>45</v>
      </c>
      <c r="K60" s="880">
        <v>-170849</v>
      </c>
      <c r="L60" s="879">
        <v>-908</v>
      </c>
      <c r="M60" s="880">
        <v>-171712</v>
      </c>
      <c r="N60" s="879" t="e">
        <f t="shared" si="1"/>
        <v>#VALUE!</v>
      </c>
      <c r="O60" s="879">
        <v>5130</v>
      </c>
      <c r="P60" s="879" t="s">
        <v>3803</v>
      </c>
      <c r="Q60" s="879">
        <v>0</v>
      </c>
      <c r="R60" s="880">
        <v>43000000</v>
      </c>
      <c r="S60" s="880">
        <v>28000000</v>
      </c>
      <c r="T60" s="880">
        <v>71000000</v>
      </c>
    </row>
    <row r="61" spans="1:20">
      <c r="A61" s="853" t="s">
        <v>3760</v>
      </c>
      <c r="B61" s="853" t="s">
        <v>3424</v>
      </c>
      <c r="C61" s="853">
        <v>-11393793</v>
      </c>
      <c r="D61" s="853">
        <v>646716</v>
      </c>
      <c r="E61" s="853">
        <v>860565</v>
      </c>
      <c r="F61" s="853">
        <v>-9886512</v>
      </c>
      <c r="H61" s="881" t="s">
        <v>3809</v>
      </c>
      <c r="I61" s="879" t="s">
        <v>3810</v>
      </c>
      <c r="J61" s="880">
        <v>-1190099</v>
      </c>
      <c r="K61" s="880">
        <v>-12536874</v>
      </c>
      <c r="L61" s="880">
        <v>-4676803</v>
      </c>
      <c r="M61" s="880">
        <v>-18403776</v>
      </c>
      <c r="N61" s="879" t="e">
        <f t="shared" si="1"/>
        <v>#VALUE!</v>
      </c>
      <c r="O61" s="879">
        <v>8350.1</v>
      </c>
      <c r="P61" s="879" t="s">
        <v>3802</v>
      </c>
      <c r="Q61" s="879">
        <v>0</v>
      </c>
      <c r="R61" s="879">
        <v>0</v>
      </c>
      <c r="S61" s="879">
        <v>0</v>
      </c>
      <c r="T61" s="879">
        <v>0</v>
      </c>
    </row>
    <row r="62" spans="1:20">
      <c r="A62" s="846" t="s">
        <v>3761</v>
      </c>
      <c r="B62" s="846" t="s">
        <v>3715</v>
      </c>
      <c r="C62" s="846">
        <v>483611</v>
      </c>
      <c r="D62" s="846">
        <v>-18822</v>
      </c>
      <c r="E62" s="846">
        <v>-19563</v>
      </c>
      <c r="F62" s="846">
        <v>445226</v>
      </c>
      <c r="H62" s="879">
        <v>5250</v>
      </c>
      <c r="I62" s="879" t="s">
        <v>3804</v>
      </c>
      <c r="J62" s="879">
        <v>0</v>
      </c>
      <c r="K62" s="879">
        <v>0</v>
      </c>
      <c r="L62" s="880">
        <v>16917914</v>
      </c>
      <c r="M62" s="880">
        <v>16917914</v>
      </c>
      <c r="N62" s="879" t="e">
        <f t="shared" si="1"/>
        <v>#VALUE!</v>
      </c>
      <c r="O62" s="879">
        <v>5250</v>
      </c>
      <c r="P62" s="879" t="s">
        <v>3804</v>
      </c>
      <c r="Q62" s="879">
        <v>0</v>
      </c>
      <c r="R62" s="880">
        <v>16906079</v>
      </c>
      <c r="S62" s="879">
        <v>0</v>
      </c>
      <c r="T62" s="880">
        <v>16906079</v>
      </c>
    </row>
    <row r="63" spans="1:20">
      <c r="A63" s="846" t="s">
        <v>3762</v>
      </c>
      <c r="B63" s="846" t="s">
        <v>3763</v>
      </c>
      <c r="C63" s="846">
        <v>11393793</v>
      </c>
      <c r="D63" s="846">
        <v>-646716</v>
      </c>
      <c r="E63" s="846">
        <v>-860565</v>
      </c>
      <c r="F63" s="846">
        <v>9886512</v>
      </c>
      <c r="H63" s="879" t="s">
        <v>3805</v>
      </c>
      <c r="I63" s="879" t="s">
        <v>3806</v>
      </c>
      <c r="J63" s="879">
        <v>0</v>
      </c>
      <c r="K63" s="879">
        <v>0</v>
      </c>
      <c r="L63" s="879">
        <v>0</v>
      </c>
      <c r="M63" s="879">
        <v>0</v>
      </c>
      <c r="N63" s="879" t="e">
        <f t="shared" si="1"/>
        <v>#VALUE!</v>
      </c>
      <c r="O63" s="879" t="s">
        <v>3805</v>
      </c>
      <c r="P63" s="879" t="s">
        <v>3806</v>
      </c>
      <c r="Q63" s="879">
        <v>0</v>
      </c>
      <c r="R63" s="879">
        <v>0</v>
      </c>
      <c r="S63" s="879">
        <v>0</v>
      </c>
      <c r="T63" s="879">
        <v>0</v>
      </c>
    </row>
    <row r="64" spans="1:20">
      <c r="H64" s="879" t="s">
        <v>3811</v>
      </c>
      <c r="I64" s="879" t="s">
        <v>3812</v>
      </c>
      <c r="J64" s="880">
        <v>16058</v>
      </c>
      <c r="K64" s="880">
        <v>41583670</v>
      </c>
      <c r="L64" s="880">
        <v>329974</v>
      </c>
      <c r="M64" s="880">
        <v>41929702</v>
      </c>
      <c r="N64" s="879" t="e">
        <f t="shared" si="1"/>
        <v>#VALUE!</v>
      </c>
      <c r="O64" s="879" t="s">
        <v>3807</v>
      </c>
      <c r="P64" s="879" t="s">
        <v>3808</v>
      </c>
      <c r="Q64" s="880">
        <v>-592146</v>
      </c>
      <c r="R64" s="879">
        <v>0</v>
      </c>
      <c r="S64" s="879">
        <v>44</v>
      </c>
      <c r="T64" s="880">
        <v>-592102</v>
      </c>
    </row>
    <row r="65" spans="6:20">
      <c r="F65" s="847"/>
      <c r="H65" s="879" t="s">
        <v>3813</v>
      </c>
      <c r="I65" s="879" t="s">
        <v>3814</v>
      </c>
      <c r="J65" s="880">
        <v>-470759</v>
      </c>
      <c r="K65" s="879">
        <v>0</v>
      </c>
      <c r="L65" s="880">
        <v>-968780</v>
      </c>
      <c r="M65" s="880">
        <v>-1439539</v>
      </c>
      <c r="N65" s="879" t="e">
        <f t="shared" si="1"/>
        <v>#VALUE!</v>
      </c>
      <c r="O65" s="879" t="s">
        <v>3809</v>
      </c>
      <c r="P65" s="879" t="s">
        <v>3810</v>
      </c>
      <c r="Q65" s="880">
        <v>-10265621</v>
      </c>
      <c r="R65" s="880">
        <v>-4030285</v>
      </c>
      <c r="S65" s="880">
        <v>-2194677</v>
      </c>
      <c r="T65" s="880">
        <v>-16490583</v>
      </c>
    </row>
    <row r="66" spans="6:20">
      <c r="H66" s="879">
        <v>8191</v>
      </c>
      <c r="I66" s="879" t="s">
        <v>3815</v>
      </c>
      <c r="J66" s="879">
        <v>0</v>
      </c>
      <c r="K66" s="879">
        <v>0</v>
      </c>
      <c r="L66" s="879">
        <v>0</v>
      </c>
      <c r="M66" s="879">
        <v>0</v>
      </c>
      <c r="N66" s="879" t="e">
        <f t="shared" si="1"/>
        <v>#VALUE!</v>
      </c>
      <c r="O66" s="879" t="s">
        <v>3811</v>
      </c>
      <c r="P66" s="879" t="s">
        <v>3812</v>
      </c>
      <c r="Q66" s="880">
        <v>33828458</v>
      </c>
      <c r="R66" s="880">
        <v>330003</v>
      </c>
      <c r="S66" s="880">
        <v>14692</v>
      </c>
      <c r="T66" s="880">
        <v>34173153</v>
      </c>
    </row>
    <row r="67" spans="6:20">
      <c r="H67" s="879">
        <v>8359.1</v>
      </c>
      <c r="I67" s="879" t="s">
        <v>3802</v>
      </c>
      <c r="J67" s="879">
        <v>0</v>
      </c>
      <c r="K67" s="879">
        <v>0</v>
      </c>
      <c r="L67" s="879">
        <v>0</v>
      </c>
      <c r="M67" s="879">
        <v>0</v>
      </c>
      <c r="N67" s="879" t="e">
        <f t="shared" si="1"/>
        <v>#VALUE!</v>
      </c>
      <c r="O67" s="879" t="s">
        <v>3813</v>
      </c>
      <c r="P67" s="879" t="s">
        <v>3814</v>
      </c>
      <c r="Q67" s="879">
        <v>0</v>
      </c>
      <c r="R67" s="880">
        <v>-1079740</v>
      </c>
      <c r="S67" s="880">
        <v>-541383</v>
      </c>
      <c r="T67" s="880">
        <v>-1621123</v>
      </c>
    </row>
    <row r="68" spans="6:20">
      <c r="H68" s="879">
        <v>8350.1</v>
      </c>
      <c r="I68" s="879" t="s">
        <v>3802</v>
      </c>
      <c r="J68" s="879">
        <v>0</v>
      </c>
      <c r="K68" s="879">
        <v>0</v>
      </c>
      <c r="L68" s="879">
        <v>0</v>
      </c>
      <c r="M68" s="879">
        <v>0</v>
      </c>
      <c r="N68" s="879">
        <f t="shared" si="1"/>
        <v>8191</v>
      </c>
      <c r="O68" s="879">
        <v>8191</v>
      </c>
      <c r="P68" s="879" t="s">
        <v>3815</v>
      </c>
      <c r="Q68" s="879">
        <v>0</v>
      </c>
      <c r="R68" s="879">
        <v>0</v>
      </c>
      <c r="S68" s="879">
        <v>0</v>
      </c>
      <c r="T68" s="879">
        <v>0</v>
      </c>
    </row>
    <row r="69" spans="6:20">
      <c r="H69" s="879">
        <v>5130</v>
      </c>
      <c r="I69" s="879" t="s">
        <v>3803</v>
      </c>
      <c r="J69" s="880">
        <v>28000000</v>
      </c>
      <c r="K69" s="879">
        <v>0</v>
      </c>
      <c r="L69" s="880">
        <v>43000000</v>
      </c>
      <c r="M69" s="880">
        <v>71000000</v>
      </c>
      <c r="N69" s="879" t="e">
        <f t="shared" si="1"/>
        <v>#VALUE!</v>
      </c>
      <c r="O69" s="879" t="s">
        <v>3830</v>
      </c>
      <c r="P69" s="879" t="s">
        <v>3831</v>
      </c>
      <c r="Q69" s="880">
        <v>2373525</v>
      </c>
      <c r="R69" s="879">
        <v>0</v>
      </c>
      <c r="S69" s="879">
        <v>0</v>
      </c>
      <c r="T69" s="880">
        <v>2373525</v>
      </c>
    </row>
    <row r="70" spans="6:20">
      <c r="O70" s="879" t="s">
        <v>3832</v>
      </c>
      <c r="P70" s="879" t="s">
        <v>3833</v>
      </c>
      <c r="Q70" s="879">
        <v>0</v>
      </c>
      <c r="R70" s="880">
        <v>4823636</v>
      </c>
      <c r="S70" s="879">
        <v>0</v>
      </c>
      <c r="T70" s="880">
        <v>4823636</v>
      </c>
    </row>
    <row r="71" spans="6:20">
      <c r="O71" s="879" t="s">
        <v>3834</v>
      </c>
      <c r="P71" s="879" t="s">
        <v>3835</v>
      </c>
      <c r="Q71" s="879">
        <v>0</v>
      </c>
      <c r="R71" s="880">
        <v>-2955</v>
      </c>
      <c r="S71" s="879">
        <v>0</v>
      </c>
      <c r="T71" s="880">
        <v>-2955</v>
      </c>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09375" defaultRowHeight="13.2"/>
  <cols>
    <col min="1" max="16384" width="9.109375" style="887"/>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70"/>
  <sheetViews>
    <sheetView topLeftCell="A28" zoomScale="80" zoomScaleNormal="80" workbookViewId="0">
      <selection activeCell="D54" sqref="D54"/>
    </sheetView>
  </sheetViews>
  <sheetFormatPr defaultColWidth="9.109375" defaultRowHeight="13.8"/>
  <cols>
    <col min="1" max="1" width="9.109375" style="628"/>
    <col min="2" max="2" width="77.6640625" style="628" customWidth="1"/>
    <col min="3" max="4" width="12.5546875" style="628" bestFit="1" customWidth="1"/>
    <col min="5" max="16384" width="9.109375" style="628"/>
  </cols>
  <sheetData>
    <row r="1" spans="1:5">
      <c r="A1" s="628" t="s">
        <v>3340</v>
      </c>
    </row>
    <row r="2" spans="1:5">
      <c r="A2" s="628" t="s">
        <v>3341</v>
      </c>
      <c r="B2" s="628" t="s">
        <v>3342</v>
      </c>
      <c r="C2" s="628" t="s">
        <v>3343</v>
      </c>
      <c r="D2" s="628" t="s">
        <v>3344</v>
      </c>
    </row>
    <row r="3" spans="1:5">
      <c r="A3" s="629" t="s">
        <v>3345</v>
      </c>
      <c r="B3" s="628" t="s">
        <v>3346</v>
      </c>
      <c r="C3" s="630">
        <v>10237739.5</v>
      </c>
      <c r="D3" s="630">
        <v>0</v>
      </c>
    </row>
    <row r="4" spans="1:5">
      <c r="A4" s="629" t="s">
        <v>3347</v>
      </c>
      <c r="B4" s="628" t="s">
        <v>3348</v>
      </c>
      <c r="C4" s="630">
        <v>10504903.300000001</v>
      </c>
      <c r="D4" s="630">
        <v>0</v>
      </c>
    </row>
    <row r="5" spans="1:5">
      <c r="A5" s="629" t="s">
        <v>3503</v>
      </c>
      <c r="B5" s="628" t="s">
        <v>3504</v>
      </c>
      <c r="C5" s="630">
        <v>55078.7</v>
      </c>
      <c r="D5" s="630">
        <v>0</v>
      </c>
    </row>
    <row r="6" spans="1:5">
      <c r="A6" s="629" t="s">
        <v>3505</v>
      </c>
      <c r="B6" s="628" t="s">
        <v>3506</v>
      </c>
      <c r="C6" s="630">
        <v>7522.6</v>
      </c>
      <c r="D6" s="630">
        <v>0</v>
      </c>
    </row>
    <row r="7" spans="1:5">
      <c r="A7" s="629" t="s">
        <v>3507</v>
      </c>
      <c r="B7" s="628" t="s">
        <v>3508</v>
      </c>
      <c r="C7" s="630">
        <v>4936.6000000000004</v>
      </c>
      <c r="D7" s="630">
        <v>0</v>
      </c>
      <c r="E7" s="630">
        <f>SUM(C4:C7)</f>
        <v>10572441</v>
      </c>
    </row>
    <row r="8" spans="1:5">
      <c r="A8" s="629" t="s">
        <v>3349</v>
      </c>
      <c r="B8" s="628" t="s">
        <v>3350</v>
      </c>
      <c r="C8" s="630">
        <v>23788991.199999999</v>
      </c>
      <c r="D8" s="630">
        <v>0</v>
      </c>
    </row>
    <row r="9" spans="1:5">
      <c r="A9" s="629" t="s">
        <v>3351</v>
      </c>
      <c r="B9" s="628" t="s">
        <v>3352</v>
      </c>
      <c r="C9" s="630">
        <v>12276937.300000001</v>
      </c>
      <c r="D9" s="630">
        <v>0</v>
      </c>
    </row>
    <row r="10" spans="1:5">
      <c r="A10" s="629" t="s">
        <v>3353</v>
      </c>
      <c r="B10" s="628" t="s">
        <v>3354</v>
      </c>
      <c r="C10" s="630">
        <v>193614237.59999999</v>
      </c>
      <c r="D10" s="630">
        <v>0</v>
      </c>
    </row>
    <row r="11" spans="1:5">
      <c r="A11" s="629" t="s">
        <v>3355</v>
      </c>
      <c r="B11" s="628" t="s">
        <v>3356</v>
      </c>
      <c r="C11" s="630">
        <v>0</v>
      </c>
      <c r="D11" s="630">
        <v>3970141.1</v>
      </c>
    </row>
    <row r="12" spans="1:5">
      <c r="A12" s="629" t="s">
        <v>3357</v>
      </c>
      <c r="B12" s="628" t="s">
        <v>3358</v>
      </c>
      <c r="C12" s="630">
        <v>0</v>
      </c>
      <c r="D12" s="630">
        <v>0.1</v>
      </c>
    </row>
    <row r="13" spans="1:5">
      <c r="A13" s="629" t="s">
        <v>3509</v>
      </c>
      <c r="B13" s="628" t="s">
        <v>3510</v>
      </c>
      <c r="C13" s="630">
        <v>11560.8</v>
      </c>
      <c r="D13" s="630">
        <v>0</v>
      </c>
    </row>
    <row r="14" spans="1:5">
      <c r="A14" s="629" t="s">
        <v>3511</v>
      </c>
      <c r="B14" s="628" t="s">
        <v>3512</v>
      </c>
      <c r="C14" s="630">
        <v>0</v>
      </c>
      <c r="D14" s="630">
        <v>11561</v>
      </c>
    </row>
    <row r="15" spans="1:5">
      <c r="A15" s="629" t="s">
        <v>3513</v>
      </c>
      <c r="B15" s="628" t="s">
        <v>3514</v>
      </c>
      <c r="C15" s="630">
        <v>219.1</v>
      </c>
      <c r="D15" s="630">
        <v>0</v>
      </c>
    </row>
    <row r="16" spans="1:5">
      <c r="A16" s="629" t="s">
        <v>3515</v>
      </c>
      <c r="B16" s="628" t="s">
        <v>3516</v>
      </c>
      <c r="C16" s="630">
        <v>33.4</v>
      </c>
      <c r="D16" s="630">
        <v>0</v>
      </c>
      <c r="E16" s="630">
        <f>C15+C16</f>
        <v>253</v>
      </c>
    </row>
    <row r="17" spans="1:4">
      <c r="A17" s="629" t="s">
        <v>3517</v>
      </c>
      <c r="B17" s="628" t="s">
        <v>3518</v>
      </c>
      <c r="C17" s="630">
        <v>571000.4</v>
      </c>
      <c r="D17" s="630">
        <v>0</v>
      </c>
    </row>
    <row r="18" spans="1:4">
      <c r="A18" s="629" t="s">
        <v>3361</v>
      </c>
      <c r="B18" s="628" t="s">
        <v>3362</v>
      </c>
      <c r="C18" s="630">
        <v>67213</v>
      </c>
      <c r="D18" s="630">
        <v>0</v>
      </c>
    </row>
    <row r="19" spans="1:4">
      <c r="A19" s="629" t="s">
        <v>3363</v>
      </c>
      <c r="B19" s="628" t="s">
        <v>3364</v>
      </c>
      <c r="C19" s="630">
        <v>2500000</v>
      </c>
      <c r="D19" s="630">
        <v>0</v>
      </c>
    </row>
    <row r="20" spans="1:4">
      <c r="A20" s="629" t="s">
        <v>3365</v>
      </c>
      <c r="B20" s="628" t="s">
        <v>3366</v>
      </c>
      <c r="C20" s="630">
        <v>201000</v>
      </c>
      <c r="D20" s="630">
        <v>0</v>
      </c>
    </row>
    <row r="21" spans="1:4">
      <c r="A21" s="629" t="s">
        <v>3367</v>
      </c>
      <c r="B21" s="628" t="s">
        <v>3368</v>
      </c>
      <c r="C21" s="630">
        <v>10000</v>
      </c>
      <c r="D21" s="630">
        <v>0</v>
      </c>
    </row>
    <row r="22" spans="1:4">
      <c r="A22" s="629" t="s">
        <v>3369</v>
      </c>
      <c r="B22" s="628" t="s">
        <v>3370</v>
      </c>
      <c r="C22" s="630">
        <v>0</v>
      </c>
      <c r="D22" s="630">
        <v>16514459</v>
      </c>
    </row>
    <row r="23" spans="1:4">
      <c r="A23" s="629" t="s">
        <v>3371</v>
      </c>
      <c r="B23" s="628" t="s">
        <v>3372</v>
      </c>
      <c r="C23" s="630">
        <v>1022040.9</v>
      </c>
      <c r="D23" s="630">
        <v>0</v>
      </c>
    </row>
    <row r="24" spans="1:4">
      <c r="A24" s="629" t="s">
        <v>3373</v>
      </c>
      <c r="B24" s="628" t="s">
        <v>3374</v>
      </c>
      <c r="C24" s="630">
        <v>0</v>
      </c>
      <c r="D24" s="630">
        <v>13848089</v>
      </c>
    </row>
    <row r="25" spans="1:4">
      <c r="A25" s="629" t="s">
        <v>3375</v>
      </c>
      <c r="B25" s="628" t="s">
        <v>3376</v>
      </c>
      <c r="C25" s="630">
        <v>12862072.1</v>
      </c>
      <c r="D25" s="630">
        <v>0</v>
      </c>
    </row>
    <row r="26" spans="1:4">
      <c r="A26" s="629" t="s">
        <v>3377</v>
      </c>
      <c r="B26" s="628" t="s">
        <v>3378</v>
      </c>
      <c r="C26" s="630">
        <v>1013555</v>
      </c>
      <c r="D26" s="630">
        <v>0</v>
      </c>
    </row>
    <row r="27" spans="1:4">
      <c r="A27" s="629" t="s">
        <v>3379</v>
      </c>
      <c r="B27" s="628" t="s">
        <v>3380</v>
      </c>
      <c r="C27" s="630">
        <v>11227880</v>
      </c>
      <c r="D27" s="630">
        <v>0</v>
      </c>
    </row>
    <row r="28" spans="1:4">
      <c r="A28" s="629" t="s">
        <v>3381</v>
      </c>
      <c r="B28" s="628" t="s">
        <v>3382</v>
      </c>
      <c r="C28" s="630">
        <v>13318205.4</v>
      </c>
      <c r="D28" s="630">
        <v>0</v>
      </c>
    </row>
    <row r="29" spans="1:4">
      <c r="A29" s="629" t="s">
        <v>3383</v>
      </c>
      <c r="B29" s="628" t="s">
        <v>3384</v>
      </c>
      <c r="C29" s="630">
        <v>0</v>
      </c>
      <c r="D29" s="630">
        <v>232688387.59999999</v>
      </c>
    </row>
    <row r="30" spans="1:4">
      <c r="A30" s="629" t="s">
        <v>3385</v>
      </c>
      <c r="B30" s="628" t="s">
        <v>3386</v>
      </c>
      <c r="C30" s="630">
        <v>0</v>
      </c>
      <c r="D30" s="630">
        <v>308585.09999999998</v>
      </c>
    </row>
    <row r="31" spans="1:4">
      <c r="A31" s="629" t="s">
        <v>3387</v>
      </c>
      <c r="B31" s="628" t="s">
        <v>3388</v>
      </c>
      <c r="C31" s="630">
        <v>0</v>
      </c>
      <c r="D31" s="630">
        <v>43202</v>
      </c>
    </row>
    <row r="32" spans="1:4">
      <c r="A32" s="629" t="s">
        <v>3389</v>
      </c>
      <c r="B32" s="628" t="s">
        <v>3390</v>
      </c>
      <c r="C32" s="630">
        <v>0</v>
      </c>
      <c r="D32" s="630">
        <v>1116098.8</v>
      </c>
    </row>
    <row r="33" spans="1:6">
      <c r="A33" s="629" t="s">
        <v>3519</v>
      </c>
      <c r="B33" s="628" t="s">
        <v>3520</v>
      </c>
      <c r="C33" s="630">
        <v>0</v>
      </c>
      <c r="D33" s="630">
        <v>4320.3</v>
      </c>
    </row>
    <row r="34" spans="1:6">
      <c r="A34" s="629" t="s">
        <v>3391</v>
      </c>
      <c r="B34" s="628" t="s">
        <v>3392</v>
      </c>
      <c r="C34" s="630">
        <v>0</v>
      </c>
      <c r="D34" s="630">
        <v>30858.7</v>
      </c>
    </row>
    <row r="35" spans="1:6">
      <c r="A35" s="629" t="s">
        <v>3393</v>
      </c>
      <c r="B35" s="628" t="s">
        <v>3394</v>
      </c>
      <c r="C35" s="630">
        <v>0</v>
      </c>
      <c r="D35" s="630">
        <v>40700.699999999997</v>
      </c>
    </row>
    <row r="36" spans="1:6">
      <c r="A36" s="629" t="s">
        <v>3395</v>
      </c>
      <c r="B36" s="628" t="s">
        <v>3396</v>
      </c>
      <c r="C36" s="630">
        <v>0</v>
      </c>
      <c r="D36" s="630">
        <v>1042500.3</v>
      </c>
    </row>
    <row r="37" spans="1:6">
      <c r="A37" s="629" t="s">
        <v>3397</v>
      </c>
      <c r="B37" s="628" t="s">
        <v>3398</v>
      </c>
      <c r="C37" s="630">
        <v>0</v>
      </c>
      <c r="D37" s="630">
        <v>104082.7</v>
      </c>
    </row>
    <row r="38" spans="1:6">
      <c r="A38" s="629" t="s">
        <v>3399</v>
      </c>
      <c r="B38" s="628" t="s">
        <v>3400</v>
      </c>
      <c r="C38" s="630">
        <v>0</v>
      </c>
      <c r="D38" s="630">
        <v>2205932.7999999998</v>
      </c>
    </row>
    <row r="39" spans="1:6">
      <c r="A39" s="629" t="s">
        <v>3401</v>
      </c>
      <c r="B39" s="628" t="s">
        <v>3402</v>
      </c>
      <c r="C39" s="630">
        <v>0</v>
      </c>
      <c r="D39" s="630">
        <v>149900.9</v>
      </c>
    </row>
    <row r="40" spans="1:6">
      <c r="A40" s="629" t="s">
        <v>3403</v>
      </c>
      <c r="B40" s="628" t="s">
        <v>3404</v>
      </c>
      <c r="C40" s="630">
        <v>0</v>
      </c>
      <c r="D40" s="630">
        <v>825</v>
      </c>
    </row>
    <row r="41" spans="1:6">
      <c r="A41" s="629" t="s">
        <v>3405</v>
      </c>
      <c r="B41" s="628" t="s">
        <v>3406</v>
      </c>
      <c r="C41" s="630">
        <v>0</v>
      </c>
      <c r="D41" s="630">
        <v>12889.6</v>
      </c>
    </row>
    <row r="42" spans="1:6">
      <c r="A42" s="629" t="s">
        <v>3407</v>
      </c>
      <c r="B42" s="628" t="s">
        <v>3408</v>
      </c>
      <c r="C42" s="630">
        <v>0</v>
      </c>
      <c r="D42" s="630">
        <v>6014.5</v>
      </c>
      <c r="F42" s="630">
        <f>D42+D43+D37</f>
        <v>125097</v>
      </c>
    </row>
    <row r="43" spans="1:6">
      <c r="A43" s="629" t="s">
        <v>3409</v>
      </c>
      <c r="B43" s="628" t="s">
        <v>3410</v>
      </c>
      <c r="C43" s="630">
        <v>0</v>
      </c>
      <c r="D43" s="630">
        <v>14999.5</v>
      </c>
    </row>
    <row r="44" spans="1:6">
      <c r="A44" s="629" t="s">
        <v>3411</v>
      </c>
      <c r="B44" s="628" t="s">
        <v>3412</v>
      </c>
      <c r="C44" s="630">
        <v>0</v>
      </c>
      <c r="D44" s="630">
        <v>219258.4</v>
      </c>
    </row>
    <row r="45" spans="1:6">
      <c r="A45" s="629" t="s">
        <v>3413</v>
      </c>
      <c r="B45" s="628" t="s">
        <v>3414</v>
      </c>
      <c r="C45" s="630">
        <v>0</v>
      </c>
      <c r="D45" s="630">
        <v>3335773.9</v>
      </c>
    </row>
    <row r="46" spans="1:6">
      <c r="A46" s="629" t="s">
        <v>3415</v>
      </c>
      <c r="B46" s="628" t="s">
        <v>3416</v>
      </c>
      <c r="C46" s="630">
        <v>0</v>
      </c>
      <c r="D46" s="630">
        <v>5478400.4000000004</v>
      </c>
    </row>
    <row r="47" spans="1:6">
      <c r="A47" s="629" t="s">
        <v>3417</v>
      </c>
      <c r="B47" s="628" t="s">
        <v>3418</v>
      </c>
      <c r="C47" s="630">
        <v>0</v>
      </c>
      <c r="D47" s="630">
        <v>3026786</v>
      </c>
    </row>
    <row r="48" spans="1:6">
      <c r="A48" s="629" t="s">
        <v>3419</v>
      </c>
      <c r="B48" s="628" t="s">
        <v>3420</v>
      </c>
      <c r="C48" s="630">
        <v>0</v>
      </c>
      <c r="D48" s="630">
        <v>49434.9</v>
      </c>
    </row>
    <row r="49" spans="1:4">
      <c r="A49" s="629" t="s">
        <v>3521</v>
      </c>
      <c r="B49" s="628" t="s">
        <v>3522</v>
      </c>
      <c r="C49" s="630">
        <v>0</v>
      </c>
      <c r="D49" s="630">
        <v>35297.300000000003</v>
      </c>
    </row>
    <row r="50" spans="1:4">
      <c r="A50" s="629" t="s">
        <v>3523</v>
      </c>
      <c r="B50" s="628" t="s">
        <v>3524</v>
      </c>
      <c r="C50" s="630">
        <v>0</v>
      </c>
      <c r="D50" s="630">
        <v>56</v>
      </c>
    </row>
    <row r="51" spans="1:4">
      <c r="A51" s="629" t="s">
        <v>3525</v>
      </c>
      <c r="B51" s="628" t="s">
        <v>3526</v>
      </c>
      <c r="C51" s="630">
        <v>0</v>
      </c>
      <c r="D51" s="630">
        <v>11.6</v>
      </c>
    </row>
    <row r="52" spans="1:4">
      <c r="A52" s="629" t="s">
        <v>3527</v>
      </c>
      <c r="B52" s="628" t="s">
        <v>3528</v>
      </c>
      <c r="C52" s="630">
        <v>0</v>
      </c>
      <c r="D52" s="630">
        <v>15.2</v>
      </c>
    </row>
    <row r="53" spans="1:4">
      <c r="A53" s="629" t="s">
        <v>3421</v>
      </c>
      <c r="B53" s="628" t="s">
        <v>3422</v>
      </c>
      <c r="C53" s="630">
        <v>0</v>
      </c>
      <c r="D53" s="630">
        <v>1013555</v>
      </c>
    </row>
    <row r="54" spans="1:4">
      <c r="A54" s="629" t="s">
        <v>3423</v>
      </c>
      <c r="B54" s="628" t="s">
        <v>3424</v>
      </c>
      <c r="C54" s="630">
        <v>0</v>
      </c>
      <c r="D54" s="630">
        <v>11227880</v>
      </c>
    </row>
    <row r="55" spans="1:4">
      <c r="A55" s="629" t="s">
        <v>3425</v>
      </c>
      <c r="B55" s="628" t="s">
        <v>3426</v>
      </c>
      <c r="C55" s="630">
        <v>1830683.8</v>
      </c>
      <c r="D55" s="630">
        <v>0</v>
      </c>
    </row>
    <row r="56" spans="1:4">
      <c r="A56" s="629" t="s">
        <v>3427</v>
      </c>
      <c r="B56" s="628" t="s">
        <v>3428</v>
      </c>
      <c r="C56" s="630">
        <v>297303.3</v>
      </c>
      <c r="D56" s="630">
        <v>0</v>
      </c>
    </row>
    <row r="57" spans="1:4">
      <c r="A57" s="629" t="s">
        <v>3429</v>
      </c>
      <c r="B57" s="628" t="s">
        <v>3430</v>
      </c>
      <c r="C57" s="630">
        <v>292909.7</v>
      </c>
      <c r="D57" s="630">
        <v>0</v>
      </c>
    </row>
    <row r="58" spans="1:4">
      <c r="A58" s="629" t="s">
        <v>3431</v>
      </c>
      <c r="B58" s="628" t="s">
        <v>3432</v>
      </c>
      <c r="C58" s="630">
        <v>183068.4</v>
      </c>
      <c r="D58" s="630">
        <v>0</v>
      </c>
    </row>
    <row r="59" spans="1:4">
      <c r="A59" s="629" t="s">
        <v>3529</v>
      </c>
      <c r="B59" s="628" t="s">
        <v>3530</v>
      </c>
      <c r="C59" s="630">
        <v>25628.2</v>
      </c>
      <c r="D59" s="630">
        <v>0</v>
      </c>
    </row>
    <row r="60" spans="1:4">
      <c r="A60" s="629" t="s">
        <v>3433</v>
      </c>
      <c r="B60" s="628" t="s">
        <v>3434</v>
      </c>
      <c r="C60" s="630">
        <v>40700.800000000003</v>
      </c>
      <c r="D60" s="630">
        <v>0</v>
      </c>
    </row>
    <row r="61" spans="1:4">
      <c r="A61" s="629" t="s">
        <v>3435</v>
      </c>
      <c r="B61" s="628" t="s">
        <v>3436</v>
      </c>
      <c r="C61" s="630">
        <v>127039.9</v>
      </c>
      <c r="D61" s="630">
        <v>0</v>
      </c>
    </row>
    <row r="62" spans="1:4">
      <c r="A62" s="629" t="s">
        <v>3437</v>
      </c>
      <c r="B62" s="628" t="s">
        <v>3438</v>
      </c>
      <c r="C62" s="630">
        <v>13327</v>
      </c>
      <c r="D62" s="630">
        <v>0</v>
      </c>
    </row>
    <row r="63" spans="1:4">
      <c r="A63" s="629" t="s">
        <v>3439</v>
      </c>
      <c r="B63" s="628" t="s">
        <v>3440</v>
      </c>
      <c r="C63" s="630">
        <v>132423.20000000001</v>
      </c>
      <c r="D63" s="630">
        <v>0</v>
      </c>
    </row>
    <row r="64" spans="1:4">
      <c r="A64" s="629" t="s">
        <v>3443</v>
      </c>
      <c r="B64" s="628" t="s">
        <v>3444</v>
      </c>
      <c r="C64" s="630">
        <v>136049.5</v>
      </c>
      <c r="D64" s="630">
        <v>0</v>
      </c>
    </row>
    <row r="65" spans="1:4">
      <c r="A65" s="629" t="s">
        <v>3445</v>
      </c>
      <c r="B65" s="628" t="s">
        <v>3446</v>
      </c>
      <c r="C65" s="630">
        <v>31245.7</v>
      </c>
      <c r="D65" s="630">
        <v>0</v>
      </c>
    </row>
    <row r="66" spans="1:4">
      <c r="A66" s="629" t="s">
        <v>3531</v>
      </c>
      <c r="B66" s="628" t="s">
        <v>3532</v>
      </c>
      <c r="C66" s="630">
        <v>527</v>
      </c>
      <c r="D66" s="630">
        <v>0</v>
      </c>
    </row>
    <row r="67" spans="1:4">
      <c r="A67" s="629" t="s">
        <v>3447</v>
      </c>
      <c r="B67" s="628" t="s">
        <v>3448</v>
      </c>
      <c r="C67" s="630">
        <v>906.2</v>
      </c>
      <c r="D67" s="630">
        <v>0</v>
      </c>
    </row>
    <row r="68" spans="1:4">
      <c r="A68" s="629" t="s">
        <v>3533</v>
      </c>
      <c r="B68" s="628" t="s">
        <v>3534</v>
      </c>
      <c r="C68" s="630">
        <v>1575</v>
      </c>
      <c r="D68" s="630">
        <v>0</v>
      </c>
    </row>
    <row r="69" spans="1:4">
      <c r="A69" s="629" t="s">
        <v>3449</v>
      </c>
      <c r="B69" s="628" t="s">
        <v>3535</v>
      </c>
      <c r="C69" s="630">
        <v>91502</v>
      </c>
      <c r="D69" s="630">
        <v>0</v>
      </c>
    </row>
    <row r="70" spans="1:4">
      <c r="C70" s="630">
        <f>SUM(C3:C69)</f>
        <v>296500017</v>
      </c>
      <c r="D70" s="630">
        <f>SUM(D3:D69)</f>
        <v>296500017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63"/>
  <sheetViews>
    <sheetView zoomScale="80" zoomScaleNormal="80" workbookViewId="0">
      <selection activeCell="K27" sqref="K27"/>
    </sheetView>
  </sheetViews>
  <sheetFormatPr defaultColWidth="9.109375" defaultRowHeight="13.8"/>
  <cols>
    <col min="1" max="1" width="9.109375" style="628"/>
    <col min="2" max="2" width="38.33203125" style="628" customWidth="1"/>
    <col min="3" max="4" width="12.5546875" style="628" bestFit="1" customWidth="1"/>
    <col min="5" max="16384" width="9.109375" style="628"/>
  </cols>
  <sheetData>
    <row r="1" spans="1:5">
      <c r="A1" s="628" t="s">
        <v>3340</v>
      </c>
    </row>
    <row r="2" spans="1:5">
      <c r="A2" s="628" t="s">
        <v>3341</v>
      </c>
      <c r="B2" s="628" t="s">
        <v>3342</v>
      </c>
      <c r="C2" s="628" t="s">
        <v>3343</v>
      </c>
      <c r="D2" s="628" t="s">
        <v>3344</v>
      </c>
    </row>
    <row r="3" spans="1:5">
      <c r="A3" s="629" t="s">
        <v>3347</v>
      </c>
      <c r="B3" s="628" t="s">
        <v>3348</v>
      </c>
      <c r="C3" s="630">
        <v>1224889.1000000001</v>
      </c>
      <c r="D3" s="630">
        <v>0</v>
      </c>
    </row>
    <row r="4" spans="1:5">
      <c r="A4" s="629" t="s">
        <v>3503</v>
      </c>
      <c r="B4" s="628" t="s">
        <v>3504</v>
      </c>
      <c r="C4" s="630">
        <v>109666.4</v>
      </c>
      <c r="D4" s="630">
        <v>0</v>
      </c>
    </row>
    <row r="5" spans="1:5">
      <c r="A5" s="629" t="s">
        <v>3505</v>
      </c>
      <c r="B5" s="628" t="s">
        <v>3506</v>
      </c>
      <c r="C5" s="630">
        <v>1165483.3999999999</v>
      </c>
      <c r="D5" s="630">
        <v>0</v>
      </c>
    </row>
    <row r="6" spans="1:5">
      <c r="A6" s="629" t="s">
        <v>3536</v>
      </c>
      <c r="B6" s="628" t="s">
        <v>3537</v>
      </c>
      <c r="C6" s="630">
        <v>6500</v>
      </c>
      <c r="D6" s="630">
        <v>0</v>
      </c>
      <c r="E6" s="630">
        <f>SUM(C4:C6)</f>
        <v>1281650</v>
      </c>
    </row>
    <row r="7" spans="1:5">
      <c r="A7" s="629" t="s">
        <v>3451</v>
      </c>
      <c r="B7" s="628" t="s">
        <v>3452</v>
      </c>
      <c r="C7" s="630">
        <v>149900000</v>
      </c>
      <c r="D7" s="630">
        <v>0</v>
      </c>
    </row>
    <row r="8" spans="1:5">
      <c r="A8" s="629" t="s">
        <v>3453</v>
      </c>
      <c r="B8" s="628" t="s">
        <v>3454</v>
      </c>
      <c r="C8" s="630">
        <v>0</v>
      </c>
      <c r="D8" s="630">
        <v>948355.8</v>
      </c>
    </row>
    <row r="9" spans="1:5">
      <c r="A9" s="629" t="s">
        <v>3455</v>
      </c>
      <c r="B9" s="628" t="s">
        <v>3456</v>
      </c>
      <c r="C9" s="630">
        <v>2198856</v>
      </c>
      <c r="D9" s="630">
        <v>0</v>
      </c>
    </row>
    <row r="10" spans="1:5">
      <c r="A10" s="629" t="s">
        <v>3509</v>
      </c>
      <c r="B10" s="628" t="s">
        <v>3510</v>
      </c>
      <c r="C10" s="630">
        <v>785709.5</v>
      </c>
      <c r="D10" s="630">
        <v>0</v>
      </c>
    </row>
    <row r="11" spans="1:5">
      <c r="A11" s="629" t="s">
        <v>3538</v>
      </c>
      <c r="B11" s="628" t="s">
        <v>3539</v>
      </c>
      <c r="C11" s="630">
        <v>0</v>
      </c>
      <c r="D11" s="630">
        <v>785709.5</v>
      </c>
    </row>
    <row r="12" spans="1:5">
      <c r="A12" s="629" t="s">
        <v>3513</v>
      </c>
      <c r="B12" s="628" t="s">
        <v>3514</v>
      </c>
      <c r="C12" s="630">
        <v>110125</v>
      </c>
      <c r="D12" s="630">
        <v>0</v>
      </c>
    </row>
    <row r="13" spans="1:5">
      <c r="A13" s="629" t="s">
        <v>3515</v>
      </c>
      <c r="B13" s="628" t="s">
        <v>3516</v>
      </c>
      <c r="C13" s="630">
        <v>116049.7</v>
      </c>
      <c r="D13" s="630">
        <v>0</v>
      </c>
      <c r="E13" s="630">
        <f>C12+C13</f>
        <v>226175</v>
      </c>
    </row>
    <row r="14" spans="1:5">
      <c r="A14" s="629" t="s">
        <v>3459</v>
      </c>
      <c r="B14" s="628" t="s">
        <v>3460</v>
      </c>
      <c r="C14" s="630">
        <v>351455.9</v>
      </c>
      <c r="D14" s="630">
        <v>0</v>
      </c>
    </row>
    <row r="15" spans="1:5">
      <c r="A15" s="629" t="s">
        <v>3365</v>
      </c>
      <c r="B15" s="628" t="s">
        <v>3366</v>
      </c>
      <c r="C15" s="630">
        <v>200000</v>
      </c>
      <c r="D15" s="630">
        <v>0</v>
      </c>
    </row>
    <row r="16" spans="1:5">
      <c r="A16" s="629" t="s">
        <v>3367</v>
      </c>
      <c r="B16" s="628" t="s">
        <v>3368</v>
      </c>
      <c r="C16" s="630">
        <v>10000</v>
      </c>
      <c r="D16" s="630">
        <v>0</v>
      </c>
    </row>
    <row r="17" spans="1:4">
      <c r="A17" s="629" t="s">
        <v>3369</v>
      </c>
      <c r="B17" s="628" t="s">
        <v>3370</v>
      </c>
      <c r="C17" s="630">
        <v>0</v>
      </c>
      <c r="D17" s="630">
        <v>11584233.699999999</v>
      </c>
    </row>
    <row r="18" spans="1:4">
      <c r="A18" s="629" t="s">
        <v>3371</v>
      </c>
      <c r="B18" s="628" t="s">
        <v>3372</v>
      </c>
      <c r="C18" s="630">
        <v>3988695.4</v>
      </c>
      <c r="D18" s="630">
        <v>0</v>
      </c>
    </row>
    <row r="19" spans="1:4">
      <c r="A19" s="629" t="s">
        <v>3373</v>
      </c>
      <c r="B19" s="628" t="s">
        <v>3374</v>
      </c>
      <c r="C19" s="630">
        <v>0</v>
      </c>
      <c r="D19" s="630">
        <v>15317633.6</v>
      </c>
    </row>
    <row r="20" spans="1:4">
      <c r="A20" s="629" t="s">
        <v>3375</v>
      </c>
      <c r="B20" s="628" t="s">
        <v>3376</v>
      </c>
      <c r="C20" s="630">
        <v>14284094.199999999</v>
      </c>
      <c r="D20" s="630">
        <v>0</v>
      </c>
    </row>
    <row r="21" spans="1:4">
      <c r="A21" s="629" t="s">
        <v>3377</v>
      </c>
      <c r="B21" s="628" t="s">
        <v>3378</v>
      </c>
      <c r="C21" s="630">
        <v>142562.79999999999</v>
      </c>
      <c r="D21" s="630">
        <v>0</v>
      </c>
    </row>
    <row r="22" spans="1:4">
      <c r="A22" s="629" t="s">
        <v>3379</v>
      </c>
      <c r="B22" s="628" t="s">
        <v>3380</v>
      </c>
      <c r="C22" s="630">
        <v>3690638.1</v>
      </c>
      <c r="D22" s="630">
        <v>0</v>
      </c>
    </row>
    <row r="23" spans="1:4">
      <c r="A23" s="629" t="s">
        <v>3383</v>
      </c>
      <c r="B23" s="628" t="s">
        <v>3384</v>
      </c>
      <c r="C23" s="630">
        <v>0</v>
      </c>
      <c r="D23" s="630">
        <v>138651916.40000001</v>
      </c>
    </row>
    <row r="24" spans="1:4">
      <c r="A24" s="629" t="s">
        <v>3385</v>
      </c>
      <c r="B24" s="628" t="s">
        <v>3386</v>
      </c>
      <c r="C24" s="630">
        <v>0</v>
      </c>
      <c r="D24" s="630">
        <v>192234.6</v>
      </c>
    </row>
    <row r="25" spans="1:4">
      <c r="A25" s="629" t="s">
        <v>3387</v>
      </c>
      <c r="B25" s="628" t="s">
        <v>3388</v>
      </c>
      <c r="C25" s="630">
        <v>0</v>
      </c>
      <c r="D25" s="630">
        <v>26913.3</v>
      </c>
    </row>
    <row r="26" spans="1:4">
      <c r="A26" s="629" t="s">
        <v>3389</v>
      </c>
      <c r="B26" s="628" t="s">
        <v>3390</v>
      </c>
      <c r="C26" s="630">
        <v>0</v>
      </c>
      <c r="D26" s="630">
        <v>817378.7</v>
      </c>
    </row>
    <row r="27" spans="1:4">
      <c r="A27" s="629" t="s">
        <v>3519</v>
      </c>
      <c r="B27" s="628" t="s">
        <v>3520</v>
      </c>
      <c r="C27" s="630">
        <v>0</v>
      </c>
      <c r="D27" s="630">
        <v>2691.2</v>
      </c>
    </row>
    <row r="28" spans="1:4">
      <c r="A28" s="629" t="s">
        <v>3391</v>
      </c>
      <c r="B28" s="628" t="s">
        <v>3392</v>
      </c>
      <c r="C28" s="630">
        <v>0</v>
      </c>
      <c r="D28" s="630">
        <v>19223</v>
      </c>
    </row>
    <row r="29" spans="1:4">
      <c r="A29" s="629" t="s">
        <v>3393</v>
      </c>
      <c r="B29" s="628" t="s">
        <v>3394</v>
      </c>
      <c r="C29" s="630">
        <v>0</v>
      </c>
      <c r="D29" s="630">
        <v>24338</v>
      </c>
    </row>
    <row r="30" spans="1:4">
      <c r="A30" s="629" t="s">
        <v>3540</v>
      </c>
      <c r="B30" s="628" t="s">
        <v>3541</v>
      </c>
      <c r="C30" s="630">
        <v>0</v>
      </c>
      <c r="D30" s="630">
        <v>2000000</v>
      </c>
    </row>
    <row r="31" spans="1:4">
      <c r="A31" s="629" t="s">
        <v>3477</v>
      </c>
      <c r="B31" s="628" t="s">
        <v>3478</v>
      </c>
      <c r="C31" s="630">
        <v>0</v>
      </c>
      <c r="D31" s="630">
        <v>3420</v>
      </c>
    </row>
    <row r="32" spans="1:4">
      <c r="A32" s="629" t="s">
        <v>3399</v>
      </c>
      <c r="B32" s="628" t="s">
        <v>3400</v>
      </c>
      <c r="C32" s="630">
        <v>0</v>
      </c>
      <c r="D32" s="630">
        <v>329007.5</v>
      </c>
    </row>
    <row r="33" spans="1:4">
      <c r="A33" s="629" t="s">
        <v>3401</v>
      </c>
      <c r="B33" s="628" t="s">
        <v>3402</v>
      </c>
      <c r="C33" s="630">
        <v>0</v>
      </c>
      <c r="D33" s="630">
        <v>84789.1</v>
      </c>
    </row>
    <row r="34" spans="1:4">
      <c r="A34" s="629" t="s">
        <v>3542</v>
      </c>
      <c r="B34" s="628" t="s">
        <v>3543</v>
      </c>
      <c r="C34" s="630">
        <v>4730</v>
      </c>
      <c r="D34" s="630">
        <v>0</v>
      </c>
    </row>
    <row r="35" spans="1:4">
      <c r="A35" s="629" t="s">
        <v>3544</v>
      </c>
      <c r="B35" s="628" t="s">
        <v>3545</v>
      </c>
      <c r="C35" s="630">
        <v>0</v>
      </c>
      <c r="D35" s="630">
        <v>4730</v>
      </c>
    </row>
    <row r="36" spans="1:4">
      <c r="A36" s="629" t="s">
        <v>3405</v>
      </c>
      <c r="B36" s="628" t="s">
        <v>3406</v>
      </c>
      <c r="C36" s="630">
        <v>0</v>
      </c>
      <c r="D36" s="630">
        <v>19359</v>
      </c>
    </row>
    <row r="37" spans="1:4">
      <c r="A37" s="629" t="s">
        <v>3546</v>
      </c>
      <c r="B37" s="628" t="s">
        <v>3547</v>
      </c>
      <c r="C37" s="630">
        <v>0</v>
      </c>
      <c r="D37" s="630">
        <v>189400</v>
      </c>
    </row>
    <row r="38" spans="1:4">
      <c r="A38" s="629" t="s">
        <v>3463</v>
      </c>
      <c r="B38" s="628" t="s">
        <v>3464</v>
      </c>
      <c r="C38" s="630">
        <v>0</v>
      </c>
      <c r="D38" s="630">
        <v>1103740</v>
      </c>
    </row>
    <row r="39" spans="1:4">
      <c r="A39" s="629" t="s">
        <v>3419</v>
      </c>
      <c r="B39" s="628" t="s">
        <v>3420</v>
      </c>
      <c r="C39" s="630">
        <v>0</v>
      </c>
      <c r="D39" s="630">
        <v>71346.5</v>
      </c>
    </row>
    <row r="40" spans="1:4">
      <c r="A40" s="629" t="s">
        <v>3521</v>
      </c>
      <c r="B40" s="628" t="s">
        <v>3522</v>
      </c>
      <c r="C40" s="630">
        <v>0</v>
      </c>
      <c r="D40" s="630">
        <v>212117.4</v>
      </c>
    </row>
    <row r="41" spans="1:4">
      <c r="A41" s="629" t="s">
        <v>3523</v>
      </c>
      <c r="B41" s="628" t="s">
        <v>3524</v>
      </c>
      <c r="C41" s="630">
        <v>0</v>
      </c>
      <c r="D41" s="630">
        <v>155818.79999999999</v>
      </c>
    </row>
    <row r="42" spans="1:4">
      <c r="A42" s="629" t="s">
        <v>3525</v>
      </c>
      <c r="B42" s="628" t="s">
        <v>3526</v>
      </c>
      <c r="C42" s="630">
        <v>0</v>
      </c>
      <c r="D42" s="630">
        <v>16039</v>
      </c>
    </row>
    <row r="43" spans="1:4">
      <c r="A43" s="629" t="s">
        <v>3467</v>
      </c>
      <c r="B43" s="628" t="s">
        <v>3468</v>
      </c>
      <c r="C43" s="630">
        <v>0</v>
      </c>
      <c r="D43" s="630">
        <v>54462</v>
      </c>
    </row>
    <row r="44" spans="1:4">
      <c r="A44" s="629" t="s">
        <v>3469</v>
      </c>
      <c r="B44" s="628" t="s">
        <v>3470</v>
      </c>
      <c r="C44" s="630">
        <v>0</v>
      </c>
      <c r="D44" s="630">
        <v>3980726.7</v>
      </c>
    </row>
    <row r="45" spans="1:4">
      <c r="A45" s="629" t="s">
        <v>3548</v>
      </c>
      <c r="B45" s="628" t="s">
        <v>3549</v>
      </c>
      <c r="C45" s="630">
        <v>809040</v>
      </c>
      <c r="D45" s="630">
        <v>0</v>
      </c>
    </row>
    <row r="46" spans="1:4">
      <c r="A46" s="629" t="s">
        <v>3421</v>
      </c>
      <c r="B46" s="628" t="s">
        <v>3422</v>
      </c>
      <c r="C46" s="630">
        <v>0</v>
      </c>
      <c r="D46" s="630">
        <v>142562.79999999999</v>
      </c>
    </row>
    <row r="47" spans="1:4">
      <c r="A47" s="629" t="s">
        <v>3423</v>
      </c>
      <c r="B47" s="628" t="s">
        <v>3424</v>
      </c>
      <c r="C47" s="630">
        <v>0</v>
      </c>
      <c r="D47" s="630">
        <v>3690638.1</v>
      </c>
    </row>
    <row r="48" spans="1:4">
      <c r="A48" s="629" t="s">
        <v>3425</v>
      </c>
      <c r="B48" s="628" t="s">
        <v>3426</v>
      </c>
      <c r="C48" s="630">
        <v>1094744.7</v>
      </c>
      <c r="D48" s="630">
        <v>0</v>
      </c>
    </row>
    <row r="49" spans="1:4">
      <c r="A49" s="629" t="s">
        <v>3427</v>
      </c>
      <c r="B49" s="628" t="s">
        <v>3428</v>
      </c>
      <c r="C49" s="630">
        <v>177786.5</v>
      </c>
      <c r="D49" s="630">
        <v>0</v>
      </c>
    </row>
    <row r="50" spans="1:4">
      <c r="A50" s="629" t="s">
        <v>3429</v>
      </c>
      <c r="B50" s="628" t="s">
        <v>3430</v>
      </c>
      <c r="C50" s="630">
        <v>175158.5</v>
      </c>
      <c r="D50" s="630">
        <v>0</v>
      </c>
    </row>
    <row r="51" spans="1:4">
      <c r="A51" s="629" t="s">
        <v>3431</v>
      </c>
      <c r="B51" s="628" t="s">
        <v>3432</v>
      </c>
      <c r="C51" s="630">
        <v>109473.3</v>
      </c>
      <c r="D51" s="630">
        <v>0</v>
      </c>
    </row>
    <row r="52" spans="1:4">
      <c r="A52" s="629" t="s">
        <v>3529</v>
      </c>
      <c r="B52" s="628" t="s">
        <v>3530</v>
      </c>
      <c r="C52" s="630">
        <v>15326.1</v>
      </c>
      <c r="D52" s="630">
        <v>0</v>
      </c>
    </row>
    <row r="53" spans="1:4">
      <c r="A53" s="629" t="s">
        <v>3433</v>
      </c>
      <c r="B53" s="628" t="s">
        <v>3434</v>
      </c>
      <c r="C53" s="630">
        <v>24338.5</v>
      </c>
      <c r="D53" s="630">
        <v>0</v>
      </c>
    </row>
    <row r="54" spans="1:4">
      <c r="A54" s="629" t="s">
        <v>3471</v>
      </c>
      <c r="B54" s="628" t="s">
        <v>3472</v>
      </c>
      <c r="C54" s="630">
        <v>4533</v>
      </c>
      <c r="D54" s="630">
        <v>0</v>
      </c>
    </row>
    <row r="55" spans="1:4">
      <c r="A55" s="629" t="s">
        <v>3437</v>
      </c>
      <c r="B55" s="628" t="s">
        <v>3438</v>
      </c>
      <c r="C55" s="630">
        <v>3350</v>
      </c>
      <c r="D55" s="630">
        <v>0</v>
      </c>
    </row>
    <row r="56" spans="1:4">
      <c r="A56" s="629" t="s">
        <v>3473</v>
      </c>
      <c r="B56" s="628" t="s">
        <v>3474</v>
      </c>
      <c r="C56" s="630">
        <v>0</v>
      </c>
      <c r="D56" s="630">
        <v>392858</v>
      </c>
    </row>
    <row r="57" spans="1:4">
      <c r="A57" s="629" t="s">
        <v>3443</v>
      </c>
      <c r="B57" s="628" t="s">
        <v>3444</v>
      </c>
      <c r="C57" s="630">
        <v>81845.399999999994</v>
      </c>
      <c r="D57" s="630">
        <v>0</v>
      </c>
    </row>
    <row r="58" spans="1:4">
      <c r="A58" s="629" t="s">
        <v>3445</v>
      </c>
      <c r="B58" s="628" t="s">
        <v>3446</v>
      </c>
      <c r="C58" s="630">
        <v>21929.599999999999</v>
      </c>
      <c r="D58" s="630">
        <v>0</v>
      </c>
    </row>
    <row r="59" spans="1:4">
      <c r="A59" s="629" t="s">
        <v>3531</v>
      </c>
      <c r="B59" s="628" t="s">
        <v>3532</v>
      </c>
      <c r="C59" s="630">
        <v>1326</v>
      </c>
      <c r="D59" s="630">
        <v>0</v>
      </c>
    </row>
    <row r="60" spans="1:4">
      <c r="A60" s="629" t="s">
        <v>3447</v>
      </c>
      <c r="B60" s="628" t="s">
        <v>3448</v>
      </c>
      <c r="C60" s="630">
        <v>10183.700000000001</v>
      </c>
      <c r="D60" s="630">
        <v>0</v>
      </c>
    </row>
    <row r="61" spans="1:4">
      <c r="A61" s="629" t="s">
        <v>3550</v>
      </c>
      <c r="B61" s="628" t="s">
        <v>3551</v>
      </c>
      <c r="C61" s="630">
        <v>990</v>
      </c>
      <c r="D61" s="630">
        <v>0</v>
      </c>
    </row>
    <row r="62" spans="1:4">
      <c r="A62" s="629" t="s">
        <v>3533</v>
      </c>
      <c r="B62" s="628" t="s">
        <v>3534</v>
      </c>
      <c r="C62" s="630">
        <v>2163</v>
      </c>
      <c r="D62" s="630">
        <v>0</v>
      </c>
    </row>
    <row r="63" spans="1:4">
      <c r="C63" s="630">
        <f>SUM(C3:C62)</f>
        <v>180821644</v>
      </c>
      <c r="D63" s="630">
        <f>SUM(D3:D62)</f>
        <v>180821643</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58"/>
  <sheetViews>
    <sheetView zoomScale="80" zoomScaleNormal="80" workbookViewId="0">
      <selection activeCell="K27" sqref="K27"/>
    </sheetView>
  </sheetViews>
  <sheetFormatPr defaultColWidth="9.109375" defaultRowHeight="13.8"/>
  <cols>
    <col min="1" max="1" width="9.109375" style="628"/>
    <col min="2" max="2" width="59.33203125" style="628" customWidth="1"/>
    <col min="3" max="3" width="9.33203125" style="628" bestFit="1" customWidth="1"/>
    <col min="4" max="4" width="12" style="628" bestFit="1" customWidth="1"/>
    <col min="5" max="5" width="9.109375" style="628"/>
    <col min="6" max="6" width="9.33203125" style="628" bestFit="1" customWidth="1"/>
    <col min="7" max="16384" width="9.109375" style="628"/>
  </cols>
  <sheetData>
    <row r="1" spans="1:6">
      <c r="A1" s="628" t="s">
        <v>3340</v>
      </c>
    </row>
    <row r="2" spans="1:6">
      <c r="A2" s="628" t="s">
        <v>3341</v>
      </c>
      <c r="B2" s="628" t="s">
        <v>3342</v>
      </c>
      <c r="C2" s="628" t="s">
        <v>3343</v>
      </c>
      <c r="D2" s="628" t="s">
        <v>3344</v>
      </c>
    </row>
    <row r="3" spans="1:6">
      <c r="A3" s="629" t="s">
        <v>3347</v>
      </c>
      <c r="B3" s="628" t="s">
        <v>3348</v>
      </c>
      <c r="C3" s="630">
        <v>5630939.6600000001</v>
      </c>
      <c r="D3" s="628">
        <v>0</v>
      </c>
    </row>
    <row r="4" spans="1:6">
      <c r="A4" s="629" t="s">
        <v>3503</v>
      </c>
      <c r="B4" s="628" t="s">
        <v>3504</v>
      </c>
      <c r="C4" s="630">
        <v>12022718.699999999</v>
      </c>
      <c r="D4" s="628">
        <v>0</v>
      </c>
    </row>
    <row r="5" spans="1:6">
      <c r="A5" s="629" t="s">
        <v>3505</v>
      </c>
      <c r="B5" s="628" t="s">
        <v>3506</v>
      </c>
      <c r="C5" s="630">
        <v>12234930.24</v>
      </c>
      <c r="D5" s="628">
        <v>0</v>
      </c>
    </row>
    <row r="6" spans="1:6">
      <c r="A6" s="629" t="s">
        <v>3507</v>
      </c>
      <c r="B6" s="628" t="s">
        <v>3508</v>
      </c>
      <c r="C6" s="630">
        <v>12022743.710000001</v>
      </c>
      <c r="D6" s="628">
        <v>0</v>
      </c>
      <c r="F6" s="630"/>
    </row>
    <row r="7" spans="1:6">
      <c r="A7" s="629" t="s">
        <v>3536</v>
      </c>
      <c r="B7" s="628" t="s">
        <v>3537</v>
      </c>
      <c r="C7" s="630">
        <v>6500</v>
      </c>
      <c r="D7" s="628">
        <v>0</v>
      </c>
      <c r="F7" s="630">
        <f>SUM(C3:C7)</f>
        <v>41917832</v>
      </c>
    </row>
    <row r="8" spans="1:6">
      <c r="A8" s="629" t="s">
        <v>3451</v>
      </c>
      <c r="B8" s="628" t="s">
        <v>3452</v>
      </c>
      <c r="C8" s="630">
        <v>26300000</v>
      </c>
      <c r="D8" s="628">
        <v>0</v>
      </c>
    </row>
    <row r="9" spans="1:6">
      <c r="A9" s="629" t="s">
        <v>3453</v>
      </c>
      <c r="B9" s="628" t="s">
        <v>3454</v>
      </c>
      <c r="C9" s="630">
        <v>0</v>
      </c>
      <c r="D9" s="628">
        <v>1066711.01</v>
      </c>
    </row>
    <row r="10" spans="1:6">
      <c r="A10" s="629" t="s">
        <v>3455</v>
      </c>
      <c r="B10" s="628" t="s">
        <v>3456</v>
      </c>
      <c r="C10" s="630">
        <v>1191011</v>
      </c>
      <c r="D10" s="628">
        <v>0</v>
      </c>
    </row>
    <row r="11" spans="1:6">
      <c r="A11" s="629" t="s">
        <v>3513</v>
      </c>
      <c r="B11" s="628" t="s">
        <v>3514</v>
      </c>
      <c r="C11" s="630">
        <v>51607</v>
      </c>
      <c r="D11" s="628">
        <v>0</v>
      </c>
    </row>
    <row r="12" spans="1:6">
      <c r="A12" s="629" t="s">
        <v>3515</v>
      </c>
      <c r="B12" s="628" t="s">
        <v>3516</v>
      </c>
      <c r="C12" s="630">
        <v>58272.160000000003</v>
      </c>
      <c r="D12" s="628">
        <v>0</v>
      </c>
      <c r="F12" s="630">
        <f>C11+C12</f>
        <v>109879</v>
      </c>
    </row>
    <row r="13" spans="1:6">
      <c r="A13" s="629" t="s">
        <v>3459</v>
      </c>
      <c r="B13" s="628" t="s">
        <v>3460</v>
      </c>
      <c r="C13" s="630">
        <v>37661.68</v>
      </c>
      <c r="D13" s="628">
        <v>0</v>
      </c>
    </row>
    <row r="14" spans="1:6">
      <c r="A14" s="629" t="s">
        <v>3365</v>
      </c>
      <c r="B14" s="628" t="s">
        <v>3366</v>
      </c>
      <c r="C14" s="630">
        <v>100000</v>
      </c>
      <c r="D14" s="628">
        <v>0</v>
      </c>
    </row>
    <row r="15" spans="1:6">
      <c r="A15" s="629" t="s">
        <v>3367</v>
      </c>
      <c r="B15" s="628" t="s">
        <v>3368</v>
      </c>
      <c r="C15" s="630">
        <v>10000</v>
      </c>
      <c r="D15" s="628">
        <v>0</v>
      </c>
    </row>
    <row r="16" spans="1:6">
      <c r="A16" s="629" t="s">
        <v>3369</v>
      </c>
      <c r="B16" s="628" t="s">
        <v>3370</v>
      </c>
      <c r="C16" s="630">
        <v>0</v>
      </c>
      <c r="D16" s="628">
        <v>2436273.67</v>
      </c>
    </row>
    <row r="17" spans="1:4">
      <c r="A17" s="629" t="s">
        <v>3371</v>
      </c>
      <c r="B17" s="628" t="s">
        <v>3372</v>
      </c>
      <c r="C17" s="630">
        <v>3952787.45</v>
      </c>
      <c r="D17" s="628">
        <v>0</v>
      </c>
    </row>
    <row r="18" spans="1:4">
      <c r="A18" s="629" t="s">
        <v>3373</v>
      </c>
      <c r="B18" s="628" t="s">
        <v>3374</v>
      </c>
      <c r="C18" s="630">
        <v>0</v>
      </c>
      <c r="D18" s="628">
        <v>1725269.15</v>
      </c>
    </row>
    <row r="19" spans="1:4">
      <c r="A19" s="629" t="s">
        <v>3375</v>
      </c>
      <c r="B19" s="628" t="s">
        <v>3376</v>
      </c>
      <c r="C19" s="630">
        <v>3744825.48</v>
      </c>
      <c r="D19" s="628">
        <v>0</v>
      </c>
    </row>
    <row r="20" spans="1:4">
      <c r="A20" s="629" t="s">
        <v>3377</v>
      </c>
      <c r="B20" s="628" t="s">
        <v>3378</v>
      </c>
      <c r="C20" s="630">
        <v>0</v>
      </c>
      <c r="D20" s="630">
        <v>21123</v>
      </c>
    </row>
    <row r="21" spans="1:4">
      <c r="A21" s="629" t="s">
        <v>3379</v>
      </c>
      <c r="B21" s="628" t="s">
        <v>3380</v>
      </c>
      <c r="C21" s="630">
        <v>0</v>
      </c>
      <c r="D21" s="628">
        <v>1374037.98</v>
      </c>
    </row>
    <row r="22" spans="1:4">
      <c r="A22" s="629" t="s">
        <v>3383</v>
      </c>
      <c r="B22" s="628" t="s">
        <v>3384</v>
      </c>
      <c r="C22" s="630">
        <v>0</v>
      </c>
      <c r="D22" s="628">
        <v>67508043.359999999</v>
      </c>
    </row>
    <row r="23" spans="1:4">
      <c r="A23" s="629" t="s">
        <v>3385</v>
      </c>
      <c r="B23" s="628" t="s">
        <v>3386</v>
      </c>
      <c r="C23" s="630">
        <v>0</v>
      </c>
      <c r="D23" s="630">
        <v>85912</v>
      </c>
    </row>
    <row r="24" spans="1:4">
      <c r="A24" s="629" t="s">
        <v>3387</v>
      </c>
      <c r="B24" s="628" t="s">
        <v>3388</v>
      </c>
      <c r="C24" s="630">
        <v>0</v>
      </c>
      <c r="D24" s="630">
        <v>12028</v>
      </c>
    </row>
    <row r="25" spans="1:4">
      <c r="A25" s="629" t="s">
        <v>3389</v>
      </c>
      <c r="B25" s="628" t="s">
        <v>3390</v>
      </c>
      <c r="C25" s="630">
        <v>0</v>
      </c>
      <c r="D25" s="630">
        <v>455550</v>
      </c>
    </row>
    <row r="26" spans="1:4">
      <c r="A26" s="629" t="s">
        <v>3519</v>
      </c>
      <c r="B26" s="628" t="s">
        <v>3520</v>
      </c>
      <c r="C26" s="630">
        <v>0</v>
      </c>
      <c r="D26" s="630">
        <v>1203</v>
      </c>
    </row>
    <row r="27" spans="1:4">
      <c r="A27" s="629" t="s">
        <v>3391</v>
      </c>
      <c r="B27" s="628" t="s">
        <v>3392</v>
      </c>
      <c r="C27" s="630">
        <v>0</v>
      </c>
      <c r="D27" s="630">
        <v>8591</v>
      </c>
    </row>
    <row r="28" spans="1:4">
      <c r="A28" s="629" t="s">
        <v>3393</v>
      </c>
      <c r="B28" s="628" t="s">
        <v>3394</v>
      </c>
      <c r="C28" s="630">
        <v>0</v>
      </c>
      <c r="D28" s="628">
        <v>11224.1</v>
      </c>
    </row>
    <row r="29" spans="1:4">
      <c r="A29" s="629" t="s">
        <v>3540</v>
      </c>
      <c r="B29" s="628" t="s">
        <v>3541</v>
      </c>
      <c r="C29" s="630">
        <v>0</v>
      </c>
      <c r="D29" s="628">
        <v>3000000</v>
      </c>
    </row>
    <row r="30" spans="1:4">
      <c r="A30" s="629" t="s">
        <v>3477</v>
      </c>
      <c r="B30" s="628" t="s">
        <v>3478</v>
      </c>
      <c r="C30" s="630">
        <v>0</v>
      </c>
      <c r="D30" s="628">
        <v>2394</v>
      </c>
    </row>
    <row r="31" spans="1:4">
      <c r="A31" s="629" t="s">
        <v>3399</v>
      </c>
      <c r="B31" s="628" t="s">
        <v>3400</v>
      </c>
      <c r="C31" s="630">
        <v>0</v>
      </c>
      <c r="D31" s="630">
        <v>166353</v>
      </c>
    </row>
    <row r="32" spans="1:4">
      <c r="A32" s="629" t="s">
        <v>3401</v>
      </c>
      <c r="B32" s="628" t="s">
        <v>3402</v>
      </c>
      <c r="C32" s="630">
        <v>0</v>
      </c>
      <c r="D32" s="630">
        <v>36104</v>
      </c>
    </row>
    <row r="33" spans="1:4">
      <c r="A33" s="629" t="s">
        <v>3479</v>
      </c>
      <c r="B33" s="628" t="s">
        <v>3480</v>
      </c>
      <c r="C33" s="630">
        <v>0</v>
      </c>
      <c r="D33" s="628">
        <v>232</v>
      </c>
    </row>
    <row r="34" spans="1:4">
      <c r="A34" s="629" t="s">
        <v>3405</v>
      </c>
      <c r="B34" s="628" t="s">
        <v>3406</v>
      </c>
      <c r="C34" s="630">
        <v>0</v>
      </c>
      <c r="D34" s="630">
        <v>4727</v>
      </c>
    </row>
    <row r="35" spans="1:4">
      <c r="A35" s="629" t="s">
        <v>3546</v>
      </c>
      <c r="B35" s="628" t="s">
        <v>3547</v>
      </c>
      <c r="C35" s="630">
        <v>0</v>
      </c>
      <c r="D35" s="628">
        <v>40730</v>
      </c>
    </row>
    <row r="36" spans="1:4">
      <c r="A36" s="629" t="s">
        <v>3463</v>
      </c>
      <c r="B36" s="628" t="s">
        <v>3464</v>
      </c>
      <c r="C36" s="630">
        <v>1290</v>
      </c>
      <c r="D36" s="628">
        <v>0</v>
      </c>
    </row>
    <row r="37" spans="1:4">
      <c r="A37" s="629" t="s">
        <v>3419</v>
      </c>
      <c r="B37" s="628" t="s">
        <v>3420</v>
      </c>
      <c r="C37" s="630">
        <v>0</v>
      </c>
      <c r="D37" s="630">
        <v>28099.5</v>
      </c>
    </row>
    <row r="38" spans="1:4">
      <c r="A38" s="629" t="s">
        <v>3521</v>
      </c>
      <c r="B38" s="628" t="s">
        <v>3522</v>
      </c>
      <c r="C38" s="630">
        <v>0</v>
      </c>
      <c r="D38" s="630">
        <v>66201</v>
      </c>
    </row>
    <row r="39" spans="1:4">
      <c r="A39" s="629" t="s">
        <v>3523</v>
      </c>
      <c r="B39" s="628" t="s">
        <v>3524</v>
      </c>
      <c r="C39" s="630">
        <v>0</v>
      </c>
      <c r="D39" s="630">
        <v>75450.2</v>
      </c>
    </row>
    <row r="40" spans="1:4">
      <c r="A40" s="629" t="s">
        <v>3525</v>
      </c>
      <c r="B40" s="628" t="s">
        <v>3526</v>
      </c>
      <c r="C40" s="630">
        <v>0</v>
      </c>
      <c r="D40" s="630">
        <v>18710</v>
      </c>
    </row>
    <row r="41" spans="1:4">
      <c r="A41" s="629" t="s">
        <v>3469</v>
      </c>
      <c r="B41" s="628" t="s">
        <v>3470</v>
      </c>
      <c r="C41" s="630">
        <v>0</v>
      </c>
      <c r="D41" s="628">
        <v>1786686.49</v>
      </c>
    </row>
    <row r="42" spans="1:4">
      <c r="A42" s="629" t="s">
        <v>3548</v>
      </c>
      <c r="B42" s="628" t="s">
        <v>3549</v>
      </c>
      <c r="C42" s="630">
        <v>371500</v>
      </c>
      <c r="D42" s="628">
        <v>0</v>
      </c>
    </row>
    <row r="43" spans="1:4">
      <c r="A43" s="629" t="s">
        <v>3421</v>
      </c>
      <c r="B43" s="628" t="s">
        <v>3422</v>
      </c>
      <c r="C43" s="630">
        <v>21123.08</v>
      </c>
      <c r="D43" s="628">
        <v>0</v>
      </c>
    </row>
    <row r="44" spans="1:4">
      <c r="A44" s="629" t="s">
        <v>3423</v>
      </c>
      <c r="B44" s="628" t="s">
        <v>3424</v>
      </c>
      <c r="C44" s="630">
        <v>1374037.98</v>
      </c>
      <c r="D44" s="628">
        <v>0</v>
      </c>
    </row>
    <row r="45" spans="1:4">
      <c r="A45" s="629" t="s">
        <v>3425</v>
      </c>
      <c r="B45" s="628" t="s">
        <v>3426</v>
      </c>
      <c r="C45" s="630">
        <v>504847.29</v>
      </c>
      <c r="D45" s="628">
        <v>0</v>
      </c>
    </row>
    <row r="46" spans="1:4">
      <c r="A46" s="629" t="s">
        <v>3427</v>
      </c>
      <c r="B46" s="628" t="s">
        <v>3428</v>
      </c>
      <c r="C46" s="630">
        <v>81987.240000000005</v>
      </c>
      <c r="D46" s="628">
        <v>0</v>
      </c>
    </row>
    <row r="47" spans="1:4">
      <c r="A47" s="629" t="s">
        <v>3429</v>
      </c>
      <c r="B47" s="628" t="s">
        <v>3430</v>
      </c>
      <c r="C47" s="630">
        <v>80776</v>
      </c>
      <c r="D47" s="628">
        <v>0</v>
      </c>
    </row>
    <row r="48" spans="1:4">
      <c r="A48" s="629" t="s">
        <v>3431</v>
      </c>
      <c r="B48" s="628" t="s">
        <v>3432</v>
      </c>
      <c r="C48" s="630">
        <v>50484.78</v>
      </c>
      <c r="D48" s="628">
        <v>0</v>
      </c>
    </row>
    <row r="49" spans="1:4">
      <c r="A49" s="629" t="s">
        <v>3529</v>
      </c>
      <c r="B49" s="628" t="s">
        <v>3530</v>
      </c>
      <c r="C49" s="630">
        <v>7069.7</v>
      </c>
      <c r="D49" s="628">
        <v>0</v>
      </c>
    </row>
    <row r="50" spans="1:4">
      <c r="A50" s="629" t="s">
        <v>3433</v>
      </c>
      <c r="B50" s="628" t="s">
        <v>3434</v>
      </c>
      <c r="C50" s="630">
        <v>11223.96</v>
      </c>
      <c r="D50" s="628">
        <v>0</v>
      </c>
    </row>
    <row r="51" spans="1:4">
      <c r="A51" s="629" t="s">
        <v>3471</v>
      </c>
      <c r="B51" s="628" t="s">
        <v>3472</v>
      </c>
      <c r="C51" s="630">
        <v>2394</v>
      </c>
      <c r="D51" s="628">
        <v>0</v>
      </c>
    </row>
    <row r="52" spans="1:4">
      <c r="A52" s="629" t="s">
        <v>3443</v>
      </c>
      <c r="B52" s="628" t="s">
        <v>3444</v>
      </c>
      <c r="C52" s="630">
        <v>37895.660000000003</v>
      </c>
      <c r="D52" s="628">
        <v>0</v>
      </c>
    </row>
    <row r="53" spans="1:4">
      <c r="A53" s="629" t="s">
        <v>3445</v>
      </c>
      <c r="B53" s="628" t="s">
        <v>3446</v>
      </c>
      <c r="C53" s="630">
        <v>11643.84</v>
      </c>
      <c r="D53" s="628">
        <v>0</v>
      </c>
    </row>
    <row r="54" spans="1:4">
      <c r="A54" s="629" t="s">
        <v>3531</v>
      </c>
      <c r="B54" s="628" t="s">
        <v>3532</v>
      </c>
      <c r="C54" s="630">
        <v>598</v>
      </c>
      <c r="D54" s="628">
        <v>0</v>
      </c>
    </row>
    <row r="55" spans="1:4">
      <c r="A55" s="629" t="s">
        <v>3447</v>
      </c>
      <c r="B55" s="628" t="s">
        <v>3448</v>
      </c>
      <c r="C55" s="630">
        <v>7329.31</v>
      </c>
      <c r="D55" s="628">
        <v>0</v>
      </c>
    </row>
    <row r="56" spans="1:4">
      <c r="A56" s="629" t="s">
        <v>3550</v>
      </c>
      <c r="B56" s="628" t="s">
        <v>3551</v>
      </c>
      <c r="C56" s="630">
        <v>990</v>
      </c>
      <c r="D56" s="628">
        <v>0</v>
      </c>
    </row>
    <row r="57" spans="1:4">
      <c r="A57" s="629" t="s">
        <v>3533</v>
      </c>
      <c r="B57" s="628" t="s">
        <v>3534</v>
      </c>
      <c r="C57" s="630">
        <v>2466</v>
      </c>
      <c r="D57" s="628">
        <v>0</v>
      </c>
    </row>
    <row r="58" spans="1:4">
      <c r="C58" s="628">
        <f>SUM(C3:C57)</f>
        <v>79931653.920000002</v>
      </c>
      <c r="D58" s="628">
        <f>SUM(D3:D57)</f>
        <v>79931653.459999993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54"/>
  <sheetViews>
    <sheetView showGridLines="0" workbookViewId="0"/>
  </sheetViews>
  <sheetFormatPr defaultRowHeight="13.2" outlineLevelRow="1"/>
  <cols>
    <col min="1" max="1" width="8.88671875" style="3" customWidth="1"/>
  </cols>
  <sheetData>
    <row r="1" spans="1:8">
      <c r="A1" s="1" t="s">
        <v>0</v>
      </c>
      <c r="B1" s="2"/>
      <c r="C1" s="2"/>
      <c r="D1" s="2"/>
      <c r="E1" s="2"/>
      <c r="F1" s="2"/>
      <c r="G1" s="2"/>
      <c r="H1" s="2"/>
    </row>
    <row r="3" spans="1:8" ht="45" customHeight="1" outlineLevel="1">
      <c r="A3" s="3" t="s">
        <v>1</v>
      </c>
      <c r="B3" s="3030"/>
      <c r="C3" s="3030"/>
      <c r="D3" s="3030"/>
      <c r="E3" s="3030"/>
      <c r="F3" s="3030"/>
      <c r="G3" s="3030"/>
      <c r="H3" s="3030"/>
    </row>
    <row r="5" spans="1:8" ht="45" customHeight="1" outlineLevel="1">
      <c r="A5" s="3" t="s">
        <v>2</v>
      </c>
      <c r="B5" s="3030"/>
      <c r="C5" s="3030"/>
      <c r="D5" s="3030"/>
      <c r="E5" s="3030"/>
      <c r="F5" s="3030"/>
      <c r="G5" s="3030"/>
      <c r="H5" s="3030"/>
    </row>
    <row r="7" spans="1:8" ht="45" customHeight="1" outlineLevel="1">
      <c r="A7" s="3" t="s">
        <v>3</v>
      </c>
      <c r="B7" s="3030"/>
      <c r="C7" s="3030"/>
      <c r="D7" s="3030"/>
      <c r="E7" s="3030"/>
      <c r="F7" s="3030"/>
      <c r="G7" s="3030"/>
      <c r="H7" s="3030"/>
    </row>
    <row r="9" spans="1:8" ht="45" hidden="1" customHeight="1" outlineLevel="1">
      <c r="A9" s="3" t="s">
        <v>4</v>
      </c>
      <c r="B9" s="3030"/>
      <c r="C9" s="3030"/>
      <c r="D9" s="3030"/>
      <c r="E9" s="3030"/>
      <c r="F9" s="3030"/>
      <c r="G9" s="3030"/>
      <c r="H9" s="3030"/>
    </row>
    <row r="10" spans="1:8" collapsed="1"/>
    <row r="11" spans="1:8" ht="45" hidden="1" customHeight="1" outlineLevel="1">
      <c r="A11" s="3" t="s">
        <v>5</v>
      </c>
      <c r="B11" s="3030"/>
      <c r="C11" s="3030"/>
      <c r="D11" s="3030"/>
      <c r="E11" s="3030"/>
      <c r="F11" s="3030"/>
      <c r="G11" s="3030"/>
      <c r="H11" s="3030"/>
    </row>
    <row r="12" spans="1:8" ht="13.2" customHeight="1" collapsed="1"/>
    <row r="13" spans="1:8" ht="45" hidden="1" customHeight="1" outlineLevel="1">
      <c r="A13" s="3" t="s">
        <v>6</v>
      </c>
      <c r="B13" s="3030"/>
      <c r="C13" s="3030"/>
      <c r="D13" s="3030"/>
      <c r="E13" s="3030"/>
      <c r="F13" s="3030"/>
      <c r="G13" s="3030"/>
      <c r="H13" s="3030"/>
    </row>
    <row r="14" spans="1:8" ht="13.2" customHeight="1" collapsed="1"/>
    <row r="15" spans="1:8" ht="45" hidden="1" customHeight="1" outlineLevel="1">
      <c r="A15" s="3" t="s">
        <v>7</v>
      </c>
      <c r="B15" s="3030"/>
      <c r="C15" s="3030"/>
      <c r="D15" s="3030"/>
      <c r="E15" s="3030"/>
      <c r="F15" s="3030"/>
      <c r="G15" s="3030"/>
      <c r="H15" s="3030"/>
    </row>
    <row r="16" spans="1:8" ht="13.2" customHeight="1" collapsed="1"/>
    <row r="17" spans="1:8" ht="45" hidden="1" customHeight="1" outlineLevel="1">
      <c r="A17" s="3" t="s">
        <v>8</v>
      </c>
      <c r="B17" s="3030"/>
      <c r="C17" s="3030"/>
      <c r="D17" s="3030"/>
      <c r="E17" s="3030"/>
      <c r="F17" s="3030"/>
      <c r="G17" s="3030"/>
      <c r="H17" s="3030"/>
    </row>
    <row r="18" spans="1:8" ht="13.2" customHeight="1" collapsed="1"/>
    <row r="19" spans="1:8" ht="45" hidden="1" customHeight="1" outlineLevel="1">
      <c r="A19" s="3" t="s">
        <v>9</v>
      </c>
      <c r="B19" s="3030"/>
      <c r="C19" s="3030"/>
      <c r="D19" s="3030"/>
      <c r="E19" s="3030"/>
      <c r="F19" s="3030"/>
      <c r="G19" s="3030"/>
      <c r="H19" s="3030"/>
    </row>
    <row r="20" spans="1:8" ht="13.2" customHeight="1" collapsed="1"/>
    <row r="21" spans="1:8" ht="45" hidden="1" customHeight="1" outlineLevel="1">
      <c r="A21" s="3" t="s">
        <v>10</v>
      </c>
      <c r="B21" s="3030"/>
      <c r="C21" s="3030"/>
      <c r="D21" s="3030"/>
      <c r="E21" s="3030"/>
      <c r="F21" s="3030"/>
      <c r="G21" s="3030"/>
      <c r="H21" s="3030"/>
    </row>
    <row r="22" spans="1:8" ht="13.2" customHeight="1" collapsed="1"/>
    <row r="23" spans="1:8" ht="45" hidden="1" customHeight="1" outlineLevel="1">
      <c r="A23" s="3" t="s">
        <v>11</v>
      </c>
      <c r="B23" s="3030"/>
      <c r="C23" s="3030"/>
      <c r="D23" s="3030"/>
      <c r="E23" s="3030"/>
      <c r="F23" s="3030"/>
      <c r="G23" s="3030"/>
      <c r="H23" s="3030"/>
    </row>
    <row r="24" spans="1:8" ht="13.2" customHeight="1" collapsed="1"/>
    <row r="25" spans="1:8" ht="45" hidden="1" customHeight="1" outlineLevel="1">
      <c r="A25" s="3" t="s">
        <v>12</v>
      </c>
      <c r="B25" s="3030"/>
      <c r="C25" s="3030"/>
      <c r="D25" s="3030"/>
      <c r="E25" s="3030"/>
      <c r="F25" s="3030"/>
      <c r="G25" s="3030"/>
      <c r="H25" s="3030"/>
    </row>
    <row r="26" spans="1:8" ht="13.2" customHeight="1" collapsed="1"/>
    <row r="27" spans="1:8" ht="45" hidden="1" customHeight="1" outlineLevel="1">
      <c r="A27" s="3" t="s">
        <v>13</v>
      </c>
      <c r="B27" s="3030"/>
      <c r="C27" s="3030"/>
      <c r="D27" s="3030"/>
      <c r="E27" s="3030"/>
      <c r="F27" s="3030"/>
      <c r="G27" s="3030"/>
      <c r="H27" s="3030"/>
    </row>
    <row r="28" spans="1:8" ht="13.2" customHeight="1" collapsed="1"/>
    <row r="29" spans="1:8" ht="45" hidden="1" customHeight="1" outlineLevel="1">
      <c r="A29" s="3" t="s">
        <v>14</v>
      </c>
      <c r="B29" s="3030"/>
      <c r="C29" s="3030"/>
      <c r="D29" s="3030"/>
      <c r="E29" s="3030"/>
      <c r="F29" s="3030"/>
      <c r="G29" s="3030"/>
      <c r="H29" s="3030"/>
    </row>
    <row r="30" spans="1:8" ht="13.2" customHeight="1" collapsed="1"/>
    <row r="31" spans="1:8" ht="45" hidden="1" customHeight="1" outlineLevel="1">
      <c r="A31" s="3" t="s">
        <v>15</v>
      </c>
      <c r="B31" s="3030"/>
      <c r="C31" s="3030"/>
      <c r="D31" s="3030"/>
      <c r="E31" s="3030"/>
      <c r="F31" s="3030"/>
      <c r="G31" s="3030"/>
      <c r="H31" s="3030"/>
    </row>
    <row r="32" spans="1:8" ht="13.2" customHeight="1" collapsed="1"/>
    <row r="33" spans="1:8" ht="45" hidden="1" customHeight="1" outlineLevel="1">
      <c r="A33" s="3" t="s">
        <v>16</v>
      </c>
      <c r="B33" s="3030"/>
      <c r="C33" s="3030"/>
      <c r="D33" s="3030"/>
      <c r="E33" s="3030"/>
      <c r="F33" s="3030"/>
      <c r="G33" s="3030"/>
      <c r="H33" s="3030"/>
    </row>
    <row r="34" spans="1:8" ht="13.2" customHeight="1" collapsed="1"/>
    <row r="35" spans="1:8" ht="45" hidden="1" customHeight="1" outlineLevel="1">
      <c r="A35" s="3" t="s">
        <v>17</v>
      </c>
      <c r="B35" s="3030"/>
      <c r="C35" s="3030"/>
      <c r="D35" s="3030"/>
      <c r="E35" s="3030"/>
      <c r="F35" s="3030"/>
      <c r="G35" s="3030"/>
      <c r="H35" s="3030"/>
    </row>
    <row r="36" spans="1:8" ht="13.2" customHeight="1" collapsed="1"/>
    <row r="37" spans="1:8" ht="45" hidden="1" customHeight="1" outlineLevel="1">
      <c r="A37" s="3" t="s">
        <v>18</v>
      </c>
      <c r="B37" s="3030"/>
      <c r="C37" s="3030"/>
      <c r="D37" s="3030"/>
      <c r="E37" s="3030"/>
      <c r="F37" s="3030"/>
      <c r="G37" s="3030"/>
      <c r="H37" s="3030"/>
    </row>
    <row r="38" spans="1:8" ht="13.2" customHeight="1" collapsed="1"/>
    <row r="39" spans="1:8" ht="45" hidden="1" customHeight="1" outlineLevel="1">
      <c r="A39" s="3" t="s">
        <v>19</v>
      </c>
      <c r="B39" s="3030"/>
      <c r="C39" s="3030"/>
      <c r="D39" s="3030"/>
      <c r="E39" s="3030"/>
      <c r="F39" s="3030"/>
      <c r="G39" s="3030"/>
      <c r="H39" s="3030"/>
    </row>
    <row r="40" spans="1:8" ht="13.2" customHeight="1" collapsed="1"/>
    <row r="41" spans="1:8" ht="45" hidden="1" customHeight="1" outlineLevel="1">
      <c r="A41" s="3" t="s">
        <v>20</v>
      </c>
      <c r="B41" s="3030"/>
      <c r="C41" s="3030"/>
      <c r="D41" s="3030"/>
      <c r="E41" s="3030"/>
      <c r="F41" s="3030"/>
      <c r="G41" s="3030"/>
      <c r="H41" s="3030"/>
    </row>
    <row r="42" spans="1:8" ht="13.2" customHeight="1" collapsed="1"/>
    <row r="43" spans="1:8" ht="45" hidden="1" customHeight="1" outlineLevel="1">
      <c r="A43" s="3" t="s">
        <v>21</v>
      </c>
      <c r="B43" s="3030"/>
      <c r="C43" s="3030"/>
      <c r="D43" s="3030"/>
      <c r="E43" s="3030"/>
      <c r="F43" s="3030"/>
      <c r="G43" s="3030"/>
      <c r="H43" s="3030"/>
    </row>
    <row r="44" spans="1:8" ht="13.2" customHeight="1" collapsed="1"/>
    <row r="45" spans="1:8" ht="45" hidden="1" customHeight="1" outlineLevel="1">
      <c r="A45" s="3" t="s">
        <v>22</v>
      </c>
      <c r="B45" s="3030"/>
      <c r="C45" s="3030"/>
      <c r="D45" s="3030"/>
      <c r="E45" s="3030"/>
      <c r="F45" s="3030"/>
      <c r="G45" s="3030"/>
      <c r="H45" s="3030"/>
    </row>
    <row r="46" spans="1:8" ht="13.2" customHeight="1" collapsed="1"/>
    <row r="47" spans="1:8" ht="45" hidden="1" customHeight="1" outlineLevel="1">
      <c r="A47" s="3" t="s">
        <v>23</v>
      </c>
      <c r="B47" s="3030"/>
      <c r="C47" s="3030"/>
      <c r="D47" s="3030"/>
      <c r="E47" s="3030"/>
      <c r="F47" s="3030"/>
      <c r="G47" s="3030"/>
      <c r="H47" s="3030"/>
    </row>
    <row r="48" spans="1:8" ht="13.2" customHeight="1" collapsed="1"/>
    <row r="49" spans="1:8" ht="45" hidden="1" customHeight="1" outlineLevel="1">
      <c r="A49" s="3" t="s">
        <v>24</v>
      </c>
      <c r="B49" s="3030"/>
      <c r="C49" s="3030"/>
      <c r="D49" s="3030"/>
      <c r="E49" s="3030"/>
      <c r="F49" s="3030"/>
      <c r="G49" s="3030"/>
      <c r="H49" s="3030"/>
    </row>
    <row r="50" spans="1:8" ht="13.2" customHeight="1" collapsed="1"/>
    <row r="51" spans="1:8" ht="45" hidden="1" customHeight="1" outlineLevel="1">
      <c r="A51" s="3" t="s">
        <v>25</v>
      </c>
      <c r="B51" s="3030"/>
      <c r="C51" s="3030"/>
      <c r="D51" s="3030"/>
      <c r="E51" s="3030"/>
      <c r="F51" s="3030"/>
      <c r="G51" s="3030"/>
      <c r="H51" s="3030"/>
    </row>
    <row r="52" spans="1:8" ht="13.2" customHeight="1" collapsed="1"/>
    <row r="53" spans="1:8" ht="45" hidden="1" customHeight="1" outlineLevel="1">
      <c r="A53" s="3" t="s">
        <v>26</v>
      </c>
      <c r="B53" s="3030"/>
      <c r="C53" s="3030"/>
      <c r="D53" s="3030"/>
      <c r="E53" s="3030"/>
      <c r="F53" s="3030"/>
      <c r="G53" s="3030"/>
      <c r="H53" s="3030"/>
    </row>
    <row r="54" spans="1:8" collapsed="1"/>
  </sheetData>
  <mergeCells count="26">
    <mergeCell ref="B51:H51"/>
    <mergeCell ref="B53:H53"/>
    <mergeCell ref="B43:H43"/>
    <mergeCell ref="B45:H45"/>
    <mergeCell ref="B47:H47"/>
    <mergeCell ref="B49:H49"/>
    <mergeCell ref="B35:H35"/>
    <mergeCell ref="B37:H37"/>
    <mergeCell ref="B39:H39"/>
    <mergeCell ref="B41:H41"/>
    <mergeCell ref="B27:H27"/>
    <mergeCell ref="B29:H29"/>
    <mergeCell ref="B31:H31"/>
    <mergeCell ref="B33:H33"/>
    <mergeCell ref="B23:H23"/>
    <mergeCell ref="B25:H25"/>
    <mergeCell ref="B11:H11"/>
    <mergeCell ref="B13:H13"/>
    <mergeCell ref="B15:H15"/>
    <mergeCell ref="B17:H17"/>
    <mergeCell ref="B21:H21"/>
    <mergeCell ref="B3:H3"/>
    <mergeCell ref="B5:H5"/>
    <mergeCell ref="B7:H7"/>
    <mergeCell ref="B9:H9"/>
    <mergeCell ref="B19:H19"/>
  </mergeCells>
  <printOptions gridLines="1"/>
  <pageMargins left="1" right="1" top="1.25" bottom="1" header="0.5" footer="0.5"/>
  <pageSetup pageOrder="overThenDown" orientation="landscape" horizontalDpi="800" verticalDpi="4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54"/>
  <sheetViews>
    <sheetView showGridLines="0" workbookViewId="0">
      <selection activeCell="Q14" sqref="Q14"/>
    </sheetView>
  </sheetViews>
  <sheetFormatPr defaultRowHeight="13.2" outlineLevelRow="1"/>
  <cols>
    <col min="1" max="1" width="8.88671875" style="3" customWidth="1"/>
  </cols>
  <sheetData>
    <row r="1" spans="1:8">
      <c r="A1" s="1" t="s">
        <v>0</v>
      </c>
      <c r="B1" s="2"/>
      <c r="C1" s="2"/>
      <c r="D1" s="2"/>
      <c r="E1" s="2"/>
      <c r="F1" s="2"/>
      <c r="G1" s="2"/>
      <c r="H1" s="2"/>
    </row>
    <row r="3" spans="1:8" ht="45" customHeight="1" outlineLevel="1">
      <c r="A3" s="3" t="s">
        <v>1</v>
      </c>
      <c r="B3" s="3030"/>
      <c r="C3" s="3030"/>
      <c r="D3" s="3030"/>
      <c r="E3" s="3030"/>
      <c r="F3" s="3030"/>
      <c r="G3" s="3030"/>
      <c r="H3" s="3030"/>
    </row>
    <row r="5" spans="1:8" ht="45" customHeight="1" outlineLevel="1">
      <c r="A5" s="3" t="s">
        <v>2</v>
      </c>
      <c r="B5" s="3030"/>
      <c r="C5" s="3030"/>
      <c r="D5" s="3030"/>
      <c r="E5" s="3030"/>
      <c r="F5" s="3030"/>
      <c r="G5" s="3030"/>
      <c r="H5" s="3030"/>
    </row>
    <row r="7" spans="1:8" ht="45" customHeight="1" outlineLevel="1">
      <c r="A7" s="3" t="s">
        <v>3</v>
      </c>
      <c r="B7" s="3030"/>
      <c r="C7" s="3030"/>
      <c r="D7" s="3030"/>
      <c r="E7" s="3030"/>
      <c r="F7" s="3030"/>
      <c r="G7" s="3030"/>
      <c r="H7" s="3030"/>
    </row>
    <row r="9" spans="1:8" ht="45" hidden="1" customHeight="1" outlineLevel="1">
      <c r="A9" s="3" t="s">
        <v>4</v>
      </c>
      <c r="B9" s="3030"/>
      <c r="C9" s="3030"/>
      <c r="D9" s="3030"/>
      <c r="E9" s="3030"/>
      <c r="F9" s="3030"/>
      <c r="G9" s="3030"/>
      <c r="H9" s="3030"/>
    </row>
    <row r="10" spans="1:8" collapsed="1"/>
    <row r="11" spans="1:8" ht="45" hidden="1" customHeight="1" outlineLevel="1">
      <c r="A11" s="3" t="s">
        <v>5</v>
      </c>
      <c r="B11" s="3030"/>
      <c r="C11" s="3030"/>
      <c r="D11" s="3030"/>
      <c r="E11" s="3030"/>
      <c r="F11" s="3030"/>
      <c r="G11" s="3030"/>
      <c r="H11" s="3030"/>
    </row>
    <row r="12" spans="1:8" ht="13.2" customHeight="1" collapsed="1"/>
    <row r="13" spans="1:8" ht="45" hidden="1" customHeight="1" outlineLevel="1">
      <c r="A13" s="3" t="s">
        <v>6</v>
      </c>
      <c r="B13" s="3030"/>
      <c r="C13" s="3030"/>
      <c r="D13" s="3030"/>
      <c r="E13" s="3030"/>
      <c r="F13" s="3030"/>
      <c r="G13" s="3030"/>
      <c r="H13" s="3030"/>
    </row>
    <row r="14" spans="1:8" ht="13.2" customHeight="1" collapsed="1"/>
    <row r="15" spans="1:8" ht="45" hidden="1" customHeight="1" outlineLevel="1">
      <c r="A15" s="3" t="s">
        <v>7</v>
      </c>
      <c r="B15" s="3030"/>
      <c r="C15" s="3030"/>
      <c r="D15" s="3030"/>
      <c r="E15" s="3030"/>
      <c r="F15" s="3030"/>
      <c r="G15" s="3030"/>
      <c r="H15" s="3030"/>
    </row>
    <row r="16" spans="1:8" ht="13.2" customHeight="1" collapsed="1"/>
    <row r="17" spans="1:8" ht="45" hidden="1" customHeight="1" outlineLevel="1">
      <c r="A17" s="3" t="s">
        <v>8</v>
      </c>
      <c r="B17" s="3030"/>
      <c r="C17" s="3030"/>
      <c r="D17" s="3030"/>
      <c r="E17" s="3030"/>
      <c r="F17" s="3030"/>
      <c r="G17" s="3030"/>
      <c r="H17" s="3030"/>
    </row>
    <row r="18" spans="1:8" ht="13.2" customHeight="1" collapsed="1"/>
    <row r="19" spans="1:8" ht="45" hidden="1" customHeight="1" outlineLevel="1">
      <c r="A19" s="3" t="s">
        <v>9</v>
      </c>
      <c r="B19" s="3030"/>
      <c r="C19" s="3030"/>
      <c r="D19" s="3030"/>
      <c r="E19" s="3030"/>
      <c r="F19" s="3030"/>
      <c r="G19" s="3030"/>
      <c r="H19" s="3030"/>
    </row>
    <row r="20" spans="1:8" ht="13.2" customHeight="1" collapsed="1"/>
    <row r="21" spans="1:8" ht="45" hidden="1" customHeight="1" outlineLevel="1">
      <c r="A21" s="3" t="s">
        <v>10</v>
      </c>
      <c r="B21" s="3030"/>
      <c r="C21" s="3030"/>
      <c r="D21" s="3030"/>
      <c r="E21" s="3030"/>
      <c r="F21" s="3030"/>
      <c r="G21" s="3030"/>
      <c r="H21" s="3030"/>
    </row>
    <row r="22" spans="1:8" ht="13.2" customHeight="1" collapsed="1"/>
    <row r="23" spans="1:8" ht="45" hidden="1" customHeight="1" outlineLevel="1">
      <c r="A23" s="3" t="s">
        <v>11</v>
      </c>
      <c r="B23" s="3030"/>
      <c r="C23" s="3030"/>
      <c r="D23" s="3030"/>
      <c r="E23" s="3030"/>
      <c r="F23" s="3030"/>
      <c r="G23" s="3030"/>
      <c r="H23" s="3030"/>
    </row>
    <row r="24" spans="1:8" ht="13.2" customHeight="1" collapsed="1"/>
    <row r="25" spans="1:8" ht="45" hidden="1" customHeight="1" outlineLevel="1">
      <c r="A25" s="3" t="s">
        <v>12</v>
      </c>
      <c r="B25" s="3030"/>
      <c r="C25" s="3030"/>
      <c r="D25" s="3030"/>
      <c r="E25" s="3030"/>
      <c r="F25" s="3030"/>
      <c r="G25" s="3030"/>
      <c r="H25" s="3030"/>
    </row>
    <row r="26" spans="1:8" ht="13.2" customHeight="1" collapsed="1"/>
    <row r="27" spans="1:8" ht="45" hidden="1" customHeight="1" outlineLevel="1">
      <c r="A27" s="3" t="s">
        <v>13</v>
      </c>
      <c r="B27" s="3030"/>
      <c r="C27" s="3030"/>
      <c r="D27" s="3030"/>
      <c r="E27" s="3030"/>
      <c r="F27" s="3030"/>
      <c r="G27" s="3030"/>
      <c r="H27" s="3030"/>
    </row>
    <row r="28" spans="1:8" ht="13.2" customHeight="1" collapsed="1"/>
    <row r="29" spans="1:8" ht="45" hidden="1" customHeight="1" outlineLevel="1">
      <c r="A29" s="3" t="s">
        <v>14</v>
      </c>
      <c r="B29" s="3030"/>
      <c r="C29" s="3030"/>
      <c r="D29" s="3030"/>
      <c r="E29" s="3030"/>
      <c r="F29" s="3030"/>
      <c r="G29" s="3030"/>
      <c r="H29" s="3030"/>
    </row>
    <row r="30" spans="1:8" ht="13.2" customHeight="1" collapsed="1"/>
    <row r="31" spans="1:8" ht="45" hidden="1" customHeight="1" outlineLevel="1">
      <c r="A31" s="3" t="s">
        <v>15</v>
      </c>
      <c r="B31" s="3030"/>
      <c r="C31" s="3030"/>
      <c r="D31" s="3030"/>
      <c r="E31" s="3030"/>
      <c r="F31" s="3030"/>
      <c r="G31" s="3030"/>
      <c r="H31" s="3030"/>
    </row>
    <row r="32" spans="1:8" ht="13.2" customHeight="1" collapsed="1"/>
    <row r="33" spans="1:8" ht="45" hidden="1" customHeight="1" outlineLevel="1">
      <c r="A33" s="3" t="s">
        <v>16</v>
      </c>
      <c r="B33" s="3030"/>
      <c r="C33" s="3030"/>
      <c r="D33" s="3030"/>
      <c r="E33" s="3030"/>
      <c r="F33" s="3030"/>
      <c r="G33" s="3030"/>
      <c r="H33" s="3030"/>
    </row>
    <row r="34" spans="1:8" ht="13.2" customHeight="1" collapsed="1"/>
    <row r="35" spans="1:8" ht="45" hidden="1" customHeight="1" outlineLevel="1">
      <c r="A35" s="3" t="s">
        <v>17</v>
      </c>
      <c r="B35" s="3030"/>
      <c r="C35" s="3030"/>
      <c r="D35" s="3030"/>
      <c r="E35" s="3030"/>
      <c r="F35" s="3030"/>
      <c r="G35" s="3030"/>
      <c r="H35" s="3030"/>
    </row>
    <row r="36" spans="1:8" ht="13.2" customHeight="1" collapsed="1"/>
    <row r="37" spans="1:8" ht="45" hidden="1" customHeight="1" outlineLevel="1">
      <c r="A37" s="3" t="s">
        <v>18</v>
      </c>
      <c r="B37" s="3030"/>
      <c r="C37" s="3030"/>
      <c r="D37" s="3030"/>
      <c r="E37" s="3030"/>
      <c r="F37" s="3030"/>
      <c r="G37" s="3030"/>
      <c r="H37" s="3030"/>
    </row>
    <row r="38" spans="1:8" ht="13.2" customHeight="1" collapsed="1"/>
    <row r="39" spans="1:8" ht="45" hidden="1" customHeight="1" outlineLevel="1">
      <c r="A39" s="3" t="s">
        <v>19</v>
      </c>
      <c r="B39" s="3030"/>
      <c r="C39" s="3030"/>
      <c r="D39" s="3030"/>
      <c r="E39" s="3030"/>
      <c r="F39" s="3030"/>
      <c r="G39" s="3030"/>
      <c r="H39" s="3030"/>
    </row>
    <row r="40" spans="1:8" ht="13.2" customHeight="1" collapsed="1"/>
    <row r="41" spans="1:8" ht="45" hidden="1" customHeight="1" outlineLevel="1">
      <c r="A41" s="3" t="s">
        <v>20</v>
      </c>
      <c r="B41" s="3030"/>
      <c r="C41" s="3030"/>
      <c r="D41" s="3030"/>
      <c r="E41" s="3030"/>
      <c r="F41" s="3030"/>
      <c r="G41" s="3030"/>
      <c r="H41" s="3030"/>
    </row>
    <row r="42" spans="1:8" ht="13.2" customHeight="1" collapsed="1"/>
    <row r="43" spans="1:8" ht="45" hidden="1" customHeight="1" outlineLevel="1">
      <c r="A43" s="3" t="s">
        <v>21</v>
      </c>
      <c r="B43" s="3030"/>
      <c r="C43" s="3030"/>
      <c r="D43" s="3030"/>
      <c r="E43" s="3030"/>
      <c r="F43" s="3030"/>
      <c r="G43" s="3030"/>
      <c r="H43" s="3030"/>
    </row>
    <row r="44" spans="1:8" ht="13.2" customHeight="1" collapsed="1"/>
    <row r="45" spans="1:8" ht="45" hidden="1" customHeight="1" outlineLevel="1">
      <c r="A45" s="3" t="s">
        <v>22</v>
      </c>
      <c r="B45" s="3030"/>
      <c r="C45" s="3030"/>
      <c r="D45" s="3030"/>
      <c r="E45" s="3030"/>
      <c r="F45" s="3030"/>
      <c r="G45" s="3030"/>
      <c r="H45" s="3030"/>
    </row>
    <row r="46" spans="1:8" ht="13.2" customHeight="1" collapsed="1"/>
    <row r="47" spans="1:8" ht="45" hidden="1" customHeight="1" outlineLevel="1">
      <c r="A47" s="3" t="s">
        <v>23</v>
      </c>
      <c r="B47" s="3030"/>
      <c r="C47" s="3030"/>
      <c r="D47" s="3030"/>
      <c r="E47" s="3030"/>
      <c r="F47" s="3030"/>
      <c r="G47" s="3030"/>
      <c r="H47" s="3030"/>
    </row>
    <row r="48" spans="1:8" ht="13.2" customHeight="1" collapsed="1"/>
    <row r="49" spans="1:8" ht="45" hidden="1" customHeight="1" outlineLevel="1">
      <c r="A49" s="3" t="s">
        <v>24</v>
      </c>
      <c r="B49" s="3030"/>
      <c r="C49" s="3030"/>
      <c r="D49" s="3030"/>
      <c r="E49" s="3030"/>
      <c r="F49" s="3030"/>
      <c r="G49" s="3030"/>
      <c r="H49" s="3030"/>
    </row>
    <row r="50" spans="1:8" ht="13.2" customHeight="1" collapsed="1"/>
    <row r="51" spans="1:8" ht="45" hidden="1" customHeight="1" outlineLevel="1">
      <c r="A51" s="3" t="s">
        <v>25</v>
      </c>
      <c r="B51" s="3030"/>
      <c r="C51" s="3030"/>
      <c r="D51" s="3030"/>
      <c r="E51" s="3030"/>
      <c r="F51" s="3030"/>
      <c r="G51" s="3030"/>
      <c r="H51" s="3030"/>
    </row>
    <row r="52" spans="1:8" ht="13.2" customHeight="1" collapsed="1"/>
    <row r="53" spans="1:8" ht="45" hidden="1" customHeight="1" outlineLevel="1">
      <c r="A53" s="3" t="s">
        <v>26</v>
      </c>
      <c r="B53" s="3030"/>
      <c r="C53" s="3030"/>
      <c r="D53" s="3030"/>
      <c r="E53" s="3030"/>
      <c r="F53" s="3030"/>
      <c r="G53" s="3030"/>
      <c r="H53" s="3030"/>
    </row>
    <row r="54" spans="1:8" collapsed="1"/>
  </sheetData>
  <mergeCells count="26">
    <mergeCell ref="B3:H3"/>
    <mergeCell ref="B5:H5"/>
    <mergeCell ref="B7:H7"/>
    <mergeCell ref="B9:H9"/>
    <mergeCell ref="B11:H11"/>
    <mergeCell ref="B13:H13"/>
    <mergeCell ref="B15:H15"/>
    <mergeCell ref="B17:H17"/>
    <mergeCell ref="B19:H19"/>
    <mergeCell ref="B21:H21"/>
    <mergeCell ref="B23:H23"/>
    <mergeCell ref="B25:H25"/>
    <mergeCell ref="B27:H27"/>
    <mergeCell ref="B29:H29"/>
    <mergeCell ref="B31:H31"/>
    <mergeCell ref="B33:H33"/>
    <mergeCell ref="B35:H35"/>
    <mergeCell ref="B37:H37"/>
    <mergeCell ref="B51:H51"/>
    <mergeCell ref="B53:H53"/>
    <mergeCell ref="B39:H39"/>
    <mergeCell ref="B41:H41"/>
    <mergeCell ref="B43:H43"/>
    <mergeCell ref="B45:H45"/>
    <mergeCell ref="B47:H47"/>
    <mergeCell ref="B49:H49"/>
  </mergeCells>
  <printOptions gridLines="1"/>
  <pageMargins left="1" right="1" top="1.25" bottom="1" header="0.5" footer="0.5"/>
  <pageSetup pageOrder="overThenDown" orientation="landscape" horizontalDpi="800" verticalDpi="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964"/>
  <sheetViews>
    <sheetView showGridLines="0" topLeftCell="D1" workbookViewId="0">
      <pane xSplit="2" ySplit="1" topLeftCell="F2" activePane="bottomRight" state="frozen"/>
      <selection activeCell="D1" sqref="D1"/>
      <selection pane="topRight" activeCell="F1" sqref="F1"/>
      <selection pane="bottomLeft" activeCell="D2" sqref="D2"/>
      <selection pane="bottomRight" activeCell="M25" sqref="M25"/>
    </sheetView>
  </sheetViews>
  <sheetFormatPr defaultColWidth="10.5546875" defaultRowHeight="12.75" customHeight="1" outlineLevelRow="2" outlineLevelCol="1"/>
  <cols>
    <col min="1" max="1" width="15.33203125" style="15" hidden="1" customWidth="1"/>
    <col min="2" max="2" width="9.5546875" style="8" hidden="1" customWidth="1" outlineLevel="1"/>
    <col min="3" max="3" width="16" style="9" hidden="1" customWidth="1" outlineLevel="1"/>
    <col min="4" max="4" width="11" style="9" bestFit="1" customWidth="1" collapsed="1"/>
    <col min="5" max="5" width="53.44140625" style="8" bestFit="1" customWidth="1"/>
    <col min="6" max="6" width="12.33203125" style="10" bestFit="1" customWidth="1"/>
    <col min="7" max="7" width="7.6640625" style="10" hidden="1" customWidth="1" outlineLevel="1"/>
    <col min="8" max="8" width="12.33203125" style="10" hidden="1" customWidth="1" outlineLevel="1"/>
    <col min="9" max="9" width="4.44140625" style="10" hidden="1" customWidth="1" outlineLevel="1"/>
    <col min="10" max="10" width="12.33203125" style="10" bestFit="1" customWidth="1" collapsed="1"/>
    <col min="11" max="11" width="12.33203125" style="10" bestFit="1" customWidth="1"/>
    <col min="12" max="14" width="10.5546875" style="7" customWidth="1"/>
    <col min="15" max="16384" width="10.5546875" style="7"/>
  </cols>
  <sheetData>
    <row r="1" spans="1:11" ht="12.75" customHeight="1">
      <c r="A1" s="14" t="s">
        <v>1821</v>
      </c>
      <c r="B1" s="4" t="s">
        <v>36</v>
      </c>
      <c r="C1" s="4" t="s">
        <v>27</v>
      </c>
      <c r="D1" s="4" t="s">
        <v>28</v>
      </c>
      <c r="E1" s="5" t="s">
        <v>29</v>
      </c>
      <c r="F1" s="6" t="s">
        <v>30</v>
      </c>
      <c r="G1" s="6" t="s">
        <v>31</v>
      </c>
      <c r="H1" s="6" t="s">
        <v>32</v>
      </c>
      <c r="I1" s="6" t="s">
        <v>33</v>
      </c>
      <c r="J1" s="6" t="s">
        <v>34</v>
      </c>
      <c r="K1" s="6" t="s">
        <v>35</v>
      </c>
    </row>
    <row r="2" spans="1:11" ht="12.75" customHeight="1" outlineLevel="2">
      <c r="A2" s="15" t="s">
        <v>38</v>
      </c>
      <c r="C2" s="9" t="s">
        <v>37</v>
      </c>
    </row>
    <row r="3" spans="1:11" ht="12.75" customHeight="1" outlineLevel="2">
      <c r="A3" s="15" t="s">
        <v>1822</v>
      </c>
      <c r="B3" s="8" t="s">
        <v>38</v>
      </c>
      <c r="C3" s="9" t="s">
        <v>37</v>
      </c>
      <c r="D3" s="9" t="s">
        <v>39</v>
      </c>
      <c r="E3" s="8" t="s">
        <v>40</v>
      </c>
      <c r="F3" s="10">
        <v>0</v>
      </c>
      <c r="G3" s="10">
        <v>0</v>
      </c>
      <c r="H3" s="10">
        <v>0</v>
      </c>
      <c r="I3" s="10">
        <v>0</v>
      </c>
      <c r="J3" s="10">
        <v>0</v>
      </c>
      <c r="K3" s="10">
        <v>0</v>
      </c>
    </row>
    <row r="4" spans="1:11" ht="12.75" customHeight="1" outlineLevel="2">
      <c r="A4" s="15" t="s">
        <v>1823</v>
      </c>
      <c r="B4" s="8" t="s">
        <v>38</v>
      </c>
      <c r="C4" s="9" t="s">
        <v>37</v>
      </c>
      <c r="D4" s="9" t="s">
        <v>41</v>
      </c>
      <c r="E4" s="8" t="s">
        <v>42</v>
      </c>
      <c r="F4" s="10">
        <v>-71</v>
      </c>
      <c r="G4" s="10">
        <v>0</v>
      </c>
      <c r="H4" s="10">
        <v>-71</v>
      </c>
      <c r="I4" s="10">
        <v>0</v>
      </c>
      <c r="J4" s="10">
        <v>-71</v>
      </c>
      <c r="K4" s="10">
        <v>0</v>
      </c>
    </row>
    <row r="5" spans="1:11" ht="12.75" customHeight="1" outlineLevel="2">
      <c r="A5" s="15" t="s">
        <v>1824</v>
      </c>
      <c r="B5" s="8" t="s">
        <v>38</v>
      </c>
      <c r="C5" s="9" t="s">
        <v>37</v>
      </c>
      <c r="D5" s="9" t="s">
        <v>43</v>
      </c>
      <c r="E5" s="8" t="s">
        <v>44</v>
      </c>
      <c r="F5" s="10">
        <v>-291388</v>
      </c>
      <c r="G5" s="10">
        <v>0</v>
      </c>
      <c r="H5" s="10">
        <v>-291388</v>
      </c>
      <c r="I5" s="10">
        <v>0</v>
      </c>
      <c r="J5" s="10">
        <v>-291388</v>
      </c>
      <c r="K5" s="10">
        <v>3676331</v>
      </c>
    </row>
    <row r="6" spans="1:11" ht="12.75" customHeight="1" outlineLevel="2">
      <c r="A6" s="15" t="s">
        <v>1825</v>
      </c>
      <c r="B6" s="8" t="s">
        <v>38</v>
      </c>
      <c r="C6" s="9" t="s">
        <v>37</v>
      </c>
      <c r="D6" s="9" t="s">
        <v>45</v>
      </c>
      <c r="E6" s="8" t="s">
        <v>46</v>
      </c>
      <c r="F6" s="10">
        <v>0</v>
      </c>
      <c r="G6" s="10">
        <v>0</v>
      </c>
      <c r="H6" s="10">
        <v>0</v>
      </c>
      <c r="I6" s="10">
        <v>0</v>
      </c>
      <c r="J6" s="10">
        <v>0</v>
      </c>
      <c r="K6" s="10">
        <v>0</v>
      </c>
    </row>
    <row r="7" spans="1:11" ht="12.75" customHeight="1" outlineLevel="2">
      <c r="A7" s="15" t="s">
        <v>1826</v>
      </c>
      <c r="B7" s="8" t="s">
        <v>38</v>
      </c>
      <c r="C7" s="9" t="s">
        <v>37</v>
      </c>
      <c r="D7" s="9" t="s">
        <v>47</v>
      </c>
      <c r="E7" s="8" t="s">
        <v>48</v>
      </c>
      <c r="F7" s="10">
        <v>0</v>
      </c>
      <c r="G7" s="10">
        <v>0</v>
      </c>
      <c r="H7" s="10">
        <v>0</v>
      </c>
      <c r="I7" s="10">
        <v>0</v>
      </c>
      <c r="J7" s="10">
        <v>0</v>
      </c>
      <c r="K7" s="10">
        <v>0</v>
      </c>
    </row>
    <row r="8" spans="1:11" ht="12.75" customHeight="1" outlineLevel="1" thickBot="1">
      <c r="A8" s="15" t="s">
        <v>1827</v>
      </c>
      <c r="C8" s="9" t="s">
        <v>37</v>
      </c>
      <c r="E8" s="11" t="s">
        <v>1764</v>
      </c>
      <c r="F8" s="12">
        <v>-291459</v>
      </c>
      <c r="G8" s="12">
        <v>0</v>
      </c>
      <c r="H8" s="12">
        <v>-291459</v>
      </c>
      <c r="I8" s="12">
        <v>0</v>
      </c>
      <c r="J8" s="12">
        <v>-291459</v>
      </c>
      <c r="K8" s="12">
        <v>3676331</v>
      </c>
    </row>
    <row r="9" spans="1:11" ht="12.75" customHeight="1" outlineLevel="2" thickTop="1">
      <c r="A9" s="15" t="s">
        <v>38</v>
      </c>
      <c r="C9" s="9" t="s">
        <v>49</v>
      </c>
    </row>
    <row r="10" spans="1:11" ht="12.75" customHeight="1" outlineLevel="2">
      <c r="A10" s="15" t="s">
        <v>1828</v>
      </c>
      <c r="B10" s="8" t="s">
        <v>38</v>
      </c>
      <c r="C10" s="9" t="s">
        <v>49</v>
      </c>
      <c r="D10" s="9" t="s">
        <v>50</v>
      </c>
      <c r="E10" s="8" t="s">
        <v>51</v>
      </c>
      <c r="F10" s="10">
        <v>0</v>
      </c>
      <c r="G10" s="10">
        <v>0</v>
      </c>
      <c r="H10" s="10">
        <v>0</v>
      </c>
      <c r="I10" s="10">
        <v>0</v>
      </c>
      <c r="J10" s="10">
        <v>0</v>
      </c>
      <c r="K10" s="10">
        <v>0</v>
      </c>
    </row>
    <row r="11" spans="1:11" ht="12.75" customHeight="1" outlineLevel="2">
      <c r="A11" s="15" t="s">
        <v>1829</v>
      </c>
      <c r="B11" s="8" t="s">
        <v>38</v>
      </c>
      <c r="C11" s="9" t="s">
        <v>49</v>
      </c>
      <c r="D11" s="9" t="s">
        <v>52</v>
      </c>
      <c r="E11" s="8" t="s">
        <v>53</v>
      </c>
      <c r="F11" s="10">
        <v>0</v>
      </c>
      <c r="G11" s="10">
        <v>0</v>
      </c>
      <c r="H11" s="10">
        <v>0</v>
      </c>
      <c r="I11" s="10">
        <v>0</v>
      </c>
      <c r="J11" s="10">
        <v>0</v>
      </c>
      <c r="K11" s="10">
        <v>0</v>
      </c>
    </row>
    <row r="12" spans="1:11" ht="12.75" customHeight="1" outlineLevel="2">
      <c r="A12" s="15" t="s">
        <v>1830</v>
      </c>
      <c r="B12" s="8" t="s">
        <v>38</v>
      </c>
      <c r="C12" s="9" t="s">
        <v>49</v>
      </c>
      <c r="D12" s="9" t="s">
        <v>54</v>
      </c>
      <c r="E12" s="8" t="s">
        <v>55</v>
      </c>
      <c r="F12" s="10">
        <v>0</v>
      </c>
      <c r="G12" s="10">
        <v>0</v>
      </c>
      <c r="H12" s="10">
        <v>0</v>
      </c>
      <c r="I12" s="10">
        <v>0</v>
      </c>
      <c r="J12" s="10">
        <v>0</v>
      </c>
      <c r="K12" s="10">
        <v>0</v>
      </c>
    </row>
    <row r="13" spans="1:11" ht="12.75" customHeight="1" outlineLevel="2">
      <c r="A13" s="15" t="s">
        <v>1831</v>
      </c>
      <c r="B13" s="8" t="s">
        <v>38</v>
      </c>
      <c r="C13" s="9" t="s">
        <v>49</v>
      </c>
      <c r="D13" s="9" t="s">
        <v>56</v>
      </c>
      <c r="E13" s="8" t="s">
        <v>57</v>
      </c>
      <c r="F13" s="10">
        <v>0</v>
      </c>
      <c r="G13" s="10">
        <v>0</v>
      </c>
      <c r="H13" s="10">
        <v>0</v>
      </c>
      <c r="I13" s="10">
        <v>0</v>
      </c>
      <c r="J13" s="10">
        <v>0</v>
      </c>
      <c r="K13" s="10">
        <v>0</v>
      </c>
    </row>
    <row r="14" spans="1:11" ht="12.75" customHeight="1" outlineLevel="2">
      <c r="A14" s="15" t="s">
        <v>1832</v>
      </c>
      <c r="B14" s="8" t="s">
        <v>38</v>
      </c>
      <c r="C14" s="9" t="s">
        <v>49</v>
      </c>
      <c r="D14" s="9" t="s">
        <v>58</v>
      </c>
      <c r="E14" s="8" t="s">
        <v>59</v>
      </c>
      <c r="F14" s="10">
        <v>0</v>
      </c>
      <c r="G14" s="10">
        <v>0</v>
      </c>
      <c r="H14" s="10">
        <v>0</v>
      </c>
      <c r="I14" s="10">
        <v>0</v>
      </c>
      <c r="J14" s="10">
        <v>0</v>
      </c>
      <c r="K14" s="10">
        <v>0</v>
      </c>
    </row>
    <row r="15" spans="1:11" ht="12.75" customHeight="1" outlineLevel="2">
      <c r="A15" s="15" t="s">
        <v>1833</v>
      </c>
      <c r="B15" s="8" t="s">
        <v>38</v>
      </c>
      <c r="C15" s="9" t="s">
        <v>49</v>
      </c>
      <c r="D15" s="9" t="s">
        <v>60</v>
      </c>
      <c r="E15" s="8" t="s">
        <v>61</v>
      </c>
      <c r="F15" s="10">
        <v>384979</v>
      </c>
      <c r="G15" s="10">
        <v>0</v>
      </c>
      <c r="H15" s="10">
        <v>384979</v>
      </c>
      <c r="I15" s="10">
        <v>0</v>
      </c>
      <c r="J15" s="10">
        <v>384979</v>
      </c>
      <c r="K15" s="10">
        <v>886325</v>
      </c>
    </row>
    <row r="16" spans="1:11" ht="12.75" customHeight="1" outlineLevel="2">
      <c r="A16" s="15" t="s">
        <v>1834</v>
      </c>
      <c r="B16" s="8" t="s">
        <v>38</v>
      </c>
      <c r="C16" s="9" t="s">
        <v>49</v>
      </c>
      <c r="D16" s="9" t="s">
        <v>62</v>
      </c>
      <c r="E16" s="8" t="s">
        <v>63</v>
      </c>
      <c r="F16" s="10">
        <v>0</v>
      </c>
      <c r="G16" s="10">
        <v>0</v>
      </c>
      <c r="H16" s="10">
        <v>0</v>
      </c>
      <c r="I16" s="10">
        <v>0</v>
      </c>
      <c r="J16" s="10">
        <v>0</v>
      </c>
      <c r="K16" s="10">
        <v>0</v>
      </c>
    </row>
    <row r="17" spans="1:11" ht="12.75" customHeight="1" outlineLevel="2">
      <c r="A17" s="15" t="s">
        <v>1835</v>
      </c>
      <c r="B17" s="8" t="s">
        <v>38</v>
      </c>
      <c r="C17" s="9" t="s">
        <v>49</v>
      </c>
      <c r="D17" s="9" t="s">
        <v>64</v>
      </c>
      <c r="E17" s="8" t="s">
        <v>65</v>
      </c>
      <c r="F17" s="10">
        <v>0</v>
      </c>
      <c r="G17" s="10">
        <v>0</v>
      </c>
      <c r="H17" s="10">
        <v>0</v>
      </c>
      <c r="I17" s="10">
        <v>0</v>
      </c>
      <c r="J17" s="10">
        <v>0</v>
      </c>
      <c r="K17" s="10">
        <v>0</v>
      </c>
    </row>
    <row r="18" spans="1:11" ht="12.75" customHeight="1" outlineLevel="2">
      <c r="A18" s="15" t="s">
        <v>1836</v>
      </c>
      <c r="B18" s="8" t="s">
        <v>38</v>
      </c>
      <c r="C18" s="9" t="s">
        <v>49</v>
      </c>
      <c r="D18" s="9" t="s">
        <v>66</v>
      </c>
      <c r="E18" s="8" t="s">
        <v>67</v>
      </c>
      <c r="F18" s="10">
        <v>0</v>
      </c>
      <c r="G18" s="10">
        <v>0</v>
      </c>
      <c r="H18" s="10">
        <v>0</v>
      </c>
      <c r="I18" s="10">
        <v>0</v>
      </c>
      <c r="J18" s="10">
        <v>0</v>
      </c>
      <c r="K18" s="10">
        <v>0</v>
      </c>
    </row>
    <row r="19" spans="1:11" ht="12.75" customHeight="1" outlineLevel="2">
      <c r="A19" s="15" t="s">
        <v>1837</v>
      </c>
      <c r="B19" s="8" t="s">
        <v>38</v>
      </c>
      <c r="C19" s="9" t="s">
        <v>49</v>
      </c>
      <c r="D19" s="9" t="s">
        <v>68</v>
      </c>
      <c r="E19" s="8" t="s">
        <v>69</v>
      </c>
      <c r="F19" s="10">
        <v>0</v>
      </c>
      <c r="G19" s="10">
        <v>0</v>
      </c>
      <c r="H19" s="10">
        <v>0</v>
      </c>
      <c r="I19" s="10">
        <v>0</v>
      </c>
      <c r="J19" s="10">
        <v>0</v>
      </c>
      <c r="K19" s="10">
        <v>0</v>
      </c>
    </row>
    <row r="20" spans="1:11" ht="12.75" customHeight="1" outlineLevel="2">
      <c r="A20" s="15" t="s">
        <v>1838</v>
      </c>
      <c r="B20" s="8" t="s">
        <v>38</v>
      </c>
      <c r="C20" s="9" t="s">
        <v>49</v>
      </c>
      <c r="D20" s="9" t="s">
        <v>70</v>
      </c>
      <c r="E20" s="8" t="s">
        <v>71</v>
      </c>
      <c r="F20" s="10">
        <v>0</v>
      </c>
      <c r="G20" s="10">
        <v>0</v>
      </c>
      <c r="H20" s="10">
        <v>0</v>
      </c>
      <c r="I20" s="10">
        <v>0</v>
      </c>
      <c r="J20" s="10">
        <v>0</v>
      </c>
      <c r="K20" s="10">
        <v>69477</v>
      </c>
    </row>
    <row r="21" spans="1:11" ht="12.75" customHeight="1" outlineLevel="2">
      <c r="A21" s="15" t="s">
        <v>1839</v>
      </c>
      <c r="B21" s="8" t="s">
        <v>38</v>
      </c>
      <c r="C21" s="9" t="s">
        <v>49</v>
      </c>
      <c r="D21" s="9" t="s">
        <v>72</v>
      </c>
      <c r="E21" s="8" t="s">
        <v>73</v>
      </c>
      <c r="F21" s="10">
        <v>0</v>
      </c>
      <c r="G21" s="10">
        <v>0</v>
      </c>
      <c r="H21" s="10">
        <v>0</v>
      </c>
      <c r="I21" s="10">
        <v>0</v>
      </c>
      <c r="J21" s="10">
        <v>0</v>
      </c>
      <c r="K21" s="10">
        <v>0</v>
      </c>
    </row>
    <row r="22" spans="1:11" ht="12.75" customHeight="1" outlineLevel="2">
      <c r="A22" s="15" t="s">
        <v>1840</v>
      </c>
      <c r="B22" s="8" t="s">
        <v>38</v>
      </c>
      <c r="C22" s="9" t="s">
        <v>49</v>
      </c>
      <c r="D22" s="9" t="s">
        <v>74</v>
      </c>
      <c r="E22" s="8" t="s">
        <v>75</v>
      </c>
      <c r="F22" s="10">
        <v>0</v>
      </c>
      <c r="G22" s="10">
        <v>0</v>
      </c>
      <c r="H22" s="10">
        <v>0</v>
      </c>
      <c r="I22" s="10">
        <v>0</v>
      </c>
      <c r="J22" s="10">
        <v>0</v>
      </c>
      <c r="K22" s="10">
        <v>0</v>
      </c>
    </row>
    <row r="23" spans="1:11" ht="12.75" customHeight="1" outlineLevel="2">
      <c r="A23" s="15" t="s">
        <v>1841</v>
      </c>
      <c r="B23" s="8" t="s">
        <v>38</v>
      </c>
      <c r="C23" s="9" t="s">
        <v>49</v>
      </c>
      <c r="D23" s="9" t="s">
        <v>76</v>
      </c>
      <c r="E23" s="8" t="s">
        <v>77</v>
      </c>
      <c r="F23" s="10">
        <v>0</v>
      </c>
      <c r="G23" s="10">
        <v>0</v>
      </c>
      <c r="H23" s="10">
        <v>0</v>
      </c>
      <c r="I23" s="10">
        <v>0</v>
      </c>
      <c r="J23" s="10">
        <v>0</v>
      </c>
      <c r="K23" s="10">
        <v>0</v>
      </c>
    </row>
    <row r="24" spans="1:11" ht="12.75" customHeight="1" outlineLevel="2">
      <c r="A24" s="15" t="s">
        <v>1842</v>
      </c>
      <c r="B24" s="8" t="s">
        <v>38</v>
      </c>
      <c r="C24" s="9" t="s">
        <v>49</v>
      </c>
      <c r="D24" s="9" t="s">
        <v>78</v>
      </c>
      <c r="E24" s="8" t="s">
        <v>79</v>
      </c>
      <c r="F24" s="10">
        <v>1868673</v>
      </c>
      <c r="G24" s="10">
        <v>0</v>
      </c>
      <c r="H24" s="10">
        <v>1868673</v>
      </c>
      <c r="I24" s="10">
        <v>0</v>
      </c>
      <c r="J24" s="10">
        <v>1868673</v>
      </c>
      <c r="K24" s="10">
        <v>1279269</v>
      </c>
    </row>
    <row r="25" spans="1:11" ht="12.75" customHeight="1" outlineLevel="2">
      <c r="A25" s="15" t="s">
        <v>1843</v>
      </c>
      <c r="B25" s="8" t="s">
        <v>38</v>
      </c>
      <c r="C25" s="9" t="s">
        <v>49</v>
      </c>
      <c r="D25" s="9" t="s">
        <v>80</v>
      </c>
      <c r="E25" s="8" t="s">
        <v>81</v>
      </c>
      <c r="F25" s="10">
        <v>-829379</v>
      </c>
      <c r="G25" s="10">
        <v>0</v>
      </c>
      <c r="H25" s="10">
        <v>-829379</v>
      </c>
      <c r="I25" s="10">
        <v>0</v>
      </c>
      <c r="J25" s="10">
        <v>-829379</v>
      </c>
      <c r="K25" s="10">
        <v>387458</v>
      </c>
    </row>
    <row r="26" spans="1:11" ht="12.75" customHeight="1" outlineLevel="2">
      <c r="A26" s="15" t="s">
        <v>1844</v>
      </c>
      <c r="B26" s="8" t="s">
        <v>38</v>
      </c>
      <c r="C26" s="9" t="s">
        <v>49</v>
      </c>
      <c r="D26" s="9" t="s">
        <v>82</v>
      </c>
      <c r="E26" s="8" t="s">
        <v>83</v>
      </c>
      <c r="F26" s="10">
        <v>0</v>
      </c>
      <c r="G26" s="10">
        <v>0</v>
      </c>
      <c r="H26" s="10">
        <v>0</v>
      </c>
      <c r="I26" s="10">
        <v>0</v>
      </c>
      <c r="J26" s="10">
        <v>0</v>
      </c>
      <c r="K26" s="10">
        <v>0</v>
      </c>
    </row>
    <row r="27" spans="1:11" ht="12.75" customHeight="1" outlineLevel="2">
      <c r="A27" s="15" t="s">
        <v>1845</v>
      </c>
      <c r="B27" s="8" t="s">
        <v>38</v>
      </c>
      <c r="C27" s="9" t="s">
        <v>49</v>
      </c>
      <c r="D27" s="9" t="s">
        <v>84</v>
      </c>
      <c r="E27" s="8" t="s">
        <v>85</v>
      </c>
      <c r="F27" s="10">
        <v>0</v>
      </c>
      <c r="G27" s="10">
        <v>0</v>
      </c>
      <c r="H27" s="10">
        <v>0</v>
      </c>
      <c r="I27" s="10">
        <v>0</v>
      </c>
      <c r="J27" s="10">
        <v>0</v>
      </c>
      <c r="K27" s="10">
        <v>0</v>
      </c>
    </row>
    <row r="28" spans="1:11" ht="12.75" customHeight="1" outlineLevel="2">
      <c r="A28" s="15" t="s">
        <v>1846</v>
      </c>
      <c r="B28" s="8" t="s">
        <v>38</v>
      </c>
      <c r="C28" s="9" t="s">
        <v>49</v>
      </c>
      <c r="D28" s="9" t="s">
        <v>86</v>
      </c>
      <c r="E28" s="8" t="s">
        <v>87</v>
      </c>
      <c r="F28" s="10">
        <v>-2404</v>
      </c>
      <c r="G28" s="10">
        <v>0</v>
      </c>
      <c r="H28" s="10">
        <v>-2404</v>
      </c>
      <c r="I28" s="10">
        <v>0</v>
      </c>
      <c r="J28" s="10">
        <v>-2404</v>
      </c>
      <c r="K28" s="10">
        <v>137672</v>
      </c>
    </row>
    <row r="29" spans="1:11" ht="12.75" customHeight="1" outlineLevel="2">
      <c r="A29" s="15" t="s">
        <v>1847</v>
      </c>
      <c r="B29" s="8" t="s">
        <v>38</v>
      </c>
      <c r="C29" s="9" t="s">
        <v>49</v>
      </c>
      <c r="D29" s="9" t="s">
        <v>88</v>
      </c>
      <c r="E29" s="8" t="s">
        <v>89</v>
      </c>
      <c r="F29" s="10">
        <v>0</v>
      </c>
      <c r="G29" s="10">
        <v>0</v>
      </c>
      <c r="H29" s="10">
        <v>0</v>
      </c>
      <c r="I29" s="10">
        <v>0</v>
      </c>
      <c r="J29" s="10">
        <v>0</v>
      </c>
      <c r="K29" s="10">
        <v>0</v>
      </c>
    </row>
    <row r="30" spans="1:11" ht="12.75" customHeight="1" outlineLevel="2">
      <c r="A30" s="15" t="s">
        <v>1848</v>
      </c>
      <c r="B30" s="8" t="s">
        <v>38</v>
      </c>
      <c r="C30" s="9" t="s">
        <v>49</v>
      </c>
      <c r="D30" s="9" t="s">
        <v>90</v>
      </c>
      <c r="E30" s="8" t="s">
        <v>91</v>
      </c>
      <c r="F30" s="10">
        <v>0</v>
      </c>
      <c r="G30" s="10">
        <v>0</v>
      </c>
      <c r="H30" s="10">
        <v>0</v>
      </c>
      <c r="I30" s="10">
        <v>0</v>
      </c>
      <c r="J30" s="10">
        <v>0</v>
      </c>
      <c r="K30" s="10">
        <v>284709</v>
      </c>
    </row>
    <row r="31" spans="1:11" ht="12.75" customHeight="1" outlineLevel="2">
      <c r="A31" s="15" t="s">
        <v>1849</v>
      </c>
      <c r="B31" s="8" t="s">
        <v>38</v>
      </c>
      <c r="C31" s="9" t="s">
        <v>49</v>
      </c>
      <c r="D31" s="9" t="s">
        <v>92</v>
      </c>
      <c r="E31" s="8" t="s">
        <v>93</v>
      </c>
      <c r="F31" s="10">
        <v>0</v>
      </c>
      <c r="G31" s="10">
        <v>0</v>
      </c>
      <c r="H31" s="10">
        <v>0</v>
      </c>
      <c r="I31" s="10">
        <v>0</v>
      </c>
      <c r="J31" s="10">
        <v>0</v>
      </c>
      <c r="K31" s="10">
        <v>0</v>
      </c>
    </row>
    <row r="32" spans="1:11" ht="12.75" customHeight="1" outlineLevel="2">
      <c r="A32" s="15" t="s">
        <v>1850</v>
      </c>
      <c r="B32" s="8" t="s">
        <v>38</v>
      </c>
      <c r="C32" s="9" t="s">
        <v>49</v>
      </c>
      <c r="D32" s="9" t="s">
        <v>94</v>
      </c>
      <c r="E32" s="8" t="s">
        <v>95</v>
      </c>
      <c r="F32" s="10">
        <v>0</v>
      </c>
      <c r="G32" s="10">
        <v>0</v>
      </c>
      <c r="H32" s="10">
        <v>0</v>
      </c>
      <c r="I32" s="10">
        <v>0</v>
      </c>
      <c r="J32" s="10">
        <v>0</v>
      </c>
      <c r="K32" s="10">
        <v>0</v>
      </c>
    </row>
    <row r="33" spans="1:11" ht="12.75" customHeight="1" outlineLevel="2">
      <c r="A33" s="15" t="s">
        <v>1851</v>
      </c>
      <c r="B33" s="8" t="s">
        <v>38</v>
      </c>
      <c r="C33" s="9" t="s">
        <v>49</v>
      </c>
      <c r="D33" s="9" t="s">
        <v>96</v>
      </c>
      <c r="E33" s="8" t="s">
        <v>97</v>
      </c>
      <c r="F33" s="10">
        <v>0</v>
      </c>
      <c r="G33" s="10">
        <v>0</v>
      </c>
      <c r="H33" s="10">
        <v>0</v>
      </c>
      <c r="I33" s="10">
        <v>0</v>
      </c>
      <c r="J33" s="10">
        <v>0</v>
      </c>
      <c r="K33" s="10">
        <v>0</v>
      </c>
    </row>
    <row r="34" spans="1:11" ht="12.75" customHeight="1" outlineLevel="2">
      <c r="A34" s="15" t="s">
        <v>1852</v>
      </c>
      <c r="B34" s="8" t="s">
        <v>38</v>
      </c>
      <c r="C34" s="9" t="s">
        <v>49</v>
      </c>
      <c r="D34" s="9" t="s">
        <v>98</v>
      </c>
      <c r="E34" s="8" t="s">
        <v>99</v>
      </c>
      <c r="F34" s="10">
        <v>0</v>
      </c>
      <c r="G34" s="10">
        <v>0</v>
      </c>
      <c r="H34" s="10">
        <v>0</v>
      </c>
      <c r="I34" s="10">
        <v>0</v>
      </c>
      <c r="J34" s="10">
        <v>0</v>
      </c>
      <c r="K34" s="10">
        <v>0</v>
      </c>
    </row>
    <row r="35" spans="1:11" ht="12.75" customHeight="1" outlineLevel="2">
      <c r="A35" s="15" t="s">
        <v>1853</v>
      </c>
      <c r="B35" s="8" t="s">
        <v>38</v>
      </c>
      <c r="C35" s="9" t="s">
        <v>49</v>
      </c>
      <c r="D35" s="9" t="s">
        <v>100</v>
      </c>
      <c r="E35" s="8" t="s">
        <v>101</v>
      </c>
      <c r="F35" s="10">
        <v>-4695</v>
      </c>
      <c r="G35" s="10">
        <v>0</v>
      </c>
      <c r="H35" s="10">
        <v>-4695</v>
      </c>
      <c r="I35" s="10">
        <v>0</v>
      </c>
      <c r="J35" s="10">
        <v>-4695</v>
      </c>
      <c r="K35" s="10">
        <v>99201</v>
      </c>
    </row>
    <row r="36" spans="1:11" ht="12.75" customHeight="1" outlineLevel="2">
      <c r="A36" s="15" t="s">
        <v>1854</v>
      </c>
      <c r="B36" s="8" t="s">
        <v>38</v>
      </c>
      <c r="C36" s="9" t="s">
        <v>49</v>
      </c>
      <c r="D36" s="9" t="s">
        <v>102</v>
      </c>
      <c r="E36" s="8" t="s">
        <v>103</v>
      </c>
      <c r="F36" s="10">
        <v>1361953</v>
      </c>
      <c r="G36" s="10">
        <v>0</v>
      </c>
      <c r="H36" s="10">
        <v>1361953</v>
      </c>
      <c r="I36" s="10">
        <v>0</v>
      </c>
      <c r="J36" s="10">
        <v>1361953</v>
      </c>
      <c r="K36" s="10">
        <v>8033862</v>
      </c>
    </row>
    <row r="37" spans="1:11" ht="12.75" customHeight="1" outlineLevel="2">
      <c r="A37" s="15" t="s">
        <v>1855</v>
      </c>
      <c r="B37" s="8" t="s">
        <v>38</v>
      </c>
      <c r="C37" s="9" t="s">
        <v>49</v>
      </c>
      <c r="D37" s="9" t="s">
        <v>104</v>
      </c>
      <c r="E37" s="8" t="s">
        <v>105</v>
      </c>
      <c r="F37" s="10">
        <v>0</v>
      </c>
      <c r="G37" s="10">
        <v>0</v>
      </c>
      <c r="H37" s="10">
        <v>0</v>
      </c>
      <c r="I37" s="10">
        <v>0</v>
      </c>
      <c r="J37" s="10">
        <v>0</v>
      </c>
      <c r="K37" s="10">
        <v>0</v>
      </c>
    </row>
    <row r="38" spans="1:11" ht="12.75" customHeight="1" outlineLevel="2">
      <c r="A38" s="15" t="s">
        <v>1856</v>
      </c>
      <c r="B38" s="8" t="s">
        <v>38</v>
      </c>
      <c r="C38" s="9" t="s">
        <v>49</v>
      </c>
      <c r="D38" s="9" t="s">
        <v>106</v>
      </c>
      <c r="E38" s="8" t="s">
        <v>107</v>
      </c>
      <c r="F38" s="10">
        <v>10355712</v>
      </c>
      <c r="G38" s="10">
        <v>0</v>
      </c>
      <c r="H38" s="10">
        <v>10355712</v>
      </c>
      <c r="I38" s="10">
        <v>0</v>
      </c>
      <c r="J38" s="10">
        <v>10355712</v>
      </c>
      <c r="K38" s="10">
        <v>181668</v>
      </c>
    </row>
    <row r="39" spans="1:11" ht="12.75" customHeight="1" outlineLevel="1" thickBot="1">
      <c r="A39" s="15" t="s">
        <v>1857</v>
      </c>
      <c r="C39" s="9" t="s">
        <v>49</v>
      </c>
      <c r="E39" s="11" t="s">
        <v>1765</v>
      </c>
      <c r="F39" s="12">
        <v>13134839</v>
      </c>
      <c r="G39" s="12">
        <v>0</v>
      </c>
      <c r="H39" s="12">
        <v>13134839</v>
      </c>
      <c r="I39" s="12">
        <v>0</v>
      </c>
      <c r="J39" s="12">
        <v>13134839</v>
      </c>
      <c r="K39" s="12">
        <v>11359641</v>
      </c>
    </row>
    <row r="40" spans="1:11" ht="12.75" customHeight="1" outlineLevel="2" thickTop="1">
      <c r="A40" s="15" t="s">
        <v>38</v>
      </c>
      <c r="C40" s="9" t="s">
        <v>108</v>
      </c>
    </row>
    <row r="41" spans="1:11" ht="12.75" customHeight="1" outlineLevel="2">
      <c r="A41" s="15" t="s">
        <v>1858</v>
      </c>
      <c r="B41" s="8" t="s">
        <v>38</v>
      </c>
      <c r="C41" s="9" t="s">
        <v>108</v>
      </c>
      <c r="D41" s="9" t="s">
        <v>109</v>
      </c>
      <c r="E41" s="8" t="s">
        <v>110</v>
      </c>
      <c r="F41" s="10">
        <v>8531683</v>
      </c>
      <c r="G41" s="10">
        <v>0</v>
      </c>
      <c r="H41" s="10">
        <v>8531683</v>
      </c>
      <c r="I41" s="10">
        <v>0</v>
      </c>
      <c r="J41" s="10">
        <v>8531683</v>
      </c>
      <c r="K41" s="10">
        <v>12313200</v>
      </c>
    </row>
    <row r="42" spans="1:11" ht="12.75" customHeight="1" outlineLevel="2">
      <c r="A42" s="15" t="s">
        <v>1859</v>
      </c>
      <c r="B42" s="8" t="s">
        <v>38</v>
      </c>
      <c r="C42" s="9" t="s">
        <v>108</v>
      </c>
      <c r="D42" s="9" t="s">
        <v>111</v>
      </c>
      <c r="E42" s="8" t="s">
        <v>112</v>
      </c>
      <c r="F42" s="10">
        <v>170096</v>
      </c>
      <c r="G42" s="10">
        <v>0</v>
      </c>
      <c r="H42" s="10">
        <v>170096</v>
      </c>
      <c r="I42" s="10">
        <v>0</v>
      </c>
      <c r="J42" s="10">
        <v>170096</v>
      </c>
      <c r="K42" s="10">
        <v>170096</v>
      </c>
    </row>
    <row r="43" spans="1:11" ht="12.75" customHeight="1" outlineLevel="2">
      <c r="A43" s="15" t="s">
        <v>1860</v>
      </c>
      <c r="B43" s="8" t="s">
        <v>38</v>
      </c>
      <c r="C43" s="9" t="s">
        <v>108</v>
      </c>
      <c r="D43" s="9" t="s">
        <v>113</v>
      </c>
      <c r="E43" s="8" t="s">
        <v>114</v>
      </c>
      <c r="F43" s="10">
        <v>5684196</v>
      </c>
      <c r="G43" s="10">
        <v>0</v>
      </c>
      <c r="H43" s="10">
        <v>5684196</v>
      </c>
      <c r="I43" s="10">
        <v>0</v>
      </c>
      <c r="J43" s="10">
        <v>5684196</v>
      </c>
      <c r="K43" s="10">
        <v>5507836</v>
      </c>
    </row>
    <row r="44" spans="1:11" ht="12.75" customHeight="1" outlineLevel="2">
      <c r="A44" s="15" t="s">
        <v>1861</v>
      </c>
      <c r="B44" s="8" t="s">
        <v>38</v>
      </c>
      <c r="C44" s="9" t="s">
        <v>108</v>
      </c>
      <c r="D44" s="9" t="s">
        <v>115</v>
      </c>
      <c r="E44" s="8" t="s">
        <v>116</v>
      </c>
      <c r="F44" s="10">
        <v>7396</v>
      </c>
      <c r="G44" s="10">
        <v>0</v>
      </c>
      <c r="H44" s="10">
        <v>7396</v>
      </c>
      <c r="I44" s="10">
        <v>0</v>
      </c>
      <c r="J44" s="10">
        <v>7396</v>
      </c>
      <c r="K44" s="10">
        <v>7396</v>
      </c>
    </row>
    <row r="45" spans="1:11" ht="12.75" customHeight="1" outlineLevel="2">
      <c r="A45" s="15" t="s">
        <v>1862</v>
      </c>
      <c r="B45" s="8" t="s">
        <v>38</v>
      </c>
      <c r="C45" s="9" t="s">
        <v>108</v>
      </c>
      <c r="D45" s="9" t="s">
        <v>117</v>
      </c>
      <c r="E45" s="8" t="s">
        <v>118</v>
      </c>
      <c r="F45" s="10">
        <v>15715</v>
      </c>
      <c r="G45" s="10">
        <v>0</v>
      </c>
      <c r="H45" s="10">
        <v>15715</v>
      </c>
      <c r="I45" s="10">
        <v>0</v>
      </c>
      <c r="J45" s="10">
        <v>15715</v>
      </c>
      <c r="K45" s="10">
        <v>15655</v>
      </c>
    </row>
    <row r="46" spans="1:11" ht="12.75" customHeight="1" outlineLevel="2">
      <c r="A46" s="15" t="s">
        <v>1863</v>
      </c>
      <c r="B46" s="8" t="s">
        <v>38</v>
      </c>
      <c r="C46" s="9" t="s">
        <v>108</v>
      </c>
      <c r="D46" s="9" t="s">
        <v>119</v>
      </c>
      <c r="E46" s="8" t="s">
        <v>120</v>
      </c>
      <c r="F46" s="10">
        <v>44347059</v>
      </c>
      <c r="G46" s="10">
        <v>0</v>
      </c>
      <c r="H46" s="10">
        <v>44347059</v>
      </c>
      <c r="I46" s="10">
        <v>0</v>
      </c>
      <c r="J46" s="10">
        <v>44347059</v>
      </c>
      <c r="K46" s="10">
        <v>28776802</v>
      </c>
    </row>
    <row r="47" spans="1:11" ht="12.75" customHeight="1" outlineLevel="2">
      <c r="A47" s="15" t="s">
        <v>1864</v>
      </c>
      <c r="B47" s="8" t="s">
        <v>38</v>
      </c>
      <c r="C47" s="9" t="s">
        <v>108</v>
      </c>
      <c r="D47" s="9" t="s">
        <v>121</v>
      </c>
      <c r="E47" s="8" t="s">
        <v>122</v>
      </c>
      <c r="F47" s="10">
        <v>4057380</v>
      </c>
      <c r="G47" s="10">
        <v>0</v>
      </c>
      <c r="H47" s="10">
        <v>4057380</v>
      </c>
      <c r="I47" s="10">
        <v>0</v>
      </c>
      <c r="J47" s="10">
        <v>4057380</v>
      </c>
      <c r="K47" s="10">
        <v>472688</v>
      </c>
    </row>
    <row r="48" spans="1:11" ht="12.75" customHeight="1" outlineLevel="2">
      <c r="A48" s="15" t="s">
        <v>1865</v>
      </c>
      <c r="B48" s="8" t="s">
        <v>38</v>
      </c>
      <c r="C48" s="9" t="s">
        <v>108</v>
      </c>
      <c r="D48" s="9" t="s">
        <v>123</v>
      </c>
      <c r="E48" s="8" t="s">
        <v>124</v>
      </c>
      <c r="F48" s="10">
        <v>0</v>
      </c>
      <c r="G48" s="10">
        <v>0</v>
      </c>
      <c r="H48" s="10">
        <v>0</v>
      </c>
      <c r="I48" s="10">
        <v>0</v>
      </c>
      <c r="J48" s="10">
        <v>0</v>
      </c>
      <c r="K48" s="10">
        <v>0</v>
      </c>
    </row>
    <row r="49" spans="1:11" ht="12.75" customHeight="1" outlineLevel="2">
      <c r="A49" s="15" t="s">
        <v>1866</v>
      </c>
      <c r="B49" s="8" t="s">
        <v>38</v>
      </c>
      <c r="C49" s="9" t="s">
        <v>108</v>
      </c>
      <c r="D49" s="9" t="s">
        <v>125</v>
      </c>
      <c r="E49" s="8" t="s">
        <v>126</v>
      </c>
      <c r="F49" s="10">
        <v>0</v>
      </c>
      <c r="G49" s="10">
        <v>0</v>
      </c>
      <c r="H49" s="10">
        <v>0</v>
      </c>
      <c r="I49" s="10">
        <v>0</v>
      </c>
      <c r="J49" s="10">
        <v>0</v>
      </c>
      <c r="K49" s="10">
        <v>0</v>
      </c>
    </row>
    <row r="50" spans="1:11" ht="12.75" customHeight="1" outlineLevel="2">
      <c r="A50" s="15" t="s">
        <v>1867</v>
      </c>
      <c r="B50" s="8" t="s">
        <v>38</v>
      </c>
      <c r="C50" s="9" t="s">
        <v>108</v>
      </c>
      <c r="D50" s="9" t="s">
        <v>127</v>
      </c>
      <c r="E50" s="8" t="s">
        <v>128</v>
      </c>
      <c r="F50" s="10">
        <v>0</v>
      </c>
      <c r="G50" s="10">
        <v>0</v>
      </c>
      <c r="H50" s="10">
        <v>0</v>
      </c>
      <c r="I50" s="10">
        <v>0</v>
      </c>
      <c r="J50" s="10">
        <v>0</v>
      </c>
      <c r="K50" s="10">
        <v>0</v>
      </c>
    </row>
    <row r="51" spans="1:11" ht="12.75" customHeight="1" outlineLevel="2">
      <c r="A51" s="15" t="s">
        <v>1868</v>
      </c>
      <c r="B51" s="8" t="s">
        <v>38</v>
      </c>
      <c r="C51" s="9" t="s">
        <v>108</v>
      </c>
      <c r="D51" s="9" t="s">
        <v>129</v>
      </c>
      <c r="E51" s="8" t="s">
        <v>130</v>
      </c>
      <c r="F51" s="10">
        <v>0</v>
      </c>
      <c r="G51" s="10">
        <v>0</v>
      </c>
      <c r="H51" s="10">
        <v>0</v>
      </c>
      <c r="I51" s="10">
        <v>0</v>
      </c>
      <c r="J51" s="10">
        <v>0</v>
      </c>
      <c r="K51" s="10">
        <v>0</v>
      </c>
    </row>
    <row r="52" spans="1:11" ht="12.75" customHeight="1" outlineLevel="2">
      <c r="A52" s="15" t="s">
        <v>1869</v>
      </c>
      <c r="B52" s="8" t="s">
        <v>38</v>
      </c>
      <c r="C52" s="9" t="s">
        <v>108</v>
      </c>
      <c r="D52" s="9" t="s">
        <v>131</v>
      </c>
      <c r="E52" s="8" t="s">
        <v>132</v>
      </c>
      <c r="F52" s="10">
        <v>0</v>
      </c>
      <c r="G52" s="10">
        <v>0</v>
      </c>
      <c r="H52" s="10">
        <v>0</v>
      </c>
      <c r="I52" s="10">
        <v>0</v>
      </c>
      <c r="J52" s="10">
        <v>0</v>
      </c>
      <c r="K52" s="10">
        <v>0</v>
      </c>
    </row>
    <row r="53" spans="1:11" ht="12.75" customHeight="1" outlineLevel="2">
      <c r="A53" s="15" t="s">
        <v>1870</v>
      </c>
      <c r="B53" s="8" t="s">
        <v>38</v>
      </c>
      <c r="C53" s="9" t="s">
        <v>108</v>
      </c>
      <c r="D53" s="9" t="s">
        <v>133</v>
      </c>
      <c r="E53" s="8" t="s">
        <v>134</v>
      </c>
      <c r="F53" s="10">
        <v>0</v>
      </c>
      <c r="G53" s="10">
        <v>0</v>
      </c>
      <c r="H53" s="10">
        <v>0</v>
      </c>
      <c r="I53" s="10">
        <v>0</v>
      </c>
      <c r="J53" s="10">
        <v>0</v>
      </c>
      <c r="K53" s="10">
        <v>0</v>
      </c>
    </row>
    <row r="54" spans="1:11" ht="12.75" customHeight="1" outlineLevel="2">
      <c r="A54" s="15" t="s">
        <v>1871</v>
      </c>
      <c r="B54" s="8" t="s">
        <v>38</v>
      </c>
      <c r="C54" s="9" t="s">
        <v>108</v>
      </c>
      <c r="D54" s="9" t="s">
        <v>135</v>
      </c>
      <c r="E54" s="8" t="s">
        <v>136</v>
      </c>
      <c r="F54" s="10">
        <v>0</v>
      </c>
      <c r="G54" s="10">
        <v>0</v>
      </c>
      <c r="H54" s="10">
        <v>0</v>
      </c>
      <c r="I54" s="10">
        <v>0</v>
      </c>
      <c r="J54" s="10">
        <v>0</v>
      </c>
      <c r="K54" s="10">
        <v>0</v>
      </c>
    </row>
    <row r="55" spans="1:11" ht="12.75" customHeight="1" outlineLevel="2">
      <c r="A55" s="15" t="s">
        <v>1872</v>
      </c>
      <c r="B55" s="8" t="s">
        <v>38</v>
      </c>
      <c r="C55" s="9" t="s">
        <v>108</v>
      </c>
      <c r="D55" s="9" t="s">
        <v>137</v>
      </c>
      <c r="E55" s="8" t="s">
        <v>138</v>
      </c>
      <c r="F55" s="10">
        <v>0</v>
      </c>
      <c r="G55" s="10">
        <v>0</v>
      </c>
      <c r="H55" s="10">
        <v>0</v>
      </c>
      <c r="I55" s="10">
        <v>0</v>
      </c>
      <c r="J55" s="10">
        <v>0</v>
      </c>
      <c r="K55" s="10">
        <v>0</v>
      </c>
    </row>
    <row r="56" spans="1:11" ht="12.75" customHeight="1" outlineLevel="2">
      <c r="A56" s="15" t="s">
        <v>1873</v>
      </c>
      <c r="B56" s="8" t="s">
        <v>38</v>
      </c>
      <c r="C56" s="9" t="s">
        <v>108</v>
      </c>
      <c r="D56" s="9" t="s">
        <v>139</v>
      </c>
      <c r="E56" s="8" t="s">
        <v>140</v>
      </c>
      <c r="F56" s="10">
        <v>1178579</v>
      </c>
      <c r="G56" s="10">
        <v>0</v>
      </c>
      <c r="H56" s="10">
        <v>1178579</v>
      </c>
      <c r="I56" s="10">
        <v>0</v>
      </c>
      <c r="J56" s="10">
        <v>1178579</v>
      </c>
      <c r="K56" s="10">
        <v>1178579</v>
      </c>
    </row>
    <row r="57" spans="1:11" ht="12.75" customHeight="1" outlineLevel="2">
      <c r="A57" s="15" t="s">
        <v>1874</v>
      </c>
      <c r="B57" s="8" t="s">
        <v>38</v>
      </c>
      <c r="C57" s="9" t="s">
        <v>108</v>
      </c>
      <c r="D57" s="9" t="s">
        <v>141</v>
      </c>
      <c r="E57" s="8" t="s">
        <v>142</v>
      </c>
      <c r="F57" s="10">
        <v>0</v>
      </c>
      <c r="G57" s="10">
        <v>0</v>
      </c>
      <c r="H57" s="10">
        <v>0</v>
      </c>
      <c r="I57" s="10">
        <v>0</v>
      </c>
      <c r="J57" s="10">
        <v>0</v>
      </c>
      <c r="K57" s="10">
        <v>0</v>
      </c>
    </row>
    <row r="58" spans="1:11" ht="12.75" customHeight="1" outlineLevel="2">
      <c r="A58" s="15" t="s">
        <v>1875</v>
      </c>
      <c r="B58" s="8" t="s">
        <v>38</v>
      </c>
      <c r="C58" s="9" t="s">
        <v>108</v>
      </c>
      <c r="D58" s="9" t="s">
        <v>143</v>
      </c>
      <c r="E58" s="8" t="s">
        <v>144</v>
      </c>
      <c r="F58" s="10">
        <v>-167359</v>
      </c>
      <c r="G58" s="10">
        <v>0</v>
      </c>
      <c r="H58" s="10">
        <v>-167359</v>
      </c>
      <c r="I58" s="10">
        <v>0</v>
      </c>
      <c r="J58" s="10">
        <v>-167359</v>
      </c>
      <c r="K58" s="10">
        <v>-167359</v>
      </c>
    </row>
    <row r="59" spans="1:11" ht="12.75" customHeight="1" outlineLevel="2">
      <c r="A59" s="15" t="s">
        <v>1876</v>
      </c>
      <c r="B59" s="8" t="s">
        <v>38</v>
      </c>
      <c r="C59" s="9" t="s">
        <v>108</v>
      </c>
      <c r="D59" s="9" t="s">
        <v>145</v>
      </c>
      <c r="E59" s="8" t="s">
        <v>146</v>
      </c>
      <c r="F59" s="10">
        <v>-799077</v>
      </c>
      <c r="G59" s="10">
        <v>0</v>
      </c>
      <c r="H59" s="10">
        <v>-799077</v>
      </c>
      <c r="I59" s="10">
        <v>0</v>
      </c>
      <c r="J59" s="10">
        <v>-799077</v>
      </c>
      <c r="K59" s="10">
        <v>-186216</v>
      </c>
    </row>
    <row r="60" spans="1:11" ht="12.75" customHeight="1" outlineLevel="2">
      <c r="A60" s="15" t="s">
        <v>1877</v>
      </c>
      <c r="B60" s="8" t="s">
        <v>38</v>
      </c>
      <c r="C60" s="9" t="s">
        <v>108</v>
      </c>
      <c r="D60" s="9" t="s">
        <v>147</v>
      </c>
      <c r="E60" s="8" t="s">
        <v>148</v>
      </c>
      <c r="F60" s="10">
        <v>40500000</v>
      </c>
      <c r="G60" s="10">
        <v>0</v>
      </c>
      <c r="H60" s="10">
        <v>40500000</v>
      </c>
      <c r="I60" s="10">
        <v>0</v>
      </c>
      <c r="J60" s="10">
        <v>40500000</v>
      </c>
      <c r="K60" s="10">
        <v>8500000</v>
      </c>
    </row>
    <row r="61" spans="1:11" ht="12.75" customHeight="1" outlineLevel="2">
      <c r="A61" s="15" t="s">
        <v>1878</v>
      </c>
      <c r="B61" s="8" t="s">
        <v>38</v>
      </c>
      <c r="C61" s="9" t="s">
        <v>108</v>
      </c>
      <c r="D61" s="9" t="s">
        <v>149</v>
      </c>
      <c r="E61" s="8" t="s">
        <v>150</v>
      </c>
      <c r="F61" s="10">
        <v>181050</v>
      </c>
      <c r="G61" s="10">
        <v>0</v>
      </c>
      <c r="H61" s="10">
        <v>181050</v>
      </c>
      <c r="I61" s="10">
        <v>0</v>
      </c>
      <c r="J61" s="10">
        <v>181050</v>
      </c>
      <c r="K61" s="10">
        <v>-4250</v>
      </c>
    </row>
    <row r="62" spans="1:11" ht="12.75" customHeight="1" outlineLevel="2">
      <c r="A62" s="15" t="s">
        <v>1879</v>
      </c>
      <c r="B62" s="8" t="s">
        <v>38</v>
      </c>
      <c r="C62" s="9" t="s">
        <v>108</v>
      </c>
      <c r="D62" s="9" t="s">
        <v>151</v>
      </c>
      <c r="E62" s="8" t="s">
        <v>152</v>
      </c>
      <c r="F62" s="10">
        <v>112000</v>
      </c>
      <c r="G62" s="10">
        <v>0</v>
      </c>
      <c r="H62" s="10">
        <v>112000</v>
      </c>
      <c r="I62" s="10">
        <v>0</v>
      </c>
      <c r="J62" s="10">
        <v>112000</v>
      </c>
      <c r="K62" s="10">
        <v>8500</v>
      </c>
    </row>
    <row r="63" spans="1:11" ht="12.75" customHeight="1" outlineLevel="2">
      <c r="A63" s="15" t="s">
        <v>1880</v>
      </c>
      <c r="B63" s="8" t="s">
        <v>38</v>
      </c>
      <c r="C63" s="9" t="s">
        <v>108</v>
      </c>
      <c r="D63" s="9" t="s">
        <v>153</v>
      </c>
      <c r="E63" s="8" t="s">
        <v>154</v>
      </c>
      <c r="F63" s="10">
        <v>0</v>
      </c>
      <c r="G63" s="10">
        <v>0</v>
      </c>
      <c r="H63" s="10">
        <v>0</v>
      </c>
      <c r="I63" s="10">
        <v>0</v>
      </c>
      <c r="J63" s="10">
        <v>0</v>
      </c>
      <c r="K63" s="10">
        <v>0</v>
      </c>
    </row>
    <row r="64" spans="1:11" ht="12.75" customHeight="1" outlineLevel="2">
      <c r="A64" s="15" t="s">
        <v>1881</v>
      </c>
      <c r="B64" s="8" t="s">
        <v>38</v>
      </c>
      <c r="C64" s="9" t="s">
        <v>108</v>
      </c>
      <c r="D64" s="9" t="s">
        <v>155</v>
      </c>
      <c r="E64" s="8" t="s">
        <v>156</v>
      </c>
      <c r="F64" s="10">
        <v>0</v>
      </c>
      <c r="G64" s="10">
        <v>0</v>
      </c>
      <c r="H64" s="10">
        <v>0</v>
      </c>
      <c r="I64" s="10">
        <v>0</v>
      </c>
      <c r="J64" s="10">
        <v>0</v>
      </c>
      <c r="K64" s="10">
        <v>0</v>
      </c>
    </row>
    <row r="65" spans="1:11" ht="12.75" customHeight="1" outlineLevel="2">
      <c r="A65" s="15" t="s">
        <v>1882</v>
      </c>
      <c r="B65" s="8" t="s">
        <v>38</v>
      </c>
      <c r="C65" s="9" t="s">
        <v>108</v>
      </c>
      <c r="D65" s="9" t="s">
        <v>157</v>
      </c>
      <c r="E65" s="8" t="s">
        <v>158</v>
      </c>
      <c r="F65" s="10">
        <v>0</v>
      </c>
      <c r="G65" s="10">
        <v>0</v>
      </c>
      <c r="H65" s="10">
        <v>0</v>
      </c>
      <c r="I65" s="10">
        <v>0</v>
      </c>
      <c r="J65" s="10">
        <v>0</v>
      </c>
      <c r="K65" s="10">
        <v>0</v>
      </c>
    </row>
    <row r="66" spans="1:11" ht="12.75" customHeight="1" outlineLevel="2">
      <c r="A66" s="15" t="s">
        <v>1883</v>
      </c>
      <c r="B66" s="8" t="s">
        <v>38</v>
      </c>
      <c r="C66" s="9" t="s">
        <v>108</v>
      </c>
      <c r="D66" s="9" t="s">
        <v>159</v>
      </c>
      <c r="E66" s="8" t="s">
        <v>160</v>
      </c>
      <c r="F66" s="10">
        <v>0</v>
      </c>
      <c r="G66" s="10">
        <v>0</v>
      </c>
      <c r="H66" s="10">
        <v>0</v>
      </c>
      <c r="I66" s="10">
        <v>0</v>
      </c>
      <c r="J66" s="10">
        <v>0</v>
      </c>
      <c r="K66" s="10">
        <v>0</v>
      </c>
    </row>
    <row r="67" spans="1:11" ht="12.75" customHeight="1" outlineLevel="2">
      <c r="A67" s="15" t="s">
        <v>1884</v>
      </c>
      <c r="B67" s="8" t="s">
        <v>38</v>
      </c>
      <c r="C67" s="9" t="s">
        <v>108</v>
      </c>
      <c r="D67" s="9" t="s">
        <v>161</v>
      </c>
      <c r="E67" s="8" t="s">
        <v>162</v>
      </c>
      <c r="F67" s="10">
        <v>21735000</v>
      </c>
      <c r="G67" s="10">
        <v>0</v>
      </c>
      <c r="H67" s="10">
        <v>21735000</v>
      </c>
      <c r="I67" s="10">
        <v>0</v>
      </c>
      <c r="J67" s="10">
        <v>21735000</v>
      </c>
      <c r="K67" s="10">
        <v>45235000</v>
      </c>
    </row>
    <row r="68" spans="1:11" ht="12.75" customHeight="1" outlineLevel="2">
      <c r="A68" s="15" t="s">
        <v>1885</v>
      </c>
      <c r="B68" s="8" t="s">
        <v>38</v>
      </c>
      <c r="C68" s="9" t="s">
        <v>108</v>
      </c>
      <c r="D68" s="9" t="s">
        <v>163</v>
      </c>
      <c r="E68" s="8" t="s">
        <v>164</v>
      </c>
      <c r="F68" s="10">
        <v>-34300</v>
      </c>
      <c r="G68" s="10">
        <v>0</v>
      </c>
      <c r="H68" s="10">
        <v>-34300</v>
      </c>
      <c r="I68" s="10">
        <v>0</v>
      </c>
      <c r="J68" s="10">
        <v>-34300</v>
      </c>
      <c r="K68" s="10">
        <v>-214200</v>
      </c>
    </row>
    <row r="69" spans="1:11" ht="12.75" customHeight="1" outlineLevel="2">
      <c r="A69" s="15" t="s">
        <v>1886</v>
      </c>
      <c r="B69" s="8" t="s">
        <v>38</v>
      </c>
      <c r="C69" s="9" t="s">
        <v>108</v>
      </c>
      <c r="D69" s="9" t="s">
        <v>165</v>
      </c>
      <c r="E69" s="8" t="s">
        <v>166</v>
      </c>
      <c r="F69" s="10">
        <v>325</v>
      </c>
      <c r="G69" s="10">
        <v>0</v>
      </c>
      <c r="H69" s="10">
        <v>325</v>
      </c>
      <c r="I69" s="10">
        <v>0</v>
      </c>
      <c r="J69" s="10">
        <v>325</v>
      </c>
      <c r="K69" s="10">
        <v>325</v>
      </c>
    </row>
    <row r="70" spans="1:11" ht="12.75" customHeight="1" outlineLevel="2">
      <c r="A70" s="15" t="s">
        <v>1887</v>
      </c>
      <c r="B70" s="8" t="s">
        <v>38</v>
      </c>
      <c r="C70" s="9" t="s">
        <v>108</v>
      </c>
      <c r="D70" s="9" t="s">
        <v>167</v>
      </c>
      <c r="E70" s="8" t="s">
        <v>168</v>
      </c>
      <c r="F70" s="10">
        <v>0</v>
      </c>
      <c r="G70" s="10">
        <v>0</v>
      </c>
      <c r="H70" s="10">
        <v>0</v>
      </c>
      <c r="I70" s="10">
        <v>0</v>
      </c>
      <c r="J70" s="10">
        <v>0</v>
      </c>
      <c r="K70" s="10">
        <v>0</v>
      </c>
    </row>
    <row r="71" spans="1:11" ht="12.75" customHeight="1" outlineLevel="2">
      <c r="A71" s="15" t="s">
        <v>1888</v>
      </c>
      <c r="B71" s="8" t="s">
        <v>38</v>
      </c>
      <c r="C71" s="9" t="s">
        <v>108</v>
      </c>
      <c r="D71" s="9" t="s">
        <v>169</v>
      </c>
      <c r="E71" s="8" t="s">
        <v>170</v>
      </c>
      <c r="F71" s="10">
        <v>0</v>
      </c>
      <c r="G71" s="10">
        <v>0</v>
      </c>
      <c r="H71" s="10">
        <v>0</v>
      </c>
      <c r="I71" s="10">
        <v>0</v>
      </c>
      <c r="J71" s="10">
        <v>0</v>
      </c>
      <c r="K71" s="10">
        <v>0</v>
      </c>
    </row>
    <row r="72" spans="1:11" ht="12.75" customHeight="1" outlineLevel="2">
      <c r="A72" s="15" t="s">
        <v>1889</v>
      </c>
      <c r="B72" s="8" t="s">
        <v>38</v>
      </c>
      <c r="C72" s="9" t="s">
        <v>108</v>
      </c>
      <c r="D72" s="9" t="s">
        <v>171</v>
      </c>
      <c r="E72" s="8" t="s">
        <v>172</v>
      </c>
      <c r="F72" s="10">
        <v>0</v>
      </c>
      <c r="G72" s="10">
        <v>0</v>
      </c>
      <c r="H72" s="10">
        <v>0</v>
      </c>
      <c r="I72" s="10">
        <v>0</v>
      </c>
      <c r="J72" s="10">
        <v>0</v>
      </c>
      <c r="K72" s="10">
        <v>0</v>
      </c>
    </row>
    <row r="73" spans="1:11" ht="12.75" customHeight="1" outlineLevel="2">
      <c r="A73" s="15" t="s">
        <v>1890</v>
      </c>
      <c r="B73" s="8" t="s">
        <v>38</v>
      </c>
      <c r="C73" s="9" t="s">
        <v>108</v>
      </c>
      <c r="D73" s="9" t="s">
        <v>173</v>
      </c>
      <c r="E73" s="8" t="s">
        <v>174</v>
      </c>
      <c r="F73" s="10">
        <v>0</v>
      </c>
      <c r="G73" s="10">
        <v>0</v>
      </c>
      <c r="H73" s="10">
        <v>0</v>
      </c>
      <c r="I73" s="10">
        <v>0</v>
      </c>
      <c r="J73" s="10">
        <v>0</v>
      </c>
      <c r="K73" s="10">
        <v>0</v>
      </c>
    </row>
    <row r="74" spans="1:11" ht="12.75" customHeight="1" outlineLevel="2">
      <c r="A74" s="15" t="s">
        <v>1891</v>
      </c>
      <c r="B74" s="8" t="s">
        <v>38</v>
      </c>
      <c r="C74" s="9" t="s">
        <v>108</v>
      </c>
      <c r="D74" s="9" t="s">
        <v>175</v>
      </c>
      <c r="E74" s="8" t="s">
        <v>176</v>
      </c>
      <c r="F74" s="10">
        <v>0</v>
      </c>
      <c r="G74" s="10">
        <v>0</v>
      </c>
      <c r="H74" s="10">
        <v>0</v>
      </c>
      <c r="I74" s="10">
        <v>0</v>
      </c>
      <c r="J74" s="10">
        <v>0</v>
      </c>
      <c r="K74" s="10">
        <v>0</v>
      </c>
    </row>
    <row r="75" spans="1:11" ht="12.75" customHeight="1" outlineLevel="2">
      <c r="A75" s="15" t="s">
        <v>1892</v>
      </c>
      <c r="B75" s="8" t="s">
        <v>38</v>
      </c>
      <c r="C75" s="9" t="s">
        <v>108</v>
      </c>
      <c r="D75" s="9" t="s">
        <v>177</v>
      </c>
      <c r="E75" s="8" t="s">
        <v>178</v>
      </c>
      <c r="F75" s="10">
        <v>0</v>
      </c>
      <c r="G75" s="10">
        <v>0</v>
      </c>
      <c r="H75" s="10">
        <v>0</v>
      </c>
      <c r="I75" s="10">
        <v>0</v>
      </c>
      <c r="J75" s="10">
        <v>0</v>
      </c>
      <c r="K75" s="10">
        <v>0</v>
      </c>
    </row>
    <row r="76" spans="1:11" ht="12.75" customHeight="1" outlineLevel="2">
      <c r="A76" s="15" t="s">
        <v>1893</v>
      </c>
      <c r="B76" s="8" t="s">
        <v>38</v>
      </c>
      <c r="C76" s="9" t="s">
        <v>108</v>
      </c>
      <c r="D76" s="9" t="s">
        <v>179</v>
      </c>
      <c r="E76" s="8" t="s">
        <v>180</v>
      </c>
      <c r="F76" s="10">
        <v>0</v>
      </c>
      <c r="G76" s="10">
        <v>0</v>
      </c>
      <c r="H76" s="10">
        <v>0</v>
      </c>
      <c r="I76" s="10">
        <v>0</v>
      </c>
      <c r="J76" s="10">
        <v>0</v>
      </c>
      <c r="K76" s="10">
        <v>0</v>
      </c>
    </row>
    <row r="77" spans="1:11" ht="12.75" customHeight="1" outlineLevel="2">
      <c r="A77" s="15" t="s">
        <v>1894</v>
      </c>
      <c r="B77" s="8" t="s">
        <v>38</v>
      </c>
      <c r="C77" s="9" t="s">
        <v>108</v>
      </c>
      <c r="D77" s="9" t="s">
        <v>181</v>
      </c>
      <c r="E77" s="8" t="s">
        <v>182</v>
      </c>
      <c r="F77" s="10">
        <v>0</v>
      </c>
      <c r="G77" s="10">
        <v>0</v>
      </c>
      <c r="H77" s="10">
        <v>0</v>
      </c>
      <c r="I77" s="10">
        <v>0</v>
      </c>
      <c r="J77" s="10">
        <v>0</v>
      </c>
      <c r="K77" s="10">
        <v>0</v>
      </c>
    </row>
    <row r="78" spans="1:11" ht="12.75" customHeight="1" outlineLevel="2">
      <c r="A78" s="15" t="s">
        <v>1895</v>
      </c>
      <c r="B78" s="8" t="s">
        <v>38</v>
      </c>
      <c r="C78" s="9" t="s">
        <v>108</v>
      </c>
      <c r="D78" s="9" t="s">
        <v>183</v>
      </c>
      <c r="E78" s="8" t="s">
        <v>184</v>
      </c>
      <c r="F78" s="10">
        <v>0</v>
      </c>
      <c r="G78" s="10">
        <v>0</v>
      </c>
      <c r="H78" s="10">
        <v>0</v>
      </c>
      <c r="I78" s="10">
        <v>0</v>
      </c>
      <c r="J78" s="10">
        <v>0</v>
      </c>
      <c r="K78" s="10">
        <v>0</v>
      </c>
    </row>
    <row r="79" spans="1:11" ht="12.75" customHeight="1" outlineLevel="2">
      <c r="A79" s="15" t="s">
        <v>1896</v>
      </c>
      <c r="B79" s="8" t="s">
        <v>38</v>
      </c>
      <c r="C79" s="9" t="s">
        <v>108</v>
      </c>
      <c r="D79" s="9" t="s">
        <v>185</v>
      </c>
      <c r="E79" s="8" t="s">
        <v>186</v>
      </c>
      <c r="F79" s="10">
        <v>0</v>
      </c>
      <c r="G79" s="10">
        <v>0</v>
      </c>
      <c r="H79" s="10">
        <v>0</v>
      </c>
      <c r="I79" s="10">
        <v>0</v>
      </c>
      <c r="J79" s="10">
        <v>0</v>
      </c>
      <c r="K79" s="10">
        <v>0</v>
      </c>
    </row>
    <row r="80" spans="1:11" ht="12.75" customHeight="1" outlineLevel="2">
      <c r="A80" s="15" t="s">
        <v>1897</v>
      </c>
      <c r="B80" s="8" t="s">
        <v>38</v>
      </c>
      <c r="C80" s="9" t="s">
        <v>108</v>
      </c>
      <c r="D80" s="9" t="s">
        <v>187</v>
      </c>
      <c r="E80" s="8" t="s">
        <v>188</v>
      </c>
      <c r="F80" s="10">
        <v>0</v>
      </c>
      <c r="G80" s="10">
        <v>0</v>
      </c>
      <c r="H80" s="10">
        <v>0</v>
      </c>
      <c r="I80" s="10">
        <v>0</v>
      </c>
      <c r="J80" s="10">
        <v>0</v>
      </c>
      <c r="K80" s="10">
        <v>0</v>
      </c>
    </row>
    <row r="81" spans="1:11" ht="12.75" customHeight="1" outlineLevel="2">
      <c r="A81" s="15" t="s">
        <v>1898</v>
      </c>
      <c r="B81" s="8" t="s">
        <v>38</v>
      </c>
      <c r="C81" s="9" t="s">
        <v>108</v>
      </c>
      <c r="D81" s="9" t="s">
        <v>189</v>
      </c>
      <c r="E81" s="8" t="s">
        <v>190</v>
      </c>
      <c r="F81" s="10">
        <v>0</v>
      </c>
      <c r="G81" s="10">
        <v>0</v>
      </c>
      <c r="H81" s="10">
        <v>0</v>
      </c>
      <c r="I81" s="10">
        <v>0</v>
      </c>
      <c r="J81" s="10">
        <v>0</v>
      </c>
      <c r="K81" s="10">
        <v>0</v>
      </c>
    </row>
    <row r="82" spans="1:11" ht="12.75" customHeight="1" outlineLevel="2">
      <c r="A82" s="15" t="s">
        <v>1899</v>
      </c>
      <c r="B82" s="8" t="s">
        <v>38</v>
      </c>
      <c r="C82" s="9" t="s">
        <v>108</v>
      </c>
      <c r="D82" s="9" t="s">
        <v>191</v>
      </c>
      <c r="E82" s="8" t="s">
        <v>192</v>
      </c>
      <c r="F82" s="10">
        <v>0</v>
      </c>
      <c r="G82" s="10">
        <v>0</v>
      </c>
      <c r="H82" s="10">
        <v>0</v>
      </c>
      <c r="I82" s="10">
        <v>0</v>
      </c>
      <c r="J82" s="10">
        <v>0</v>
      </c>
      <c r="K82" s="10">
        <v>0</v>
      </c>
    </row>
    <row r="83" spans="1:11" ht="12.75" customHeight="1" outlineLevel="2">
      <c r="A83" s="15" t="s">
        <v>1900</v>
      </c>
      <c r="B83" s="8" t="s">
        <v>38</v>
      </c>
      <c r="C83" s="9" t="s">
        <v>108</v>
      </c>
      <c r="D83" s="9" t="s">
        <v>193</v>
      </c>
      <c r="E83" s="8" t="s">
        <v>194</v>
      </c>
      <c r="F83" s="10">
        <v>0</v>
      </c>
      <c r="G83" s="10">
        <v>0</v>
      </c>
      <c r="H83" s="10">
        <v>0</v>
      </c>
      <c r="I83" s="10">
        <v>0</v>
      </c>
      <c r="J83" s="10">
        <v>0</v>
      </c>
      <c r="K83" s="10">
        <v>0</v>
      </c>
    </row>
    <row r="84" spans="1:11" ht="12.75" customHeight="1" outlineLevel="2">
      <c r="A84" s="15" t="s">
        <v>1901</v>
      </c>
      <c r="B84" s="8" t="s">
        <v>38</v>
      </c>
      <c r="C84" s="9" t="s">
        <v>108</v>
      </c>
      <c r="D84" s="9" t="s">
        <v>195</v>
      </c>
      <c r="E84" s="8" t="s">
        <v>196</v>
      </c>
      <c r="F84" s="10">
        <v>0</v>
      </c>
      <c r="G84" s="10">
        <v>0</v>
      </c>
      <c r="H84" s="10">
        <v>0</v>
      </c>
      <c r="I84" s="10">
        <v>0</v>
      </c>
      <c r="J84" s="10">
        <v>0</v>
      </c>
      <c r="K84" s="10">
        <v>0</v>
      </c>
    </row>
    <row r="85" spans="1:11" ht="12.75" customHeight="1" outlineLevel="2">
      <c r="A85" s="15" t="s">
        <v>1902</v>
      </c>
      <c r="B85" s="8" t="s">
        <v>38</v>
      </c>
      <c r="C85" s="9" t="s">
        <v>108</v>
      </c>
      <c r="D85" s="9" t="s">
        <v>197</v>
      </c>
      <c r="E85" s="8" t="s">
        <v>198</v>
      </c>
      <c r="F85" s="10">
        <v>0</v>
      </c>
      <c r="G85" s="10">
        <v>0</v>
      </c>
      <c r="H85" s="10">
        <v>0</v>
      </c>
      <c r="I85" s="10">
        <v>0</v>
      </c>
      <c r="J85" s="10">
        <v>0</v>
      </c>
      <c r="K85" s="10">
        <v>0</v>
      </c>
    </row>
    <row r="86" spans="1:11" ht="12.75" customHeight="1" outlineLevel="2">
      <c r="A86" s="15" t="s">
        <v>1903</v>
      </c>
      <c r="B86" s="8" t="s">
        <v>38</v>
      </c>
      <c r="C86" s="9" t="s">
        <v>108</v>
      </c>
      <c r="D86" s="9" t="s">
        <v>199</v>
      </c>
      <c r="E86" s="8" t="s">
        <v>200</v>
      </c>
      <c r="F86" s="10">
        <v>0</v>
      </c>
      <c r="G86" s="10">
        <v>0</v>
      </c>
      <c r="H86" s="10">
        <v>0</v>
      </c>
      <c r="I86" s="10">
        <v>0</v>
      </c>
      <c r="J86" s="10">
        <v>0</v>
      </c>
      <c r="K86" s="10">
        <v>0</v>
      </c>
    </row>
    <row r="87" spans="1:11" ht="12.75" customHeight="1" outlineLevel="2">
      <c r="A87" s="15" t="s">
        <v>1904</v>
      </c>
      <c r="B87" s="8" t="s">
        <v>38</v>
      </c>
      <c r="C87" s="9" t="s">
        <v>108</v>
      </c>
      <c r="D87" s="9" t="s">
        <v>201</v>
      </c>
      <c r="E87" s="8" t="s">
        <v>202</v>
      </c>
      <c r="F87" s="10">
        <v>0</v>
      </c>
      <c r="G87" s="10">
        <v>0</v>
      </c>
      <c r="H87" s="10">
        <v>0</v>
      </c>
      <c r="I87" s="10">
        <v>0</v>
      </c>
      <c r="J87" s="10">
        <v>0</v>
      </c>
      <c r="K87" s="10">
        <v>0</v>
      </c>
    </row>
    <row r="88" spans="1:11" ht="12.75" customHeight="1" outlineLevel="2">
      <c r="A88" s="15" t="s">
        <v>1905</v>
      </c>
      <c r="B88" s="8" t="s">
        <v>38</v>
      </c>
      <c r="C88" s="9" t="s">
        <v>108</v>
      </c>
      <c r="D88" s="9" t="s">
        <v>203</v>
      </c>
      <c r="E88" s="8" t="s">
        <v>204</v>
      </c>
      <c r="F88" s="10">
        <v>0</v>
      </c>
      <c r="G88" s="10">
        <v>0</v>
      </c>
      <c r="H88" s="10">
        <v>0</v>
      </c>
      <c r="I88" s="10">
        <v>0</v>
      </c>
      <c r="J88" s="10">
        <v>0</v>
      </c>
      <c r="K88" s="10">
        <v>0</v>
      </c>
    </row>
    <row r="89" spans="1:11" ht="12.75" customHeight="1" outlineLevel="2">
      <c r="A89" s="15" t="s">
        <v>1906</v>
      </c>
      <c r="B89" s="8" t="s">
        <v>38</v>
      </c>
      <c r="C89" s="9" t="s">
        <v>108</v>
      </c>
      <c r="D89" s="9" t="s">
        <v>205</v>
      </c>
      <c r="E89" s="8" t="s">
        <v>206</v>
      </c>
      <c r="F89" s="10">
        <v>0</v>
      </c>
      <c r="G89" s="10">
        <v>0</v>
      </c>
      <c r="H89" s="10">
        <v>0</v>
      </c>
      <c r="I89" s="10">
        <v>0</v>
      </c>
      <c r="J89" s="10">
        <v>0</v>
      </c>
      <c r="K89" s="10">
        <v>0</v>
      </c>
    </row>
    <row r="90" spans="1:11" ht="12.75" customHeight="1" outlineLevel="2">
      <c r="A90" s="15" t="s">
        <v>1907</v>
      </c>
      <c r="B90" s="8" t="s">
        <v>38</v>
      </c>
      <c r="C90" s="9" t="s">
        <v>108</v>
      </c>
      <c r="D90" s="9" t="s">
        <v>207</v>
      </c>
      <c r="E90" s="8" t="s">
        <v>208</v>
      </c>
      <c r="F90" s="10">
        <v>0</v>
      </c>
      <c r="G90" s="10">
        <v>0</v>
      </c>
      <c r="H90" s="10">
        <v>0</v>
      </c>
      <c r="I90" s="10">
        <v>0</v>
      </c>
      <c r="J90" s="10">
        <v>0</v>
      </c>
      <c r="K90" s="10">
        <v>0</v>
      </c>
    </row>
    <row r="91" spans="1:11" ht="12.75" customHeight="1" outlineLevel="2">
      <c r="A91" s="15" t="s">
        <v>1908</v>
      </c>
      <c r="B91" s="8" t="s">
        <v>38</v>
      </c>
      <c r="C91" s="9" t="s">
        <v>108</v>
      </c>
      <c r="D91" s="9" t="s">
        <v>209</v>
      </c>
      <c r="E91" s="8" t="s">
        <v>210</v>
      </c>
      <c r="F91" s="10">
        <v>0</v>
      </c>
      <c r="G91" s="10">
        <v>0</v>
      </c>
      <c r="H91" s="10">
        <v>0</v>
      </c>
      <c r="I91" s="10">
        <v>0</v>
      </c>
      <c r="J91" s="10">
        <v>0</v>
      </c>
      <c r="K91" s="10">
        <v>0</v>
      </c>
    </row>
    <row r="92" spans="1:11" ht="12.75" customHeight="1" outlineLevel="2">
      <c r="A92" s="15" t="s">
        <v>1909</v>
      </c>
      <c r="B92" s="8" t="s">
        <v>38</v>
      </c>
      <c r="C92" s="9" t="s">
        <v>108</v>
      </c>
      <c r="D92" s="9" t="s">
        <v>211</v>
      </c>
      <c r="E92" s="8" t="s">
        <v>212</v>
      </c>
      <c r="F92" s="10">
        <v>0</v>
      </c>
      <c r="G92" s="10">
        <v>0</v>
      </c>
      <c r="H92" s="10">
        <v>0</v>
      </c>
      <c r="I92" s="10">
        <v>0</v>
      </c>
      <c r="J92" s="10">
        <v>0</v>
      </c>
      <c r="K92" s="10">
        <v>24150000</v>
      </c>
    </row>
    <row r="93" spans="1:11" ht="12.75" customHeight="1" outlineLevel="2">
      <c r="A93" s="15" t="s">
        <v>1910</v>
      </c>
      <c r="B93" s="8" t="s">
        <v>38</v>
      </c>
      <c r="C93" s="9" t="s">
        <v>108</v>
      </c>
      <c r="D93" s="9" t="s">
        <v>213</v>
      </c>
      <c r="E93" s="8" t="s">
        <v>214</v>
      </c>
      <c r="F93" s="10">
        <v>0</v>
      </c>
      <c r="G93" s="10">
        <v>0</v>
      </c>
      <c r="H93" s="10">
        <v>0</v>
      </c>
      <c r="I93" s="10">
        <v>0</v>
      </c>
      <c r="J93" s="10">
        <v>0</v>
      </c>
      <c r="K93" s="10">
        <v>-139525</v>
      </c>
    </row>
    <row r="94" spans="1:11" ht="12.75" customHeight="1" outlineLevel="2">
      <c r="A94" s="15" t="s">
        <v>1911</v>
      </c>
      <c r="B94" s="8" t="s">
        <v>38</v>
      </c>
      <c r="C94" s="9" t="s">
        <v>108</v>
      </c>
      <c r="D94" s="9" t="s">
        <v>215</v>
      </c>
      <c r="E94" s="8" t="s">
        <v>216</v>
      </c>
      <c r="F94" s="10">
        <v>0</v>
      </c>
      <c r="G94" s="10">
        <v>0</v>
      </c>
      <c r="H94" s="10">
        <v>0</v>
      </c>
      <c r="I94" s="10">
        <v>0</v>
      </c>
      <c r="J94" s="10">
        <v>0</v>
      </c>
      <c r="K94" s="10">
        <v>325</v>
      </c>
    </row>
    <row r="95" spans="1:11" ht="12.75" customHeight="1" outlineLevel="2">
      <c r="A95" s="15" t="s">
        <v>1912</v>
      </c>
      <c r="B95" s="8" t="s">
        <v>38</v>
      </c>
      <c r="C95" s="9" t="s">
        <v>108</v>
      </c>
      <c r="D95" s="9" t="s">
        <v>217</v>
      </c>
      <c r="E95" s="8" t="s">
        <v>218</v>
      </c>
      <c r="F95" s="10">
        <v>0</v>
      </c>
      <c r="G95" s="10">
        <v>0</v>
      </c>
      <c r="H95" s="10">
        <v>0</v>
      </c>
      <c r="I95" s="10">
        <v>0</v>
      </c>
      <c r="J95" s="10">
        <v>0</v>
      </c>
      <c r="K95" s="10">
        <v>0</v>
      </c>
    </row>
    <row r="96" spans="1:11" ht="12.75" customHeight="1" outlineLevel="2">
      <c r="A96" s="15" t="s">
        <v>1913</v>
      </c>
      <c r="B96" s="8" t="s">
        <v>38</v>
      </c>
      <c r="C96" s="9" t="s">
        <v>108</v>
      </c>
      <c r="D96" s="9" t="s">
        <v>219</v>
      </c>
      <c r="E96" s="8" t="s">
        <v>220</v>
      </c>
      <c r="F96" s="10">
        <v>0</v>
      </c>
      <c r="G96" s="10">
        <v>0</v>
      </c>
      <c r="H96" s="10">
        <v>0</v>
      </c>
      <c r="I96" s="10">
        <v>0</v>
      </c>
      <c r="J96" s="10">
        <v>0</v>
      </c>
      <c r="K96" s="10">
        <v>0</v>
      </c>
    </row>
    <row r="97" spans="1:11" ht="12.75" customHeight="1" outlineLevel="2">
      <c r="A97" s="15" t="s">
        <v>1914</v>
      </c>
      <c r="B97" s="8" t="s">
        <v>38</v>
      </c>
      <c r="C97" s="9" t="s">
        <v>108</v>
      </c>
      <c r="D97" s="9" t="s">
        <v>221</v>
      </c>
      <c r="E97" s="8" t="s">
        <v>222</v>
      </c>
      <c r="F97" s="10">
        <v>0</v>
      </c>
      <c r="G97" s="10">
        <v>0</v>
      </c>
      <c r="H97" s="10">
        <v>0</v>
      </c>
      <c r="I97" s="10">
        <v>0</v>
      </c>
      <c r="J97" s="10">
        <v>0</v>
      </c>
      <c r="K97" s="10">
        <v>0</v>
      </c>
    </row>
    <row r="98" spans="1:11" ht="12.75" customHeight="1" outlineLevel="2">
      <c r="A98" s="15" t="s">
        <v>1915</v>
      </c>
      <c r="B98" s="8" t="s">
        <v>38</v>
      </c>
      <c r="C98" s="9" t="s">
        <v>108</v>
      </c>
      <c r="D98" s="9" t="s">
        <v>223</v>
      </c>
      <c r="E98" s="8" t="s">
        <v>224</v>
      </c>
      <c r="F98" s="10">
        <v>0</v>
      </c>
      <c r="G98" s="10">
        <v>0</v>
      </c>
      <c r="H98" s="10">
        <v>0</v>
      </c>
      <c r="I98" s="10">
        <v>0</v>
      </c>
      <c r="J98" s="10">
        <v>0</v>
      </c>
      <c r="K98" s="10">
        <v>0</v>
      </c>
    </row>
    <row r="99" spans="1:11" ht="12.75" customHeight="1" outlineLevel="2">
      <c r="A99" s="15" t="s">
        <v>1916</v>
      </c>
      <c r="B99" s="8" t="s">
        <v>38</v>
      </c>
      <c r="C99" s="9" t="s">
        <v>108</v>
      </c>
      <c r="D99" s="9" t="s">
        <v>225</v>
      </c>
      <c r="E99" s="8" t="s">
        <v>226</v>
      </c>
      <c r="F99" s="10">
        <v>0</v>
      </c>
      <c r="G99" s="10">
        <v>0</v>
      </c>
      <c r="H99" s="10">
        <v>0</v>
      </c>
      <c r="I99" s="10">
        <v>0</v>
      </c>
      <c r="J99" s="10">
        <v>0</v>
      </c>
      <c r="K99" s="10">
        <v>0</v>
      </c>
    </row>
    <row r="100" spans="1:11" ht="12.75" customHeight="1" outlineLevel="2">
      <c r="A100" s="15" t="s">
        <v>1917</v>
      </c>
      <c r="B100" s="8" t="s">
        <v>38</v>
      </c>
      <c r="C100" s="9" t="s">
        <v>108</v>
      </c>
      <c r="D100" s="9" t="s">
        <v>227</v>
      </c>
      <c r="E100" s="8" t="s">
        <v>228</v>
      </c>
      <c r="F100" s="10">
        <v>0</v>
      </c>
      <c r="G100" s="10">
        <v>0</v>
      </c>
      <c r="H100" s="10">
        <v>0</v>
      </c>
      <c r="I100" s="10">
        <v>0</v>
      </c>
      <c r="J100" s="10">
        <v>0</v>
      </c>
      <c r="K100" s="10">
        <v>0</v>
      </c>
    </row>
    <row r="101" spans="1:11" ht="12.75" customHeight="1" outlineLevel="2">
      <c r="A101" s="15" t="s">
        <v>1918</v>
      </c>
      <c r="B101" s="8" t="s">
        <v>38</v>
      </c>
      <c r="C101" s="9" t="s">
        <v>108</v>
      </c>
      <c r="D101" s="9" t="s">
        <v>229</v>
      </c>
      <c r="E101" s="8" t="s">
        <v>230</v>
      </c>
      <c r="F101" s="10">
        <v>0</v>
      </c>
      <c r="G101" s="10">
        <v>0</v>
      </c>
      <c r="H101" s="10">
        <v>0</v>
      </c>
      <c r="I101" s="10">
        <v>0</v>
      </c>
      <c r="J101" s="10">
        <v>0</v>
      </c>
      <c r="K101" s="10">
        <v>0</v>
      </c>
    </row>
    <row r="102" spans="1:11" ht="12.75" customHeight="1" outlineLevel="2">
      <c r="A102" s="15" t="s">
        <v>1919</v>
      </c>
      <c r="B102" s="8" t="s">
        <v>38</v>
      </c>
      <c r="C102" s="9" t="s">
        <v>108</v>
      </c>
      <c r="D102" s="9" t="s">
        <v>231</v>
      </c>
      <c r="E102" s="8" t="s">
        <v>232</v>
      </c>
      <c r="F102" s="10">
        <v>0</v>
      </c>
      <c r="G102" s="10">
        <v>0</v>
      </c>
      <c r="H102" s="10">
        <v>0</v>
      </c>
      <c r="I102" s="10">
        <v>0</v>
      </c>
      <c r="J102" s="10">
        <v>0</v>
      </c>
      <c r="K102" s="10">
        <v>0</v>
      </c>
    </row>
    <row r="103" spans="1:11" ht="12.75" customHeight="1" outlineLevel="2">
      <c r="A103" s="15" t="s">
        <v>1920</v>
      </c>
      <c r="B103" s="8" t="s">
        <v>38</v>
      </c>
      <c r="C103" s="9" t="s">
        <v>108</v>
      </c>
      <c r="D103" s="9" t="s">
        <v>233</v>
      </c>
      <c r="E103" s="8" t="s">
        <v>234</v>
      </c>
      <c r="F103" s="10">
        <v>0</v>
      </c>
      <c r="G103" s="10">
        <v>0</v>
      </c>
      <c r="H103" s="10">
        <v>0</v>
      </c>
      <c r="I103" s="10">
        <v>0</v>
      </c>
      <c r="J103" s="10">
        <v>0</v>
      </c>
      <c r="K103" s="10">
        <v>0</v>
      </c>
    </row>
    <row r="104" spans="1:11" ht="12.75" customHeight="1" outlineLevel="2">
      <c r="A104" s="15" t="s">
        <v>1921</v>
      </c>
      <c r="B104" s="8" t="s">
        <v>38</v>
      </c>
      <c r="C104" s="9" t="s">
        <v>108</v>
      </c>
      <c r="D104" s="9" t="s">
        <v>235</v>
      </c>
      <c r="E104" s="8" t="s">
        <v>236</v>
      </c>
      <c r="F104" s="10">
        <v>37724250</v>
      </c>
      <c r="G104" s="10">
        <v>0</v>
      </c>
      <c r="H104" s="10">
        <v>37724250</v>
      </c>
      <c r="I104" s="10">
        <v>0</v>
      </c>
      <c r="J104" s="10">
        <v>37724250</v>
      </c>
      <c r="K104" s="10">
        <v>12024000</v>
      </c>
    </row>
    <row r="105" spans="1:11" ht="12.75" customHeight="1" outlineLevel="2">
      <c r="A105" s="15" t="s">
        <v>1922</v>
      </c>
      <c r="B105" s="8" t="s">
        <v>38</v>
      </c>
      <c r="C105" s="9" t="s">
        <v>108</v>
      </c>
      <c r="D105" s="9" t="s">
        <v>237</v>
      </c>
      <c r="E105" s="8" t="s">
        <v>238</v>
      </c>
      <c r="F105" s="10">
        <v>92450</v>
      </c>
      <c r="G105" s="10">
        <v>0</v>
      </c>
      <c r="H105" s="10">
        <v>92450</v>
      </c>
      <c r="I105" s="10">
        <v>0</v>
      </c>
      <c r="J105" s="10">
        <v>92450</v>
      </c>
      <c r="K105" s="10">
        <v>-18000</v>
      </c>
    </row>
    <row r="106" spans="1:11" ht="12.75" customHeight="1" outlineLevel="1" thickBot="1">
      <c r="A106" s="15" t="s">
        <v>1923</v>
      </c>
      <c r="C106" s="9" t="s">
        <v>108</v>
      </c>
      <c r="E106" s="11" t="s">
        <v>1766</v>
      </c>
      <c r="F106" s="12">
        <v>163336443</v>
      </c>
      <c r="G106" s="12">
        <v>0</v>
      </c>
      <c r="H106" s="12">
        <v>163336443</v>
      </c>
      <c r="I106" s="12">
        <v>0</v>
      </c>
      <c r="J106" s="12">
        <v>163336443</v>
      </c>
      <c r="K106" s="12">
        <v>137630852</v>
      </c>
    </row>
    <row r="107" spans="1:11" ht="12.75" customHeight="1" outlineLevel="2" thickTop="1">
      <c r="A107" s="15" t="s">
        <v>38</v>
      </c>
      <c r="C107" s="9" t="s">
        <v>239</v>
      </c>
    </row>
    <row r="108" spans="1:11" ht="12.75" customHeight="1" outlineLevel="2">
      <c r="A108" s="15" t="s">
        <v>1924</v>
      </c>
      <c r="B108" s="8" t="s">
        <v>38</v>
      </c>
      <c r="C108" s="9" t="s">
        <v>239</v>
      </c>
      <c r="D108" s="9" t="s">
        <v>240</v>
      </c>
      <c r="E108" s="8" t="s">
        <v>241</v>
      </c>
      <c r="F108" s="10">
        <v>400002</v>
      </c>
      <c r="G108" s="10">
        <v>0</v>
      </c>
      <c r="H108" s="10">
        <v>400002</v>
      </c>
      <c r="I108" s="10">
        <v>0</v>
      </c>
      <c r="J108" s="10">
        <v>400002</v>
      </c>
      <c r="K108" s="10">
        <v>372556</v>
      </c>
    </row>
    <row r="109" spans="1:11" ht="12.75" customHeight="1" outlineLevel="2">
      <c r="A109" s="15" t="s">
        <v>1925</v>
      </c>
      <c r="B109" s="8" t="s">
        <v>38</v>
      </c>
      <c r="C109" s="9" t="s">
        <v>239</v>
      </c>
      <c r="D109" s="9" t="s">
        <v>242</v>
      </c>
      <c r="E109" s="8" t="s">
        <v>243</v>
      </c>
      <c r="F109" s="10">
        <v>152260</v>
      </c>
      <c r="G109" s="10">
        <v>0</v>
      </c>
      <c r="H109" s="10">
        <v>152260</v>
      </c>
      <c r="I109" s="10">
        <v>0</v>
      </c>
      <c r="J109" s="10">
        <v>152260</v>
      </c>
      <c r="K109" s="10">
        <v>50262</v>
      </c>
    </row>
    <row r="110" spans="1:11" ht="12.75" customHeight="1" outlineLevel="2">
      <c r="A110" s="15" t="s">
        <v>1926</v>
      </c>
      <c r="B110" s="8" t="s">
        <v>38</v>
      </c>
      <c r="C110" s="9" t="s">
        <v>239</v>
      </c>
      <c r="D110" s="9" t="s">
        <v>244</v>
      </c>
      <c r="E110" s="8" t="s">
        <v>245</v>
      </c>
      <c r="F110" s="10">
        <v>0</v>
      </c>
      <c r="G110" s="10">
        <v>0</v>
      </c>
      <c r="H110" s="10">
        <v>0</v>
      </c>
      <c r="I110" s="10">
        <v>0</v>
      </c>
      <c r="J110" s="10">
        <v>0</v>
      </c>
      <c r="K110" s="10">
        <v>0</v>
      </c>
    </row>
    <row r="111" spans="1:11" ht="12.75" customHeight="1" outlineLevel="2">
      <c r="A111" s="15" t="s">
        <v>1927</v>
      </c>
      <c r="B111" s="8" t="s">
        <v>38</v>
      </c>
      <c r="C111" s="9" t="s">
        <v>239</v>
      </c>
      <c r="D111" s="9" t="s">
        <v>246</v>
      </c>
      <c r="E111" s="8" t="s">
        <v>247</v>
      </c>
      <c r="F111" s="10">
        <v>0</v>
      </c>
      <c r="G111" s="10">
        <v>0</v>
      </c>
      <c r="H111" s="10">
        <v>0</v>
      </c>
      <c r="I111" s="10">
        <v>0</v>
      </c>
      <c r="J111" s="10">
        <v>0</v>
      </c>
      <c r="K111" s="10">
        <v>0</v>
      </c>
    </row>
    <row r="112" spans="1:11" ht="12.75" customHeight="1" outlineLevel="1" thickBot="1">
      <c r="A112" s="15" t="s">
        <v>1928</v>
      </c>
      <c r="C112" s="9" t="s">
        <v>239</v>
      </c>
      <c r="E112" s="11" t="s">
        <v>1767</v>
      </c>
      <c r="F112" s="12">
        <v>552262</v>
      </c>
      <c r="G112" s="12">
        <v>0</v>
      </c>
      <c r="H112" s="12">
        <v>552262</v>
      </c>
      <c r="I112" s="12">
        <v>0</v>
      </c>
      <c r="J112" s="12">
        <v>552262</v>
      </c>
      <c r="K112" s="12">
        <v>422818</v>
      </c>
    </row>
    <row r="113" spans="1:11" ht="12.75" customHeight="1" outlineLevel="2" thickTop="1">
      <c r="A113" s="15" t="s">
        <v>38</v>
      </c>
      <c r="C113" s="9" t="s">
        <v>248</v>
      </c>
    </row>
    <row r="114" spans="1:11" ht="12.75" customHeight="1" outlineLevel="2">
      <c r="A114" s="15" t="s">
        <v>1929</v>
      </c>
      <c r="B114" s="8" t="s">
        <v>38</v>
      </c>
      <c r="C114" s="9" t="s">
        <v>248</v>
      </c>
      <c r="D114" s="9" t="s">
        <v>249</v>
      </c>
      <c r="E114" s="8" t="s">
        <v>250</v>
      </c>
      <c r="F114" s="10">
        <v>0</v>
      </c>
      <c r="G114" s="10">
        <v>0</v>
      </c>
      <c r="H114" s="10">
        <v>0</v>
      </c>
      <c r="I114" s="10">
        <v>0</v>
      </c>
      <c r="J114" s="10">
        <v>0</v>
      </c>
      <c r="K114" s="10">
        <v>0</v>
      </c>
    </row>
    <row r="115" spans="1:11" ht="12.75" customHeight="1" outlineLevel="2">
      <c r="A115" s="15" t="s">
        <v>1930</v>
      </c>
      <c r="B115" s="8" t="s">
        <v>38</v>
      </c>
      <c r="C115" s="9" t="s">
        <v>248</v>
      </c>
      <c r="D115" s="9" t="s">
        <v>251</v>
      </c>
      <c r="E115" s="8" t="s">
        <v>252</v>
      </c>
      <c r="F115" s="10">
        <v>0</v>
      </c>
      <c r="G115" s="10">
        <v>0</v>
      </c>
      <c r="H115" s="10">
        <v>0</v>
      </c>
      <c r="I115" s="10">
        <v>0</v>
      </c>
      <c r="J115" s="10">
        <v>0</v>
      </c>
      <c r="K115" s="10">
        <v>0</v>
      </c>
    </row>
    <row r="116" spans="1:11" ht="12.75" customHeight="1" outlineLevel="2">
      <c r="A116" s="15" t="s">
        <v>1931</v>
      </c>
      <c r="B116" s="8" t="s">
        <v>38</v>
      </c>
      <c r="C116" s="9" t="s">
        <v>248</v>
      </c>
      <c r="D116" s="9" t="s">
        <v>253</v>
      </c>
      <c r="E116" s="8" t="s">
        <v>254</v>
      </c>
      <c r="F116" s="10">
        <v>0</v>
      </c>
      <c r="G116" s="10">
        <v>0</v>
      </c>
      <c r="H116" s="10">
        <v>0</v>
      </c>
      <c r="I116" s="10">
        <v>0</v>
      </c>
      <c r="J116" s="10">
        <v>0</v>
      </c>
      <c r="K116" s="10">
        <v>0</v>
      </c>
    </row>
    <row r="117" spans="1:11" ht="12.75" customHeight="1" outlineLevel="2">
      <c r="A117" s="15" t="s">
        <v>1932</v>
      </c>
      <c r="B117" s="8" t="s">
        <v>38</v>
      </c>
      <c r="C117" s="9" t="s">
        <v>248</v>
      </c>
      <c r="D117" s="9" t="s">
        <v>255</v>
      </c>
      <c r="E117" s="8" t="s">
        <v>256</v>
      </c>
      <c r="F117" s="10">
        <v>0</v>
      </c>
      <c r="G117" s="10">
        <v>0</v>
      </c>
      <c r="H117" s="10">
        <v>0</v>
      </c>
      <c r="I117" s="10">
        <v>0</v>
      </c>
      <c r="J117" s="10">
        <v>0</v>
      </c>
      <c r="K117" s="10">
        <v>0</v>
      </c>
    </row>
    <row r="118" spans="1:11" ht="12.75" customHeight="1" outlineLevel="2">
      <c r="A118" s="15" t="s">
        <v>1933</v>
      </c>
      <c r="B118" s="8" t="s">
        <v>38</v>
      </c>
      <c r="C118" s="9" t="s">
        <v>248</v>
      </c>
      <c r="D118" s="9" t="s">
        <v>257</v>
      </c>
      <c r="E118" s="8" t="s">
        <v>258</v>
      </c>
      <c r="F118" s="10">
        <v>0</v>
      </c>
      <c r="G118" s="10">
        <v>0</v>
      </c>
      <c r="H118" s="10">
        <v>0</v>
      </c>
      <c r="I118" s="10">
        <v>0</v>
      </c>
      <c r="J118" s="10">
        <v>0</v>
      </c>
      <c r="K118" s="10">
        <v>0</v>
      </c>
    </row>
    <row r="119" spans="1:11" ht="12.75" customHeight="1" outlineLevel="2">
      <c r="A119" s="15" t="s">
        <v>1934</v>
      </c>
      <c r="B119" s="8" t="s">
        <v>38</v>
      </c>
      <c r="C119" s="9" t="s">
        <v>248</v>
      </c>
      <c r="D119" s="9" t="s">
        <v>259</v>
      </c>
      <c r="E119" s="8" t="s">
        <v>260</v>
      </c>
      <c r="F119" s="10">
        <v>26031</v>
      </c>
      <c r="G119" s="10">
        <v>0</v>
      </c>
      <c r="H119" s="10">
        <v>26031</v>
      </c>
      <c r="I119" s="10">
        <v>0</v>
      </c>
      <c r="J119" s="10">
        <v>26031</v>
      </c>
      <c r="K119" s="10">
        <v>17365</v>
      </c>
    </row>
    <row r="120" spans="1:11" ht="12.75" customHeight="1" outlineLevel="2">
      <c r="A120" s="15" t="s">
        <v>1935</v>
      </c>
      <c r="B120" s="8" t="s">
        <v>38</v>
      </c>
      <c r="C120" s="9" t="s">
        <v>248</v>
      </c>
      <c r="D120" s="9" t="s">
        <v>261</v>
      </c>
      <c r="E120" s="8" t="s">
        <v>262</v>
      </c>
      <c r="F120" s="10">
        <v>0</v>
      </c>
      <c r="G120" s="10">
        <v>0</v>
      </c>
      <c r="H120" s="10">
        <v>0</v>
      </c>
      <c r="I120" s="10">
        <v>0</v>
      </c>
      <c r="J120" s="10">
        <v>0</v>
      </c>
      <c r="K120" s="10">
        <v>0</v>
      </c>
    </row>
    <row r="121" spans="1:11" ht="12.75" customHeight="1" outlineLevel="2">
      <c r="A121" s="15" t="s">
        <v>1936</v>
      </c>
      <c r="B121" s="8" t="s">
        <v>38</v>
      </c>
      <c r="C121" s="9" t="s">
        <v>248</v>
      </c>
      <c r="D121" s="9" t="s">
        <v>263</v>
      </c>
      <c r="E121" s="8" t="s">
        <v>264</v>
      </c>
      <c r="F121" s="10">
        <v>0</v>
      </c>
      <c r="G121" s="10">
        <v>0</v>
      </c>
      <c r="H121" s="10">
        <v>0</v>
      </c>
      <c r="I121" s="10">
        <v>0</v>
      </c>
      <c r="J121" s="10">
        <v>0</v>
      </c>
      <c r="K121" s="10">
        <v>0</v>
      </c>
    </row>
    <row r="122" spans="1:11" ht="12.75" customHeight="1" outlineLevel="2">
      <c r="A122" s="15" t="s">
        <v>1937</v>
      </c>
      <c r="B122" s="8" t="s">
        <v>38</v>
      </c>
      <c r="C122" s="9" t="s">
        <v>248</v>
      </c>
      <c r="D122" s="9" t="s">
        <v>265</v>
      </c>
      <c r="E122" s="8" t="s">
        <v>266</v>
      </c>
      <c r="F122" s="10">
        <v>0</v>
      </c>
      <c r="G122" s="10">
        <v>0</v>
      </c>
      <c r="H122" s="10">
        <v>0</v>
      </c>
      <c r="I122" s="10">
        <v>0</v>
      </c>
      <c r="J122" s="10">
        <v>0</v>
      </c>
      <c r="K122" s="10">
        <v>0</v>
      </c>
    </row>
    <row r="123" spans="1:11" ht="12.75" customHeight="1" outlineLevel="2">
      <c r="A123" s="15" t="s">
        <v>1938</v>
      </c>
      <c r="B123" s="8" t="s">
        <v>38</v>
      </c>
      <c r="C123" s="9" t="s">
        <v>248</v>
      </c>
      <c r="D123" s="9" t="s">
        <v>267</v>
      </c>
      <c r="E123" s="8" t="s">
        <v>268</v>
      </c>
      <c r="F123" s="10">
        <v>287512</v>
      </c>
      <c r="G123" s="10">
        <v>0</v>
      </c>
      <c r="H123" s="10">
        <v>287512</v>
      </c>
      <c r="I123" s="10">
        <v>0</v>
      </c>
      <c r="J123" s="10">
        <v>287512</v>
      </c>
      <c r="K123" s="10">
        <v>891164</v>
      </c>
    </row>
    <row r="124" spans="1:11" ht="12.75" customHeight="1" outlineLevel="2">
      <c r="A124" s="15" t="s">
        <v>1939</v>
      </c>
      <c r="B124" s="8" t="s">
        <v>38</v>
      </c>
      <c r="C124" s="9" t="s">
        <v>248</v>
      </c>
      <c r="D124" s="9" t="s">
        <v>269</v>
      </c>
      <c r="E124" s="8" t="s">
        <v>270</v>
      </c>
      <c r="F124" s="10">
        <v>0</v>
      </c>
      <c r="G124" s="10">
        <v>0</v>
      </c>
      <c r="H124" s="10">
        <v>0</v>
      </c>
      <c r="I124" s="10">
        <v>0</v>
      </c>
      <c r="J124" s="10">
        <v>0</v>
      </c>
      <c r="K124" s="10">
        <v>0</v>
      </c>
    </row>
    <row r="125" spans="1:11" ht="12.75" customHeight="1" outlineLevel="2">
      <c r="A125" s="15" t="s">
        <v>1940</v>
      </c>
      <c r="B125" s="8" t="s">
        <v>38</v>
      </c>
      <c r="C125" s="9" t="s">
        <v>248</v>
      </c>
      <c r="D125" s="9" t="s">
        <v>271</v>
      </c>
      <c r="E125" s="8" t="s">
        <v>272</v>
      </c>
      <c r="F125" s="10">
        <v>0</v>
      </c>
      <c r="G125" s="10">
        <v>0</v>
      </c>
      <c r="H125" s="10">
        <v>0</v>
      </c>
      <c r="I125" s="10">
        <v>0</v>
      </c>
      <c r="J125" s="10">
        <v>0</v>
      </c>
      <c r="K125" s="10">
        <v>0</v>
      </c>
    </row>
    <row r="126" spans="1:11" ht="12.75" customHeight="1" outlineLevel="2">
      <c r="A126" s="15" t="s">
        <v>1941</v>
      </c>
      <c r="B126" s="8" t="s">
        <v>38</v>
      </c>
      <c r="C126" s="9" t="s">
        <v>248</v>
      </c>
      <c r="D126" s="9" t="s">
        <v>273</v>
      </c>
      <c r="E126" s="8" t="s">
        <v>274</v>
      </c>
      <c r="F126" s="10">
        <v>0</v>
      </c>
      <c r="G126" s="10">
        <v>0</v>
      </c>
      <c r="H126" s="10">
        <v>0</v>
      </c>
      <c r="I126" s="10">
        <v>0</v>
      </c>
      <c r="J126" s="10">
        <v>0</v>
      </c>
      <c r="K126" s="10">
        <v>0</v>
      </c>
    </row>
    <row r="127" spans="1:11" ht="12.75" customHeight="1" outlineLevel="2">
      <c r="A127" s="15" t="s">
        <v>1942</v>
      </c>
      <c r="B127" s="8" t="s">
        <v>38</v>
      </c>
      <c r="C127" s="9" t="s">
        <v>248</v>
      </c>
      <c r="D127" s="9" t="s">
        <v>275</v>
      </c>
      <c r="E127" s="8" t="s">
        <v>276</v>
      </c>
      <c r="F127" s="10">
        <v>0</v>
      </c>
      <c r="G127" s="10">
        <v>0</v>
      </c>
      <c r="H127" s="10">
        <v>0</v>
      </c>
      <c r="I127" s="10">
        <v>0</v>
      </c>
      <c r="J127" s="10">
        <v>0</v>
      </c>
      <c r="K127" s="10">
        <v>0</v>
      </c>
    </row>
    <row r="128" spans="1:11" ht="12.75" customHeight="1" outlineLevel="2">
      <c r="A128" s="15" t="s">
        <v>1943</v>
      </c>
      <c r="B128" s="8" t="s">
        <v>38</v>
      </c>
      <c r="C128" s="9" t="s">
        <v>248</v>
      </c>
      <c r="D128" s="9" t="s">
        <v>277</v>
      </c>
      <c r="E128" s="8" t="s">
        <v>278</v>
      </c>
      <c r="F128" s="10">
        <v>0</v>
      </c>
      <c r="G128" s="10">
        <v>0</v>
      </c>
      <c r="H128" s="10">
        <v>0</v>
      </c>
      <c r="I128" s="10">
        <v>0</v>
      </c>
      <c r="J128" s="10">
        <v>0</v>
      </c>
      <c r="K128" s="10">
        <v>0</v>
      </c>
    </row>
    <row r="129" spans="1:11" ht="12.75" customHeight="1" outlineLevel="2">
      <c r="A129" s="15" t="s">
        <v>1944</v>
      </c>
      <c r="B129" s="8" t="s">
        <v>38</v>
      </c>
      <c r="C129" s="9" t="s">
        <v>248</v>
      </c>
      <c r="D129" s="9" t="s">
        <v>279</v>
      </c>
      <c r="E129" s="8" t="s">
        <v>280</v>
      </c>
      <c r="F129" s="10">
        <v>-1073</v>
      </c>
      <c r="G129" s="10">
        <v>0</v>
      </c>
      <c r="H129" s="10">
        <v>-1073</v>
      </c>
      <c r="I129" s="10">
        <v>0</v>
      </c>
      <c r="J129" s="10">
        <v>-1073</v>
      </c>
      <c r="K129" s="10">
        <v>57317</v>
      </c>
    </row>
    <row r="130" spans="1:11" ht="12.75" customHeight="1" outlineLevel="2">
      <c r="A130" s="15" t="s">
        <v>1945</v>
      </c>
      <c r="B130" s="8" t="s">
        <v>38</v>
      </c>
      <c r="C130" s="9" t="s">
        <v>248</v>
      </c>
      <c r="D130" s="9" t="s">
        <v>281</v>
      </c>
      <c r="E130" s="8" t="s">
        <v>282</v>
      </c>
      <c r="F130" s="10">
        <v>0</v>
      </c>
      <c r="G130" s="10">
        <v>0</v>
      </c>
      <c r="H130" s="10">
        <v>0</v>
      </c>
      <c r="I130" s="10">
        <v>0</v>
      </c>
      <c r="J130" s="10">
        <v>0</v>
      </c>
      <c r="K130" s="10">
        <v>0</v>
      </c>
    </row>
    <row r="131" spans="1:11" ht="12.75" customHeight="1" outlineLevel="2">
      <c r="A131" s="15" t="s">
        <v>1946</v>
      </c>
      <c r="B131" s="8" t="s">
        <v>38</v>
      </c>
      <c r="C131" s="9" t="s">
        <v>248</v>
      </c>
      <c r="D131" s="9" t="s">
        <v>283</v>
      </c>
      <c r="E131" s="8" t="s">
        <v>284</v>
      </c>
      <c r="F131" s="10">
        <v>0</v>
      </c>
      <c r="G131" s="10">
        <v>0</v>
      </c>
      <c r="H131" s="10">
        <v>0</v>
      </c>
      <c r="I131" s="10">
        <v>0</v>
      </c>
      <c r="J131" s="10">
        <v>0</v>
      </c>
      <c r="K131" s="10">
        <v>0</v>
      </c>
    </row>
    <row r="132" spans="1:11" ht="12.75" customHeight="1" outlineLevel="2">
      <c r="A132" s="15" t="s">
        <v>1947</v>
      </c>
      <c r="B132" s="8" t="s">
        <v>38</v>
      </c>
      <c r="C132" s="9" t="s">
        <v>248</v>
      </c>
      <c r="D132" s="9" t="s">
        <v>285</v>
      </c>
      <c r="E132" s="8" t="s">
        <v>286</v>
      </c>
      <c r="F132" s="10">
        <v>0</v>
      </c>
      <c r="G132" s="10">
        <v>0</v>
      </c>
      <c r="H132" s="10">
        <v>0</v>
      </c>
      <c r="I132" s="10">
        <v>0</v>
      </c>
      <c r="J132" s="10">
        <v>0</v>
      </c>
      <c r="K132" s="10">
        <v>0</v>
      </c>
    </row>
    <row r="133" spans="1:11" ht="12.75" customHeight="1" outlineLevel="2">
      <c r="A133" s="15" t="s">
        <v>1948</v>
      </c>
      <c r="B133" s="8" t="s">
        <v>38</v>
      </c>
      <c r="C133" s="9" t="s">
        <v>248</v>
      </c>
      <c r="D133" s="9" t="s">
        <v>287</v>
      </c>
      <c r="E133" s="8" t="s">
        <v>288</v>
      </c>
      <c r="F133" s="10">
        <v>108321</v>
      </c>
      <c r="G133" s="10">
        <v>0</v>
      </c>
      <c r="H133" s="10">
        <v>108321</v>
      </c>
      <c r="I133" s="10">
        <v>0</v>
      </c>
      <c r="J133" s="10">
        <v>108321</v>
      </c>
      <c r="K133" s="10">
        <v>48027</v>
      </c>
    </row>
    <row r="134" spans="1:11" ht="12.75" customHeight="1" outlineLevel="2">
      <c r="A134" s="15" t="s">
        <v>1949</v>
      </c>
      <c r="B134" s="8" t="s">
        <v>38</v>
      </c>
      <c r="C134" s="9" t="s">
        <v>248</v>
      </c>
      <c r="D134" s="9" t="s">
        <v>289</v>
      </c>
      <c r="E134" s="8" t="s">
        <v>290</v>
      </c>
      <c r="F134" s="10">
        <v>0</v>
      </c>
      <c r="G134" s="10">
        <v>0</v>
      </c>
      <c r="H134" s="10">
        <v>0</v>
      </c>
      <c r="I134" s="10">
        <v>0</v>
      </c>
      <c r="J134" s="10">
        <v>0</v>
      </c>
      <c r="K134" s="10">
        <v>0</v>
      </c>
    </row>
    <row r="135" spans="1:11" ht="12.75" customHeight="1" outlineLevel="2">
      <c r="A135" s="15" t="s">
        <v>1950</v>
      </c>
      <c r="B135" s="8" t="s">
        <v>38</v>
      </c>
      <c r="C135" s="9" t="s">
        <v>248</v>
      </c>
      <c r="D135" s="9" t="s">
        <v>291</v>
      </c>
      <c r="E135" s="8" t="s">
        <v>292</v>
      </c>
      <c r="F135" s="10">
        <v>632</v>
      </c>
      <c r="G135" s="10">
        <v>-633</v>
      </c>
      <c r="H135" s="10">
        <v>-1</v>
      </c>
      <c r="I135" s="10">
        <v>0</v>
      </c>
      <c r="J135" s="10">
        <v>-1</v>
      </c>
      <c r="K135" s="10">
        <v>0</v>
      </c>
    </row>
    <row r="136" spans="1:11" ht="12.75" customHeight="1" outlineLevel="2">
      <c r="A136" s="15" t="s">
        <v>1951</v>
      </c>
      <c r="B136" s="8" t="s">
        <v>38</v>
      </c>
      <c r="C136" s="9" t="s">
        <v>248</v>
      </c>
      <c r="D136" s="9" t="s">
        <v>293</v>
      </c>
      <c r="E136" s="8" t="s">
        <v>294</v>
      </c>
      <c r="F136" s="10">
        <v>730826</v>
      </c>
      <c r="G136" s="10">
        <v>0</v>
      </c>
      <c r="H136" s="10">
        <v>730826</v>
      </c>
      <c r="I136" s="10">
        <v>0</v>
      </c>
      <c r="J136" s="10">
        <v>730826</v>
      </c>
      <c r="K136" s="10">
        <v>130403</v>
      </c>
    </row>
    <row r="137" spans="1:11" ht="12.75" customHeight="1" outlineLevel="2">
      <c r="A137" s="15" t="s">
        <v>1952</v>
      </c>
      <c r="B137" s="8" t="s">
        <v>38</v>
      </c>
      <c r="C137" s="9" t="s">
        <v>248</v>
      </c>
      <c r="D137" s="9" t="s">
        <v>295</v>
      </c>
      <c r="E137" s="8" t="s">
        <v>296</v>
      </c>
      <c r="F137" s="10">
        <v>0</v>
      </c>
      <c r="G137" s="10">
        <v>0</v>
      </c>
      <c r="H137" s="10">
        <v>0</v>
      </c>
      <c r="I137" s="10">
        <v>0</v>
      </c>
      <c r="J137" s="10">
        <v>0</v>
      </c>
      <c r="K137" s="10">
        <v>0</v>
      </c>
    </row>
    <row r="138" spans="1:11" ht="12.75" customHeight="1" outlineLevel="2">
      <c r="A138" s="15" t="s">
        <v>1953</v>
      </c>
      <c r="B138" s="8" t="s">
        <v>38</v>
      </c>
      <c r="C138" s="9" t="s">
        <v>248</v>
      </c>
      <c r="D138" s="9" t="s">
        <v>297</v>
      </c>
      <c r="E138" s="8" t="s">
        <v>298</v>
      </c>
      <c r="F138" s="10">
        <v>0</v>
      </c>
      <c r="G138" s="10">
        <v>0</v>
      </c>
      <c r="H138" s="10">
        <v>0</v>
      </c>
      <c r="I138" s="10">
        <v>0</v>
      </c>
      <c r="J138" s="10">
        <v>0</v>
      </c>
      <c r="K138" s="10">
        <v>0</v>
      </c>
    </row>
    <row r="139" spans="1:11" ht="12.75" customHeight="1" outlineLevel="2">
      <c r="A139" s="15" t="s">
        <v>1954</v>
      </c>
      <c r="B139" s="8" t="s">
        <v>38</v>
      </c>
      <c r="C139" s="9" t="s">
        <v>248</v>
      </c>
      <c r="D139" s="9" t="s">
        <v>299</v>
      </c>
      <c r="E139" s="8" t="s">
        <v>300</v>
      </c>
      <c r="F139" s="10">
        <v>0</v>
      </c>
      <c r="G139" s="10">
        <v>0</v>
      </c>
      <c r="H139" s="10">
        <v>0</v>
      </c>
      <c r="I139" s="10">
        <v>0</v>
      </c>
      <c r="J139" s="10">
        <v>0</v>
      </c>
      <c r="K139" s="10">
        <v>0</v>
      </c>
    </row>
    <row r="140" spans="1:11" ht="12.75" customHeight="1" outlineLevel="2">
      <c r="A140" s="15" t="s">
        <v>1955</v>
      </c>
      <c r="B140" s="8" t="s">
        <v>38</v>
      </c>
      <c r="C140" s="9" t="s">
        <v>248</v>
      </c>
      <c r="D140" s="9" t="s">
        <v>301</v>
      </c>
      <c r="E140" s="8" t="s">
        <v>302</v>
      </c>
      <c r="F140" s="10">
        <v>0</v>
      </c>
      <c r="G140" s="10">
        <v>0</v>
      </c>
      <c r="H140" s="10">
        <v>0</v>
      </c>
      <c r="I140" s="10">
        <v>0</v>
      </c>
      <c r="J140" s="10">
        <v>0</v>
      </c>
      <c r="K140" s="10">
        <v>0</v>
      </c>
    </row>
    <row r="141" spans="1:11" ht="12.75" customHeight="1" outlineLevel="2">
      <c r="A141" s="15" t="s">
        <v>1956</v>
      </c>
      <c r="B141" s="8" t="s">
        <v>38</v>
      </c>
      <c r="C141" s="9" t="s">
        <v>248</v>
      </c>
      <c r="D141" s="9" t="s">
        <v>303</v>
      </c>
      <c r="E141" s="8" t="s">
        <v>304</v>
      </c>
      <c r="F141" s="10">
        <v>0</v>
      </c>
      <c r="G141" s="10">
        <v>0</v>
      </c>
      <c r="H141" s="10">
        <v>0</v>
      </c>
      <c r="I141" s="10">
        <v>0</v>
      </c>
      <c r="J141" s="10">
        <v>0</v>
      </c>
      <c r="K141" s="10">
        <v>0</v>
      </c>
    </row>
    <row r="142" spans="1:11" ht="12.75" customHeight="1" outlineLevel="2">
      <c r="A142" s="15" t="s">
        <v>1957</v>
      </c>
      <c r="B142" s="8" t="s">
        <v>38</v>
      </c>
      <c r="C142" s="9" t="s">
        <v>248</v>
      </c>
      <c r="D142" s="9" t="s">
        <v>305</v>
      </c>
      <c r="E142" s="8" t="s">
        <v>306</v>
      </c>
      <c r="F142" s="10">
        <v>0</v>
      </c>
      <c r="G142" s="10">
        <v>0</v>
      </c>
      <c r="H142" s="10">
        <v>0</v>
      </c>
      <c r="I142" s="10">
        <v>0</v>
      </c>
      <c r="J142" s="10">
        <v>0</v>
      </c>
      <c r="K142" s="10">
        <v>0</v>
      </c>
    </row>
    <row r="143" spans="1:11" ht="12.75" customHeight="1" outlineLevel="2">
      <c r="A143" s="15" t="s">
        <v>1958</v>
      </c>
      <c r="B143" s="8" t="s">
        <v>38</v>
      </c>
      <c r="C143" s="9" t="s">
        <v>248</v>
      </c>
      <c r="D143" s="9" t="s">
        <v>307</v>
      </c>
      <c r="E143" s="8" t="s">
        <v>308</v>
      </c>
      <c r="F143" s="10">
        <v>0</v>
      </c>
      <c r="G143" s="10">
        <v>0</v>
      </c>
      <c r="H143" s="10">
        <v>0</v>
      </c>
      <c r="I143" s="10">
        <v>0</v>
      </c>
      <c r="J143" s="10">
        <v>0</v>
      </c>
      <c r="K143" s="10">
        <v>0</v>
      </c>
    </row>
    <row r="144" spans="1:11" ht="12.75" customHeight="1" outlineLevel="2">
      <c r="A144" s="15" t="s">
        <v>1959</v>
      </c>
      <c r="B144" s="8" t="s">
        <v>38</v>
      </c>
      <c r="C144" s="9" t="s">
        <v>248</v>
      </c>
      <c r="D144" s="9" t="s">
        <v>309</v>
      </c>
      <c r="E144" s="8" t="s">
        <v>310</v>
      </c>
      <c r="F144" s="10">
        <v>473857</v>
      </c>
      <c r="G144" s="10">
        <v>0</v>
      </c>
      <c r="H144" s="10">
        <v>473857</v>
      </c>
      <c r="I144" s="10">
        <v>0</v>
      </c>
      <c r="J144" s="10">
        <v>473857</v>
      </c>
      <c r="K144" s="10">
        <v>714566</v>
      </c>
    </row>
    <row r="145" spans="1:11" ht="12.75" customHeight="1" outlineLevel="2">
      <c r="A145" s="15" t="s">
        <v>1960</v>
      </c>
      <c r="B145" s="8" t="s">
        <v>38</v>
      </c>
      <c r="C145" s="9" t="s">
        <v>248</v>
      </c>
      <c r="D145" s="9" t="s">
        <v>311</v>
      </c>
      <c r="E145" s="8" t="s">
        <v>312</v>
      </c>
      <c r="F145" s="10">
        <v>0</v>
      </c>
      <c r="G145" s="10">
        <v>0</v>
      </c>
      <c r="H145" s="10">
        <v>0</v>
      </c>
      <c r="I145" s="10">
        <v>0</v>
      </c>
      <c r="J145" s="10">
        <v>0</v>
      </c>
      <c r="K145" s="10">
        <v>0</v>
      </c>
    </row>
    <row r="146" spans="1:11" ht="12.75" customHeight="1" outlineLevel="2">
      <c r="A146" s="15" t="s">
        <v>1961</v>
      </c>
      <c r="B146" s="8" t="s">
        <v>38</v>
      </c>
      <c r="C146" s="9" t="s">
        <v>248</v>
      </c>
      <c r="D146" s="9" t="s">
        <v>313</v>
      </c>
      <c r="E146" s="8" t="s">
        <v>314</v>
      </c>
      <c r="F146" s="10">
        <v>0</v>
      </c>
      <c r="G146" s="10">
        <v>0</v>
      </c>
      <c r="H146" s="10">
        <v>0</v>
      </c>
      <c r="I146" s="10">
        <v>0</v>
      </c>
      <c r="J146" s="10">
        <v>0</v>
      </c>
      <c r="K146" s="10">
        <v>0</v>
      </c>
    </row>
    <row r="147" spans="1:11" ht="12.75" customHeight="1" outlineLevel="2">
      <c r="A147" s="15" t="s">
        <v>1962</v>
      </c>
      <c r="B147" s="8" t="s">
        <v>38</v>
      </c>
      <c r="C147" s="9" t="s">
        <v>248</v>
      </c>
      <c r="D147" s="9" t="s">
        <v>315</v>
      </c>
      <c r="E147" s="8" t="s">
        <v>316</v>
      </c>
      <c r="F147" s="10">
        <v>0</v>
      </c>
      <c r="G147" s="10">
        <v>0</v>
      </c>
      <c r="H147" s="10">
        <v>0</v>
      </c>
      <c r="I147" s="10">
        <v>0</v>
      </c>
      <c r="J147" s="10">
        <v>0</v>
      </c>
      <c r="K147" s="10">
        <v>0</v>
      </c>
    </row>
    <row r="148" spans="1:11" ht="12.75" customHeight="1" outlineLevel="2">
      <c r="A148" s="15" t="s">
        <v>1963</v>
      </c>
      <c r="B148" s="8" t="s">
        <v>38</v>
      </c>
      <c r="C148" s="9" t="s">
        <v>248</v>
      </c>
      <c r="D148" s="9" t="s">
        <v>317</v>
      </c>
      <c r="E148" s="8" t="s">
        <v>318</v>
      </c>
      <c r="F148" s="10">
        <v>0</v>
      </c>
      <c r="G148" s="10">
        <v>0</v>
      </c>
      <c r="H148" s="10">
        <v>0</v>
      </c>
      <c r="I148" s="10">
        <v>0</v>
      </c>
      <c r="J148" s="10">
        <v>0</v>
      </c>
      <c r="K148" s="10">
        <v>0</v>
      </c>
    </row>
    <row r="149" spans="1:11" ht="12.75" customHeight="1" outlineLevel="2">
      <c r="A149" s="15" t="s">
        <v>1964</v>
      </c>
      <c r="B149" s="8" t="s">
        <v>38</v>
      </c>
      <c r="C149" s="9" t="s">
        <v>248</v>
      </c>
      <c r="D149" s="9" t="s">
        <v>319</v>
      </c>
      <c r="E149" s="8" t="s">
        <v>320</v>
      </c>
      <c r="F149" s="10">
        <v>0</v>
      </c>
      <c r="G149" s="10">
        <v>0</v>
      </c>
      <c r="H149" s="10">
        <v>0</v>
      </c>
      <c r="I149" s="10">
        <v>0</v>
      </c>
      <c r="J149" s="10">
        <v>0</v>
      </c>
      <c r="K149" s="10">
        <v>0</v>
      </c>
    </row>
    <row r="150" spans="1:11" ht="12.75" customHeight="1" outlineLevel="2">
      <c r="A150" s="15" t="s">
        <v>1965</v>
      </c>
      <c r="B150" s="8" t="s">
        <v>38</v>
      </c>
      <c r="C150" s="9" t="s">
        <v>248</v>
      </c>
      <c r="D150" s="9" t="s">
        <v>321</v>
      </c>
      <c r="E150" s="8" t="s">
        <v>322</v>
      </c>
      <c r="F150" s="10">
        <v>0</v>
      </c>
      <c r="G150" s="10">
        <v>0</v>
      </c>
      <c r="H150" s="10">
        <v>0</v>
      </c>
      <c r="I150" s="10">
        <v>0</v>
      </c>
      <c r="J150" s="10">
        <v>0</v>
      </c>
      <c r="K150" s="10">
        <v>0</v>
      </c>
    </row>
    <row r="151" spans="1:11" ht="12.75" customHeight="1" outlineLevel="2">
      <c r="A151" s="15" t="s">
        <v>1966</v>
      </c>
      <c r="B151" s="8" t="s">
        <v>38</v>
      </c>
      <c r="C151" s="9" t="s">
        <v>248</v>
      </c>
      <c r="D151" s="9" t="s">
        <v>323</v>
      </c>
      <c r="E151" s="8" t="s">
        <v>324</v>
      </c>
      <c r="F151" s="10">
        <v>0</v>
      </c>
      <c r="G151" s="10">
        <v>0</v>
      </c>
      <c r="H151" s="10">
        <v>0</v>
      </c>
      <c r="I151" s="10">
        <v>0</v>
      </c>
      <c r="J151" s="10">
        <v>0</v>
      </c>
      <c r="K151" s="10">
        <v>0</v>
      </c>
    </row>
    <row r="152" spans="1:11" ht="12.75" customHeight="1" outlineLevel="2">
      <c r="A152" s="15" t="s">
        <v>1967</v>
      </c>
      <c r="B152" s="8" t="s">
        <v>38</v>
      </c>
      <c r="C152" s="9" t="s">
        <v>248</v>
      </c>
      <c r="D152" s="9" t="s">
        <v>325</v>
      </c>
      <c r="E152" s="8" t="s">
        <v>326</v>
      </c>
      <c r="F152" s="10">
        <v>0</v>
      </c>
      <c r="G152" s="10">
        <v>0</v>
      </c>
      <c r="H152" s="10">
        <v>0</v>
      </c>
      <c r="I152" s="10">
        <v>0</v>
      </c>
      <c r="J152" s="10">
        <v>0</v>
      </c>
      <c r="K152" s="10">
        <v>0</v>
      </c>
    </row>
    <row r="153" spans="1:11" ht="12.75" customHeight="1" outlineLevel="2">
      <c r="A153" s="15" t="s">
        <v>1968</v>
      </c>
      <c r="B153" s="8" t="s">
        <v>38</v>
      </c>
      <c r="C153" s="9" t="s">
        <v>248</v>
      </c>
      <c r="D153" s="9" t="s">
        <v>327</v>
      </c>
      <c r="E153" s="8" t="s">
        <v>328</v>
      </c>
      <c r="F153" s="10">
        <v>0</v>
      </c>
      <c r="G153" s="10">
        <v>0</v>
      </c>
      <c r="H153" s="10">
        <v>0</v>
      </c>
      <c r="I153" s="10">
        <v>0</v>
      </c>
      <c r="J153" s="10">
        <v>0</v>
      </c>
      <c r="K153" s="10">
        <v>0</v>
      </c>
    </row>
    <row r="154" spans="1:11" ht="12.75" customHeight="1" outlineLevel="2">
      <c r="A154" s="15" t="s">
        <v>1969</v>
      </c>
      <c r="B154" s="8" t="s">
        <v>38</v>
      </c>
      <c r="C154" s="9" t="s">
        <v>248</v>
      </c>
      <c r="D154" s="9" t="s">
        <v>329</v>
      </c>
      <c r="E154" s="8" t="s">
        <v>330</v>
      </c>
      <c r="F154" s="10">
        <v>110550</v>
      </c>
      <c r="G154" s="10">
        <v>0</v>
      </c>
      <c r="H154" s="10">
        <v>110550</v>
      </c>
      <c r="I154" s="10">
        <v>0</v>
      </c>
      <c r="J154" s="10">
        <v>110550</v>
      </c>
      <c r="K154" s="10">
        <v>59417</v>
      </c>
    </row>
    <row r="155" spans="1:11" ht="12.75" customHeight="1" outlineLevel="2">
      <c r="A155" s="15" t="s">
        <v>1970</v>
      </c>
      <c r="B155" s="8" t="s">
        <v>38</v>
      </c>
      <c r="C155" s="9" t="s">
        <v>248</v>
      </c>
      <c r="D155" s="9" t="s">
        <v>331</v>
      </c>
      <c r="E155" s="8" t="s">
        <v>332</v>
      </c>
      <c r="F155" s="10">
        <v>0</v>
      </c>
      <c r="G155" s="10">
        <v>0</v>
      </c>
      <c r="H155" s="10">
        <v>0</v>
      </c>
      <c r="I155" s="10">
        <v>0</v>
      </c>
      <c r="J155" s="10">
        <v>0</v>
      </c>
      <c r="K155" s="10">
        <v>0</v>
      </c>
    </row>
    <row r="156" spans="1:11" ht="12.75" customHeight="1" outlineLevel="2">
      <c r="A156" s="15" t="s">
        <v>1971</v>
      </c>
      <c r="B156" s="8" t="s">
        <v>38</v>
      </c>
      <c r="C156" s="9" t="s">
        <v>248</v>
      </c>
      <c r="D156" s="9" t="s">
        <v>333</v>
      </c>
      <c r="E156" s="8" t="s">
        <v>334</v>
      </c>
      <c r="F156" s="10">
        <v>0</v>
      </c>
      <c r="G156" s="10">
        <v>0</v>
      </c>
      <c r="H156" s="10">
        <v>0</v>
      </c>
      <c r="I156" s="10">
        <v>0</v>
      </c>
      <c r="J156" s="10">
        <v>0</v>
      </c>
      <c r="K156" s="10">
        <v>0</v>
      </c>
    </row>
    <row r="157" spans="1:11" ht="12.75" customHeight="1" outlineLevel="2">
      <c r="A157" s="15" t="s">
        <v>1972</v>
      </c>
      <c r="B157" s="8" t="s">
        <v>38</v>
      </c>
      <c r="C157" s="9" t="s">
        <v>248</v>
      </c>
      <c r="D157" s="9" t="s">
        <v>335</v>
      </c>
      <c r="E157" s="8" t="s">
        <v>336</v>
      </c>
      <c r="F157" s="10">
        <v>0</v>
      </c>
      <c r="G157" s="10">
        <v>0</v>
      </c>
      <c r="H157" s="10">
        <v>0</v>
      </c>
      <c r="I157" s="10">
        <v>0</v>
      </c>
      <c r="J157" s="10">
        <v>0</v>
      </c>
      <c r="K157" s="10">
        <v>0</v>
      </c>
    </row>
    <row r="158" spans="1:11" ht="12.75" customHeight="1" outlineLevel="2">
      <c r="A158" s="15" t="s">
        <v>1973</v>
      </c>
      <c r="B158" s="8" t="s">
        <v>38</v>
      </c>
      <c r="C158" s="9" t="s">
        <v>248</v>
      </c>
      <c r="D158" s="9" t="s">
        <v>337</v>
      </c>
      <c r="E158" s="8" t="s">
        <v>338</v>
      </c>
      <c r="F158" s="10">
        <v>0</v>
      </c>
      <c r="G158" s="10">
        <v>0</v>
      </c>
      <c r="H158" s="10">
        <v>0</v>
      </c>
      <c r="I158" s="10">
        <v>0</v>
      </c>
      <c r="J158" s="10">
        <v>0</v>
      </c>
      <c r="K158" s="10">
        <v>0</v>
      </c>
    </row>
    <row r="159" spans="1:11" ht="12.75" customHeight="1" outlineLevel="2">
      <c r="A159" s="15" t="s">
        <v>1974</v>
      </c>
      <c r="B159" s="8" t="s">
        <v>38</v>
      </c>
      <c r="C159" s="9" t="s">
        <v>248</v>
      </c>
      <c r="D159" s="9" t="s">
        <v>339</v>
      </c>
      <c r="E159" s="8" t="s">
        <v>340</v>
      </c>
      <c r="F159" s="10">
        <v>6545</v>
      </c>
      <c r="G159" s="10">
        <v>0</v>
      </c>
      <c r="H159" s="10">
        <v>6545</v>
      </c>
      <c r="I159" s="10">
        <v>0</v>
      </c>
      <c r="J159" s="10">
        <v>6545</v>
      </c>
      <c r="K159" s="10">
        <v>2497</v>
      </c>
    </row>
    <row r="160" spans="1:11" ht="12.75" customHeight="1" outlineLevel="2">
      <c r="A160" s="15" t="s">
        <v>1975</v>
      </c>
      <c r="B160" s="8" t="s">
        <v>38</v>
      </c>
      <c r="C160" s="9" t="s">
        <v>248</v>
      </c>
      <c r="D160" s="9" t="s">
        <v>341</v>
      </c>
      <c r="E160" s="8" t="s">
        <v>342</v>
      </c>
      <c r="F160" s="10">
        <v>117115</v>
      </c>
      <c r="G160" s="10">
        <v>0</v>
      </c>
      <c r="H160" s="10">
        <v>117115</v>
      </c>
      <c r="I160" s="10">
        <v>0</v>
      </c>
      <c r="J160" s="10">
        <v>117115</v>
      </c>
      <c r="K160" s="10">
        <v>27880</v>
      </c>
    </row>
    <row r="161" spans="1:11" ht="12.75" customHeight="1" outlineLevel="2">
      <c r="A161" s="15" t="s">
        <v>1976</v>
      </c>
      <c r="B161" s="8" t="s">
        <v>38</v>
      </c>
      <c r="C161" s="9" t="s">
        <v>248</v>
      </c>
      <c r="D161" s="9" t="s">
        <v>343</v>
      </c>
      <c r="E161" s="8" t="s">
        <v>344</v>
      </c>
      <c r="F161" s="10">
        <v>-2212</v>
      </c>
      <c r="G161" s="10">
        <v>0</v>
      </c>
      <c r="H161" s="10">
        <v>-2212</v>
      </c>
      <c r="I161" s="10">
        <v>0</v>
      </c>
      <c r="J161" s="10">
        <v>-2212</v>
      </c>
      <c r="K161" s="10">
        <v>-2597</v>
      </c>
    </row>
    <row r="162" spans="1:11" ht="12.75" customHeight="1" outlineLevel="1" thickBot="1">
      <c r="A162" s="15" t="s">
        <v>1977</v>
      </c>
      <c r="C162" s="9" t="s">
        <v>248</v>
      </c>
      <c r="E162" s="11" t="s">
        <v>1768</v>
      </c>
      <c r="F162" s="12">
        <v>1858104</v>
      </c>
      <c r="G162" s="12">
        <v>-633</v>
      </c>
      <c r="H162" s="12">
        <v>1857471</v>
      </c>
      <c r="I162" s="12">
        <v>0</v>
      </c>
      <c r="J162" s="12">
        <v>1857471</v>
      </c>
      <c r="K162" s="12">
        <v>1946039</v>
      </c>
    </row>
    <row r="163" spans="1:11" ht="12.75" customHeight="1" outlineLevel="2" thickTop="1">
      <c r="A163" s="15" t="s">
        <v>38</v>
      </c>
      <c r="C163" s="9" t="s">
        <v>345</v>
      </c>
    </row>
    <row r="164" spans="1:11" ht="12.75" customHeight="1" outlineLevel="2">
      <c r="A164" s="15" t="s">
        <v>1978</v>
      </c>
      <c r="B164" s="8" t="s">
        <v>38</v>
      </c>
      <c r="C164" s="9" t="s">
        <v>345</v>
      </c>
      <c r="D164" s="9" t="s">
        <v>346</v>
      </c>
      <c r="E164" s="8" t="s">
        <v>347</v>
      </c>
      <c r="F164" s="10">
        <v>0</v>
      </c>
      <c r="G164" s="10">
        <v>0</v>
      </c>
      <c r="H164" s="10">
        <v>0</v>
      </c>
      <c r="I164" s="10">
        <v>0</v>
      </c>
      <c r="J164" s="10">
        <v>0</v>
      </c>
      <c r="K164" s="10">
        <v>0</v>
      </c>
    </row>
    <row r="165" spans="1:11" ht="12.75" customHeight="1" outlineLevel="2">
      <c r="A165" s="15" t="s">
        <v>1979</v>
      </c>
      <c r="B165" s="8" t="s">
        <v>38</v>
      </c>
      <c r="C165" s="9" t="s">
        <v>345</v>
      </c>
      <c r="D165" s="9" t="s">
        <v>348</v>
      </c>
      <c r="E165" s="8" t="s">
        <v>349</v>
      </c>
      <c r="F165" s="10">
        <v>0</v>
      </c>
      <c r="G165" s="10">
        <v>0</v>
      </c>
      <c r="H165" s="10">
        <v>0</v>
      </c>
      <c r="I165" s="10">
        <v>0</v>
      </c>
      <c r="J165" s="10">
        <v>0</v>
      </c>
      <c r="K165" s="10">
        <v>0</v>
      </c>
    </row>
    <row r="166" spans="1:11" ht="12.75" customHeight="1" outlineLevel="2">
      <c r="A166" s="15" t="s">
        <v>1980</v>
      </c>
      <c r="B166" s="8" t="s">
        <v>38</v>
      </c>
      <c r="C166" s="9" t="s">
        <v>345</v>
      </c>
      <c r="D166" s="9" t="s">
        <v>350</v>
      </c>
      <c r="E166" s="8" t="s">
        <v>351</v>
      </c>
      <c r="F166" s="10">
        <v>0</v>
      </c>
      <c r="G166" s="10">
        <v>0</v>
      </c>
      <c r="H166" s="10">
        <v>0</v>
      </c>
      <c r="I166" s="10">
        <v>0</v>
      </c>
      <c r="J166" s="10">
        <v>0</v>
      </c>
      <c r="K166" s="10">
        <v>0</v>
      </c>
    </row>
    <row r="167" spans="1:11" ht="12.75" customHeight="1" outlineLevel="1" thickBot="1">
      <c r="A167" s="15" t="s">
        <v>1981</v>
      </c>
      <c r="C167" s="9" t="s">
        <v>345</v>
      </c>
      <c r="E167" s="11" t="s">
        <v>1769</v>
      </c>
      <c r="F167" s="12">
        <v>0</v>
      </c>
      <c r="G167" s="12">
        <v>0</v>
      </c>
      <c r="H167" s="12">
        <v>0</v>
      </c>
      <c r="I167" s="12">
        <v>0</v>
      </c>
      <c r="J167" s="12">
        <v>0</v>
      </c>
      <c r="K167" s="12">
        <v>0</v>
      </c>
    </row>
    <row r="168" spans="1:11" ht="12.75" customHeight="1" outlineLevel="2" thickTop="1">
      <c r="A168" s="15" t="s">
        <v>38</v>
      </c>
      <c r="C168" s="9" t="s">
        <v>352</v>
      </c>
    </row>
    <row r="169" spans="1:11" ht="12.75" customHeight="1" outlineLevel="2">
      <c r="A169" s="15" t="s">
        <v>1982</v>
      </c>
      <c r="B169" s="8" t="s">
        <v>38</v>
      </c>
      <c r="C169" s="9" t="s">
        <v>352</v>
      </c>
      <c r="D169" s="9" t="s">
        <v>353</v>
      </c>
      <c r="E169" s="8" t="s">
        <v>354</v>
      </c>
      <c r="F169" s="10">
        <v>0</v>
      </c>
      <c r="G169" s="10">
        <v>0</v>
      </c>
      <c r="H169" s="10">
        <v>0</v>
      </c>
      <c r="I169" s="10">
        <v>0</v>
      </c>
      <c r="J169" s="10">
        <v>0</v>
      </c>
      <c r="K169" s="10">
        <v>0</v>
      </c>
    </row>
    <row r="170" spans="1:11" ht="12.75" customHeight="1" outlineLevel="2">
      <c r="A170" s="15" t="s">
        <v>1983</v>
      </c>
      <c r="B170" s="8" t="s">
        <v>38</v>
      </c>
      <c r="C170" s="9" t="s">
        <v>352</v>
      </c>
      <c r="D170" s="9" t="s">
        <v>355</v>
      </c>
      <c r="E170" s="8" t="s">
        <v>356</v>
      </c>
      <c r="F170" s="10">
        <v>2701000</v>
      </c>
      <c r="G170" s="10">
        <v>0</v>
      </c>
      <c r="H170" s="10">
        <v>2701000</v>
      </c>
      <c r="I170" s="10">
        <v>0</v>
      </c>
      <c r="J170" s="10">
        <v>2701000</v>
      </c>
      <c r="K170" s="10">
        <v>2701000</v>
      </c>
    </row>
    <row r="171" spans="1:11" ht="12.75" customHeight="1" outlineLevel="2">
      <c r="A171" s="15" t="s">
        <v>1984</v>
      </c>
      <c r="B171" s="8" t="s">
        <v>38</v>
      </c>
      <c r="C171" s="9" t="s">
        <v>352</v>
      </c>
      <c r="D171" s="9" t="s">
        <v>357</v>
      </c>
      <c r="E171" s="8" t="s">
        <v>358</v>
      </c>
      <c r="F171" s="10">
        <v>0</v>
      </c>
      <c r="G171" s="10">
        <v>0</v>
      </c>
      <c r="H171" s="10">
        <v>0</v>
      </c>
      <c r="I171" s="10">
        <v>0</v>
      </c>
      <c r="J171" s="10">
        <v>0</v>
      </c>
      <c r="K171" s="10">
        <v>0</v>
      </c>
    </row>
    <row r="172" spans="1:11" ht="12.75" customHeight="1" outlineLevel="2">
      <c r="A172" s="15" t="s">
        <v>1985</v>
      </c>
      <c r="B172" s="8" t="s">
        <v>38</v>
      </c>
      <c r="C172" s="9" t="s">
        <v>352</v>
      </c>
      <c r="D172" s="9" t="s">
        <v>359</v>
      </c>
      <c r="E172" s="8" t="s">
        <v>360</v>
      </c>
      <c r="F172" s="10">
        <v>200000</v>
      </c>
      <c r="G172" s="10">
        <v>0</v>
      </c>
      <c r="H172" s="10">
        <v>200000</v>
      </c>
      <c r="I172" s="10">
        <v>0</v>
      </c>
      <c r="J172" s="10">
        <v>200000</v>
      </c>
      <c r="K172" s="10">
        <v>200000</v>
      </c>
    </row>
    <row r="173" spans="1:11" ht="12.75" customHeight="1" outlineLevel="2">
      <c r="A173" s="15" t="s">
        <v>1986</v>
      </c>
      <c r="B173" s="8" t="s">
        <v>38</v>
      </c>
      <c r="C173" s="9" t="s">
        <v>352</v>
      </c>
      <c r="D173" s="9" t="s">
        <v>361</v>
      </c>
      <c r="E173" s="8" t="s">
        <v>362</v>
      </c>
      <c r="F173" s="10">
        <v>0</v>
      </c>
      <c r="G173" s="10">
        <v>0</v>
      </c>
      <c r="H173" s="10">
        <v>0</v>
      </c>
      <c r="I173" s="10">
        <v>0</v>
      </c>
      <c r="J173" s="10">
        <v>0</v>
      </c>
      <c r="K173" s="10">
        <v>0</v>
      </c>
    </row>
    <row r="174" spans="1:11" ht="12.75" customHeight="1" outlineLevel="2">
      <c r="A174" s="15" t="s">
        <v>1987</v>
      </c>
      <c r="B174" s="8" t="s">
        <v>38</v>
      </c>
      <c r="C174" s="9" t="s">
        <v>352</v>
      </c>
      <c r="D174" s="9" t="s">
        <v>363</v>
      </c>
      <c r="E174" s="8" t="s">
        <v>364</v>
      </c>
      <c r="F174" s="10">
        <v>200000</v>
      </c>
      <c r="G174" s="10">
        <v>0</v>
      </c>
      <c r="H174" s="10">
        <v>200000</v>
      </c>
      <c r="I174" s="10">
        <v>0</v>
      </c>
      <c r="J174" s="10">
        <v>200000</v>
      </c>
      <c r="K174" s="10">
        <v>200000</v>
      </c>
    </row>
    <row r="175" spans="1:11" ht="12.75" customHeight="1" outlineLevel="2">
      <c r="A175" s="15" t="s">
        <v>1988</v>
      </c>
      <c r="B175" s="8" t="s">
        <v>38</v>
      </c>
      <c r="C175" s="9" t="s">
        <v>352</v>
      </c>
      <c r="D175" s="9" t="s">
        <v>365</v>
      </c>
      <c r="E175" s="8" t="s">
        <v>366</v>
      </c>
      <c r="F175" s="10">
        <v>-100000</v>
      </c>
      <c r="G175" s="10">
        <v>0</v>
      </c>
      <c r="H175" s="10">
        <v>-100000</v>
      </c>
      <c r="I175" s="10">
        <v>0</v>
      </c>
      <c r="J175" s="10">
        <v>-100000</v>
      </c>
      <c r="K175" s="10">
        <v>-100000</v>
      </c>
    </row>
    <row r="176" spans="1:11" ht="12.75" customHeight="1" outlineLevel="1" thickBot="1">
      <c r="A176" s="15" t="s">
        <v>1989</v>
      </c>
      <c r="C176" s="9" t="s">
        <v>352</v>
      </c>
      <c r="E176" s="11" t="s">
        <v>1770</v>
      </c>
      <c r="F176" s="12">
        <v>3001000</v>
      </c>
      <c r="G176" s="12">
        <v>0</v>
      </c>
      <c r="H176" s="12">
        <v>3001000</v>
      </c>
      <c r="I176" s="12">
        <v>0</v>
      </c>
      <c r="J176" s="12">
        <v>3001000</v>
      </c>
      <c r="K176" s="12">
        <v>3001000</v>
      </c>
    </row>
    <row r="177" spans="1:11" ht="12.75" customHeight="1" outlineLevel="2" thickTop="1">
      <c r="A177" s="15" t="s">
        <v>38</v>
      </c>
      <c r="C177" s="9" t="s">
        <v>367</v>
      </c>
    </row>
    <row r="178" spans="1:11" ht="12.75" customHeight="1" outlineLevel="2">
      <c r="A178" s="15" t="s">
        <v>1990</v>
      </c>
      <c r="B178" s="8" t="s">
        <v>38</v>
      </c>
      <c r="C178" s="9" t="s">
        <v>367</v>
      </c>
      <c r="D178" s="9" t="s">
        <v>368</v>
      </c>
      <c r="E178" s="8" t="s">
        <v>369</v>
      </c>
      <c r="F178" s="10">
        <v>0</v>
      </c>
      <c r="G178" s="10">
        <v>0</v>
      </c>
      <c r="H178" s="10">
        <v>0</v>
      </c>
      <c r="I178" s="10">
        <v>0</v>
      </c>
      <c r="J178" s="10">
        <v>0</v>
      </c>
      <c r="K178" s="10">
        <v>0</v>
      </c>
    </row>
    <row r="179" spans="1:11" ht="12.75" customHeight="1" outlineLevel="2">
      <c r="A179" s="15" t="s">
        <v>1991</v>
      </c>
      <c r="B179" s="8" t="s">
        <v>38</v>
      </c>
      <c r="C179" s="9" t="s">
        <v>367</v>
      </c>
      <c r="D179" s="9" t="s">
        <v>370</v>
      </c>
      <c r="E179" s="8" t="s">
        <v>371</v>
      </c>
      <c r="F179" s="10">
        <v>0</v>
      </c>
      <c r="G179" s="10">
        <v>0</v>
      </c>
      <c r="H179" s="10">
        <v>0</v>
      </c>
      <c r="I179" s="10">
        <v>0</v>
      </c>
      <c r="J179" s="10">
        <v>0</v>
      </c>
      <c r="K179" s="10">
        <v>0</v>
      </c>
    </row>
    <row r="180" spans="1:11" ht="12.75" customHeight="1" outlineLevel="2">
      <c r="A180" s="15" t="s">
        <v>1992</v>
      </c>
      <c r="B180" s="8" t="s">
        <v>38</v>
      </c>
      <c r="C180" s="9" t="s">
        <v>367</v>
      </c>
      <c r="D180" s="9" t="s">
        <v>372</v>
      </c>
      <c r="E180" s="8" t="s">
        <v>373</v>
      </c>
      <c r="F180" s="10">
        <v>0</v>
      </c>
      <c r="G180" s="10">
        <v>0</v>
      </c>
      <c r="H180" s="10">
        <v>0</v>
      </c>
      <c r="I180" s="10">
        <v>0</v>
      </c>
      <c r="J180" s="10">
        <v>0</v>
      </c>
      <c r="K180" s="10">
        <v>0</v>
      </c>
    </row>
    <row r="181" spans="1:11" ht="12.75" customHeight="1" outlineLevel="2">
      <c r="A181" s="15" t="s">
        <v>1993</v>
      </c>
      <c r="B181" s="8" t="s">
        <v>38</v>
      </c>
      <c r="C181" s="9" t="s">
        <v>367</v>
      </c>
      <c r="D181" s="9" t="s">
        <v>374</v>
      </c>
      <c r="E181" s="8" t="s">
        <v>375</v>
      </c>
      <c r="F181" s="10">
        <v>0</v>
      </c>
      <c r="G181" s="10">
        <v>0</v>
      </c>
      <c r="H181" s="10">
        <v>0</v>
      </c>
      <c r="I181" s="10">
        <v>0</v>
      </c>
      <c r="J181" s="10">
        <v>0</v>
      </c>
      <c r="K181" s="10">
        <v>0</v>
      </c>
    </row>
    <row r="182" spans="1:11" ht="12.75" customHeight="1" outlineLevel="2">
      <c r="A182" s="15" t="s">
        <v>1994</v>
      </c>
      <c r="B182" s="8" t="s">
        <v>38</v>
      </c>
      <c r="C182" s="9" t="s">
        <v>367</v>
      </c>
      <c r="D182" s="9" t="s">
        <v>376</v>
      </c>
      <c r="E182" s="8" t="s">
        <v>377</v>
      </c>
      <c r="F182" s="10">
        <v>0</v>
      </c>
      <c r="G182" s="10">
        <v>0</v>
      </c>
      <c r="H182" s="10">
        <v>0</v>
      </c>
      <c r="I182" s="10">
        <v>0</v>
      </c>
      <c r="J182" s="10">
        <v>0</v>
      </c>
      <c r="K182" s="10">
        <v>0</v>
      </c>
    </row>
    <row r="183" spans="1:11" ht="12.75" customHeight="1" outlineLevel="2">
      <c r="A183" s="15" t="s">
        <v>1995</v>
      </c>
      <c r="B183" s="8" t="s">
        <v>38</v>
      </c>
      <c r="C183" s="9" t="s">
        <v>367</v>
      </c>
      <c r="D183" s="9" t="s">
        <v>378</v>
      </c>
      <c r="E183" s="8" t="s">
        <v>379</v>
      </c>
      <c r="F183" s="10">
        <v>0</v>
      </c>
      <c r="G183" s="10">
        <v>0</v>
      </c>
      <c r="H183" s="10">
        <v>0</v>
      </c>
      <c r="I183" s="10">
        <v>0</v>
      </c>
      <c r="J183" s="10">
        <v>0</v>
      </c>
      <c r="K183" s="10">
        <v>0</v>
      </c>
    </row>
    <row r="184" spans="1:11" ht="12.75" customHeight="1" outlineLevel="2">
      <c r="A184" s="15" t="s">
        <v>1996</v>
      </c>
      <c r="B184" s="8" t="s">
        <v>38</v>
      </c>
      <c r="C184" s="9" t="s">
        <v>367</v>
      </c>
      <c r="D184" s="9" t="s">
        <v>380</v>
      </c>
      <c r="E184" s="8" t="s">
        <v>381</v>
      </c>
      <c r="F184" s="10">
        <v>0</v>
      </c>
      <c r="G184" s="10">
        <v>0</v>
      </c>
      <c r="H184" s="10">
        <v>0</v>
      </c>
      <c r="I184" s="10">
        <v>0</v>
      </c>
      <c r="J184" s="10">
        <v>0</v>
      </c>
      <c r="K184" s="10">
        <v>0</v>
      </c>
    </row>
    <row r="185" spans="1:11" ht="12.75" customHeight="1" outlineLevel="2">
      <c r="A185" s="15" t="s">
        <v>1997</v>
      </c>
      <c r="B185" s="8" t="s">
        <v>38</v>
      </c>
      <c r="C185" s="9" t="s">
        <v>367</v>
      </c>
      <c r="D185" s="9" t="s">
        <v>382</v>
      </c>
      <c r="E185" s="8" t="s">
        <v>383</v>
      </c>
      <c r="F185" s="10">
        <v>0</v>
      </c>
      <c r="G185" s="10">
        <v>0</v>
      </c>
      <c r="H185" s="10">
        <v>0</v>
      </c>
      <c r="I185" s="10">
        <v>0</v>
      </c>
      <c r="J185" s="10">
        <v>0</v>
      </c>
      <c r="K185" s="10">
        <v>0</v>
      </c>
    </row>
    <row r="186" spans="1:11" ht="12.75" customHeight="1" outlineLevel="2">
      <c r="A186" s="15" t="s">
        <v>1998</v>
      </c>
      <c r="B186" s="8" t="s">
        <v>38</v>
      </c>
      <c r="C186" s="9" t="s">
        <v>367</v>
      </c>
      <c r="D186" s="9" t="s">
        <v>384</v>
      </c>
      <c r="E186" s="8" t="s">
        <v>385</v>
      </c>
      <c r="F186" s="10">
        <v>0</v>
      </c>
      <c r="G186" s="10">
        <v>0</v>
      </c>
      <c r="H186" s="10">
        <v>0</v>
      </c>
      <c r="I186" s="10">
        <v>0</v>
      </c>
      <c r="J186" s="10">
        <v>0</v>
      </c>
      <c r="K186" s="10">
        <v>0</v>
      </c>
    </row>
    <row r="187" spans="1:11" ht="12.75" customHeight="1" outlineLevel="2">
      <c r="A187" s="15" t="s">
        <v>1999</v>
      </c>
      <c r="B187" s="8" t="s">
        <v>38</v>
      </c>
      <c r="C187" s="9" t="s">
        <v>367</v>
      </c>
      <c r="D187" s="9" t="s">
        <v>386</v>
      </c>
      <c r="E187" s="8" t="s">
        <v>387</v>
      </c>
      <c r="F187" s="10">
        <v>0</v>
      </c>
      <c r="G187" s="10">
        <v>0</v>
      </c>
      <c r="H187" s="10">
        <v>0</v>
      </c>
      <c r="I187" s="10">
        <v>0</v>
      </c>
      <c r="J187" s="10">
        <v>0</v>
      </c>
      <c r="K187" s="10">
        <v>0</v>
      </c>
    </row>
    <row r="188" spans="1:11" ht="12.75" customHeight="1" outlineLevel="2">
      <c r="A188" s="15" t="s">
        <v>2000</v>
      </c>
      <c r="B188" s="8" t="s">
        <v>38</v>
      </c>
      <c r="C188" s="9" t="s">
        <v>367</v>
      </c>
      <c r="D188" s="9" t="s">
        <v>388</v>
      </c>
      <c r="E188" s="8" t="s">
        <v>389</v>
      </c>
      <c r="F188" s="10">
        <v>0</v>
      </c>
      <c r="G188" s="10">
        <v>0</v>
      </c>
      <c r="H188" s="10">
        <v>0</v>
      </c>
      <c r="I188" s="10">
        <v>0</v>
      </c>
      <c r="J188" s="10">
        <v>0</v>
      </c>
      <c r="K188" s="10">
        <v>0</v>
      </c>
    </row>
    <row r="189" spans="1:11" ht="12.75" customHeight="1" outlineLevel="2">
      <c r="A189" s="15" t="s">
        <v>2001</v>
      </c>
      <c r="B189" s="8" t="s">
        <v>38</v>
      </c>
      <c r="C189" s="9" t="s">
        <v>367</v>
      </c>
      <c r="D189" s="9" t="s">
        <v>390</v>
      </c>
      <c r="E189" s="8" t="s">
        <v>391</v>
      </c>
      <c r="F189" s="10">
        <v>0</v>
      </c>
      <c r="G189" s="10">
        <v>0</v>
      </c>
      <c r="H189" s="10">
        <v>0</v>
      </c>
      <c r="I189" s="10">
        <v>0</v>
      </c>
      <c r="J189" s="10">
        <v>0</v>
      </c>
      <c r="K189" s="10">
        <v>0</v>
      </c>
    </row>
    <row r="190" spans="1:11" ht="12.75" customHeight="1" outlineLevel="2">
      <c r="A190" s="15" t="s">
        <v>2002</v>
      </c>
      <c r="B190" s="8" t="s">
        <v>38</v>
      </c>
      <c r="C190" s="9" t="s">
        <v>367</v>
      </c>
      <c r="D190" s="9" t="s">
        <v>392</v>
      </c>
      <c r="E190" s="8" t="s">
        <v>393</v>
      </c>
      <c r="F190" s="10">
        <v>0</v>
      </c>
      <c r="G190" s="10">
        <v>0</v>
      </c>
      <c r="H190" s="10">
        <v>0</v>
      </c>
      <c r="I190" s="10">
        <v>0</v>
      </c>
      <c r="J190" s="10">
        <v>0</v>
      </c>
      <c r="K190" s="10">
        <v>0</v>
      </c>
    </row>
    <row r="191" spans="1:11" ht="12.75" customHeight="1" outlineLevel="2">
      <c r="A191" s="15" t="s">
        <v>2003</v>
      </c>
      <c r="B191" s="8" t="s">
        <v>38</v>
      </c>
      <c r="C191" s="9" t="s">
        <v>367</v>
      </c>
      <c r="D191" s="9" t="s">
        <v>394</v>
      </c>
      <c r="E191" s="8" t="s">
        <v>395</v>
      </c>
      <c r="F191" s="10">
        <v>541325</v>
      </c>
      <c r="G191" s="10">
        <v>0</v>
      </c>
      <c r="H191" s="10">
        <v>541325</v>
      </c>
      <c r="I191" s="10">
        <v>0</v>
      </c>
      <c r="J191" s="10">
        <v>541325</v>
      </c>
      <c r="K191" s="10">
        <v>1532917</v>
      </c>
    </row>
    <row r="192" spans="1:11" ht="12.75" customHeight="1" outlineLevel="2">
      <c r="A192" s="15" t="s">
        <v>2004</v>
      </c>
      <c r="B192" s="8" t="s">
        <v>38</v>
      </c>
      <c r="C192" s="9" t="s">
        <v>367</v>
      </c>
      <c r="D192" s="9" t="s">
        <v>396</v>
      </c>
      <c r="E192" s="8" t="s">
        <v>397</v>
      </c>
      <c r="F192" s="10">
        <v>0</v>
      </c>
      <c r="G192" s="10">
        <v>0</v>
      </c>
      <c r="H192" s="10">
        <v>0</v>
      </c>
      <c r="I192" s="10">
        <v>0</v>
      </c>
      <c r="J192" s="10">
        <v>0</v>
      </c>
      <c r="K192" s="10">
        <v>0</v>
      </c>
    </row>
    <row r="193" spans="1:11" ht="12.75" customHeight="1" outlineLevel="2">
      <c r="A193" s="15" t="s">
        <v>2005</v>
      </c>
      <c r="B193" s="8" t="s">
        <v>38</v>
      </c>
      <c r="C193" s="9" t="s">
        <v>367</v>
      </c>
      <c r="D193" s="9" t="s">
        <v>398</v>
      </c>
      <c r="E193" s="8" t="s">
        <v>399</v>
      </c>
      <c r="F193" s="10">
        <v>1000</v>
      </c>
      <c r="G193" s="10">
        <v>0</v>
      </c>
      <c r="H193" s="10">
        <v>1000</v>
      </c>
      <c r="I193" s="10">
        <v>0</v>
      </c>
      <c r="J193" s="10">
        <v>1000</v>
      </c>
      <c r="K193" s="10">
        <v>1000</v>
      </c>
    </row>
    <row r="194" spans="1:11" ht="12.75" customHeight="1" outlineLevel="2">
      <c r="A194" s="15" t="s">
        <v>2006</v>
      </c>
      <c r="B194" s="8" t="s">
        <v>38</v>
      </c>
      <c r="C194" s="9" t="s">
        <v>367</v>
      </c>
      <c r="D194" s="9" t="s">
        <v>400</v>
      </c>
      <c r="E194" s="8" t="s">
        <v>401</v>
      </c>
      <c r="F194" s="10">
        <v>0</v>
      </c>
      <c r="G194" s="10">
        <v>0</v>
      </c>
      <c r="H194" s="10">
        <v>0</v>
      </c>
      <c r="I194" s="10">
        <v>0</v>
      </c>
      <c r="J194" s="10">
        <v>0</v>
      </c>
      <c r="K194" s="10">
        <v>0</v>
      </c>
    </row>
    <row r="195" spans="1:11" ht="12.75" customHeight="1" outlineLevel="2">
      <c r="A195" s="15" t="s">
        <v>2007</v>
      </c>
      <c r="B195" s="8" t="s">
        <v>38</v>
      </c>
      <c r="C195" s="9" t="s">
        <v>367</v>
      </c>
      <c r="D195" s="9" t="s">
        <v>402</v>
      </c>
      <c r="E195" s="8" t="s">
        <v>403</v>
      </c>
      <c r="F195" s="10">
        <v>0</v>
      </c>
      <c r="G195" s="10">
        <v>0</v>
      </c>
      <c r="H195" s="10">
        <v>0</v>
      </c>
      <c r="I195" s="10">
        <v>0</v>
      </c>
      <c r="J195" s="10">
        <v>0</v>
      </c>
      <c r="K195" s="10">
        <v>0</v>
      </c>
    </row>
    <row r="196" spans="1:11" ht="12.75" customHeight="1" outlineLevel="2">
      <c r="A196" s="15" t="s">
        <v>2008</v>
      </c>
      <c r="B196" s="8" t="s">
        <v>38</v>
      </c>
      <c r="C196" s="9" t="s">
        <v>367</v>
      </c>
      <c r="D196" s="9" t="s">
        <v>404</v>
      </c>
      <c r="E196" s="8" t="s">
        <v>405</v>
      </c>
      <c r="F196" s="10">
        <v>0</v>
      </c>
      <c r="G196" s="10">
        <v>0</v>
      </c>
      <c r="H196" s="10">
        <v>0</v>
      </c>
      <c r="I196" s="10">
        <v>0</v>
      </c>
      <c r="J196" s="10">
        <v>0</v>
      </c>
      <c r="K196" s="10">
        <v>0</v>
      </c>
    </row>
    <row r="197" spans="1:11" ht="12.75" customHeight="1" outlineLevel="2">
      <c r="A197" s="15" t="s">
        <v>2009</v>
      </c>
      <c r="B197" s="8" t="s">
        <v>38</v>
      </c>
      <c r="C197" s="9" t="s">
        <v>367</v>
      </c>
      <c r="D197" s="9" t="s">
        <v>406</v>
      </c>
      <c r="E197" s="8" t="s">
        <v>407</v>
      </c>
      <c r="F197" s="10">
        <v>0</v>
      </c>
      <c r="G197" s="10">
        <v>0</v>
      </c>
      <c r="H197" s="10">
        <v>0</v>
      </c>
      <c r="I197" s="10">
        <v>0</v>
      </c>
      <c r="J197" s="10">
        <v>0</v>
      </c>
      <c r="K197" s="10">
        <v>0</v>
      </c>
    </row>
    <row r="198" spans="1:11" ht="12.75" customHeight="1" outlineLevel="2">
      <c r="A198" s="15" t="s">
        <v>2010</v>
      </c>
      <c r="B198" s="8" t="s">
        <v>38</v>
      </c>
      <c r="C198" s="9" t="s">
        <v>367</v>
      </c>
      <c r="D198" s="9" t="s">
        <v>408</v>
      </c>
      <c r="E198" s="8" t="s">
        <v>409</v>
      </c>
      <c r="F198" s="10">
        <v>0</v>
      </c>
      <c r="G198" s="10">
        <v>0</v>
      </c>
      <c r="H198" s="10">
        <v>0</v>
      </c>
      <c r="I198" s="10">
        <v>0</v>
      </c>
      <c r="J198" s="10">
        <v>0</v>
      </c>
      <c r="K198" s="10">
        <v>0</v>
      </c>
    </row>
    <row r="199" spans="1:11" ht="12.75" customHeight="1" outlineLevel="2">
      <c r="A199" s="15" t="s">
        <v>2011</v>
      </c>
      <c r="B199" s="8" t="s">
        <v>38</v>
      </c>
      <c r="C199" s="9" t="s">
        <v>367</v>
      </c>
      <c r="D199" s="9" t="s">
        <v>410</v>
      </c>
      <c r="E199" s="8" t="s">
        <v>411</v>
      </c>
      <c r="F199" s="10">
        <v>0</v>
      </c>
      <c r="G199" s="10">
        <v>0</v>
      </c>
      <c r="H199" s="10">
        <v>0</v>
      </c>
      <c r="I199" s="10">
        <v>0</v>
      </c>
      <c r="J199" s="10">
        <v>0</v>
      </c>
      <c r="K199" s="10">
        <v>0</v>
      </c>
    </row>
    <row r="200" spans="1:11" ht="12.75" customHeight="1" outlineLevel="2">
      <c r="A200" s="15" t="s">
        <v>2012</v>
      </c>
      <c r="B200" s="8" t="s">
        <v>38</v>
      </c>
      <c r="C200" s="9" t="s">
        <v>367</v>
      </c>
      <c r="D200" s="9" t="s">
        <v>412</v>
      </c>
      <c r="E200" s="8" t="s">
        <v>413</v>
      </c>
      <c r="F200" s="10">
        <v>0</v>
      </c>
      <c r="G200" s="10">
        <v>0</v>
      </c>
      <c r="H200" s="10">
        <v>0</v>
      </c>
      <c r="I200" s="10">
        <v>0</v>
      </c>
      <c r="J200" s="10">
        <v>0</v>
      </c>
      <c r="K200" s="10">
        <v>0</v>
      </c>
    </row>
    <row r="201" spans="1:11" ht="12.75" customHeight="1" outlineLevel="2">
      <c r="A201" s="15" t="s">
        <v>2013</v>
      </c>
      <c r="B201" s="8" t="s">
        <v>38</v>
      </c>
      <c r="C201" s="9" t="s">
        <v>367</v>
      </c>
      <c r="D201" s="9" t="s">
        <v>414</v>
      </c>
      <c r="E201" s="8" t="s">
        <v>415</v>
      </c>
      <c r="F201" s="10">
        <v>0</v>
      </c>
      <c r="G201" s="10">
        <v>0</v>
      </c>
      <c r="H201" s="10">
        <v>0</v>
      </c>
      <c r="I201" s="10">
        <v>0</v>
      </c>
      <c r="J201" s="10">
        <v>0</v>
      </c>
      <c r="K201" s="10">
        <v>0</v>
      </c>
    </row>
    <row r="202" spans="1:11" ht="12.75" customHeight="1" outlineLevel="2">
      <c r="A202" s="15" t="s">
        <v>2014</v>
      </c>
      <c r="B202" s="8" t="s">
        <v>38</v>
      </c>
      <c r="C202" s="9" t="s">
        <v>367</v>
      </c>
      <c r="D202" s="9" t="s">
        <v>416</v>
      </c>
      <c r="E202" s="8" t="s">
        <v>417</v>
      </c>
      <c r="F202" s="10">
        <v>0</v>
      </c>
      <c r="G202" s="10">
        <v>0</v>
      </c>
      <c r="H202" s="10">
        <v>0</v>
      </c>
      <c r="I202" s="10">
        <v>0</v>
      </c>
      <c r="J202" s="10">
        <v>0</v>
      </c>
      <c r="K202" s="10">
        <v>0</v>
      </c>
    </row>
    <row r="203" spans="1:11" ht="12.75" customHeight="1" outlineLevel="2">
      <c r="A203" s="15" t="s">
        <v>2015</v>
      </c>
      <c r="B203" s="8" t="s">
        <v>38</v>
      </c>
      <c r="C203" s="9" t="s">
        <v>367</v>
      </c>
      <c r="D203" s="9" t="s">
        <v>418</v>
      </c>
      <c r="E203" s="8" t="s">
        <v>419</v>
      </c>
      <c r="F203" s="10">
        <v>0</v>
      </c>
      <c r="G203" s="10">
        <v>0</v>
      </c>
      <c r="H203" s="10">
        <v>0</v>
      </c>
      <c r="I203" s="10">
        <v>0</v>
      </c>
      <c r="J203" s="10">
        <v>0</v>
      </c>
      <c r="K203" s="10">
        <v>0</v>
      </c>
    </row>
    <row r="204" spans="1:11" ht="12.75" customHeight="1" outlineLevel="2">
      <c r="A204" s="15" t="s">
        <v>2016</v>
      </c>
      <c r="B204" s="8" t="s">
        <v>38</v>
      </c>
      <c r="C204" s="9" t="s">
        <v>367</v>
      </c>
      <c r="D204" s="9" t="s">
        <v>420</v>
      </c>
      <c r="E204" s="8" t="s">
        <v>421</v>
      </c>
      <c r="F204" s="10">
        <v>774106</v>
      </c>
      <c r="G204" s="10">
        <v>0</v>
      </c>
      <c r="H204" s="10">
        <v>774106</v>
      </c>
      <c r="I204" s="10">
        <v>0</v>
      </c>
      <c r="J204" s="10">
        <v>774106</v>
      </c>
      <c r="K204" s="10">
        <v>2583770</v>
      </c>
    </row>
    <row r="205" spans="1:11" ht="12.75" customHeight="1" outlineLevel="2">
      <c r="A205" s="15" t="s">
        <v>2017</v>
      </c>
      <c r="B205" s="8" t="s">
        <v>38</v>
      </c>
      <c r="C205" s="9" t="s">
        <v>367</v>
      </c>
      <c r="D205" s="9" t="s">
        <v>422</v>
      </c>
      <c r="E205" s="8" t="s">
        <v>423</v>
      </c>
      <c r="F205" s="10">
        <v>0</v>
      </c>
      <c r="G205" s="10">
        <v>0</v>
      </c>
      <c r="H205" s="10">
        <v>0</v>
      </c>
      <c r="I205" s="10">
        <v>0</v>
      </c>
      <c r="J205" s="10">
        <v>0</v>
      </c>
      <c r="K205" s="10">
        <v>0</v>
      </c>
    </row>
    <row r="206" spans="1:11" ht="12.75" customHeight="1" outlineLevel="2">
      <c r="A206" s="15" t="s">
        <v>2018</v>
      </c>
      <c r="B206" s="8" t="s">
        <v>38</v>
      </c>
      <c r="C206" s="9" t="s">
        <v>367</v>
      </c>
      <c r="D206" s="9" t="s">
        <v>424</v>
      </c>
      <c r="E206" s="8" t="s">
        <v>425</v>
      </c>
      <c r="F206" s="10">
        <v>0</v>
      </c>
      <c r="G206" s="10">
        <v>0</v>
      </c>
      <c r="H206" s="10">
        <v>0</v>
      </c>
      <c r="I206" s="10">
        <v>0</v>
      </c>
      <c r="J206" s="10">
        <v>0</v>
      </c>
      <c r="K206" s="10">
        <v>0</v>
      </c>
    </row>
    <row r="207" spans="1:11" ht="12.75" customHeight="1" outlineLevel="2">
      <c r="A207" s="15" t="s">
        <v>2019</v>
      </c>
      <c r="B207" s="8" t="s">
        <v>38</v>
      </c>
      <c r="C207" s="9" t="s">
        <v>367</v>
      </c>
      <c r="D207" s="9" t="s">
        <v>426</v>
      </c>
      <c r="E207" s="8" t="s">
        <v>427</v>
      </c>
      <c r="F207" s="10">
        <v>148732</v>
      </c>
      <c r="G207" s="10">
        <v>0</v>
      </c>
      <c r="H207" s="10">
        <v>148732</v>
      </c>
      <c r="I207" s="10">
        <v>0</v>
      </c>
      <c r="J207" s="10">
        <v>148732</v>
      </c>
      <c r="K207" s="10">
        <v>810665</v>
      </c>
    </row>
    <row r="208" spans="1:11" ht="12.75" customHeight="1" outlineLevel="2">
      <c r="A208" s="15" t="s">
        <v>2020</v>
      </c>
      <c r="B208" s="8" t="s">
        <v>38</v>
      </c>
      <c r="C208" s="9" t="s">
        <v>367</v>
      </c>
      <c r="D208" s="9" t="s">
        <v>428</v>
      </c>
      <c r="E208" s="8" t="s">
        <v>429</v>
      </c>
      <c r="F208" s="10">
        <v>1000</v>
      </c>
      <c r="G208" s="10">
        <v>0</v>
      </c>
      <c r="H208" s="10">
        <v>1000</v>
      </c>
      <c r="I208" s="10">
        <v>0</v>
      </c>
      <c r="J208" s="10">
        <v>1000</v>
      </c>
      <c r="K208" s="10">
        <v>1000</v>
      </c>
    </row>
    <row r="209" spans="1:11" ht="12.75" customHeight="1" outlineLevel="2">
      <c r="A209" s="15" t="s">
        <v>2021</v>
      </c>
      <c r="B209" s="8" t="s">
        <v>38</v>
      </c>
      <c r="C209" s="9" t="s">
        <v>367</v>
      </c>
      <c r="D209" s="9" t="s">
        <v>430</v>
      </c>
      <c r="E209" s="8" t="s">
        <v>431</v>
      </c>
      <c r="F209" s="10">
        <v>0</v>
      </c>
      <c r="G209" s="10">
        <v>0</v>
      </c>
      <c r="H209" s="10">
        <v>0</v>
      </c>
      <c r="I209" s="10">
        <v>0</v>
      </c>
      <c r="J209" s="10">
        <v>0</v>
      </c>
      <c r="K209" s="10">
        <v>0</v>
      </c>
    </row>
    <row r="210" spans="1:11" ht="12.75" customHeight="1" outlineLevel="2">
      <c r="A210" s="15" t="s">
        <v>2022</v>
      </c>
      <c r="B210" s="8" t="s">
        <v>38</v>
      </c>
      <c r="C210" s="9" t="s">
        <v>367</v>
      </c>
      <c r="D210" s="9" t="s">
        <v>432</v>
      </c>
      <c r="E210" s="8" t="s">
        <v>433</v>
      </c>
      <c r="F210" s="10">
        <v>0</v>
      </c>
      <c r="G210" s="10">
        <v>0</v>
      </c>
      <c r="H210" s="10">
        <v>0</v>
      </c>
      <c r="I210" s="10">
        <v>0</v>
      </c>
      <c r="J210" s="10">
        <v>0</v>
      </c>
      <c r="K210" s="10">
        <v>0</v>
      </c>
    </row>
    <row r="211" spans="1:11" ht="12.75" customHeight="1" outlineLevel="2">
      <c r="A211" s="15" t="s">
        <v>2023</v>
      </c>
      <c r="B211" s="8" t="s">
        <v>38</v>
      </c>
      <c r="C211" s="9" t="s">
        <v>367</v>
      </c>
      <c r="D211" s="9" t="s">
        <v>434</v>
      </c>
      <c r="E211" s="8" t="s">
        <v>435</v>
      </c>
      <c r="F211" s="10">
        <v>0</v>
      </c>
      <c r="G211" s="10">
        <v>0</v>
      </c>
      <c r="H211" s="10">
        <v>0</v>
      </c>
      <c r="I211" s="10">
        <v>0</v>
      </c>
      <c r="J211" s="10">
        <v>0</v>
      </c>
      <c r="K211" s="10">
        <v>0</v>
      </c>
    </row>
    <row r="212" spans="1:11" ht="12.75" customHeight="1" outlineLevel="2">
      <c r="A212" s="15" t="s">
        <v>2024</v>
      </c>
      <c r="B212" s="8" t="s">
        <v>38</v>
      </c>
      <c r="C212" s="9" t="s">
        <v>367</v>
      </c>
      <c r="D212" s="9" t="s">
        <v>436</v>
      </c>
      <c r="E212" s="8" t="s">
        <v>437</v>
      </c>
      <c r="F212" s="10">
        <v>0</v>
      </c>
      <c r="G212" s="10">
        <v>0</v>
      </c>
      <c r="H212" s="10">
        <v>0</v>
      </c>
      <c r="I212" s="10">
        <v>0</v>
      </c>
      <c r="J212" s="10">
        <v>0</v>
      </c>
      <c r="K212" s="10">
        <v>0</v>
      </c>
    </row>
    <row r="213" spans="1:11" ht="12.75" customHeight="1" outlineLevel="2">
      <c r="A213" s="15" t="s">
        <v>2025</v>
      </c>
      <c r="B213" s="8" t="s">
        <v>38</v>
      </c>
      <c r="C213" s="9" t="s">
        <v>367</v>
      </c>
      <c r="D213" s="9" t="s">
        <v>438</v>
      </c>
      <c r="E213" s="8" t="s">
        <v>439</v>
      </c>
      <c r="F213" s="10">
        <v>0</v>
      </c>
      <c r="G213" s="10">
        <v>0</v>
      </c>
      <c r="H213" s="10">
        <v>0</v>
      </c>
      <c r="I213" s="10">
        <v>0</v>
      </c>
      <c r="J213" s="10">
        <v>0</v>
      </c>
      <c r="K213" s="10">
        <v>0</v>
      </c>
    </row>
    <row r="214" spans="1:11" ht="12.75" customHeight="1" outlineLevel="2">
      <c r="A214" s="15" t="s">
        <v>2026</v>
      </c>
      <c r="B214" s="8" t="s">
        <v>38</v>
      </c>
      <c r="C214" s="9" t="s">
        <v>367</v>
      </c>
      <c r="D214" s="9" t="s">
        <v>440</v>
      </c>
      <c r="E214" s="8" t="s">
        <v>441</v>
      </c>
      <c r="F214" s="10">
        <v>0</v>
      </c>
      <c r="G214" s="10">
        <v>0</v>
      </c>
      <c r="H214" s="10">
        <v>0</v>
      </c>
      <c r="I214" s="10">
        <v>0</v>
      </c>
      <c r="J214" s="10">
        <v>0</v>
      </c>
      <c r="K214" s="10">
        <v>0</v>
      </c>
    </row>
    <row r="215" spans="1:11" ht="12.75" customHeight="1" outlineLevel="2">
      <c r="A215" s="15" t="s">
        <v>2027</v>
      </c>
      <c r="B215" s="8" t="s">
        <v>38</v>
      </c>
      <c r="C215" s="9" t="s">
        <v>367</v>
      </c>
      <c r="D215" s="9" t="s">
        <v>442</v>
      </c>
      <c r="E215" s="8" t="s">
        <v>443</v>
      </c>
      <c r="F215" s="10">
        <v>0</v>
      </c>
      <c r="G215" s="10">
        <v>0</v>
      </c>
      <c r="H215" s="10">
        <v>0</v>
      </c>
      <c r="I215" s="10">
        <v>0</v>
      </c>
      <c r="J215" s="10">
        <v>0</v>
      </c>
      <c r="K215" s="10">
        <v>0</v>
      </c>
    </row>
    <row r="216" spans="1:11" ht="12.75" customHeight="1" outlineLevel="2">
      <c r="A216" s="15" t="s">
        <v>2028</v>
      </c>
      <c r="B216" s="8" t="s">
        <v>38</v>
      </c>
      <c r="C216" s="9" t="s">
        <v>367</v>
      </c>
      <c r="D216" s="9" t="s">
        <v>444</v>
      </c>
      <c r="E216" s="8" t="s">
        <v>445</v>
      </c>
      <c r="F216" s="10">
        <v>0</v>
      </c>
      <c r="G216" s="10">
        <v>0</v>
      </c>
      <c r="H216" s="10">
        <v>0</v>
      </c>
      <c r="I216" s="10">
        <v>0</v>
      </c>
      <c r="J216" s="10">
        <v>0</v>
      </c>
      <c r="K216" s="10">
        <v>0</v>
      </c>
    </row>
    <row r="217" spans="1:11" ht="12.75" customHeight="1" outlineLevel="2">
      <c r="A217" s="15" t="s">
        <v>2029</v>
      </c>
      <c r="B217" s="8" t="s">
        <v>38</v>
      </c>
      <c r="C217" s="9" t="s">
        <v>367</v>
      </c>
      <c r="D217" s="9" t="s">
        <v>446</v>
      </c>
      <c r="E217" s="8" t="s">
        <v>447</v>
      </c>
      <c r="F217" s="10">
        <v>0</v>
      </c>
      <c r="G217" s="10">
        <v>0</v>
      </c>
      <c r="H217" s="10">
        <v>0</v>
      </c>
      <c r="I217" s="10">
        <v>0</v>
      </c>
      <c r="J217" s="10">
        <v>0</v>
      </c>
      <c r="K217" s="10">
        <v>0</v>
      </c>
    </row>
    <row r="218" spans="1:11" ht="12.75" customHeight="1" outlineLevel="2">
      <c r="A218" s="15" t="s">
        <v>2030</v>
      </c>
      <c r="B218" s="8" t="s">
        <v>38</v>
      </c>
      <c r="C218" s="9" t="s">
        <v>367</v>
      </c>
      <c r="D218" s="9" t="s">
        <v>448</v>
      </c>
      <c r="E218" s="8" t="s">
        <v>449</v>
      </c>
      <c r="F218" s="10">
        <v>0</v>
      </c>
      <c r="G218" s="10">
        <v>0</v>
      </c>
      <c r="H218" s="10">
        <v>0</v>
      </c>
      <c r="I218" s="10">
        <v>0</v>
      </c>
      <c r="J218" s="10">
        <v>0</v>
      </c>
      <c r="K218" s="10">
        <v>0</v>
      </c>
    </row>
    <row r="219" spans="1:11" ht="12.75" customHeight="1" outlineLevel="2">
      <c r="A219" s="15" t="s">
        <v>2031</v>
      </c>
      <c r="B219" s="8" t="s">
        <v>38</v>
      </c>
      <c r="C219" s="9" t="s">
        <v>367</v>
      </c>
      <c r="D219" s="9" t="s">
        <v>450</v>
      </c>
      <c r="E219" s="8" t="s">
        <v>451</v>
      </c>
      <c r="F219" s="10">
        <v>0</v>
      </c>
      <c r="G219" s="10">
        <v>0</v>
      </c>
      <c r="H219" s="10">
        <v>0</v>
      </c>
      <c r="I219" s="10">
        <v>0</v>
      </c>
      <c r="J219" s="10">
        <v>0</v>
      </c>
      <c r="K219" s="10">
        <v>0</v>
      </c>
    </row>
    <row r="220" spans="1:11" ht="12.75" customHeight="1" outlineLevel="2">
      <c r="A220" s="15" t="s">
        <v>2032</v>
      </c>
      <c r="B220" s="8" t="s">
        <v>38</v>
      </c>
      <c r="C220" s="9" t="s">
        <v>367</v>
      </c>
      <c r="D220" s="9" t="s">
        <v>452</v>
      </c>
      <c r="E220" s="8" t="s">
        <v>453</v>
      </c>
      <c r="F220" s="10">
        <v>0</v>
      </c>
      <c r="G220" s="10">
        <v>0</v>
      </c>
      <c r="H220" s="10">
        <v>0</v>
      </c>
      <c r="I220" s="10">
        <v>0</v>
      </c>
      <c r="J220" s="10">
        <v>0</v>
      </c>
      <c r="K220" s="10">
        <v>0</v>
      </c>
    </row>
    <row r="221" spans="1:11" ht="12.75" customHeight="1" outlineLevel="2">
      <c r="A221" s="15" t="s">
        <v>2033</v>
      </c>
      <c r="B221" s="8" t="s">
        <v>38</v>
      </c>
      <c r="C221" s="9" t="s">
        <v>367</v>
      </c>
      <c r="D221" s="9" t="s">
        <v>454</v>
      </c>
      <c r="E221" s="8" t="s">
        <v>455</v>
      </c>
      <c r="F221" s="10">
        <v>0</v>
      </c>
      <c r="G221" s="10">
        <v>0</v>
      </c>
      <c r="H221" s="10">
        <v>0</v>
      </c>
      <c r="I221" s="10">
        <v>0</v>
      </c>
      <c r="J221" s="10">
        <v>0</v>
      </c>
      <c r="K221" s="10">
        <v>0</v>
      </c>
    </row>
    <row r="222" spans="1:11" ht="12.75" customHeight="1" outlineLevel="2">
      <c r="A222" s="15" t="s">
        <v>2034</v>
      </c>
      <c r="B222" s="8" t="s">
        <v>38</v>
      </c>
      <c r="C222" s="9" t="s">
        <v>367</v>
      </c>
      <c r="D222" s="9" t="s">
        <v>456</v>
      </c>
      <c r="E222" s="8" t="s">
        <v>457</v>
      </c>
      <c r="F222" s="10">
        <v>0</v>
      </c>
      <c r="G222" s="10">
        <v>0</v>
      </c>
      <c r="H222" s="10">
        <v>0</v>
      </c>
      <c r="I222" s="10">
        <v>0</v>
      </c>
      <c r="J222" s="10">
        <v>0</v>
      </c>
      <c r="K222" s="10">
        <v>0</v>
      </c>
    </row>
    <row r="223" spans="1:11" ht="12.75" customHeight="1" outlineLevel="2">
      <c r="A223" s="15" t="s">
        <v>2035</v>
      </c>
      <c r="B223" s="8" t="s">
        <v>38</v>
      </c>
      <c r="C223" s="9" t="s">
        <v>367</v>
      </c>
      <c r="D223" s="9" t="s">
        <v>458</v>
      </c>
      <c r="E223" s="8" t="s">
        <v>459</v>
      </c>
      <c r="F223" s="10">
        <v>0</v>
      </c>
      <c r="G223" s="10">
        <v>0</v>
      </c>
      <c r="H223" s="10">
        <v>0</v>
      </c>
      <c r="I223" s="10">
        <v>0</v>
      </c>
      <c r="J223" s="10">
        <v>0</v>
      </c>
      <c r="K223" s="10">
        <v>0</v>
      </c>
    </row>
    <row r="224" spans="1:11" ht="12.75" customHeight="1" outlineLevel="2">
      <c r="A224" s="15" t="s">
        <v>2036</v>
      </c>
      <c r="B224" s="8" t="s">
        <v>38</v>
      </c>
      <c r="C224" s="9" t="s">
        <v>367</v>
      </c>
      <c r="D224" s="9" t="s">
        <v>460</v>
      </c>
      <c r="E224" s="8" t="s">
        <v>461</v>
      </c>
      <c r="F224" s="10">
        <v>0</v>
      </c>
      <c r="G224" s="10">
        <v>0</v>
      </c>
      <c r="H224" s="10">
        <v>0</v>
      </c>
      <c r="I224" s="10">
        <v>0</v>
      </c>
      <c r="J224" s="10">
        <v>0</v>
      </c>
      <c r="K224" s="10">
        <v>0</v>
      </c>
    </row>
    <row r="225" spans="1:11" ht="12.75" customHeight="1" outlineLevel="2">
      <c r="A225" s="15" t="s">
        <v>2037</v>
      </c>
      <c r="B225" s="8" t="s">
        <v>38</v>
      </c>
      <c r="C225" s="9" t="s">
        <v>367</v>
      </c>
      <c r="D225" s="9" t="s">
        <v>462</v>
      </c>
      <c r="E225" s="8" t="s">
        <v>463</v>
      </c>
      <c r="F225" s="10">
        <v>45551</v>
      </c>
      <c r="G225" s="10">
        <v>0</v>
      </c>
      <c r="H225" s="10">
        <v>45551</v>
      </c>
      <c r="I225" s="10">
        <v>0</v>
      </c>
      <c r="J225" s="10">
        <v>45551</v>
      </c>
      <c r="K225" s="10">
        <v>361063</v>
      </c>
    </row>
    <row r="226" spans="1:11" ht="12.75" customHeight="1" outlineLevel="2">
      <c r="A226" s="15" t="s">
        <v>2038</v>
      </c>
      <c r="B226" s="8" t="s">
        <v>38</v>
      </c>
      <c r="C226" s="9" t="s">
        <v>367</v>
      </c>
      <c r="D226" s="9" t="s">
        <v>464</v>
      </c>
      <c r="E226" s="8" t="s">
        <v>465</v>
      </c>
      <c r="F226" s="10">
        <v>49732</v>
      </c>
      <c r="G226" s="10">
        <v>0</v>
      </c>
      <c r="H226" s="10">
        <v>49732</v>
      </c>
      <c r="I226" s="10">
        <v>0</v>
      </c>
      <c r="J226" s="10">
        <v>49732</v>
      </c>
      <c r="K226" s="10">
        <v>2</v>
      </c>
    </row>
    <row r="227" spans="1:11" ht="12.75" customHeight="1" outlineLevel="2">
      <c r="A227" s="15" t="s">
        <v>2039</v>
      </c>
      <c r="B227" s="8" t="s">
        <v>38</v>
      </c>
      <c r="C227" s="9" t="s">
        <v>367</v>
      </c>
      <c r="D227" s="9" t="s">
        <v>466</v>
      </c>
      <c r="E227" s="8" t="s">
        <v>467</v>
      </c>
      <c r="F227" s="10">
        <v>252022</v>
      </c>
      <c r="G227" s="10">
        <v>0</v>
      </c>
      <c r="H227" s="10">
        <v>252022</v>
      </c>
      <c r="I227" s="10">
        <v>0</v>
      </c>
      <c r="J227" s="10">
        <v>252022</v>
      </c>
      <c r="K227" s="10">
        <v>1018490</v>
      </c>
    </row>
    <row r="228" spans="1:11" ht="12.75" customHeight="1" outlineLevel="2">
      <c r="A228" s="15" t="s">
        <v>2040</v>
      </c>
      <c r="B228" s="8" t="s">
        <v>38</v>
      </c>
      <c r="C228" s="9" t="s">
        <v>367</v>
      </c>
      <c r="D228" s="9" t="s">
        <v>468</v>
      </c>
      <c r="E228" s="8" t="s">
        <v>469</v>
      </c>
      <c r="F228" s="10">
        <v>1000</v>
      </c>
      <c r="G228" s="10">
        <v>0</v>
      </c>
      <c r="H228" s="10">
        <v>1000</v>
      </c>
      <c r="I228" s="10">
        <v>0</v>
      </c>
      <c r="J228" s="10">
        <v>1000</v>
      </c>
      <c r="K228" s="10">
        <v>1000</v>
      </c>
    </row>
    <row r="229" spans="1:11" ht="12.75" customHeight="1" outlineLevel="2">
      <c r="A229" s="15" t="s">
        <v>2041</v>
      </c>
      <c r="B229" s="8" t="s">
        <v>38</v>
      </c>
      <c r="C229" s="9" t="s">
        <v>367</v>
      </c>
      <c r="D229" s="9" t="s">
        <v>470</v>
      </c>
      <c r="E229" s="8" t="s">
        <v>290</v>
      </c>
      <c r="F229" s="10">
        <v>0</v>
      </c>
      <c r="G229" s="10">
        <v>0</v>
      </c>
      <c r="H229" s="10">
        <v>0</v>
      </c>
      <c r="I229" s="10">
        <v>0</v>
      </c>
      <c r="J229" s="10">
        <v>0</v>
      </c>
      <c r="K229" s="10">
        <v>0</v>
      </c>
    </row>
    <row r="230" spans="1:11" ht="12.75" customHeight="1" outlineLevel="2">
      <c r="A230" s="15" t="s">
        <v>2042</v>
      </c>
      <c r="B230" s="8" t="s">
        <v>38</v>
      </c>
      <c r="C230" s="9" t="s">
        <v>367</v>
      </c>
      <c r="D230" s="9" t="s">
        <v>471</v>
      </c>
      <c r="E230" s="8" t="s">
        <v>472</v>
      </c>
      <c r="F230" s="10">
        <v>0</v>
      </c>
      <c r="G230" s="10">
        <v>0</v>
      </c>
      <c r="H230" s="10">
        <v>0</v>
      </c>
      <c r="I230" s="10">
        <v>0</v>
      </c>
      <c r="J230" s="10">
        <v>0</v>
      </c>
      <c r="K230" s="10">
        <v>0</v>
      </c>
    </row>
    <row r="231" spans="1:11" ht="12.75" customHeight="1" outlineLevel="1" thickBot="1">
      <c r="A231" s="15" t="s">
        <v>2043</v>
      </c>
      <c r="C231" s="9" t="s">
        <v>367</v>
      </c>
      <c r="E231" s="11" t="s">
        <v>1771</v>
      </c>
      <c r="F231" s="12">
        <v>1814468</v>
      </c>
      <c r="G231" s="12">
        <v>0</v>
      </c>
      <c r="H231" s="12">
        <v>1814468</v>
      </c>
      <c r="I231" s="12">
        <v>0</v>
      </c>
      <c r="J231" s="12">
        <v>1814468</v>
      </c>
      <c r="K231" s="12">
        <v>6309907</v>
      </c>
    </row>
    <row r="232" spans="1:11" ht="12.75" customHeight="1" outlineLevel="2" thickTop="1">
      <c r="A232" s="15" t="s">
        <v>38</v>
      </c>
      <c r="C232" s="9" t="s">
        <v>473</v>
      </c>
    </row>
    <row r="233" spans="1:11" ht="12.75" customHeight="1" outlineLevel="2">
      <c r="A233" s="15" t="s">
        <v>2044</v>
      </c>
      <c r="B233" s="8" t="s">
        <v>38</v>
      </c>
      <c r="C233" s="9" t="s">
        <v>473</v>
      </c>
      <c r="D233" s="9" t="s">
        <v>474</v>
      </c>
      <c r="E233" s="8" t="s">
        <v>475</v>
      </c>
      <c r="F233" s="10">
        <v>0</v>
      </c>
      <c r="G233" s="10">
        <v>0</v>
      </c>
      <c r="H233" s="10">
        <v>0</v>
      </c>
      <c r="I233" s="10">
        <v>0</v>
      </c>
      <c r="J233" s="10">
        <v>0</v>
      </c>
      <c r="K233" s="10">
        <v>0</v>
      </c>
    </row>
    <row r="234" spans="1:11" ht="12.75" customHeight="1" outlineLevel="2">
      <c r="A234" s="15" t="s">
        <v>2045</v>
      </c>
      <c r="B234" s="8" t="s">
        <v>38</v>
      </c>
      <c r="C234" s="9" t="s">
        <v>473</v>
      </c>
      <c r="D234" s="9" t="s">
        <v>476</v>
      </c>
      <c r="E234" s="8" t="s">
        <v>477</v>
      </c>
      <c r="F234" s="10">
        <v>0</v>
      </c>
      <c r="G234" s="10">
        <v>0</v>
      </c>
      <c r="H234" s="10">
        <v>0</v>
      </c>
      <c r="I234" s="10">
        <v>0</v>
      </c>
      <c r="J234" s="10">
        <v>0</v>
      </c>
      <c r="K234" s="10">
        <v>0</v>
      </c>
    </row>
    <row r="235" spans="1:11" ht="12.75" customHeight="1" outlineLevel="2">
      <c r="A235" s="15" t="s">
        <v>2046</v>
      </c>
      <c r="B235" s="8" t="s">
        <v>38</v>
      </c>
      <c r="C235" s="9" t="s">
        <v>473</v>
      </c>
      <c r="D235" s="9" t="s">
        <v>478</v>
      </c>
      <c r="E235" s="8" t="s">
        <v>479</v>
      </c>
      <c r="F235" s="10">
        <v>0</v>
      </c>
      <c r="G235" s="10">
        <v>0</v>
      </c>
      <c r="H235" s="10">
        <v>0</v>
      </c>
      <c r="I235" s="10">
        <v>0</v>
      </c>
      <c r="J235" s="10">
        <v>0</v>
      </c>
      <c r="K235" s="10">
        <v>0</v>
      </c>
    </row>
    <row r="236" spans="1:11" ht="12.75" customHeight="1" outlineLevel="2">
      <c r="A236" s="15" t="s">
        <v>2047</v>
      </c>
      <c r="B236" s="8" t="s">
        <v>38</v>
      </c>
      <c r="C236" s="9" t="s">
        <v>473</v>
      </c>
      <c r="D236" s="9" t="s">
        <v>480</v>
      </c>
      <c r="E236" s="8" t="s">
        <v>481</v>
      </c>
      <c r="F236" s="10">
        <v>0</v>
      </c>
      <c r="G236" s="10">
        <v>0</v>
      </c>
      <c r="H236" s="10">
        <v>0</v>
      </c>
      <c r="I236" s="10">
        <v>0</v>
      </c>
      <c r="J236" s="10">
        <v>0</v>
      </c>
      <c r="K236" s="10">
        <v>0</v>
      </c>
    </row>
    <row r="237" spans="1:11" ht="12.75" customHeight="1" outlineLevel="2">
      <c r="A237" s="15" t="s">
        <v>2048</v>
      </c>
      <c r="B237" s="8" t="s">
        <v>38</v>
      </c>
      <c r="C237" s="9" t="s">
        <v>473</v>
      </c>
      <c r="D237" s="9" t="s">
        <v>482</v>
      </c>
      <c r="E237" s="8" t="s">
        <v>483</v>
      </c>
      <c r="F237" s="10">
        <v>0</v>
      </c>
      <c r="G237" s="10">
        <v>0</v>
      </c>
      <c r="H237" s="10">
        <v>0</v>
      </c>
      <c r="I237" s="10">
        <v>0</v>
      </c>
      <c r="J237" s="10">
        <v>0</v>
      </c>
      <c r="K237" s="10">
        <v>0</v>
      </c>
    </row>
    <row r="238" spans="1:11" ht="12.75" customHeight="1" outlineLevel="2">
      <c r="A238" s="15" t="s">
        <v>2049</v>
      </c>
      <c r="B238" s="8" t="s">
        <v>38</v>
      </c>
      <c r="C238" s="9" t="s">
        <v>473</v>
      </c>
      <c r="D238" s="9" t="s">
        <v>484</v>
      </c>
      <c r="E238" s="8" t="s">
        <v>485</v>
      </c>
      <c r="F238" s="10">
        <v>0</v>
      </c>
      <c r="G238" s="10">
        <v>0</v>
      </c>
      <c r="H238" s="10">
        <v>0</v>
      </c>
      <c r="I238" s="10">
        <v>0</v>
      </c>
      <c r="J238" s="10">
        <v>0</v>
      </c>
      <c r="K238" s="10">
        <v>0</v>
      </c>
    </row>
    <row r="239" spans="1:11" ht="12.75" customHeight="1" outlineLevel="2">
      <c r="A239" s="15" t="s">
        <v>2050</v>
      </c>
      <c r="B239" s="8" t="s">
        <v>38</v>
      </c>
      <c r="C239" s="9" t="s">
        <v>473</v>
      </c>
      <c r="D239" s="9" t="s">
        <v>486</v>
      </c>
      <c r="E239" s="8" t="s">
        <v>487</v>
      </c>
      <c r="F239" s="10">
        <v>194020</v>
      </c>
      <c r="G239" s="10">
        <v>0</v>
      </c>
      <c r="H239" s="10">
        <v>194020</v>
      </c>
      <c r="I239" s="10">
        <v>0</v>
      </c>
      <c r="J239" s="10">
        <v>194020</v>
      </c>
      <c r="K239" s="10">
        <v>0</v>
      </c>
    </row>
    <row r="240" spans="1:11" ht="12.75" customHeight="1" outlineLevel="2">
      <c r="A240" s="15" t="s">
        <v>2051</v>
      </c>
      <c r="B240" s="8" t="s">
        <v>38</v>
      </c>
      <c r="C240" s="9" t="s">
        <v>473</v>
      </c>
      <c r="D240" s="9" t="s">
        <v>488</v>
      </c>
      <c r="E240" s="8" t="s">
        <v>489</v>
      </c>
      <c r="F240" s="10">
        <v>0</v>
      </c>
      <c r="G240" s="10">
        <v>0</v>
      </c>
      <c r="H240" s="10">
        <v>0</v>
      </c>
      <c r="I240" s="10">
        <v>0</v>
      </c>
      <c r="J240" s="10">
        <v>0</v>
      </c>
      <c r="K240" s="10">
        <v>0</v>
      </c>
    </row>
    <row r="241" spans="1:11" ht="12.75" customHeight="1" outlineLevel="2">
      <c r="A241" s="15" t="s">
        <v>2052</v>
      </c>
      <c r="B241" s="8" t="s">
        <v>38</v>
      </c>
      <c r="C241" s="9" t="s">
        <v>473</v>
      </c>
      <c r="D241" s="9" t="s">
        <v>490</v>
      </c>
      <c r="E241" s="8" t="s">
        <v>491</v>
      </c>
      <c r="F241" s="10">
        <v>0</v>
      </c>
      <c r="G241" s="10">
        <v>0</v>
      </c>
      <c r="H241" s="10">
        <v>0</v>
      </c>
      <c r="I241" s="10">
        <v>0</v>
      </c>
      <c r="J241" s="10">
        <v>0</v>
      </c>
      <c r="K241" s="10">
        <v>0</v>
      </c>
    </row>
    <row r="242" spans="1:11" ht="12.75" customHeight="1" outlineLevel="2">
      <c r="A242" s="15" t="s">
        <v>2053</v>
      </c>
      <c r="B242" s="8" t="s">
        <v>38</v>
      </c>
      <c r="C242" s="9" t="s">
        <v>473</v>
      </c>
      <c r="D242" s="9" t="s">
        <v>492</v>
      </c>
      <c r="E242" s="8" t="s">
        <v>493</v>
      </c>
      <c r="F242" s="10">
        <v>0</v>
      </c>
      <c r="G242" s="10">
        <v>0</v>
      </c>
      <c r="H242" s="10">
        <v>0</v>
      </c>
      <c r="I242" s="10">
        <v>0</v>
      </c>
      <c r="J242" s="10">
        <v>0</v>
      </c>
      <c r="K242" s="10">
        <v>0</v>
      </c>
    </row>
    <row r="243" spans="1:11" ht="12.75" customHeight="1" outlineLevel="2">
      <c r="A243" s="15" t="s">
        <v>2054</v>
      </c>
      <c r="B243" s="8" t="s">
        <v>38</v>
      </c>
      <c r="C243" s="9" t="s">
        <v>473</v>
      </c>
      <c r="D243" s="9" t="s">
        <v>494</v>
      </c>
      <c r="E243" s="8" t="s">
        <v>495</v>
      </c>
      <c r="F243" s="10">
        <v>0</v>
      </c>
      <c r="G243" s="10">
        <v>0</v>
      </c>
      <c r="H243" s="10">
        <v>0</v>
      </c>
      <c r="I243" s="10">
        <v>0</v>
      </c>
      <c r="J243" s="10">
        <v>0</v>
      </c>
      <c r="K243" s="10">
        <v>0</v>
      </c>
    </row>
    <row r="244" spans="1:11" ht="12.75" customHeight="1" outlineLevel="2">
      <c r="A244" s="15" t="s">
        <v>2055</v>
      </c>
      <c r="B244" s="8" t="s">
        <v>38</v>
      </c>
      <c r="C244" s="9" t="s">
        <v>473</v>
      </c>
      <c r="D244" s="9" t="s">
        <v>496</v>
      </c>
      <c r="E244" s="8" t="s">
        <v>497</v>
      </c>
      <c r="F244" s="10">
        <v>442</v>
      </c>
      <c r="G244" s="10">
        <v>0</v>
      </c>
      <c r="H244" s="10">
        <v>442</v>
      </c>
      <c r="I244" s="10">
        <v>0</v>
      </c>
      <c r="J244" s="10">
        <v>442</v>
      </c>
      <c r="K244" s="10">
        <v>0</v>
      </c>
    </row>
    <row r="245" spans="1:11" ht="12.75" customHeight="1" outlineLevel="2">
      <c r="A245" s="15" t="s">
        <v>2056</v>
      </c>
      <c r="B245" s="8" t="s">
        <v>38</v>
      </c>
      <c r="C245" s="9" t="s">
        <v>473</v>
      </c>
      <c r="D245" s="9" t="s">
        <v>498</v>
      </c>
      <c r="E245" s="8" t="s">
        <v>499</v>
      </c>
      <c r="F245" s="10">
        <v>0</v>
      </c>
      <c r="G245" s="10">
        <v>0</v>
      </c>
      <c r="H245" s="10">
        <v>0</v>
      </c>
      <c r="I245" s="10">
        <v>0</v>
      </c>
      <c r="J245" s="10">
        <v>0</v>
      </c>
      <c r="K245" s="10">
        <v>0</v>
      </c>
    </row>
    <row r="246" spans="1:11" ht="12.75" customHeight="1" outlineLevel="2">
      <c r="A246" s="15" t="s">
        <v>2057</v>
      </c>
      <c r="B246" s="8" t="s">
        <v>38</v>
      </c>
      <c r="C246" s="9" t="s">
        <v>473</v>
      </c>
      <c r="D246" s="9" t="s">
        <v>500</v>
      </c>
      <c r="E246" s="8" t="s">
        <v>501</v>
      </c>
      <c r="F246" s="10">
        <v>0</v>
      </c>
      <c r="G246" s="10">
        <v>0</v>
      </c>
      <c r="H246" s="10">
        <v>0</v>
      </c>
      <c r="I246" s="10">
        <v>0</v>
      </c>
      <c r="J246" s="10">
        <v>0</v>
      </c>
      <c r="K246" s="10">
        <v>0</v>
      </c>
    </row>
    <row r="247" spans="1:11" ht="12.75" customHeight="1" outlineLevel="1" thickBot="1">
      <c r="A247" s="15" t="s">
        <v>2058</v>
      </c>
      <c r="C247" s="9" t="s">
        <v>473</v>
      </c>
      <c r="E247" s="11" t="s">
        <v>1772</v>
      </c>
      <c r="F247" s="12">
        <v>194462</v>
      </c>
      <c r="G247" s="12">
        <v>0</v>
      </c>
      <c r="H247" s="12">
        <v>194462</v>
      </c>
      <c r="I247" s="12">
        <v>0</v>
      </c>
      <c r="J247" s="12">
        <v>194462</v>
      </c>
      <c r="K247" s="12">
        <v>0</v>
      </c>
    </row>
    <row r="248" spans="1:11" ht="12.75" customHeight="1" outlineLevel="2" thickTop="1">
      <c r="A248" s="15" t="s">
        <v>38</v>
      </c>
      <c r="C248" s="9" t="s">
        <v>502</v>
      </c>
    </row>
    <row r="249" spans="1:11" ht="12.75" customHeight="1" outlineLevel="2">
      <c r="A249" s="15" t="s">
        <v>2059</v>
      </c>
      <c r="B249" s="8" t="s">
        <v>38</v>
      </c>
      <c r="C249" s="9" t="s">
        <v>502</v>
      </c>
      <c r="D249" s="9" t="s">
        <v>503</v>
      </c>
      <c r="E249" s="8" t="s">
        <v>504</v>
      </c>
      <c r="F249" s="10">
        <v>0</v>
      </c>
      <c r="G249" s="10">
        <v>0</v>
      </c>
      <c r="H249" s="10">
        <v>0</v>
      </c>
      <c r="I249" s="10">
        <v>0</v>
      </c>
      <c r="J249" s="10">
        <v>0</v>
      </c>
      <c r="K249" s="10">
        <v>0</v>
      </c>
    </row>
    <row r="250" spans="1:11" ht="12.75" customHeight="1" outlineLevel="2">
      <c r="A250" s="15" t="s">
        <v>2060</v>
      </c>
      <c r="B250" s="8" t="s">
        <v>38</v>
      </c>
      <c r="C250" s="9" t="s">
        <v>502</v>
      </c>
      <c r="D250" s="9" t="s">
        <v>505</v>
      </c>
      <c r="E250" s="8" t="s">
        <v>506</v>
      </c>
      <c r="F250" s="10">
        <v>0</v>
      </c>
      <c r="G250" s="10">
        <v>0</v>
      </c>
      <c r="H250" s="10">
        <v>0</v>
      </c>
      <c r="I250" s="10">
        <v>0</v>
      </c>
      <c r="J250" s="10">
        <v>0</v>
      </c>
      <c r="K250" s="10">
        <v>0</v>
      </c>
    </row>
    <row r="251" spans="1:11" ht="12.75" customHeight="1" outlineLevel="2">
      <c r="A251" s="15" t="s">
        <v>2061</v>
      </c>
      <c r="B251" s="8" t="s">
        <v>38</v>
      </c>
      <c r="C251" s="9" t="s">
        <v>502</v>
      </c>
      <c r="D251" s="9" t="s">
        <v>507</v>
      </c>
      <c r="E251" s="8" t="s">
        <v>508</v>
      </c>
      <c r="F251" s="10">
        <v>0</v>
      </c>
      <c r="G251" s="10">
        <v>0</v>
      </c>
      <c r="H251" s="10">
        <v>0</v>
      </c>
      <c r="I251" s="10">
        <v>0</v>
      </c>
      <c r="J251" s="10">
        <v>0</v>
      </c>
      <c r="K251" s="10">
        <v>0</v>
      </c>
    </row>
    <row r="252" spans="1:11" ht="12.75" customHeight="1" outlineLevel="2">
      <c r="A252" s="15" t="s">
        <v>2062</v>
      </c>
      <c r="B252" s="8" t="s">
        <v>38</v>
      </c>
      <c r="C252" s="9" t="s">
        <v>502</v>
      </c>
      <c r="D252" s="9" t="s">
        <v>509</v>
      </c>
      <c r="E252" s="8" t="s">
        <v>510</v>
      </c>
      <c r="F252" s="10">
        <v>0</v>
      </c>
      <c r="G252" s="10">
        <v>0</v>
      </c>
      <c r="H252" s="10">
        <v>0</v>
      </c>
      <c r="I252" s="10">
        <v>0</v>
      </c>
      <c r="J252" s="10">
        <v>0</v>
      </c>
      <c r="K252" s="10">
        <v>0</v>
      </c>
    </row>
    <row r="253" spans="1:11" ht="12.75" customHeight="1" outlineLevel="1" thickBot="1">
      <c r="A253" s="15" t="s">
        <v>2063</v>
      </c>
      <c r="C253" s="9" t="s">
        <v>502</v>
      </c>
      <c r="E253" s="11" t="s">
        <v>1773</v>
      </c>
      <c r="F253" s="12">
        <v>0</v>
      </c>
      <c r="G253" s="12">
        <v>0</v>
      </c>
      <c r="H253" s="12">
        <v>0</v>
      </c>
      <c r="I253" s="12">
        <v>0</v>
      </c>
      <c r="J253" s="12">
        <v>0</v>
      </c>
      <c r="K253" s="12">
        <v>0</v>
      </c>
    </row>
    <row r="254" spans="1:11" ht="12.75" customHeight="1" outlineLevel="2" thickTop="1">
      <c r="A254" s="15" t="s">
        <v>38</v>
      </c>
      <c r="C254" s="9" t="s">
        <v>511</v>
      </c>
    </row>
    <row r="255" spans="1:11" ht="12.75" customHeight="1" outlineLevel="2">
      <c r="A255" s="15" t="s">
        <v>2064</v>
      </c>
      <c r="B255" s="8" t="s">
        <v>38</v>
      </c>
      <c r="C255" s="9" t="s">
        <v>511</v>
      </c>
      <c r="D255" s="9" t="s">
        <v>512</v>
      </c>
      <c r="E255" s="8" t="s">
        <v>513</v>
      </c>
      <c r="F255" s="10">
        <v>-160962</v>
      </c>
      <c r="G255" s="10">
        <v>0</v>
      </c>
      <c r="H255" s="10">
        <v>-160962</v>
      </c>
      <c r="I255" s="10">
        <v>0</v>
      </c>
      <c r="J255" s="10">
        <v>-160962</v>
      </c>
      <c r="K255" s="10">
        <v>-65257</v>
      </c>
    </row>
    <row r="256" spans="1:11" ht="12.75" customHeight="1" outlineLevel="2">
      <c r="A256" s="15" t="s">
        <v>2065</v>
      </c>
      <c r="B256" s="8" t="s">
        <v>38</v>
      </c>
      <c r="C256" s="9" t="s">
        <v>511</v>
      </c>
      <c r="D256" s="9" t="s">
        <v>514</v>
      </c>
      <c r="E256" s="8" t="s">
        <v>515</v>
      </c>
      <c r="F256" s="10">
        <v>-25752</v>
      </c>
      <c r="G256" s="10">
        <v>0</v>
      </c>
      <c r="H256" s="10">
        <v>-25752</v>
      </c>
      <c r="I256" s="10">
        <v>0</v>
      </c>
      <c r="J256" s="10">
        <v>-25752</v>
      </c>
      <c r="K256" s="10">
        <v>-10442</v>
      </c>
    </row>
    <row r="257" spans="1:11" ht="12.75" customHeight="1" outlineLevel="2">
      <c r="A257" s="15" t="s">
        <v>2066</v>
      </c>
      <c r="B257" s="8" t="s">
        <v>38</v>
      </c>
      <c r="C257" s="9" t="s">
        <v>511</v>
      </c>
      <c r="D257" s="9" t="s">
        <v>516</v>
      </c>
      <c r="E257" s="8" t="s">
        <v>517</v>
      </c>
      <c r="F257" s="10">
        <v>-161940</v>
      </c>
      <c r="G257" s="10">
        <v>0</v>
      </c>
      <c r="H257" s="10">
        <v>-161940</v>
      </c>
      <c r="I257" s="10">
        <v>0</v>
      </c>
      <c r="J257" s="10">
        <v>-161940</v>
      </c>
      <c r="K257" s="10">
        <v>-69917</v>
      </c>
    </row>
    <row r="258" spans="1:11" ht="12.75" customHeight="1" outlineLevel="2">
      <c r="A258" s="15" t="s">
        <v>2067</v>
      </c>
      <c r="B258" s="8" t="s">
        <v>38</v>
      </c>
      <c r="C258" s="9" t="s">
        <v>511</v>
      </c>
      <c r="D258" s="9" t="s">
        <v>518</v>
      </c>
      <c r="E258" s="8" t="s">
        <v>519</v>
      </c>
      <c r="F258" s="10">
        <v>-25911</v>
      </c>
      <c r="G258" s="10">
        <v>0</v>
      </c>
      <c r="H258" s="10">
        <v>-25911</v>
      </c>
      <c r="I258" s="10">
        <v>0</v>
      </c>
      <c r="J258" s="10">
        <v>-25911</v>
      </c>
      <c r="K258" s="10">
        <v>-11188</v>
      </c>
    </row>
    <row r="259" spans="1:11" ht="12.75" customHeight="1" outlineLevel="2">
      <c r="A259" s="15" t="s">
        <v>2068</v>
      </c>
      <c r="B259" s="8" t="s">
        <v>38</v>
      </c>
      <c r="C259" s="9" t="s">
        <v>511</v>
      </c>
      <c r="D259" s="9" t="s">
        <v>520</v>
      </c>
      <c r="E259" s="8" t="s">
        <v>521</v>
      </c>
      <c r="F259" s="10">
        <v>-129968</v>
      </c>
      <c r="G259" s="10">
        <v>0</v>
      </c>
      <c r="H259" s="10">
        <v>-129968</v>
      </c>
      <c r="I259" s="10">
        <v>0</v>
      </c>
      <c r="J259" s="10">
        <v>-129968</v>
      </c>
      <c r="K259" s="10">
        <v>-55646</v>
      </c>
    </row>
    <row r="260" spans="1:11" ht="12.75" customHeight="1" outlineLevel="2">
      <c r="A260" s="15" t="s">
        <v>2069</v>
      </c>
      <c r="B260" s="8" t="s">
        <v>38</v>
      </c>
      <c r="C260" s="9" t="s">
        <v>511</v>
      </c>
      <c r="D260" s="9" t="s">
        <v>522</v>
      </c>
      <c r="E260" s="8" t="s">
        <v>523</v>
      </c>
      <c r="F260" s="10">
        <v>-20702</v>
      </c>
      <c r="G260" s="10">
        <v>0</v>
      </c>
      <c r="H260" s="10">
        <v>-20702</v>
      </c>
      <c r="I260" s="10">
        <v>0</v>
      </c>
      <c r="J260" s="10">
        <v>-20702</v>
      </c>
      <c r="K260" s="10">
        <v>-8904</v>
      </c>
    </row>
    <row r="261" spans="1:11" ht="12.75" customHeight="1" outlineLevel="1" thickBot="1">
      <c r="A261" s="15" t="s">
        <v>2070</v>
      </c>
      <c r="C261" s="9" t="s">
        <v>511</v>
      </c>
      <c r="E261" s="11" t="s">
        <v>1774</v>
      </c>
      <c r="F261" s="12">
        <v>-525235</v>
      </c>
      <c r="G261" s="12">
        <v>0</v>
      </c>
      <c r="H261" s="12">
        <v>-525235</v>
      </c>
      <c r="I261" s="12">
        <v>0</v>
      </c>
      <c r="J261" s="12">
        <v>-525235</v>
      </c>
      <c r="K261" s="12">
        <v>-221354</v>
      </c>
    </row>
    <row r="262" spans="1:11" ht="12.75" customHeight="1" outlineLevel="2" thickTop="1">
      <c r="A262" s="15" t="s">
        <v>38</v>
      </c>
      <c r="C262" s="9" t="s">
        <v>524</v>
      </c>
    </row>
    <row r="263" spans="1:11" ht="12.75" customHeight="1" outlineLevel="2">
      <c r="A263" s="15" t="s">
        <v>2071</v>
      </c>
      <c r="B263" s="8" t="s">
        <v>38</v>
      </c>
      <c r="C263" s="9" t="s">
        <v>524</v>
      </c>
      <c r="D263" s="9" t="s">
        <v>525</v>
      </c>
      <c r="E263" s="8" t="s">
        <v>526</v>
      </c>
      <c r="F263" s="10">
        <v>-204414</v>
      </c>
      <c r="G263" s="10">
        <v>0</v>
      </c>
      <c r="H263" s="10">
        <v>-204414</v>
      </c>
      <c r="I263" s="10">
        <v>0</v>
      </c>
      <c r="J263" s="10">
        <v>-204414</v>
      </c>
      <c r="K263" s="10">
        <v>-37093</v>
      </c>
    </row>
    <row r="264" spans="1:11" ht="12.75" customHeight="1" outlineLevel="2">
      <c r="A264" s="15" t="s">
        <v>2072</v>
      </c>
      <c r="B264" s="8" t="s">
        <v>38</v>
      </c>
      <c r="C264" s="9" t="s">
        <v>524</v>
      </c>
      <c r="D264" s="9" t="s">
        <v>527</v>
      </c>
      <c r="E264" s="8" t="s">
        <v>528</v>
      </c>
      <c r="F264" s="10">
        <v>-128333</v>
      </c>
      <c r="G264" s="10">
        <v>0</v>
      </c>
      <c r="H264" s="10">
        <v>-128333</v>
      </c>
      <c r="I264" s="10">
        <v>0</v>
      </c>
      <c r="J264" s="10">
        <v>-128333</v>
      </c>
      <c r="K264" s="10">
        <v>-8571</v>
      </c>
    </row>
    <row r="265" spans="1:11" ht="12.75" customHeight="1" outlineLevel="2">
      <c r="A265" s="15" t="s">
        <v>2073</v>
      </c>
      <c r="B265" s="8" t="s">
        <v>38</v>
      </c>
      <c r="C265" s="9" t="s">
        <v>524</v>
      </c>
      <c r="D265" s="9" t="s">
        <v>529</v>
      </c>
      <c r="E265" s="8" t="s">
        <v>530</v>
      </c>
      <c r="F265" s="10">
        <v>-6864</v>
      </c>
      <c r="G265" s="10">
        <v>0</v>
      </c>
      <c r="H265" s="10">
        <v>-6864</v>
      </c>
      <c r="I265" s="10">
        <v>0</v>
      </c>
      <c r="J265" s="10">
        <v>-6864</v>
      </c>
      <c r="K265" s="10">
        <v>-2</v>
      </c>
    </row>
    <row r="266" spans="1:11" ht="12.75" customHeight="1" outlineLevel="1" thickBot="1">
      <c r="A266" s="15" t="s">
        <v>2074</v>
      </c>
      <c r="C266" s="9" t="s">
        <v>524</v>
      </c>
      <c r="E266" s="11" t="s">
        <v>1775</v>
      </c>
      <c r="F266" s="12">
        <v>-339611</v>
      </c>
      <c r="G266" s="12">
        <v>0</v>
      </c>
      <c r="H266" s="12">
        <v>-339611</v>
      </c>
      <c r="I266" s="12">
        <v>0</v>
      </c>
      <c r="J266" s="12">
        <v>-339611</v>
      </c>
      <c r="K266" s="12">
        <v>-45666</v>
      </c>
    </row>
    <row r="267" spans="1:11" ht="12.75" customHeight="1" outlineLevel="2" thickTop="1">
      <c r="A267" s="15" t="s">
        <v>38</v>
      </c>
      <c r="C267" s="9" t="s">
        <v>531</v>
      </c>
    </row>
    <row r="268" spans="1:11" ht="12.75" customHeight="1" outlineLevel="2">
      <c r="A268" s="15" t="s">
        <v>2075</v>
      </c>
      <c r="B268" s="8" t="s">
        <v>38</v>
      </c>
      <c r="C268" s="9" t="s">
        <v>531</v>
      </c>
      <c r="D268" s="9" t="s">
        <v>532</v>
      </c>
      <c r="E268" s="8" t="s">
        <v>533</v>
      </c>
      <c r="F268" s="10">
        <v>-21301</v>
      </c>
      <c r="G268" s="10">
        <v>0</v>
      </c>
      <c r="H268" s="10">
        <v>-21301</v>
      </c>
      <c r="I268" s="10">
        <v>0</v>
      </c>
      <c r="J268" s="10">
        <v>-21301</v>
      </c>
      <c r="K268" s="10">
        <v>-8545</v>
      </c>
    </row>
    <row r="269" spans="1:11" ht="12.75" customHeight="1" outlineLevel="2">
      <c r="A269" s="15" t="s">
        <v>2076</v>
      </c>
      <c r="B269" s="8" t="s">
        <v>38</v>
      </c>
      <c r="C269" s="9" t="s">
        <v>531</v>
      </c>
      <c r="D269" s="9" t="s">
        <v>534</v>
      </c>
      <c r="E269" s="8" t="s">
        <v>535</v>
      </c>
      <c r="F269" s="10">
        <v>-21445</v>
      </c>
      <c r="G269" s="10">
        <v>0</v>
      </c>
      <c r="H269" s="10">
        <v>-21445</v>
      </c>
      <c r="I269" s="10">
        <v>0</v>
      </c>
      <c r="J269" s="10">
        <v>-21445</v>
      </c>
      <c r="K269" s="10">
        <v>-9157</v>
      </c>
    </row>
    <row r="270" spans="1:11" ht="12.75" customHeight="1" outlineLevel="2">
      <c r="A270" s="15" t="s">
        <v>2077</v>
      </c>
      <c r="B270" s="8" t="s">
        <v>38</v>
      </c>
      <c r="C270" s="9" t="s">
        <v>531</v>
      </c>
      <c r="D270" s="9" t="s">
        <v>536</v>
      </c>
      <c r="E270" s="8" t="s">
        <v>537</v>
      </c>
      <c r="F270" s="10">
        <v>-16644</v>
      </c>
      <c r="G270" s="10">
        <v>0</v>
      </c>
      <c r="H270" s="10">
        <v>-16644</v>
      </c>
      <c r="I270" s="10">
        <v>0</v>
      </c>
      <c r="J270" s="10">
        <v>-16644</v>
      </c>
      <c r="K270" s="10">
        <v>-7288</v>
      </c>
    </row>
    <row r="271" spans="1:11" ht="12.75" customHeight="1" outlineLevel="1" thickBot="1">
      <c r="A271" s="15" t="s">
        <v>2078</v>
      </c>
      <c r="C271" s="9" t="s">
        <v>531</v>
      </c>
      <c r="E271" s="11" t="s">
        <v>1776</v>
      </c>
      <c r="F271" s="12">
        <v>-59390</v>
      </c>
      <c r="G271" s="12">
        <v>0</v>
      </c>
      <c r="H271" s="12">
        <v>-59390</v>
      </c>
      <c r="I271" s="12">
        <v>0</v>
      </c>
      <c r="J271" s="12">
        <v>-59390</v>
      </c>
      <c r="K271" s="12">
        <v>-24990</v>
      </c>
    </row>
    <row r="272" spans="1:11" ht="12.75" customHeight="1" outlineLevel="2" thickTop="1">
      <c r="A272" s="15" t="s">
        <v>38</v>
      </c>
      <c r="C272" s="9" t="s">
        <v>538</v>
      </c>
    </row>
    <row r="273" spans="1:11" ht="12.75" customHeight="1" outlineLevel="2">
      <c r="A273" s="15" t="s">
        <v>2079</v>
      </c>
      <c r="B273" s="8" t="s">
        <v>38</v>
      </c>
      <c r="C273" s="9" t="s">
        <v>538</v>
      </c>
      <c r="D273" s="9" t="s">
        <v>539</v>
      </c>
      <c r="E273" s="8" t="s">
        <v>540</v>
      </c>
      <c r="F273" s="10">
        <v>0</v>
      </c>
      <c r="G273" s="10">
        <v>0</v>
      </c>
      <c r="H273" s="10">
        <v>0</v>
      </c>
      <c r="I273" s="10">
        <v>0</v>
      </c>
      <c r="J273" s="10">
        <v>0</v>
      </c>
      <c r="K273" s="10">
        <v>0</v>
      </c>
    </row>
    <row r="274" spans="1:11" ht="12.75" customHeight="1" outlineLevel="2">
      <c r="A274" s="15" t="s">
        <v>2080</v>
      </c>
      <c r="B274" s="8" t="s">
        <v>38</v>
      </c>
      <c r="C274" s="9" t="s">
        <v>538</v>
      </c>
      <c r="D274" s="9" t="s">
        <v>541</v>
      </c>
      <c r="E274" s="8" t="s">
        <v>542</v>
      </c>
      <c r="F274" s="10">
        <v>-36098</v>
      </c>
      <c r="G274" s="10">
        <v>0</v>
      </c>
      <c r="H274" s="10">
        <v>-36098</v>
      </c>
      <c r="I274" s="10">
        <v>0</v>
      </c>
      <c r="J274" s="10">
        <v>-36098</v>
      </c>
      <c r="K274" s="10">
        <v>-81305</v>
      </c>
    </row>
    <row r="275" spans="1:11" ht="12.75" customHeight="1" outlineLevel="2">
      <c r="A275" s="15" t="s">
        <v>2081</v>
      </c>
      <c r="B275" s="8" t="s">
        <v>38</v>
      </c>
      <c r="C275" s="9" t="s">
        <v>538</v>
      </c>
      <c r="D275" s="9" t="s">
        <v>543</v>
      </c>
      <c r="E275" s="8" t="s">
        <v>544</v>
      </c>
      <c r="F275" s="10">
        <v>-28534</v>
      </c>
      <c r="G275" s="10">
        <v>0</v>
      </c>
      <c r="H275" s="10">
        <v>-28534</v>
      </c>
      <c r="I275" s="10">
        <v>0</v>
      </c>
      <c r="J275" s="10">
        <v>-28534</v>
      </c>
      <c r="K275" s="10">
        <v>0</v>
      </c>
    </row>
    <row r="276" spans="1:11" ht="12.75" customHeight="1" outlineLevel="2">
      <c r="A276" s="15" t="s">
        <v>2082</v>
      </c>
      <c r="B276" s="8" t="s">
        <v>38</v>
      </c>
      <c r="C276" s="9" t="s">
        <v>538</v>
      </c>
      <c r="D276" s="9" t="s">
        <v>545</v>
      </c>
      <c r="E276" s="8" t="s">
        <v>546</v>
      </c>
      <c r="F276" s="10">
        <v>0</v>
      </c>
      <c r="G276" s="10">
        <v>0</v>
      </c>
      <c r="H276" s="10">
        <v>0</v>
      </c>
      <c r="I276" s="10">
        <v>0</v>
      </c>
      <c r="J276" s="10">
        <v>0</v>
      </c>
      <c r="K276" s="10">
        <v>0</v>
      </c>
    </row>
    <row r="277" spans="1:11" ht="12.75" customHeight="1" outlineLevel="2">
      <c r="A277" s="15" t="s">
        <v>2083</v>
      </c>
      <c r="B277" s="8" t="s">
        <v>38</v>
      </c>
      <c r="C277" s="9" t="s">
        <v>538</v>
      </c>
      <c r="D277" s="9" t="s">
        <v>547</v>
      </c>
      <c r="E277" s="8" t="s">
        <v>548</v>
      </c>
      <c r="F277" s="10">
        <v>-37688</v>
      </c>
      <c r="G277" s="10">
        <v>0</v>
      </c>
      <c r="H277" s="10">
        <v>-37688</v>
      </c>
      <c r="I277" s="10">
        <v>0</v>
      </c>
      <c r="J277" s="10">
        <v>-37688</v>
      </c>
      <c r="K277" s="10">
        <v>-24344</v>
      </c>
    </row>
    <row r="278" spans="1:11" ht="12.75" customHeight="1" outlineLevel="2">
      <c r="A278" s="15" t="s">
        <v>2084</v>
      </c>
      <c r="B278" s="8" t="s">
        <v>38</v>
      </c>
      <c r="C278" s="9" t="s">
        <v>538</v>
      </c>
      <c r="D278" s="9" t="s">
        <v>549</v>
      </c>
      <c r="E278" s="8" t="s">
        <v>550</v>
      </c>
      <c r="F278" s="10">
        <v>0</v>
      </c>
      <c r="G278" s="10">
        <v>0</v>
      </c>
      <c r="H278" s="10">
        <v>0</v>
      </c>
      <c r="I278" s="10">
        <v>0</v>
      </c>
      <c r="J278" s="10">
        <v>0</v>
      </c>
      <c r="K278" s="10">
        <v>0</v>
      </c>
    </row>
    <row r="279" spans="1:11" ht="12.75" customHeight="1" outlineLevel="2">
      <c r="A279" s="15" t="s">
        <v>2085</v>
      </c>
      <c r="B279" s="8" t="s">
        <v>38</v>
      </c>
      <c r="C279" s="9" t="s">
        <v>538</v>
      </c>
      <c r="D279" s="9" t="s">
        <v>551</v>
      </c>
      <c r="E279" s="8" t="s">
        <v>552</v>
      </c>
      <c r="F279" s="10">
        <v>-36230</v>
      </c>
      <c r="G279" s="10">
        <v>0</v>
      </c>
      <c r="H279" s="10">
        <v>-36230</v>
      </c>
      <c r="I279" s="10">
        <v>0</v>
      </c>
      <c r="J279" s="10">
        <v>-36230</v>
      </c>
      <c r="K279" s="10">
        <v>-92641</v>
      </c>
    </row>
    <row r="280" spans="1:11" ht="12.75" customHeight="1" outlineLevel="2">
      <c r="A280" s="15" t="s">
        <v>2086</v>
      </c>
      <c r="B280" s="8" t="s">
        <v>38</v>
      </c>
      <c r="C280" s="9" t="s">
        <v>538</v>
      </c>
      <c r="D280" s="9" t="s">
        <v>553</v>
      </c>
      <c r="E280" s="8" t="s">
        <v>554</v>
      </c>
      <c r="F280" s="10">
        <v>-16371</v>
      </c>
      <c r="G280" s="10">
        <v>0</v>
      </c>
      <c r="H280" s="10">
        <v>-16371</v>
      </c>
      <c r="I280" s="10">
        <v>0</v>
      </c>
      <c r="J280" s="10">
        <v>-16371</v>
      </c>
      <c r="K280" s="10">
        <v>0</v>
      </c>
    </row>
    <row r="281" spans="1:11" ht="12.75" customHeight="1" outlineLevel="2">
      <c r="A281" s="15" t="s">
        <v>2087</v>
      </c>
      <c r="B281" s="8" t="s">
        <v>38</v>
      </c>
      <c r="C281" s="9" t="s">
        <v>538</v>
      </c>
      <c r="D281" s="9" t="s">
        <v>555</v>
      </c>
      <c r="E281" s="8" t="s">
        <v>556</v>
      </c>
      <c r="F281" s="10">
        <v>0</v>
      </c>
      <c r="G281" s="10">
        <v>0</v>
      </c>
      <c r="H281" s="10">
        <v>0</v>
      </c>
      <c r="I281" s="10">
        <v>0</v>
      </c>
      <c r="J281" s="10">
        <v>0</v>
      </c>
      <c r="K281" s="10">
        <v>0</v>
      </c>
    </row>
    <row r="282" spans="1:11" ht="12.75" customHeight="1" outlineLevel="2">
      <c r="A282" s="15" t="s">
        <v>2088</v>
      </c>
      <c r="B282" s="8" t="s">
        <v>38</v>
      </c>
      <c r="C282" s="9" t="s">
        <v>538</v>
      </c>
      <c r="D282" s="9" t="s">
        <v>557</v>
      </c>
      <c r="E282" s="8" t="s">
        <v>558</v>
      </c>
      <c r="F282" s="10">
        <v>-41588</v>
      </c>
      <c r="G282" s="10">
        <v>0</v>
      </c>
      <c r="H282" s="10">
        <v>-41588</v>
      </c>
      <c r="I282" s="10">
        <v>0</v>
      </c>
      <c r="J282" s="10">
        <v>-41588</v>
      </c>
      <c r="K282" s="10">
        <v>-27783</v>
      </c>
    </row>
    <row r="283" spans="1:11" ht="12.75" customHeight="1" outlineLevel="2">
      <c r="A283" s="15" t="s">
        <v>2089</v>
      </c>
      <c r="B283" s="8" t="s">
        <v>38</v>
      </c>
      <c r="C283" s="9" t="s">
        <v>538</v>
      </c>
      <c r="D283" s="9" t="s">
        <v>559</v>
      </c>
      <c r="E283" s="8" t="s">
        <v>560</v>
      </c>
      <c r="F283" s="10">
        <v>0</v>
      </c>
      <c r="G283" s="10">
        <v>0</v>
      </c>
      <c r="H283" s="10">
        <v>0</v>
      </c>
      <c r="I283" s="10">
        <v>0</v>
      </c>
      <c r="J283" s="10">
        <v>0</v>
      </c>
      <c r="K283" s="10">
        <v>0</v>
      </c>
    </row>
    <row r="284" spans="1:11" ht="12.75" customHeight="1" outlineLevel="2">
      <c r="A284" s="15" t="s">
        <v>2090</v>
      </c>
      <c r="B284" s="8" t="s">
        <v>38</v>
      </c>
      <c r="C284" s="9" t="s">
        <v>538</v>
      </c>
      <c r="D284" s="9" t="s">
        <v>561</v>
      </c>
      <c r="E284" s="8" t="s">
        <v>562</v>
      </c>
      <c r="F284" s="10">
        <v>-28260</v>
      </c>
      <c r="G284" s="10">
        <v>0</v>
      </c>
      <c r="H284" s="10">
        <v>-28260</v>
      </c>
      <c r="I284" s="10">
        <v>0</v>
      </c>
      <c r="J284" s="10">
        <v>-28260</v>
      </c>
      <c r="K284" s="10">
        <v>-76132</v>
      </c>
    </row>
    <row r="285" spans="1:11" ht="12.75" customHeight="1" outlineLevel="2">
      <c r="A285" s="15" t="s">
        <v>2091</v>
      </c>
      <c r="B285" s="8" t="s">
        <v>38</v>
      </c>
      <c r="C285" s="9" t="s">
        <v>538</v>
      </c>
      <c r="D285" s="9" t="s">
        <v>563</v>
      </c>
      <c r="E285" s="8" t="s">
        <v>564</v>
      </c>
      <c r="F285" s="10">
        <v>-17908</v>
      </c>
      <c r="G285" s="10">
        <v>0</v>
      </c>
      <c r="H285" s="10">
        <v>-17908</v>
      </c>
      <c r="I285" s="10">
        <v>0</v>
      </c>
      <c r="J285" s="10">
        <v>-17908</v>
      </c>
      <c r="K285" s="10">
        <v>0</v>
      </c>
    </row>
    <row r="286" spans="1:11" ht="12.75" customHeight="1" outlineLevel="2">
      <c r="A286" s="15" t="s">
        <v>2092</v>
      </c>
      <c r="B286" s="8" t="s">
        <v>38</v>
      </c>
      <c r="C286" s="9" t="s">
        <v>538</v>
      </c>
      <c r="D286" s="9" t="s">
        <v>565</v>
      </c>
      <c r="E286" s="8" t="s">
        <v>566</v>
      </c>
      <c r="F286" s="10">
        <v>0</v>
      </c>
      <c r="G286" s="10">
        <v>0</v>
      </c>
      <c r="H286" s="10">
        <v>0</v>
      </c>
      <c r="I286" s="10">
        <v>0</v>
      </c>
      <c r="J286" s="10">
        <v>0</v>
      </c>
      <c r="K286" s="10">
        <v>0</v>
      </c>
    </row>
    <row r="287" spans="1:11" ht="12.75" customHeight="1" outlineLevel="2">
      <c r="A287" s="15" t="s">
        <v>2093</v>
      </c>
      <c r="B287" s="8" t="s">
        <v>38</v>
      </c>
      <c r="C287" s="9" t="s">
        <v>538</v>
      </c>
      <c r="D287" s="9" t="s">
        <v>567</v>
      </c>
      <c r="E287" s="8" t="s">
        <v>568</v>
      </c>
      <c r="F287" s="10">
        <v>-33527</v>
      </c>
      <c r="G287" s="10">
        <v>0</v>
      </c>
      <c r="H287" s="10">
        <v>-33527</v>
      </c>
      <c r="I287" s="10">
        <v>0</v>
      </c>
      <c r="J287" s="10">
        <v>-33527</v>
      </c>
      <c r="K287" s="10">
        <v>-22871</v>
      </c>
    </row>
    <row r="288" spans="1:11" ht="12.75" customHeight="1" outlineLevel="1" thickBot="1">
      <c r="A288" s="15" t="s">
        <v>2094</v>
      </c>
      <c r="C288" s="9" t="s">
        <v>538</v>
      </c>
      <c r="E288" s="11" t="s">
        <v>1777</v>
      </c>
      <c r="F288" s="12">
        <v>-276204</v>
      </c>
      <c r="G288" s="12">
        <v>0</v>
      </c>
      <c r="H288" s="12">
        <v>-276204</v>
      </c>
      <c r="I288" s="12">
        <v>0</v>
      </c>
      <c r="J288" s="12">
        <v>-276204</v>
      </c>
      <c r="K288" s="12">
        <v>-325076</v>
      </c>
    </row>
    <row r="289" spans="1:11" ht="12.75" customHeight="1" outlineLevel="2" thickTop="1">
      <c r="A289" s="15" t="s">
        <v>38</v>
      </c>
      <c r="C289" s="9" t="s">
        <v>569</v>
      </c>
    </row>
    <row r="290" spans="1:11" ht="12.75" customHeight="1" outlineLevel="2">
      <c r="A290" s="15" t="s">
        <v>2095</v>
      </c>
      <c r="B290" s="8" t="s">
        <v>38</v>
      </c>
      <c r="C290" s="9" t="s">
        <v>569</v>
      </c>
      <c r="D290" s="9" t="s">
        <v>570</v>
      </c>
      <c r="E290" s="8" t="s">
        <v>571</v>
      </c>
      <c r="F290" s="10">
        <v>-10291</v>
      </c>
      <c r="G290" s="10">
        <v>0</v>
      </c>
      <c r="H290" s="10">
        <v>-10291</v>
      </c>
      <c r="I290" s="10">
        <v>0</v>
      </c>
      <c r="J290" s="10">
        <v>-10291</v>
      </c>
      <c r="K290" s="10">
        <v>-14793</v>
      </c>
    </row>
    <row r="291" spans="1:11" ht="12.75" customHeight="1" outlineLevel="2">
      <c r="A291" s="15" t="s">
        <v>2096</v>
      </c>
      <c r="B291" s="8" t="s">
        <v>38</v>
      </c>
      <c r="C291" s="9" t="s">
        <v>569</v>
      </c>
      <c r="D291" s="9" t="s">
        <v>572</v>
      </c>
      <c r="E291" s="8" t="s">
        <v>573</v>
      </c>
      <c r="F291" s="10">
        <v>-10532</v>
      </c>
      <c r="G291" s="10">
        <v>0</v>
      </c>
      <c r="H291" s="10">
        <v>-10532</v>
      </c>
      <c r="I291" s="10">
        <v>0</v>
      </c>
      <c r="J291" s="10">
        <v>-10532</v>
      </c>
      <c r="K291" s="10">
        <v>-16782</v>
      </c>
    </row>
    <row r="292" spans="1:11" ht="12.75" customHeight="1" outlineLevel="2">
      <c r="A292" s="15" t="s">
        <v>2097</v>
      </c>
      <c r="B292" s="8" t="s">
        <v>38</v>
      </c>
      <c r="C292" s="9" t="s">
        <v>569</v>
      </c>
      <c r="D292" s="9" t="s">
        <v>574</v>
      </c>
      <c r="E292" s="8" t="s">
        <v>575</v>
      </c>
      <c r="F292" s="10">
        <v>-8211</v>
      </c>
      <c r="G292" s="10">
        <v>0</v>
      </c>
      <c r="H292" s="10">
        <v>-8211</v>
      </c>
      <c r="I292" s="10">
        <v>0</v>
      </c>
      <c r="J292" s="10">
        <v>-8211</v>
      </c>
      <c r="K292" s="10">
        <v>-13780</v>
      </c>
    </row>
    <row r="293" spans="1:11" ht="12.75" customHeight="1" outlineLevel="1" thickBot="1">
      <c r="A293" s="15" t="s">
        <v>2098</v>
      </c>
      <c r="C293" s="9" t="s">
        <v>569</v>
      </c>
      <c r="E293" s="11" t="s">
        <v>1778</v>
      </c>
      <c r="F293" s="12">
        <v>-29034</v>
      </c>
      <c r="G293" s="12">
        <v>0</v>
      </c>
      <c r="H293" s="12">
        <v>-29034</v>
      </c>
      <c r="I293" s="12">
        <v>0</v>
      </c>
      <c r="J293" s="12">
        <v>-29034</v>
      </c>
      <c r="K293" s="12">
        <v>-45355</v>
      </c>
    </row>
    <row r="294" spans="1:11" ht="12.75" customHeight="1" outlineLevel="2" thickTop="1">
      <c r="A294" s="15" t="s">
        <v>38</v>
      </c>
      <c r="C294" s="9" t="s">
        <v>576</v>
      </c>
    </row>
    <row r="295" spans="1:11" ht="12.75" customHeight="1" outlineLevel="2">
      <c r="A295" s="15" t="s">
        <v>2099</v>
      </c>
      <c r="B295" s="8" t="s">
        <v>38</v>
      </c>
      <c r="C295" s="9" t="s">
        <v>576</v>
      </c>
      <c r="D295" s="9" t="s">
        <v>577</v>
      </c>
      <c r="E295" s="8" t="s">
        <v>578</v>
      </c>
      <c r="F295" s="10">
        <v>-102288</v>
      </c>
      <c r="G295" s="10">
        <v>0</v>
      </c>
      <c r="H295" s="10">
        <v>-102288</v>
      </c>
      <c r="I295" s="10">
        <v>0</v>
      </c>
      <c r="J295" s="10">
        <v>-102288</v>
      </c>
      <c r="K295" s="10">
        <v>-62976</v>
      </c>
    </row>
    <row r="296" spans="1:11" ht="12.75" customHeight="1" outlineLevel="2">
      <c r="A296" s="15" t="s">
        <v>2100</v>
      </c>
      <c r="B296" s="8" t="s">
        <v>38</v>
      </c>
      <c r="C296" s="9" t="s">
        <v>576</v>
      </c>
      <c r="D296" s="9" t="s">
        <v>579</v>
      </c>
      <c r="E296" s="8" t="s">
        <v>580</v>
      </c>
      <c r="F296" s="10">
        <v>0</v>
      </c>
      <c r="G296" s="10">
        <v>0</v>
      </c>
      <c r="H296" s="10">
        <v>0</v>
      </c>
      <c r="I296" s="10">
        <v>0</v>
      </c>
      <c r="J296" s="10">
        <v>0</v>
      </c>
      <c r="K296" s="10">
        <v>0</v>
      </c>
    </row>
    <row r="297" spans="1:11" ht="12.75" customHeight="1" outlineLevel="2">
      <c r="A297" s="15" t="s">
        <v>2101</v>
      </c>
      <c r="B297" s="8" t="s">
        <v>38</v>
      </c>
      <c r="C297" s="9" t="s">
        <v>576</v>
      </c>
      <c r="D297" s="9" t="s">
        <v>581</v>
      </c>
      <c r="E297" s="8" t="s">
        <v>582</v>
      </c>
      <c r="F297" s="10">
        <v>-5910</v>
      </c>
      <c r="G297" s="10">
        <v>0</v>
      </c>
      <c r="H297" s="10">
        <v>-5910</v>
      </c>
      <c r="I297" s="10">
        <v>0</v>
      </c>
      <c r="J297" s="10">
        <v>-5910</v>
      </c>
      <c r="K297" s="10">
        <v>-5910</v>
      </c>
    </row>
    <row r="298" spans="1:11" ht="12.75" customHeight="1" outlineLevel="1" thickBot="1">
      <c r="A298" s="15" t="s">
        <v>2102</v>
      </c>
      <c r="C298" s="9" t="s">
        <v>576</v>
      </c>
      <c r="E298" s="11" t="s">
        <v>1779</v>
      </c>
      <c r="F298" s="12">
        <v>-108198</v>
      </c>
      <c r="G298" s="12">
        <v>0</v>
      </c>
      <c r="H298" s="12">
        <v>-108198</v>
      </c>
      <c r="I298" s="12">
        <v>0</v>
      </c>
      <c r="J298" s="12">
        <v>-108198</v>
      </c>
      <c r="K298" s="12">
        <v>-68886</v>
      </c>
    </row>
    <row r="299" spans="1:11" ht="12.75" customHeight="1" outlineLevel="2" thickTop="1">
      <c r="A299" s="15" t="s">
        <v>38</v>
      </c>
      <c r="C299" s="9" t="s">
        <v>583</v>
      </c>
    </row>
    <row r="300" spans="1:11" ht="12.75" customHeight="1" outlineLevel="2">
      <c r="A300" s="15" t="s">
        <v>2103</v>
      </c>
      <c r="B300" s="8" t="s">
        <v>38</v>
      </c>
      <c r="C300" s="9" t="s">
        <v>583</v>
      </c>
      <c r="D300" s="9" t="s">
        <v>584</v>
      </c>
      <c r="E300" s="8" t="s">
        <v>585</v>
      </c>
      <c r="F300" s="10">
        <v>0</v>
      </c>
      <c r="G300" s="10">
        <v>0</v>
      </c>
      <c r="H300" s="10">
        <v>0</v>
      </c>
      <c r="I300" s="10">
        <v>0</v>
      </c>
      <c r="J300" s="10">
        <v>0</v>
      </c>
      <c r="K300" s="10">
        <v>0</v>
      </c>
    </row>
    <row r="301" spans="1:11" ht="12.75" customHeight="1" outlineLevel="2">
      <c r="A301" s="15" t="s">
        <v>2104</v>
      </c>
      <c r="B301" s="8" t="s">
        <v>38</v>
      </c>
      <c r="C301" s="9" t="s">
        <v>583</v>
      </c>
      <c r="D301" s="9" t="s">
        <v>586</v>
      </c>
      <c r="E301" s="8" t="s">
        <v>587</v>
      </c>
      <c r="F301" s="10">
        <v>-22782</v>
      </c>
      <c r="G301" s="10">
        <v>0</v>
      </c>
      <c r="H301" s="10">
        <v>-22782</v>
      </c>
      <c r="I301" s="10">
        <v>0</v>
      </c>
      <c r="J301" s="10">
        <v>-22782</v>
      </c>
      <c r="K301" s="10">
        <v>-31983</v>
      </c>
    </row>
    <row r="302" spans="1:11" ht="12.75" customHeight="1" outlineLevel="2">
      <c r="A302" s="15" t="s">
        <v>2105</v>
      </c>
      <c r="B302" s="8" t="s">
        <v>38</v>
      </c>
      <c r="C302" s="9" t="s">
        <v>583</v>
      </c>
      <c r="D302" s="9" t="s">
        <v>588</v>
      </c>
      <c r="E302" s="8" t="s">
        <v>589</v>
      </c>
      <c r="F302" s="10">
        <v>0</v>
      </c>
      <c r="G302" s="10">
        <v>0</v>
      </c>
      <c r="H302" s="10">
        <v>0</v>
      </c>
      <c r="I302" s="10">
        <v>0</v>
      </c>
      <c r="J302" s="10">
        <v>0</v>
      </c>
      <c r="K302" s="10">
        <v>0</v>
      </c>
    </row>
    <row r="303" spans="1:11" ht="12.75" customHeight="1" outlineLevel="2">
      <c r="A303" s="15" t="s">
        <v>2106</v>
      </c>
      <c r="B303" s="8" t="s">
        <v>38</v>
      </c>
      <c r="C303" s="9" t="s">
        <v>583</v>
      </c>
      <c r="D303" s="9" t="s">
        <v>590</v>
      </c>
      <c r="E303" s="8" t="s">
        <v>591</v>
      </c>
      <c r="F303" s="10">
        <v>0</v>
      </c>
      <c r="G303" s="10">
        <v>0</v>
      </c>
      <c r="H303" s="10">
        <v>0</v>
      </c>
      <c r="I303" s="10">
        <v>0</v>
      </c>
      <c r="J303" s="10">
        <v>0</v>
      </c>
      <c r="K303" s="10">
        <v>0</v>
      </c>
    </row>
    <row r="304" spans="1:11" ht="12.75" customHeight="1" outlineLevel="2">
      <c r="A304" s="15" t="s">
        <v>2107</v>
      </c>
      <c r="B304" s="8" t="s">
        <v>38</v>
      </c>
      <c r="C304" s="9" t="s">
        <v>583</v>
      </c>
      <c r="D304" s="9" t="s">
        <v>592</v>
      </c>
      <c r="E304" s="8" t="s">
        <v>593</v>
      </c>
      <c r="F304" s="10">
        <v>0</v>
      </c>
      <c r="G304" s="10">
        <v>0</v>
      </c>
      <c r="H304" s="10">
        <v>0</v>
      </c>
      <c r="I304" s="10">
        <v>0</v>
      </c>
      <c r="J304" s="10">
        <v>0</v>
      </c>
      <c r="K304" s="10">
        <v>0</v>
      </c>
    </row>
    <row r="305" spans="1:11" ht="12.75" customHeight="1" outlineLevel="2">
      <c r="A305" s="15" t="s">
        <v>2108</v>
      </c>
      <c r="B305" s="8" t="s">
        <v>38</v>
      </c>
      <c r="C305" s="9" t="s">
        <v>583</v>
      </c>
      <c r="D305" s="9" t="s">
        <v>594</v>
      </c>
      <c r="E305" s="8" t="s">
        <v>595</v>
      </c>
      <c r="F305" s="10">
        <v>-25576</v>
      </c>
      <c r="G305" s="10">
        <v>0</v>
      </c>
      <c r="H305" s="10">
        <v>-25576</v>
      </c>
      <c r="I305" s="10">
        <v>0</v>
      </c>
      <c r="J305" s="10">
        <v>-25576</v>
      </c>
      <c r="K305" s="10">
        <v>-37031</v>
      </c>
    </row>
    <row r="306" spans="1:11" ht="12.75" customHeight="1" outlineLevel="2">
      <c r="A306" s="15" t="s">
        <v>2109</v>
      </c>
      <c r="B306" s="8" t="s">
        <v>38</v>
      </c>
      <c r="C306" s="9" t="s">
        <v>583</v>
      </c>
      <c r="D306" s="9" t="s">
        <v>596</v>
      </c>
      <c r="E306" s="8" t="s">
        <v>597</v>
      </c>
      <c r="F306" s="10">
        <v>0</v>
      </c>
      <c r="G306" s="10">
        <v>0</v>
      </c>
      <c r="H306" s="10">
        <v>0</v>
      </c>
      <c r="I306" s="10">
        <v>0</v>
      </c>
      <c r="J306" s="10">
        <v>0</v>
      </c>
      <c r="K306" s="10">
        <v>0</v>
      </c>
    </row>
    <row r="307" spans="1:11" ht="12.75" customHeight="1" outlineLevel="2">
      <c r="A307" s="15" t="s">
        <v>2110</v>
      </c>
      <c r="B307" s="8" t="s">
        <v>38</v>
      </c>
      <c r="C307" s="9" t="s">
        <v>583</v>
      </c>
      <c r="D307" s="9" t="s">
        <v>598</v>
      </c>
      <c r="E307" s="8" t="s">
        <v>599</v>
      </c>
      <c r="F307" s="10">
        <v>0</v>
      </c>
      <c r="G307" s="10">
        <v>0</v>
      </c>
      <c r="H307" s="10">
        <v>0</v>
      </c>
      <c r="I307" s="10">
        <v>0</v>
      </c>
      <c r="J307" s="10">
        <v>0</v>
      </c>
      <c r="K307" s="10">
        <v>0</v>
      </c>
    </row>
    <row r="308" spans="1:11" ht="12.75" customHeight="1" outlineLevel="2">
      <c r="A308" s="15" t="s">
        <v>2111</v>
      </c>
      <c r="B308" s="8" t="s">
        <v>38</v>
      </c>
      <c r="C308" s="9" t="s">
        <v>583</v>
      </c>
      <c r="D308" s="9" t="s">
        <v>600</v>
      </c>
      <c r="E308" s="8" t="s">
        <v>601</v>
      </c>
      <c r="F308" s="10">
        <v>-22166</v>
      </c>
      <c r="G308" s="10">
        <v>0</v>
      </c>
      <c r="H308" s="10">
        <v>-22166</v>
      </c>
      <c r="I308" s="10">
        <v>0</v>
      </c>
      <c r="J308" s="10">
        <v>-22166</v>
      </c>
      <c r="K308" s="10">
        <v>-30978</v>
      </c>
    </row>
    <row r="309" spans="1:11" ht="12.75" customHeight="1" outlineLevel="2">
      <c r="A309" s="15" t="s">
        <v>2112</v>
      </c>
      <c r="B309" s="8" t="s">
        <v>38</v>
      </c>
      <c r="C309" s="9" t="s">
        <v>583</v>
      </c>
      <c r="D309" s="9" t="s">
        <v>602</v>
      </c>
      <c r="E309" s="8" t="s">
        <v>603</v>
      </c>
      <c r="F309" s="10">
        <v>0</v>
      </c>
      <c r="G309" s="10">
        <v>0</v>
      </c>
      <c r="H309" s="10">
        <v>0</v>
      </c>
      <c r="I309" s="10">
        <v>0</v>
      </c>
      <c r="J309" s="10">
        <v>0</v>
      </c>
      <c r="K309" s="10">
        <v>0</v>
      </c>
    </row>
    <row r="310" spans="1:11" ht="12.75" customHeight="1" outlineLevel="1" thickBot="1">
      <c r="A310" s="15" t="s">
        <v>2113</v>
      </c>
      <c r="C310" s="9" t="s">
        <v>583</v>
      </c>
      <c r="E310" s="11" t="s">
        <v>1780</v>
      </c>
      <c r="F310" s="12">
        <v>-70524</v>
      </c>
      <c r="G310" s="12">
        <v>0</v>
      </c>
      <c r="H310" s="12">
        <v>-70524</v>
      </c>
      <c r="I310" s="12">
        <v>0</v>
      </c>
      <c r="J310" s="12">
        <v>-70524</v>
      </c>
      <c r="K310" s="12">
        <v>-99992</v>
      </c>
    </row>
    <row r="311" spans="1:11" ht="12.75" customHeight="1" outlineLevel="2" thickTop="1">
      <c r="A311" s="15" t="s">
        <v>38</v>
      </c>
      <c r="C311" s="9" t="s">
        <v>604</v>
      </c>
    </row>
    <row r="312" spans="1:11" ht="12.75" customHeight="1" outlineLevel="2">
      <c r="A312" s="15" t="s">
        <v>2114</v>
      </c>
      <c r="B312" s="8" t="s">
        <v>38</v>
      </c>
      <c r="C312" s="9" t="s">
        <v>604</v>
      </c>
      <c r="D312" s="9" t="s">
        <v>605</v>
      </c>
      <c r="E312" s="8" t="s">
        <v>606</v>
      </c>
      <c r="F312" s="10">
        <v>0</v>
      </c>
      <c r="G312" s="10">
        <v>0</v>
      </c>
      <c r="H312" s="10">
        <v>0</v>
      </c>
      <c r="I312" s="10">
        <v>0</v>
      </c>
      <c r="J312" s="10">
        <v>0</v>
      </c>
      <c r="K312" s="10">
        <v>-9425</v>
      </c>
    </row>
    <row r="313" spans="1:11" ht="12.75" customHeight="1" outlineLevel="2">
      <c r="A313" s="15" t="s">
        <v>2115</v>
      </c>
      <c r="B313" s="8" t="s">
        <v>38</v>
      </c>
      <c r="C313" s="9" t="s">
        <v>604</v>
      </c>
      <c r="D313" s="9" t="s">
        <v>607</v>
      </c>
      <c r="E313" s="8" t="s">
        <v>608</v>
      </c>
      <c r="F313" s="10">
        <v>0</v>
      </c>
      <c r="G313" s="10">
        <v>0</v>
      </c>
      <c r="H313" s="10">
        <v>0</v>
      </c>
      <c r="I313" s="10">
        <v>0</v>
      </c>
      <c r="J313" s="10">
        <v>0</v>
      </c>
      <c r="K313" s="10">
        <v>-1154083</v>
      </c>
    </row>
    <row r="314" spans="1:11" ht="12.75" customHeight="1" outlineLevel="2">
      <c r="A314" s="15" t="s">
        <v>2116</v>
      </c>
      <c r="B314" s="8" t="s">
        <v>38</v>
      </c>
      <c r="C314" s="9" t="s">
        <v>604</v>
      </c>
      <c r="D314" s="9" t="s">
        <v>609</v>
      </c>
      <c r="E314" s="8" t="s">
        <v>610</v>
      </c>
      <c r="F314" s="10">
        <v>0</v>
      </c>
      <c r="G314" s="10">
        <v>0</v>
      </c>
      <c r="H314" s="10">
        <v>0</v>
      </c>
      <c r="I314" s="10">
        <v>0</v>
      </c>
      <c r="J314" s="10">
        <v>0</v>
      </c>
      <c r="K314" s="10">
        <v>0</v>
      </c>
    </row>
    <row r="315" spans="1:11" ht="12.75" customHeight="1" outlineLevel="2">
      <c r="A315" s="15" t="s">
        <v>2117</v>
      </c>
      <c r="B315" s="8" t="s">
        <v>38</v>
      </c>
      <c r="C315" s="9" t="s">
        <v>604</v>
      </c>
      <c r="D315" s="9" t="s">
        <v>611</v>
      </c>
      <c r="E315" s="8" t="s">
        <v>612</v>
      </c>
      <c r="F315" s="10">
        <v>0</v>
      </c>
      <c r="G315" s="10">
        <v>0</v>
      </c>
      <c r="H315" s="10">
        <v>0</v>
      </c>
      <c r="I315" s="10">
        <v>0</v>
      </c>
      <c r="J315" s="10">
        <v>0</v>
      </c>
      <c r="K315" s="10">
        <v>3198799</v>
      </c>
    </row>
    <row r="316" spans="1:11" ht="12.75" customHeight="1" outlineLevel="2">
      <c r="A316" s="15" t="s">
        <v>2118</v>
      </c>
      <c r="B316" s="8" t="s">
        <v>38</v>
      </c>
      <c r="C316" s="9" t="s">
        <v>604</v>
      </c>
      <c r="D316" s="9" t="s">
        <v>613</v>
      </c>
      <c r="E316" s="8" t="s">
        <v>614</v>
      </c>
      <c r="F316" s="10">
        <v>0</v>
      </c>
      <c r="G316" s="10">
        <v>0</v>
      </c>
      <c r="H316" s="10">
        <v>0</v>
      </c>
      <c r="I316" s="10">
        <v>0</v>
      </c>
      <c r="J316" s="10">
        <v>0</v>
      </c>
      <c r="K316" s="10">
        <v>-2308439</v>
      </c>
    </row>
    <row r="317" spans="1:11" ht="12.75" customHeight="1" outlineLevel="2">
      <c r="A317" s="15" t="s">
        <v>2119</v>
      </c>
      <c r="B317" s="8" t="s">
        <v>38</v>
      </c>
      <c r="C317" s="9" t="s">
        <v>604</v>
      </c>
      <c r="D317" s="9" t="s">
        <v>615</v>
      </c>
      <c r="E317" s="8" t="s">
        <v>616</v>
      </c>
      <c r="F317" s="10">
        <v>0</v>
      </c>
      <c r="G317" s="10">
        <v>0</v>
      </c>
      <c r="H317" s="10">
        <v>0</v>
      </c>
      <c r="I317" s="10">
        <v>0</v>
      </c>
      <c r="J317" s="10">
        <v>0</v>
      </c>
      <c r="K317" s="10">
        <v>1415739</v>
      </c>
    </row>
    <row r="318" spans="1:11" ht="12.75" customHeight="1" outlineLevel="2">
      <c r="A318" s="15" t="s">
        <v>2120</v>
      </c>
      <c r="B318" s="8" t="s">
        <v>38</v>
      </c>
      <c r="C318" s="9" t="s">
        <v>604</v>
      </c>
      <c r="D318" s="9" t="s">
        <v>617</v>
      </c>
      <c r="E318" s="8" t="s">
        <v>618</v>
      </c>
      <c r="F318" s="10">
        <v>0</v>
      </c>
      <c r="G318" s="10">
        <v>0</v>
      </c>
      <c r="H318" s="10">
        <v>0</v>
      </c>
      <c r="I318" s="10">
        <v>0</v>
      </c>
      <c r="J318" s="10">
        <v>0</v>
      </c>
      <c r="K318" s="10">
        <v>1033161</v>
      </c>
    </row>
    <row r="319" spans="1:11" ht="12.75" customHeight="1" outlineLevel="2">
      <c r="A319" s="15" t="s">
        <v>2121</v>
      </c>
      <c r="B319" s="8" t="s">
        <v>38</v>
      </c>
      <c r="C319" s="9" t="s">
        <v>604</v>
      </c>
      <c r="D319" s="9" t="s">
        <v>619</v>
      </c>
      <c r="E319" s="8" t="s">
        <v>620</v>
      </c>
      <c r="F319" s="10">
        <v>0</v>
      </c>
      <c r="G319" s="10">
        <v>0</v>
      </c>
      <c r="H319" s="10">
        <v>0</v>
      </c>
      <c r="I319" s="10">
        <v>0</v>
      </c>
      <c r="J319" s="10">
        <v>0</v>
      </c>
      <c r="K319" s="10">
        <v>1826441</v>
      </c>
    </row>
    <row r="320" spans="1:11" ht="12.75" customHeight="1" outlineLevel="2">
      <c r="A320" s="15" t="s">
        <v>2122</v>
      </c>
      <c r="B320" s="8" t="s">
        <v>38</v>
      </c>
      <c r="C320" s="9" t="s">
        <v>604</v>
      </c>
      <c r="D320" s="9" t="s">
        <v>621</v>
      </c>
      <c r="E320" s="8" t="s">
        <v>622</v>
      </c>
      <c r="F320" s="10">
        <v>0</v>
      </c>
      <c r="G320" s="10">
        <v>0</v>
      </c>
      <c r="H320" s="10">
        <v>0</v>
      </c>
      <c r="I320" s="10">
        <v>0</v>
      </c>
      <c r="J320" s="10">
        <v>0</v>
      </c>
      <c r="K320" s="10">
        <v>-3981976</v>
      </c>
    </row>
    <row r="321" spans="1:11" ht="12.75" customHeight="1" outlineLevel="2">
      <c r="A321" s="15" t="s">
        <v>2123</v>
      </c>
      <c r="B321" s="8" t="s">
        <v>38</v>
      </c>
      <c r="C321" s="9" t="s">
        <v>604</v>
      </c>
      <c r="D321" s="9" t="s">
        <v>623</v>
      </c>
      <c r="E321" s="8" t="s">
        <v>624</v>
      </c>
      <c r="F321" s="10">
        <v>0</v>
      </c>
      <c r="G321" s="10">
        <v>0</v>
      </c>
      <c r="H321" s="10">
        <v>0</v>
      </c>
      <c r="I321" s="10">
        <v>0</v>
      </c>
      <c r="J321" s="10">
        <v>0</v>
      </c>
      <c r="K321" s="10">
        <v>0</v>
      </c>
    </row>
    <row r="322" spans="1:11" ht="12.75" customHeight="1" outlineLevel="2">
      <c r="A322" s="15" t="s">
        <v>2124</v>
      </c>
      <c r="B322" s="8" t="s">
        <v>38</v>
      </c>
      <c r="C322" s="9" t="s">
        <v>604</v>
      </c>
      <c r="D322" s="9" t="s">
        <v>625</v>
      </c>
      <c r="E322" s="8" t="s">
        <v>626</v>
      </c>
      <c r="F322" s="10">
        <v>0</v>
      </c>
      <c r="G322" s="10">
        <v>0</v>
      </c>
      <c r="H322" s="10">
        <v>0</v>
      </c>
      <c r="I322" s="10">
        <v>0</v>
      </c>
      <c r="J322" s="10">
        <v>0</v>
      </c>
      <c r="K322" s="10">
        <v>1115600</v>
      </c>
    </row>
    <row r="323" spans="1:11" ht="12.75" customHeight="1" outlineLevel="2">
      <c r="A323" s="15" t="s">
        <v>2125</v>
      </c>
      <c r="B323" s="8" t="s">
        <v>38</v>
      </c>
      <c r="C323" s="9" t="s">
        <v>604</v>
      </c>
      <c r="D323" s="9" t="s">
        <v>627</v>
      </c>
      <c r="E323" s="8" t="s">
        <v>628</v>
      </c>
      <c r="F323" s="10">
        <v>0</v>
      </c>
      <c r="G323" s="10">
        <v>0</v>
      </c>
      <c r="H323" s="10">
        <v>0</v>
      </c>
      <c r="I323" s="10">
        <v>0</v>
      </c>
      <c r="J323" s="10">
        <v>0</v>
      </c>
      <c r="K323" s="10">
        <v>1081413</v>
      </c>
    </row>
    <row r="324" spans="1:11" ht="12.75" customHeight="1" outlineLevel="2">
      <c r="A324" s="15" t="s">
        <v>2126</v>
      </c>
      <c r="B324" s="8" t="s">
        <v>38</v>
      </c>
      <c r="C324" s="9" t="s">
        <v>604</v>
      </c>
      <c r="D324" s="9" t="s">
        <v>629</v>
      </c>
      <c r="E324" s="8" t="s">
        <v>630</v>
      </c>
      <c r="F324" s="10">
        <v>0</v>
      </c>
      <c r="G324" s="10">
        <v>0</v>
      </c>
      <c r="H324" s="10">
        <v>0</v>
      </c>
      <c r="I324" s="10">
        <v>0</v>
      </c>
      <c r="J324" s="10">
        <v>0</v>
      </c>
      <c r="K324" s="10">
        <v>0</v>
      </c>
    </row>
    <row r="325" spans="1:11" ht="12.75" customHeight="1" outlineLevel="2">
      <c r="A325" s="15" t="s">
        <v>2127</v>
      </c>
      <c r="B325" s="8" t="s">
        <v>38</v>
      </c>
      <c r="C325" s="9" t="s">
        <v>604</v>
      </c>
      <c r="D325" s="9" t="s">
        <v>631</v>
      </c>
      <c r="E325" s="8" t="s">
        <v>632</v>
      </c>
      <c r="F325" s="10">
        <v>0</v>
      </c>
      <c r="G325" s="10">
        <v>0</v>
      </c>
      <c r="H325" s="10">
        <v>0</v>
      </c>
      <c r="I325" s="10">
        <v>0</v>
      </c>
      <c r="J325" s="10">
        <v>0</v>
      </c>
      <c r="K325" s="10">
        <v>-1973416</v>
      </c>
    </row>
    <row r="326" spans="1:11" ht="12.75" customHeight="1" outlineLevel="2">
      <c r="A326" s="15" t="s">
        <v>2128</v>
      </c>
      <c r="B326" s="8" t="s">
        <v>38</v>
      </c>
      <c r="C326" s="9" t="s">
        <v>604</v>
      </c>
      <c r="D326" s="9" t="s">
        <v>633</v>
      </c>
      <c r="E326" s="8" t="s">
        <v>634</v>
      </c>
      <c r="F326" s="10">
        <v>0</v>
      </c>
      <c r="G326" s="10">
        <v>0</v>
      </c>
      <c r="H326" s="10">
        <v>0</v>
      </c>
      <c r="I326" s="10">
        <v>0</v>
      </c>
      <c r="J326" s="10">
        <v>0</v>
      </c>
      <c r="K326" s="10">
        <v>0</v>
      </c>
    </row>
    <row r="327" spans="1:11" ht="12.75" customHeight="1" outlineLevel="2">
      <c r="A327" s="15" t="s">
        <v>2129</v>
      </c>
      <c r="B327" s="8" t="s">
        <v>38</v>
      </c>
      <c r="C327" s="9" t="s">
        <v>604</v>
      </c>
      <c r="D327" s="9" t="s">
        <v>635</v>
      </c>
      <c r="E327" s="8" t="s">
        <v>636</v>
      </c>
      <c r="F327" s="10">
        <v>0</v>
      </c>
      <c r="G327" s="10">
        <v>0</v>
      </c>
      <c r="H327" s="10">
        <v>0</v>
      </c>
      <c r="I327" s="10">
        <v>0</v>
      </c>
      <c r="J327" s="10">
        <v>0</v>
      </c>
      <c r="K327" s="10">
        <v>-1112514</v>
      </c>
    </row>
    <row r="328" spans="1:11" ht="12.75" customHeight="1" outlineLevel="2">
      <c r="A328" s="15" t="s">
        <v>2130</v>
      </c>
      <c r="B328" s="8" t="s">
        <v>38</v>
      </c>
      <c r="C328" s="9" t="s">
        <v>604</v>
      </c>
      <c r="D328" s="9" t="s">
        <v>637</v>
      </c>
      <c r="E328" s="8" t="s">
        <v>638</v>
      </c>
      <c r="F328" s="10">
        <v>0</v>
      </c>
      <c r="G328" s="10">
        <v>0</v>
      </c>
      <c r="H328" s="10">
        <v>0</v>
      </c>
      <c r="I328" s="10">
        <v>0</v>
      </c>
      <c r="J328" s="10">
        <v>0</v>
      </c>
      <c r="K328" s="10">
        <v>0</v>
      </c>
    </row>
    <row r="329" spans="1:11" ht="12.75" customHeight="1" outlineLevel="1" thickBot="1">
      <c r="A329" s="15" t="s">
        <v>2131</v>
      </c>
      <c r="C329" s="9" t="s">
        <v>604</v>
      </c>
      <c r="E329" s="11" t="s">
        <v>1781</v>
      </c>
      <c r="F329" s="12">
        <v>0</v>
      </c>
      <c r="G329" s="12">
        <v>0</v>
      </c>
      <c r="H329" s="12">
        <v>0</v>
      </c>
      <c r="I329" s="12">
        <v>0</v>
      </c>
      <c r="J329" s="12">
        <v>0</v>
      </c>
      <c r="K329" s="12">
        <v>-868700</v>
      </c>
    </row>
    <row r="330" spans="1:11" ht="12.75" customHeight="1" outlineLevel="2" thickTop="1">
      <c r="A330" s="15" t="s">
        <v>38</v>
      </c>
      <c r="C330" s="9" t="s">
        <v>639</v>
      </c>
    </row>
    <row r="331" spans="1:11" ht="12.75" customHeight="1" outlineLevel="1" thickBot="1">
      <c r="A331" s="15" t="s">
        <v>2132</v>
      </c>
      <c r="C331" s="9" t="s">
        <v>639</v>
      </c>
      <c r="E331" s="11" t="s">
        <v>1782</v>
      </c>
      <c r="F331" s="12">
        <v>0</v>
      </c>
      <c r="G331" s="12">
        <v>0</v>
      </c>
      <c r="H331" s="12">
        <v>0</v>
      </c>
      <c r="I331" s="12">
        <v>0</v>
      </c>
      <c r="J331" s="12">
        <v>0</v>
      </c>
      <c r="K331" s="12">
        <v>0</v>
      </c>
    </row>
    <row r="332" spans="1:11" ht="12.75" customHeight="1" outlineLevel="2" thickTop="1">
      <c r="A332" s="15" t="s">
        <v>38</v>
      </c>
      <c r="C332" s="9" t="s">
        <v>640</v>
      </c>
    </row>
    <row r="333" spans="1:11" ht="12.75" customHeight="1" outlineLevel="2">
      <c r="A333" s="15" t="s">
        <v>2133</v>
      </c>
      <c r="B333" s="8" t="s">
        <v>38</v>
      </c>
      <c r="C333" s="9" t="s">
        <v>640</v>
      </c>
      <c r="D333" s="9" t="s">
        <v>641</v>
      </c>
      <c r="E333" s="8" t="s">
        <v>642</v>
      </c>
      <c r="F333" s="10">
        <v>0</v>
      </c>
      <c r="G333" s="10">
        <v>0</v>
      </c>
      <c r="H333" s="10">
        <v>0</v>
      </c>
      <c r="I333" s="10">
        <v>0</v>
      </c>
      <c r="J333" s="10">
        <v>0</v>
      </c>
      <c r="K333" s="10">
        <v>0</v>
      </c>
    </row>
    <row r="334" spans="1:11" ht="12.75" customHeight="1" outlineLevel="2">
      <c r="A334" s="15" t="s">
        <v>2134</v>
      </c>
      <c r="B334" s="8" t="s">
        <v>38</v>
      </c>
      <c r="C334" s="9" t="s">
        <v>640</v>
      </c>
      <c r="D334" s="9" t="s">
        <v>643</v>
      </c>
      <c r="E334" s="8" t="s">
        <v>644</v>
      </c>
      <c r="F334" s="10">
        <v>0</v>
      </c>
      <c r="G334" s="10">
        <v>0</v>
      </c>
      <c r="H334" s="10">
        <v>0</v>
      </c>
      <c r="I334" s="10">
        <v>0</v>
      </c>
      <c r="J334" s="10">
        <v>0</v>
      </c>
      <c r="K334" s="10">
        <v>0</v>
      </c>
    </row>
    <row r="335" spans="1:11" ht="12.75" customHeight="1" outlineLevel="2">
      <c r="A335" s="15" t="s">
        <v>2135</v>
      </c>
      <c r="B335" s="8" t="s">
        <v>38</v>
      </c>
      <c r="C335" s="9" t="s">
        <v>640</v>
      </c>
      <c r="D335" s="9" t="s">
        <v>645</v>
      </c>
      <c r="E335" s="8" t="s">
        <v>646</v>
      </c>
      <c r="F335" s="10">
        <v>0</v>
      </c>
      <c r="G335" s="10">
        <v>0</v>
      </c>
      <c r="H335" s="10">
        <v>0</v>
      </c>
      <c r="I335" s="10">
        <v>0</v>
      </c>
      <c r="J335" s="10">
        <v>0</v>
      </c>
      <c r="K335" s="10">
        <v>0</v>
      </c>
    </row>
    <row r="336" spans="1:11" ht="12.75" customHeight="1" outlineLevel="2">
      <c r="A336" s="15" t="s">
        <v>2136</v>
      </c>
      <c r="B336" s="8" t="s">
        <v>38</v>
      </c>
      <c r="C336" s="9" t="s">
        <v>640</v>
      </c>
      <c r="D336" s="9" t="s">
        <v>647</v>
      </c>
      <c r="E336" s="8" t="s">
        <v>648</v>
      </c>
      <c r="F336" s="10">
        <v>-379</v>
      </c>
      <c r="G336" s="10">
        <v>0</v>
      </c>
      <c r="H336" s="10">
        <v>-379</v>
      </c>
      <c r="I336" s="10">
        <v>0</v>
      </c>
      <c r="J336" s="10">
        <v>-379</v>
      </c>
      <c r="K336" s="10">
        <v>-379</v>
      </c>
    </row>
    <row r="337" spans="1:11" ht="12.75" customHeight="1" outlineLevel="2">
      <c r="A337" s="15" t="s">
        <v>2137</v>
      </c>
      <c r="B337" s="8" t="s">
        <v>38</v>
      </c>
      <c r="C337" s="9" t="s">
        <v>640</v>
      </c>
      <c r="D337" s="9" t="s">
        <v>649</v>
      </c>
      <c r="E337" s="8" t="s">
        <v>650</v>
      </c>
      <c r="F337" s="10">
        <v>-14746</v>
      </c>
      <c r="G337" s="10">
        <v>0</v>
      </c>
      <c r="H337" s="10">
        <v>-14746</v>
      </c>
      <c r="I337" s="10">
        <v>0</v>
      </c>
      <c r="J337" s="10">
        <v>-14746</v>
      </c>
      <c r="K337" s="10">
        <v>0</v>
      </c>
    </row>
    <row r="338" spans="1:11" ht="12.75" customHeight="1" outlineLevel="2">
      <c r="A338" s="15" t="s">
        <v>2138</v>
      </c>
      <c r="B338" s="8" t="s">
        <v>38</v>
      </c>
      <c r="C338" s="9" t="s">
        <v>640</v>
      </c>
      <c r="D338" s="9" t="s">
        <v>651</v>
      </c>
      <c r="E338" s="8" t="s">
        <v>652</v>
      </c>
      <c r="F338" s="10">
        <v>0</v>
      </c>
      <c r="G338" s="10">
        <v>0</v>
      </c>
      <c r="H338" s="10">
        <v>0</v>
      </c>
      <c r="I338" s="10">
        <v>0</v>
      </c>
      <c r="J338" s="10">
        <v>0</v>
      </c>
      <c r="K338" s="10">
        <v>0</v>
      </c>
    </row>
    <row r="339" spans="1:11" ht="12.75" customHeight="1" outlineLevel="2">
      <c r="A339" s="15" t="s">
        <v>2139</v>
      </c>
      <c r="B339" s="8" t="s">
        <v>38</v>
      </c>
      <c r="C339" s="9" t="s">
        <v>640</v>
      </c>
      <c r="D339" s="9" t="s">
        <v>653</v>
      </c>
      <c r="E339" s="8" t="s">
        <v>654</v>
      </c>
      <c r="F339" s="10">
        <v>-6015</v>
      </c>
      <c r="G339" s="10">
        <v>0</v>
      </c>
      <c r="H339" s="10">
        <v>-6015</v>
      </c>
      <c r="I339" s="10">
        <v>0</v>
      </c>
      <c r="J339" s="10">
        <v>-6015</v>
      </c>
      <c r="K339" s="10">
        <v>-6015</v>
      </c>
    </row>
    <row r="340" spans="1:11" ht="12.75" customHeight="1" outlineLevel="2">
      <c r="A340" s="15" t="s">
        <v>2140</v>
      </c>
      <c r="B340" s="8" t="s">
        <v>38</v>
      </c>
      <c r="C340" s="9" t="s">
        <v>640</v>
      </c>
      <c r="D340" s="9" t="s">
        <v>655</v>
      </c>
      <c r="E340" s="8" t="s">
        <v>656</v>
      </c>
      <c r="F340" s="10">
        <v>0</v>
      </c>
      <c r="G340" s="10">
        <v>0</v>
      </c>
      <c r="H340" s="10">
        <v>0</v>
      </c>
      <c r="I340" s="10">
        <v>0</v>
      </c>
      <c r="J340" s="10">
        <v>0</v>
      </c>
      <c r="K340" s="10">
        <v>0</v>
      </c>
    </row>
    <row r="341" spans="1:11" ht="12.75" customHeight="1" outlineLevel="2">
      <c r="A341" s="15" t="s">
        <v>2141</v>
      </c>
      <c r="B341" s="8" t="s">
        <v>38</v>
      </c>
      <c r="C341" s="9" t="s">
        <v>640</v>
      </c>
      <c r="D341" s="9" t="s">
        <v>657</v>
      </c>
      <c r="E341" s="8" t="s">
        <v>658</v>
      </c>
      <c r="F341" s="10">
        <v>-3497</v>
      </c>
      <c r="G341" s="10">
        <v>0</v>
      </c>
      <c r="H341" s="10">
        <v>-3497</v>
      </c>
      <c r="I341" s="10">
        <v>0</v>
      </c>
      <c r="J341" s="10">
        <v>-3497</v>
      </c>
      <c r="K341" s="10">
        <v>-1</v>
      </c>
    </row>
    <row r="342" spans="1:11" ht="12.75" customHeight="1" outlineLevel="2">
      <c r="A342" s="15" t="s">
        <v>2142</v>
      </c>
      <c r="B342" s="8" t="s">
        <v>38</v>
      </c>
      <c r="C342" s="9" t="s">
        <v>640</v>
      </c>
      <c r="D342" s="9" t="s">
        <v>659</v>
      </c>
      <c r="E342" s="8" t="s">
        <v>660</v>
      </c>
      <c r="F342" s="10">
        <v>22</v>
      </c>
      <c r="G342" s="10">
        <v>0</v>
      </c>
      <c r="H342" s="10">
        <v>22</v>
      </c>
      <c r="I342" s="10">
        <v>0</v>
      </c>
      <c r="J342" s="10">
        <v>22</v>
      </c>
      <c r="K342" s="10">
        <v>-1579</v>
      </c>
    </row>
    <row r="343" spans="1:11" ht="12.75" customHeight="1" outlineLevel="2">
      <c r="A343" s="15" t="s">
        <v>2143</v>
      </c>
      <c r="B343" s="8" t="s">
        <v>38</v>
      </c>
      <c r="C343" s="9" t="s">
        <v>640</v>
      </c>
      <c r="D343" s="9" t="s">
        <v>661</v>
      </c>
      <c r="E343" s="8" t="s">
        <v>662</v>
      </c>
      <c r="F343" s="10">
        <v>-9714</v>
      </c>
      <c r="G343" s="10">
        <v>0</v>
      </c>
      <c r="H343" s="10">
        <v>-9714</v>
      </c>
      <c r="I343" s="10">
        <v>0</v>
      </c>
      <c r="J343" s="10">
        <v>-9714</v>
      </c>
      <c r="K343" s="10">
        <v>-2075</v>
      </c>
    </row>
    <row r="344" spans="1:11" ht="12.75" customHeight="1" outlineLevel="2">
      <c r="A344" s="15" t="s">
        <v>2144</v>
      </c>
      <c r="B344" s="8" t="s">
        <v>38</v>
      </c>
      <c r="C344" s="9" t="s">
        <v>640</v>
      </c>
      <c r="D344" s="9" t="s">
        <v>663</v>
      </c>
      <c r="E344" s="8" t="s">
        <v>664</v>
      </c>
      <c r="F344" s="10">
        <v>1327</v>
      </c>
      <c r="G344" s="10">
        <v>0</v>
      </c>
      <c r="H344" s="10">
        <v>1327</v>
      </c>
      <c r="I344" s="10">
        <v>0</v>
      </c>
      <c r="J344" s="10">
        <v>1327</v>
      </c>
      <c r="K344" s="10">
        <v>-1805</v>
      </c>
    </row>
    <row r="345" spans="1:11" ht="12.75" customHeight="1" outlineLevel="2">
      <c r="A345" s="15" t="s">
        <v>2145</v>
      </c>
      <c r="B345" s="8" t="s">
        <v>38</v>
      </c>
      <c r="C345" s="9" t="s">
        <v>640</v>
      </c>
      <c r="D345" s="9" t="s">
        <v>665</v>
      </c>
      <c r="E345" s="8" t="s">
        <v>666</v>
      </c>
      <c r="F345" s="10">
        <v>-575</v>
      </c>
      <c r="G345" s="10">
        <v>0</v>
      </c>
      <c r="H345" s="10">
        <v>-575</v>
      </c>
      <c r="I345" s="10">
        <v>0</v>
      </c>
      <c r="J345" s="10">
        <v>-575</v>
      </c>
      <c r="K345" s="10">
        <v>0</v>
      </c>
    </row>
    <row r="346" spans="1:11" ht="12.75" customHeight="1" outlineLevel="2">
      <c r="A346" s="15" t="s">
        <v>2146</v>
      </c>
      <c r="B346" s="8" t="s">
        <v>38</v>
      </c>
      <c r="C346" s="9" t="s">
        <v>640</v>
      </c>
      <c r="D346" s="9" t="s">
        <v>667</v>
      </c>
      <c r="E346" s="8" t="s">
        <v>668</v>
      </c>
      <c r="F346" s="10">
        <v>448</v>
      </c>
      <c r="G346" s="10">
        <v>0</v>
      </c>
      <c r="H346" s="10">
        <v>448</v>
      </c>
      <c r="I346" s="10">
        <v>0</v>
      </c>
      <c r="J346" s="10">
        <v>448</v>
      </c>
      <c r="K346" s="10">
        <v>448</v>
      </c>
    </row>
    <row r="347" spans="1:11" ht="12.75" customHeight="1" outlineLevel="2">
      <c r="A347" s="15" t="s">
        <v>2147</v>
      </c>
      <c r="B347" s="8" t="s">
        <v>38</v>
      </c>
      <c r="C347" s="9" t="s">
        <v>640</v>
      </c>
      <c r="D347" s="9" t="s">
        <v>669</v>
      </c>
      <c r="E347" s="8" t="s">
        <v>670</v>
      </c>
      <c r="F347" s="10">
        <v>-2174</v>
      </c>
      <c r="G347" s="10">
        <v>0</v>
      </c>
      <c r="H347" s="10">
        <v>-2174</v>
      </c>
      <c r="I347" s="10">
        <v>0</v>
      </c>
      <c r="J347" s="10">
        <v>-2174</v>
      </c>
      <c r="K347" s="10">
        <v>212</v>
      </c>
    </row>
    <row r="348" spans="1:11" ht="12.75" customHeight="1" outlineLevel="2">
      <c r="A348" s="15" t="s">
        <v>2148</v>
      </c>
      <c r="B348" s="8" t="s">
        <v>38</v>
      </c>
      <c r="C348" s="9" t="s">
        <v>640</v>
      </c>
      <c r="D348" s="9" t="s">
        <v>671</v>
      </c>
      <c r="E348" s="8" t="s">
        <v>672</v>
      </c>
      <c r="F348" s="10">
        <v>-3044</v>
      </c>
      <c r="G348" s="10">
        <v>0</v>
      </c>
      <c r="H348" s="10">
        <v>-3044</v>
      </c>
      <c r="I348" s="10">
        <v>0</v>
      </c>
      <c r="J348" s="10">
        <v>-3044</v>
      </c>
      <c r="K348" s="10">
        <v>-2672</v>
      </c>
    </row>
    <row r="349" spans="1:11" ht="12.75" customHeight="1" outlineLevel="2">
      <c r="A349" s="15" t="s">
        <v>2149</v>
      </c>
      <c r="B349" s="8" t="s">
        <v>38</v>
      </c>
      <c r="C349" s="9" t="s">
        <v>640</v>
      </c>
      <c r="D349" s="9" t="s">
        <v>673</v>
      </c>
      <c r="E349" s="8" t="s">
        <v>674</v>
      </c>
      <c r="F349" s="10">
        <v>-3419</v>
      </c>
      <c r="G349" s="10">
        <v>0</v>
      </c>
      <c r="H349" s="10">
        <v>-3419</v>
      </c>
      <c r="I349" s="10">
        <v>0</v>
      </c>
      <c r="J349" s="10">
        <v>-3419</v>
      </c>
      <c r="K349" s="10">
        <v>0</v>
      </c>
    </row>
    <row r="350" spans="1:11" ht="12.75" customHeight="1" outlineLevel="2">
      <c r="A350" s="15" t="s">
        <v>2150</v>
      </c>
      <c r="B350" s="8" t="s">
        <v>38</v>
      </c>
      <c r="C350" s="9" t="s">
        <v>640</v>
      </c>
      <c r="D350" s="9" t="s">
        <v>675</v>
      </c>
      <c r="E350" s="8" t="s">
        <v>676</v>
      </c>
      <c r="F350" s="10">
        <v>1</v>
      </c>
      <c r="G350" s="10">
        <v>0</v>
      </c>
      <c r="H350" s="10">
        <v>1</v>
      </c>
      <c r="I350" s="10">
        <v>0</v>
      </c>
      <c r="J350" s="10">
        <v>1</v>
      </c>
      <c r="K350" s="10">
        <v>0</v>
      </c>
    </row>
    <row r="351" spans="1:11" ht="12.75" customHeight="1" outlineLevel="2">
      <c r="A351" s="15" t="s">
        <v>2151</v>
      </c>
      <c r="B351" s="8" t="s">
        <v>38</v>
      </c>
      <c r="C351" s="9" t="s">
        <v>640</v>
      </c>
      <c r="D351" s="9" t="s">
        <v>677</v>
      </c>
      <c r="E351" s="8" t="s">
        <v>678</v>
      </c>
      <c r="F351" s="10">
        <v>-925</v>
      </c>
      <c r="G351" s="10">
        <v>0</v>
      </c>
      <c r="H351" s="10">
        <v>-925</v>
      </c>
      <c r="I351" s="10">
        <v>0</v>
      </c>
      <c r="J351" s="10">
        <v>-925</v>
      </c>
      <c r="K351" s="10">
        <v>0</v>
      </c>
    </row>
    <row r="352" spans="1:11" ht="12.75" customHeight="1" outlineLevel="2">
      <c r="A352" s="15" t="s">
        <v>2152</v>
      </c>
      <c r="B352" s="8" t="s">
        <v>38</v>
      </c>
      <c r="C352" s="9" t="s">
        <v>640</v>
      </c>
      <c r="D352" s="9" t="s">
        <v>679</v>
      </c>
      <c r="E352" s="8" t="s">
        <v>680</v>
      </c>
      <c r="F352" s="10">
        <v>221</v>
      </c>
      <c r="G352" s="10">
        <v>0</v>
      </c>
      <c r="H352" s="10">
        <v>221</v>
      </c>
      <c r="I352" s="10">
        <v>0</v>
      </c>
      <c r="J352" s="10">
        <v>221</v>
      </c>
      <c r="K352" s="10">
        <v>-6766</v>
      </c>
    </row>
    <row r="353" spans="1:11" ht="12.75" customHeight="1" outlineLevel="2">
      <c r="A353" s="15" t="s">
        <v>2153</v>
      </c>
      <c r="B353" s="8" t="s">
        <v>38</v>
      </c>
      <c r="C353" s="9" t="s">
        <v>640</v>
      </c>
      <c r="D353" s="9" t="s">
        <v>681</v>
      </c>
      <c r="E353" s="8" t="s">
        <v>682</v>
      </c>
      <c r="F353" s="10">
        <v>267</v>
      </c>
      <c r="G353" s="10">
        <v>0</v>
      </c>
      <c r="H353" s="10">
        <v>267</v>
      </c>
      <c r="I353" s="10">
        <v>0</v>
      </c>
      <c r="J353" s="10">
        <v>267</v>
      </c>
      <c r="K353" s="10">
        <v>-982</v>
      </c>
    </row>
    <row r="354" spans="1:11" ht="12.75" customHeight="1" outlineLevel="2">
      <c r="A354" s="15" t="s">
        <v>2154</v>
      </c>
      <c r="B354" s="8" t="s">
        <v>38</v>
      </c>
      <c r="C354" s="9" t="s">
        <v>640</v>
      </c>
      <c r="D354" s="9" t="s">
        <v>683</v>
      </c>
      <c r="E354" s="8" t="s">
        <v>684</v>
      </c>
      <c r="F354" s="10">
        <v>-2004</v>
      </c>
      <c r="G354" s="10">
        <v>0</v>
      </c>
      <c r="H354" s="10">
        <v>-2004</v>
      </c>
      <c r="I354" s="10">
        <v>0</v>
      </c>
      <c r="J354" s="10">
        <v>-2004</v>
      </c>
      <c r="K354" s="10">
        <v>-2000</v>
      </c>
    </row>
    <row r="355" spans="1:11" ht="12.75" customHeight="1" outlineLevel="2">
      <c r="A355" s="15" t="s">
        <v>2155</v>
      </c>
      <c r="B355" s="8" t="s">
        <v>38</v>
      </c>
      <c r="C355" s="9" t="s">
        <v>640</v>
      </c>
      <c r="D355" s="9" t="s">
        <v>685</v>
      </c>
      <c r="E355" s="8" t="s">
        <v>686</v>
      </c>
      <c r="F355" s="10">
        <v>-1367</v>
      </c>
      <c r="G355" s="10">
        <v>0</v>
      </c>
      <c r="H355" s="10">
        <v>-1367</v>
      </c>
      <c r="I355" s="10">
        <v>0</v>
      </c>
      <c r="J355" s="10">
        <v>-1367</v>
      </c>
      <c r="K355" s="10">
        <v>-4008</v>
      </c>
    </row>
    <row r="356" spans="1:11" ht="12.75" customHeight="1" outlineLevel="2">
      <c r="A356" s="15" t="s">
        <v>2156</v>
      </c>
      <c r="B356" s="8" t="s">
        <v>38</v>
      </c>
      <c r="C356" s="9" t="s">
        <v>640</v>
      </c>
      <c r="D356" s="9" t="s">
        <v>687</v>
      </c>
      <c r="E356" s="8" t="s">
        <v>688</v>
      </c>
      <c r="F356" s="10">
        <v>269</v>
      </c>
      <c r="G356" s="10">
        <v>0</v>
      </c>
      <c r="H356" s="10">
        <v>269</v>
      </c>
      <c r="I356" s="10">
        <v>0</v>
      </c>
      <c r="J356" s="10">
        <v>269</v>
      </c>
      <c r="K356" s="10">
        <v>269</v>
      </c>
    </row>
    <row r="357" spans="1:11" ht="12.75" customHeight="1" outlineLevel="2">
      <c r="A357" s="15" t="s">
        <v>2157</v>
      </c>
      <c r="B357" s="8" t="s">
        <v>38</v>
      </c>
      <c r="C357" s="9" t="s">
        <v>640</v>
      </c>
      <c r="D357" s="9" t="s">
        <v>689</v>
      </c>
      <c r="E357" s="8" t="s">
        <v>690</v>
      </c>
      <c r="F357" s="10">
        <v>1</v>
      </c>
      <c r="G357" s="10">
        <v>0</v>
      </c>
      <c r="H357" s="10">
        <v>1</v>
      </c>
      <c r="I357" s="10">
        <v>0</v>
      </c>
      <c r="J357" s="10">
        <v>1</v>
      </c>
      <c r="K357" s="10">
        <v>-225</v>
      </c>
    </row>
    <row r="358" spans="1:11" ht="12.75" customHeight="1" outlineLevel="2">
      <c r="A358" s="15" t="s">
        <v>2158</v>
      </c>
      <c r="B358" s="8" t="s">
        <v>38</v>
      </c>
      <c r="C358" s="9" t="s">
        <v>640</v>
      </c>
      <c r="D358" s="9" t="s">
        <v>691</v>
      </c>
      <c r="E358" s="8" t="s">
        <v>692</v>
      </c>
      <c r="F358" s="10">
        <v>-202</v>
      </c>
      <c r="G358" s="10">
        <v>0</v>
      </c>
      <c r="H358" s="10">
        <v>-202</v>
      </c>
      <c r="I358" s="10">
        <v>0</v>
      </c>
      <c r="J358" s="10">
        <v>-202</v>
      </c>
      <c r="K358" s="10">
        <v>-202</v>
      </c>
    </row>
    <row r="359" spans="1:11" ht="12.75" customHeight="1" outlineLevel="2">
      <c r="A359" s="15" t="s">
        <v>2159</v>
      </c>
      <c r="B359" s="8" t="s">
        <v>38</v>
      </c>
      <c r="C359" s="9" t="s">
        <v>640</v>
      </c>
      <c r="D359" s="9" t="s">
        <v>693</v>
      </c>
      <c r="E359" s="8" t="s">
        <v>694</v>
      </c>
      <c r="F359" s="10">
        <v>-3250</v>
      </c>
      <c r="G359" s="10">
        <v>0</v>
      </c>
      <c r="H359" s="10">
        <v>-3250</v>
      </c>
      <c r="I359" s="10">
        <v>0</v>
      </c>
      <c r="J359" s="10">
        <v>-3250</v>
      </c>
      <c r="K359" s="10">
        <v>-2884</v>
      </c>
    </row>
    <row r="360" spans="1:11" ht="12.75" customHeight="1" outlineLevel="2">
      <c r="A360" s="15" t="s">
        <v>2160</v>
      </c>
      <c r="B360" s="8" t="s">
        <v>38</v>
      </c>
      <c r="C360" s="9" t="s">
        <v>640</v>
      </c>
      <c r="D360" s="9" t="s">
        <v>695</v>
      </c>
      <c r="E360" s="8" t="s">
        <v>696</v>
      </c>
      <c r="F360" s="10">
        <v>0</v>
      </c>
      <c r="G360" s="10">
        <v>0</v>
      </c>
      <c r="H360" s="10">
        <v>0</v>
      </c>
      <c r="I360" s="10">
        <v>0</v>
      </c>
      <c r="J360" s="10">
        <v>0</v>
      </c>
      <c r="K360" s="10">
        <v>-875</v>
      </c>
    </row>
    <row r="361" spans="1:11" ht="12.75" customHeight="1" outlineLevel="2">
      <c r="A361" s="15" t="s">
        <v>2161</v>
      </c>
      <c r="B361" s="8" t="s">
        <v>38</v>
      </c>
      <c r="C361" s="9" t="s">
        <v>640</v>
      </c>
      <c r="D361" s="9" t="s">
        <v>697</v>
      </c>
      <c r="E361" s="8" t="s">
        <v>698</v>
      </c>
      <c r="F361" s="10">
        <v>-62</v>
      </c>
      <c r="G361" s="10">
        <v>0</v>
      </c>
      <c r="H361" s="10">
        <v>-62</v>
      </c>
      <c r="I361" s="10">
        <v>0</v>
      </c>
      <c r="J361" s="10">
        <v>-62</v>
      </c>
      <c r="K361" s="10">
        <v>0</v>
      </c>
    </row>
    <row r="362" spans="1:11" ht="12.75" customHeight="1" outlineLevel="2">
      <c r="A362" s="15" t="s">
        <v>2162</v>
      </c>
      <c r="B362" s="8" t="s">
        <v>38</v>
      </c>
      <c r="C362" s="9" t="s">
        <v>640</v>
      </c>
      <c r="D362" s="9" t="s">
        <v>699</v>
      </c>
      <c r="E362" s="8" t="s">
        <v>700</v>
      </c>
      <c r="F362" s="10">
        <v>-4715</v>
      </c>
      <c r="G362" s="10">
        <v>0</v>
      </c>
      <c r="H362" s="10">
        <v>-4715</v>
      </c>
      <c r="I362" s="10">
        <v>0</v>
      </c>
      <c r="J362" s="10">
        <v>-4715</v>
      </c>
      <c r="K362" s="10">
        <v>0</v>
      </c>
    </row>
    <row r="363" spans="1:11" ht="12.75" customHeight="1" outlineLevel="2">
      <c r="A363" s="15" t="s">
        <v>2163</v>
      </c>
      <c r="B363" s="8" t="s">
        <v>38</v>
      </c>
      <c r="C363" s="9" t="s">
        <v>640</v>
      </c>
      <c r="D363" s="9" t="s">
        <v>701</v>
      </c>
      <c r="E363" s="8" t="s">
        <v>702</v>
      </c>
      <c r="F363" s="10">
        <v>-1528</v>
      </c>
      <c r="G363" s="10">
        <v>0</v>
      </c>
      <c r="H363" s="10">
        <v>-1528</v>
      </c>
      <c r="I363" s="10">
        <v>0</v>
      </c>
      <c r="J363" s="10">
        <v>-1528</v>
      </c>
      <c r="K363" s="10">
        <v>0</v>
      </c>
    </row>
    <row r="364" spans="1:11" ht="12.75" customHeight="1" outlineLevel="2">
      <c r="A364" s="15" t="s">
        <v>2164</v>
      </c>
      <c r="B364" s="8" t="s">
        <v>38</v>
      </c>
      <c r="C364" s="9" t="s">
        <v>640</v>
      </c>
      <c r="D364" s="9" t="s">
        <v>703</v>
      </c>
      <c r="E364" s="8" t="s">
        <v>704</v>
      </c>
      <c r="F364" s="10">
        <v>0</v>
      </c>
      <c r="G364" s="10">
        <v>0</v>
      </c>
      <c r="H364" s="10">
        <v>0</v>
      </c>
      <c r="I364" s="10">
        <v>0</v>
      </c>
      <c r="J364" s="10">
        <v>0</v>
      </c>
      <c r="K364" s="10">
        <v>0</v>
      </c>
    </row>
    <row r="365" spans="1:11" ht="12.75" customHeight="1" outlineLevel="2">
      <c r="A365" s="15" t="s">
        <v>2165</v>
      </c>
      <c r="B365" s="8" t="s">
        <v>38</v>
      </c>
      <c r="C365" s="9" t="s">
        <v>640</v>
      </c>
      <c r="D365" s="9" t="s">
        <v>705</v>
      </c>
      <c r="E365" s="8" t="s">
        <v>706</v>
      </c>
      <c r="F365" s="10">
        <v>0</v>
      </c>
      <c r="G365" s="10">
        <v>0</v>
      </c>
      <c r="H365" s="10">
        <v>0</v>
      </c>
      <c r="I365" s="10">
        <v>0</v>
      </c>
      <c r="J365" s="10">
        <v>0</v>
      </c>
      <c r="K365" s="10">
        <v>0</v>
      </c>
    </row>
    <row r="366" spans="1:11" ht="12.75" customHeight="1" outlineLevel="2">
      <c r="A366" s="15" t="s">
        <v>2166</v>
      </c>
      <c r="B366" s="8" t="s">
        <v>38</v>
      </c>
      <c r="C366" s="9" t="s">
        <v>640</v>
      </c>
      <c r="D366" s="9" t="s">
        <v>707</v>
      </c>
      <c r="E366" s="8" t="s">
        <v>708</v>
      </c>
      <c r="F366" s="10">
        <v>0</v>
      </c>
      <c r="G366" s="10">
        <v>0</v>
      </c>
      <c r="H366" s="10">
        <v>0</v>
      </c>
      <c r="I366" s="10">
        <v>0</v>
      </c>
      <c r="J366" s="10">
        <v>0</v>
      </c>
      <c r="K366" s="10">
        <v>0</v>
      </c>
    </row>
    <row r="367" spans="1:11" ht="12.75" customHeight="1" outlineLevel="2">
      <c r="A367" s="15" t="s">
        <v>2167</v>
      </c>
      <c r="B367" s="8" t="s">
        <v>38</v>
      </c>
      <c r="C367" s="9" t="s">
        <v>640</v>
      </c>
      <c r="D367" s="9" t="s">
        <v>709</v>
      </c>
      <c r="E367" s="8" t="s">
        <v>710</v>
      </c>
      <c r="F367" s="10">
        <v>0</v>
      </c>
      <c r="G367" s="10">
        <v>0</v>
      </c>
      <c r="H367" s="10">
        <v>0</v>
      </c>
      <c r="I367" s="10">
        <v>0</v>
      </c>
      <c r="J367" s="10">
        <v>0</v>
      </c>
      <c r="K367" s="10">
        <v>0</v>
      </c>
    </row>
    <row r="368" spans="1:11" ht="12.75" customHeight="1" outlineLevel="2">
      <c r="A368" s="15" t="s">
        <v>2168</v>
      </c>
      <c r="B368" s="8" t="s">
        <v>38</v>
      </c>
      <c r="C368" s="9" t="s">
        <v>640</v>
      </c>
      <c r="D368" s="9" t="s">
        <v>711</v>
      </c>
      <c r="E368" s="8" t="s">
        <v>712</v>
      </c>
      <c r="F368" s="10">
        <v>0</v>
      </c>
      <c r="G368" s="10">
        <v>0</v>
      </c>
      <c r="H368" s="10">
        <v>0</v>
      </c>
      <c r="I368" s="10">
        <v>0</v>
      </c>
      <c r="J368" s="10">
        <v>0</v>
      </c>
      <c r="K368" s="10">
        <v>0</v>
      </c>
    </row>
    <row r="369" spans="1:11" ht="12.75" customHeight="1" outlineLevel="2">
      <c r="A369" s="15" t="s">
        <v>2169</v>
      </c>
      <c r="B369" s="8" t="s">
        <v>38</v>
      </c>
      <c r="C369" s="9" t="s">
        <v>640</v>
      </c>
      <c r="D369" s="9" t="s">
        <v>713</v>
      </c>
      <c r="E369" s="8" t="s">
        <v>714</v>
      </c>
      <c r="F369" s="10">
        <v>0</v>
      </c>
      <c r="G369" s="10">
        <v>0</v>
      </c>
      <c r="H369" s="10">
        <v>0</v>
      </c>
      <c r="I369" s="10">
        <v>0</v>
      </c>
      <c r="J369" s="10">
        <v>0</v>
      </c>
      <c r="K369" s="10">
        <v>0</v>
      </c>
    </row>
    <row r="370" spans="1:11" ht="12.75" customHeight="1" outlineLevel="2">
      <c r="A370" s="15" t="s">
        <v>2170</v>
      </c>
      <c r="B370" s="8" t="s">
        <v>38</v>
      </c>
      <c r="C370" s="9" t="s">
        <v>640</v>
      </c>
      <c r="D370" s="9" t="s">
        <v>715</v>
      </c>
      <c r="E370" s="8" t="s">
        <v>716</v>
      </c>
      <c r="F370" s="10">
        <v>0</v>
      </c>
      <c r="G370" s="10">
        <v>0</v>
      </c>
      <c r="H370" s="10">
        <v>0</v>
      </c>
      <c r="I370" s="10">
        <v>0</v>
      </c>
      <c r="J370" s="10">
        <v>0</v>
      </c>
      <c r="K370" s="10">
        <v>0</v>
      </c>
    </row>
    <row r="371" spans="1:11" ht="12.75" customHeight="1" outlineLevel="2">
      <c r="A371" s="15" t="s">
        <v>2171</v>
      </c>
      <c r="B371" s="8" t="s">
        <v>38</v>
      </c>
      <c r="C371" s="9" t="s">
        <v>640</v>
      </c>
      <c r="D371" s="9" t="s">
        <v>717</v>
      </c>
      <c r="E371" s="8" t="s">
        <v>718</v>
      </c>
      <c r="F371" s="10">
        <v>-826</v>
      </c>
      <c r="G371" s="10">
        <v>0</v>
      </c>
      <c r="H371" s="10">
        <v>-826</v>
      </c>
      <c r="I371" s="10">
        <v>0</v>
      </c>
      <c r="J371" s="10">
        <v>-826</v>
      </c>
      <c r="K371" s="10">
        <v>-826</v>
      </c>
    </row>
    <row r="372" spans="1:11" ht="12.75" customHeight="1" outlineLevel="2">
      <c r="A372" s="15" t="s">
        <v>2172</v>
      </c>
      <c r="B372" s="8" t="s">
        <v>38</v>
      </c>
      <c r="C372" s="9" t="s">
        <v>640</v>
      </c>
      <c r="D372" s="9" t="s">
        <v>719</v>
      </c>
      <c r="E372" s="8" t="s">
        <v>720</v>
      </c>
      <c r="F372" s="10">
        <v>-21078</v>
      </c>
      <c r="G372" s="10">
        <v>0</v>
      </c>
      <c r="H372" s="10">
        <v>-21078</v>
      </c>
      <c r="I372" s="10">
        <v>0</v>
      </c>
      <c r="J372" s="10">
        <v>-21078</v>
      </c>
      <c r="K372" s="10">
        <v>-20598</v>
      </c>
    </row>
    <row r="373" spans="1:11" ht="12.75" customHeight="1" outlineLevel="2">
      <c r="A373" s="15" t="s">
        <v>2173</v>
      </c>
      <c r="B373" s="8" t="s">
        <v>38</v>
      </c>
      <c r="C373" s="9" t="s">
        <v>640</v>
      </c>
      <c r="D373" s="9" t="s">
        <v>721</v>
      </c>
      <c r="E373" s="8" t="s">
        <v>722</v>
      </c>
      <c r="F373" s="10">
        <v>0</v>
      </c>
      <c r="G373" s="10">
        <v>0</v>
      </c>
      <c r="H373" s="10">
        <v>0</v>
      </c>
      <c r="I373" s="10">
        <v>0</v>
      </c>
      <c r="J373" s="10">
        <v>0</v>
      </c>
      <c r="K373" s="10">
        <v>0</v>
      </c>
    </row>
    <row r="374" spans="1:11" ht="12.75" customHeight="1" outlineLevel="2">
      <c r="A374" s="15" t="s">
        <v>2174</v>
      </c>
      <c r="B374" s="8" t="s">
        <v>38</v>
      </c>
      <c r="C374" s="9" t="s">
        <v>640</v>
      </c>
      <c r="D374" s="9" t="s">
        <v>723</v>
      </c>
      <c r="E374" s="8" t="s">
        <v>724</v>
      </c>
      <c r="F374" s="10">
        <v>-588</v>
      </c>
      <c r="G374" s="10">
        <v>0</v>
      </c>
      <c r="H374" s="10">
        <v>-588</v>
      </c>
      <c r="I374" s="10">
        <v>0</v>
      </c>
      <c r="J374" s="10">
        <v>-588</v>
      </c>
      <c r="K374" s="10">
        <v>-64</v>
      </c>
    </row>
    <row r="375" spans="1:11" ht="12.75" customHeight="1" outlineLevel="2">
      <c r="A375" s="15" t="s">
        <v>2175</v>
      </c>
      <c r="B375" s="8" t="s">
        <v>38</v>
      </c>
      <c r="C375" s="9" t="s">
        <v>640</v>
      </c>
      <c r="D375" s="9" t="s">
        <v>725</v>
      </c>
      <c r="E375" s="8" t="s">
        <v>726</v>
      </c>
      <c r="F375" s="10">
        <v>-17</v>
      </c>
      <c r="G375" s="10">
        <v>0</v>
      </c>
      <c r="H375" s="10">
        <v>-17</v>
      </c>
      <c r="I375" s="10">
        <v>0</v>
      </c>
      <c r="J375" s="10">
        <v>-17</v>
      </c>
      <c r="K375" s="10">
        <v>-273</v>
      </c>
    </row>
    <row r="376" spans="1:11" ht="12.75" customHeight="1" outlineLevel="2">
      <c r="A376" s="15" t="s">
        <v>2176</v>
      </c>
      <c r="B376" s="8" t="s">
        <v>38</v>
      </c>
      <c r="C376" s="9" t="s">
        <v>640</v>
      </c>
      <c r="D376" s="9" t="s">
        <v>727</v>
      </c>
      <c r="E376" s="8" t="s">
        <v>728</v>
      </c>
      <c r="F376" s="10">
        <v>-1073</v>
      </c>
      <c r="G376" s="10">
        <v>0</v>
      </c>
      <c r="H376" s="10">
        <v>-1073</v>
      </c>
      <c r="I376" s="10">
        <v>0</v>
      </c>
      <c r="J376" s="10">
        <v>-1073</v>
      </c>
      <c r="K376" s="10">
        <v>128</v>
      </c>
    </row>
    <row r="377" spans="1:11" ht="12.75" customHeight="1" outlineLevel="2">
      <c r="A377" s="15" t="s">
        <v>2177</v>
      </c>
      <c r="B377" s="8" t="s">
        <v>38</v>
      </c>
      <c r="C377" s="9" t="s">
        <v>640</v>
      </c>
      <c r="D377" s="9" t="s">
        <v>729</v>
      </c>
      <c r="E377" s="8" t="s">
        <v>730</v>
      </c>
      <c r="F377" s="10">
        <v>230</v>
      </c>
      <c r="G377" s="10">
        <v>0</v>
      </c>
      <c r="H377" s="10">
        <v>230</v>
      </c>
      <c r="I377" s="10">
        <v>0</v>
      </c>
      <c r="J377" s="10">
        <v>230</v>
      </c>
      <c r="K377" s="10">
        <v>-289</v>
      </c>
    </row>
    <row r="378" spans="1:11" ht="12.75" customHeight="1" outlineLevel="2">
      <c r="A378" s="15" t="s">
        <v>2178</v>
      </c>
      <c r="B378" s="8" t="s">
        <v>38</v>
      </c>
      <c r="C378" s="9" t="s">
        <v>640</v>
      </c>
      <c r="D378" s="9" t="s">
        <v>731</v>
      </c>
      <c r="E378" s="8" t="s">
        <v>732</v>
      </c>
      <c r="F378" s="10">
        <v>-92</v>
      </c>
      <c r="G378" s="10">
        <v>0</v>
      </c>
      <c r="H378" s="10">
        <v>-92</v>
      </c>
      <c r="I378" s="10">
        <v>0</v>
      </c>
      <c r="J378" s="10">
        <v>-92</v>
      </c>
      <c r="K378" s="10">
        <v>0</v>
      </c>
    </row>
    <row r="379" spans="1:11" ht="12.75" customHeight="1" outlineLevel="2">
      <c r="A379" s="15" t="s">
        <v>2179</v>
      </c>
      <c r="B379" s="8" t="s">
        <v>38</v>
      </c>
      <c r="C379" s="9" t="s">
        <v>640</v>
      </c>
      <c r="D379" s="9" t="s">
        <v>733</v>
      </c>
      <c r="E379" s="8" t="s">
        <v>734</v>
      </c>
      <c r="F379" s="10">
        <v>0</v>
      </c>
      <c r="G379" s="10">
        <v>0</v>
      </c>
      <c r="H379" s="10">
        <v>0</v>
      </c>
      <c r="I379" s="10">
        <v>0</v>
      </c>
      <c r="J379" s="10">
        <v>0</v>
      </c>
      <c r="K379" s="10">
        <v>0</v>
      </c>
    </row>
    <row r="380" spans="1:11" ht="12.75" customHeight="1" outlineLevel="2">
      <c r="A380" s="15" t="s">
        <v>2180</v>
      </c>
      <c r="B380" s="8" t="s">
        <v>38</v>
      </c>
      <c r="C380" s="9" t="s">
        <v>640</v>
      </c>
      <c r="D380" s="9" t="s">
        <v>735</v>
      </c>
      <c r="E380" s="8" t="s">
        <v>736</v>
      </c>
      <c r="F380" s="10">
        <v>-358</v>
      </c>
      <c r="G380" s="10">
        <v>0</v>
      </c>
      <c r="H380" s="10">
        <v>-358</v>
      </c>
      <c r="I380" s="10">
        <v>0</v>
      </c>
      <c r="J380" s="10">
        <v>-358</v>
      </c>
      <c r="K380" s="10">
        <v>0</v>
      </c>
    </row>
    <row r="381" spans="1:11" ht="12.75" customHeight="1" outlineLevel="2">
      <c r="A381" s="15" t="s">
        <v>2181</v>
      </c>
      <c r="B381" s="8" t="s">
        <v>38</v>
      </c>
      <c r="C381" s="9" t="s">
        <v>640</v>
      </c>
      <c r="D381" s="9" t="s">
        <v>737</v>
      </c>
      <c r="E381" s="8" t="s">
        <v>738</v>
      </c>
      <c r="F381" s="10">
        <v>-485</v>
      </c>
      <c r="G381" s="10">
        <v>0</v>
      </c>
      <c r="H381" s="10">
        <v>-485</v>
      </c>
      <c r="I381" s="10">
        <v>0</v>
      </c>
      <c r="J381" s="10">
        <v>-485</v>
      </c>
      <c r="K381" s="10">
        <v>-413</v>
      </c>
    </row>
    <row r="382" spans="1:11" ht="12.75" customHeight="1" outlineLevel="2">
      <c r="A382" s="15" t="s">
        <v>2182</v>
      </c>
      <c r="B382" s="8" t="s">
        <v>38</v>
      </c>
      <c r="C382" s="9" t="s">
        <v>640</v>
      </c>
      <c r="D382" s="9" t="s">
        <v>739</v>
      </c>
      <c r="E382" s="8" t="s">
        <v>740</v>
      </c>
      <c r="F382" s="10">
        <v>-548</v>
      </c>
      <c r="G382" s="10">
        <v>0</v>
      </c>
      <c r="H382" s="10">
        <v>-548</v>
      </c>
      <c r="I382" s="10">
        <v>0</v>
      </c>
      <c r="J382" s="10">
        <v>-548</v>
      </c>
      <c r="K382" s="10">
        <v>0</v>
      </c>
    </row>
    <row r="383" spans="1:11" ht="12.75" customHeight="1" outlineLevel="2">
      <c r="A383" s="15" t="s">
        <v>2183</v>
      </c>
      <c r="B383" s="8" t="s">
        <v>38</v>
      </c>
      <c r="C383" s="9" t="s">
        <v>640</v>
      </c>
      <c r="D383" s="9" t="s">
        <v>741</v>
      </c>
      <c r="E383" s="8" t="s">
        <v>742</v>
      </c>
      <c r="F383" s="10">
        <v>-1</v>
      </c>
      <c r="G383" s="10">
        <v>0</v>
      </c>
      <c r="H383" s="10">
        <v>-1</v>
      </c>
      <c r="I383" s="10">
        <v>0</v>
      </c>
      <c r="J383" s="10">
        <v>-1</v>
      </c>
      <c r="K383" s="10">
        <v>0</v>
      </c>
    </row>
    <row r="384" spans="1:11" ht="12.75" customHeight="1" outlineLevel="2">
      <c r="A384" s="15" t="s">
        <v>2184</v>
      </c>
      <c r="B384" s="8" t="s">
        <v>38</v>
      </c>
      <c r="C384" s="9" t="s">
        <v>640</v>
      </c>
      <c r="D384" s="9" t="s">
        <v>743</v>
      </c>
      <c r="E384" s="8" t="s">
        <v>744</v>
      </c>
      <c r="F384" s="10">
        <v>-141</v>
      </c>
      <c r="G384" s="10">
        <v>0</v>
      </c>
      <c r="H384" s="10">
        <v>-141</v>
      </c>
      <c r="I384" s="10">
        <v>0</v>
      </c>
      <c r="J384" s="10">
        <v>-141</v>
      </c>
      <c r="K384" s="10">
        <v>0</v>
      </c>
    </row>
    <row r="385" spans="1:11" ht="12.75" customHeight="1" outlineLevel="2">
      <c r="A385" s="15" t="s">
        <v>2185</v>
      </c>
      <c r="B385" s="8" t="s">
        <v>38</v>
      </c>
      <c r="C385" s="9" t="s">
        <v>640</v>
      </c>
      <c r="D385" s="9" t="s">
        <v>745</v>
      </c>
      <c r="E385" s="8" t="s">
        <v>746</v>
      </c>
      <c r="F385" s="10">
        <v>-1</v>
      </c>
      <c r="G385" s="10">
        <v>0</v>
      </c>
      <c r="H385" s="10">
        <v>-1</v>
      </c>
      <c r="I385" s="10">
        <v>0</v>
      </c>
      <c r="J385" s="10">
        <v>-1</v>
      </c>
      <c r="K385" s="10">
        <v>-1118</v>
      </c>
    </row>
    <row r="386" spans="1:11" ht="12.75" customHeight="1" outlineLevel="2">
      <c r="A386" s="15" t="s">
        <v>2186</v>
      </c>
      <c r="B386" s="8" t="s">
        <v>38</v>
      </c>
      <c r="C386" s="9" t="s">
        <v>640</v>
      </c>
      <c r="D386" s="9" t="s">
        <v>747</v>
      </c>
      <c r="E386" s="8" t="s">
        <v>748</v>
      </c>
      <c r="F386" s="10">
        <v>0</v>
      </c>
      <c r="G386" s="10">
        <v>0</v>
      </c>
      <c r="H386" s="10">
        <v>0</v>
      </c>
      <c r="I386" s="10">
        <v>0</v>
      </c>
      <c r="J386" s="10">
        <v>0</v>
      </c>
      <c r="K386" s="10">
        <v>-200</v>
      </c>
    </row>
    <row r="387" spans="1:11" ht="12.75" customHeight="1" outlineLevel="2">
      <c r="A387" s="15" t="s">
        <v>2187</v>
      </c>
      <c r="B387" s="8" t="s">
        <v>38</v>
      </c>
      <c r="C387" s="9" t="s">
        <v>640</v>
      </c>
      <c r="D387" s="9" t="s">
        <v>749</v>
      </c>
      <c r="E387" s="8" t="s">
        <v>750</v>
      </c>
      <c r="F387" s="10">
        <v>-304</v>
      </c>
      <c r="G387" s="10">
        <v>0</v>
      </c>
      <c r="H387" s="10">
        <v>-304</v>
      </c>
      <c r="I387" s="10">
        <v>0</v>
      </c>
      <c r="J387" s="10">
        <v>-304</v>
      </c>
      <c r="K387" s="10">
        <v>-320</v>
      </c>
    </row>
    <row r="388" spans="1:11" ht="12.75" customHeight="1" outlineLevel="2">
      <c r="A388" s="15" t="s">
        <v>2188</v>
      </c>
      <c r="B388" s="8" t="s">
        <v>38</v>
      </c>
      <c r="C388" s="9" t="s">
        <v>640</v>
      </c>
      <c r="D388" s="9" t="s">
        <v>751</v>
      </c>
      <c r="E388" s="8" t="s">
        <v>752</v>
      </c>
      <c r="F388" s="10">
        <v>-188</v>
      </c>
      <c r="G388" s="10">
        <v>0</v>
      </c>
      <c r="H388" s="10">
        <v>-188</v>
      </c>
      <c r="I388" s="10">
        <v>0</v>
      </c>
      <c r="J388" s="10">
        <v>-188</v>
      </c>
      <c r="K388" s="10">
        <v>-641</v>
      </c>
    </row>
    <row r="389" spans="1:11" ht="12.75" customHeight="1" outlineLevel="2">
      <c r="A389" s="15" t="s">
        <v>2189</v>
      </c>
      <c r="B389" s="8" t="s">
        <v>38</v>
      </c>
      <c r="C389" s="9" t="s">
        <v>640</v>
      </c>
      <c r="D389" s="9" t="s">
        <v>753</v>
      </c>
      <c r="E389" s="8" t="s">
        <v>754</v>
      </c>
      <c r="F389" s="10">
        <v>0</v>
      </c>
      <c r="G389" s="10">
        <v>0</v>
      </c>
      <c r="H389" s="10">
        <v>0</v>
      </c>
      <c r="I389" s="10">
        <v>0</v>
      </c>
      <c r="J389" s="10">
        <v>0</v>
      </c>
      <c r="K389" s="10">
        <v>0</v>
      </c>
    </row>
    <row r="390" spans="1:11" ht="12.75" customHeight="1" outlineLevel="2">
      <c r="A390" s="15" t="s">
        <v>2190</v>
      </c>
      <c r="B390" s="8" t="s">
        <v>38</v>
      </c>
      <c r="C390" s="9" t="s">
        <v>640</v>
      </c>
      <c r="D390" s="9" t="s">
        <v>755</v>
      </c>
      <c r="E390" s="8" t="s">
        <v>756</v>
      </c>
      <c r="F390" s="10">
        <v>1</v>
      </c>
      <c r="G390" s="10">
        <v>0</v>
      </c>
      <c r="H390" s="10">
        <v>1</v>
      </c>
      <c r="I390" s="10">
        <v>0</v>
      </c>
      <c r="J390" s="10">
        <v>1</v>
      </c>
      <c r="K390" s="10">
        <v>-36</v>
      </c>
    </row>
    <row r="391" spans="1:11" ht="12.75" customHeight="1" outlineLevel="2">
      <c r="A391" s="15" t="s">
        <v>2191</v>
      </c>
      <c r="B391" s="8" t="s">
        <v>38</v>
      </c>
      <c r="C391" s="9" t="s">
        <v>640</v>
      </c>
      <c r="D391" s="9" t="s">
        <v>757</v>
      </c>
      <c r="E391" s="8" t="s">
        <v>758</v>
      </c>
      <c r="F391" s="10">
        <v>600</v>
      </c>
      <c r="G391" s="10">
        <v>0</v>
      </c>
      <c r="H391" s="10">
        <v>600</v>
      </c>
      <c r="I391" s="10">
        <v>0</v>
      </c>
      <c r="J391" s="10">
        <v>600</v>
      </c>
      <c r="K391" s="10">
        <v>600</v>
      </c>
    </row>
    <row r="392" spans="1:11" ht="12.75" customHeight="1" outlineLevel="2">
      <c r="A392" s="15" t="s">
        <v>2192</v>
      </c>
      <c r="B392" s="8" t="s">
        <v>38</v>
      </c>
      <c r="C392" s="9" t="s">
        <v>640</v>
      </c>
      <c r="D392" s="9" t="s">
        <v>759</v>
      </c>
      <c r="E392" s="8" t="s">
        <v>760</v>
      </c>
      <c r="F392" s="10">
        <v>-715</v>
      </c>
      <c r="G392" s="10">
        <v>0</v>
      </c>
      <c r="H392" s="10">
        <v>-715</v>
      </c>
      <c r="I392" s="10">
        <v>0</v>
      </c>
      <c r="J392" s="10">
        <v>-715</v>
      </c>
      <c r="K392" s="10">
        <v>-461</v>
      </c>
    </row>
    <row r="393" spans="1:11" ht="12.75" customHeight="1" outlineLevel="2">
      <c r="A393" s="15" t="s">
        <v>2193</v>
      </c>
      <c r="B393" s="8" t="s">
        <v>38</v>
      </c>
      <c r="C393" s="9" t="s">
        <v>640</v>
      </c>
      <c r="D393" s="9" t="s">
        <v>761</v>
      </c>
      <c r="E393" s="8" t="s">
        <v>762</v>
      </c>
      <c r="F393" s="10">
        <v>0</v>
      </c>
      <c r="G393" s="10">
        <v>0</v>
      </c>
      <c r="H393" s="10">
        <v>0</v>
      </c>
      <c r="I393" s="10">
        <v>0</v>
      </c>
      <c r="J393" s="10">
        <v>0</v>
      </c>
      <c r="K393" s="10">
        <v>-140</v>
      </c>
    </row>
    <row r="394" spans="1:11" ht="12.75" customHeight="1" outlineLevel="2">
      <c r="A394" s="15" t="s">
        <v>2194</v>
      </c>
      <c r="B394" s="8" t="s">
        <v>38</v>
      </c>
      <c r="C394" s="9" t="s">
        <v>640</v>
      </c>
      <c r="D394" s="9" t="s">
        <v>763</v>
      </c>
      <c r="E394" s="8" t="s">
        <v>764</v>
      </c>
      <c r="F394" s="10">
        <v>0</v>
      </c>
      <c r="G394" s="10">
        <v>0</v>
      </c>
      <c r="H394" s="10">
        <v>0</v>
      </c>
      <c r="I394" s="10">
        <v>0</v>
      </c>
      <c r="J394" s="10">
        <v>0</v>
      </c>
      <c r="K394" s="10">
        <v>0</v>
      </c>
    </row>
    <row r="395" spans="1:11" ht="12.75" customHeight="1" outlineLevel="2">
      <c r="A395" s="15" t="s">
        <v>2195</v>
      </c>
      <c r="B395" s="8" t="s">
        <v>38</v>
      </c>
      <c r="C395" s="9" t="s">
        <v>640</v>
      </c>
      <c r="D395" s="9" t="s">
        <v>765</v>
      </c>
      <c r="E395" s="8" t="s">
        <v>766</v>
      </c>
      <c r="F395" s="10">
        <v>-754</v>
      </c>
      <c r="G395" s="10">
        <v>0</v>
      </c>
      <c r="H395" s="10">
        <v>-754</v>
      </c>
      <c r="I395" s="10">
        <v>0</v>
      </c>
      <c r="J395" s="10">
        <v>-754</v>
      </c>
      <c r="K395" s="10">
        <v>0</v>
      </c>
    </row>
    <row r="396" spans="1:11" ht="12.75" customHeight="1" outlineLevel="2">
      <c r="A396" s="15" t="s">
        <v>2196</v>
      </c>
      <c r="B396" s="8" t="s">
        <v>38</v>
      </c>
      <c r="C396" s="9" t="s">
        <v>640</v>
      </c>
      <c r="D396" s="9" t="s">
        <v>767</v>
      </c>
      <c r="E396" s="8" t="s">
        <v>768</v>
      </c>
      <c r="F396" s="10">
        <v>-240</v>
      </c>
      <c r="G396" s="10">
        <v>0</v>
      </c>
      <c r="H396" s="10">
        <v>-240</v>
      </c>
      <c r="I396" s="10">
        <v>0</v>
      </c>
      <c r="J396" s="10">
        <v>-240</v>
      </c>
      <c r="K396" s="10">
        <v>0</v>
      </c>
    </row>
    <row r="397" spans="1:11" ht="12.75" customHeight="1" outlineLevel="2">
      <c r="A397" s="15" t="s">
        <v>2197</v>
      </c>
      <c r="B397" s="8" t="s">
        <v>38</v>
      </c>
      <c r="C397" s="9" t="s">
        <v>640</v>
      </c>
      <c r="D397" s="9" t="s">
        <v>769</v>
      </c>
      <c r="E397" s="8" t="s">
        <v>770</v>
      </c>
      <c r="F397" s="10">
        <v>0</v>
      </c>
      <c r="G397" s="10">
        <v>0</v>
      </c>
      <c r="H397" s="10">
        <v>0</v>
      </c>
      <c r="I397" s="10">
        <v>0</v>
      </c>
      <c r="J397" s="10">
        <v>0</v>
      </c>
      <c r="K397" s="10">
        <v>0</v>
      </c>
    </row>
    <row r="398" spans="1:11" ht="12.75" customHeight="1" outlineLevel="2">
      <c r="A398" s="15" t="s">
        <v>2198</v>
      </c>
      <c r="B398" s="8" t="s">
        <v>38</v>
      </c>
      <c r="C398" s="9" t="s">
        <v>640</v>
      </c>
      <c r="D398" s="9" t="s">
        <v>771</v>
      </c>
      <c r="E398" s="8" t="s">
        <v>772</v>
      </c>
      <c r="F398" s="10">
        <v>0</v>
      </c>
      <c r="G398" s="10">
        <v>0</v>
      </c>
      <c r="H398" s="10">
        <v>0</v>
      </c>
      <c r="I398" s="10">
        <v>0</v>
      </c>
      <c r="J398" s="10">
        <v>0</v>
      </c>
      <c r="K398" s="10">
        <v>0</v>
      </c>
    </row>
    <row r="399" spans="1:11" ht="12.75" customHeight="1" outlineLevel="2">
      <c r="A399" s="15" t="s">
        <v>2199</v>
      </c>
      <c r="B399" s="8" t="s">
        <v>38</v>
      </c>
      <c r="C399" s="9" t="s">
        <v>640</v>
      </c>
      <c r="D399" s="9" t="s">
        <v>773</v>
      </c>
      <c r="E399" s="8" t="s">
        <v>774</v>
      </c>
      <c r="F399" s="10">
        <v>0</v>
      </c>
      <c r="G399" s="10">
        <v>0</v>
      </c>
      <c r="H399" s="10">
        <v>0</v>
      </c>
      <c r="I399" s="10">
        <v>0</v>
      </c>
      <c r="J399" s="10">
        <v>0</v>
      </c>
      <c r="K399" s="10">
        <v>0</v>
      </c>
    </row>
    <row r="400" spans="1:11" ht="12.75" customHeight="1" outlineLevel="2">
      <c r="A400" s="15" t="s">
        <v>2200</v>
      </c>
      <c r="B400" s="8" t="s">
        <v>38</v>
      </c>
      <c r="C400" s="9" t="s">
        <v>640</v>
      </c>
      <c r="D400" s="9" t="s">
        <v>775</v>
      </c>
      <c r="E400" s="8" t="s">
        <v>776</v>
      </c>
      <c r="F400" s="10">
        <v>-148732</v>
      </c>
      <c r="G400" s="10">
        <v>0</v>
      </c>
      <c r="H400" s="10">
        <v>-148732</v>
      </c>
      <c r="I400" s="10">
        <v>0</v>
      </c>
      <c r="J400" s="10">
        <v>-148732</v>
      </c>
      <c r="K400" s="10">
        <v>-810664</v>
      </c>
    </row>
    <row r="401" spans="1:11" ht="12.75" customHeight="1" outlineLevel="2">
      <c r="A401" s="15" t="s">
        <v>2201</v>
      </c>
      <c r="B401" s="8" t="s">
        <v>38</v>
      </c>
      <c r="C401" s="9" t="s">
        <v>640</v>
      </c>
      <c r="D401" s="9" t="s">
        <v>777</v>
      </c>
      <c r="E401" s="8" t="s">
        <v>778</v>
      </c>
      <c r="F401" s="10">
        <v>-45551</v>
      </c>
      <c r="G401" s="10">
        <v>0</v>
      </c>
      <c r="H401" s="10">
        <v>-45551</v>
      </c>
      <c r="I401" s="10">
        <v>0</v>
      </c>
      <c r="J401" s="10">
        <v>-45551</v>
      </c>
      <c r="K401" s="10">
        <v>-361063</v>
      </c>
    </row>
    <row r="402" spans="1:11" ht="12.75" customHeight="1" outlineLevel="2">
      <c r="A402" s="15" t="s">
        <v>2202</v>
      </c>
      <c r="B402" s="8" t="s">
        <v>38</v>
      </c>
      <c r="C402" s="9" t="s">
        <v>640</v>
      </c>
      <c r="D402" s="9" t="s">
        <v>779</v>
      </c>
      <c r="E402" s="8" t="s">
        <v>780</v>
      </c>
      <c r="F402" s="10">
        <v>0</v>
      </c>
      <c r="G402" s="10">
        <v>0</v>
      </c>
      <c r="H402" s="10">
        <v>0</v>
      </c>
      <c r="I402" s="10">
        <v>0</v>
      </c>
      <c r="J402" s="10">
        <v>0</v>
      </c>
      <c r="K402" s="10">
        <v>0</v>
      </c>
    </row>
    <row r="403" spans="1:11" ht="12.75" customHeight="1" outlineLevel="2">
      <c r="A403" s="15" t="s">
        <v>2203</v>
      </c>
      <c r="B403" s="8" t="s">
        <v>38</v>
      </c>
      <c r="C403" s="9" t="s">
        <v>640</v>
      </c>
      <c r="D403" s="9" t="s">
        <v>781</v>
      </c>
      <c r="E403" s="8" t="s">
        <v>782</v>
      </c>
      <c r="F403" s="10">
        <v>0</v>
      </c>
      <c r="G403" s="10">
        <v>0</v>
      </c>
      <c r="H403" s="10">
        <v>0</v>
      </c>
      <c r="I403" s="10">
        <v>0</v>
      </c>
      <c r="J403" s="10">
        <v>0</v>
      </c>
      <c r="K403" s="10">
        <v>0</v>
      </c>
    </row>
    <row r="404" spans="1:11" ht="12.75" customHeight="1" outlineLevel="2">
      <c r="A404" s="15" t="s">
        <v>2204</v>
      </c>
      <c r="B404" s="8" t="s">
        <v>38</v>
      </c>
      <c r="C404" s="9" t="s">
        <v>640</v>
      </c>
      <c r="D404" s="9" t="s">
        <v>783</v>
      </c>
      <c r="E404" s="8" t="s">
        <v>784</v>
      </c>
      <c r="F404" s="10">
        <v>0</v>
      </c>
      <c r="G404" s="10">
        <v>0</v>
      </c>
      <c r="H404" s="10">
        <v>0</v>
      </c>
      <c r="I404" s="10">
        <v>0</v>
      </c>
      <c r="J404" s="10">
        <v>0</v>
      </c>
      <c r="K404" s="10">
        <v>0</v>
      </c>
    </row>
    <row r="405" spans="1:11" ht="12.75" customHeight="1" outlineLevel="2">
      <c r="A405" s="15" t="s">
        <v>2205</v>
      </c>
      <c r="B405" s="8" t="s">
        <v>38</v>
      </c>
      <c r="C405" s="9" t="s">
        <v>640</v>
      </c>
      <c r="D405" s="9" t="s">
        <v>785</v>
      </c>
      <c r="E405" s="8" t="s">
        <v>786</v>
      </c>
      <c r="F405" s="10">
        <v>-89746</v>
      </c>
      <c r="G405" s="10">
        <v>0</v>
      </c>
      <c r="H405" s="10">
        <v>-89746</v>
      </c>
      <c r="I405" s="10">
        <v>0</v>
      </c>
      <c r="J405" s="10">
        <v>-89746</v>
      </c>
      <c r="K405" s="10">
        <v>0</v>
      </c>
    </row>
    <row r="406" spans="1:11" ht="12.75" customHeight="1" outlineLevel="2">
      <c r="A406" s="15" t="s">
        <v>2206</v>
      </c>
      <c r="B406" s="8" t="s">
        <v>38</v>
      </c>
      <c r="C406" s="9" t="s">
        <v>640</v>
      </c>
      <c r="D406" s="9" t="s">
        <v>787</v>
      </c>
      <c r="E406" s="8" t="s">
        <v>788</v>
      </c>
      <c r="F406" s="10">
        <v>0</v>
      </c>
      <c r="G406" s="10">
        <v>0</v>
      </c>
      <c r="H406" s="10">
        <v>0</v>
      </c>
      <c r="I406" s="10">
        <v>0</v>
      </c>
      <c r="J406" s="10">
        <v>0</v>
      </c>
      <c r="K406" s="10">
        <v>0</v>
      </c>
    </row>
    <row r="407" spans="1:11" ht="12.75" customHeight="1" outlineLevel="2">
      <c r="A407" s="15" t="s">
        <v>2207</v>
      </c>
      <c r="B407" s="8" t="s">
        <v>38</v>
      </c>
      <c r="C407" s="9" t="s">
        <v>640</v>
      </c>
      <c r="D407" s="9" t="s">
        <v>789</v>
      </c>
      <c r="E407" s="8" t="s">
        <v>790</v>
      </c>
      <c r="F407" s="10">
        <v>0</v>
      </c>
      <c r="G407" s="10">
        <v>0</v>
      </c>
      <c r="H407" s="10">
        <v>0</v>
      </c>
      <c r="I407" s="10">
        <v>0</v>
      </c>
      <c r="J407" s="10">
        <v>0</v>
      </c>
      <c r="K407" s="10">
        <v>0</v>
      </c>
    </row>
    <row r="408" spans="1:11" ht="12.75" customHeight="1" outlineLevel="2">
      <c r="A408" s="15" t="s">
        <v>2208</v>
      </c>
      <c r="B408" s="8" t="s">
        <v>38</v>
      </c>
      <c r="C408" s="9" t="s">
        <v>640</v>
      </c>
      <c r="D408" s="9" t="s">
        <v>791</v>
      </c>
      <c r="E408" s="8" t="s">
        <v>792</v>
      </c>
      <c r="F408" s="10">
        <v>0</v>
      </c>
      <c r="G408" s="10">
        <v>0</v>
      </c>
      <c r="H408" s="10">
        <v>0</v>
      </c>
      <c r="I408" s="10">
        <v>0</v>
      </c>
      <c r="J408" s="10">
        <v>0</v>
      </c>
      <c r="K408" s="10">
        <v>0</v>
      </c>
    </row>
    <row r="409" spans="1:11" ht="12.75" customHeight="1" outlineLevel="2">
      <c r="A409" s="15" t="s">
        <v>2209</v>
      </c>
      <c r="B409" s="8" t="s">
        <v>38</v>
      </c>
      <c r="C409" s="9" t="s">
        <v>640</v>
      </c>
      <c r="D409" s="9" t="s">
        <v>793</v>
      </c>
      <c r="E409" s="8" t="s">
        <v>794</v>
      </c>
      <c r="F409" s="10">
        <v>0</v>
      </c>
      <c r="G409" s="10">
        <v>0</v>
      </c>
      <c r="H409" s="10">
        <v>0</v>
      </c>
      <c r="I409" s="10">
        <v>0</v>
      </c>
      <c r="J409" s="10">
        <v>0</v>
      </c>
      <c r="K409" s="10">
        <v>0</v>
      </c>
    </row>
    <row r="410" spans="1:11" ht="12.75" customHeight="1" outlineLevel="2">
      <c r="A410" s="15" t="s">
        <v>2210</v>
      </c>
      <c r="B410" s="8" t="s">
        <v>38</v>
      </c>
      <c r="C410" s="9" t="s">
        <v>640</v>
      </c>
      <c r="D410" s="9" t="s">
        <v>795</v>
      </c>
      <c r="E410" s="8" t="s">
        <v>796</v>
      </c>
      <c r="F410" s="10">
        <v>0</v>
      </c>
      <c r="G410" s="10">
        <v>0</v>
      </c>
      <c r="H410" s="10">
        <v>0</v>
      </c>
      <c r="I410" s="10">
        <v>0</v>
      </c>
      <c r="J410" s="10">
        <v>0</v>
      </c>
      <c r="K410" s="10">
        <v>0</v>
      </c>
    </row>
    <row r="411" spans="1:11" ht="12.75" customHeight="1" outlineLevel="2">
      <c r="A411" s="15" t="s">
        <v>2211</v>
      </c>
      <c r="B411" s="8" t="s">
        <v>38</v>
      </c>
      <c r="C411" s="9" t="s">
        <v>640</v>
      </c>
      <c r="D411" s="9" t="s">
        <v>797</v>
      </c>
      <c r="E411" s="8" t="s">
        <v>798</v>
      </c>
      <c r="F411" s="10">
        <v>0</v>
      </c>
      <c r="G411" s="10">
        <v>0</v>
      </c>
      <c r="H411" s="10">
        <v>0</v>
      </c>
      <c r="I411" s="10">
        <v>0</v>
      </c>
      <c r="J411" s="10">
        <v>0</v>
      </c>
      <c r="K411" s="10">
        <v>0</v>
      </c>
    </row>
    <row r="412" spans="1:11" ht="12.75" customHeight="1" outlineLevel="2">
      <c r="A412" s="15" t="s">
        <v>2212</v>
      </c>
      <c r="B412" s="8" t="s">
        <v>38</v>
      </c>
      <c r="C412" s="9" t="s">
        <v>640</v>
      </c>
      <c r="D412" s="9" t="s">
        <v>799</v>
      </c>
      <c r="E412" s="8" t="s">
        <v>800</v>
      </c>
      <c r="F412" s="10">
        <v>0</v>
      </c>
      <c r="G412" s="10">
        <v>0</v>
      </c>
      <c r="H412" s="10">
        <v>0</v>
      </c>
      <c r="I412" s="10">
        <v>0</v>
      </c>
      <c r="J412" s="10">
        <v>0</v>
      </c>
      <c r="K412" s="10">
        <v>0</v>
      </c>
    </row>
    <row r="413" spans="1:11" ht="12.75" customHeight="1" outlineLevel="2">
      <c r="A413" s="15" t="s">
        <v>2213</v>
      </c>
      <c r="B413" s="8" t="s">
        <v>38</v>
      </c>
      <c r="C413" s="9" t="s">
        <v>640</v>
      </c>
      <c r="D413" s="9" t="s">
        <v>801</v>
      </c>
      <c r="E413" s="8" t="s">
        <v>802</v>
      </c>
      <c r="F413" s="10">
        <v>-750</v>
      </c>
      <c r="G413" s="10">
        <v>0</v>
      </c>
      <c r="H413" s="10">
        <v>-750</v>
      </c>
      <c r="I413" s="10">
        <v>0</v>
      </c>
      <c r="J413" s="10">
        <v>-750</v>
      </c>
      <c r="K413" s="10">
        <v>0</v>
      </c>
    </row>
    <row r="414" spans="1:11" ht="12.75" customHeight="1" outlineLevel="2">
      <c r="A414" s="15" t="s">
        <v>2214</v>
      </c>
      <c r="B414" s="8" t="s">
        <v>38</v>
      </c>
      <c r="C414" s="9" t="s">
        <v>640</v>
      </c>
      <c r="D414" s="9" t="s">
        <v>803</v>
      </c>
      <c r="E414" s="8" t="s">
        <v>804</v>
      </c>
      <c r="F414" s="10">
        <v>0</v>
      </c>
      <c r="G414" s="10">
        <v>0</v>
      </c>
      <c r="H414" s="10">
        <v>0</v>
      </c>
      <c r="I414" s="10">
        <v>0</v>
      </c>
      <c r="J414" s="10">
        <v>0</v>
      </c>
      <c r="K414" s="10">
        <v>0</v>
      </c>
    </row>
    <row r="415" spans="1:11" ht="12.75" customHeight="1" outlineLevel="2">
      <c r="A415" s="15" t="s">
        <v>2215</v>
      </c>
      <c r="B415" s="8" t="s">
        <v>38</v>
      </c>
      <c r="C415" s="9" t="s">
        <v>640</v>
      </c>
      <c r="D415" s="9" t="s">
        <v>805</v>
      </c>
      <c r="E415" s="8" t="s">
        <v>806</v>
      </c>
      <c r="F415" s="10">
        <v>0</v>
      </c>
      <c r="G415" s="10">
        <v>0</v>
      </c>
      <c r="H415" s="10">
        <v>0</v>
      </c>
      <c r="I415" s="10">
        <v>0</v>
      </c>
      <c r="J415" s="10">
        <v>0</v>
      </c>
      <c r="K415" s="10">
        <v>0</v>
      </c>
    </row>
    <row r="416" spans="1:11" ht="12.75" customHeight="1" outlineLevel="2">
      <c r="A416" s="15" t="s">
        <v>2216</v>
      </c>
      <c r="B416" s="8" t="s">
        <v>38</v>
      </c>
      <c r="C416" s="9" t="s">
        <v>640</v>
      </c>
      <c r="D416" s="9" t="s">
        <v>807</v>
      </c>
      <c r="E416" s="8" t="s">
        <v>808</v>
      </c>
      <c r="F416" s="10">
        <v>0</v>
      </c>
      <c r="G416" s="10">
        <v>0</v>
      </c>
      <c r="H416" s="10">
        <v>0</v>
      </c>
      <c r="I416" s="10">
        <v>0</v>
      </c>
      <c r="J416" s="10">
        <v>0</v>
      </c>
      <c r="K416" s="10">
        <v>0</v>
      </c>
    </row>
    <row r="417" spans="1:11" ht="12.75" customHeight="1" outlineLevel="2">
      <c r="A417" s="15" t="s">
        <v>2217</v>
      </c>
      <c r="B417" s="8" t="s">
        <v>38</v>
      </c>
      <c r="C417" s="9" t="s">
        <v>640</v>
      </c>
      <c r="D417" s="9" t="s">
        <v>809</v>
      </c>
      <c r="E417" s="8" t="s">
        <v>810</v>
      </c>
      <c r="F417" s="10">
        <v>-102635</v>
      </c>
      <c r="G417" s="10">
        <v>0</v>
      </c>
      <c r="H417" s="10">
        <v>-102635</v>
      </c>
      <c r="I417" s="10">
        <v>0</v>
      </c>
      <c r="J417" s="10">
        <v>-102635</v>
      </c>
      <c r="K417" s="10">
        <v>-59315</v>
      </c>
    </row>
    <row r="418" spans="1:11" ht="12.75" customHeight="1" outlineLevel="2">
      <c r="A418" s="15" t="s">
        <v>2218</v>
      </c>
      <c r="B418" s="8" t="s">
        <v>38</v>
      </c>
      <c r="C418" s="9" t="s">
        <v>640</v>
      </c>
      <c r="D418" s="9" t="s">
        <v>811</v>
      </c>
      <c r="E418" s="8" t="s">
        <v>812</v>
      </c>
      <c r="F418" s="10">
        <v>0</v>
      </c>
      <c r="G418" s="10">
        <v>0</v>
      </c>
      <c r="H418" s="10">
        <v>0</v>
      </c>
      <c r="I418" s="10">
        <v>0</v>
      </c>
      <c r="J418" s="10">
        <v>0</v>
      </c>
      <c r="K418" s="10">
        <v>0</v>
      </c>
    </row>
    <row r="419" spans="1:11" ht="12.75" customHeight="1" outlineLevel="2">
      <c r="A419" s="15" t="s">
        <v>2219</v>
      </c>
      <c r="B419" s="8" t="s">
        <v>38</v>
      </c>
      <c r="C419" s="9" t="s">
        <v>640</v>
      </c>
      <c r="D419" s="9" t="s">
        <v>813</v>
      </c>
      <c r="E419" s="8" t="s">
        <v>814</v>
      </c>
      <c r="F419" s="10">
        <v>0</v>
      </c>
      <c r="G419" s="10">
        <v>0</v>
      </c>
      <c r="H419" s="10">
        <v>0</v>
      </c>
      <c r="I419" s="10">
        <v>0</v>
      </c>
      <c r="J419" s="10">
        <v>0</v>
      </c>
      <c r="K419" s="10">
        <v>0</v>
      </c>
    </row>
    <row r="420" spans="1:11" ht="12.75" customHeight="1" outlineLevel="2">
      <c r="A420" s="15" t="s">
        <v>2220</v>
      </c>
      <c r="B420" s="8" t="s">
        <v>38</v>
      </c>
      <c r="C420" s="9" t="s">
        <v>640</v>
      </c>
      <c r="D420" s="9" t="s">
        <v>815</v>
      </c>
      <c r="E420" s="8" t="s">
        <v>816</v>
      </c>
      <c r="F420" s="10">
        <v>0</v>
      </c>
      <c r="G420" s="10">
        <v>0</v>
      </c>
      <c r="H420" s="10">
        <v>0</v>
      </c>
      <c r="I420" s="10">
        <v>0</v>
      </c>
      <c r="J420" s="10">
        <v>0</v>
      </c>
      <c r="K420" s="10">
        <v>0</v>
      </c>
    </row>
    <row r="421" spans="1:11" ht="12.75" customHeight="1" outlineLevel="2">
      <c r="A421" s="15" t="s">
        <v>2221</v>
      </c>
      <c r="B421" s="8" t="s">
        <v>38</v>
      </c>
      <c r="C421" s="9" t="s">
        <v>640</v>
      </c>
      <c r="D421" s="9" t="s">
        <v>817</v>
      </c>
      <c r="E421" s="8" t="s">
        <v>818</v>
      </c>
      <c r="F421" s="10">
        <v>0</v>
      </c>
      <c r="G421" s="10">
        <v>0</v>
      </c>
      <c r="H421" s="10">
        <v>0</v>
      </c>
      <c r="I421" s="10">
        <v>0</v>
      </c>
      <c r="J421" s="10">
        <v>0</v>
      </c>
      <c r="K421" s="10">
        <v>0</v>
      </c>
    </row>
    <row r="422" spans="1:11" ht="12.75" customHeight="1" outlineLevel="2">
      <c r="A422" s="15" t="s">
        <v>2222</v>
      </c>
      <c r="B422" s="8" t="s">
        <v>38</v>
      </c>
      <c r="C422" s="9" t="s">
        <v>640</v>
      </c>
      <c r="D422" s="9" t="s">
        <v>819</v>
      </c>
      <c r="E422" s="8" t="s">
        <v>820</v>
      </c>
      <c r="F422" s="10">
        <v>0</v>
      </c>
      <c r="G422" s="10">
        <v>0</v>
      </c>
      <c r="H422" s="10">
        <v>0</v>
      </c>
      <c r="I422" s="10">
        <v>0</v>
      </c>
      <c r="J422" s="10">
        <v>0</v>
      </c>
      <c r="K422" s="10">
        <v>0</v>
      </c>
    </row>
    <row r="423" spans="1:11" ht="12.75" customHeight="1" outlineLevel="2">
      <c r="A423" s="15" t="s">
        <v>2223</v>
      </c>
      <c r="B423" s="8" t="s">
        <v>38</v>
      </c>
      <c r="C423" s="9" t="s">
        <v>640</v>
      </c>
      <c r="D423" s="9" t="s">
        <v>821</v>
      </c>
      <c r="E423" s="8" t="s">
        <v>822</v>
      </c>
      <c r="F423" s="10">
        <v>0</v>
      </c>
      <c r="G423" s="10">
        <v>0</v>
      </c>
      <c r="H423" s="10">
        <v>0</v>
      </c>
      <c r="I423" s="10">
        <v>0</v>
      </c>
      <c r="J423" s="10">
        <v>0</v>
      </c>
      <c r="K423" s="10">
        <v>0</v>
      </c>
    </row>
    <row r="424" spans="1:11" ht="12.75" customHeight="1" outlineLevel="2">
      <c r="A424" s="15" t="s">
        <v>2224</v>
      </c>
      <c r="B424" s="8" t="s">
        <v>38</v>
      </c>
      <c r="C424" s="9" t="s">
        <v>640</v>
      </c>
      <c r="D424" s="9" t="s">
        <v>823</v>
      </c>
      <c r="E424" s="8" t="s">
        <v>824</v>
      </c>
      <c r="F424" s="10">
        <v>-1</v>
      </c>
      <c r="G424" s="10">
        <v>0</v>
      </c>
      <c r="H424" s="10">
        <v>-1</v>
      </c>
      <c r="I424" s="10">
        <v>0</v>
      </c>
      <c r="J424" s="10">
        <v>-1</v>
      </c>
      <c r="K424" s="10">
        <v>0</v>
      </c>
    </row>
    <row r="425" spans="1:11" ht="12.75" customHeight="1" outlineLevel="2">
      <c r="A425" s="15" t="s">
        <v>2225</v>
      </c>
      <c r="B425" s="8" t="s">
        <v>38</v>
      </c>
      <c r="C425" s="9" t="s">
        <v>640</v>
      </c>
      <c r="D425" s="9" t="s">
        <v>825</v>
      </c>
      <c r="E425" s="8" t="s">
        <v>826</v>
      </c>
      <c r="F425" s="10">
        <v>-49732</v>
      </c>
      <c r="G425" s="10">
        <v>0</v>
      </c>
      <c r="H425" s="10">
        <v>-49732</v>
      </c>
      <c r="I425" s="10">
        <v>0</v>
      </c>
      <c r="J425" s="10">
        <v>-49732</v>
      </c>
      <c r="K425" s="10">
        <v>-2</v>
      </c>
    </row>
    <row r="426" spans="1:11" ht="12.75" customHeight="1" outlineLevel="2">
      <c r="A426" s="15" t="s">
        <v>2226</v>
      </c>
      <c r="B426" s="8" t="s">
        <v>38</v>
      </c>
      <c r="C426" s="9" t="s">
        <v>640</v>
      </c>
      <c r="D426" s="9" t="s">
        <v>827</v>
      </c>
      <c r="E426" s="8" t="s">
        <v>828</v>
      </c>
      <c r="F426" s="10">
        <v>0</v>
      </c>
      <c r="G426" s="10">
        <v>0</v>
      </c>
      <c r="H426" s="10">
        <v>0</v>
      </c>
      <c r="I426" s="10">
        <v>0</v>
      </c>
      <c r="J426" s="10">
        <v>0</v>
      </c>
      <c r="K426" s="10">
        <v>0</v>
      </c>
    </row>
    <row r="427" spans="1:11" ht="12.75" customHeight="1" outlineLevel="2">
      <c r="A427" s="15" t="s">
        <v>2227</v>
      </c>
      <c r="B427" s="8" t="s">
        <v>38</v>
      </c>
      <c r="C427" s="9" t="s">
        <v>640</v>
      </c>
      <c r="D427" s="9" t="s">
        <v>829</v>
      </c>
      <c r="E427" s="8" t="s">
        <v>830</v>
      </c>
      <c r="F427" s="10">
        <v>0</v>
      </c>
      <c r="G427" s="10">
        <v>0</v>
      </c>
      <c r="H427" s="10">
        <v>0</v>
      </c>
      <c r="I427" s="10">
        <v>0</v>
      </c>
      <c r="J427" s="10">
        <v>0</v>
      </c>
      <c r="K427" s="10">
        <v>0</v>
      </c>
    </row>
    <row r="428" spans="1:11" ht="12.75" customHeight="1" outlineLevel="2">
      <c r="A428" s="15" t="s">
        <v>2228</v>
      </c>
      <c r="B428" s="8" t="s">
        <v>38</v>
      </c>
      <c r="C428" s="9" t="s">
        <v>640</v>
      </c>
      <c r="D428" s="9" t="s">
        <v>831</v>
      </c>
      <c r="E428" s="8" t="s">
        <v>832</v>
      </c>
      <c r="F428" s="10">
        <v>0</v>
      </c>
      <c r="G428" s="10">
        <v>0</v>
      </c>
      <c r="H428" s="10">
        <v>0</v>
      </c>
      <c r="I428" s="10">
        <v>0</v>
      </c>
      <c r="J428" s="10">
        <v>0</v>
      </c>
      <c r="K428" s="10">
        <v>0</v>
      </c>
    </row>
    <row r="429" spans="1:11" ht="12.75" customHeight="1" outlineLevel="2">
      <c r="A429" s="15" t="s">
        <v>2229</v>
      </c>
      <c r="B429" s="8" t="s">
        <v>38</v>
      </c>
      <c r="C429" s="9" t="s">
        <v>640</v>
      </c>
      <c r="D429" s="9" t="s">
        <v>833</v>
      </c>
      <c r="E429" s="8" t="s">
        <v>834</v>
      </c>
      <c r="F429" s="10">
        <v>0</v>
      </c>
      <c r="G429" s="10">
        <v>0</v>
      </c>
      <c r="H429" s="10">
        <v>0</v>
      </c>
      <c r="I429" s="10">
        <v>0</v>
      </c>
      <c r="J429" s="10">
        <v>0</v>
      </c>
      <c r="K429" s="10">
        <v>0</v>
      </c>
    </row>
    <row r="430" spans="1:11" ht="12.75" customHeight="1" outlineLevel="2">
      <c r="A430" s="15" t="s">
        <v>2230</v>
      </c>
      <c r="B430" s="8" t="s">
        <v>38</v>
      </c>
      <c r="C430" s="9" t="s">
        <v>640</v>
      </c>
      <c r="D430" s="9" t="s">
        <v>835</v>
      </c>
      <c r="E430" s="8" t="s">
        <v>836</v>
      </c>
      <c r="F430" s="10">
        <v>0</v>
      </c>
      <c r="G430" s="10">
        <v>0</v>
      </c>
      <c r="H430" s="10">
        <v>0</v>
      </c>
      <c r="I430" s="10">
        <v>0</v>
      </c>
      <c r="J430" s="10">
        <v>0</v>
      </c>
      <c r="K430" s="10">
        <v>0</v>
      </c>
    </row>
    <row r="431" spans="1:11" ht="12.75" customHeight="1" outlineLevel="2">
      <c r="A431" s="15" t="s">
        <v>2231</v>
      </c>
      <c r="B431" s="8" t="s">
        <v>38</v>
      </c>
      <c r="C431" s="9" t="s">
        <v>640</v>
      </c>
      <c r="D431" s="9" t="s">
        <v>837</v>
      </c>
      <c r="E431" s="8" t="s">
        <v>838</v>
      </c>
      <c r="F431" s="10">
        <v>0</v>
      </c>
      <c r="G431" s="10">
        <v>0</v>
      </c>
      <c r="H431" s="10">
        <v>0</v>
      </c>
      <c r="I431" s="10">
        <v>0</v>
      </c>
      <c r="J431" s="10">
        <v>0</v>
      </c>
      <c r="K431" s="10">
        <v>0</v>
      </c>
    </row>
    <row r="432" spans="1:11" ht="12.75" customHeight="1" outlineLevel="2">
      <c r="A432" s="15" t="s">
        <v>2232</v>
      </c>
      <c r="B432" s="8" t="s">
        <v>38</v>
      </c>
      <c r="C432" s="9" t="s">
        <v>640</v>
      </c>
      <c r="D432" s="9" t="s">
        <v>839</v>
      </c>
      <c r="E432" s="8" t="s">
        <v>840</v>
      </c>
      <c r="F432" s="10">
        <v>0</v>
      </c>
      <c r="G432" s="10">
        <v>0</v>
      </c>
      <c r="H432" s="10">
        <v>0</v>
      </c>
      <c r="I432" s="10">
        <v>0</v>
      </c>
      <c r="J432" s="10">
        <v>0</v>
      </c>
      <c r="K432" s="10">
        <v>0</v>
      </c>
    </row>
    <row r="433" spans="1:11" ht="12.75" customHeight="1" outlineLevel="2">
      <c r="A433" s="15" t="s">
        <v>2233</v>
      </c>
      <c r="B433" s="8" t="s">
        <v>38</v>
      </c>
      <c r="C433" s="9" t="s">
        <v>640</v>
      </c>
      <c r="D433" s="9" t="s">
        <v>841</v>
      </c>
      <c r="E433" s="8" t="s">
        <v>842</v>
      </c>
      <c r="F433" s="10">
        <v>0</v>
      </c>
      <c r="G433" s="10">
        <v>0</v>
      </c>
      <c r="H433" s="10">
        <v>0</v>
      </c>
      <c r="I433" s="10">
        <v>0</v>
      </c>
      <c r="J433" s="10">
        <v>0</v>
      </c>
      <c r="K433" s="10">
        <v>0</v>
      </c>
    </row>
    <row r="434" spans="1:11" ht="12.75" customHeight="1" outlineLevel="2">
      <c r="A434" s="15" t="s">
        <v>2234</v>
      </c>
      <c r="B434" s="8" t="s">
        <v>38</v>
      </c>
      <c r="C434" s="9" t="s">
        <v>640</v>
      </c>
      <c r="D434" s="9" t="s">
        <v>843</v>
      </c>
      <c r="E434" s="8" t="s">
        <v>844</v>
      </c>
      <c r="F434" s="10">
        <v>0</v>
      </c>
      <c r="G434" s="10">
        <v>0</v>
      </c>
      <c r="H434" s="10">
        <v>0</v>
      </c>
      <c r="I434" s="10">
        <v>0</v>
      </c>
      <c r="J434" s="10">
        <v>0</v>
      </c>
      <c r="K434" s="10">
        <v>0</v>
      </c>
    </row>
    <row r="435" spans="1:11" ht="12.75" customHeight="1" outlineLevel="2">
      <c r="A435" s="15" t="s">
        <v>2235</v>
      </c>
      <c r="B435" s="8" t="s">
        <v>38</v>
      </c>
      <c r="C435" s="9" t="s">
        <v>640</v>
      </c>
      <c r="D435" s="9" t="s">
        <v>845</v>
      </c>
      <c r="E435" s="8" t="s">
        <v>846</v>
      </c>
      <c r="F435" s="10">
        <v>0</v>
      </c>
      <c r="G435" s="10">
        <v>0</v>
      </c>
      <c r="H435" s="10">
        <v>0</v>
      </c>
      <c r="I435" s="10">
        <v>0</v>
      </c>
      <c r="J435" s="10">
        <v>0</v>
      </c>
      <c r="K435" s="10">
        <v>0</v>
      </c>
    </row>
    <row r="436" spans="1:11" ht="12.75" customHeight="1" outlineLevel="2">
      <c r="A436" s="15" t="s">
        <v>2236</v>
      </c>
      <c r="B436" s="8" t="s">
        <v>38</v>
      </c>
      <c r="C436" s="9" t="s">
        <v>640</v>
      </c>
      <c r="D436" s="9" t="s">
        <v>847</v>
      </c>
      <c r="E436" s="8" t="s">
        <v>848</v>
      </c>
      <c r="F436" s="10">
        <v>0</v>
      </c>
      <c r="G436" s="10">
        <v>0</v>
      </c>
      <c r="H436" s="10">
        <v>0</v>
      </c>
      <c r="I436" s="10">
        <v>0</v>
      </c>
      <c r="J436" s="10">
        <v>0</v>
      </c>
      <c r="K436" s="10">
        <v>0</v>
      </c>
    </row>
    <row r="437" spans="1:11" ht="12.75" customHeight="1" outlineLevel="2">
      <c r="A437" s="15" t="s">
        <v>2237</v>
      </c>
      <c r="B437" s="8" t="s">
        <v>38</v>
      </c>
      <c r="C437" s="9" t="s">
        <v>640</v>
      </c>
      <c r="D437" s="9" t="s">
        <v>849</v>
      </c>
      <c r="E437" s="8" t="s">
        <v>850</v>
      </c>
      <c r="F437" s="10">
        <v>-900</v>
      </c>
      <c r="G437" s="10">
        <v>0</v>
      </c>
      <c r="H437" s="10">
        <v>-900</v>
      </c>
      <c r="I437" s="10">
        <v>0</v>
      </c>
      <c r="J437" s="10">
        <v>-900</v>
      </c>
      <c r="K437" s="10">
        <v>0</v>
      </c>
    </row>
    <row r="438" spans="1:11" ht="12.75" customHeight="1" outlineLevel="2">
      <c r="A438" s="15" t="s">
        <v>2238</v>
      </c>
      <c r="B438" s="8" t="s">
        <v>38</v>
      </c>
      <c r="C438" s="9" t="s">
        <v>640</v>
      </c>
      <c r="D438" s="9" t="s">
        <v>851</v>
      </c>
      <c r="E438" s="8" t="s">
        <v>852</v>
      </c>
      <c r="F438" s="10">
        <v>0</v>
      </c>
      <c r="G438" s="10">
        <v>0</v>
      </c>
      <c r="H438" s="10">
        <v>0</v>
      </c>
      <c r="I438" s="10">
        <v>0</v>
      </c>
      <c r="J438" s="10">
        <v>0</v>
      </c>
      <c r="K438" s="10">
        <v>0</v>
      </c>
    </row>
    <row r="439" spans="1:11" ht="12.75" customHeight="1" outlineLevel="2">
      <c r="A439" s="15" t="s">
        <v>2239</v>
      </c>
      <c r="B439" s="8" t="s">
        <v>38</v>
      </c>
      <c r="C439" s="9" t="s">
        <v>640</v>
      </c>
      <c r="D439" s="9" t="s">
        <v>853</v>
      </c>
      <c r="E439" s="8" t="s">
        <v>854</v>
      </c>
      <c r="F439" s="10">
        <v>0</v>
      </c>
      <c r="G439" s="10">
        <v>0</v>
      </c>
      <c r="H439" s="10">
        <v>0</v>
      </c>
      <c r="I439" s="10">
        <v>0</v>
      </c>
      <c r="J439" s="10">
        <v>0</v>
      </c>
      <c r="K439" s="10">
        <v>0</v>
      </c>
    </row>
    <row r="440" spans="1:11" ht="12.75" customHeight="1" outlineLevel="2">
      <c r="A440" s="15" t="s">
        <v>2240</v>
      </c>
      <c r="B440" s="8" t="s">
        <v>38</v>
      </c>
      <c r="C440" s="9" t="s">
        <v>640</v>
      </c>
      <c r="D440" s="9" t="s">
        <v>855</v>
      </c>
      <c r="E440" s="8" t="s">
        <v>856</v>
      </c>
      <c r="F440" s="10">
        <v>0</v>
      </c>
      <c r="G440" s="10">
        <v>0</v>
      </c>
      <c r="H440" s="10">
        <v>0</v>
      </c>
      <c r="I440" s="10">
        <v>0</v>
      </c>
      <c r="J440" s="10">
        <v>0</v>
      </c>
      <c r="K440" s="10">
        <v>0</v>
      </c>
    </row>
    <row r="441" spans="1:11" ht="12.75" customHeight="1" outlineLevel="2">
      <c r="A441" s="15" t="s">
        <v>2241</v>
      </c>
      <c r="B441" s="8" t="s">
        <v>38</v>
      </c>
      <c r="C441" s="9" t="s">
        <v>640</v>
      </c>
      <c r="D441" s="9" t="s">
        <v>857</v>
      </c>
      <c r="E441" s="8" t="s">
        <v>858</v>
      </c>
      <c r="F441" s="10">
        <v>0</v>
      </c>
      <c r="G441" s="10">
        <v>0</v>
      </c>
      <c r="H441" s="10">
        <v>0</v>
      </c>
      <c r="I441" s="10">
        <v>0</v>
      </c>
      <c r="J441" s="10">
        <v>0</v>
      </c>
      <c r="K441" s="10">
        <v>0</v>
      </c>
    </row>
    <row r="442" spans="1:11" ht="12.75" customHeight="1" outlineLevel="2">
      <c r="A442" s="15" t="s">
        <v>2242</v>
      </c>
      <c r="B442" s="8" t="s">
        <v>38</v>
      </c>
      <c r="C442" s="9" t="s">
        <v>640</v>
      </c>
      <c r="D442" s="9" t="s">
        <v>859</v>
      </c>
      <c r="E442" s="8" t="s">
        <v>860</v>
      </c>
      <c r="F442" s="10">
        <v>0</v>
      </c>
      <c r="G442" s="10">
        <v>0</v>
      </c>
      <c r="H442" s="10">
        <v>0</v>
      </c>
      <c r="I442" s="10">
        <v>0</v>
      </c>
      <c r="J442" s="10">
        <v>0</v>
      </c>
      <c r="K442" s="10">
        <v>0</v>
      </c>
    </row>
    <row r="443" spans="1:11" ht="12.75" customHeight="1" outlineLevel="2">
      <c r="A443" s="15" t="s">
        <v>2243</v>
      </c>
      <c r="B443" s="8" t="s">
        <v>38</v>
      </c>
      <c r="C443" s="9" t="s">
        <v>640</v>
      </c>
      <c r="D443" s="9" t="s">
        <v>861</v>
      </c>
      <c r="E443" s="8" t="s">
        <v>862</v>
      </c>
      <c r="F443" s="10">
        <v>-232</v>
      </c>
      <c r="G443" s="10">
        <v>0</v>
      </c>
      <c r="H443" s="10">
        <v>-232</v>
      </c>
      <c r="I443" s="10">
        <v>0</v>
      </c>
      <c r="J443" s="10">
        <v>-232</v>
      </c>
      <c r="K443" s="10">
        <v>-232</v>
      </c>
    </row>
    <row r="444" spans="1:11" ht="12.75" customHeight="1" outlineLevel="2">
      <c r="A444" s="15" t="s">
        <v>2244</v>
      </c>
      <c r="B444" s="8" t="s">
        <v>38</v>
      </c>
      <c r="C444" s="9" t="s">
        <v>640</v>
      </c>
      <c r="D444" s="9" t="s">
        <v>863</v>
      </c>
      <c r="E444" s="8" t="s">
        <v>864</v>
      </c>
      <c r="F444" s="10">
        <v>0</v>
      </c>
      <c r="G444" s="10">
        <v>0</v>
      </c>
      <c r="H444" s="10">
        <v>0</v>
      </c>
      <c r="I444" s="10">
        <v>0</v>
      </c>
      <c r="J444" s="10">
        <v>0</v>
      </c>
      <c r="K444" s="10">
        <v>0</v>
      </c>
    </row>
    <row r="445" spans="1:11" ht="12.75" customHeight="1" outlineLevel="2">
      <c r="A445" s="15" t="s">
        <v>2245</v>
      </c>
      <c r="B445" s="8" t="s">
        <v>38</v>
      </c>
      <c r="C445" s="9" t="s">
        <v>640</v>
      </c>
      <c r="D445" s="9" t="s">
        <v>865</v>
      </c>
      <c r="E445" s="8" t="s">
        <v>866</v>
      </c>
      <c r="F445" s="10">
        <v>0</v>
      </c>
      <c r="G445" s="10">
        <v>0</v>
      </c>
      <c r="H445" s="10">
        <v>0</v>
      </c>
      <c r="I445" s="10">
        <v>0</v>
      </c>
      <c r="J445" s="10">
        <v>0</v>
      </c>
      <c r="K445" s="10">
        <v>0</v>
      </c>
    </row>
    <row r="446" spans="1:11" ht="12.75" customHeight="1" outlineLevel="2">
      <c r="A446" s="15" t="s">
        <v>2246</v>
      </c>
      <c r="B446" s="8" t="s">
        <v>38</v>
      </c>
      <c r="C446" s="9" t="s">
        <v>640</v>
      </c>
      <c r="D446" s="9" t="s">
        <v>867</v>
      </c>
      <c r="E446" s="8" t="s">
        <v>868</v>
      </c>
      <c r="F446" s="10">
        <v>-61460</v>
      </c>
      <c r="G446" s="10">
        <v>0</v>
      </c>
      <c r="H446" s="10">
        <v>-61460</v>
      </c>
      <c r="I446" s="10">
        <v>0</v>
      </c>
      <c r="J446" s="10">
        <v>-61460</v>
      </c>
      <c r="K446" s="10">
        <v>-32660</v>
      </c>
    </row>
    <row r="447" spans="1:11" ht="12.75" customHeight="1" outlineLevel="2">
      <c r="A447" s="15" t="s">
        <v>2247</v>
      </c>
      <c r="B447" s="8" t="s">
        <v>38</v>
      </c>
      <c r="C447" s="9" t="s">
        <v>640</v>
      </c>
      <c r="D447" s="9" t="s">
        <v>869</v>
      </c>
      <c r="E447" s="8" t="s">
        <v>870</v>
      </c>
      <c r="F447" s="10">
        <v>0</v>
      </c>
      <c r="G447" s="10">
        <v>0</v>
      </c>
      <c r="H447" s="10">
        <v>0</v>
      </c>
      <c r="I447" s="10">
        <v>0</v>
      </c>
      <c r="J447" s="10">
        <v>0</v>
      </c>
      <c r="K447" s="10">
        <v>0</v>
      </c>
    </row>
    <row r="448" spans="1:11" ht="12.75" customHeight="1" outlineLevel="2">
      <c r="A448" s="15" t="s">
        <v>2248</v>
      </c>
      <c r="B448" s="8" t="s">
        <v>38</v>
      </c>
      <c r="C448" s="9" t="s">
        <v>640</v>
      </c>
      <c r="D448" s="9" t="s">
        <v>871</v>
      </c>
      <c r="E448" s="8" t="s">
        <v>872</v>
      </c>
      <c r="F448" s="10">
        <v>0</v>
      </c>
      <c r="G448" s="10">
        <v>0</v>
      </c>
      <c r="H448" s="10">
        <v>0</v>
      </c>
      <c r="I448" s="10">
        <v>0</v>
      </c>
      <c r="J448" s="10">
        <v>0</v>
      </c>
      <c r="K448" s="10">
        <v>0</v>
      </c>
    </row>
    <row r="449" spans="1:11" ht="12.75" customHeight="1" outlineLevel="2">
      <c r="A449" s="15" t="s">
        <v>2249</v>
      </c>
      <c r="B449" s="8" t="s">
        <v>38</v>
      </c>
      <c r="C449" s="9" t="s">
        <v>640</v>
      </c>
      <c r="D449" s="9" t="s">
        <v>873</v>
      </c>
      <c r="E449" s="8" t="s">
        <v>874</v>
      </c>
      <c r="F449" s="10">
        <v>0</v>
      </c>
      <c r="G449" s="10">
        <v>0</v>
      </c>
      <c r="H449" s="10">
        <v>0</v>
      </c>
      <c r="I449" s="10">
        <v>0</v>
      </c>
      <c r="J449" s="10">
        <v>0</v>
      </c>
      <c r="K449" s="10">
        <v>0</v>
      </c>
    </row>
    <row r="450" spans="1:11" ht="12.75" customHeight="1" outlineLevel="2">
      <c r="A450" s="15" t="s">
        <v>2250</v>
      </c>
      <c r="B450" s="8" t="s">
        <v>38</v>
      </c>
      <c r="C450" s="9" t="s">
        <v>640</v>
      </c>
      <c r="D450" s="9" t="s">
        <v>875</v>
      </c>
      <c r="E450" s="8" t="s">
        <v>876</v>
      </c>
      <c r="F450" s="10">
        <v>0</v>
      </c>
      <c r="G450" s="10">
        <v>0</v>
      </c>
      <c r="H450" s="10">
        <v>0</v>
      </c>
      <c r="I450" s="10">
        <v>0</v>
      </c>
      <c r="J450" s="10">
        <v>0</v>
      </c>
      <c r="K450" s="10">
        <v>0</v>
      </c>
    </row>
    <row r="451" spans="1:11" ht="12.75" customHeight="1" outlineLevel="2">
      <c r="A451" s="15" t="s">
        <v>2251</v>
      </c>
      <c r="B451" s="8" t="s">
        <v>38</v>
      </c>
      <c r="C451" s="9" t="s">
        <v>640</v>
      </c>
      <c r="D451" s="9" t="s">
        <v>877</v>
      </c>
      <c r="E451" s="8" t="s">
        <v>878</v>
      </c>
      <c r="F451" s="10">
        <v>0</v>
      </c>
      <c r="G451" s="10">
        <v>0</v>
      </c>
      <c r="H451" s="10">
        <v>0</v>
      </c>
      <c r="I451" s="10">
        <v>0</v>
      </c>
      <c r="J451" s="10">
        <v>0</v>
      </c>
      <c r="K451" s="10">
        <v>0</v>
      </c>
    </row>
    <row r="452" spans="1:11" ht="12.75" customHeight="1" outlineLevel="2">
      <c r="A452" s="15" t="s">
        <v>2252</v>
      </c>
      <c r="B452" s="8" t="s">
        <v>38</v>
      </c>
      <c r="C452" s="9" t="s">
        <v>640</v>
      </c>
      <c r="D452" s="9" t="s">
        <v>879</v>
      </c>
      <c r="E452" s="8" t="s">
        <v>880</v>
      </c>
      <c r="F452" s="10">
        <v>0</v>
      </c>
      <c r="G452" s="10">
        <v>0</v>
      </c>
      <c r="H452" s="10">
        <v>0</v>
      </c>
      <c r="I452" s="10">
        <v>0</v>
      </c>
      <c r="J452" s="10">
        <v>0</v>
      </c>
      <c r="K452" s="10">
        <v>0</v>
      </c>
    </row>
    <row r="453" spans="1:11" ht="12.75" customHeight="1" outlineLevel="2">
      <c r="A453" s="15" t="s">
        <v>2253</v>
      </c>
      <c r="B453" s="8" t="s">
        <v>38</v>
      </c>
      <c r="C453" s="9" t="s">
        <v>640</v>
      </c>
      <c r="D453" s="9" t="s">
        <v>881</v>
      </c>
      <c r="E453" s="8" t="s">
        <v>882</v>
      </c>
      <c r="F453" s="10">
        <v>0</v>
      </c>
      <c r="G453" s="10">
        <v>0</v>
      </c>
      <c r="H453" s="10">
        <v>0</v>
      </c>
      <c r="I453" s="10">
        <v>0</v>
      </c>
      <c r="J453" s="10">
        <v>0</v>
      </c>
      <c r="K453" s="10">
        <v>0</v>
      </c>
    </row>
    <row r="454" spans="1:11" ht="12.75" customHeight="1" outlineLevel="2">
      <c r="A454" s="15" t="s">
        <v>2254</v>
      </c>
      <c r="B454" s="8" t="s">
        <v>38</v>
      </c>
      <c r="C454" s="9" t="s">
        <v>640</v>
      </c>
      <c r="D454" s="9" t="s">
        <v>883</v>
      </c>
      <c r="E454" s="8" t="s">
        <v>884</v>
      </c>
      <c r="F454" s="10">
        <v>0</v>
      </c>
      <c r="G454" s="10">
        <v>0</v>
      </c>
      <c r="H454" s="10">
        <v>0</v>
      </c>
      <c r="I454" s="10">
        <v>0</v>
      </c>
      <c r="J454" s="10">
        <v>0</v>
      </c>
      <c r="K454" s="10">
        <v>0</v>
      </c>
    </row>
    <row r="455" spans="1:11" ht="12.75" customHeight="1" outlineLevel="2">
      <c r="A455" s="15" t="s">
        <v>2255</v>
      </c>
      <c r="B455" s="8" t="s">
        <v>38</v>
      </c>
      <c r="C455" s="9" t="s">
        <v>640</v>
      </c>
      <c r="D455" s="9" t="s">
        <v>885</v>
      </c>
      <c r="E455" s="8" t="s">
        <v>886</v>
      </c>
      <c r="F455" s="10">
        <v>0</v>
      </c>
      <c r="G455" s="10">
        <v>0</v>
      </c>
      <c r="H455" s="10">
        <v>0</v>
      </c>
      <c r="I455" s="10">
        <v>0</v>
      </c>
      <c r="J455" s="10">
        <v>0</v>
      </c>
      <c r="K455" s="10">
        <v>0</v>
      </c>
    </row>
    <row r="456" spans="1:11" ht="12.75" customHeight="1" outlineLevel="2">
      <c r="A456" s="15" t="s">
        <v>2256</v>
      </c>
      <c r="B456" s="8" t="s">
        <v>38</v>
      </c>
      <c r="C456" s="9" t="s">
        <v>640</v>
      </c>
      <c r="D456" s="9" t="s">
        <v>887</v>
      </c>
      <c r="E456" s="8" t="s">
        <v>888</v>
      </c>
      <c r="F456" s="10">
        <v>0</v>
      </c>
      <c r="G456" s="10">
        <v>0</v>
      </c>
      <c r="H456" s="10">
        <v>0</v>
      </c>
      <c r="I456" s="10">
        <v>0</v>
      </c>
      <c r="J456" s="10">
        <v>0</v>
      </c>
      <c r="K456" s="10">
        <v>0</v>
      </c>
    </row>
    <row r="457" spans="1:11" ht="12.75" customHeight="1" outlineLevel="1" thickBot="1">
      <c r="A457" s="15" t="s">
        <v>2257</v>
      </c>
      <c r="C457" s="9" t="s">
        <v>640</v>
      </c>
      <c r="E457" s="11" t="s">
        <v>1783</v>
      </c>
      <c r="F457" s="12">
        <v>-581377</v>
      </c>
      <c r="G457" s="12">
        <v>0</v>
      </c>
      <c r="H457" s="12">
        <v>-581377</v>
      </c>
      <c r="I457" s="12">
        <v>0</v>
      </c>
      <c r="J457" s="12">
        <v>-581377</v>
      </c>
      <c r="K457" s="12">
        <v>-1320126</v>
      </c>
    </row>
    <row r="458" spans="1:11" ht="12.75" customHeight="1" outlineLevel="2" thickTop="1">
      <c r="A458" s="15" t="s">
        <v>38</v>
      </c>
      <c r="C458" s="9" t="s">
        <v>889</v>
      </c>
    </row>
    <row r="459" spans="1:11" ht="12.75" customHeight="1" outlineLevel="2">
      <c r="A459" s="15" t="s">
        <v>2258</v>
      </c>
      <c r="B459" s="8" t="s">
        <v>38</v>
      </c>
      <c r="C459" s="9" t="s">
        <v>889</v>
      </c>
      <c r="D459" s="9" t="s">
        <v>890</v>
      </c>
      <c r="E459" s="8" t="s">
        <v>891</v>
      </c>
      <c r="F459" s="10">
        <v>0</v>
      </c>
      <c r="G459" s="10">
        <v>0</v>
      </c>
      <c r="H459" s="10">
        <v>0</v>
      </c>
      <c r="I459" s="10">
        <v>0</v>
      </c>
      <c r="J459" s="10">
        <v>0</v>
      </c>
      <c r="K459" s="10">
        <v>0</v>
      </c>
    </row>
    <row r="460" spans="1:11" ht="12.75" customHeight="1" outlineLevel="2">
      <c r="A460" s="15" t="s">
        <v>2259</v>
      </c>
      <c r="B460" s="8" t="s">
        <v>38</v>
      </c>
      <c r="C460" s="9" t="s">
        <v>889</v>
      </c>
      <c r="D460" s="9" t="s">
        <v>892</v>
      </c>
      <c r="E460" s="8" t="s">
        <v>893</v>
      </c>
      <c r="F460" s="10">
        <v>0</v>
      </c>
      <c r="G460" s="10">
        <v>0</v>
      </c>
      <c r="H460" s="10">
        <v>0</v>
      </c>
      <c r="I460" s="10">
        <v>0</v>
      </c>
      <c r="J460" s="10">
        <v>0</v>
      </c>
      <c r="K460" s="10">
        <v>0</v>
      </c>
    </row>
    <row r="461" spans="1:11" ht="12.75" customHeight="1" outlineLevel="2">
      <c r="A461" s="15" t="s">
        <v>2260</v>
      </c>
      <c r="B461" s="8" t="s">
        <v>38</v>
      </c>
      <c r="C461" s="9" t="s">
        <v>889</v>
      </c>
      <c r="D461" s="9" t="s">
        <v>894</v>
      </c>
      <c r="E461" s="8" t="s">
        <v>895</v>
      </c>
      <c r="F461" s="10">
        <v>0</v>
      </c>
      <c r="G461" s="10">
        <v>0</v>
      </c>
      <c r="H461" s="10">
        <v>0</v>
      </c>
      <c r="I461" s="10">
        <v>0</v>
      </c>
      <c r="J461" s="10">
        <v>0</v>
      </c>
      <c r="K461" s="10">
        <v>0</v>
      </c>
    </row>
    <row r="462" spans="1:11" ht="12.75" customHeight="1" outlineLevel="1" thickBot="1">
      <c r="A462" s="15" t="s">
        <v>2261</v>
      </c>
      <c r="C462" s="9" t="s">
        <v>889</v>
      </c>
      <c r="E462" s="11" t="s">
        <v>1784</v>
      </c>
      <c r="F462" s="12">
        <v>0</v>
      </c>
      <c r="G462" s="12">
        <v>0</v>
      </c>
      <c r="H462" s="12">
        <v>0</v>
      </c>
      <c r="I462" s="12">
        <v>0</v>
      </c>
      <c r="J462" s="12">
        <v>0</v>
      </c>
      <c r="K462" s="12">
        <v>0</v>
      </c>
    </row>
    <row r="463" spans="1:11" ht="12.75" customHeight="1" outlineLevel="2" thickTop="1">
      <c r="A463" s="15" t="s">
        <v>38</v>
      </c>
      <c r="C463" s="9" t="s">
        <v>896</v>
      </c>
    </row>
    <row r="464" spans="1:11" ht="12.75" customHeight="1" outlineLevel="2">
      <c r="A464" s="15" t="s">
        <v>2262</v>
      </c>
      <c r="B464" s="8" t="s">
        <v>38</v>
      </c>
      <c r="C464" s="9" t="s">
        <v>896</v>
      </c>
      <c r="D464" s="9" t="s">
        <v>897</v>
      </c>
      <c r="E464" s="8" t="s">
        <v>898</v>
      </c>
      <c r="F464" s="10">
        <v>0</v>
      </c>
      <c r="G464" s="10">
        <v>0</v>
      </c>
      <c r="H464" s="10">
        <v>0</v>
      </c>
      <c r="I464" s="10">
        <v>0</v>
      </c>
      <c r="J464" s="10">
        <v>0</v>
      </c>
      <c r="K464" s="10">
        <v>0</v>
      </c>
    </row>
    <row r="465" spans="1:11" ht="12.75" customHeight="1" outlineLevel="2">
      <c r="A465" s="15" t="s">
        <v>2263</v>
      </c>
      <c r="B465" s="8" t="s">
        <v>38</v>
      </c>
      <c r="C465" s="9" t="s">
        <v>896</v>
      </c>
      <c r="D465" s="9" t="s">
        <v>899</v>
      </c>
      <c r="E465" s="8" t="s">
        <v>900</v>
      </c>
      <c r="F465" s="10">
        <v>0</v>
      </c>
      <c r="G465" s="10">
        <v>0</v>
      </c>
      <c r="H465" s="10">
        <v>0</v>
      </c>
      <c r="I465" s="10">
        <v>0</v>
      </c>
      <c r="J465" s="10">
        <v>0</v>
      </c>
      <c r="K465" s="10">
        <v>0</v>
      </c>
    </row>
    <row r="466" spans="1:11" ht="12.75" customHeight="1" outlineLevel="2">
      <c r="A466" s="15" t="s">
        <v>2264</v>
      </c>
      <c r="B466" s="8" t="s">
        <v>38</v>
      </c>
      <c r="C466" s="9" t="s">
        <v>896</v>
      </c>
      <c r="D466" s="9" t="s">
        <v>901</v>
      </c>
      <c r="E466" s="8" t="s">
        <v>902</v>
      </c>
      <c r="F466" s="10">
        <v>0</v>
      </c>
      <c r="G466" s="10">
        <v>0</v>
      </c>
      <c r="H466" s="10">
        <v>0</v>
      </c>
      <c r="I466" s="10">
        <v>0</v>
      </c>
      <c r="J466" s="10">
        <v>0</v>
      </c>
      <c r="K466" s="10">
        <v>0</v>
      </c>
    </row>
    <row r="467" spans="1:11" ht="12.75" customHeight="1" outlineLevel="2">
      <c r="A467" s="15" t="s">
        <v>2265</v>
      </c>
      <c r="B467" s="8" t="s">
        <v>38</v>
      </c>
      <c r="C467" s="9" t="s">
        <v>896</v>
      </c>
      <c r="D467" s="9" t="s">
        <v>903</v>
      </c>
      <c r="E467" s="8" t="s">
        <v>904</v>
      </c>
      <c r="F467" s="10">
        <v>-1239983</v>
      </c>
      <c r="G467" s="10">
        <v>0</v>
      </c>
      <c r="H467" s="10">
        <v>-1239983</v>
      </c>
      <c r="I467" s="10">
        <v>0</v>
      </c>
      <c r="J467" s="10">
        <v>-1239983</v>
      </c>
      <c r="K467" s="10">
        <v>-6867633</v>
      </c>
    </row>
    <row r="468" spans="1:11" ht="12.75" customHeight="1" outlineLevel="2">
      <c r="A468" s="15" t="s">
        <v>2266</v>
      </c>
      <c r="B468" s="8" t="s">
        <v>38</v>
      </c>
      <c r="C468" s="9" t="s">
        <v>896</v>
      </c>
      <c r="D468" s="9" t="s">
        <v>905</v>
      </c>
      <c r="E468" s="8" t="s">
        <v>906</v>
      </c>
      <c r="F468" s="10">
        <v>0</v>
      </c>
      <c r="G468" s="10">
        <v>0</v>
      </c>
      <c r="H468" s="10">
        <v>0</v>
      </c>
      <c r="I468" s="10">
        <v>0</v>
      </c>
      <c r="J468" s="10">
        <v>0</v>
      </c>
      <c r="K468" s="10">
        <v>0</v>
      </c>
    </row>
    <row r="469" spans="1:11" ht="12.75" customHeight="1" outlineLevel="2">
      <c r="A469" s="15" t="s">
        <v>2267</v>
      </c>
      <c r="B469" s="8" t="s">
        <v>38</v>
      </c>
      <c r="C469" s="9" t="s">
        <v>896</v>
      </c>
      <c r="D469" s="9" t="s">
        <v>907</v>
      </c>
      <c r="E469" s="8" t="s">
        <v>908</v>
      </c>
      <c r="F469" s="10">
        <v>0</v>
      </c>
      <c r="G469" s="10">
        <v>0</v>
      </c>
      <c r="H469" s="10">
        <v>0</v>
      </c>
      <c r="I469" s="10">
        <v>0</v>
      </c>
      <c r="J469" s="10">
        <v>0</v>
      </c>
      <c r="K469" s="10">
        <v>0</v>
      </c>
    </row>
    <row r="470" spans="1:11" ht="12.75" customHeight="1" outlineLevel="2">
      <c r="A470" s="15" t="s">
        <v>2268</v>
      </c>
      <c r="B470" s="8" t="s">
        <v>38</v>
      </c>
      <c r="C470" s="9" t="s">
        <v>896</v>
      </c>
      <c r="D470" s="9" t="s">
        <v>909</v>
      </c>
      <c r="E470" s="8" t="s">
        <v>910</v>
      </c>
      <c r="F470" s="10">
        <v>0</v>
      </c>
      <c r="G470" s="10">
        <v>0</v>
      </c>
      <c r="H470" s="10">
        <v>0</v>
      </c>
      <c r="I470" s="10">
        <v>0</v>
      </c>
      <c r="J470" s="10">
        <v>0</v>
      </c>
      <c r="K470" s="10">
        <v>0</v>
      </c>
    </row>
    <row r="471" spans="1:11" ht="12.75" customHeight="1" outlineLevel="2">
      <c r="A471" s="15" t="s">
        <v>2269</v>
      </c>
      <c r="B471" s="8" t="s">
        <v>38</v>
      </c>
      <c r="C471" s="9" t="s">
        <v>896</v>
      </c>
      <c r="D471" s="9" t="s">
        <v>911</v>
      </c>
      <c r="E471" s="8" t="s">
        <v>912</v>
      </c>
      <c r="F471" s="10">
        <v>0</v>
      </c>
      <c r="G471" s="10">
        <v>0</v>
      </c>
      <c r="H471" s="10">
        <v>0</v>
      </c>
      <c r="I471" s="10">
        <v>0</v>
      </c>
      <c r="J471" s="10">
        <v>0</v>
      </c>
      <c r="K471" s="10">
        <v>0</v>
      </c>
    </row>
    <row r="472" spans="1:11" ht="12.75" customHeight="1" outlineLevel="2">
      <c r="A472" s="15" t="s">
        <v>2270</v>
      </c>
      <c r="B472" s="8" t="s">
        <v>38</v>
      </c>
      <c r="C472" s="9" t="s">
        <v>896</v>
      </c>
      <c r="D472" s="9" t="s">
        <v>913</v>
      </c>
      <c r="E472" s="8" t="s">
        <v>914</v>
      </c>
      <c r="F472" s="10">
        <v>194282</v>
      </c>
      <c r="G472" s="10">
        <v>0</v>
      </c>
      <c r="H472" s="10">
        <v>194282</v>
      </c>
      <c r="I472" s="10">
        <v>0</v>
      </c>
      <c r="J472" s="10">
        <v>194282</v>
      </c>
      <c r="K472" s="10">
        <v>808030</v>
      </c>
    </row>
    <row r="473" spans="1:11" ht="12.75" customHeight="1" outlineLevel="2">
      <c r="A473" s="15" t="s">
        <v>2271</v>
      </c>
      <c r="B473" s="8" t="s">
        <v>38</v>
      </c>
      <c r="C473" s="9" t="s">
        <v>896</v>
      </c>
      <c r="D473" s="9" t="s">
        <v>915</v>
      </c>
      <c r="E473" s="8" t="s">
        <v>916</v>
      </c>
      <c r="F473" s="10">
        <v>0</v>
      </c>
      <c r="G473" s="10">
        <v>0</v>
      </c>
      <c r="H473" s="10">
        <v>0</v>
      </c>
      <c r="I473" s="10">
        <v>0</v>
      </c>
      <c r="J473" s="10">
        <v>0</v>
      </c>
      <c r="K473" s="10">
        <v>76258</v>
      </c>
    </row>
    <row r="474" spans="1:11" ht="12.75" customHeight="1" outlineLevel="2">
      <c r="A474" s="15" t="s">
        <v>2272</v>
      </c>
      <c r="B474" s="8" t="s">
        <v>38</v>
      </c>
      <c r="C474" s="9" t="s">
        <v>896</v>
      </c>
      <c r="D474" s="9" t="s">
        <v>917</v>
      </c>
      <c r="E474" s="8" t="s">
        <v>918</v>
      </c>
      <c r="F474" s="10">
        <v>0</v>
      </c>
      <c r="G474" s="10">
        <v>0</v>
      </c>
      <c r="H474" s="10">
        <v>0</v>
      </c>
      <c r="I474" s="10">
        <v>0</v>
      </c>
      <c r="J474" s="10">
        <v>0</v>
      </c>
      <c r="K474" s="10">
        <v>0</v>
      </c>
    </row>
    <row r="475" spans="1:11" ht="12.75" customHeight="1" outlineLevel="2">
      <c r="A475" s="15" t="s">
        <v>2273</v>
      </c>
      <c r="B475" s="8" t="s">
        <v>38</v>
      </c>
      <c r="C475" s="9" t="s">
        <v>896</v>
      </c>
      <c r="D475" s="9" t="s">
        <v>919</v>
      </c>
      <c r="E475" s="8" t="s">
        <v>920</v>
      </c>
      <c r="F475" s="10">
        <v>0</v>
      </c>
      <c r="G475" s="10">
        <v>0</v>
      </c>
      <c r="H475" s="10">
        <v>0</v>
      </c>
      <c r="I475" s="10">
        <v>0</v>
      </c>
      <c r="J475" s="10">
        <v>0</v>
      </c>
      <c r="K475" s="10">
        <v>0</v>
      </c>
    </row>
    <row r="476" spans="1:11" ht="12.75" customHeight="1" outlineLevel="2">
      <c r="A476" s="15" t="s">
        <v>2274</v>
      </c>
      <c r="B476" s="8" t="s">
        <v>38</v>
      </c>
      <c r="C476" s="9" t="s">
        <v>896</v>
      </c>
      <c r="D476" s="9" t="s">
        <v>921</v>
      </c>
      <c r="E476" s="8" t="s">
        <v>922</v>
      </c>
      <c r="F476" s="10">
        <v>0</v>
      </c>
      <c r="G476" s="10">
        <v>0</v>
      </c>
      <c r="H476" s="10">
        <v>0</v>
      </c>
      <c r="I476" s="10">
        <v>0</v>
      </c>
      <c r="J476" s="10">
        <v>0</v>
      </c>
      <c r="K476" s="10">
        <v>0</v>
      </c>
    </row>
    <row r="477" spans="1:11" ht="12.75" customHeight="1" outlineLevel="2">
      <c r="A477" s="15" t="s">
        <v>2275</v>
      </c>
      <c r="B477" s="8" t="s">
        <v>38</v>
      </c>
      <c r="C477" s="9" t="s">
        <v>896</v>
      </c>
      <c r="D477" s="9" t="s">
        <v>923</v>
      </c>
      <c r="E477" s="8" t="s">
        <v>924</v>
      </c>
      <c r="F477" s="10">
        <v>-3053890</v>
      </c>
      <c r="G477" s="10">
        <v>0</v>
      </c>
      <c r="H477" s="10">
        <v>-3053890</v>
      </c>
      <c r="I477" s="10">
        <v>0</v>
      </c>
      <c r="J477" s="10">
        <v>-3053890</v>
      </c>
      <c r="K477" s="10">
        <v>-9886359</v>
      </c>
    </row>
    <row r="478" spans="1:11" ht="12.75" customHeight="1" outlineLevel="2">
      <c r="A478" s="15" t="s">
        <v>2276</v>
      </c>
      <c r="B478" s="8" t="s">
        <v>38</v>
      </c>
      <c r="C478" s="9" t="s">
        <v>896</v>
      </c>
      <c r="D478" s="9" t="s">
        <v>925</v>
      </c>
      <c r="E478" s="8" t="s">
        <v>926</v>
      </c>
      <c r="F478" s="10">
        <v>0</v>
      </c>
      <c r="G478" s="10">
        <v>0</v>
      </c>
      <c r="H478" s="10">
        <v>0</v>
      </c>
      <c r="I478" s="10">
        <v>0</v>
      </c>
      <c r="J478" s="10">
        <v>0</v>
      </c>
      <c r="K478" s="10">
        <v>-339045</v>
      </c>
    </row>
    <row r="479" spans="1:11" ht="12.75" customHeight="1" outlineLevel="2">
      <c r="A479" s="15" t="s">
        <v>2277</v>
      </c>
      <c r="B479" s="8" t="s">
        <v>38</v>
      </c>
      <c r="C479" s="9" t="s">
        <v>896</v>
      </c>
      <c r="D479" s="9" t="s">
        <v>927</v>
      </c>
      <c r="E479" s="8" t="s">
        <v>928</v>
      </c>
      <c r="F479" s="10">
        <v>0</v>
      </c>
      <c r="G479" s="10">
        <v>0</v>
      </c>
      <c r="H479" s="10">
        <v>0</v>
      </c>
      <c r="I479" s="10">
        <v>0</v>
      </c>
      <c r="J479" s="10">
        <v>0</v>
      </c>
      <c r="K479" s="10">
        <v>0</v>
      </c>
    </row>
    <row r="480" spans="1:11" ht="12.75" customHeight="1" outlineLevel="2">
      <c r="A480" s="15" t="s">
        <v>2278</v>
      </c>
      <c r="B480" s="8" t="s">
        <v>38</v>
      </c>
      <c r="C480" s="9" t="s">
        <v>896</v>
      </c>
      <c r="D480" s="9" t="s">
        <v>929</v>
      </c>
      <c r="E480" s="8" t="s">
        <v>930</v>
      </c>
      <c r="F480" s="10">
        <v>0</v>
      </c>
      <c r="G480" s="10">
        <v>0</v>
      </c>
      <c r="H480" s="10">
        <v>0</v>
      </c>
      <c r="I480" s="10">
        <v>0</v>
      </c>
      <c r="J480" s="10">
        <v>0</v>
      </c>
      <c r="K480" s="10">
        <v>0</v>
      </c>
    </row>
    <row r="481" spans="1:11" ht="12.75" customHeight="1" outlineLevel="2">
      <c r="A481" s="15" t="s">
        <v>2279</v>
      </c>
      <c r="B481" s="8" t="s">
        <v>38</v>
      </c>
      <c r="C481" s="9" t="s">
        <v>896</v>
      </c>
      <c r="D481" s="9" t="s">
        <v>931</v>
      </c>
      <c r="E481" s="8" t="s">
        <v>932</v>
      </c>
      <c r="F481" s="10">
        <v>0</v>
      </c>
      <c r="G481" s="10">
        <v>0</v>
      </c>
      <c r="H481" s="10">
        <v>0</v>
      </c>
      <c r="I481" s="10">
        <v>0</v>
      </c>
      <c r="J481" s="10">
        <v>0</v>
      </c>
      <c r="K481" s="10">
        <v>0</v>
      </c>
    </row>
    <row r="482" spans="1:11" ht="12.75" customHeight="1" outlineLevel="2">
      <c r="A482" s="15" t="s">
        <v>2280</v>
      </c>
      <c r="B482" s="8" t="s">
        <v>38</v>
      </c>
      <c r="C482" s="9" t="s">
        <v>896</v>
      </c>
      <c r="D482" s="9" t="s">
        <v>933</v>
      </c>
      <c r="E482" s="8" t="s">
        <v>934</v>
      </c>
      <c r="F482" s="10">
        <v>0</v>
      </c>
      <c r="G482" s="10">
        <v>0</v>
      </c>
      <c r="H482" s="10">
        <v>0</v>
      </c>
      <c r="I482" s="10">
        <v>0</v>
      </c>
      <c r="J482" s="10">
        <v>0</v>
      </c>
      <c r="K482" s="10">
        <v>0</v>
      </c>
    </row>
    <row r="483" spans="1:11" ht="12.75" customHeight="1" outlineLevel="2">
      <c r="A483" s="15" t="s">
        <v>2281</v>
      </c>
      <c r="B483" s="8" t="s">
        <v>38</v>
      </c>
      <c r="C483" s="9" t="s">
        <v>896</v>
      </c>
      <c r="D483" s="9" t="s">
        <v>935</v>
      </c>
      <c r="E483" s="8" t="s">
        <v>936</v>
      </c>
      <c r="F483" s="10">
        <v>0</v>
      </c>
      <c r="G483" s="10">
        <v>0</v>
      </c>
      <c r="H483" s="10">
        <v>0</v>
      </c>
      <c r="I483" s="10">
        <v>0</v>
      </c>
      <c r="J483" s="10">
        <v>0</v>
      </c>
      <c r="K483" s="10">
        <v>0</v>
      </c>
    </row>
    <row r="484" spans="1:11" ht="12.75" customHeight="1" outlineLevel="2">
      <c r="A484" s="15" t="s">
        <v>2282</v>
      </c>
      <c r="B484" s="8" t="s">
        <v>38</v>
      </c>
      <c r="C484" s="9" t="s">
        <v>896</v>
      </c>
      <c r="D484" s="9" t="s">
        <v>937</v>
      </c>
      <c r="E484" s="8" t="s">
        <v>938</v>
      </c>
      <c r="F484" s="10">
        <v>0</v>
      </c>
      <c r="G484" s="10">
        <v>0</v>
      </c>
      <c r="H484" s="10">
        <v>0</v>
      </c>
      <c r="I484" s="10">
        <v>0</v>
      </c>
      <c r="J484" s="10">
        <v>0</v>
      </c>
      <c r="K484" s="10">
        <v>0</v>
      </c>
    </row>
    <row r="485" spans="1:11" ht="12.75" customHeight="1" outlineLevel="2">
      <c r="A485" s="15" t="s">
        <v>2283</v>
      </c>
      <c r="B485" s="8" t="s">
        <v>38</v>
      </c>
      <c r="C485" s="9" t="s">
        <v>896</v>
      </c>
      <c r="D485" s="9" t="s">
        <v>939</v>
      </c>
      <c r="E485" s="8" t="s">
        <v>940</v>
      </c>
      <c r="F485" s="10">
        <v>0</v>
      </c>
      <c r="G485" s="10">
        <v>0</v>
      </c>
      <c r="H485" s="10">
        <v>0</v>
      </c>
      <c r="I485" s="10">
        <v>0</v>
      </c>
      <c r="J485" s="10">
        <v>0</v>
      </c>
      <c r="K485" s="10">
        <v>0</v>
      </c>
    </row>
    <row r="486" spans="1:11" ht="12.75" customHeight="1" outlineLevel="2">
      <c r="A486" s="15" t="s">
        <v>2284</v>
      </c>
      <c r="B486" s="8" t="s">
        <v>38</v>
      </c>
      <c r="C486" s="9" t="s">
        <v>896</v>
      </c>
      <c r="D486" s="9" t="s">
        <v>941</v>
      </c>
      <c r="E486" s="8" t="s">
        <v>942</v>
      </c>
      <c r="F486" s="10">
        <v>-1369343</v>
      </c>
      <c r="G486" s="10">
        <v>0</v>
      </c>
      <c r="H486" s="10">
        <v>-1369343</v>
      </c>
      <c r="I486" s="10">
        <v>0</v>
      </c>
      <c r="J486" s="10">
        <v>-1369343</v>
      </c>
      <c r="K486" s="10">
        <v>-3992489</v>
      </c>
    </row>
    <row r="487" spans="1:11" ht="12.75" customHeight="1" outlineLevel="2">
      <c r="A487" s="15" t="s">
        <v>2285</v>
      </c>
      <c r="B487" s="8" t="s">
        <v>38</v>
      </c>
      <c r="C487" s="9" t="s">
        <v>896</v>
      </c>
      <c r="D487" s="9" t="s">
        <v>943</v>
      </c>
      <c r="E487" s="8" t="s">
        <v>944</v>
      </c>
      <c r="F487" s="10">
        <v>0</v>
      </c>
      <c r="G487" s="10">
        <v>0</v>
      </c>
      <c r="H487" s="10">
        <v>0</v>
      </c>
      <c r="I487" s="10">
        <v>0</v>
      </c>
      <c r="J487" s="10">
        <v>0</v>
      </c>
      <c r="K487" s="10">
        <v>0</v>
      </c>
    </row>
    <row r="488" spans="1:11" ht="12.75" customHeight="1" outlineLevel="2">
      <c r="A488" s="15" t="s">
        <v>2286</v>
      </c>
      <c r="B488" s="8" t="s">
        <v>38</v>
      </c>
      <c r="C488" s="9" t="s">
        <v>896</v>
      </c>
      <c r="D488" s="9" t="s">
        <v>945</v>
      </c>
      <c r="E488" s="8" t="s">
        <v>946</v>
      </c>
      <c r="F488" s="10">
        <v>0</v>
      </c>
      <c r="G488" s="10">
        <v>0</v>
      </c>
      <c r="H488" s="10">
        <v>0</v>
      </c>
      <c r="I488" s="10">
        <v>0</v>
      </c>
      <c r="J488" s="10">
        <v>0</v>
      </c>
      <c r="K488" s="10">
        <v>-24652</v>
      </c>
    </row>
    <row r="489" spans="1:11" ht="12.75" customHeight="1" outlineLevel="2">
      <c r="A489" s="15" t="s">
        <v>2287</v>
      </c>
      <c r="B489" s="8" t="s">
        <v>38</v>
      </c>
      <c r="C489" s="9" t="s">
        <v>896</v>
      </c>
      <c r="D489" s="9" t="s">
        <v>947</v>
      </c>
      <c r="E489" s="8" t="s">
        <v>948</v>
      </c>
      <c r="F489" s="10">
        <v>0</v>
      </c>
      <c r="G489" s="10">
        <v>0</v>
      </c>
      <c r="H489" s="10">
        <v>0</v>
      </c>
      <c r="I489" s="10">
        <v>0</v>
      </c>
      <c r="J489" s="10">
        <v>0</v>
      </c>
      <c r="K489" s="10">
        <v>0</v>
      </c>
    </row>
    <row r="490" spans="1:11" ht="12.75" customHeight="1" outlineLevel="2">
      <c r="A490" s="15" t="s">
        <v>2288</v>
      </c>
      <c r="B490" s="8" t="s">
        <v>38</v>
      </c>
      <c r="C490" s="9" t="s">
        <v>896</v>
      </c>
      <c r="D490" s="9" t="s">
        <v>949</v>
      </c>
      <c r="E490" s="8" t="s">
        <v>950</v>
      </c>
      <c r="F490" s="10">
        <v>0</v>
      </c>
      <c r="G490" s="10">
        <v>0</v>
      </c>
      <c r="H490" s="10">
        <v>0</v>
      </c>
      <c r="I490" s="10">
        <v>0</v>
      </c>
      <c r="J490" s="10">
        <v>0</v>
      </c>
      <c r="K490" s="10">
        <v>0</v>
      </c>
    </row>
    <row r="491" spans="1:11" ht="12.75" customHeight="1" outlineLevel="2">
      <c r="A491" s="15" t="s">
        <v>2289</v>
      </c>
      <c r="B491" s="8" t="s">
        <v>38</v>
      </c>
      <c r="C491" s="9" t="s">
        <v>896</v>
      </c>
      <c r="D491" s="9" t="s">
        <v>951</v>
      </c>
      <c r="E491" s="8" t="s">
        <v>952</v>
      </c>
      <c r="F491" s="10">
        <v>0</v>
      </c>
      <c r="G491" s="10">
        <v>0</v>
      </c>
      <c r="H491" s="10">
        <v>0</v>
      </c>
      <c r="I491" s="10">
        <v>0</v>
      </c>
      <c r="J491" s="10">
        <v>0</v>
      </c>
      <c r="K491" s="10">
        <v>0</v>
      </c>
    </row>
    <row r="492" spans="1:11" ht="12.75" customHeight="1" outlineLevel="2">
      <c r="A492" s="15" t="s">
        <v>2290</v>
      </c>
      <c r="B492" s="8" t="s">
        <v>38</v>
      </c>
      <c r="C492" s="9" t="s">
        <v>896</v>
      </c>
      <c r="D492" s="9" t="s">
        <v>953</v>
      </c>
      <c r="E492" s="8" t="s">
        <v>954</v>
      </c>
      <c r="F492" s="10">
        <v>-95283</v>
      </c>
      <c r="G492" s="10">
        <v>0</v>
      </c>
      <c r="H492" s="10">
        <v>-95283</v>
      </c>
      <c r="I492" s="10">
        <v>0</v>
      </c>
      <c r="J492" s="10">
        <v>-95283</v>
      </c>
      <c r="K492" s="10">
        <v>-386023</v>
      </c>
    </row>
    <row r="493" spans="1:11" ht="12.75" customHeight="1" outlineLevel="1" thickBot="1">
      <c r="A493" s="15" t="s">
        <v>2291</v>
      </c>
      <c r="C493" s="9" t="s">
        <v>896</v>
      </c>
      <c r="E493" s="11" t="s">
        <v>1785</v>
      </c>
      <c r="F493" s="12">
        <v>-5564217</v>
      </c>
      <c r="G493" s="12">
        <v>0</v>
      </c>
      <c r="H493" s="12">
        <v>-5564217</v>
      </c>
      <c r="I493" s="12">
        <v>0</v>
      </c>
      <c r="J493" s="12">
        <v>-5564217</v>
      </c>
      <c r="K493" s="12">
        <v>-20611913</v>
      </c>
    </row>
    <row r="494" spans="1:11" ht="12.75" customHeight="1" outlineLevel="2" thickTop="1">
      <c r="A494" s="15" t="s">
        <v>38</v>
      </c>
      <c r="C494" s="9" t="s">
        <v>955</v>
      </c>
    </row>
    <row r="495" spans="1:11" ht="12.75" customHeight="1" outlineLevel="2">
      <c r="A495" s="15" t="s">
        <v>2292</v>
      </c>
      <c r="B495" s="8" t="s">
        <v>38</v>
      </c>
      <c r="C495" s="9" t="s">
        <v>955</v>
      </c>
      <c r="D495" s="9" t="s">
        <v>956</v>
      </c>
      <c r="E495" s="8" t="s">
        <v>957</v>
      </c>
      <c r="F495" s="10">
        <v>0</v>
      </c>
      <c r="G495" s="10">
        <v>0</v>
      </c>
      <c r="H495" s="10">
        <v>0</v>
      </c>
      <c r="I495" s="10">
        <v>0</v>
      </c>
      <c r="J495" s="10">
        <v>0</v>
      </c>
      <c r="K495" s="10">
        <v>363697</v>
      </c>
    </row>
    <row r="496" spans="1:11" ht="12.75" customHeight="1" outlineLevel="2">
      <c r="A496" s="15" t="s">
        <v>2293</v>
      </c>
      <c r="B496" s="8" t="s">
        <v>38</v>
      </c>
      <c r="C496" s="9" t="s">
        <v>955</v>
      </c>
      <c r="D496" s="9" t="s">
        <v>958</v>
      </c>
      <c r="E496" s="8" t="s">
        <v>959</v>
      </c>
      <c r="F496" s="10">
        <v>772873</v>
      </c>
      <c r="G496" s="10">
        <v>0</v>
      </c>
      <c r="H496" s="10">
        <v>772873</v>
      </c>
      <c r="I496" s="10">
        <v>0</v>
      </c>
      <c r="J496" s="10">
        <v>772873</v>
      </c>
      <c r="K496" s="10">
        <v>2020912</v>
      </c>
    </row>
    <row r="497" spans="1:11" ht="12.75" customHeight="1" outlineLevel="2">
      <c r="A497" s="15" t="s">
        <v>2294</v>
      </c>
      <c r="B497" s="8" t="s">
        <v>38</v>
      </c>
      <c r="C497" s="9" t="s">
        <v>955</v>
      </c>
      <c r="D497" s="9" t="s">
        <v>960</v>
      </c>
      <c r="E497" s="8" t="s">
        <v>961</v>
      </c>
      <c r="F497" s="10">
        <v>0</v>
      </c>
      <c r="G497" s="10">
        <v>0</v>
      </c>
      <c r="H497" s="10">
        <v>0</v>
      </c>
      <c r="I497" s="10">
        <v>0</v>
      </c>
      <c r="J497" s="10">
        <v>0</v>
      </c>
      <c r="K497" s="10">
        <v>0</v>
      </c>
    </row>
    <row r="498" spans="1:11" ht="12.75" customHeight="1" outlineLevel="2">
      <c r="A498" s="15" t="s">
        <v>2295</v>
      </c>
      <c r="B498" s="8" t="s">
        <v>38</v>
      </c>
      <c r="C498" s="9" t="s">
        <v>955</v>
      </c>
      <c r="D498" s="9" t="s">
        <v>962</v>
      </c>
      <c r="E498" s="8" t="s">
        <v>963</v>
      </c>
      <c r="F498" s="10">
        <v>0</v>
      </c>
      <c r="G498" s="10">
        <v>0</v>
      </c>
      <c r="H498" s="10">
        <v>0</v>
      </c>
      <c r="I498" s="10">
        <v>0</v>
      </c>
      <c r="J498" s="10">
        <v>0</v>
      </c>
      <c r="K498" s="10">
        <v>6015</v>
      </c>
    </row>
    <row r="499" spans="1:11" ht="12.75" customHeight="1" outlineLevel="2">
      <c r="A499" s="15" t="s">
        <v>2296</v>
      </c>
      <c r="B499" s="8" t="s">
        <v>38</v>
      </c>
      <c r="C499" s="9" t="s">
        <v>955</v>
      </c>
      <c r="D499" s="9" t="s">
        <v>964</v>
      </c>
      <c r="E499" s="8" t="s">
        <v>965</v>
      </c>
      <c r="F499" s="10">
        <v>0</v>
      </c>
      <c r="G499" s="10">
        <v>0</v>
      </c>
      <c r="H499" s="10">
        <v>0</v>
      </c>
      <c r="I499" s="10">
        <v>0</v>
      </c>
      <c r="J499" s="10">
        <v>0</v>
      </c>
      <c r="K499" s="10">
        <v>0</v>
      </c>
    </row>
    <row r="500" spans="1:11" ht="12.75" customHeight="1" outlineLevel="2">
      <c r="A500" s="15" t="s">
        <v>2297</v>
      </c>
      <c r="B500" s="8" t="s">
        <v>38</v>
      </c>
      <c r="C500" s="9" t="s">
        <v>955</v>
      </c>
      <c r="D500" s="9" t="s">
        <v>966</v>
      </c>
      <c r="E500" s="8" t="s">
        <v>967</v>
      </c>
      <c r="F500" s="10">
        <v>0</v>
      </c>
      <c r="G500" s="10">
        <v>0</v>
      </c>
      <c r="H500" s="10">
        <v>0</v>
      </c>
      <c r="I500" s="10">
        <v>0</v>
      </c>
      <c r="J500" s="10">
        <v>0</v>
      </c>
      <c r="K500" s="10">
        <v>0</v>
      </c>
    </row>
    <row r="501" spans="1:11" ht="12.75" customHeight="1" outlineLevel="2">
      <c r="A501" s="15" t="s">
        <v>2298</v>
      </c>
      <c r="B501" s="8" t="s">
        <v>38</v>
      </c>
      <c r="C501" s="9" t="s">
        <v>955</v>
      </c>
      <c r="D501" s="9" t="s">
        <v>968</v>
      </c>
      <c r="E501" s="8" t="s">
        <v>969</v>
      </c>
      <c r="F501" s="10">
        <v>0</v>
      </c>
      <c r="G501" s="10">
        <v>0</v>
      </c>
      <c r="H501" s="10">
        <v>0</v>
      </c>
      <c r="I501" s="10">
        <v>0</v>
      </c>
      <c r="J501" s="10">
        <v>0</v>
      </c>
      <c r="K501" s="10">
        <v>0</v>
      </c>
    </row>
    <row r="502" spans="1:11" ht="12.75" customHeight="1" outlineLevel="2">
      <c r="A502" s="15" t="s">
        <v>2299</v>
      </c>
      <c r="B502" s="8" t="s">
        <v>38</v>
      </c>
      <c r="C502" s="9" t="s">
        <v>955</v>
      </c>
      <c r="D502" s="9" t="s">
        <v>970</v>
      </c>
      <c r="E502" s="8" t="s">
        <v>971</v>
      </c>
      <c r="F502" s="10">
        <v>0</v>
      </c>
      <c r="G502" s="10">
        <v>0</v>
      </c>
      <c r="H502" s="10">
        <v>0</v>
      </c>
      <c r="I502" s="10">
        <v>0</v>
      </c>
      <c r="J502" s="10">
        <v>0</v>
      </c>
      <c r="K502" s="10">
        <v>0</v>
      </c>
    </row>
    <row r="503" spans="1:11" ht="12.75" customHeight="1" outlineLevel="2">
      <c r="A503" s="15" t="s">
        <v>2300</v>
      </c>
      <c r="B503" s="8" t="s">
        <v>38</v>
      </c>
      <c r="C503" s="9" t="s">
        <v>955</v>
      </c>
      <c r="D503" s="9" t="s">
        <v>972</v>
      </c>
      <c r="E503" s="8" t="s">
        <v>973</v>
      </c>
      <c r="F503" s="10">
        <v>0</v>
      </c>
      <c r="G503" s="10">
        <v>0</v>
      </c>
      <c r="H503" s="10">
        <v>0</v>
      </c>
      <c r="I503" s="10">
        <v>0</v>
      </c>
      <c r="J503" s="10">
        <v>0</v>
      </c>
      <c r="K503" s="10">
        <v>0</v>
      </c>
    </row>
    <row r="504" spans="1:11" ht="12.75" customHeight="1" outlineLevel="2">
      <c r="A504" s="15" t="s">
        <v>2301</v>
      </c>
      <c r="B504" s="8" t="s">
        <v>38</v>
      </c>
      <c r="C504" s="9" t="s">
        <v>955</v>
      </c>
      <c r="D504" s="9" t="s">
        <v>974</v>
      </c>
      <c r="E504" s="8" t="s">
        <v>975</v>
      </c>
      <c r="F504" s="10">
        <v>709038</v>
      </c>
      <c r="G504" s="10">
        <v>0</v>
      </c>
      <c r="H504" s="10">
        <v>709038</v>
      </c>
      <c r="I504" s="10">
        <v>0</v>
      </c>
      <c r="J504" s="10">
        <v>709038</v>
      </c>
      <c r="K504" s="10">
        <v>1756916</v>
      </c>
    </row>
    <row r="505" spans="1:11" ht="12.75" customHeight="1" outlineLevel="2">
      <c r="A505" s="15" t="s">
        <v>2302</v>
      </c>
      <c r="B505" s="8" t="s">
        <v>38</v>
      </c>
      <c r="C505" s="9" t="s">
        <v>955</v>
      </c>
      <c r="D505" s="9" t="s">
        <v>976</v>
      </c>
      <c r="E505" s="8" t="s">
        <v>977</v>
      </c>
      <c r="F505" s="10">
        <v>0</v>
      </c>
      <c r="G505" s="10">
        <v>0</v>
      </c>
      <c r="H505" s="10">
        <v>0</v>
      </c>
      <c r="I505" s="10">
        <v>0</v>
      </c>
      <c r="J505" s="10">
        <v>0</v>
      </c>
      <c r="K505" s="10">
        <v>0</v>
      </c>
    </row>
    <row r="506" spans="1:11" ht="12.75" customHeight="1" outlineLevel="2">
      <c r="A506" s="15" t="s">
        <v>2303</v>
      </c>
      <c r="B506" s="8" t="s">
        <v>38</v>
      </c>
      <c r="C506" s="9" t="s">
        <v>955</v>
      </c>
      <c r="D506" s="9" t="s">
        <v>978</v>
      </c>
      <c r="E506" s="8" t="s">
        <v>979</v>
      </c>
      <c r="F506" s="10">
        <v>0</v>
      </c>
      <c r="G506" s="10">
        <v>0</v>
      </c>
      <c r="H506" s="10">
        <v>0</v>
      </c>
      <c r="I506" s="10">
        <v>0</v>
      </c>
      <c r="J506" s="10">
        <v>0</v>
      </c>
      <c r="K506" s="10">
        <v>0</v>
      </c>
    </row>
    <row r="507" spans="1:11" ht="12.75" customHeight="1" outlineLevel="2">
      <c r="A507" s="15" t="s">
        <v>2304</v>
      </c>
      <c r="B507" s="8" t="s">
        <v>38</v>
      </c>
      <c r="C507" s="9" t="s">
        <v>955</v>
      </c>
      <c r="D507" s="9" t="s">
        <v>980</v>
      </c>
      <c r="E507" s="8" t="s">
        <v>981</v>
      </c>
      <c r="F507" s="10">
        <v>0</v>
      </c>
      <c r="G507" s="10">
        <v>0</v>
      </c>
      <c r="H507" s="10">
        <v>0</v>
      </c>
      <c r="I507" s="10">
        <v>0</v>
      </c>
      <c r="J507" s="10">
        <v>0</v>
      </c>
      <c r="K507" s="10">
        <v>0</v>
      </c>
    </row>
    <row r="508" spans="1:11" ht="12.75" customHeight="1" outlineLevel="2">
      <c r="A508" s="15" t="s">
        <v>2305</v>
      </c>
      <c r="B508" s="8" t="s">
        <v>38</v>
      </c>
      <c r="C508" s="9" t="s">
        <v>955</v>
      </c>
      <c r="D508" s="9" t="s">
        <v>982</v>
      </c>
      <c r="E508" s="8" t="s">
        <v>983</v>
      </c>
      <c r="F508" s="10">
        <v>0</v>
      </c>
      <c r="G508" s="10">
        <v>0</v>
      </c>
      <c r="H508" s="10">
        <v>0</v>
      </c>
      <c r="I508" s="10">
        <v>0</v>
      </c>
      <c r="J508" s="10">
        <v>0</v>
      </c>
      <c r="K508" s="10">
        <v>0</v>
      </c>
    </row>
    <row r="509" spans="1:11" ht="12.75" customHeight="1" outlineLevel="2">
      <c r="A509" s="15" t="s">
        <v>2306</v>
      </c>
      <c r="B509" s="8" t="s">
        <v>38</v>
      </c>
      <c r="C509" s="9" t="s">
        <v>955</v>
      </c>
      <c r="D509" s="9" t="s">
        <v>984</v>
      </c>
      <c r="E509" s="8" t="s">
        <v>985</v>
      </c>
      <c r="F509" s="10">
        <v>0</v>
      </c>
      <c r="G509" s="10">
        <v>0</v>
      </c>
      <c r="H509" s="10">
        <v>0</v>
      </c>
      <c r="I509" s="10">
        <v>0</v>
      </c>
      <c r="J509" s="10">
        <v>0</v>
      </c>
      <c r="K509" s="10">
        <v>0</v>
      </c>
    </row>
    <row r="510" spans="1:11" ht="12.75" customHeight="1" outlineLevel="2">
      <c r="A510" s="15" t="s">
        <v>2307</v>
      </c>
      <c r="B510" s="8" t="s">
        <v>38</v>
      </c>
      <c r="C510" s="9" t="s">
        <v>955</v>
      </c>
      <c r="D510" s="9" t="s">
        <v>986</v>
      </c>
      <c r="E510" s="8" t="s">
        <v>987</v>
      </c>
      <c r="F510" s="10">
        <v>0</v>
      </c>
      <c r="G510" s="10">
        <v>0</v>
      </c>
      <c r="H510" s="10">
        <v>0</v>
      </c>
      <c r="I510" s="10">
        <v>0</v>
      </c>
      <c r="J510" s="10">
        <v>0</v>
      </c>
      <c r="K510" s="10">
        <v>0</v>
      </c>
    </row>
    <row r="511" spans="1:11" ht="12.75" customHeight="1" outlineLevel="2">
      <c r="A511" s="15" t="s">
        <v>2308</v>
      </c>
      <c r="B511" s="8" t="s">
        <v>38</v>
      </c>
      <c r="C511" s="9" t="s">
        <v>955</v>
      </c>
      <c r="D511" s="9" t="s">
        <v>988</v>
      </c>
      <c r="E511" s="8" t="s">
        <v>989</v>
      </c>
      <c r="F511" s="10">
        <v>0</v>
      </c>
      <c r="G511" s="10">
        <v>0</v>
      </c>
      <c r="H511" s="10">
        <v>0</v>
      </c>
      <c r="I511" s="10">
        <v>0</v>
      </c>
      <c r="J511" s="10">
        <v>0</v>
      </c>
      <c r="K511" s="10">
        <v>0</v>
      </c>
    </row>
    <row r="512" spans="1:11" ht="12.75" customHeight="1" outlineLevel="2">
      <c r="A512" s="15" t="s">
        <v>2309</v>
      </c>
      <c r="B512" s="8" t="s">
        <v>38</v>
      </c>
      <c r="C512" s="9" t="s">
        <v>955</v>
      </c>
      <c r="D512" s="9" t="s">
        <v>990</v>
      </c>
      <c r="E512" s="8" t="s">
        <v>991</v>
      </c>
      <c r="F512" s="10">
        <v>-98999</v>
      </c>
      <c r="G512" s="10">
        <v>0</v>
      </c>
      <c r="H512" s="10">
        <v>-98999</v>
      </c>
      <c r="I512" s="10">
        <v>0</v>
      </c>
      <c r="J512" s="10">
        <v>-98999</v>
      </c>
      <c r="K512" s="10">
        <v>-422007</v>
      </c>
    </row>
    <row r="513" spans="1:11" ht="12.75" customHeight="1" outlineLevel="2">
      <c r="A513" s="15" t="s">
        <v>2310</v>
      </c>
      <c r="B513" s="8" t="s">
        <v>38</v>
      </c>
      <c r="C513" s="9" t="s">
        <v>955</v>
      </c>
      <c r="D513" s="9" t="s">
        <v>992</v>
      </c>
      <c r="E513" s="8" t="s">
        <v>993</v>
      </c>
      <c r="F513" s="10">
        <v>0</v>
      </c>
      <c r="G513" s="10">
        <v>0</v>
      </c>
      <c r="H513" s="10">
        <v>0</v>
      </c>
      <c r="I513" s="10">
        <v>0</v>
      </c>
      <c r="J513" s="10">
        <v>0</v>
      </c>
      <c r="K513" s="10">
        <v>-26647</v>
      </c>
    </row>
    <row r="514" spans="1:11" ht="12.75" customHeight="1" outlineLevel="2">
      <c r="A514" s="15" t="s">
        <v>2311</v>
      </c>
      <c r="B514" s="8" t="s">
        <v>38</v>
      </c>
      <c r="C514" s="9" t="s">
        <v>955</v>
      </c>
      <c r="D514" s="9" t="s">
        <v>994</v>
      </c>
      <c r="E514" s="8" t="s">
        <v>995</v>
      </c>
      <c r="F514" s="10">
        <v>154764</v>
      </c>
      <c r="G514" s="10">
        <v>0</v>
      </c>
      <c r="H514" s="10">
        <v>154764</v>
      </c>
      <c r="I514" s="10">
        <v>0</v>
      </c>
      <c r="J514" s="10">
        <v>154764</v>
      </c>
      <c r="K514" s="10">
        <v>558550</v>
      </c>
    </row>
    <row r="515" spans="1:11" ht="12.75" customHeight="1" outlineLevel="2">
      <c r="A515" s="15" t="s">
        <v>2312</v>
      </c>
      <c r="B515" s="8" t="s">
        <v>38</v>
      </c>
      <c r="C515" s="9" t="s">
        <v>955</v>
      </c>
      <c r="D515" s="9" t="s">
        <v>996</v>
      </c>
      <c r="E515" s="8" t="s">
        <v>997</v>
      </c>
      <c r="F515" s="10">
        <v>0</v>
      </c>
      <c r="G515" s="10">
        <v>0</v>
      </c>
      <c r="H515" s="10">
        <v>0</v>
      </c>
      <c r="I515" s="10">
        <v>0</v>
      </c>
      <c r="J515" s="10">
        <v>0</v>
      </c>
      <c r="K515" s="10">
        <v>0</v>
      </c>
    </row>
    <row r="516" spans="1:11" ht="12.75" customHeight="1" outlineLevel="2">
      <c r="A516" s="15" t="s">
        <v>2313</v>
      </c>
      <c r="B516" s="8" t="s">
        <v>38</v>
      </c>
      <c r="C516" s="9" t="s">
        <v>955</v>
      </c>
      <c r="D516" s="9" t="s">
        <v>998</v>
      </c>
      <c r="E516" s="8" t="s">
        <v>999</v>
      </c>
      <c r="F516" s="10">
        <v>0</v>
      </c>
      <c r="G516" s="10">
        <v>0</v>
      </c>
      <c r="H516" s="10">
        <v>0</v>
      </c>
      <c r="I516" s="10">
        <v>0</v>
      </c>
      <c r="J516" s="10">
        <v>0</v>
      </c>
      <c r="K516" s="10">
        <v>0</v>
      </c>
    </row>
    <row r="517" spans="1:11" ht="12.75" customHeight="1" outlineLevel="2">
      <c r="A517" s="15" t="s">
        <v>2314</v>
      </c>
      <c r="B517" s="8" t="s">
        <v>38</v>
      </c>
      <c r="C517" s="9" t="s">
        <v>955</v>
      </c>
      <c r="D517" s="9" t="s">
        <v>1000</v>
      </c>
      <c r="E517" s="8" t="s">
        <v>1001</v>
      </c>
      <c r="F517" s="10">
        <v>0</v>
      </c>
      <c r="G517" s="10">
        <v>0</v>
      </c>
      <c r="H517" s="10">
        <v>0</v>
      </c>
      <c r="I517" s="10">
        <v>0</v>
      </c>
      <c r="J517" s="10">
        <v>0</v>
      </c>
      <c r="K517" s="10">
        <v>0</v>
      </c>
    </row>
    <row r="518" spans="1:11" ht="12.75" customHeight="1" outlineLevel="2">
      <c r="A518" s="15" t="s">
        <v>2315</v>
      </c>
      <c r="B518" s="8" t="s">
        <v>38</v>
      </c>
      <c r="C518" s="9" t="s">
        <v>955</v>
      </c>
      <c r="D518" s="9" t="s">
        <v>1002</v>
      </c>
      <c r="E518" s="8" t="s">
        <v>1003</v>
      </c>
      <c r="F518" s="10">
        <v>0</v>
      </c>
      <c r="G518" s="10">
        <v>0</v>
      </c>
      <c r="H518" s="10">
        <v>0</v>
      </c>
      <c r="I518" s="10">
        <v>0</v>
      </c>
      <c r="J518" s="10">
        <v>0</v>
      </c>
      <c r="K518" s="10">
        <v>0</v>
      </c>
    </row>
    <row r="519" spans="1:11" ht="12.75" customHeight="1" outlineLevel="2">
      <c r="A519" s="15" t="s">
        <v>2316</v>
      </c>
      <c r="B519" s="8" t="s">
        <v>38</v>
      </c>
      <c r="C519" s="9" t="s">
        <v>955</v>
      </c>
      <c r="D519" s="9" t="s">
        <v>1004</v>
      </c>
      <c r="E519" s="8" t="s">
        <v>1005</v>
      </c>
      <c r="F519" s="10">
        <v>0</v>
      </c>
      <c r="G519" s="10">
        <v>0</v>
      </c>
      <c r="H519" s="10">
        <v>0</v>
      </c>
      <c r="I519" s="10">
        <v>0</v>
      </c>
      <c r="J519" s="10">
        <v>0</v>
      </c>
      <c r="K519" s="10">
        <v>0</v>
      </c>
    </row>
    <row r="520" spans="1:11" ht="12.75" customHeight="1" outlineLevel="2">
      <c r="A520" s="15" t="s">
        <v>2317</v>
      </c>
      <c r="B520" s="8" t="s">
        <v>38</v>
      </c>
      <c r="C520" s="9" t="s">
        <v>955</v>
      </c>
      <c r="D520" s="9" t="s">
        <v>1006</v>
      </c>
      <c r="E520" s="8" t="s">
        <v>1007</v>
      </c>
      <c r="F520" s="10">
        <v>0</v>
      </c>
      <c r="G520" s="10">
        <v>0</v>
      </c>
      <c r="H520" s="10">
        <v>0</v>
      </c>
      <c r="I520" s="10">
        <v>0</v>
      </c>
      <c r="J520" s="10">
        <v>0</v>
      </c>
      <c r="K520" s="10">
        <v>0</v>
      </c>
    </row>
    <row r="521" spans="1:11" ht="12.75" customHeight="1" outlineLevel="2">
      <c r="A521" s="15" t="s">
        <v>2318</v>
      </c>
      <c r="B521" s="8" t="s">
        <v>38</v>
      </c>
      <c r="C521" s="9" t="s">
        <v>955</v>
      </c>
      <c r="D521" s="9" t="s">
        <v>1008</v>
      </c>
      <c r="E521" s="8" t="s">
        <v>1009</v>
      </c>
      <c r="F521" s="10">
        <v>0</v>
      </c>
      <c r="G521" s="10">
        <v>0</v>
      </c>
      <c r="H521" s="10">
        <v>0</v>
      </c>
      <c r="I521" s="10">
        <v>0</v>
      </c>
      <c r="J521" s="10">
        <v>0</v>
      </c>
      <c r="K521" s="10">
        <v>0</v>
      </c>
    </row>
    <row r="522" spans="1:11" ht="12.75" customHeight="1" outlineLevel="2">
      <c r="A522" s="15" t="s">
        <v>2319</v>
      </c>
      <c r="B522" s="8" t="s">
        <v>38</v>
      </c>
      <c r="C522" s="9" t="s">
        <v>955</v>
      </c>
      <c r="D522" s="9" t="s">
        <v>1010</v>
      </c>
      <c r="E522" s="8" t="s">
        <v>1011</v>
      </c>
      <c r="F522" s="10">
        <v>0</v>
      </c>
      <c r="G522" s="10">
        <v>0</v>
      </c>
      <c r="H522" s="10">
        <v>0</v>
      </c>
      <c r="I522" s="10">
        <v>0</v>
      </c>
      <c r="J522" s="10">
        <v>0</v>
      </c>
      <c r="K522" s="10">
        <v>-49612</v>
      </c>
    </row>
    <row r="523" spans="1:11" ht="12.75" customHeight="1" outlineLevel="1" thickBot="1">
      <c r="A523" s="15" t="s">
        <v>2320</v>
      </c>
      <c r="C523" s="9" t="s">
        <v>955</v>
      </c>
      <c r="E523" s="11" t="s">
        <v>1786</v>
      </c>
      <c r="F523" s="12">
        <v>1537676</v>
      </c>
      <c r="G523" s="12">
        <v>0</v>
      </c>
      <c r="H523" s="12">
        <v>1537676</v>
      </c>
      <c r="I523" s="12">
        <v>0</v>
      </c>
      <c r="J523" s="12">
        <v>1537676</v>
      </c>
      <c r="K523" s="12">
        <v>4207824</v>
      </c>
    </row>
    <row r="524" spans="1:11" ht="12.75" customHeight="1" outlineLevel="2" thickTop="1">
      <c r="A524" s="15" t="s">
        <v>38</v>
      </c>
      <c r="C524" s="9" t="s">
        <v>1012</v>
      </c>
    </row>
    <row r="525" spans="1:11" ht="12.75" customHeight="1" outlineLevel="2">
      <c r="A525" s="15" t="s">
        <v>2321</v>
      </c>
      <c r="B525" s="8" t="s">
        <v>38</v>
      </c>
      <c r="C525" s="9" t="s">
        <v>1012</v>
      </c>
      <c r="D525" s="9" t="s">
        <v>1013</v>
      </c>
      <c r="E525" s="8" t="s">
        <v>1014</v>
      </c>
      <c r="F525" s="10">
        <v>-44096307</v>
      </c>
      <c r="G525" s="10">
        <v>0</v>
      </c>
      <c r="H525" s="10">
        <v>-44096307</v>
      </c>
      <c r="I525" s="10">
        <v>0</v>
      </c>
      <c r="J525" s="10">
        <v>-44096307</v>
      </c>
      <c r="K525" s="10">
        <v>-38076126</v>
      </c>
    </row>
    <row r="526" spans="1:11" ht="12.75" customHeight="1" outlineLevel="2">
      <c r="A526" s="15" t="s">
        <v>2322</v>
      </c>
      <c r="B526" s="8" t="s">
        <v>38</v>
      </c>
      <c r="C526" s="9" t="s">
        <v>1012</v>
      </c>
      <c r="D526" s="9" t="s">
        <v>1015</v>
      </c>
      <c r="E526" s="8" t="s">
        <v>1016</v>
      </c>
      <c r="F526" s="10">
        <v>0</v>
      </c>
      <c r="G526" s="10">
        <v>0</v>
      </c>
      <c r="H526" s="10">
        <v>0</v>
      </c>
      <c r="I526" s="10">
        <v>0</v>
      </c>
      <c r="J526" s="10">
        <v>0</v>
      </c>
      <c r="K526" s="10">
        <v>0</v>
      </c>
    </row>
    <row r="527" spans="1:11" ht="12.75" customHeight="1" outlineLevel="2">
      <c r="A527" s="15" t="s">
        <v>2323</v>
      </c>
      <c r="B527" s="8" t="s">
        <v>38</v>
      </c>
      <c r="C527" s="9" t="s">
        <v>1012</v>
      </c>
      <c r="D527" s="9" t="s">
        <v>1017</v>
      </c>
      <c r="E527" s="8" t="s">
        <v>1018</v>
      </c>
      <c r="F527" s="10">
        <v>493076</v>
      </c>
      <c r="G527" s="10">
        <v>0</v>
      </c>
      <c r="H527" s="10">
        <v>493076</v>
      </c>
      <c r="I527" s="10">
        <v>0</v>
      </c>
      <c r="J527" s="10">
        <v>493076</v>
      </c>
      <c r="K527" s="10">
        <v>129379</v>
      </c>
    </row>
    <row r="528" spans="1:11" ht="12.75" customHeight="1" outlineLevel="2">
      <c r="A528" s="15" t="s">
        <v>2324</v>
      </c>
      <c r="B528" s="8" t="s">
        <v>38</v>
      </c>
      <c r="C528" s="9" t="s">
        <v>1012</v>
      </c>
      <c r="D528" s="9" t="s">
        <v>1019</v>
      </c>
      <c r="E528" s="8" t="s">
        <v>1020</v>
      </c>
      <c r="F528" s="10">
        <v>4138178</v>
      </c>
      <c r="G528" s="10">
        <v>0</v>
      </c>
      <c r="H528" s="10">
        <v>4138178</v>
      </c>
      <c r="I528" s="10">
        <v>0</v>
      </c>
      <c r="J528" s="10">
        <v>4138178</v>
      </c>
      <c r="K528" s="10">
        <v>2111252</v>
      </c>
    </row>
    <row r="529" spans="1:11" ht="12.75" customHeight="1" outlineLevel="2">
      <c r="A529" s="15" t="s">
        <v>2325</v>
      </c>
      <c r="B529" s="8" t="s">
        <v>38</v>
      </c>
      <c r="C529" s="9" t="s">
        <v>1012</v>
      </c>
      <c r="D529" s="9" t="s">
        <v>1021</v>
      </c>
      <c r="E529" s="8" t="s">
        <v>1022</v>
      </c>
      <c r="F529" s="10">
        <v>0</v>
      </c>
      <c r="G529" s="10">
        <v>0</v>
      </c>
      <c r="H529" s="10">
        <v>0</v>
      </c>
      <c r="I529" s="10">
        <v>0</v>
      </c>
      <c r="J529" s="10">
        <v>0</v>
      </c>
      <c r="K529" s="10">
        <v>0</v>
      </c>
    </row>
    <row r="530" spans="1:11" ht="12.75" customHeight="1" outlineLevel="2">
      <c r="A530" s="15" t="s">
        <v>2326</v>
      </c>
      <c r="B530" s="8" t="s">
        <v>38</v>
      </c>
      <c r="C530" s="9" t="s">
        <v>1012</v>
      </c>
      <c r="D530" s="9" t="s">
        <v>1023</v>
      </c>
      <c r="E530" s="8" t="s">
        <v>1024</v>
      </c>
      <c r="F530" s="10">
        <v>0</v>
      </c>
      <c r="G530" s="10">
        <v>0</v>
      </c>
      <c r="H530" s="10">
        <v>0</v>
      </c>
      <c r="I530" s="10">
        <v>0</v>
      </c>
      <c r="J530" s="10">
        <v>0</v>
      </c>
      <c r="K530" s="10">
        <v>0</v>
      </c>
    </row>
    <row r="531" spans="1:11" ht="12.75" customHeight="1" outlineLevel="2">
      <c r="A531" s="15" t="s">
        <v>2327</v>
      </c>
      <c r="B531" s="8" t="s">
        <v>38</v>
      </c>
      <c r="C531" s="9" t="s">
        <v>1012</v>
      </c>
      <c r="D531" s="9" t="s">
        <v>1025</v>
      </c>
      <c r="E531" s="8" t="s">
        <v>1026</v>
      </c>
      <c r="F531" s="10">
        <v>0</v>
      </c>
      <c r="G531" s="10">
        <v>0</v>
      </c>
      <c r="H531" s="10">
        <v>0</v>
      </c>
      <c r="I531" s="10">
        <v>0</v>
      </c>
      <c r="J531" s="10">
        <v>0</v>
      </c>
      <c r="K531" s="10">
        <v>0</v>
      </c>
    </row>
    <row r="532" spans="1:11" ht="12.75" customHeight="1" outlineLevel="2">
      <c r="A532" s="15" t="s">
        <v>2328</v>
      </c>
      <c r="B532" s="8" t="s">
        <v>38</v>
      </c>
      <c r="C532" s="9" t="s">
        <v>1012</v>
      </c>
      <c r="D532" s="9" t="s">
        <v>1027</v>
      </c>
      <c r="E532" s="8" t="s">
        <v>1028</v>
      </c>
      <c r="F532" s="10">
        <v>-8688841</v>
      </c>
      <c r="G532" s="10">
        <v>0</v>
      </c>
      <c r="H532" s="10">
        <v>-8688841</v>
      </c>
      <c r="I532" s="10">
        <v>0</v>
      </c>
      <c r="J532" s="10">
        <v>-8688841</v>
      </c>
      <c r="K532" s="10">
        <v>1577914</v>
      </c>
    </row>
    <row r="533" spans="1:11" ht="12.75" customHeight="1" outlineLevel="2">
      <c r="A533" s="15" t="s">
        <v>2329</v>
      </c>
      <c r="B533" s="8" t="s">
        <v>38</v>
      </c>
      <c r="C533" s="9" t="s">
        <v>1012</v>
      </c>
      <c r="D533" s="9" t="s">
        <v>1029</v>
      </c>
      <c r="E533" s="8" t="s">
        <v>1030</v>
      </c>
      <c r="F533" s="10">
        <v>-5509637</v>
      </c>
      <c r="G533" s="10">
        <v>0</v>
      </c>
      <c r="H533" s="10">
        <v>-5509637</v>
      </c>
      <c r="I533" s="10">
        <v>0</v>
      </c>
      <c r="J533" s="10">
        <v>-5509637</v>
      </c>
      <c r="K533" s="10">
        <v>40864</v>
      </c>
    </row>
    <row r="534" spans="1:11" ht="12.75" customHeight="1" outlineLevel="2">
      <c r="A534" s="15" t="s">
        <v>2330</v>
      </c>
      <c r="B534" s="8" t="s">
        <v>38</v>
      </c>
      <c r="C534" s="9" t="s">
        <v>1012</v>
      </c>
      <c r="D534" s="9" t="s">
        <v>1031</v>
      </c>
      <c r="E534" s="8" t="s">
        <v>1032</v>
      </c>
      <c r="F534" s="10">
        <v>-295736</v>
      </c>
      <c r="G534" s="10">
        <v>0</v>
      </c>
      <c r="H534" s="10">
        <v>-295736</v>
      </c>
      <c r="I534" s="10">
        <v>0</v>
      </c>
      <c r="J534" s="10">
        <v>-295736</v>
      </c>
      <c r="K534" s="10">
        <v>-722664</v>
      </c>
    </row>
    <row r="535" spans="1:11" ht="12.75" customHeight="1" outlineLevel="2">
      <c r="A535" s="15" t="s">
        <v>2331</v>
      </c>
      <c r="B535" s="8" t="s">
        <v>38</v>
      </c>
      <c r="C535" s="9" t="s">
        <v>1012</v>
      </c>
      <c r="D535" s="9" t="s">
        <v>1033</v>
      </c>
      <c r="E535" s="8" t="s">
        <v>1034</v>
      </c>
      <c r="F535" s="10">
        <v>-584032</v>
      </c>
      <c r="G535" s="10">
        <v>0</v>
      </c>
      <c r="H535" s="10">
        <v>-584032</v>
      </c>
      <c r="I535" s="10">
        <v>0</v>
      </c>
      <c r="J535" s="10">
        <v>-584032</v>
      </c>
      <c r="K535" s="10">
        <v>-176784</v>
      </c>
    </row>
    <row r="536" spans="1:11" ht="12.75" customHeight="1" outlineLevel="2">
      <c r="A536" s="15" t="s">
        <v>2332</v>
      </c>
      <c r="B536" s="8" t="s">
        <v>38</v>
      </c>
      <c r="C536" s="9" t="s">
        <v>1012</v>
      </c>
      <c r="D536" s="9" t="s">
        <v>1035</v>
      </c>
      <c r="E536" s="8" t="s">
        <v>1036</v>
      </c>
      <c r="F536" s="10">
        <v>0</v>
      </c>
      <c r="G536" s="10">
        <v>0</v>
      </c>
      <c r="H536" s="10">
        <v>0</v>
      </c>
      <c r="I536" s="10">
        <v>0</v>
      </c>
      <c r="J536" s="10">
        <v>0</v>
      </c>
      <c r="K536" s="10">
        <v>0</v>
      </c>
    </row>
    <row r="537" spans="1:11" ht="12.75" customHeight="1" outlineLevel="2">
      <c r="A537" s="15" t="s">
        <v>2333</v>
      </c>
      <c r="B537" s="8" t="s">
        <v>38</v>
      </c>
      <c r="C537" s="9" t="s">
        <v>1012</v>
      </c>
      <c r="D537" s="9" t="s">
        <v>1037</v>
      </c>
      <c r="E537" s="8" t="s">
        <v>1038</v>
      </c>
      <c r="F537" s="10">
        <v>-107788</v>
      </c>
      <c r="G537" s="10">
        <v>0</v>
      </c>
      <c r="H537" s="10">
        <v>-107788</v>
      </c>
      <c r="I537" s="10">
        <v>0</v>
      </c>
      <c r="J537" s="10">
        <v>-107788</v>
      </c>
      <c r="K537" s="10">
        <v>-4941765</v>
      </c>
    </row>
    <row r="538" spans="1:11" ht="12.75" customHeight="1" outlineLevel="2">
      <c r="A538" s="15" t="s">
        <v>2334</v>
      </c>
      <c r="B538" s="8" t="s">
        <v>38</v>
      </c>
      <c r="C538" s="9" t="s">
        <v>1012</v>
      </c>
      <c r="D538" s="9" t="s">
        <v>1039</v>
      </c>
      <c r="E538" s="8" t="s">
        <v>1040</v>
      </c>
      <c r="F538" s="10">
        <v>743662</v>
      </c>
      <c r="G538" s="10">
        <v>0</v>
      </c>
      <c r="H538" s="10">
        <v>743662</v>
      </c>
      <c r="I538" s="10">
        <v>0</v>
      </c>
      <c r="J538" s="10">
        <v>743662</v>
      </c>
      <c r="K538" s="10">
        <v>-64368</v>
      </c>
    </row>
    <row r="539" spans="1:11" ht="12.75" customHeight="1" outlineLevel="2">
      <c r="A539" s="15" t="s">
        <v>2335</v>
      </c>
      <c r="B539" s="8" t="s">
        <v>38</v>
      </c>
      <c r="C539" s="9" t="s">
        <v>1012</v>
      </c>
      <c r="D539" s="9" t="s">
        <v>1041</v>
      </c>
      <c r="E539" s="8" t="s">
        <v>1042</v>
      </c>
      <c r="F539" s="10">
        <v>-160648</v>
      </c>
      <c r="G539" s="10">
        <v>0</v>
      </c>
      <c r="H539" s="10">
        <v>-160648</v>
      </c>
      <c r="I539" s="10">
        <v>0</v>
      </c>
      <c r="J539" s="10">
        <v>-160648</v>
      </c>
      <c r="K539" s="10">
        <v>-236906</v>
      </c>
    </row>
    <row r="540" spans="1:11" ht="12.75" customHeight="1" outlineLevel="2">
      <c r="A540" s="15" t="s">
        <v>2336</v>
      </c>
      <c r="B540" s="8" t="s">
        <v>38</v>
      </c>
      <c r="C540" s="9" t="s">
        <v>1012</v>
      </c>
      <c r="D540" s="9" t="s">
        <v>1043</v>
      </c>
      <c r="E540" s="8" t="s">
        <v>1044</v>
      </c>
      <c r="F540" s="10">
        <v>-48351820</v>
      </c>
      <c r="G540" s="10">
        <v>0</v>
      </c>
      <c r="H540" s="10">
        <v>-48351820</v>
      </c>
      <c r="I540" s="10">
        <v>0</v>
      </c>
      <c r="J540" s="10">
        <v>-48351820</v>
      </c>
      <c r="K540" s="10">
        <v>-38465461</v>
      </c>
    </row>
    <row r="541" spans="1:11" ht="12.75" customHeight="1" outlineLevel="2">
      <c r="A541" s="15" t="s">
        <v>2337</v>
      </c>
      <c r="B541" s="8" t="s">
        <v>38</v>
      </c>
      <c r="C541" s="9" t="s">
        <v>1012</v>
      </c>
      <c r="D541" s="9" t="s">
        <v>1045</v>
      </c>
      <c r="E541" s="8" t="s">
        <v>1046</v>
      </c>
      <c r="F541" s="10">
        <v>0</v>
      </c>
      <c r="G541" s="10">
        <v>0</v>
      </c>
      <c r="H541" s="10">
        <v>0</v>
      </c>
      <c r="I541" s="10">
        <v>0</v>
      </c>
      <c r="J541" s="10">
        <v>0</v>
      </c>
      <c r="K541" s="10">
        <v>0</v>
      </c>
    </row>
    <row r="542" spans="1:11" ht="12.75" customHeight="1" outlineLevel="2">
      <c r="A542" s="15" t="s">
        <v>2338</v>
      </c>
      <c r="B542" s="8" t="s">
        <v>38</v>
      </c>
      <c r="C542" s="9" t="s">
        <v>1012</v>
      </c>
      <c r="D542" s="9" t="s">
        <v>1047</v>
      </c>
      <c r="E542" s="8" t="s">
        <v>1048</v>
      </c>
      <c r="F542" s="10">
        <v>-438570</v>
      </c>
      <c r="G542" s="10">
        <v>0</v>
      </c>
      <c r="H542" s="10">
        <v>-438570</v>
      </c>
      <c r="I542" s="10">
        <v>0</v>
      </c>
      <c r="J542" s="10">
        <v>-438570</v>
      </c>
      <c r="K542" s="10">
        <v>-99525</v>
      </c>
    </row>
    <row r="543" spans="1:11" ht="12.75" customHeight="1" outlineLevel="2">
      <c r="A543" s="15" t="s">
        <v>2339</v>
      </c>
      <c r="B543" s="8" t="s">
        <v>38</v>
      </c>
      <c r="C543" s="9" t="s">
        <v>1012</v>
      </c>
      <c r="D543" s="9" t="s">
        <v>1049</v>
      </c>
      <c r="E543" s="8" t="s">
        <v>1050</v>
      </c>
      <c r="F543" s="10">
        <v>4073963</v>
      </c>
      <c r="G543" s="10">
        <v>0</v>
      </c>
      <c r="H543" s="10">
        <v>4073963</v>
      </c>
      <c r="I543" s="10">
        <v>0</v>
      </c>
      <c r="J543" s="10">
        <v>4073963</v>
      </c>
      <c r="K543" s="10">
        <v>2317047</v>
      </c>
    </row>
    <row r="544" spans="1:11" ht="12.75" customHeight="1" outlineLevel="2">
      <c r="A544" s="15" t="s">
        <v>2340</v>
      </c>
      <c r="B544" s="8" t="s">
        <v>38</v>
      </c>
      <c r="C544" s="9" t="s">
        <v>1012</v>
      </c>
      <c r="D544" s="9" t="s">
        <v>1051</v>
      </c>
      <c r="E544" s="8" t="s">
        <v>1052</v>
      </c>
      <c r="F544" s="10">
        <v>0</v>
      </c>
      <c r="G544" s="10">
        <v>0</v>
      </c>
      <c r="H544" s="10">
        <v>0</v>
      </c>
      <c r="I544" s="10">
        <v>0</v>
      </c>
      <c r="J544" s="10">
        <v>0</v>
      </c>
      <c r="K544" s="10">
        <v>0</v>
      </c>
    </row>
    <row r="545" spans="1:11" ht="12.75" customHeight="1" outlineLevel="2">
      <c r="A545" s="15" t="s">
        <v>2341</v>
      </c>
      <c r="B545" s="8" t="s">
        <v>38</v>
      </c>
      <c r="C545" s="9" t="s">
        <v>1012</v>
      </c>
      <c r="D545" s="9" t="s">
        <v>1053</v>
      </c>
      <c r="E545" s="8" t="s">
        <v>1054</v>
      </c>
      <c r="F545" s="10">
        <v>0</v>
      </c>
      <c r="G545" s="10">
        <v>0</v>
      </c>
      <c r="H545" s="10">
        <v>0</v>
      </c>
      <c r="I545" s="10">
        <v>0</v>
      </c>
      <c r="J545" s="10">
        <v>0</v>
      </c>
      <c r="K545" s="10">
        <v>0</v>
      </c>
    </row>
    <row r="546" spans="1:11" ht="12.75" customHeight="1" outlineLevel="2">
      <c r="A546" s="15" t="s">
        <v>2342</v>
      </c>
      <c r="B546" s="8" t="s">
        <v>38</v>
      </c>
      <c r="C546" s="9" t="s">
        <v>1012</v>
      </c>
      <c r="D546" s="9" t="s">
        <v>1055</v>
      </c>
      <c r="E546" s="8" t="s">
        <v>1056</v>
      </c>
      <c r="F546" s="10">
        <v>0</v>
      </c>
      <c r="G546" s="10">
        <v>0</v>
      </c>
      <c r="H546" s="10">
        <v>0</v>
      </c>
      <c r="I546" s="10">
        <v>0</v>
      </c>
      <c r="J546" s="10">
        <v>0</v>
      </c>
      <c r="K546" s="10">
        <v>0</v>
      </c>
    </row>
    <row r="547" spans="1:11" ht="12.75" customHeight="1" outlineLevel="2">
      <c r="A547" s="15" t="s">
        <v>2343</v>
      </c>
      <c r="B547" s="8" t="s">
        <v>38</v>
      </c>
      <c r="C547" s="9" t="s">
        <v>1012</v>
      </c>
      <c r="D547" s="9" t="s">
        <v>1057</v>
      </c>
      <c r="E547" s="8" t="s">
        <v>1058</v>
      </c>
      <c r="F547" s="10">
        <v>-19542783</v>
      </c>
      <c r="G547" s="10">
        <v>0</v>
      </c>
      <c r="H547" s="10">
        <v>-19542783</v>
      </c>
      <c r="I547" s="10">
        <v>0</v>
      </c>
      <c r="J547" s="10">
        <v>-19542783</v>
      </c>
      <c r="K547" s="10">
        <v>-12166813</v>
      </c>
    </row>
    <row r="548" spans="1:11" ht="12.75" customHeight="1" outlineLevel="2">
      <c r="A548" s="15" t="s">
        <v>2344</v>
      </c>
      <c r="B548" s="8" t="s">
        <v>38</v>
      </c>
      <c r="C548" s="9" t="s">
        <v>1012</v>
      </c>
      <c r="D548" s="9" t="s">
        <v>1059</v>
      </c>
      <c r="E548" s="8" t="s">
        <v>1060</v>
      </c>
      <c r="F548" s="10">
        <v>131819</v>
      </c>
      <c r="G548" s="10">
        <v>0</v>
      </c>
      <c r="H548" s="10">
        <v>131819</v>
      </c>
      <c r="I548" s="10">
        <v>0</v>
      </c>
      <c r="J548" s="10">
        <v>131819</v>
      </c>
      <c r="K548" s="10">
        <v>-308073</v>
      </c>
    </row>
    <row r="549" spans="1:11" ht="12.75" customHeight="1" outlineLevel="2">
      <c r="A549" s="15" t="s">
        <v>2345</v>
      </c>
      <c r="B549" s="8" t="s">
        <v>38</v>
      </c>
      <c r="C549" s="9" t="s">
        <v>1012</v>
      </c>
      <c r="D549" s="9" t="s">
        <v>1061</v>
      </c>
      <c r="E549" s="8" t="s">
        <v>1062</v>
      </c>
      <c r="F549" s="10">
        <v>1742335</v>
      </c>
      <c r="G549" s="10">
        <v>0</v>
      </c>
      <c r="H549" s="10">
        <v>1742335</v>
      </c>
      <c r="I549" s="10">
        <v>0</v>
      </c>
      <c r="J549" s="10">
        <v>1742335</v>
      </c>
      <c r="K549" s="10">
        <v>1004974</v>
      </c>
    </row>
    <row r="550" spans="1:11" ht="12.75" customHeight="1" outlineLevel="2">
      <c r="A550" s="15" t="s">
        <v>2346</v>
      </c>
      <c r="B550" s="8" t="s">
        <v>38</v>
      </c>
      <c r="C550" s="9" t="s">
        <v>1012</v>
      </c>
      <c r="D550" s="9" t="s">
        <v>1063</v>
      </c>
      <c r="E550" s="8" t="s">
        <v>1064</v>
      </c>
      <c r="F550" s="10">
        <v>2192593</v>
      </c>
      <c r="G550" s="10">
        <v>0</v>
      </c>
      <c r="H550" s="10">
        <v>2192593</v>
      </c>
      <c r="I550" s="10">
        <v>0</v>
      </c>
      <c r="J550" s="10">
        <v>2192593</v>
      </c>
      <c r="K550" s="10">
        <v>51056</v>
      </c>
    </row>
    <row r="551" spans="1:11" ht="12.75" customHeight="1" outlineLevel="2">
      <c r="A551" s="15" t="s">
        <v>2347</v>
      </c>
      <c r="B551" s="8" t="s">
        <v>38</v>
      </c>
      <c r="C551" s="9" t="s">
        <v>1012</v>
      </c>
      <c r="D551" s="9" t="s">
        <v>1065</v>
      </c>
      <c r="E551" s="8" t="s">
        <v>1066</v>
      </c>
      <c r="F551" s="10">
        <v>0</v>
      </c>
      <c r="G551" s="10">
        <v>0</v>
      </c>
      <c r="H551" s="10">
        <v>0</v>
      </c>
      <c r="I551" s="10">
        <v>0</v>
      </c>
      <c r="J551" s="10">
        <v>0</v>
      </c>
      <c r="K551" s="10">
        <v>0</v>
      </c>
    </row>
    <row r="552" spans="1:11" ht="12.75" customHeight="1" outlineLevel="2">
      <c r="A552" s="15" t="s">
        <v>2348</v>
      </c>
      <c r="B552" s="8" t="s">
        <v>38</v>
      </c>
      <c r="C552" s="9" t="s">
        <v>1012</v>
      </c>
      <c r="D552" s="9" t="s">
        <v>1067</v>
      </c>
      <c r="E552" s="8" t="s">
        <v>1068</v>
      </c>
      <c r="F552" s="10">
        <v>-352466</v>
      </c>
      <c r="G552" s="10">
        <v>0</v>
      </c>
      <c r="H552" s="10">
        <v>-352466</v>
      </c>
      <c r="I552" s="10">
        <v>0</v>
      </c>
      <c r="J552" s="10">
        <v>-352466</v>
      </c>
      <c r="K552" s="10">
        <v>69541</v>
      </c>
    </row>
    <row r="553" spans="1:11" ht="12.75" customHeight="1" outlineLevel="2">
      <c r="A553" s="15" t="s">
        <v>2349</v>
      </c>
      <c r="B553" s="8" t="s">
        <v>38</v>
      </c>
      <c r="C553" s="9" t="s">
        <v>1012</v>
      </c>
      <c r="D553" s="9" t="s">
        <v>1069</v>
      </c>
      <c r="E553" s="8" t="s">
        <v>1070</v>
      </c>
      <c r="F553" s="10">
        <v>117993</v>
      </c>
      <c r="G553" s="10">
        <v>0</v>
      </c>
      <c r="H553" s="10">
        <v>117993</v>
      </c>
      <c r="I553" s="10">
        <v>0</v>
      </c>
      <c r="J553" s="10">
        <v>117993</v>
      </c>
      <c r="K553" s="10">
        <v>144640</v>
      </c>
    </row>
    <row r="554" spans="1:11" ht="12.75" customHeight="1" outlineLevel="2">
      <c r="A554" s="15" t="s">
        <v>2350</v>
      </c>
      <c r="B554" s="8" t="s">
        <v>38</v>
      </c>
      <c r="C554" s="9" t="s">
        <v>1012</v>
      </c>
      <c r="D554" s="9" t="s">
        <v>1071</v>
      </c>
      <c r="E554" s="8" t="s">
        <v>1072</v>
      </c>
      <c r="F554" s="10">
        <v>-36292384</v>
      </c>
      <c r="G554" s="10">
        <v>0</v>
      </c>
      <c r="H554" s="10">
        <v>-36292384</v>
      </c>
      <c r="I554" s="10">
        <v>0</v>
      </c>
      <c r="J554" s="10">
        <v>-36292384</v>
      </c>
      <c r="K554" s="10">
        <v>-32564691</v>
      </c>
    </row>
    <row r="555" spans="1:11" ht="12.75" customHeight="1" outlineLevel="2">
      <c r="A555" s="15" t="s">
        <v>2351</v>
      </c>
      <c r="B555" s="8" t="s">
        <v>38</v>
      </c>
      <c r="C555" s="9" t="s">
        <v>1012</v>
      </c>
      <c r="D555" s="9" t="s">
        <v>1073</v>
      </c>
      <c r="E555" s="8" t="s">
        <v>1074</v>
      </c>
      <c r="F555" s="10">
        <v>0</v>
      </c>
      <c r="G555" s="10">
        <v>0</v>
      </c>
      <c r="H555" s="10">
        <v>0</v>
      </c>
      <c r="I555" s="10">
        <v>0</v>
      </c>
      <c r="J555" s="10">
        <v>0</v>
      </c>
      <c r="K555" s="10">
        <v>0</v>
      </c>
    </row>
    <row r="556" spans="1:11" ht="12.75" customHeight="1" outlineLevel="2">
      <c r="A556" s="15" t="s">
        <v>2352</v>
      </c>
      <c r="B556" s="8" t="s">
        <v>38</v>
      </c>
      <c r="C556" s="9" t="s">
        <v>1012</v>
      </c>
      <c r="D556" s="9" t="s">
        <v>1075</v>
      </c>
      <c r="E556" s="8" t="s">
        <v>1076</v>
      </c>
      <c r="F556" s="10">
        <v>-80428</v>
      </c>
      <c r="G556" s="10">
        <v>0</v>
      </c>
      <c r="H556" s="10">
        <v>-80428</v>
      </c>
      <c r="I556" s="10">
        <v>0</v>
      </c>
      <c r="J556" s="10">
        <v>-80428</v>
      </c>
      <c r="K556" s="10">
        <v>-55777</v>
      </c>
    </row>
    <row r="557" spans="1:11" ht="12.75" customHeight="1" outlineLevel="2">
      <c r="A557" s="15" t="s">
        <v>2353</v>
      </c>
      <c r="B557" s="8" t="s">
        <v>38</v>
      </c>
      <c r="C557" s="9" t="s">
        <v>1012</v>
      </c>
      <c r="D557" s="9" t="s">
        <v>1077</v>
      </c>
      <c r="E557" s="8" t="s">
        <v>1078</v>
      </c>
      <c r="F557" s="10">
        <v>1548742</v>
      </c>
      <c r="G557" s="10">
        <v>0</v>
      </c>
      <c r="H557" s="10">
        <v>1548742</v>
      </c>
      <c r="I557" s="10">
        <v>0</v>
      </c>
      <c r="J557" s="10">
        <v>1548742</v>
      </c>
      <c r="K557" s="10">
        <v>990192</v>
      </c>
    </row>
    <row r="558" spans="1:11" ht="12.75" customHeight="1" outlineLevel="2">
      <c r="A558" s="15" t="s">
        <v>2354</v>
      </c>
      <c r="B558" s="8" t="s">
        <v>38</v>
      </c>
      <c r="C558" s="9" t="s">
        <v>1012</v>
      </c>
      <c r="D558" s="9" t="s">
        <v>1079</v>
      </c>
      <c r="E558" s="8" t="s">
        <v>1080</v>
      </c>
      <c r="F558" s="10">
        <v>0</v>
      </c>
      <c r="G558" s="10">
        <v>0</v>
      </c>
      <c r="H558" s="10">
        <v>0</v>
      </c>
      <c r="I558" s="10">
        <v>0</v>
      </c>
      <c r="J558" s="10">
        <v>0</v>
      </c>
      <c r="K558" s="10">
        <v>0</v>
      </c>
    </row>
    <row r="559" spans="1:11" ht="12.75" customHeight="1" outlineLevel="2">
      <c r="A559" s="15" t="s">
        <v>2355</v>
      </c>
      <c r="B559" s="8" t="s">
        <v>38</v>
      </c>
      <c r="C559" s="9" t="s">
        <v>1012</v>
      </c>
      <c r="D559" s="9" t="s">
        <v>1081</v>
      </c>
      <c r="E559" s="8" t="s">
        <v>1082</v>
      </c>
      <c r="F559" s="10">
        <v>0</v>
      </c>
      <c r="G559" s="10">
        <v>0</v>
      </c>
      <c r="H559" s="10">
        <v>0</v>
      </c>
      <c r="I559" s="10">
        <v>0</v>
      </c>
      <c r="J559" s="10">
        <v>0</v>
      </c>
      <c r="K559" s="10">
        <v>0</v>
      </c>
    </row>
    <row r="560" spans="1:11" ht="12.75" customHeight="1" outlineLevel="2">
      <c r="A560" s="15" t="s">
        <v>2356</v>
      </c>
      <c r="B560" s="8" t="s">
        <v>38</v>
      </c>
      <c r="C560" s="9" t="s">
        <v>1012</v>
      </c>
      <c r="D560" s="9" t="s">
        <v>1083</v>
      </c>
      <c r="E560" s="8" t="s">
        <v>1084</v>
      </c>
      <c r="F560" s="10">
        <v>0</v>
      </c>
      <c r="G560" s="10">
        <v>0</v>
      </c>
      <c r="H560" s="10">
        <v>0</v>
      </c>
      <c r="I560" s="10">
        <v>0</v>
      </c>
      <c r="J560" s="10">
        <v>0</v>
      </c>
      <c r="K560" s="10">
        <v>0</v>
      </c>
    </row>
    <row r="561" spans="1:11" ht="12.75" customHeight="1" outlineLevel="2">
      <c r="A561" s="15" t="s">
        <v>2357</v>
      </c>
      <c r="B561" s="8" t="s">
        <v>38</v>
      </c>
      <c r="C561" s="9" t="s">
        <v>1012</v>
      </c>
      <c r="D561" s="9" t="s">
        <v>1085</v>
      </c>
      <c r="E561" s="8" t="s">
        <v>1086</v>
      </c>
      <c r="F561" s="10">
        <v>-12520147</v>
      </c>
      <c r="G561" s="10">
        <v>0</v>
      </c>
      <c r="H561" s="10">
        <v>-12520147</v>
      </c>
      <c r="I561" s="10">
        <v>0</v>
      </c>
      <c r="J561" s="10">
        <v>-12520147</v>
      </c>
      <c r="K561" s="10">
        <v>-7943884</v>
      </c>
    </row>
    <row r="562" spans="1:11" ht="12.75" customHeight="1" outlineLevel="2">
      <c r="A562" s="15" t="s">
        <v>2358</v>
      </c>
      <c r="B562" s="8" t="s">
        <v>38</v>
      </c>
      <c r="C562" s="9" t="s">
        <v>1012</v>
      </c>
      <c r="D562" s="9" t="s">
        <v>1087</v>
      </c>
      <c r="E562" s="8" t="s">
        <v>1088</v>
      </c>
      <c r="F562" s="10">
        <v>139525</v>
      </c>
      <c r="G562" s="10">
        <v>0</v>
      </c>
      <c r="H562" s="10">
        <v>139525</v>
      </c>
      <c r="I562" s="10">
        <v>0</v>
      </c>
      <c r="J562" s="10">
        <v>139525</v>
      </c>
      <c r="K562" s="10">
        <v>-52000</v>
      </c>
    </row>
    <row r="563" spans="1:11" ht="12.75" customHeight="1" outlineLevel="2">
      <c r="A563" s="15" t="s">
        <v>2359</v>
      </c>
      <c r="B563" s="8" t="s">
        <v>38</v>
      </c>
      <c r="C563" s="9" t="s">
        <v>1012</v>
      </c>
      <c r="D563" s="9" t="s">
        <v>1089</v>
      </c>
      <c r="E563" s="8" t="s">
        <v>1090</v>
      </c>
      <c r="F563" s="10">
        <v>-11180</v>
      </c>
      <c r="G563" s="10">
        <v>0</v>
      </c>
      <c r="H563" s="10">
        <v>-11180</v>
      </c>
      <c r="I563" s="10">
        <v>0</v>
      </c>
      <c r="J563" s="10">
        <v>-11180</v>
      </c>
      <c r="K563" s="10">
        <v>-34207</v>
      </c>
    </row>
    <row r="564" spans="1:11" ht="12.75" customHeight="1" outlineLevel="2">
      <c r="A564" s="15" t="s">
        <v>2360</v>
      </c>
      <c r="B564" s="8" t="s">
        <v>38</v>
      </c>
      <c r="C564" s="9" t="s">
        <v>1012</v>
      </c>
      <c r="D564" s="9" t="s">
        <v>1091</v>
      </c>
      <c r="E564" s="8" t="s">
        <v>1092</v>
      </c>
      <c r="F564" s="10">
        <v>732976</v>
      </c>
      <c r="G564" s="10">
        <v>0</v>
      </c>
      <c r="H564" s="10">
        <v>732976</v>
      </c>
      <c r="I564" s="10">
        <v>0</v>
      </c>
      <c r="J564" s="10">
        <v>732976</v>
      </c>
      <c r="K564" s="10">
        <v>4966</v>
      </c>
    </row>
    <row r="565" spans="1:11" ht="12.75" customHeight="1" outlineLevel="2">
      <c r="A565" s="15" t="s">
        <v>2361</v>
      </c>
      <c r="B565" s="8" t="s">
        <v>38</v>
      </c>
      <c r="C565" s="9" t="s">
        <v>1012</v>
      </c>
      <c r="D565" s="9" t="s">
        <v>1093</v>
      </c>
      <c r="E565" s="8" t="s">
        <v>1094</v>
      </c>
      <c r="F565" s="10">
        <v>0</v>
      </c>
      <c r="G565" s="10">
        <v>0</v>
      </c>
      <c r="H565" s="10">
        <v>0</v>
      </c>
      <c r="I565" s="10">
        <v>0</v>
      </c>
      <c r="J565" s="10">
        <v>0</v>
      </c>
      <c r="K565" s="10">
        <v>0</v>
      </c>
    </row>
    <row r="566" spans="1:11" ht="12.75" customHeight="1" outlineLevel="2">
      <c r="A566" s="15" t="s">
        <v>2362</v>
      </c>
      <c r="B566" s="8" t="s">
        <v>38</v>
      </c>
      <c r="C566" s="9" t="s">
        <v>1012</v>
      </c>
      <c r="D566" s="9" t="s">
        <v>1095</v>
      </c>
      <c r="E566" s="8" t="s">
        <v>1096</v>
      </c>
      <c r="F566" s="10">
        <v>-391196</v>
      </c>
      <c r="G566" s="10">
        <v>0</v>
      </c>
      <c r="H566" s="10">
        <v>-391196</v>
      </c>
      <c r="I566" s="10">
        <v>0</v>
      </c>
      <c r="J566" s="10">
        <v>-391196</v>
      </c>
      <c r="K566" s="10">
        <v>-5173</v>
      </c>
    </row>
    <row r="567" spans="1:11" ht="12.75" customHeight="1" outlineLevel="2">
      <c r="A567" s="15" t="s">
        <v>2363</v>
      </c>
      <c r="B567" s="8" t="s">
        <v>38</v>
      </c>
      <c r="C567" s="9" t="s">
        <v>1012</v>
      </c>
      <c r="D567" s="9" t="s">
        <v>1097</v>
      </c>
      <c r="E567" s="8" t="s">
        <v>1098</v>
      </c>
      <c r="F567" s="10">
        <v>42654</v>
      </c>
      <c r="G567" s="10">
        <v>0</v>
      </c>
      <c r="H567" s="10">
        <v>42654</v>
      </c>
      <c r="I567" s="10">
        <v>0</v>
      </c>
      <c r="J567" s="10">
        <v>42654</v>
      </c>
      <c r="K567" s="10">
        <v>92266</v>
      </c>
    </row>
    <row r="568" spans="1:11" ht="12.75" customHeight="1" outlineLevel="2">
      <c r="A568" s="15" t="s">
        <v>2364</v>
      </c>
      <c r="B568" s="8" t="s">
        <v>38</v>
      </c>
      <c r="C568" s="9" t="s">
        <v>1012</v>
      </c>
      <c r="D568" s="9" t="s">
        <v>1099</v>
      </c>
      <c r="E568" s="8" t="s">
        <v>1100</v>
      </c>
      <c r="F568" s="10">
        <v>0</v>
      </c>
      <c r="G568" s="10">
        <v>0</v>
      </c>
      <c r="H568" s="10">
        <v>0</v>
      </c>
      <c r="I568" s="10">
        <v>0</v>
      </c>
      <c r="J568" s="10">
        <v>0</v>
      </c>
      <c r="K568" s="10">
        <v>-17730681</v>
      </c>
    </row>
    <row r="569" spans="1:11" ht="12.75" customHeight="1" outlineLevel="1" thickBot="1">
      <c r="A569" s="15" t="s">
        <v>2365</v>
      </c>
      <c r="C569" s="9" t="s">
        <v>1012</v>
      </c>
      <c r="E569" s="11" t="s">
        <v>1787</v>
      </c>
      <c r="F569" s="12">
        <v>-161326447</v>
      </c>
      <c r="G569" s="12">
        <v>0</v>
      </c>
      <c r="H569" s="12">
        <v>-161326447</v>
      </c>
      <c r="I569" s="12">
        <v>0</v>
      </c>
      <c r="J569" s="12">
        <v>-161326447</v>
      </c>
      <c r="K569" s="12">
        <v>-145110807</v>
      </c>
    </row>
    <row r="570" spans="1:11" ht="12.75" customHeight="1" outlineLevel="2" thickTop="1">
      <c r="A570" s="15" t="s">
        <v>38</v>
      </c>
      <c r="C570" s="9" t="s">
        <v>1101</v>
      </c>
    </row>
    <row r="571" spans="1:11" ht="12.75" customHeight="1" outlineLevel="1" thickBot="1">
      <c r="A571" s="15" t="s">
        <v>2366</v>
      </c>
      <c r="C571" s="9" t="s">
        <v>1101</v>
      </c>
      <c r="E571" s="11" t="s">
        <v>1788</v>
      </c>
      <c r="F571" s="12">
        <v>0</v>
      </c>
      <c r="G571" s="12">
        <v>0</v>
      </c>
      <c r="H571" s="12">
        <v>0</v>
      </c>
      <c r="I571" s="12">
        <v>0</v>
      </c>
      <c r="J571" s="12">
        <v>0</v>
      </c>
      <c r="K571" s="12">
        <v>0</v>
      </c>
    </row>
    <row r="572" spans="1:11" ht="12.75" customHeight="1" outlineLevel="2" thickTop="1">
      <c r="A572" s="15" t="s">
        <v>38</v>
      </c>
      <c r="C572" s="9" t="s">
        <v>1102</v>
      </c>
    </row>
    <row r="573" spans="1:11" ht="12.75" customHeight="1" outlineLevel="2">
      <c r="A573" s="15" t="s">
        <v>2367</v>
      </c>
      <c r="B573" s="8" t="s">
        <v>38</v>
      </c>
      <c r="C573" s="9" t="s">
        <v>1102</v>
      </c>
      <c r="D573" s="9" t="s">
        <v>1103</v>
      </c>
      <c r="E573" s="8" t="s">
        <v>1104</v>
      </c>
      <c r="F573" s="10">
        <v>0</v>
      </c>
      <c r="G573" s="10">
        <v>0</v>
      </c>
      <c r="H573" s="10">
        <v>0</v>
      </c>
      <c r="I573" s="10">
        <v>0</v>
      </c>
      <c r="J573" s="10">
        <v>0</v>
      </c>
      <c r="K573" s="10">
        <v>0</v>
      </c>
    </row>
    <row r="574" spans="1:11" ht="12.75" customHeight="1" outlineLevel="2">
      <c r="A574" s="15" t="s">
        <v>2368</v>
      </c>
      <c r="B574" s="8" t="s">
        <v>38</v>
      </c>
      <c r="C574" s="9" t="s">
        <v>1102</v>
      </c>
      <c r="D574" s="9" t="s">
        <v>1105</v>
      </c>
      <c r="E574" s="8" t="s">
        <v>1106</v>
      </c>
      <c r="F574" s="10">
        <v>0</v>
      </c>
      <c r="G574" s="10">
        <v>0</v>
      </c>
      <c r="H574" s="10">
        <v>0</v>
      </c>
      <c r="I574" s="10">
        <v>0</v>
      </c>
      <c r="J574" s="10">
        <v>0</v>
      </c>
      <c r="K574" s="10">
        <v>0</v>
      </c>
    </row>
    <row r="575" spans="1:11" ht="12.75" customHeight="1" outlineLevel="2">
      <c r="A575" s="15" t="s">
        <v>2369</v>
      </c>
      <c r="B575" s="8" t="s">
        <v>38</v>
      </c>
      <c r="C575" s="9" t="s">
        <v>1102</v>
      </c>
      <c r="D575" s="9" t="s">
        <v>1107</v>
      </c>
      <c r="E575" s="8" t="s">
        <v>1108</v>
      </c>
      <c r="F575" s="10">
        <v>0</v>
      </c>
      <c r="G575" s="10">
        <v>0</v>
      </c>
      <c r="H575" s="10">
        <v>0</v>
      </c>
      <c r="I575" s="10">
        <v>0</v>
      </c>
      <c r="J575" s="10">
        <v>0</v>
      </c>
      <c r="K575" s="10">
        <v>0</v>
      </c>
    </row>
    <row r="576" spans="1:11" ht="12.75" customHeight="1" outlineLevel="1" thickBot="1">
      <c r="A576" s="15" t="s">
        <v>2370</v>
      </c>
      <c r="C576" s="9" t="s">
        <v>1102</v>
      </c>
      <c r="E576" s="11" t="s">
        <v>1789</v>
      </c>
      <c r="F576" s="12">
        <v>0</v>
      </c>
      <c r="G576" s="12">
        <v>0</v>
      </c>
      <c r="H576" s="12">
        <v>0</v>
      </c>
      <c r="I576" s="12">
        <v>0</v>
      </c>
      <c r="J576" s="12">
        <v>0</v>
      </c>
      <c r="K576" s="12">
        <v>0</v>
      </c>
    </row>
    <row r="577" spans="1:11" ht="12.75" customHeight="1" outlineLevel="2" thickTop="1">
      <c r="A577" s="15" t="s">
        <v>38</v>
      </c>
      <c r="C577" s="9" t="s">
        <v>1109</v>
      </c>
    </row>
    <row r="578" spans="1:11" ht="12.75" customHeight="1" outlineLevel="2">
      <c r="A578" s="15" t="s">
        <v>2371</v>
      </c>
      <c r="B578" s="8" t="s">
        <v>38</v>
      </c>
      <c r="C578" s="9" t="s">
        <v>1109</v>
      </c>
      <c r="D578" s="9" t="s">
        <v>1110</v>
      </c>
      <c r="E578" s="8" t="s">
        <v>1111</v>
      </c>
      <c r="F578" s="10">
        <v>-174523</v>
      </c>
      <c r="G578" s="10">
        <v>0</v>
      </c>
      <c r="H578" s="10">
        <v>-174523</v>
      </c>
      <c r="I578" s="10">
        <v>0</v>
      </c>
      <c r="J578" s="10">
        <v>-174523</v>
      </c>
      <c r="K578" s="10">
        <v>-5550500</v>
      </c>
    </row>
    <row r="579" spans="1:11" ht="12.75" customHeight="1" outlineLevel="2">
      <c r="A579" s="15" t="s">
        <v>2372</v>
      </c>
      <c r="B579" s="8" t="s">
        <v>38</v>
      </c>
      <c r="C579" s="9" t="s">
        <v>1109</v>
      </c>
      <c r="D579" s="9" t="s">
        <v>1112</v>
      </c>
      <c r="E579" s="8" t="s">
        <v>1113</v>
      </c>
      <c r="F579" s="10">
        <v>0</v>
      </c>
      <c r="G579" s="10">
        <v>0</v>
      </c>
      <c r="H579" s="10">
        <v>0</v>
      </c>
      <c r="I579" s="10">
        <v>0</v>
      </c>
      <c r="J579" s="10">
        <v>0</v>
      </c>
      <c r="K579" s="10">
        <v>0</v>
      </c>
    </row>
    <row r="580" spans="1:11" ht="12.75" customHeight="1" outlineLevel="2">
      <c r="A580" s="15" t="s">
        <v>2821</v>
      </c>
      <c r="B580" s="8" t="s">
        <v>38</v>
      </c>
      <c r="C580" s="9" t="s">
        <v>1109</v>
      </c>
      <c r="D580" s="9" t="s">
        <v>1759</v>
      </c>
      <c r="E580" s="8" t="s">
        <v>1760</v>
      </c>
      <c r="F580" s="10">
        <v>-29581</v>
      </c>
      <c r="G580" s="10">
        <v>59162</v>
      </c>
      <c r="H580" s="10">
        <v>29581</v>
      </c>
      <c r="I580" s="10">
        <v>0</v>
      </c>
      <c r="J580" s="10">
        <v>29581</v>
      </c>
      <c r="K580" s="10">
        <v>4833977</v>
      </c>
    </row>
    <row r="581" spans="1:11" ht="12.75" customHeight="1" outlineLevel="2">
      <c r="A581" s="15" t="s">
        <v>3105</v>
      </c>
      <c r="B581" s="8" t="s">
        <v>38</v>
      </c>
      <c r="C581" s="9" t="s">
        <v>1109</v>
      </c>
      <c r="D581" s="9" t="s">
        <v>1388</v>
      </c>
      <c r="E581" s="8" t="s">
        <v>1389</v>
      </c>
      <c r="F581" s="10">
        <v>0</v>
      </c>
      <c r="G581" s="10">
        <v>-29581</v>
      </c>
      <c r="H581" s="10">
        <v>-29581</v>
      </c>
      <c r="I581" s="10">
        <v>0</v>
      </c>
      <c r="J581" s="10">
        <v>-29581</v>
      </c>
      <c r="K581" s="10">
        <v>371355</v>
      </c>
    </row>
    <row r="582" spans="1:11" ht="12.75" customHeight="1" outlineLevel="2">
      <c r="A582" s="15" t="s">
        <v>2373</v>
      </c>
      <c r="B582" s="8" t="s">
        <v>38</v>
      </c>
      <c r="C582" s="9" t="s">
        <v>1109</v>
      </c>
      <c r="D582" s="9" t="s">
        <v>1114</v>
      </c>
      <c r="E582" s="8" t="s">
        <v>1115</v>
      </c>
      <c r="F582" s="10">
        <v>0</v>
      </c>
      <c r="G582" s="10">
        <v>0</v>
      </c>
      <c r="H582" s="10">
        <v>0</v>
      </c>
      <c r="I582" s="10">
        <v>0</v>
      </c>
      <c r="J582" s="10">
        <v>0</v>
      </c>
      <c r="K582" s="10">
        <v>0</v>
      </c>
    </row>
    <row r="583" spans="1:11" ht="12.75" customHeight="1" outlineLevel="2">
      <c r="A583" s="15" t="s">
        <v>2374</v>
      </c>
      <c r="B583" s="8" t="s">
        <v>38</v>
      </c>
      <c r="C583" s="9" t="s">
        <v>1109</v>
      </c>
      <c r="D583" s="9" t="s">
        <v>1116</v>
      </c>
      <c r="E583" s="8" t="s">
        <v>1117</v>
      </c>
      <c r="F583" s="10">
        <v>0</v>
      </c>
      <c r="G583" s="10">
        <v>0</v>
      </c>
      <c r="H583" s="10">
        <v>0</v>
      </c>
      <c r="I583" s="10">
        <v>0</v>
      </c>
      <c r="J583" s="10">
        <v>0</v>
      </c>
      <c r="K583" s="10">
        <v>0</v>
      </c>
    </row>
    <row r="584" spans="1:11" ht="12.75" customHeight="1" outlineLevel="2">
      <c r="A584" s="15" t="s">
        <v>2375</v>
      </c>
      <c r="B584" s="8" t="s">
        <v>38</v>
      </c>
      <c r="C584" s="9" t="s">
        <v>1109</v>
      </c>
      <c r="D584" s="9" t="s">
        <v>1118</v>
      </c>
      <c r="E584" s="8" t="s">
        <v>164</v>
      </c>
      <c r="F584" s="10">
        <v>-179900</v>
      </c>
      <c r="G584" s="10">
        <v>0</v>
      </c>
      <c r="H584" s="10">
        <v>-179900</v>
      </c>
      <c r="I584" s="10">
        <v>0</v>
      </c>
      <c r="J584" s="10">
        <v>-179900</v>
      </c>
      <c r="K584" s="10">
        <v>439892</v>
      </c>
    </row>
    <row r="585" spans="1:11" ht="12.75" customHeight="1" outlineLevel="2">
      <c r="A585" s="15" t="s">
        <v>2376</v>
      </c>
      <c r="B585" s="8" t="s">
        <v>38</v>
      </c>
      <c r="C585" s="9" t="s">
        <v>1109</v>
      </c>
      <c r="D585" s="9" t="s">
        <v>1119</v>
      </c>
      <c r="E585" s="8" t="s">
        <v>1120</v>
      </c>
      <c r="F585" s="10">
        <v>0</v>
      </c>
      <c r="G585" s="10">
        <v>0</v>
      </c>
      <c r="H585" s="10">
        <v>0</v>
      </c>
      <c r="I585" s="10">
        <v>0</v>
      </c>
      <c r="J585" s="10">
        <v>0</v>
      </c>
      <c r="K585" s="10">
        <v>0</v>
      </c>
    </row>
    <row r="586" spans="1:11" ht="12.75" customHeight="1" outlineLevel="2">
      <c r="A586" s="15" t="s">
        <v>2377</v>
      </c>
      <c r="B586" s="8" t="s">
        <v>38</v>
      </c>
      <c r="C586" s="9" t="s">
        <v>1109</v>
      </c>
      <c r="D586" s="9" t="s">
        <v>1121</v>
      </c>
      <c r="E586" s="8" t="s">
        <v>1122</v>
      </c>
      <c r="F586" s="10">
        <v>0</v>
      </c>
      <c r="G586" s="10">
        <v>0</v>
      </c>
      <c r="H586" s="10">
        <v>0</v>
      </c>
      <c r="I586" s="10">
        <v>0</v>
      </c>
      <c r="J586" s="10">
        <v>0</v>
      </c>
      <c r="K586" s="10">
        <v>0</v>
      </c>
    </row>
    <row r="587" spans="1:11" ht="12.75" customHeight="1" outlineLevel="2">
      <c r="A587" s="15" t="s">
        <v>2378</v>
      </c>
      <c r="B587" s="8" t="s">
        <v>38</v>
      </c>
      <c r="C587" s="9" t="s">
        <v>1109</v>
      </c>
      <c r="D587" s="9" t="s">
        <v>1123</v>
      </c>
      <c r="E587" s="8" t="s">
        <v>214</v>
      </c>
      <c r="F587" s="10">
        <v>-4200</v>
      </c>
      <c r="G587" s="10">
        <v>0</v>
      </c>
      <c r="H587" s="10">
        <v>-4200</v>
      </c>
      <c r="I587" s="10">
        <v>0</v>
      </c>
      <c r="J587" s="10">
        <v>-4200</v>
      </c>
      <c r="K587" s="10">
        <v>191525</v>
      </c>
    </row>
    <row r="588" spans="1:11" ht="12.75" customHeight="1" outlineLevel="1" thickBot="1">
      <c r="A588" s="15" t="s">
        <v>2379</v>
      </c>
      <c r="C588" s="9" t="s">
        <v>1109</v>
      </c>
      <c r="E588" s="11" t="s">
        <v>1790</v>
      </c>
      <c r="F588" s="12">
        <v>-388204</v>
      </c>
      <c r="G588" s="12">
        <v>29581</v>
      </c>
      <c r="H588" s="12">
        <v>-358623</v>
      </c>
      <c r="I588" s="12">
        <v>0</v>
      </c>
      <c r="J588" s="12">
        <v>-358623</v>
      </c>
      <c r="K588" s="12">
        <v>286249</v>
      </c>
    </row>
    <row r="589" spans="1:11" ht="12.75" customHeight="1" outlineLevel="2" thickTop="1">
      <c r="A589" s="15" t="s">
        <v>38</v>
      </c>
      <c r="C589" s="9" t="s">
        <v>1124</v>
      </c>
    </row>
    <row r="590" spans="1:11" ht="12.75" customHeight="1" outlineLevel="2">
      <c r="A590" s="15" t="s">
        <v>2380</v>
      </c>
      <c r="B590" s="8" t="s">
        <v>38</v>
      </c>
      <c r="C590" s="9" t="s">
        <v>1124</v>
      </c>
      <c r="D590" s="9" t="s">
        <v>1125</v>
      </c>
      <c r="E590" s="8" t="s">
        <v>1126</v>
      </c>
      <c r="F590" s="10">
        <v>142625</v>
      </c>
      <c r="G590" s="10">
        <v>0</v>
      </c>
      <c r="H590" s="10">
        <v>142625</v>
      </c>
      <c r="I590" s="10">
        <v>0</v>
      </c>
      <c r="J590" s="10">
        <v>142625</v>
      </c>
      <c r="K590" s="10">
        <v>591315</v>
      </c>
    </row>
    <row r="591" spans="1:11" ht="12.75" customHeight="1" outlineLevel="2">
      <c r="A591" s="15" t="s">
        <v>2381</v>
      </c>
      <c r="B591" s="8" t="s">
        <v>38</v>
      </c>
      <c r="C591" s="9" t="s">
        <v>1124</v>
      </c>
      <c r="D591" s="9" t="s">
        <v>1127</v>
      </c>
      <c r="E591" s="8" t="s">
        <v>1128</v>
      </c>
      <c r="F591" s="10">
        <v>0</v>
      </c>
      <c r="G591" s="10">
        <v>0</v>
      </c>
      <c r="H591" s="10">
        <v>0</v>
      </c>
      <c r="I591" s="10">
        <v>0</v>
      </c>
      <c r="J591" s="10">
        <v>0</v>
      </c>
      <c r="K591" s="10">
        <v>0</v>
      </c>
    </row>
    <row r="592" spans="1:11" ht="12.75" customHeight="1" outlineLevel="2">
      <c r="A592" s="15" t="s">
        <v>2382</v>
      </c>
      <c r="B592" s="8" t="s">
        <v>38</v>
      </c>
      <c r="C592" s="9" t="s">
        <v>1124</v>
      </c>
      <c r="D592" s="9" t="s">
        <v>1129</v>
      </c>
      <c r="E592" s="8" t="s">
        <v>1130</v>
      </c>
      <c r="F592" s="10">
        <v>0</v>
      </c>
      <c r="G592" s="10">
        <v>0</v>
      </c>
      <c r="H592" s="10">
        <v>0</v>
      </c>
      <c r="I592" s="10">
        <v>0</v>
      </c>
      <c r="J592" s="10">
        <v>0</v>
      </c>
      <c r="K592" s="10">
        <v>-58540</v>
      </c>
    </row>
    <row r="593" spans="1:11" ht="12.75" customHeight="1" outlineLevel="2">
      <c r="A593" s="15" t="s">
        <v>2383</v>
      </c>
      <c r="B593" s="8" t="s">
        <v>38</v>
      </c>
      <c r="C593" s="9" t="s">
        <v>1124</v>
      </c>
      <c r="D593" s="9" t="s">
        <v>1131</v>
      </c>
      <c r="E593" s="8" t="s">
        <v>1132</v>
      </c>
      <c r="F593" s="10">
        <v>-90973</v>
      </c>
      <c r="G593" s="10">
        <v>0</v>
      </c>
      <c r="H593" s="10">
        <v>-90973</v>
      </c>
      <c r="I593" s="10">
        <v>0</v>
      </c>
      <c r="J593" s="10">
        <v>-90973</v>
      </c>
      <c r="K593" s="10">
        <v>906</v>
      </c>
    </row>
    <row r="594" spans="1:11" ht="12.75" customHeight="1" outlineLevel="2">
      <c r="A594" s="15" t="s">
        <v>2384</v>
      </c>
      <c r="B594" s="8" t="s">
        <v>38</v>
      </c>
      <c r="C594" s="9" t="s">
        <v>1124</v>
      </c>
      <c r="D594" s="9" t="s">
        <v>1133</v>
      </c>
      <c r="E594" s="8" t="s">
        <v>1134</v>
      </c>
      <c r="F594" s="10">
        <v>0</v>
      </c>
      <c r="G594" s="10">
        <v>0</v>
      </c>
      <c r="H594" s="10">
        <v>0</v>
      </c>
      <c r="I594" s="10">
        <v>0</v>
      </c>
      <c r="J594" s="10">
        <v>0</v>
      </c>
      <c r="K594" s="10">
        <v>0</v>
      </c>
    </row>
    <row r="595" spans="1:11" ht="12.75" customHeight="1" outlineLevel="2">
      <c r="A595" s="15" t="s">
        <v>2385</v>
      </c>
      <c r="B595" s="8" t="s">
        <v>38</v>
      </c>
      <c r="C595" s="9" t="s">
        <v>1124</v>
      </c>
      <c r="D595" s="9" t="s">
        <v>1135</v>
      </c>
      <c r="E595" s="8" t="s">
        <v>1136</v>
      </c>
      <c r="F595" s="10">
        <v>0</v>
      </c>
      <c r="G595" s="10">
        <v>0</v>
      </c>
      <c r="H595" s="10">
        <v>0</v>
      </c>
      <c r="I595" s="10">
        <v>0</v>
      </c>
      <c r="J595" s="10">
        <v>0</v>
      </c>
      <c r="K595" s="10">
        <v>155</v>
      </c>
    </row>
    <row r="596" spans="1:11" ht="12.75" customHeight="1" outlineLevel="2">
      <c r="A596" s="15" t="s">
        <v>2386</v>
      </c>
      <c r="B596" s="8" t="s">
        <v>38</v>
      </c>
      <c r="C596" s="9" t="s">
        <v>1124</v>
      </c>
      <c r="D596" s="9" t="s">
        <v>1137</v>
      </c>
      <c r="E596" s="8" t="s">
        <v>1138</v>
      </c>
      <c r="F596" s="10">
        <v>0</v>
      </c>
      <c r="G596" s="10">
        <v>0</v>
      </c>
      <c r="H596" s="10">
        <v>0</v>
      </c>
      <c r="I596" s="10">
        <v>0</v>
      </c>
      <c r="J596" s="10">
        <v>0</v>
      </c>
      <c r="K596" s="10">
        <v>0</v>
      </c>
    </row>
    <row r="597" spans="1:11" ht="12.75" customHeight="1" outlineLevel="2">
      <c r="A597" s="15" t="s">
        <v>2387</v>
      </c>
      <c r="B597" s="8" t="s">
        <v>38</v>
      </c>
      <c r="C597" s="9" t="s">
        <v>1124</v>
      </c>
      <c r="D597" s="9" t="s">
        <v>1139</v>
      </c>
      <c r="E597" s="8" t="s">
        <v>1140</v>
      </c>
      <c r="F597" s="10">
        <v>-24267</v>
      </c>
      <c r="G597" s="10">
        <v>0</v>
      </c>
      <c r="H597" s="10">
        <v>-24267</v>
      </c>
      <c r="I597" s="10">
        <v>0</v>
      </c>
      <c r="J597" s="10">
        <v>-24267</v>
      </c>
      <c r="K597" s="10">
        <v>-109081</v>
      </c>
    </row>
    <row r="598" spans="1:11" ht="12.75" customHeight="1" outlineLevel="2">
      <c r="A598" s="15" t="s">
        <v>2388</v>
      </c>
      <c r="B598" s="8" t="s">
        <v>38</v>
      </c>
      <c r="C598" s="9" t="s">
        <v>1124</v>
      </c>
      <c r="D598" s="9" t="s">
        <v>1141</v>
      </c>
      <c r="E598" s="8" t="s">
        <v>1142</v>
      </c>
      <c r="F598" s="10">
        <v>0</v>
      </c>
      <c r="G598" s="10">
        <v>0</v>
      </c>
      <c r="H598" s="10">
        <v>0</v>
      </c>
      <c r="I598" s="10">
        <v>0</v>
      </c>
      <c r="J598" s="10">
        <v>0</v>
      </c>
      <c r="K598" s="10">
        <v>2173</v>
      </c>
    </row>
    <row r="599" spans="1:11" ht="12.75" customHeight="1" outlineLevel="2">
      <c r="A599" s="15" t="s">
        <v>2389</v>
      </c>
      <c r="B599" s="8" t="s">
        <v>38</v>
      </c>
      <c r="C599" s="9" t="s">
        <v>1124</v>
      </c>
      <c r="D599" s="9" t="s">
        <v>1143</v>
      </c>
      <c r="E599" s="8" t="s">
        <v>1144</v>
      </c>
      <c r="F599" s="10">
        <v>47631</v>
      </c>
      <c r="G599" s="10">
        <v>0</v>
      </c>
      <c r="H599" s="10">
        <v>47631</v>
      </c>
      <c r="I599" s="10">
        <v>0</v>
      </c>
      <c r="J599" s="10">
        <v>47631</v>
      </c>
      <c r="K599" s="10">
        <v>728663</v>
      </c>
    </row>
    <row r="600" spans="1:11" ht="12.75" customHeight="1" outlineLevel="2">
      <c r="A600" s="15" t="s">
        <v>2390</v>
      </c>
      <c r="B600" s="8" t="s">
        <v>38</v>
      </c>
      <c r="C600" s="9" t="s">
        <v>1124</v>
      </c>
      <c r="D600" s="9" t="s">
        <v>1145</v>
      </c>
      <c r="E600" s="8" t="s">
        <v>1146</v>
      </c>
      <c r="F600" s="10">
        <v>0</v>
      </c>
      <c r="G600" s="10">
        <v>0</v>
      </c>
      <c r="H600" s="10">
        <v>0</v>
      </c>
      <c r="I600" s="10">
        <v>0</v>
      </c>
      <c r="J600" s="10">
        <v>0</v>
      </c>
      <c r="K600" s="10">
        <v>0</v>
      </c>
    </row>
    <row r="601" spans="1:11" ht="12.75" customHeight="1" outlineLevel="2">
      <c r="A601" s="15" t="s">
        <v>2391</v>
      </c>
      <c r="B601" s="8" t="s">
        <v>38</v>
      </c>
      <c r="C601" s="9" t="s">
        <v>1124</v>
      </c>
      <c r="D601" s="9" t="s">
        <v>1147</v>
      </c>
      <c r="E601" s="8" t="s">
        <v>1148</v>
      </c>
      <c r="F601" s="10">
        <v>0</v>
      </c>
      <c r="G601" s="10">
        <v>0</v>
      </c>
      <c r="H601" s="10">
        <v>0</v>
      </c>
      <c r="I601" s="10">
        <v>0</v>
      </c>
      <c r="J601" s="10">
        <v>0</v>
      </c>
      <c r="K601" s="10">
        <v>28894</v>
      </c>
    </row>
    <row r="602" spans="1:11" ht="12.75" customHeight="1" outlineLevel="2">
      <c r="A602" s="15" t="s">
        <v>2392</v>
      </c>
      <c r="B602" s="8" t="s">
        <v>38</v>
      </c>
      <c r="C602" s="9" t="s">
        <v>1124</v>
      </c>
      <c r="D602" s="9" t="s">
        <v>1149</v>
      </c>
      <c r="E602" s="8" t="s">
        <v>1150</v>
      </c>
      <c r="F602" s="10">
        <v>-16854</v>
      </c>
      <c r="G602" s="10">
        <v>0</v>
      </c>
      <c r="H602" s="10">
        <v>-16854</v>
      </c>
      <c r="I602" s="10">
        <v>0</v>
      </c>
      <c r="J602" s="10">
        <v>-16854</v>
      </c>
      <c r="K602" s="10">
        <v>-54478</v>
      </c>
    </row>
    <row r="603" spans="1:11" ht="12.75" customHeight="1" outlineLevel="2">
      <c r="A603" s="15" t="s">
        <v>2393</v>
      </c>
      <c r="B603" s="8" t="s">
        <v>38</v>
      </c>
      <c r="C603" s="9" t="s">
        <v>1124</v>
      </c>
      <c r="D603" s="9" t="s">
        <v>1151</v>
      </c>
      <c r="E603" s="8" t="s">
        <v>1152</v>
      </c>
      <c r="F603" s="10">
        <v>0</v>
      </c>
      <c r="G603" s="10">
        <v>0</v>
      </c>
      <c r="H603" s="10">
        <v>0</v>
      </c>
      <c r="I603" s="10">
        <v>0</v>
      </c>
      <c r="J603" s="10">
        <v>0</v>
      </c>
      <c r="K603" s="10">
        <v>0</v>
      </c>
    </row>
    <row r="604" spans="1:11" ht="12.75" customHeight="1" outlineLevel="2">
      <c r="A604" s="15" t="s">
        <v>2394</v>
      </c>
      <c r="B604" s="8" t="s">
        <v>38</v>
      </c>
      <c r="C604" s="9" t="s">
        <v>1124</v>
      </c>
      <c r="D604" s="9" t="s">
        <v>1153</v>
      </c>
      <c r="E604" s="8" t="s">
        <v>1154</v>
      </c>
      <c r="F604" s="10">
        <v>0</v>
      </c>
      <c r="G604" s="10">
        <v>0</v>
      </c>
      <c r="H604" s="10">
        <v>0</v>
      </c>
      <c r="I604" s="10">
        <v>0</v>
      </c>
      <c r="J604" s="10">
        <v>0</v>
      </c>
      <c r="K604" s="10">
        <v>0</v>
      </c>
    </row>
    <row r="605" spans="1:11" ht="12.75" customHeight="1" outlineLevel="2">
      <c r="A605" s="15" t="s">
        <v>2395</v>
      </c>
      <c r="B605" s="8" t="s">
        <v>38</v>
      </c>
      <c r="C605" s="9" t="s">
        <v>1124</v>
      </c>
      <c r="D605" s="9" t="s">
        <v>1155</v>
      </c>
      <c r="E605" s="8" t="s">
        <v>1156</v>
      </c>
      <c r="F605" s="10">
        <v>0</v>
      </c>
      <c r="G605" s="10">
        <v>0</v>
      </c>
      <c r="H605" s="10">
        <v>0</v>
      </c>
      <c r="I605" s="10">
        <v>0</v>
      </c>
      <c r="J605" s="10">
        <v>0</v>
      </c>
      <c r="K605" s="10">
        <v>0</v>
      </c>
    </row>
    <row r="606" spans="1:11" ht="12.75" customHeight="1" outlineLevel="2">
      <c r="A606" s="15" t="s">
        <v>2396</v>
      </c>
      <c r="B606" s="8" t="s">
        <v>38</v>
      </c>
      <c r="C606" s="9" t="s">
        <v>1124</v>
      </c>
      <c r="D606" s="9" t="s">
        <v>1157</v>
      </c>
      <c r="E606" s="8" t="s">
        <v>1158</v>
      </c>
      <c r="F606" s="10">
        <v>2729</v>
      </c>
      <c r="G606" s="10">
        <v>0</v>
      </c>
      <c r="H606" s="10">
        <v>2729</v>
      </c>
      <c r="I606" s="10">
        <v>0</v>
      </c>
      <c r="J606" s="10">
        <v>2729</v>
      </c>
      <c r="K606" s="10">
        <v>33868</v>
      </c>
    </row>
    <row r="607" spans="1:11" ht="12.75" customHeight="1" outlineLevel="2">
      <c r="A607" s="15" t="s">
        <v>2397</v>
      </c>
      <c r="B607" s="8" t="s">
        <v>38</v>
      </c>
      <c r="C607" s="9" t="s">
        <v>1124</v>
      </c>
      <c r="D607" s="9" t="s">
        <v>1159</v>
      </c>
      <c r="E607" s="8" t="s">
        <v>1160</v>
      </c>
      <c r="F607" s="10">
        <v>0</v>
      </c>
      <c r="G607" s="10">
        <v>0</v>
      </c>
      <c r="H607" s="10">
        <v>0</v>
      </c>
      <c r="I607" s="10">
        <v>0</v>
      </c>
      <c r="J607" s="10">
        <v>0</v>
      </c>
      <c r="K607" s="10">
        <v>414</v>
      </c>
    </row>
    <row r="608" spans="1:11" ht="12.75" customHeight="1" outlineLevel="2">
      <c r="A608" s="15" t="s">
        <v>2398</v>
      </c>
      <c r="B608" s="8" t="s">
        <v>38</v>
      </c>
      <c r="C608" s="9" t="s">
        <v>1124</v>
      </c>
      <c r="D608" s="9" t="s">
        <v>1161</v>
      </c>
      <c r="E608" s="8" t="s">
        <v>1162</v>
      </c>
      <c r="F608" s="10">
        <v>19412</v>
      </c>
      <c r="G608" s="10">
        <v>0</v>
      </c>
      <c r="H608" s="10">
        <v>19412</v>
      </c>
      <c r="I608" s="10">
        <v>0</v>
      </c>
      <c r="J608" s="10">
        <v>19412</v>
      </c>
      <c r="K608" s="10">
        <v>264796</v>
      </c>
    </row>
    <row r="609" spans="1:11" ht="12.75" customHeight="1" outlineLevel="2">
      <c r="A609" s="15" t="s">
        <v>2399</v>
      </c>
      <c r="B609" s="8" t="s">
        <v>38</v>
      </c>
      <c r="C609" s="9" t="s">
        <v>1124</v>
      </c>
      <c r="D609" s="9" t="s">
        <v>1163</v>
      </c>
      <c r="E609" s="8" t="s">
        <v>1164</v>
      </c>
      <c r="F609" s="10">
        <v>0</v>
      </c>
      <c r="G609" s="10">
        <v>0</v>
      </c>
      <c r="H609" s="10">
        <v>0</v>
      </c>
      <c r="I609" s="10">
        <v>0</v>
      </c>
      <c r="J609" s="10">
        <v>0</v>
      </c>
      <c r="K609" s="10">
        <v>0</v>
      </c>
    </row>
    <row r="610" spans="1:11" ht="12.75" customHeight="1" outlineLevel="2">
      <c r="A610" s="15" t="s">
        <v>2400</v>
      </c>
      <c r="B610" s="8" t="s">
        <v>38</v>
      </c>
      <c r="C610" s="9" t="s">
        <v>1124</v>
      </c>
      <c r="D610" s="9" t="s">
        <v>1165</v>
      </c>
      <c r="E610" s="8" t="s">
        <v>1166</v>
      </c>
      <c r="F610" s="10">
        <v>0</v>
      </c>
      <c r="G610" s="10">
        <v>0</v>
      </c>
      <c r="H610" s="10">
        <v>0</v>
      </c>
      <c r="I610" s="10">
        <v>0</v>
      </c>
      <c r="J610" s="10">
        <v>0</v>
      </c>
      <c r="K610" s="10">
        <v>1979</v>
      </c>
    </row>
    <row r="611" spans="1:11" ht="12.75" customHeight="1" outlineLevel="2">
      <c r="A611" s="15" t="s">
        <v>2401</v>
      </c>
      <c r="B611" s="8" t="s">
        <v>38</v>
      </c>
      <c r="C611" s="9" t="s">
        <v>1124</v>
      </c>
      <c r="D611" s="9" t="s">
        <v>1167</v>
      </c>
      <c r="E611" s="8" t="s">
        <v>1168</v>
      </c>
      <c r="F611" s="10">
        <v>-4557</v>
      </c>
      <c r="G611" s="10">
        <v>0</v>
      </c>
      <c r="H611" s="10">
        <v>-4557</v>
      </c>
      <c r="I611" s="10">
        <v>0</v>
      </c>
      <c r="J611" s="10">
        <v>-4557</v>
      </c>
      <c r="K611" s="10">
        <v>-6103</v>
      </c>
    </row>
    <row r="612" spans="1:11" ht="12.75" customHeight="1" outlineLevel="2">
      <c r="A612" s="15" t="s">
        <v>2402</v>
      </c>
      <c r="B612" s="8" t="s">
        <v>38</v>
      </c>
      <c r="C612" s="9" t="s">
        <v>1124</v>
      </c>
      <c r="D612" s="9" t="s">
        <v>1169</v>
      </c>
      <c r="E612" s="8" t="s">
        <v>1170</v>
      </c>
      <c r="F612" s="10">
        <v>0</v>
      </c>
      <c r="G612" s="10">
        <v>0</v>
      </c>
      <c r="H612" s="10">
        <v>0</v>
      </c>
      <c r="I612" s="10">
        <v>0</v>
      </c>
      <c r="J612" s="10">
        <v>0</v>
      </c>
      <c r="K612" s="10">
        <v>0</v>
      </c>
    </row>
    <row r="613" spans="1:11" ht="12.75" customHeight="1" outlineLevel="2">
      <c r="A613" s="15" t="s">
        <v>2403</v>
      </c>
      <c r="B613" s="8" t="s">
        <v>38</v>
      </c>
      <c r="C613" s="9" t="s">
        <v>1124</v>
      </c>
      <c r="D613" s="9" t="s">
        <v>1171</v>
      </c>
      <c r="E613" s="8" t="s">
        <v>1172</v>
      </c>
      <c r="F613" s="10">
        <v>0</v>
      </c>
      <c r="G613" s="10">
        <v>0</v>
      </c>
      <c r="H613" s="10">
        <v>0</v>
      </c>
      <c r="I613" s="10">
        <v>0</v>
      </c>
      <c r="J613" s="10">
        <v>0</v>
      </c>
      <c r="K613" s="10">
        <v>0</v>
      </c>
    </row>
    <row r="614" spans="1:11" ht="12.75" customHeight="1" outlineLevel="2">
      <c r="A614" s="15" t="s">
        <v>2404</v>
      </c>
      <c r="B614" s="8" t="s">
        <v>38</v>
      </c>
      <c r="C614" s="9" t="s">
        <v>1124</v>
      </c>
      <c r="D614" s="9" t="s">
        <v>1173</v>
      </c>
      <c r="E614" s="8" t="s">
        <v>1174</v>
      </c>
      <c r="F614" s="10">
        <v>0</v>
      </c>
      <c r="G614" s="10">
        <v>0</v>
      </c>
      <c r="H614" s="10">
        <v>0</v>
      </c>
      <c r="I614" s="10">
        <v>0</v>
      </c>
      <c r="J614" s="10">
        <v>0</v>
      </c>
      <c r="K614" s="10">
        <v>0</v>
      </c>
    </row>
    <row r="615" spans="1:11" ht="12.75" customHeight="1" outlineLevel="2">
      <c r="A615" s="15" t="s">
        <v>2405</v>
      </c>
      <c r="B615" s="8" t="s">
        <v>38</v>
      </c>
      <c r="C615" s="9" t="s">
        <v>1124</v>
      </c>
      <c r="D615" s="9" t="s">
        <v>1175</v>
      </c>
      <c r="E615" s="8" t="s">
        <v>1176</v>
      </c>
      <c r="F615" s="10">
        <v>3230</v>
      </c>
      <c r="G615" s="10">
        <v>0</v>
      </c>
      <c r="H615" s="10">
        <v>3230</v>
      </c>
      <c r="I615" s="10">
        <v>0</v>
      </c>
      <c r="J615" s="10">
        <v>3230</v>
      </c>
      <c r="K615" s="10">
        <v>26612</v>
      </c>
    </row>
    <row r="616" spans="1:11" ht="12.75" customHeight="1" outlineLevel="2">
      <c r="A616" s="15" t="s">
        <v>2406</v>
      </c>
      <c r="B616" s="8" t="s">
        <v>38</v>
      </c>
      <c r="C616" s="9" t="s">
        <v>1124</v>
      </c>
      <c r="D616" s="9" t="s">
        <v>1177</v>
      </c>
      <c r="E616" s="8" t="s">
        <v>1178</v>
      </c>
      <c r="F616" s="10">
        <v>0</v>
      </c>
      <c r="G616" s="10">
        <v>0</v>
      </c>
      <c r="H616" s="10">
        <v>0</v>
      </c>
      <c r="I616" s="10">
        <v>0</v>
      </c>
      <c r="J616" s="10">
        <v>0</v>
      </c>
      <c r="K616" s="10">
        <v>539</v>
      </c>
    </row>
    <row r="617" spans="1:11" ht="12.75" customHeight="1" outlineLevel="1" thickBot="1">
      <c r="A617" s="15" t="s">
        <v>2407</v>
      </c>
      <c r="C617" s="9" t="s">
        <v>1124</v>
      </c>
      <c r="E617" s="11" t="s">
        <v>1791</v>
      </c>
      <c r="F617" s="12">
        <v>78976</v>
      </c>
      <c r="G617" s="12">
        <v>0</v>
      </c>
      <c r="H617" s="12">
        <v>78976</v>
      </c>
      <c r="I617" s="12">
        <v>0</v>
      </c>
      <c r="J617" s="12">
        <v>78976</v>
      </c>
      <c r="K617" s="12">
        <v>1452112</v>
      </c>
    </row>
    <row r="618" spans="1:11" ht="12.75" customHeight="1" outlineLevel="2" thickTop="1">
      <c r="A618" s="15" t="s">
        <v>38</v>
      </c>
      <c r="C618" s="9" t="s">
        <v>1179</v>
      </c>
    </row>
    <row r="619" spans="1:11" ht="12.75" customHeight="1" outlineLevel="2">
      <c r="A619" s="15" t="s">
        <v>2408</v>
      </c>
      <c r="B619" s="8" t="s">
        <v>38</v>
      </c>
      <c r="C619" s="9" t="s">
        <v>1179</v>
      </c>
      <c r="D619" s="9" t="s">
        <v>1180</v>
      </c>
      <c r="E619" s="8" t="s">
        <v>1181</v>
      </c>
      <c r="F619" s="10">
        <v>304478</v>
      </c>
      <c r="G619" s="10">
        <v>0</v>
      </c>
      <c r="H619" s="10">
        <v>304478</v>
      </c>
      <c r="I619" s="10">
        <v>0</v>
      </c>
      <c r="J619" s="10">
        <v>304478</v>
      </c>
      <c r="K619" s="10">
        <v>847452</v>
      </c>
    </row>
    <row r="620" spans="1:11" ht="12.75" customHeight="1" outlineLevel="2">
      <c r="A620" s="15" t="s">
        <v>2409</v>
      </c>
      <c r="B620" s="8" t="s">
        <v>38</v>
      </c>
      <c r="C620" s="9" t="s">
        <v>1179</v>
      </c>
      <c r="D620" s="9" t="s">
        <v>1182</v>
      </c>
      <c r="E620" s="8" t="s">
        <v>1183</v>
      </c>
      <c r="F620" s="10">
        <v>0</v>
      </c>
      <c r="G620" s="10">
        <v>0</v>
      </c>
      <c r="H620" s="10">
        <v>0</v>
      </c>
      <c r="I620" s="10">
        <v>0</v>
      </c>
      <c r="J620" s="10">
        <v>0</v>
      </c>
      <c r="K620" s="10">
        <v>0</v>
      </c>
    </row>
    <row r="621" spans="1:11" ht="12.75" customHeight="1" outlineLevel="2">
      <c r="A621" s="15" t="s">
        <v>2410</v>
      </c>
      <c r="B621" s="8" t="s">
        <v>38</v>
      </c>
      <c r="C621" s="9" t="s">
        <v>1179</v>
      </c>
      <c r="D621" s="9" t="s">
        <v>1184</v>
      </c>
      <c r="E621" s="8" t="s">
        <v>1185</v>
      </c>
      <c r="F621" s="10">
        <v>0</v>
      </c>
      <c r="G621" s="10">
        <v>0</v>
      </c>
      <c r="H621" s="10">
        <v>0</v>
      </c>
      <c r="I621" s="10">
        <v>0</v>
      </c>
      <c r="J621" s="10">
        <v>0</v>
      </c>
      <c r="K621" s="10">
        <v>-35512</v>
      </c>
    </row>
    <row r="622" spans="1:11" ht="12.75" customHeight="1" outlineLevel="2">
      <c r="A622" s="15" t="s">
        <v>2411</v>
      </c>
      <c r="B622" s="8" t="s">
        <v>38</v>
      </c>
      <c r="C622" s="9" t="s">
        <v>1179</v>
      </c>
      <c r="D622" s="9" t="s">
        <v>1186</v>
      </c>
      <c r="E622" s="8" t="s">
        <v>1187</v>
      </c>
      <c r="F622" s="10">
        <v>-192040</v>
      </c>
      <c r="G622" s="10">
        <v>0</v>
      </c>
      <c r="H622" s="10">
        <v>-192040</v>
      </c>
      <c r="I622" s="10">
        <v>0</v>
      </c>
      <c r="J622" s="10">
        <v>-192040</v>
      </c>
      <c r="K622" s="10">
        <v>-256719</v>
      </c>
    </row>
    <row r="623" spans="1:11" ht="12.75" customHeight="1" outlineLevel="2">
      <c r="A623" s="15" t="s">
        <v>2412</v>
      </c>
      <c r="B623" s="8" t="s">
        <v>38</v>
      </c>
      <c r="C623" s="9" t="s">
        <v>1179</v>
      </c>
      <c r="D623" s="9" t="s">
        <v>1188</v>
      </c>
      <c r="E623" s="8" t="s">
        <v>1189</v>
      </c>
      <c r="F623" s="10">
        <v>0</v>
      </c>
      <c r="G623" s="10">
        <v>0</v>
      </c>
      <c r="H623" s="10">
        <v>0</v>
      </c>
      <c r="I623" s="10">
        <v>0</v>
      </c>
      <c r="J623" s="10">
        <v>0</v>
      </c>
      <c r="K623" s="10">
        <v>0</v>
      </c>
    </row>
    <row r="624" spans="1:11" ht="12.75" customHeight="1" outlineLevel="2">
      <c r="A624" s="15" t="s">
        <v>2413</v>
      </c>
      <c r="B624" s="8" t="s">
        <v>38</v>
      </c>
      <c r="C624" s="9" t="s">
        <v>1179</v>
      </c>
      <c r="D624" s="9" t="s">
        <v>1190</v>
      </c>
      <c r="E624" s="8" t="s">
        <v>1191</v>
      </c>
      <c r="F624" s="10">
        <v>0</v>
      </c>
      <c r="G624" s="10">
        <v>0</v>
      </c>
      <c r="H624" s="10">
        <v>0</v>
      </c>
      <c r="I624" s="10">
        <v>0</v>
      </c>
      <c r="J624" s="10">
        <v>0</v>
      </c>
      <c r="K624" s="10">
        <v>-541</v>
      </c>
    </row>
    <row r="625" spans="1:11" ht="12.75" customHeight="1" outlineLevel="2">
      <c r="A625" s="15" t="s">
        <v>2414</v>
      </c>
      <c r="B625" s="8" t="s">
        <v>38</v>
      </c>
      <c r="C625" s="9" t="s">
        <v>1179</v>
      </c>
      <c r="D625" s="9" t="s">
        <v>1192</v>
      </c>
      <c r="E625" s="8" t="s">
        <v>1193</v>
      </c>
      <c r="F625" s="10">
        <v>0</v>
      </c>
      <c r="G625" s="10">
        <v>0</v>
      </c>
      <c r="H625" s="10">
        <v>0</v>
      </c>
      <c r="I625" s="10">
        <v>0</v>
      </c>
      <c r="J625" s="10">
        <v>0</v>
      </c>
      <c r="K625" s="10">
        <v>0</v>
      </c>
    </row>
    <row r="626" spans="1:11" ht="12.75" customHeight="1" outlineLevel="2">
      <c r="A626" s="15" t="s">
        <v>2415</v>
      </c>
      <c r="B626" s="8" t="s">
        <v>38</v>
      </c>
      <c r="C626" s="9" t="s">
        <v>1179</v>
      </c>
      <c r="D626" s="9" t="s">
        <v>1194</v>
      </c>
      <c r="E626" s="8" t="s">
        <v>1195</v>
      </c>
      <c r="F626" s="10">
        <v>-46369</v>
      </c>
      <c r="G626" s="10">
        <v>0</v>
      </c>
      <c r="H626" s="10">
        <v>-46369</v>
      </c>
      <c r="I626" s="10">
        <v>0</v>
      </c>
      <c r="J626" s="10">
        <v>-46369</v>
      </c>
      <c r="K626" s="10">
        <v>-108478</v>
      </c>
    </row>
    <row r="627" spans="1:11" ht="12.75" customHeight="1" outlineLevel="2">
      <c r="A627" s="15" t="s">
        <v>2416</v>
      </c>
      <c r="B627" s="8" t="s">
        <v>38</v>
      </c>
      <c r="C627" s="9" t="s">
        <v>1179</v>
      </c>
      <c r="D627" s="9" t="s">
        <v>1196</v>
      </c>
      <c r="E627" s="8" t="s">
        <v>1197</v>
      </c>
      <c r="F627" s="10">
        <v>0</v>
      </c>
      <c r="G627" s="10">
        <v>0</v>
      </c>
      <c r="H627" s="10">
        <v>0</v>
      </c>
      <c r="I627" s="10">
        <v>0</v>
      </c>
      <c r="J627" s="10">
        <v>0</v>
      </c>
      <c r="K627" s="10">
        <v>-5998</v>
      </c>
    </row>
    <row r="628" spans="1:11" ht="12.75" customHeight="1" outlineLevel="2">
      <c r="A628" s="15" t="s">
        <v>2417</v>
      </c>
      <c r="B628" s="8" t="s">
        <v>38</v>
      </c>
      <c r="C628" s="9" t="s">
        <v>1179</v>
      </c>
      <c r="D628" s="9" t="s">
        <v>1198</v>
      </c>
      <c r="E628" s="8" t="s">
        <v>1199</v>
      </c>
      <c r="F628" s="10">
        <v>979743</v>
      </c>
      <c r="G628" s="10">
        <v>0</v>
      </c>
      <c r="H628" s="10">
        <v>979743</v>
      </c>
      <c r="I628" s="10">
        <v>0</v>
      </c>
      <c r="J628" s="10">
        <v>979743</v>
      </c>
      <c r="K628" s="10">
        <v>2406333</v>
      </c>
    </row>
    <row r="629" spans="1:11" ht="12.75" customHeight="1" outlineLevel="2">
      <c r="A629" s="15" t="s">
        <v>2418</v>
      </c>
      <c r="B629" s="8" t="s">
        <v>38</v>
      </c>
      <c r="C629" s="9" t="s">
        <v>1179</v>
      </c>
      <c r="D629" s="9" t="s">
        <v>1200</v>
      </c>
      <c r="E629" s="8" t="s">
        <v>1201</v>
      </c>
      <c r="F629" s="10">
        <v>0</v>
      </c>
      <c r="G629" s="10">
        <v>0</v>
      </c>
      <c r="H629" s="10">
        <v>0</v>
      </c>
      <c r="I629" s="10">
        <v>0</v>
      </c>
      <c r="J629" s="10">
        <v>0</v>
      </c>
      <c r="K629" s="10">
        <v>0</v>
      </c>
    </row>
    <row r="630" spans="1:11" ht="12.75" customHeight="1" outlineLevel="2">
      <c r="A630" s="15" t="s">
        <v>2419</v>
      </c>
      <c r="B630" s="8" t="s">
        <v>38</v>
      </c>
      <c r="C630" s="9" t="s">
        <v>1179</v>
      </c>
      <c r="D630" s="9" t="s">
        <v>1202</v>
      </c>
      <c r="E630" s="8" t="s">
        <v>1203</v>
      </c>
      <c r="F630" s="10">
        <v>0</v>
      </c>
      <c r="G630" s="10">
        <v>0</v>
      </c>
      <c r="H630" s="10">
        <v>0</v>
      </c>
      <c r="I630" s="10">
        <v>0</v>
      </c>
      <c r="J630" s="10">
        <v>0</v>
      </c>
      <c r="K630" s="10">
        <v>79367</v>
      </c>
    </row>
    <row r="631" spans="1:11" ht="12.75" customHeight="1" outlineLevel="2">
      <c r="A631" s="15" t="s">
        <v>2420</v>
      </c>
      <c r="B631" s="8" t="s">
        <v>38</v>
      </c>
      <c r="C631" s="9" t="s">
        <v>1179</v>
      </c>
      <c r="D631" s="9" t="s">
        <v>1204</v>
      </c>
      <c r="E631" s="8" t="s">
        <v>1205</v>
      </c>
      <c r="F631" s="10">
        <v>-222907</v>
      </c>
      <c r="G631" s="10">
        <v>0</v>
      </c>
      <c r="H631" s="10">
        <v>-222907</v>
      </c>
      <c r="I631" s="10">
        <v>0</v>
      </c>
      <c r="J631" s="10">
        <v>-222907</v>
      </c>
      <c r="K631" s="10">
        <v>-450602</v>
      </c>
    </row>
    <row r="632" spans="1:11" ht="12.75" customHeight="1" outlineLevel="2">
      <c r="A632" s="15" t="s">
        <v>2421</v>
      </c>
      <c r="B632" s="8" t="s">
        <v>38</v>
      </c>
      <c r="C632" s="9" t="s">
        <v>1179</v>
      </c>
      <c r="D632" s="9" t="s">
        <v>1206</v>
      </c>
      <c r="E632" s="8" t="s">
        <v>1207</v>
      </c>
      <c r="F632" s="10">
        <v>0</v>
      </c>
      <c r="G632" s="10">
        <v>0</v>
      </c>
      <c r="H632" s="10">
        <v>0</v>
      </c>
      <c r="I632" s="10">
        <v>0</v>
      </c>
      <c r="J632" s="10">
        <v>0</v>
      </c>
      <c r="K632" s="10">
        <v>0</v>
      </c>
    </row>
    <row r="633" spans="1:11" ht="12.75" customHeight="1" outlineLevel="2">
      <c r="A633" s="15" t="s">
        <v>2422</v>
      </c>
      <c r="B633" s="8" t="s">
        <v>38</v>
      </c>
      <c r="C633" s="9" t="s">
        <v>1179</v>
      </c>
      <c r="D633" s="9" t="s">
        <v>1208</v>
      </c>
      <c r="E633" s="8" t="s">
        <v>1209</v>
      </c>
      <c r="F633" s="10">
        <v>0</v>
      </c>
      <c r="G633" s="10">
        <v>0</v>
      </c>
      <c r="H633" s="10">
        <v>0</v>
      </c>
      <c r="I633" s="10">
        <v>0</v>
      </c>
      <c r="J633" s="10">
        <v>0</v>
      </c>
      <c r="K633" s="10">
        <v>0</v>
      </c>
    </row>
    <row r="634" spans="1:11" ht="12.75" customHeight="1" outlineLevel="2">
      <c r="A634" s="15" t="s">
        <v>2423</v>
      </c>
      <c r="B634" s="8" t="s">
        <v>38</v>
      </c>
      <c r="C634" s="9" t="s">
        <v>1179</v>
      </c>
      <c r="D634" s="9" t="s">
        <v>1210</v>
      </c>
      <c r="E634" s="8" t="s">
        <v>1211</v>
      </c>
      <c r="F634" s="10">
        <v>0</v>
      </c>
      <c r="G634" s="10">
        <v>0</v>
      </c>
      <c r="H634" s="10">
        <v>0</v>
      </c>
      <c r="I634" s="10">
        <v>0</v>
      </c>
      <c r="J634" s="10">
        <v>0</v>
      </c>
      <c r="K634" s="10">
        <v>0</v>
      </c>
    </row>
    <row r="635" spans="1:11" ht="12.75" customHeight="1" outlineLevel="2">
      <c r="A635" s="15" t="s">
        <v>2424</v>
      </c>
      <c r="B635" s="8" t="s">
        <v>38</v>
      </c>
      <c r="C635" s="9" t="s">
        <v>1179</v>
      </c>
      <c r="D635" s="9" t="s">
        <v>1212</v>
      </c>
      <c r="E635" s="8" t="s">
        <v>1213</v>
      </c>
      <c r="F635" s="10">
        <v>30989</v>
      </c>
      <c r="G635" s="10">
        <v>0</v>
      </c>
      <c r="H635" s="10">
        <v>30989</v>
      </c>
      <c r="I635" s="10">
        <v>0</v>
      </c>
      <c r="J635" s="10">
        <v>30989</v>
      </c>
      <c r="K635" s="10">
        <v>99484</v>
      </c>
    </row>
    <row r="636" spans="1:11" ht="12.75" customHeight="1" outlineLevel="2">
      <c r="A636" s="15" t="s">
        <v>2425</v>
      </c>
      <c r="B636" s="8" t="s">
        <v>38</v>
      </c>
      <c r="C636" s="9" t="s">
        <v>1179</v>
      </c>
      <c r="D636" s="9" t="s">
        <v>1214</v>
      </c>
      <c r="E636" s="8" t="s">
        <v>1215</v>
      </c>
      <c r="F636" s="10">
        <v>0</v>
      </c>
      <c r="G636" s="10">
        <v>0</v>
      </c>
      <c r="H636" s="10">
        <v>0</v>
      </c>
      <c r="I636" s="10">
        <v>0</v>
      </c>
      <c r="J636" s="10">
        <v>0</v>
      </c>
      <c r="K636" s="10">
        <v>6955</v>
      </c>
    </row>
    <row r="637" spans="1:11" ht="12.75" customHeight="1" outlineLevel="2">
      <c r="A637" s="15" t="s">
        <v>2426</v>
      </c>
      <c r="B637" s="8" t="s">
        <v>38</v>
      </c>
      <c r="C637" s="9" t="s">
        <v>1179</v>
      </c>
      <c r="D637" s="9" t="s">
        <v>1216</v>
      </c>
      <c r="E637" s="8" t="s">
        <v>1217</v>
      </c>
      <c r="F637" s="10">
        <v>363522</v>
      </c>
      <c r="G637" s="10">
        <v>0</v>
      </c>
      <c r="H637" s="10">
        <v>363522</v>
      </c>
      <c r="I637" s="10">
        <v>0</v>
      </c>
      <c r="J637" s="10">
        <v>363522</v>
      </c>
      <c r="K637" s="10">
        <v>754810</v>
      </c>
    </row>
    <row r="638" spans="1:11" ht="12.75" customHeight="1" outlineLevel="2">
      <c r="A638" s="15" t="s">
        <v>2427</v>
      </c>
      <c r="B638" s="8" t="s">
        <v>38</v>
      </c>
      <c r="C638" s="9" t="s">
        <v>1179</v>
      </c>
      <c r="D638" s="9" t="s">
        <v>1218</v>
      </c>
      <c r="E638" s="8" t="s">
        <v>1219</v>
      </c>
      <c r="F638" s="10">
        <v>0</v>
      </c>
      <c r="G638" s="10">
        <v>0</v>
      </c>
      <c r="H638" s="10">
        <v>0</v>
      </c>
      <c r="I638" s="10">
        <v>0</v>
      </c>
      <c r="J638" s="10">
        <v>0</v>
      </c>
      <c r="K638" s="10">
        <v>0</v>
      </c>
    </row>
    <row r="639" spans="1:11" ht="12.75" customHeight="1" outlineLevel="2">
      <c r="A639" s="15" t="s">
        <v>2428</v>
      </c>
      <c r="B639" s="8" t="s">
        <v>38</v>
      </c>
      <c r="C639" s="9" t="s">
        <v>1179</v>
      </c>
      <c r="D639" s="9" t="s">
        <v>1220</v>
      </c>
      <c r="E639" s="8" t="s">
        <v>1221</v>
      </c>
      <c r="F639" s="10">
        <v>0</v>
      </c>
      <c r="G639" s="10">
        <v>0</v>
      </c>
      <c r="H639" s="10">
        <v>0</v>
      </c>
      <c r="I639" s="10">
        <v>0</v>
      </c>
      <c r="J639" s="10">
        <v>0</v>
      </c>
      <c r="K639" s="10">
        <v>4485</v>
      </c>
    </row>
    <row r="640" spans="1:11" ht="12.75" customHeight="1" outlineLevel="2">
      <c r="A640" s="15" t="s">
        <v>2429</v>
      </c>
      <c r="B640" s="8" t="s">
        <v>38</v>
      </c>
      <c r="C640" s="9" t="s">
        <v>1179</v>
      </c>
      <c r="D640" s="9" t="s">
        <v>1222</v>
      </c>
      <c r="E640" s="8" t="s">
        <v>1223</v>
      </c>
      <c r="F640" s="10">
        <v>-39550</v>
      </c>
      <c r="G640" s="10">
        <v>0</v>
      </c>
      <c r="H640" s="10">
        <v>-39550</v>
      </c>
      <c r="I640" s="10">
        <v>0</v>
      </c>
      <c r="J640" s="10">
        <v>-39550</v>
      </c>
      <c r="K640" s="10">
        <v>-112429</v>
      </c>
    </row>
    <row r="641" spans="1:11" ht="12.75" customHeight="1" outlineLevel="2">
      <c r="A641" s="15" t="s">
        <v>2430</v>
      </c>
      <c r="B641" s="8" t="s">
        <v>38</v>
      </c>
      <c r="C641" s="9" t="s">
        <v>1179</v>
      </c>
      <c r="D641" s="9" t="s">
        <v>1224</v>
      </c>
      <c r="E641" s="8" t="s">
        <v>1225</v>
      </c>
      <c r="F641" s="10">
        <v>0</v>
      </c>
      <c r="G641" s="10">
        <v>0</v>
      </c>
      <c r="H641" s="10">
        <v>0</v>
      </c>
      <c r="I641" s="10">
        <v>0</v>
      </c>
      <c r="J641" s="10">
        <v>0</v>
      </c>
      <c r="K641" s="10">
        <v>0</v>
      </c>
    </row>
    <row r="642" spans="1:11" ht="12.75" customHeight="1" outlineLevel="2">
      <c r="A642" s="15" t="s">
        <v>2431</v>
      </c>
      <c r="B642" s="8" t="s">
        <v>38</v>
      </c>
      <c r="C642" s="9" t="s">
        <v>1179</v>
      </c>
      <c r="D642" s="9" t="s">
        <v>1226</v>
      </c>
      <c r="E642" s="8" t="s">
        <v>1227</v>
      </c>
      <c r="F642" s="10">
        <v>0</v>
      </c>
      <c r="G642" s="10">
        <v>0</v>
      </c>
      <c r="H642" s="10">
        <v>0</v>
      </c>
      <c r="I642" s="10">
        <v>0</v>
      </c>
      <c r="J642" s="10">
        <v>0</v>
      </c>
      <c r="K642" s="10">
        <v>0</v>
      </c>
    </row>
    <row r="643" spans="1:11" ht="12.75" customHeight="1" outlineLevel="2">
      <c r="A643" s="15" t="s">
        <v>2432</v>
      </c>
      <c r="B643" s="8" t="s">
        <v>38</v>
      </c>
      <c r="C643" s="9" t="s">
        <v>1179</v>
      </c>
      <c r="D643" s="9" t="s">
        <v>1228</v>
      </c>
      <c r="E643" s="8" t="s">
        <v>1229</v>
      </c>
      <c r="F643" s="10">
        <v>0</v>
      </c>
      <c r="G643" s="10">
        <v>0</v>
      </c>
      <c r="H643" s="10">
        <v>0</v>
      </c>
      <c r="I643" s="10">
        <v>0</v>
      </c>
      <c r="J643" s="10">
        <v>0</v>
      </c>
      <c r="K643" s="10">
        <v>0</v>
      </c>
    </row>
    <row r="644" spans="1:11" ht="12.75" customHeight="1" outlineLevel="2">
      <c r="A644" s="15" t="s">
        <v>2433</v>
      </c>
      <c r="B644" s="8" t="s">
        <v>38</v>
      </c>
      <c r="C644" s="9" t="s">
        <v>1179</v>
      </c>
      <c r="D644" s="9" t="s">
        <v>1230</v>
      </c>
      <c r="E644" s="8" t="s">
        <v>1231</v>
      </c>
      <c r="F644" s="10">
        <v>24237</v>
      </c>
      <c r="G644" s="10">
        <v>0</v>
      </c>
      <c r="H644" s="10">
        <v>24237</v>
      </c>
      <c r="I644" s="10">
        <v>0</v>
      </c>
      <c r="J644" s="10">
        <v>24237</v>
      </c>
      <c r="K644" s="10">
        <v>71130</v>
      </c>
    </row>
    <row r="645" spans="1:11" ht="12.75" customHeight="1" outlineLevel="2">
      <c r="A645" s="15" t="s">
        <v>2434</v>
      </c>
      <c r="B645" s="8" t="s">
        <v>38</v>
      </c>
      <c r="C645" s="9" t="s">
        <v>1179</v>
      </c>
      <c r="D645" s="9" t="s">
        <v>1232</v>
      </c>
      <c r="E645" s="8" t="s">
        <v>1233</v>
      </c>
      <c r="F645" s="10">
        <v>0</v>
      </c>
      <c r="G645" s="10">
        <v>0</v>
      </c>
      <c r="H645" s="10">
        <v>0</v>
      </c>
      <c r="I645" s="10">
        <v>0</v>
      </c>
      <c r="J645" s="10">
        <v>0</v>
      </c>
      <c r="K645" s="10">
        <v>10015</v>
      </c>
    </row>
    <row r="646" spans="1:11" ht="12.75" customHeight="1" outlineLevel="1" thickBot="1">
      <c r="A646" s="15" t="s">
        <v>2435</v>
      </c>
      <c r="C646" s="9" t="s">
        <v>1179</v>
      </c>
      <c r="E646" s="11" t="s">
        <v>1792</v>
      </c>
      <c r="F646" s="12">
        <v>1202103</v>
      </c>
      <c r="G646" s="12">
        <v>0</v>
      </c>
      <c r="H646" s="12">
        <v>1202103</v>
      </c>
      <c r="I646" s="12">
        <v>0</v>
      </c>
      <c r="J646" s="12">
        <v>1202103</v>
      </c>
      <c r="K646" s="12">
        <v>3309752</v>
      </c>
    </row>
    <row r="647" spans="1:11" ht="12.75" customHeight="1" outlineLevel="2" thickTop="1">
      <c r="A647" s="15" t="s">
        <v>38</v>
      </c>
      <c r="C647" s="9" t="s">
        <v>1234</v>
      </c>
    </row>
    <row r="648" spans="1:11" ht="12.75" customHeight="1" outlineLevel="2">
      <c r="A648" s="15" t="s">
        <v>2436</v>
      </c>
      <c r="B648" s="8" t="s">
        <v>38</v>
      </c>
      <c r="C648" s="9" t="s">
        <v>1234</v>
      </c>
      <c r="D648" s="9" t="s">
        <v>1235</v>
      </c>
      <c r="E648" s="8" t="s">
        <v>1236</v>
      </c>
      <c r="F648" s="10">
        <v>-2264714</v>
      </c>
      <c r="G648" s="10">
        <v>-29581</v>
      </c>
      <c r="H648" s="10">
        <v>-2294295</v>
      </c>
      <c r="I648" s="10">
        <v>0</v>
      </c>
      <c r="J648" s="10">
        <v>-2294295</v>
      </c>
      <c r="K648" s="10">
        <v>-178871</v>
      </c>
    </row>
    <row r="649" spans="1:11" ht="12.75" customHeight="1" outlineLevel="2">
      <c r="A649" s="15" t="s">
        <v>2437</v>
      </c>
      <c r="B649" s="8" t="s">
        <v>38</v>
      </c>
      <c r="C649" s="9" t="s">
        <v>1234</v>
      </c>
      <c r="D649" s="9" t="s">
        <v>1237</v>
      </c>
      <c r="E649" s="8" t="s">
        <v>1238</v>
      </c>
      <c r="F649" s="10">
        <v>-3523384</v>
      </c>
      <c r="G649" s="10">
        <v>0</v>
      </c>
      <c r="H649" s="10">
        <v>-3523384</v>
      </c>
      <c r="I649" s="10">
        <v>0</v>
      </c>
      <c r="J649" s="10">
        <v>-3523384</v>
      </c>
      <c r="K649" s="10">
        <v>0</v>
      </c>
    </row>
    <row r="650" spans="1:11" ht="12.75" customHeight="1" outlineLevel="2">
      <c r="A650" s="15" t="s">
        <v>2438</v>
      </c>
      <c r="B650" s="8" t="s">
        <v>38</v>
      </c>
      <c r="C650" s="9" t="s">
        <v>1234</v>
      </c>
      <c r="D650" s="9" t="s">
        <v>1239</v>
      </c>
      <c r="E650" s="8" t="s">
        <v>1240</v>
      </c>
      <c r="F650" s="10">
        <v>0</v>
      </c>
      <c r="G650" s="10">
        <v>0</v>
      </c>
      <c r="H650" s="10">
        <v>0</v>
      </c>
      <c r="I650" s="10">
        <v>0</v>
      </c>
      <c r="J650" s="10">
        <v>0</v>
      </c>
      <c r="K650" s="10">
        <v>0</v>
      </c>
    </row>
    <row r="651" spans="1:11" ht="12.75" customHeight="1" outlineLevel="2">
      <c r="A651" s="15" t="s">
        <v>2439</v>
      </c>
      <c r="B651" s="8" t="s">
        <v>38</v>
      </c>
      <c r="C651" s="9" t="s">
        <v>1234</v>
      </c>
      <c r="D651" s="9" t="s">
        <v>1241</v>
      </c>
      <c r="E651" s="8" t="s">
        <v>1242</v>
      </c>
      <c r="F651" s="10">
        <v>0</v>
      </c>
      <c r="G651" s="10">
        <v>0</v>
      </c>
      <c r="H651" s="10">
        <v>0</v>
      </c>
      <c r="I651" s="10">
        <v>0</v>
      </c>
      <c r="J651" s="10">
        <v>0</v>
      </c>
      <c r="K651" s="10">
        <v>0</v>
      </c>
    </row>
    <row r="652" spans="1:11" ht="12.75" customHeight="1" outlineLevel="2">
      <c r="A652" s="15" t="s">
        <v>2440</v>
      </c>
      <c r="B652" s="8" t="s">
        <v>38</v>
      </c>
      <c r="C652" s="9" t="s">
        <v>1234</v>
      </c>
      <c r="D652" s="9" t="s">
        <v>1243</v>
      </c>
      <c r="E652" s="8" t="s">
        <v>1244</v>
      </c>
      <c r="F652" s="10">
        <v>0</v>
      </c>
      <c r="G652" s="10">
        <v>0</v>
      </c>
      <c r="H652" s="10">
        <v>0</v>
      </c>
      <c r="I652" s="10">
        <v>0</v>
      </c>
      <c r="J652" s="10">
        <v>0</v>
      </c>
      <c r="K652" s="10">
        <v>0</v>
      </c>
    </row>
    <row r="653" spans="1:11" ht="12.75" customHeight="1" outlineLevel="2">
      <c r="A653" s="15" t="s">
        <v>2441</v>
      </c>
      <c r="B653" s="8" t="s">
        <v>38</v>
      </c>
      <c r="C653" s="9" t="s">
        <v>1234</v>
      </c>
      <c r="D653" s="9" t="s">
        <v>1245</v>
      </c>
      <c r="E653" s="8" t="s">
        <v>1246</v>
      </c>
      <c r="F653" s="10">
        <v>0</v>
      </c>
      <c r="G653" s="10">
        <v>0</v>
      </c>
      <c r="H653" s="10">
        <v>0</v>
      </c>
      <c r="I653" s="10">
        <v>0</v>
      </c>
      <c r="J653" s="10">
        <v>0</v>
      </c>
      <c r="K653" s="10">
        <v>0</v>
      </c>
    </row>
    <row r="654" spans="1:11" ht="12.75" customHeight="1" outlineLevel="2">
      <c r="A654" s="15" t="s">
        <v>2442</v>
      </c>
      <c r="B654" s="8" t="s">
        <v>38</v>
      </c>
      <c r="C654" s="9" t="s">
        <v>1234</v>
      </c>
      <c r="D654" s="9" t="s">
        <v>1247</v>
      </c>
      <c r="E654" s="8" t="s">
        <v>1248</v>
      </c>
      <c r="F654" s="10">
        <v>0</v>
      </c>
      <c r="G654" s="10">
        <v>0</v>
      </c>
      <c r="H654" s="10">
        <v>0</v>
      </c>
      <c r="I654" s="10">
        <v>0</v>
      </c>
      <c r="J654" s="10">
        <v>0</v>
      </c>
      <c r="K654" s="10">
        <v>0</v>
      </c>
    </row>
    <row r="655" spans="1:11" ht="12.75" customHeight="1" outlineLevel="2">
      <c r="A655" s="15" t="s">
        <v>2443</v>
      </c>
      <c r="B655" s="8" t="s">
        <v>38</v>
      </c>
      <c r="C655" s="9" t="s">
        <v>1234</v>
      </c>
      <c r="D655" s="9" t="s">
        <v>1249</v>
      </c>
      <c r="E655" s="8" t="s">
        <v>1250</v>
      </c>
      <c r="F655" s="10">
        <v>0</v>
      </c>
      <c r="G655" s="10">
        <v>0</v>
      </c>
      <c r="H655" s="10">
        <v>0</v>
      </c>
      <c r="I655" s="10">
        <v>0</v>
      </c>
      <c r="J655" s="10">
        <v>0</v>
      </c>
      <c r="K655" s="10">
        <v>0</v>
      </c>
    </row>
    <row r="656" spans="1:11" ht="12.75" customHeight="1" outlineLevel="2">
      <c r="A656" s="15" t="s">
        <v>2444</v>
      </c>
      <c r="B656" s="8" t="s">
        <v>38</v>
      </c>
      <c r="C656" s="9" t="s">
        <v>1234</v>
      </c>
      <c r="D656" s="9" t="s">
        <v>1251</v>
      </c>
      <c r="E656" s="8" t="s">
        <v>1252</v>
      </c>
      <c r="F656" s="10">
        <v>-78750</v>
      </c>
      <c r="G656" s="10">
        <v>0</v>
      </c>
      <c r="H656" s="10">
        <v>-78750</v>
      </c>
      <c r="I656" s="10">
        <v>0</v>
      </c>
      <c r="J656" s="10">
        <v>-78750</v>
      </c>
      <c r="K656" s="10">
        <v>-56250</v>
      </c>
    </row>
    <row r="657" spans="1:11" ht="12.75" customHeight="1" outlineLevel="2">
      <c r="A657" s="15" t="s">
        <v>2445</v>
      </c>
      <c r="B657" s="8" t="s">
        <v>38</v>
      </c>
      <c r="C657" s="9" t="s">
        <v>1234</v>
      </c>
      <c r="D657" s="9" t="s">
        <v>1253</v>
      </c>
      <c r="E657" s="8" t="s">
        <v>1254</v>
      </c>
      <c r="F657" s="10">
        <v>0</v>
      </c>
      <c r="G657" s="10">
        <v>0</v>
      </c>
      <c r="H657" s="10">
        <v>0</v>
      </c>
      <c r="I657" s="10">
        <v>0</v>
      </c>
      <c r="J657" s="10">
        <v>0</v>
      </c>
      <c r="K657" s="10">
        <v>0</v>
      </c>
    </row>
    <row r="658" spans="1:11" ht="12.75" customHeight="1" outlineLevel="2">
      <c r="A658" s="15" t="s">
        <v>2446</v>
      </c>
      <c r="B658" s="8" t="s">
        <v>38</v>
      </c>
      <c r="C658" s="9" t="s">
        <v>1234</v>
      </c>
      <c r="D658" s="9" t="s">
        <v>1255</v>
      </c>
      <c r="E658" s="8" t="s">
        <v>1256</v>
      </c>
      <c r="F658" s="10">
        <v>0</v>
      </c>
      <c r="G658" s="10">
        <v>0</v>
      </c>
      <c r="H658" s="10">
        <v>0</v>
      </c>
      <c r="I658" s="10">
        <v>0</v>
      </c>
      <c r="J658" s="10">
        <v>0</v>
      </c>
      <c r="K658" s="10">
        <v>0</v>
      </c>
    </row>
    <row r="659" spans="1:11" ht="12.75" customHeight="1" outlineLevel="2">
      <c r="A659" s="15" t="s">
        <v>2447</v>
      </c>
      <c r="B659" s="8" t="s">
        <v>38</v>
      </c>
      <c r="C659" s="9" t="s">
        <v>1234</v>
      </c>
      <c r="D659" s="9" t="s">
        <v>1257</v>
      </c>
      <c r="E659" s="8" t="s">
        <v>1258</v>
      </c>
      <c r="F659" s="10">
        <v>0</v>
      </c>
      <c r="G659" s="10">
        <v>0</v>
      </c>
      <c r="H659" s="10">
        <v>0</v>
      </c>
      <c r="I659" s="10">
        <v>0</v>
      </c>
      <c r="J659" s="10">
        <v>0</v>
      </c>
      <c r="K659" s="10">
        <v>0</v>
      </c>
    </row>
    <row r="660" spans="1:11" ht="12.75" customHeight="1" outlineLevel="2">
      <c r="A660" s="15" t="s">
        <v>2448</v>
      </c>
      <c r="B660" s="8" t="s">
        <v>38</v>
      </c>
      <c r="C660" s="9" t="s">
        <v>1234</v>
      </c>
      <c r="D660" s="9" t="s">
        <v>1259</v>
      </c>
      <c r="E660" s="8" t="s">
        <v>1260</v>
      </c>
      <c r="F660" s="10">
        <v>0</v>
      </c>
      <c r="G660" s="10">
        <v>0</v>
      </c>
      <c r="H660" s="10">
        <v>0</v>
      </c>
      <c r="I660" s="10">
        <v>0</v>
      </c>
      <c r="J660" s="10">
        <v>0</v>
      </c>
      <c r="K660" s="10">
        <v>0</v>
      </c>
    </row>
    <row r="661" spans="1:11" ht="12.75" customHeight="1" outlineLevel="2">
      <c r="A661" s="15" t="s">
        <v>2449</v>
      </c>
      <c r="B661" s="8" t="s">
        <v>38</v>
      </c>
      <c r="C661" s="9" t="s">
        <v>1234</v>
      </c>
      <c r="D661" s="9" t="s">
        <v>1261</v>
      </c>
      <c r="E661" s="8" t="s">
        <v>1262</v>
      </c>
      <c r="F661" s="10">
        <v>0</v>
      </c>
      <c r="G661" s="10">
        <v>0</v>
      </c>
      <c r="H661" s="10">
        <v>0</v>
      </c>
      <c r="I661" s="10">
        <v>0</v>
      </c>
      <c r="J661" s="10">
        <v>0</v>
      </c>
      <c r="K661" s="10">
        <v>0</v>
      </c>
    </row>
    <row r="662" spans="1:11" ht="12.75" customHeight="1" outlineLevel="2">
      <c r="A662" s="15" t="s">
        <v>2450</v>
      </c>
      <c r="B662" s="8" t="s">
        <v>38</v>
      </c>
      <c r="C662" s="9" t="s">
        <v>1234</v>
      </c>
      <c r="D662" s="9" t="s">
        <v>1263</v>
      </c>
      <c r="E662" s="8" t="s">
        <v>1264</v>
      </c>
      <c r="F662" s="10">
        <v>15000</v>
      </c>
      <c r="G662" s="10">
        <v>0</v>
      </c>
      <c r="H662" s="10">
        <v>15000</v>
      </c>
      <c r="I662" s="10">
        <v>0</v>
      </c>
      <c r="J662" s="10">
        <v>15000</v>
      </c>
      <c r="K662" s="10">
        <v>0</v>
      </c>
    </row>
    <row r="663" spans="1:11" ht="12.75" customHeight="1" outlineLevel="2">
      <c r="A663" s="15" t="s">
        <v>2451</v>
      </c>
      <c r="B663" s="8" t="s">
        <v>38</v>
      </c>
      <c r="C663" s="9" t="s">
        <v>1234</v>
      </c>
      <c r="D663" s="9" t="s">
        <v>1265</v>
      </c>
      <c r="E663" s="8" t="s">
        <v>1266</v>
      </c>
      <c r="F663" s="10">
        <v>0</v>
      </c>
      <c r="G663" s="10">
        <v>0</v>
      </c>
      <c r="H663" s="10">
        <v>0</v>
      </c>
      <c r="I663" s="10">
        <v>0</v>
      </c>
      <c r="J663" s="10">
        <v>0</v>
      </c>
      <c r="K663" s="10">
        <v>0</v>
      </c>
    </row>
    <row r="664" spans="1:11" ht="12.75" customHeight="1" outlineLevel="2">
      <c r="A664" s="15" t="s">
        <v>2452</v>
      </c>
      <c r="B664" s="8" t="s">
        <v>38</v>
      </c>
      <c r="C664" s="9" t="s">
        <v>1234</v>
      </c>
      <c r="D664" s="9" t="s">
        <v>1267</v>
      </c>
      <c r="E664" s="8" t="s">
        <v>1268</v>
      </c>
      <c r="F664" s="10">
        <v>0</v>
      </c>
      <c r="G664" s="10">
        <v>0</v>
      </c>
      <c r="H664" s="10">
        <v>0</v>
      </c>
      <c r="I664" s="10">
        <v>0</v>
      </c>
      <c r="J664" s="10">
        <v>0</v>
      </c>
      <c r="K664" s="10">
        <v>-48000</v>
      </c>
    </row>
    <row r="665" spans="1:11" ht="12.75" customHeight="1" outlineLevel="2">
      <c r="A665" s="15" t="s">
        <v>2453</v>
      </c>
      <c r="B665" s="8" t="s">
        <v>38</v>
      </c>
      <c r="C665" s="9" t="s">
        <v>1234</v>
      </c>
      <c r="D665" s="9" t="s">
        <v>1269</v>
      </c>
      <c r="E665" s="8" t="s">
        <v>1270</v>
      </c>
      <c r="F665" s="10">
        <v>-94500</v>
      </c>
      <c r="G665" s="10">
        <v>0</v>
      </c>
      <c r="H665" s="10">
        <v>-94500</v>
      </c>
      <c r="I665" s="10">
        <v>0</v>
      </c>
      <c r="J665" s="10">
        <v>-94500</v>
      </c>
      <c r="K665" s="10">
        <v>0</v>
      </c>
    </row>
    <row r="666" spans="1:11" ht="12.75" customHeight="1" outlineLevel="1" thickBot="1">
      <c r="A666" s="15" t="s">
        <v>2454</v>
      </c>
      <c r="C666" s="9" t="s">
        <v>1234</v>
      </c>
      <c r="E666" s="11" t="s">
        <v>1793</v>
      </c>
      <c r="F666" s="12">
        <v>-5946348</v>
      </c>
      <c r="G666" s="12">
        <v>-29581</v>
      </c>
      <c r="H666" s="12">
        <v>-5975929</v>
      </c>
      <c r="I666" s="12">
        <v>0</v>
      </c>
      <c r="J666" s="12">
        <v>-5975929</v>
      </c>
      <c r="K666" s="12">
        <v>-283121</v>
      </c>
    </row>
    <row r="667" spans="1:11" ht="12.75" customHeight="1" outlineLevel="2" thickTop="1">
      <c r="A667" s="15" t="s">
        <v>38</v>
      </c>
      <c r="C667" s="9" t="s">
        <v>1271</v>
      </c>
    </row>
    <row r="668" spans="1:11" ht="12.75" customHeight="1" outlineLevel="2">
      <c r="A668" s="15" t="s">
        <v>2455</v>
      </c>
      <c r="B668" s="8" t="s">
        <v>38</v>
      </c>
      <c r="C668" s="9" t="s">
        <v>1271</v>
      </c>
      <c r="D668" s="9" t="s">
        <v>1272</v>
      </c>
      <c r="E668" s="8" t="s">
        <v>1273</v>
      </c>
      <c r="F668" s="10">
        <v>-4057379</v>
      </c>
      <c r="G668" s="10">
        <v>0</v>
      </c>
      <c r="H668" s="10">
        <v>-4057379</v>
      </c>
      <c r="I668" s="10">
        <v>0</v>
      </c>
      <c r="J668" s="10">
        <v>-4057379</v>
      </c>
      <c r="K668" s="10">
        <v>0</v>
      </c>
    </row>
    <row r="669" spans="1:11" ht="12.75" customHeight="1" outlineLevel="2">
      <c r="A669" s="15" t="s">
        <v>2456</v>
      </c>
      <c r="B669" s="8" t="s">
        <v>38</v>
      </c>
      <c r="C669" s="9" t="s">
        <v>1271</v>
      </c>
      <c r="D669" s="9" t="s">
        <v>1274</v>
      </c>
      <c r="E669" s="8" t="s">
        <v>1275</v>
      </c>
      <c r="F669" s="10">
        <v>0</v>
      </c>
      <c r="G669" s="10">
        <v>0</v>
      </c>
      <c r="H669" s="10">
        <v>0</v>
      </c>
      <c r="I669" s="10">
        <v>0</v>
      </c>
      <c r="J669" s="10">
        <v>0</v>
      </c>
      <c r="K669" s="10">
        <v>0</v>
      </c>
    </row>
    <row r="670" spans="1:11" ht="12.75" customHeight="1" outlineLevel="2">
      <c r="A670" s="15" t="s">
        <v>2457</v>
      </c>
      <c r="B670" s="8" t="s">
        <v>38</v>
      </c>
      <c r="C670" s="9" t="s">
        <v>1271</v>
      </c>
      <c r="D670" s="9" t="s">
        <v>1276</v>
      </c>
      <c r="E670" s="8" t="s">
        <v>1277</v>
      </c>
      <c r="F670" s="10">
        <v>-185300</v>
      </c>
      <c r="G670" s="10">
        <v>0</v>
      </c>
      <c r="H670" s="10">
        <v>-185300</v>
      </c>
      <c r="I670" s="10">
        <v>0</v>
      </c>
      <c r="J670" s="10">
        <v>-185300</v>
      </c>
      <c r="K670" s="10">
        <v>0</v>
      </c>
    </row>
    <row r="671" spans="1:11" ht="12.75" customHeight="1" outlineLevel="2">
      <c r="A671" s="15" t="s">
        <v>2458</v>
      </c>
      <c r="B671" s="8" t="s">
        <v>38</v>
      </c>
      <c r="C671" s="9" t="s">
        <v>1271</v>
      </c>
      <c r="D671" s="9" t="s">
        <v>1278</v>
      </c>
      <c r="E671" s="8" t="s">
        <v>238</v>
      </c>
      <c r="F671" s="10">
        <v>-110450</v>
      </c>
      <c r="G671" s="10">
        <v>0</v>
      </c>
      <c r="H671" s="10">
        <v>-110450</v>
      </c>
      <c r="I671" s="10">
        <v>0</v>
      </c>
      <c r="J671" s="10">
        <v>-110450</v>
      </c>
      <c r="K671" s="10">
        <v>0</v>
      </c>
    </row>
    <row r="672" spans="1:11" ht="12.75" customHeight="1" outlineLevel="1" thickBot="1">
      <c r="A672" s="15" t="s">
        <v>2459</v>
      </c>
      <c r="C672" s="9" t="s">
        <v>1271</v>
      </c>
      <c r="E672" s="11" t="s">
        <v>1794</v>
      </c>
      <c r="F672" s="12">
        <v>-4353129</v>
      </c>
      <c r="G672" s="12">
        <v>0</v>
      </c>
      <c r="H672" s="12">
        <v>-4353129</v>
      </c>
      <c r="I672" s="12">
        <v>0</v>
      </c>
      <c r="J672" s="12">
        <v>-4353129</v>
      </c>
      <c r="K672" s="12">
        <v>0</v>
      </c>
    </row>
    <row r="673" spans="1:11" ht="12.75" customHeight="1" outlineLevel="2" thickTop="1">
      <c r="A673" s="15" t="s">
        <v>38</v>
      </c>
      <c r="C673" s="9" t="s">
        <v>1279</v>
      </c>
    </row>
    <row r="674" spans="1:11" ht="12.75" customHeight="1" outlineLevel="2">
      <c r="A674" s="15" t="s">
        <v>2460</v>
      </c>
      <c r="B674" s="8" t="s">
        <v>38</v>
      </c>
      <c r="C674" s="9" t="s">
        <v>1279</v>
      </c>
      <c r="D674" s="9" t="s">
        <v>1280</v>
      </c>
      <c r="E674" s="8" t="s">
        <v>1281</v>
      </c>
      <c r="F674" s="10">
        <v>-800927</v>
      </c>
      <c r="G674" s="10">
        <v>0</v>
      </c>
      <c r="H674" s="10">
        <v>-800927</v>
      </c>
      <c r="I674" s="10">
        <v>0</v>
      </c>
      <c r="J674" s="10">
        <v>-800927</v>
      </c>
      <c r="K674" s="10">
        <v>-1552017</v>
      </c>
    </row>
    <row r="675" spans="1:11" ht="12.75" customHeight="1" outlineLevel="2">
      <c r="A675" s="15" t="s">
        <v>2461</v>
      </c>
      <c r="B675" s="8" t="s">
        <v>38</v>
      </c>
      <c r="C675" s="9" t="s">
        <v>1279</v>
      </c>
      <c r="D675" s="9" t="s">
        <v>1282</v>
      </c>
      <c r="E675" s="8" t="s">
        <v>1283</v>
      </c>
      <c r="F675" s="10">
        <v>-1800136</v>
      </c>
      <c r="G675" s="10">
        <v>0</v>
      </c>
      <c r="H675" s="10">
        <v>-1800136</v>
      </c>
      <c r="I675" s="10">
        <v>0</v>
      </c>
      <c r="J675" s="10">
        <v>-1800136</v>
      </c>
      <c r="K675" s="10">
        <v>0</v>
      </c>
    </row>
    <row r="676" spans="1:11" ht="12.75" customHeight="1" outlineLevel="2">
      <c r="A676" s="15" t="s">
        <v>2462</v>
      </c>
      <c r="B676" s="8" t="s">
        <v>38</v>
      </c>
      <c r="C676" s="9" t="s">
        <v>1279</v>
      </c>
      <c r="D676" s="9" t="s">
        <v>1284</v>
      </c>
      <c r="E676" s="8" t="s">
        <v>1285</v>
      </c>
      <c r="F676" s="10">
        <v>0</v>
      </c>
      <c r="G676" s="10">
        <v>0</v>
      </c>
      <c r="H676" s="10">
        <v>0</v>
      </c>
      <c r="I676" s="10">
        <v>0</v>
      </c>
      <c r="J676" s="10">
        <v>0</v>
      </c>
      <c r="K676" s="10">
        <v>0</v>
      </c>
    </row>
    <row r="677" spans="1:11" ht="12.75" customHeight="1" outlineLevel="2">
      <c r="A677" s="15" t="s">
        <v>2463</v>
      </c>
      <c r="B677" s="8" t="s">
        <v>38</v>
      </c>
      <c r="C677" s="9" t="s">
        <v>1279</v>
      </c>
      <c r="D677" s="9" t="s">
        <v>1286</v>
      </c>
      <c r="E677" s="8" t="s">
        <v>1287</v>
      </c>
      <c r="F677" s="10">
        <v>0</v>
      </c>
      <c r="G677" s="10">
        <v>0</v>
      </c>
      <c r="H677" s="10">
        <v>0</v>
      </c>
      <c r="I677" s="10">
        <v>0</v>
      </c>
      <c r="J677" s="10">
        <v>0</v>
      </c>
      <c r="K677" s="10">
        <v>0</v>
      </c>
    </row>
    <row r="678" spans="1:11" ht="12.75" customHeight="1" outlineLevel="2">
      <c r="A678" s="15" t="s">
        <v>2464</v>
      </c>
      <c r="B678" s="8" t="s">
        <v>38</v>
      </c>
      <c r="C678" s="9" t="s">
        <v>1279</v>
      </c>
      <c r="D678" s="9" t="s">
        <v>1288</v>
      </c>
      <c r="E678" s="8" t="s">
        <v>1289</v>
      </c>
      <c r="F678" s="10">
        <v>0</v>
      </c>
      <c r="G678" s="10">
        <v>0</v>
      </c>
      <c r="H678" s="10">
        <v>0</v>
      </c>
      <c r="I678" s="10">
        <v>0</v>
      </c>
      <c r="J678" s="10">
        <v>0</v>
      </c>
      <c r="K678" s="10">
        <v>0</v>
      </c>
    </row>
    <row r="679" spans="1:11" ht="12.75" customHeight="1" outlineLevel="1" thickBot="1">
      <c r="A679" s="15" t="s">
        <v>2465</v>
      </c>
      <c r="C679" s="9" t="s">
        <v>1279</v>
      </c>
      <c r="E679" s="11" t="s">
        <v>1795</v>
      </c>
      <c r="F679" s="12">
        <v>-2601063</v>
      </c>
      <c r="G679" s="12">
        <v>0</v>
      </c>
      <c r="H679" s="12">
        <v>-2601063</v>
      </c>
      <c r="I679" s="12">
        <v>0</v>
      </c>
      <c r="J679" s="12">
        <v>-2601063</v>
      </c>
      <c r="K679" s="12">
        <v>-1552017</v>
      </c>
    </row>
    <row r="680" spans="1:11" ht="12.75" customHeight="1" outlineLevel="2" thickTop="1">
      <c r="A680" s="15" t="s">
        <v>38</v>
      </c>
      <c r="C680" s="9" t="s">
        <v>1290</v>
      </c>
    </row>
    <row r="681" spans="1:11" ht="12.75" customHeight="1" outlineLevel="2">
      <c r="A681" s="15" t="s">
        <v>2466</v>
      </c>
      <c r="B681" s="8" t="s">
        <v>38</v>
      </c>
      <c r="C681" s="9" t="s">
        <v>1290</v>
      </c>
      <c r="D681" s="9" t="s">
        <v>1291</v>
      </c>
      <c r="E681" s="8" t="s">
        <v>1292</v>
      </c>
      <c r="F681" s="10">
        <v>0</v>
      </c>
      <c r="G681" s="10">
        <v>0</v>
      </c>
      <c r="H681" s="10">
        <v>0</v>
      </c>
      <c r="I681" s="10">
        <v>0</v>
      </c>
      <c r="J681" s="10">
        <v>0</v>
      </c>
      <c r="K681" s="10">
        <v>0</v>
      </c>
    </row>
    <row r="682" spans="1:11" ht="12.75" customHeight="1" outlineLevel="2">
      <c r="A682" s="15" t="s">
        <v>2467</v>
      </c>
      <c r="B682" s="8" t="s">
        <v>38</v>
      </c>
      <c r="C682" s="9" t="s">
        <v>1290</v>
      </c>
      <c r="D682" s="9" t="s">
        <v>1293</v>
      </c>
      <c r="E682" s="8" t="s">
        <v>1294</v>
      </c>
      <c r="F682" s="10">
        <v>-1360450</v>
      </c>
      <c r="G682" s="10">
        <v>0</v>
      </c>
      <c r="H682" s="10">
        <v>-1360450</v>
      </c>
      <c r="I682" s="10">
        <v>0</v>
      </c>
      <c r="J682" s="10">
        <v>-1360450</v>
      </c>
      <c r="K682" s="10">
        <v>0</v>
      </c>
    </row>
    <row r="683" spans="1:11" ht="12.75" customHeight="1" outlineLevel="2">
      <c r="A683" s="15" t="s">
        <v>2468</v>
      </c>
      <c r="B683" s="8" t="s">
        <v>38</v>
      </c>
      <c r="C683" s="9" t="s">
        <v>1290</v>
      </c>
      <c r="D683" s="9" t="s">
        <v>1295</v>
      </c>
      <c r="E683" s="8" t="s">
        <v>1296</v>
      </c>
      <c r="F683" s="10">
        <v>0</v>
      </c>
      <c r="G683" s="10">
        <v>0</v>
      </c>
      <c r="H683" s="10">
        <v>0</v>
      </c>
      <c r="I683" s="10">
        <v>0</v>
      </c>
      <c r="J683" s="10">
        <v>0</v>
      </c>
      <c r="K683" s="10">
        <v>0</v>
      </c>
    </row>
    <row r="684" spans="1:11" ht="12.75" customHeight="1" outlineLevel="2">
      <c r="A684" s="15" t="s">
        <v>2469</v>
      </c>
      <c r="B684" s="8" t="s">
        <v>38</v>
      </c>
      <c r="C684" s="9" t="s">
        <v>1290</v>
      </c>
      <c r="D684" s="9" t="s">
        <v>1297</v>
      </c>
      <c r="E684" s="8" t="s">
        <v>1298</v>
      </c>
      <c r="F684" s="10">
        <v>0</v>
      </c>
      <c r="G684" s="10">
        <v>0</v>
      </c>
      <c r="H684" s="10">
        <v>0</v>
      </c>
      <c r="I684" s="10">
        <v>0</v>
      </c>
      <c r="J684" s="10">
        <v>0</v>
      </c>
      <c r="K684" s="10">
        <v>0</v>
      </c>
    </row>
    <row r="685" spans="1:11" ht="12.75" customHeight="1" outlineLevel="2">
      <c r="A685" s="15" t="s">
        <v>2470</v>
      </c>
      <c r="B685" s="8" t="s">
        <v>38</v>
      </c>
      <c r="C685" s="9" t="s">
        <v>1290</v>
      </c>
      <c r="D685" s="9" t="s">
        <v>1299</v>
      </c>
      <c r="E685" s="8" t="s">
        <v>1300</v>
      </c>
      <c r="F685" s="10">
        <v>-1799428</v>
      </c>
      <c r="G685" s="10">
        <v>0</v>
      </c>
      <c r="H685" s="10">
        <v>-1799428</v>
      </c>
      <c r="I685" s="10">
        <v>0</v>
      </c>
      <c r="J685" s="10">
        <v>-1799428</v>
      </c>
      <c r="K685" s="10">
        <v>-2836838</v>
      </c>
    </row>
    <row r="686" spans="1:11" ht="12.75" customHeight="1" outlineLevel="2">
      <c r="A686" s="15" t="s">
        <v>2471</v>
      </c>
      <c r="B686" s="8" t="s">
        <v>38</v>
      </c>
      <c r="C686" s="9" t="s">
        <v>1290</v>
      </c>
      <c r="D686" s="9" t="s">
        <v>1301</v>
      </c>
      <c r="E686" s="8" t="s">
        <v>1302</v>
      </c>
      <c r="F686" s="10">
        <v>0</v>
      </c>
      <c r="G686" s="10">
        <v>0</v>
      </c>
      <c r="H686" s="10">
        <v>0</v>
      </c>
      <c r="I686" s="10">
        <v>0</v>
      </c>
      <c r="J686" s="10">
        <v>0</v>
      </c>
      <c r="K686" s="10">
        <v>0</v>
      </c>
    </row>
    <row r="687" spans="1:11" ht="12.75" customHeight="1" outlineLevel="2">
      <c r="A687" s="15" t="s">
        <v>2472</v>
      </c>
      <c r="B687" s="8" t="s">
        <v>38</v>
      </c>
      <c r="C687" s="9" t="s">
        <v>1290</v>
      </c>
      <c r="D687" s="9" t="s">
        <v>1303</v>
      </c>
      <c r="E687" s="8" t="s">
        <v>1304</v>
      </c>
      <c r="F687" s="10">
        <v>0</v>
      </c>
      <c r="G687" s="10">
        <v>0</v>
      </c>
      <c r="H687" s="10">
        <v>0</v>
      </c>
      <c r="I687" s="10">
        <v>0</v>
      </c>
      <c r="J687" s="10">
        <v>0</v>
      </c>
      <c r="K687" s="10">
        <v>0</v>
      </c>
    </row>
    <row r="688" spans="1:11" ht="12.75" customHeight="1" outlineLevel="2">
      <c r="A688" s="15" t="s">
        <v>2473</v>
      </c>
      <c r="B688" s="8" t="s">
        <v>38</v>
      </c>
      <c r="C688" s="9" t="s">
        <v>1290</v>
      </c>
      <c r="D688" s="9" t="s">
        <v>1305</v>
      </c>
      <c r="E688" s="8" t="s">
        <v>1306</v>
      </c>
      <c r="F688" s="10">
        <v>0</v>
      </c>
      <c r="G688" s="10">
        <v>0</v>
      </c>
      <c r="H688" s="10">
        <v>0</v>
      </c>
      <c r="I688" s="10">
        <v>0</v>
      </c>
      <c r="J688" s="10">
        <v>0</v>
      </c>
      <c r="K688" s="10">
        <v>0</v>
      </c>
    </row>
    <row r="689" spans="1:11" ht="12.75" customHeight="1" outlineLevel="2">
      <c r="A689" s="15" t="s">
        <v>2474</v>
      </c>
      <c r="B689" s="8" t="s">
        <v>38</v>
      </c>
      <c r="C689" s="9" t="s">
        <v>1290</v>
      </c>
      <c r="D689" s="9" t="s">
        <v>1307</v>
      </c>
      <c r="E689" s="8" t="s">
        <v>1308</v>
      </c>
      <c r="F689" s="10">
        <v>0</v>
      </c>
      <c r="G689" s="10">
        <v>0</v>
      </c>
      <c r="H689" s="10">
        <v>0</v>
      </c>
      <c r="I689" s="10">
        <v>0</v>
      </c>
      <c r="J689" s="10">
        <v>0</v>
      </c>
      <c r="K689" s="10">
        <v>0</v>
      </c>
    </row>
    <row r="690" spans="1:11" ht="12.75" customHeight="1" outlineLevel="2">
      <c r="A690" s="15" t="s">
        <v>2475</v>
      </c>
      <c r="B690" s="8" t="s">
        <v>38</v>
      </c>
      <c r="C690" s="9" t="s">
        <v>1290</v>
      </c>
      <c r="D690" s="9" t="s">
        <v>1309</v>
      </c>
      <c r="E690" s="8" t="s">
        <v>1310</v>
      </c>
      <c r="F690" s="10">
        <v>0</v>
      </c>
      <c r="G690" s="10">
        <v>0</v>
      </c>
      <c r="H690" s="10">
        <v>0</v>
      </c>
      <c r="I690" s="10">
        <v>0</v>
      </c>
      <c r="J690" s="10">
        <v>0</v>
      </c>
      <c r="K690" s="10">
        <v>0</v>
      </c>
    </row>
    <row r="691" spans="1:11" ht="12.75" customHeight="1" outlineLevel="2">
      <c r="A691" s="15" t="s">
        <v>2476</v>
      </c>
      <c r="B691" s="8" t="s">
        <v>38</v>
      </c>
      <c r="C691" s="9" t="s">
        <v>1290</v>
      </c>
      <c r="D691" s="9" t="s">
        <v>1311</v>
      </c>
      <c r="E691" s="8" t="s">
        <v>1312</v>
      </c>
      <c r="F691" s="10">
        <v>-2096697</v>
      </c>
      <c r="G691" s="10">
        <v>0</v>
      </c>
      <c r="H691" s="10">
        <v>-2096697</v>
      </c>
      <c r="I691" s="10">
        <v>0</v>
      </c>
      <c r="J691" s="10">
        <v>-2096697</v>
      </c>
      <c r="K691" s="10">
        <v>-1241021</v>
      </c>
    </row>
    <row r="692" spans="1:11" ht="12.75" customHeight="1" outlineLevel="2">
      <c r="A692" s="15" t="s">
        <v>2477</v>
      </c>
      <c r="B692" s="8" t="s">
        <v>38</v>
      </c>
      <c r="C692" s="9" t="s">
        <v>1290</v>
      </c>
      <c r="D692" s="9" t="s">
        <v>1313</v>
      </c>
      <c r="E692" s="8" t="s">
        <v>1314</v>
      </c>
      <c r="F692" s="10">
        <v>0</v>
      </c>
      <c r="G692" s="10">
        <v>0</v>
      </c>
      <c r="H692" s="10">
        <v>0</v>
      </c>
      <c r="I692" s="10">
        <v>0</v>
      </c>
      <c r="J692" s="10">
        <v>0</v>
      </c>
      <c r="K692" s="10">
        <v>0</v>
      </c>
    </row>
    <row r="693" spans="1:11" ht="12.75" customHeight="1" outlineLevel="1" thickBot="1">
      <c r="A693" s="15" t="s">
        <v>2478</v>
      </c>
      <c r="C693" s="9" t="s">
        <v>1290</v>
      </c>
      <c r="E693" s="11" t="s">
        <v>1796</v>
      </c>
      <c r="F693" s="12">
        <v>-5256575</v>
      </c>
      <c r="G693" s="12">
        <v>0</v>
      </c>
      <c r="H693" s="12">
        <v>-5256575</v>
      </c>
      <c r="I693" s="12">
        <v>0</v>
      </c>
      <c r="J693" s="12">
        <v>-5256575</v>
      </c>
      <c r="K693" s="12">
        <v>-4077859</v>
      </c>
    </row>
    <row r="694" spans="1:11" ht="12.75" customHeight="1" outlineLevel="2" thickTop="1">
      <c r="A694" s="15" t="s">
        <v>38</v>
      </c>
      <c r="C694" s="9" t="s">
        <v>1315</v>
      </c>
    </row>
    <row r="695" spans="1:11" ht="12.75" customHeight="1" outlineLevel="2">
      <c r="A695" s="15" t="s">
        <v>2479</v>
      </c>
      <c r="B695" s="8" t="s">
        <v>38</v>
      </c>
      <c r="C695" s="9" t="s">
        <v>1315</v>
      </c>
      <c r="D695" s="9" t="s">
        <v>1316</v>
      </c>
      <c r="E695" s="8" t="s">
        <v>1317</v>
      </c>
      <c r="F695" s="10">
        <v>0</v>
      </c>
      <c r="G695" s="10">
        <v>0</v>
      </c>
      <c r="H695" s="10">
        <v>0</v>
      </c>
      <c r="I695" s="10">
        <v>0</v>
      </c>
      <c r="J695" s="10">
        <v>0</v>
      </c>
      <c r="K695" s="10">
        <v>0</v>
      </c>
    </row>
    <row r="696" spans="1:11" ht="12.75" customHeight="1" outlineLevel="2">
      <c r="A696" s="15" t="s">
        <v>2480</v>
      </c>
      <c r="B696" s="8" t="s">
        <v>38</v>
      </c>
      <c r="C696" s="9" t="s">
        <v>1315</v>
      </c>
      <c r="D696" s="9" t="s">
        <v>1318</v>
      </c>
      <c r="E696" s="8" t="s">
        <v>1319</v>
      </c>
      <c r="F696" s="10">
        <v>0</v>
      </c>
      <c r="G696" s="10">
        <v>0</v>
      </c>
      <c r="H696" s="10">
        <v>0</v>
      </c>
      <c r="I696" s="10">
        <v>0</v>
      </c>
      <c r="J696" s="10">
        <v>0</v>
      </c>
      <c r="K696" s="10">
        <v>0</v>
      </c>
    </row>
    <row r="697" spans="1:11" ht="12.75" customHeight="1" outlineLevel="2">
      <c r="A697" s="15" t="s">
        <v>2481</v>
      </c>
      <c r="B697" s="8" t="s">
        <v>38</v>
      </c>
      <c r="C697" s="9" t="s">
        <v>1315</v>
      </c>
      <c r="D697" s="9" t="s">
        <v>1320</v>
      </c>
      <c r="E697" s="8" t="s">
        <v>1321</v>
      </c>
      <c r="F697" s="10">
        <v>0</v>
      </c>
      <c r="G697" s="10">
        <v>0</v>
      </c>
      <c r="H697" s="10">
        <v>0</v>
      </c>
      <c r="I697" s="10">
        <v>0</v>
      </c>
      <c r="J697" s="10">
        <v>0</v>
      </c>
      <c r="K697" s="10">
        <v>0</v>
      </c>
    </row>
    <row r="698" spans="1:11" ht="12.75" customHeight="1" outlineLevel="2">
      <c r="A698" s="15" t="s">
        <v>2482</v>
      </c>
      <c r="B698" s="8" t="s">
        <v>38</v>
      </c>
      <c r="C698" s="9" t="s">
        <v>1315</v>
      </c>
      <c r="D698" s="9" t="s">
        <v>1322</v>
      </c>
      <c r="E698" s="8" t="s">
        <v>1323</v>
      </c>
      <c r="F698" s="10">
        <v>0</v>
      </c>
      <c r="G698" s="10">
        <v>0</v>
      </c>
      <c r="H698" s="10">
        <v>0</v>
      </c>
      <c r="I698" s="10">
        <v>0</v>
      </c>
      <c r="J698" s="10">
        <v>0</v>
      </c>
      <c r="K698" s="10">
        <v>-3544</v>
      </c>
    </row>
    <row r="699" spans="1:11" ht="12.75" customHeight="1" outlineLevel="2">
      <c r="A699" s="15" t="s">
        <v>2483</v>
      </c>
      <c r="B699" s="8" t="s">
        <v>38</v>
      </c>
      <c r="C699" s="9" t="s">
        <v>1315</v>
      </c>
      <c r="D699" s="9" t="s">
        <v>1324</v>
      </c>
      <c r="E699" s="8" t="s">
        <v>1325</v>
      </c>
      <c r="F699" s="10">
        <v>-33774</v>
      </c>
      <c r="G699" s="10">
        <v>0</v>
      </c>
      <c r="H699" s="10">
        <v>-33774</v>
      </c>
      <c r="I699" s="10">
        <v>0</v>
      </c>
      <c r="J699" s="10">
        <v>-33774</v>
      </c>
      <c r="K699" s="10">
        <v>-49168</v>
      </c>
    </row>
    <row r="700" spans="1:11" ht="12.75" customHeight="1" outlineLevel="2">
      <c r="A700" s="15" t="s">
        <v>2484</v>
      </c>
      <c r="B700" s="8" t="s">
        <v>38</v>
      </c>
      <c r="C700" s="9" t="s">
        <v>1315</v>
      </c>
      <c r="D700" s="9" t="s">
        <v>1326</v>
      </c>
      <c r="E700" s="8" t="s">
        <v>1327</v>
      </c>
      <c r="F700" s="10">
        <v>0</v>
      </c>
      <c r="G700" s="10">
        <v>0</v>
      </c>
      <c r="H700" s="10">
        <v>0</v>
      </c>
      <c r="I700" s="10">
        <v>0</v>
      </c>
      <c r="J700" s="10">
        <v>0</v>
      </c>
      <c r="K700" s="10">
        <v>0</v>
      </c>
    </row>
    <row r="701" spans="1:11" ht="12.75" customHeight="1" outlineLevel="2">
      <c r="A701" s="15" t="s">
        <v>2485</v>
      </c>
      <c r="B701" s="8" t="s">
        <v>38</v>
      </c>
      <c r="C701" s="9" t="s">
        <v>1315</v>
      </c>
      <c r="D701" s="9" t="s">
        <v>1328</v>
      </c>
      <c r="E701" s="8" t="s">
        <v>1329</v>
      </c>
      <c r="F701" s="10">
        <v>0</v>
      </c>
      <c r="G701" s="10">
        <v>0</v>
      </c>
      <c r="H701" s="10">
        <v>0</v>
      </c>
      <c r="I701" s="10">
        <v>0</v>
      </c>
      <c r="J701" s="10">
        <v>0</v>
      </c>
      <c r="K701" s="10">
        <v>0</v>
      </c>
    </row>
    <row r="702" spans="1:11" ht="12.75" customHeight="1" outlineLevel="2">
      <c r="A702" s="15" t="s">
        <v>2486</v>
      </c>
      <c r="B702" s="8" t="s">
        <v>38</v>
      </c>
      <c r="C702" s="9" t="s">
        <v>1315</v>
      </c>
      <c r="D702" s="9" t="s">
        <v>1330</v>
      </c>
      <c r="E702" s="8" t="s">
        <v>1331</v>
      </c>
      <c r="F702" s="10">
        <v>0</v>
      </c>
      <c r="G702" s="10">
        <v>0</v>
      </c>
      <c r="H702" s="10">
        <v>0</v>
      </c>
      <c r="I702" s="10">
        <v>0</v>
      </c>
      <c r="J702" s="10">
        <v>0</v>
      </c>
      <c r="K702" s="10">
        <v>0</v>
      </c>
    </row>
    <row r="703" spans="1:11" ht="12.75" customHeight="1" outlineLevel="2">
      <c r="A703" s="15" t="s">
        <v>2487</v>
      </c>
      <c r="B703" s="8" t="s">
        <v>38</v>
      </c>
      <c r="C703" s="9" t="s">
        <v>1315</v>
      </c>
      <c r="D703" s="9" t="s">
        <v>1332</v>
      </c>
      <c r="E703" s="8" t="s">
        <v>1333</v>
      </c>
      <c r="F703" s="10">
        <v>0</v>
      </c>
      <c r="G703" s="10">
        <v>0</v>
      </c>
      <c r="H703" s="10">
        <v>0</v>
      </c>
      <c r="I703" s="10">
        <v>0</v>
      </c>
      <c r="J703" s="10">
        <v>0</v>
      </c>
      <c r="K703" s="10">
        <v>0</v>
      </c>
    </row>
    <row r="704" spans="1:11" ht="12.75" customHeight="1" outlineLevel="2">
      <c r="A704" s="15" t="s">
        <v>2488</v>
      </c>
      <c r="B704" s="8" t="s">
        <v>38</v>
      </c>
      <c r="C704" s="9" t="s">
        <v>1315</v>
      </c>
      <c r="D704" s="9" t="s">
        <v>1334</v>
      </c>
      <c r="E704" s="8" t="s">
        <v>1335</v>
      </c>
      <c r="F704" s="10">
        <v>-32179</v>
      </c>
      <c r="G704" s="10">
        <v>0</v>
      </c>
      <c r="H704" s="10">
        <v>-32179</v>
      </c>
      <c r="I704" s="10">
        <v>0</v>
      </c>
      <c r="J704" s="10">
        <v>-32179</v>
      </c>
      <c r="K704" s="10">
        <v>-1663</v>
      </c>
    </row>
    <row r="705" spans="1:11" ht="12.75" customHeight="1" outlineLevel="2">
      <c r="A705" s="15" t="s">
        <v>2489</v>
      </c>
      <c r="B705" s="8" t="s">
        <v>38</v>
      </c>
      <c r="C705" s="9" t="s">
        <v>1315</v>
      </c>
      <c r="D705" s="9" t="s">
        <v>1336</v>
      </c>
      <c r="E705" s="8" t="s">
        <v>1337</v>
      </c>
      <c r="F705" s="10">
        <v>0</v>
      </c>
      <c r="G705" s="10">
        <v>0</v>
      </c>
      <c r="H705" s="10">
        <v>0</v>
      </c>
      <c r="I705" s="10">
        <v>0</v>
      </c>
      <c r="J705" s="10">
        <v>0</v>
      </c>
      <c r="K705" s="10">
        <v>-6909</v>
      </c>
    </row>
    <row r="706" spans="1:11" ht="12.75" customHeight="1" outlineLevel="2">
      <c r="A706" s="15" t="s">
        <v>2490</v>
      </c>
      <c r="B706" s="8" t="s">
        <v>38</v>
      </c>
      <c r="C706" s="9" t="s">
        <v>1315</v>
      </c>
      <c r="D706" s="9" t="s">
        <v>1338</v>
      </c>
      <c r="E706" s="8" t="s">
        <v>1339</v>
      </c>
      <c r="F706" s="10">
        <v>0</v>
      </c>
      <c r="G706" s="10">
        <v>0</v>
      </c>
      <c r="H706" s="10">
        <v>0</v>
      </c>
      <c r="I706" s="10">
        <v>0</v>
      </c>
      <c r="J706" s="10">
        <v>0</v>
      </c>
      <c r="K706" s="10">
        <v>0</v>
      </c>
    </row>
    <row r="707" spans="1:11" ht="12.75" customHeight="1" outlineLevel="2">
      <c r="A707" s="15" t="s">
        <v>2491</v>
      </c>
      <c r="B707" s="8" t="s">
        <v>38</v>
      </c>
      <c r="C707" s="9" t="s">
        <v>1315</v>
      </c>
      <c r="D707" s="9" t="s">
        <v>1340</v>
      </c>
      <c r="E707" s="8" t="s">
        <v>1341</v>
      </c>
      <c r="F707" s="10">
        <v>0</v>
      </c>
      <c r="G707" s="10">
        <v>0</v>
      </c>
      <c r="H707" s="10">
        <v>0</v>
      </c>
      <c r="I707" s="10">
        <v>0</v>
      </c>
      <c r="J707" s="10">
        <v>0</v>
      </c>
      <c r="K707" s="10">
        <v>-8582</v>
      </c>
    </row>
    <row r="708" spans="1:11" ht="12.75" customHeight="1" outlineLevel="2">
      <c r="A708" s="15" t="s">
        <v>2492</v>
      </c>
      <c r="B708" s="8" t="s">
        <v>38</v>
      </c>
      <c r="C708" s="9" t="s">
        <v>1315</v>
      </c>
      <c r="D708" s="9" t="s">
        <v>1342</v>
      </c>
      <c r="E708" s="8" t="s">
        <v>1343</v>
      </c>
      <c r="F708" s="10">
        <v>-124734</v>
      </c>
      <c r="G708" s="10">
        <v>0</v>
      </c>
      <c r="H708" s="10">
        <v>-124734</v>
      </c>
      <c r="I708" s="10">
        <v>0</v>
      </c>
      <c r="J708" s="10">
        <v>-124734</v>
      </c>
      <c r="K708" s="10">
        <v>-66450</v>
      </c>
    </row>
    <row r="709" spans="1:11" ht="12.75" customHeight="1" outlineLevel="2">
      <c r="A709" s="15" t="s">
        <v>2493</v>
      </c>
      <c r="B709" s="8" t="s">
        <v>38</v>
      </c>
      <c r="C709" s="9" t="s">
        <v>1315</v>
      </c>
      <c r="D709" s="9" t="s">
        <v>1344</v>
      </c>
      <c r="E709" s="8" t="s">
        <v>1345</v>
      </c>
      <c r="F709" s="10">
        <v>0</v>
      </c>
      <c r="G709" s="10">
        <v>0</v>
      </c>
      <c r="H709" s="10">
        <v>0</v>
      </c>
      <c r="I709" s="10">
        <v>0</v>
      </c>
      <c r="J709" s="10">
        <v>0</v>
      </c>
      <c r="K709" s="10">
        <v>0</v>
      </c>
    </row>
    <row r="710" spans="1:11" ht="12.75" customHeight="1" outlineLevel="2">
      <c r="A710" s="15" t="s">
        <v>2494</v>
      </c>
      <c r="B710" s="8" t="s">
        <v>38</v>
      </c>
      <c r="C710" s="9" t="s">
        <v>1315</v>
      </c>
      <c r="D710" s="9" t="s">
        <v>1346</v>
      </c>
      <c r="E710" s="8" t="s">
        <v>1347</v>
      </c>
      <c r="F710" s="10">
        <v>0</v>
      </c>
      <c r="G710" s="10">
        <v>0</v>
      </c>
      <c r="H710" s="10">
        <v>0</v>
      </c>
      <c r="I710" s="10">
        <v>0</v>
      </c>
      <c r="J710" s="10">
        <v>0</v>
      </c>
      <c r="K710" s="10">
        <v>0</v>
      </c>
    </row>
    <row r="711" spans="1:11" ht="12.75" customHeight="1" outlineLevel="2">
      <c r="A711" s="15" t="s">
        <v>2495</v>
      </c>
      <c r="B711" s="8" t="s">
        <v>38</v>
      </c>
      <c r="C711" s="9" t="s">
        <v>1315</v>
      </c>
      <c r="D711" s="9" t="s">
        <v>1348</v>
      </c>
      <c r="E711" s="8" t="s">
        <v>1349</v>
      </c>
      <c r="F711" s="10">
        <v>0</v>
      </c>
      <c r="G711" s="10">
        <v>0</v>
      </c>
      <c r="H711" s="10">
        <v>0</v>
      </c>
      <c r="I711" s="10">
        <v>0</v>
      </c>
      <c r="J711" s="10">
        <v>0</v>
      </c>
      <c r="K711" s="10">
        <v>0</v>
      </c>
    </row>
    <row r="712" spans="1:11" ht="12.75" customHeight="1" outlineLevel="2">
      <c r="A712" s="15" t="s">
        <v>2496</v>
      </c>
      <c r="B712" s="8" t="s">
        <v>38</v>
      </c>
      <c r="C712" s="9" t="s">
        <v>1315</v>
      </c>
      <c r="D712" s="9" t="s">
        <v>1350</v>
      </c>
      <c r="E712" s="8" t="s">
        <v>1351</v>
      </c>
      <c r="F712" s="10">
        <v>-326793</v>
      </c>
      <c r="G712" s="10">
        <v>0</v>
      </c>
      <c r="H712" s="10">
        <v>-326793</v>
      </c>
      <c r="I712" s="10">
        <v>0</v>
      </c>
      <c r="J712" s="10">
        <v>-326793</v>
      </c>
      <c r="K712" s="10">
        <v>-4022</v>
      </c>
    </row>
    <row r="713" spans="1:11" ht="12.75" customHeight="1" outlineLevel="2">
      <c r="A713" s="15" t="s">
        <v>2497</v>
      </c>
      <c r="B713" s="8" t="s">
        <v>38</v>
      </c>
      <c r="C713" s="9" t="s">
        <v>1315</v>
      </c>
      <c r="D713" s="9" t="s">
        <v>1352</v>
      </c>
      <c r="E713" s="8" t="s">
        <v>1353</v>
      </c>
      <c r="F713" s="10">
        <v>0</v>
      </c>
      <c r="G713" s="10">
        <v>0</v>
      </c>
      <c r="H713" s="10">
        <v>0</v>
      </c>
      <c r="I713" s="10">
        <v>0</v>
      </c>
      <c r="J713" s="10">
        <v>0</v>
      </c>
      <c r="K713" s="10">
        <v>-670</v>
      </c>
    </row>
    <row r="714" spans="1:11" ht="12.75" customHeight="1" outlineLevel="2">
      <c r="A714" s="15" t="s">
        <v>2498</v>
      </c>
      <c r="B714" s="8" t="s">
        <v>38</v>
      </c>
      <c r="C714" s="9" t="s">
        <v>1315</v>
      </c>
      <c r="D714" s="9" t="s">
        <v>1354</v>
      </c>
      <c r="E714" s="8" t="s">
        <v>1355</v>
      </c>
      <c r="F714" s="10">
        <v>0</v>
      </c>
      <c r="G714" s="10">
        <v>0</v>
      </c>
      <c r="H714" s="10">
        <v>0</v>
      </c>
      <c r="I714" s="10">
        <v>0</v>
      </c>
      <c r="J714" s="10">
        <v>0</v>
      </c>
      <c r="K714" s="10">
        <v>0</v>
      </c>
    </row>
    <row r="715" spans="1:11" ht="12.75" customHeight="1" outlineLevel="2">
      <c r="A715" s="15" t="s">
        <v>2499</v>
      </c>
      <c r="B715" s="8" t="s">
        <v>38</v>
      </c>
      <c r="C715" s="9" t="s">
        <v>1315</v>
      </c>
      <c r="D715" s="9" t="s">
        <v>1356</v>
      </c>
      <c r="E715" s="8" t="s">
        <v>1357</v>
      </c>
      <c r="F715" s="10">
        <v>0</v>
      </c>
      <c r="G715" s="10">
        <v>0</v>
      </c>
      <c r="H715" s="10">
        <v>0</v>
      </c>
      <c r="I715" s="10">
        <v>0</v>
      </c>
      <c r="J715" s="10">
        <v>0</v>
      </c>
      <c r="K715" s="10">
        <v>0</v>
      </c>
    </row>
    <row r="716" spans="1:11" ht="12.75" customHeight="1" outlineLevel="2">
      <c r="A716" s="15" t="s">
        <v>2500</v>
      </c>
      <c r="B716" s="8" t="s">
        <v>38</v>
      </c>
      <c r="C716" s="9" t="s">
        <v>1315</v>
      </c>
      <c r="D716" s="9" t="s">
        <v>1358</v>
      </c>
      <c r="E716" s="8" t="s">
        <v>1359</v>
      </c>
      <c r="F716" s="10">
        <v>0</v>
      </c>
      <c r="G716" s="10">
        <v>0</v>
      </c>
      <c r="H716" s="10">
        <v>0</v>
      </c>
      <c r="I716" s="10">
        <v>0</v>
      </c>
      <c r="J716" s="10">
        <v>0</v>
      </c>
      <c r="K716" s="10">
        <v>0</v>
      </c>
    </row>
    <row r="717" spans="1:11" ht="12.75" customHeight="1" outlineLevel="2">
      <c r="A717" s="15" t="s">
        <v>2501</v>
      </c>
      <c r="B717" s="8" t="s">
        <v>38</v>
      </c>
      <c r="C717" s="9" t="s">
        <v>1315</v>
      </c>
      <c r="D717" s="9" t="s">
        <v>1360</v>
      </c>
      <c r="E717" s="8" t="s">
        <v>1361</v>
      </c>
      <c r="F717" s="10">
        <v>-4048</v>
      </c>
      <c r="G717" s="10">
        <v>0</v>
      </c>
      <c r="H717" s="10">
        <v>-4048</v>
      </c>
      <c r="I717" s="10">
        <v>0</v>
      </c>
      <c r="J717" s="10">
        <v>-4048</v>
      </c>
      <c r="K717" s="10">
        <v>-109748</v>
      </c>
    </row>
    <row r="718" spans="1:11" ht="12.75" customHeight="1" outlineLevel="2">
      <c r="A718" s="15" t="s">
        <v>2502</v>
      </c>
      <c r="B718" s="8" t="s">
        <v>38</v>
      </c>
      <c r="C718" s="9" t="s">
        <v>1315</v>
      </c>
      <c r="D718" s="9" t="s">
        <v>1362</v>
      </c>
      <c r="E718" s="8" t="s">
        <v>1363</v>
      </c>
      <c r="F718" s="10">
        <v>-128150</v>
      </c>
      <c r="G718" s="10">
        <v>0</v>
      </c>
      <c r="H718" s="10">
        <v>-128150</v>
      </c>
      <c r="I718" s="10">
        <v>0</v>
      </c>
      <c r="J718" s="10">
        <v>-128150</v>
      </c>
      <c r="K718" s="10">
        <v>-190521</v>
      </c>
    </row>
    <row r="719" spans="1:11" ht="12.75" customHeight="1" outlineLevel="2">
      <c r="A719" s="15" t="s">
        <v>2503</v>
      </c>
      <c r="B719" s="8" t="s">
        <v>38</v>
      </c>
      <c r="C719" s="9" t="s">
        <v>1315</v>
      </c>
      <c r="D719" s="9" t="s">
        <v>1364</v>
      </c>
      <c r="E719" s="8" t="s">
        <v>1365</v>
      </c>
      <c r="F719" s="10">
        <v>-385</v>
      </c>
      <c r="G719" s="10">
        <v>0</v>
      </c>
      <c r="H719" s="10">
        <v>-385</v>
      </c>
      <c r="I719" s="10">
        <v>0</v>
      </c>
      <c r="J719" s="10">
        <v>-385</v>
      </c>
      <c r="K719" s="10">
        <v>-76912</v>
      </c>
    </row>
    <row r="720" spans="1:11" ht="12.75" customHeight="1" outlineLevel="1" thickBot="1">
      <c r="A720" s="15" t="s">
        <v>2504</v>
      </c>
      <c r="C720" s="9" t="s">
        <v>1315</v>
      </c>
      <c r="E720" s="11" t="s">
        <v>1797</v>
      </c>
      <c r="F720" s="12">
        <v>-650063</v>
      </c>
      <c r="G720" s="12">
        <v>0</v>
      </c>
      <c r="H720" s="12">
        <v>-650063</v>
      </c>
      <c r="I720" s="12">
        <v>0</v>
      </c>
      <c r="J720" s="12">
        <v>-650063</v>
      </c>
      <c r="K720" s="12">
        <v>-518189</v>
      </c>
    </row>
    <row r="721" spans="1:11" ht="12.75" customHeight="1" outlineLevel="2" thickTop="1">
      <c r="A721" s="15" t="s">
        <v>38</v>
      </c>
      <c r="C721" s="9" t="s">
        <v>1366</v>
      </c>
    </row>
    <row r="722" spans="1:11" ht="12.75" customHeight="1" outlineLevel="2">
      <c r="A722" s="15" t="s">
        <v>2505</v>
      </c>
      <c r="B722" s="8" t="s">
        <v>38</v>
      </c>
      <c r="C722" s="9" t="s">
        <v>1366</v>
      </c>
      <c r="D722" s="9" t="s">
        <v>1367</v>
      </c>
      <c r="E722" s="8" t="s">
        <v>1368</v>
      </c>
      <c r="F722" s="10">
        <v>0</v>
      </c>
      <c r="G722" s="10">
        <v>0</v>
      </c>
      <c r="H722" s="10">
        <v>0</v>
      </c>
      <c r="I722" s="10">
        <v>0</v>
      </c>
      <c r="J722" s="10">
        <v>0</v>
      </c>
      <c r="K722" s="10">
        <v>0</v>
      </c>
    </row>
    <row r="723" spans="1:11" ht="12.75" customHeight="1" outlineLevel="1" thickBot="1">
      <c r="A723" s="15" t="s">
        <v>2506</v>
      </c>
      <c r="C723" s="9" t="s">
        <v>1366</v>
      </c>
      <c r="E723" s="11" t="s">
        <v>1798</v>
      </c>
      <c r="F723" s="12">
        <v>0</v>
      </c>
      <c r="G723" s="12">
        <v>0</v>
      </c>
      <c r="H723" s="12">
        <v>0</v>
      </c>
      <c r="I723" s="12">
        <v>0</v>
      </c>
      <c r="J723" s="12">
        <v>0</v>
      </c>
      <c r="K723" s="12">
        <v>0</v>
      </c>
    </row>
    <row r="724" spans="1:11" ht="12.75" customHeight="1" outlineLevel="2" thickTop="1">
      <c r="A724" s="15" t="s">
        <v>38</v>
      </c>
      <c r="C724" s="9" t="s">
        <v>1369</v>
      </c>
    </row>
    <row r="725" spans="1:11" ht="12.75" customHeight="1" outlineLevel="2">
      <c r="A725" s="15" t="s">
        <v>2507</v>
      </c>
      <c r="B725" s="8" t="s">
        <v>38</v>
      </c>
      <c r="C725" s="9" t="s">
        <v>1369</v>
      </c>
      <c r="D725" s="9" t="s">
        <v>1370</v>
      </c>
      <c r="E725" s="8" t="s">
        <v>1371</v>
      </c>
      <c r="F725" s="10">
        <v>0</v>
      </c>
      <c r="G725" s="10">
        <v>0</v>
      </c>
      <c r="H725" s="10">
        <v>0</v>
      </c>
      <c r="I725" s="10">
        <v>0</v>
      </c>
      <c r="J725" s="10">
        <v>0</v>
      </c>
      <c r="K725" s="10">
        <v>0</v>
      </c>
    </row>
    <row r="726" spans="1:11" ht="12.75" customHeight="1" outlineLevel="2">
      <c r="A726" s="15" t="s">
        <v>2508</v>
      </c>
      <c r="B726" s="8" t="s">
        <v>38</v>
      </c>
      <c r="C726" s="9" t="s">
        <v>1369</v>
      </c>
      <c r="D726" s="9" t="s">
        <v>1372</v>
      </c>
      <c r="E726" s="8" t="s">
        <v>1373</v>
      </c>
      <c r="F726" s="10">
        <v>0</v>
      </c>
      <c r="G726" s="10">
        <v>0</v>
      </c>
      <c r="H726" s="10">
        <v>0</v>
      </c>
      <c r="I726" s="10">
        <v>0</v>
      </c>
      <c r="J726" s="10">
        <v>0</v>
      </c>
      <c r="K726" s="10">
        <v>0</v>
      </c>
    </row>
    <row r="727" spans="1:11" ht="12.75" customHeight="1" outlineLevel="2">
      <c r="A727" s="15" t="s">
        <v>2509</v>
      </c>
      <c r="B727" s="8" t="s">
        <v>38</v>
      </c>
      <c r="C727" s="9" t="s">
        <v>1369</v>
      </c>
      <c r="D727" s="9" t="s">
        <v>1374</v>
      </c>
      <c r="E727" s="8" t="s">
        <v>1375</v>
      </c>
      <c r="F727" s="10">
        <v>0</v>
      </c>
      <c r="G727" s="10">
        <v>0</v>
      </c>
      <c r="H727" s="10">
        <v>0</v>
      </c>
      <c r="I727" s="10">
        <v>0</v>
      </c>
      <c r="J727" s="10">
        <v>0</v>
      </c>
      <c r="K727" s="10">
        <v>0</v>
      </c>
    </row>
    <row r="728" spans="1:11" ht="12.75" customHeight="1" outlineLevel="2">
      <c r="A728" s="15" t="s">
        <v>2510</v>
      </c>
      <c r="B728" s="8" t="s">
        <v>38</v>
      </c>
      <c r="C728" s="9" t="s">
        <v>1369</v>
      </c>
      <c r="D728" s="9" t="s">
        <v>1376</v>
      </c>
      <c r="E728" s="8" t="s">
        <v>1377</v>
      </c>
      <c r="F728" s="10">
        <v>0</v>
      </c>
      <c r="G728" s="10">
        <v>0</v>
      </c>
      <c r="H728" s="10">
        <v>0</v>
      </c>
      <c r="I728" s="10">
        <v>0</v>
      </c>
      <c r="J728" s="10">
        <v>0</v>
      </c>
      <c r="K728" s="10">
        <v>-438980</v>
      </c>
    </row>
    <row r="729" spans="1:11" ht="12.75" customHeight="1" outlineLevel="1" thickBot="1">
      <c r="A729" s="15" t="s">
        <v>2511</v>
      </c>
      <c r="C729" s="9" t="s">
        <v>1369</v>
      </c>
      <c r="E729" s="11" t="s">
        <v>1799</v>
      </c>
      <c r="F729" s="12">
        <v>0</v>
      </c>
      <c r="G729" s="12">
        <v>0</v>
      </c>
      <c r="H729" s="12">
        <v>0</v>
      </c>
      <c r="I729" s="12">
        <v>0</v>
      </c>
      <c r="J729" s="12">
        <v>0</v>
      </c>
      <c r="K729" s="12">
        <v>-438980</v>
      </c>
    </row>
    <row r="730" spans="1:11" ht="12.75" customHeight="1" outlineLevel="2" thickTop="1">
      <c r="A730" s="15" t="s">
        <v>38</v>
      </c>
      <c r="C730" s="9" t="s">
        <v>1378</v>
      </c>
    </row>
    <row r="731" spans="1:11" ht="12.75" customHeight="1" outlineLevel="2">
      <c r="A731" s="15" t="s">
        <v>2512</v>
      </c>
      <c r="B731" s="8" t="s">
        <v>38</v>
      </c>
      <c r="C731" s="9" t="s">
        <v>1378</v>
      </c>
      <c r="D731" s="9" t="s">
        <v>1379</v>
      </c>
      <c r="E731" s="8" t="s">
        <v>1380</v>
      </c>
      <c r="F731" s="10">
        <v>-40549</v>
      </c>
      <c r="G731" s="10">
        <v>0</v>
      </c>
      <c r="H731" s="10">
        <v>-40549</v>
      </c>
      <c r="I731" s="10">
        <v>0</v>
      </c>
      <c r="J731" s="10">
        <v>-40549</v>
      </c>
      <c r="K731" s="10">
        <v>-88409</v>
      </c>
    </row>
    <row r="732" spans="1:11" ht="12.75" customHeight="1" outlineLevel="2">
      <c r="A732" s="15" t="s">
        <v>2513</v>
      </c>
      <c r="B732" s="8" t="s">
        <v>38</v>
      </c>
      <c r="C732" s="9" t="s">
        <v>1378</v>
      </c>
      <c r="D732" s="9" t="s">
        <v>1381</v>
      </c>
      <c r="E732" s="8" t="s">
        <v>1382</v>
      </c>
      <c r="F732" s="10">
        <v>-40887</v>
      </c>
      <c r="G732" s="10">
        <v>0</v>
      </c>
      <c r="H732" s="10">
        <v>-40887</v>
      </c>
      <c r="I732" s="10">
        <v>0</v>
      </c>
      <c r="J732" s="10">
        <v>-40887</v>
      </c>
      <c r="K732" s="10">
        <v>0</v>
      </c>
    </row>
    <row r="733" spans="1:11" ht="12.75" customHeight="1" outlineLevel="2">
      <c r="A733" s="15" t="s">
        <v>2514</v>
      </c>
      <c r="B733" s="8" t="s">
        <v>38</v>
      </c>
      <c r="C733" s="9" t="s">
        <v>1378</v>
      </c>
      <c r="D733" s="9" t="s">
        <v>1383</v>
      </c>
      <c r="E733" s="8" t="s">
        <v>1384</v>
      </c>
      <c r="F733" s="10">
        <v>0</v>
      </c>
      <c r="G733" s="10">
        <v>0</v>
      </c>
      <c r="H733" s="10">
        <v>0</v>
      </c>
      <c r="I733" s="10">
        <v>0</v>
      </c>
      <c r="J733" s="10">
        <v>0</v>
      </c>
      <c r="K733" s="10">
        <v>27893</v>
      </c>
    </row>
    <row r="734" spans="1:11" ht="12.75" customHeight="1" outlineLevel="2">
      <c r="A734" s="15" t="s">
        <v>2515</v>
      </c>
      <c r="B734" s="8" t="s">
        <v>38</v>
      </c>
      <c r="C734" s="9" t="s">
        <v>1378</v>
      </c>
      <c r="D734" s="9" t="s">
        <v>1385</v>
      </c>
      <c r="E734" s="8" t="s">
        <v>1386</v>
      </c>
      <c r="F734" s="10">
        <v>0</v>
      </c>
      <c r="G734" s="10">
        <v>0</v>
      </c>
      <c r="H734" s="10">
        <v>0</v>
      </c>
      <c r="I734" s="10">
        <v>0</v>
      </c>
      <c r="J734" s="10">
        <v>0</v>
      </c>
      <c r="K734" s="10">
        <v>0</v>
      </c>
    </row>
    <row r="735" spans="1:11" ht="12.75" customHeight="1" outlineLevel="1" thickBot="1">
      <c r="A735" s="15" t="s">
        <v>2516</v>
      </c>
      <c r="C735" s="9" t="s">
        <v>1378</v>
      </c>
      <c r="E735" s="11" t="s">
        <v>1800</v>
      </c>
      <c r="F735" s="12">
        <v>-81436</v>
      </c>
      <c r="G735" s="12">
        <v>0</v>
      </c>
      <c r="H735" s="12">
        <v>-81436</v>
      </c>
      <c r="I735" s="12">
        <v>0</v>
      </c>
      <c r="J735" s="12">
        <v>-81436</v>
      </c>
      <c r="K735" s="12">
        <v>-60516</v>
      </c>
    </row>
    <row r="736" spans="1:11" ht="12.75" customHeight="1" outlineLevel="2" thickTop="1">
      <c r="A736" s="15" t="s">
        <v>38</v>
      </c>
      <c r="C736" s="9" t="s">
        <v>1387</v>
      </c>
    </row>
    <row r="737" spans="1:11" ht="12.75" customHeight="1" outlineLevel="1" thickBot="1">
      <c r="A737" s="15" t="s">
        <v>2518</v>
      </c>
      <c r="C737" s="9" t="s">
        <v>1387</v>
      </c>
      <c r="E737" s="11" t="s">
        <v>1801</v>
      </c>
      <c r="F737" s="12">
        <v>0</v>
      </c>
      <c r="G737" s="12">
        <v>0</v>
      </c>
      <c r="H737" s="12">
        <v>0</v>
      </c>
      <c r="I737" s="12">
        <v>0</v>
      </c>
      <c r="J737" s="12">
        <v>0</v>
      </c>
      <c r="K737" s="12">
        <v>0</v>
      </c>
    </row>
    <row r="738" spans="1:11" ht="12.75" customHeight="1" outlineLevel="2" thickTop="1">
      <c r="A738" s="15" t="s">
        <v>38</v>
      </c>
      <c r="C738" s="9" t="s">
        <v>1390</v>
      </c>
    </row>
    <row r="739" spans="1:11" ht="12.75" customHeight="1" outlineLevel="2">
      <c r="A739" s="15" t="s">
        <v>2519</v>
      </c>
      <c r="B739" s="8" t="s">
        <v>38</v>
      </c>
      <c r="C739" s="9" t="s">
        <v>1390</v>
      </c>
      <c r="D739" s="9" t="s">
        <v>1391</v>
      </c>
      <c r="E739" s="8" t="s">
        <v>1392</v>
      </c>
      <c r="F739" s="10">
        <v>-142625</v>
      </c>
      <c r="G739" s="10">
        <v>0</v>
      </c>
      <c r="H739" s="10">
        <v>-142625</v>
      </c>
      <c r="I739" s="10">
        <v>0</v>
      </c>
      <c r="J739" s="10">
        <v>-142625</v>
      </c>
      <c r="K739" s="10">
        <v>33518</v>
      </c>
    </row>
    <row r="740" spans="1:11" ht="12.75" customHeight="1" outlineLevel="2">
      <c r="A740" s="15" t="s">
        <v>2520</v>
      </c>
      <c r="B740" s="8" t="s">
        <v>38</v>
      </c>
      <c r="C740" s="9" t="s">
        <v>1390</v>
      </c>
      <c r="D740" s="9" t="s">
        <v>1393</v>
      </c>
      <c r="E740" s="8" t="s">
        <v>1394</v>
      </c>
      <c r="F740" s="10">
        <v>0</v>
      </c>
      <c r="G740" s="10">
        <v>0</v>
      </c>
      <c r="H740" s="10">
        <v>0</v>
      </c>
      <c r="I740" s="10">
        <v>0</v>
      </c>
      <c r="J740" s="10">
        <v>0</v>
      </c>
      <c r="K740" s="10">
        <v>0</v>
      </c>
    </row>
    <row r="741" spans="1:11" ht="12.75" customHeight="1" outlineLevel="2">
      <c r="A741" s="15" t="s">
        <v>2521</v>
      </c>
      <c r="B741" s="8" t="s">
        <v>38</v>
      </c>
      <c r="C741" s="9" t="s">
        <v>1390</v>
      </c>
      <c r="D741" s="9" t="s">
        <v>1395</v>
      </c>
      <c r="E741" s="8" t="s">
        <v>1396</v>
      </c>
      <c r="F741" s="10">
        <v>0</v>
      </c>
      <c r="G741" s="10">
        <v>0</v>
      </c>
      <c r="H741" s="10">
        <v>0</v>
      </c>
      <c r="I741" s="10">
        <v>0</v>
      </c>
      <c r="J741" s="10">
        <v>0</v>
      </c>
      <c r="K741" s="10">
        <v>0</v>
      </c>
    </row>
    <row r="742" spans="1:11" ht="12.75" customHeight="1" outlineLevel="2">
      <c r="A742" s="15" t="s">
        <v>2522</v>
      </c>
      <c r="B742" s="8" t="s">
        <v>38</v>
      </c>
      <c r="C742" s="9" t="s">
        <v>1390</v>
      </c>
      <c r="D742" s="9" t="s">
        <v>1397</v>
      </c>
      <c r="E742" s="8" t="s">
        <v>1132</v>
      </c>
      <c r="F742" s="10">
        <v>90973</v>
      </c>
      <c r="G742" s="10">
        <v>0</v>
      </c>
      <c r="H742" s="10">
        <v>90973</v>
      </c>
      <c r="I742" s="10">
        <v>0</v>
      </c>
      <c r="J742" s="10">
        <v>90973</v>
      </c>
      <c r="K742" s="10">
        <v>-48769</v>
      </c>
    </row>
    <row r="743" spans="1:11" ht="12.75" customHeight="1" outlineLevel="2">
      <c r="A743" s="15" t="s">
        <v>2523</v>
      </c>
      <c r="B743" s="8" t="s">
        <v>38</v>
      </c>
      <c r="C743" s="9" t="s">
        <v>1390</v>
      </c>
      <c r="D743" s="9" t="s">
        <v>1398</v>
      </c>
      <c r="E743" s="8" t="s">
        <v>1399</v>
      </c>
      <c r="F743" s="10">
        <v>0</v>
      </c>
      <c r="G743" s="10">
        <v>0</v>
      </c>
      <c r="H743" s="10">
        <v>0</v>
      </c>
      <c r="I743" s="10">
        <v>0</v>
      </c>
      <c r="J743" s="10">
        <v>0</v>
      </c>
      <c r="K743" s="10">
        <v>0</v>
      </c>
    </row>
    <row r="744" spans="1:11" ht="12.75" customHeight="1" outlineLevel="2">
      <c r="A744" s="15" t="s">
        <v>2524</v>
      </c>
      <c r="B744" s="8" t="s">
        <v>38</v>
      </c>
      <c r="C744" s="9" t="s">
        <v>1390</v>
      </c>
      <c r="D744" s="9" t="s">
        <v>1400</v>
      </c>
      <c r="E744" s="8" t="s">
        <v>1136</v>
      </c>
      <c r="F744" s="10">
        <v>0</v>
      </c>
      <c r="G744" s="10">
        <v>0</v>
      </c>
      <c r="H744" s="10">
        <v>0</v>
      </c>
      <c r="I744" s="10">
        <v>0</v>
      </c>
      <c r="J744" s="10">
        <v>0</v>
      </c>
      <c r="K744" s="10">
        <v>-155</v>
      </c>
    </row>
    <row r="745" spans="1:11" ht="12.75" customHeight="1" outlineLevel="2">
      <c r="A745" s="15" t="s">
        <v>2525</v>
      </c>
      <c r="B745" s="8" t="s">
        <v>38</v>
      </c>
      <c r="C745" s="9" t="s">
        <v>1390</v>
      </c>
      <c r="D745" s="9" t="s">
        <v>1401</v>
      </c>
      <c r="E745" s="8" t="s">
        <v>1402</v>
      </c>
      <c r="F745" s="10">
        <v>0</v>
      </c>
      <c r="G745" s="10">
        <v>0</v>
      </c>
      <c r="H745" s="10">
        <v>0</v>
      </c>
      <c r="I745" s="10">
        <v>0</v>
      </c>
      <c r="J745" s="10">
        <v>0</v>
      </c>
      <c r="K745" s="10">
        <v>0</v>
      </c>
    </row>
    <row r="746" spans="1:11" ht="12.75" customHeight="1" outlineLevel="2">
      <c r="A746" s="15" t="s">
        <v>2526</v>
      </c>
      <c r="B746" s="8" t="s">
        <v>38</v>
      </c>
      <c r="C746" s="9" t="s">
        <v>1390</v>
      </c>
      <c r="D746" s="9" t="s">
        <v>1403</v>
      </c>
      <c r="E746" s="8" t="s">
        <v>1404</v>
      </c>
      <c r="F746" s="10">
        <v>24267</v>
      </c>
      <c r="G746" s="10">
        <v>0</v>
      </c>
      <c r="H746" s="10">
        <v>24267</v>
      </c>
      <c r="I746" s="10">
        <v>0</v>
      </c>
      <c r="J746" s="10">
        <v>24267</v>
      </c>
      <c r="K746" s="10">
        <v>0</v>
      </c>
    </row>
    <row r="747" spans="1:11" ht="12.75" customHeight="1" outlineLevel="2">
      <c r="A747" s="15" t="s">
        <v>2527</v>
      </c>
      <c r="B747" s="8" t="s">
        <v>38</v>
      </c>
      <c r="C747" s="9" t="s">
        <v>1390</v>
      </c>
      <c r="D747" s="9" t="s">
        <v>1405</v>
      </c>
      <c r="E747" s="8" t="s">
        <v>1406</v>
      </c>
      <c r="F747" s="10">
        <v>0</v>
      </c>
      <c r="G747" s="10">
        <v>0</v>
      </c>
      <c r="H747" s="10">
        <v>0</v>
      </c>
      <c r="I747" s="10">
        <v>0</v>
      </c>
      <c r="J747" s="10">
        <v>0</v>
      </c>
      <c r="K747" s="10">
        <v>-2173</v>
      </c>
    </row>
    <row r="748" spans="1:11" ht="12.75" customHeight="1" outlineLevel="2">
      <c r="A748" s="15" t="s">
        <v>2528</v>
      </c>
      <c r="B748" s="8" t="s">
        <v>38</v>
      </c>
      <c r="C748" s="9" t="s">
        <v>1390</v>
      </c>
      <c r="D748" s="9" t="s">
        <v>1407</v>
      </c>
      <c r="E748" s="8" t="s">
        <v>1408</v>
      </c>
      <c r="F748" s="10">
        <v>-47631</v>
      </c>
      <c r="G748" s="10">
        <v>0</v>
      </c>
      <c r="H748" s="10">
        <v>-47631</v>
      </c>
      <c r="I748" s="10">
        <v>0</v>
      </c>
      <c r="J748" s="10">
        <v>-47631</v>
      </c>
      <c r="K748" s="10">
        <v>-9346</v>
      </c>
    </row>
    <row r="749" spans="1:11" ht="12.75" customHeight="1" outlineLevel="2">
      <c r="A749" s="15" t="s">
        <v>2529</v>
      </c>
      <c r="B749" s="8" t="s">
        <v>38</v>
      </c>
      <c r="C749" s="9" t="s">
        <v>1390</v>
      </c>
      <c r="D749" s="9" t="s">
        <v>1409</v>
      </c>
      <c r="E749" s="8" t="s">
        <v>1410</v>
      </c>
      <c r="F749" s="10">
        <v>0</v>
      </c>
      <c r="G749" s="10">
        <v>0</v>
      </c>
      <c r="H749" s="10">
        <v>0</v>
      </c>
      <c r="I749" s="10">
        <v>0</v>
      </c>
      <c r="J749" s="10">
        <v>0</v>
      </c>
      <c r="K749" s="10">
        <v>0</v>
      </c>
    </row>
    <row r="750" spans="1:11" ht="12.75" customHeight="1" outlineLevel="2">
      <c r="A750" s="15" t="s">
        <v>2530</v>
      </c>
      <c r="B750" s="8" t="s">
        <v>38</v>
      </c>
      <c r="C750" s="9" t="s">
        <v>1390</v>
      </c>
      <c r="D750" s="9" t="s">
        <v>1411</v>
      </c>
      <c r="E750" s="8" t="s">
        <v>1412</v>
      </c>
      <c r="F750" s="10">
        <v>0</v>
      </c>
      <c r="G750" s="10">
        <v>0</v>
      </c>
      <c r="H750" s="10">
        <v>0</v>
      </c>
      <c r="I750" s="10">
        <v>0</v>
      </c>
      <c r="J750" s="10">
        <v>0</v>
      </c>
      <c r="K750" s="10">
        <v>0</v>
      </c>
    </row>
    <row r="751" spans="1:11" ht="12.75" customHeight="1" outlineLevel="2">
      <c r="A751" s="15" t="s">
        <v>2531</v>
      </c>
      <c r="B751" s="8" t="s">
        <v>38</v>
      </c>
      <c r="C751" s="9" t="s">
        <v>1390</v>
      </c>
      <c r="D751" s="9" t="s">
        <v>1413</v>
      </c>
      <c r="E751" s="8" t="s">
        <v>1414</v>
      </c>
      <c r="F751" s="10">
        <v>16854</v>
      </c>
      <c r="G751" s="10">
        <v>0</v>
      </c>
      <c r="H751" s="10">
        <v>16854</v>
      </c>
      <c r="I751" s="10">
        <v>0</v>
      </c>
      <c r="J751" s="10">
        <v>16854</v>
      </c>
      <c r="K751" s="10">
        <v>39853</v>
      </c>
    </row>
    <row r="752" spans="1:11" ht="12.75" customHeight="1" outlineLevel="2">
      <c r="A752" s="15" t="s">
        <v>2532</v>
      </c>
      <c r="B752" s="8" t="s">
        <v>38</v>
      </c>
      <c r="C752" s="9" t="s">
        <v>1390</v>
      </c>
      <c r="D752" s="9" t="s">
        <v>1415</v>
      </c>
      <c r="E752" s="8" t="s">
        <v>1416</v>
      </c>
      <c r="F752" s="10">
        <v>0</v>
      </c>
      <c r="G752" s="10">
        <v>0</v>
      </c>
      <c r="H752" s="10">
        <v>0</v>
      </c>
      <c r="I752" s="10">
        <v>0</v>
      </c>
      <c r="J752" s="10">
        <v>0</v>
      </c>
      <c r="K752" s="10">
        <v>0</v>
      </c>
    </row>
    <row r="753" spans="1:11" ht="12.75" customHeight="1" outlineLevel="2">
      <c r="A753" s="15" t="s">
        <v>2533</v>
      </c>
      <c r="B753" s="8" t="s">
        <v>38</v>
      </c>
      <c r="C753" s="9" t="s">
        <v>1390</v>
      </c>
      <c r="D753" s="9" t="s">
        <v>1417</v>
      </c>
      <c r="E753" s="8" t="s">
        <v>1418</v>
      </c>
      <c r="F753" s="10">
        <v>0</v>
      </c>
      <c r="G753" s="10">
        <v>0</v>
      </c>
      <c r="H753" s="10">
        <v>0</v>
      </c>
      <c r="I753" s="10">
        <v>0</v>
      </c>
      <c r="J753" s="10">
        <v>0</v>
      </c>
      <c r="K753" s="10">
        <v>0</v>
      </c>
    </row>
    <row r="754" spans="1:11" ht="12.75" customHeight="1" outlineLevel="2">
      <c r="A754" s="15" t="s">
        <v>2534</v>
      </c>
      <c r="B754" s="8" t="s">
        <v>38</v>
      </c>
      <c r="C754" s="9" t="s">
        <v>1390</v>
      </c>
      <c r="D754" s="9" t="s">
        <v>1419</v>
      </c>
      <c r="E754" s="8" t="s">
        <v>1420</v>
      </c>
      <c r="F754" s="10">
        <v>0</v>
      </c>
      <c r="G754" s="10">
        <v>0</v>
      </c>
      <c r="H754" s="10">
        <v>0</v>
      </c>
      <c r="I754" s="10">
        <v>0</v>
      </c>
      <c r="J754" s="10">
        <v>0</v>
      </c>
      <c r="K754" s="10">
        <v>0</v>
      </c>
    </row>
    <row r="755" spans="1:11" ht="12.75" customHeight="1" outlineLevel="2">
      <c r="A755" s="15" t="s">
        <v>2535</v>
      </c>
      <c r="B755" s="8" t="s">
        <v>38</v>
      </c>
      <c r="C755" s="9" t="s">
        <v>1390</v>
      </c>
      <c r="D755" s="9" t="s">
        <v>1421</v>
      </c>
      <c r="E755" s="8" t="s">
        <v>1422</v>
      </c>
      <c r="F755" s="10">
        <v>-2729</v>
      </c>
      <c r="G755" s="10">
        <v>0</v>
      </c>
      <c r="H755" s="10">
        <v>-2729</v>
      </c>
      <c r="I755" s="10">
        <v>0</v>
      </c>
      <c r="J755" s="10">
        <v>-2729</v>
      </c>
      <c r="K755" s="10">
        <v>0</v>
      </c>
    </row>
    <row r="756" spans="1:11" ht="12.75" customHeight="1" outlineLevel="2">
      <c r="A756" s="15" t="s">
        <v>2536</v>
      </c>
      <c r="B756" s="8" t="s">
        <v>38</v>
      </c>
      <c r="C756" s="9" t="s">
        <v>1390</v>
      </c>
      <c r="D756" s="9" t="s">
        <v>1423</v>
      </c>
      <c r="E756" s="8" t="s">
        <v>1424</v>
      </c>
      <c r="F756" s="10">
        <v>0</v>
      </c>
      <c r="G756" s="10">
        <v>0</v>
      </c>
      <c r="H756" s="10">
        <v>0</v>
      </c>
      <c r="I756" s="10">
        <v>0</v>
      </c>
      <c r="J756" s="10">
        <v>0</v>
      </c>
      <c r="K756" s="10">
        <v>-414</v>
      </c>
    </row>
    <row r="757" spans="1:11" ht="12.75" customHeight="1" outlineLevel="2">
      <c r="A757" s="15" t="s">
        <v>2537</v>
      </c>
      <c r="B757" s="8" t="s">
        <v>38</v>
      </c>
      <c r="C757" s="9" t="s">
        <v>1390</v>
      </c>
      <c r="D757" s="9" t="s">
        <v>1425</v>
      </c>
      <c r="E757" s="8" t="s">
        <v>1426</v>
      </c>
      <c r="F757" s="10">
        <v>0</v>
      </c>
      <c r="G757" s="10">
        <v>0</v>
      </c>
      <c r="H757" s="10">
        <v>0</v>
      </c>
      <c r="I757" s="10">
        <v>0</v>
      </c>
      <c r="J757" s="10">
        <v>0</v>
      </c>
      <c r="K757" s="10">
        <v>0</v>
      </c>
    </row>
    <row r="758" spans="1:11" ht="12.75" customHeight="1" outlineLevel="2">
      <c r="A758" s="15" t="s">
        <v>2538</v>
      </c>
      <c r="B758" s="8" t="s">
        <v>38</v>
      </c>
      <c r="C758" s="9" t="s">
        <v>1390</v>
      </c>
      <c r="D758" s="9" t="s">
        <v>1427</v>
      </c>
      <c r="E758" s="8" t="s">
        <v>1428</v>
      </c>
      <c r="F758" s="10">
        <v>0</v>
      </c>
      <c r="G758" s="10">
        <v>0</v>
      </c>
      <c r="H758" s="10">
        <v>0</v>
      </c>
      <c r="I758" s="10">
        <v>0</v>
      </c>
      <c r="J758" s="10">
        <v>0</v>
      </c>
      <c r="K758" s="10">
        <v>0</v>
      </c>
    </row>
    <row r="759" spans="1:11" ht="12.75" customHeight="1" outlineLevel="2">
      <c r="A759" s="15" t="s">
        <v>2539</v>
      </c>
      <c r="B759" s="8" t="s">
        <v>38</v>
      </c>
      <c r="C759" s="9" t="s">
        <v>1390</v>
      </c>
      <c r="D759" s="9" t="s">
        <v>1429</v>
      </c>
      <c r="E759" s="8" t="s">
        <v>1430</v>
      </c>
      <c r="F759" s="10">
        <v>0</v>
      </c>
      <c r="G759" s="10">
        <v>0</v>
      </c>
      <c r="H759" s="10">
        <v>0</v>
      </c>
      <c r="I759" s="10">
        <v>0</v>
      </c>
      <c r="J759" s="10">
        <v>0</v>
      </c>
      <c r="K759" s="10">
        <v>0</v>
      </c>
    </row>
    <row r="760" spans="1:11" ht="12.75" customHeight="1" outlineLevel="2">
      <c r="A760" s="15" t="s">
        <v>2540</v>
      </c>
      <c r="B760" s="8" t="s">
        <v>38</v>
      </c>
      <c r="C760" s="9" t="s">
        <v>1390</v>
      </c>
      <c r="D760" s="9" t="s">
        <v>1431</v>
      </c>
      <c r="E760" s="8" t="s">
        <v>1432</v>
      </c>
      <c r="F760" s="10">
        <v>0</v>
      </c>
      <c r="G760" s="10">
        <v>0</v>
      </c>
      <c r="H760" s="10">
        <v>0</v>
      </c>
      <c r="I760" s="10">
        <v>0</v>
      </c>
      <c r="J760" s="10">
        <v>0</v>
      </c>
      <c r="K760" s="10">
        <v>0</v>
      </c>
    </row>
    <row r="761" spans="1:11" ht="12.75" customHeight="1" outlineLevel="2">
      <c r="A761" s="15" t="s">
        <v>2541</v>
      </c>
      <c r="B761" s="8" t="s">
        <v>38</v>
      </c>
      <c r="C761" s="9" t="s">
        <v>1390</v>
      </c>
      <c r="D761" s="9" t="s">
        <v>1433</v>
      </c>
      <c r="E761" s="8" t="s">
        <v>1434</v>
      </c>
      <c r="F761" s="10">
        <v>0</v>
      </c>
      <c r="G761" s="10">
        <v>0</v>
      </c>
      <c r="H761" s="10">
        <v>0</v>
      </c>
      <c r="I761" s="10">
        <v>0</v>
      </c>
      <c r="J761" s="10">
        <v>0</v>
      </c>
      <c r="K761" s="10">
        <v>0</v>
      </c>
    </row>
    <row r="762" spans="1:11" ht="12.75" customHeight="1" outlineLevel="2">
      <c r="A762" s="15" t="s">
        <v>2542</v>
      </c>
      <c r="B762" s="8" t="s">
        <v>38</v>
      </c>
      <c r="C762" s="9" t="s">
        <v>1390</v>
      </c>
      <c r="D762" s="9" t="s">
        <v>1435</v>
      </c>
      <c r="E762" s="8" t="s">
        <v>1436</v>
      </c>
      <c r="F762" s="10">
        <v>0</v>
      </c>
      <c r="G762" s="10">
        <v>0</v>
      </c>
      <c r="H762" s="10">
        <v>0</v>
      </c>
      <c r="I762" s="10">
        <v>0</v>
      </c>
      <c r="J762" s="10">
        <v>0</v>
      </c>
      <c r="K762" s="10">
        <v>0</v>
      </c>
    </row>
    <row r="763" spans="1:11" ht="12.75" customHeight="1" outlineLevel="2">
      <c r="A763" s="15" t="s">
        <v>2543</v>
      </c>
      <c r="B763" s="8" t="s">
        <v>38</v>
      </c>
      <c r="C763" s="9" t="s">
        <v>1390</v>
      </c>
      <c r="D763" s="9" t="s">
        <v>1437</v>
      </c>
      <c r="E763" s="8" t="s">
        <v>1438</v>
      </c>
      <c r="F763" s="10">
        <v>0</v>
      </c>
      <c r="G763" s="10">
        <v>0</v>
      </c>
      <c r="H763" s="10">
        <v>0</v>
      </c>
      <c r="I763" s="10">
        <v>0</v>
      </c>
      <c r="J763" s="10">
        <v>0</v>
      </c>
      <c r="K763" s="10">
        <v>0</v>
      </c>
    </row>
    <row r="764" spans="1:11" ht="12.75" customHeight="1" outlineLevel="2">
      <c r="A764" s="15" t="s">
        <v>2544</v>
      </c>
      <c r="B764" s="8" t="s">
        <v>38</v>
      </c>
      <c r="C764" s="9" t="s">
        <v>1390</v>
      </c>
      <c r="D764" s="9" t="s">
        <v>1439</v>
      </c>
      <c r="E764" s="8" t="s">
        <v>1440</v>
      </c>
      <c r="F764" s="10">
        <v>-19412</v>
      </c>
      <c r="G764" s="10">
        <v>0</v>
      </c>
      <c r="H764" s="10">
        <v>-19412</v>
      </c>
      <c r="I764" s="10">
        <v>0</v>
      </c>
      <c r="J764" s="10">
        <v>-19412</v>
      </c>
      <c r="K764" s="10">
        <v>-772</v>
      </c>
    </row>
    <row r="765" spans="1:11" ht="12.75" customHeight="1" outlineLevel="2">
      <c r="A765" s="15" t="s">
        <v>2545</v>
      </c>
      <c r="B765" s="8" t="s">
        <v>38</v>
      </c>
      <c r="C765" s="9" t="s">
        <v>1390</v>
      </c>
      <c r="D765" s="9" t="s">
        <v>1441</v>
      </c>
      <c r="E765" s="8" t="s">
        <v>1442</v>
      </c>
      <c r="F765" s="10">
        <v>0</v>
      </c>
      <c r="G765" s="10">
        <v>0</v>
      </c>
      <c r="H765" s="10">
        <v>0</v>
      </c>
      <c r="I765" s="10">
        <v>0</v>
      </c>
      <c r="J765" s="10">
        <v>0</v>
      </c>
      <c r="K765" s="10">
        <v>0</v>
      </c>
    </row>
    <row r="766" spans="1:11" ht="12.75" customHeight="1" outlineLevel="2">
      <c r="A766" s="15" t="s">
        <v>2546</v>
      </c>
      <c r="B766" s="8" t="s">
        <v>38</v>
      </c>
      <c r="C766" s="9" t="s">
        <v>1390</v>
      </c>
      <c r="D766" s="9" t="s">
        <v>1443</v>
      </c>
      <c r="E766" s="8" t="s">
        <v>1444</v>
      </c>
      <c r="F766" s="10">
        <v>0</v>
      </c>
      <c r="G766" s="10">
        <v>0</v>
      </c>
      <c r="H766" s="10">
        <v>0</v>
      </c>
      <c r="I766" s="10">
        <v>0</v>
      </c>
      <c r="J766" s="10">
        <v>0</v>
      </c>
      <c r="K766" s="10">
        <v>0</v>
      </c>
    </row>
    <row r="767" spans="1:11" ht="12.75" customHeight="1" outlineLevel="2">
      <c r="A767" s="15" t="s">
        <v>2547</v>
      </c>
      <c r="B767" s="8" t="s">
        <v>38</v>
      </c>
      <c r="C767" s="9" t="s">
        <v>1390</v>
      </c>
      <c r="D767" s="9" t="s">
        <v>1445</v>
      </c>
      <c r="E767" s="8" t="s">
        <v>1446</v>
      </c>
      <c r="F767" s="10">
        <v>4557</v>
      </c>
      <c r="G767" s="10">
        <v>0</v>
      </c>
      <c r="H767" s="10">
        <v>4557</v>
      </c>
      <c r="I767" s="10">
        <v>0</v>
      </c>
      <c r="J767" s="10">
        <v>4557</v>
      </c>
      <c r="K767" s="10">
        <v>5675</v>
      </c>
    </row>
    <row r="768" spans="1:11" ht="12.75" customHeight="1" outlineLevel="2">
      <c r="A768" s="15" t="s">
        <v>2548</v>
      </c>
      <c r="B768" s="8" t="s">
        <v>38</v>
      </c>
      <c r="C768" s="9" t="s">
        <v>1390</v>
      </c>
      <c r="D768" s="9" t="s">
        <v>1447</v>
      </c>
      <c r="E768" s="8" t="s">
        <v>1448</v>
      </c>
      <c r="F768" s="10">
        <v>0</v>
      </c>
      <c r="G768" s="10">
        <v>0</v>
      </c>
      <c r="H768" s="10">
        <v>0</v>
      </c>
      <c r="I768" s="10">
        <v>0</v>
      </c>
      <c r="J768" s="10">
        <v>0</v>
      </c>
      <c r="K768" s="10">
        <v>0</v>
      </c>
    </row>
    <row r="769" spans="1:11" ht="12.75" customHeight="1" outlineLevel="2">
      <c r="A769" s="15" t="s">
        <v>2549</v>
      </c>
      <c r="B769" s="8" t="s">
        <v>38</v>
      </c>
      <c r="C769" s="9" t="s">
        <v>1390</v>
      </c>
      <c r="D769" s="9" t="s">
        <v>1449</v>
      </c>
      <c r="E769" s="8" t="s">
        <v>1450</v>
      </c>
      <c r="F769" s="10">
        <v>0</v>
      </c>
      <c r="G769" s="10">
        <v>0</v>
      </c>
      <c r="H769" s="10">
        <v>0</v>
      </c>
      <c r="I769" s="10">
        <v>0</v>
      </c>
      <c r="J769" s="10">
        <v>0</v>
      </c>
      <c r="K769" s="10">
        <v>0</v>
      </c>
    </row>
    <row r="770" spans="1:11" ht="12.75" customHeight="1" outlineLevel="2">
      <c r="A770" s="15" t="s">
        <v>2550</v>
      </c>
      <c r="B770" s="8" t="s">
        <v>38</v>
      </c>
      <c r="C770" s="9" t="s">
        <v>1390</v>
      </c>
      <c r="D770" s="9" t="s">
        <v>1451</v>
      </c>
      <c r="E770" s="8" t="s">
        <v>1452</v>
      </c>
      <c r="F770" s="10">
        <v>0</v>
      </c>
      <c r="G770" s="10">
        <v>0</v>
      </c>
      <c r="H770" s="10">
        <v>0</v>
      </c>
      <c r="I770" s="10">
        <v>0</v>
      </c>
      <c r="J770" s="10">
        <v>0</v>
      </c>
      <c r="K770" s="10">
        <v>0</v>
      </c>
    </row>
    <row r="771" spans="1:11" ht="12.75" customHeight="1" outlineLevel="2">
      <c r="A771" s="15" t="s">
        <v>2551</v>
      </c>
      <c r="B771" s="8" t="s">
        <v>38</v>
      </c>
      <c r="C771" s="9" t="s">
        <v>1390</v>
      </c>
      <c r="D771" s="9" t="s">
        <v>1453</v>
      </c>
      <c r="E771" s="8" t="s">
        <v>1454</v>
      </c>
      <c r="F771" s="10">
        <v>-3230</v>
      </c>
      <c r="G771" s="10">
        <v>0</v>
      </c>
      <c r="H771" s="10">
        <v>-3230</v>
      </c>
      <c r="I771" s="10">
        <v>0</v>
      </c>
      <c r="J771" s="10">
        <v>-3230</v>
      </c>
      <c r="K771" s="10">
        <v>0</v>
      </c>
    </row>
    <row r="772" spans="1:11" ht="12.75" customHeight="1" outlineLevel="2">
      <c r="A772" s="15" t="s">
        <v>2552</v>
      </c>
      <c r="B772" s="8" t="s">
        <v>38</v>
      </c>
      <c r="C772" s="9" t="s">
        <v>1390</v>
      </c>
      <c r="D772" s="9" t="s">
        <v>1455</v>
      </c>
      <c r="E772" s="8" t="s">
        <v>1456</v>
      </c>
      <c r="F772" s="10">
        <v>0</v>
      </c>
      <c r="G772" s="10">
        <v>0</v>
      </c>
      <c r="H772" s="10">
        <v>0</v>
      </c>
      <c r="I772" s="10">
        <v>0</v>
      </c>
      <c r="J772" s="10">
        <v>0</v>
      </c>
      <c r="K772" s="10">
        <v>-539</v>
      </c>
    </row>
    <row r="773" spans="1:11" ht="12.75" customHeight="1" outlineLevel="1" thickBot="1">
      <c r="A773" s="15" t="s">
        <v>2553</v>
      </c>
      <c r="C773" s="9" t="s">
        <v>1390</v>
      </c>
      <c r="E773" s="11" t="s">
        <v>1791</v>
      </c>
      <c r="F773" s="12">
        <v>-78976</v>
      </c>
      <c r="G773" s="12">
        <v>0</v>
      </c>
      <c r="H773" s="12">
        <v>-78976</v>
      </c>
      <c r="I773" s="12">
        <v>0</v>
      </c>
      <c r="J773" s="12">
        <v>-78976</v>
      </c>
      <c r="K773" s="12">
        <v>16878</v>
      </c>
    </row>
    <row r="774" spans="1:11" ht="12.75" customHeight="1" outlineLevel="2" thickTop="1">
      <c r="A774" s="15" t="s">
        <v>38</v>
      </c>
      <c r="C774" s="9" t="s">
        <v>1457</v>
      </c>
    </row>
    <row r="775" spans="1:11" ht="12.75" customHeight="1" outlineLevel="2">
      <c r="A775" s="15" t="s">
        <v>2554</v>
      </c>
      <c r="B775" s="8" t="s">
        <v>38</v>
      </c>
      <c r="C775" s="9" t="s">
        <v>1457</v>
      </c>
      <c r="D775" s="9" t="s">
        <v>1458</v>
      </c>
      <c r="E775" s="8" t="s">
        <v>1459</v>
      </c>
      <c r="F775" s="10">
        <v>0</v>
      </c>
      <c r="G775" s="10">
        <v>0</v>
      </c>
      <c r="H775" s="10">
        <v>0</v>
      </c>
      <c r="I775" s="10">
        <v>0</v>
      </c>
      <c r="J775" s="10">
        <v>0</v>
      </c>
      <c r="K775" s="10">
        <v>0</v>
      </c>
    </row>
    <row r="776" spans="1:11" ht="12.75" customHeight="1" outlineLevel="2">
      <c r="A776" s="15" t="s">
        <v>2555</v>
      </c>
      <c r="B776" s="8" t="s">
        <v>38</v>
      </c>
      <c r="C776" s="9" t="s">
        <v>1457</v>
      </c>
      <c r="D776" s="9" t="s">
        <v>1460</v>
      </c>
      <c r="E776" s="8" t="s">
        <v>1461</v>
      </c>
      <c r="F776" s="10">
        <v>0</v>
      </c>
      <c r="G776" s="10">
        <v>0</v>
      </c>
      <c r="H776" s="10">
        <v>0</v>
      </c>
      <c r="I776" s="10">
        <v>0</v>
      </c>
      <c r="J776" s="10">
        <v>0</v>
      </c>
      <c r="K776" s="10">
        <v>0</v>
      </c>
    </row>
    <row r="777" spans="1:11" ht="12.75" customHeight="1" outlineLevel="2">
      <c r="A777" s="15" t="s">
        <v>2556</v>
      </c>
      <c r="B777" s="8" t="s">
        <v>38</v>
      </c>
      <c r="C777" s="9" t="s">
        <v>1457</v>
      </c>
      <c r="D777" s="9" t="s">
        <v>1462</v>
      </c>
      <c r="E777" s="8" t="s">
        <v>1463</v>
      </c>
      <c r="F777" s="10">
        <v>0</v>
      </c>
      <c r="G777" s="10">
        <v>0</v>
      </c>
      <c r="H777" s="10">
        <v>0</v>
      </c>
      <c r="I777" s="10">
        <v>0</v>
      </c>
      <c r="J777" s="10">
        <v>0</v>
      </c>
      <c r="K777" s="10">
        <v>0</v>
      </c>
    </row>
    <row r="778" spans="1:11" ht="12.75" customHeight="1" outlineLevel="2">
      <c r="A778" s="15" t="s">
        <v>2557</v>
      </c>
      <c r="B778" s="8" t="s">
        <v>38</v>
      </c>
      <c r="C778" s="9" t="s">
        <v>1457</v>
      </c>
      <c r="D778" s="9" t="s">
        <v>1464</v>
      </c>
      <c r="E778" s="8" t="s">
        <v>1181</v>
      </c>
      <c r="F778" s="10">
        <v>-304478</v>
      </c>
      <c r="G778" s="10">
        <v>0</v>
      </c>
      <c r="H778" s="10">
        <v>-304478</v>
      </c>
      <c r="I778" s="10">
        <v>0</v>
      </c>
      <c r="J778" s="10">
        <v>-304478</v>
      </c>
      <c r="K778" s="10">
        <v>-110374</v>
      </c>
    </row>
    <row r="779" spans="1:11" ht="12.75" customHeight="1" outlineLevel="2">
      <c r="A779" s="15" t="s">
        <v>2558</v>
      </c>
      <c r="B779" s="8" t="s">
        <v>38</v>
      </c>
      <c r="C779" s="9" t="s">
        <v>1457</v>
      </c>
      <c r="D779" s="9" t="s">
        <v>1465</v>
      </c>
      <c r="E779" s="8" t="s">
        <v>1183</v>
      </c>
      <c r="F779" s="10">
        <v>0</v>
      </c>
      <c r="G779" s="10">
        <v>0</v>
      </c>
      <c r="H779" s="10">
        <v>0</v>
      </c>
      <c r="I779" s="10">
        <v>0</v>
      </c>
      <c r="J779" s="10">
        <v>0</v>
      </c>
      <c r="K779" s="10">
        <v>0</v>
      </c>
    </row>
    <row r="780" spans="1:11" ht="12.75" customHeight="1" outlineLevel="2">
      <c r="A780" s="15" t="s">
        <v>2559</v>
      </c>
      <c r="B780" s="8" t="s">
        <v>38</v>
      </c>
      <c r="C780" s="9" t="s">
        <v>1457</v>
      </c>
      <c r="D780" s="9" t="s">
        <v>1466</v>
      </c>
      <c r="E780" s="8" t="s">
        <v>1185</v>
      </c>
      <c r="F780" s="10">
        <v>0</v>
      </c>
      <c r="G780" s="10">
        <v>0</v>
      </c>
      <c r="H780" s="10">
        <v>0</v>
      </c>
      <c r="I780" s="10">
        <v>0</v>
      </c>
      <c r="J780" s="10">
        <v>0</v>
      </c>
      <c r="K780" s="10">
        <v>0</v>
      </c>
    </row>
    <row r="781" spans="1:11" ht="12.75" customHeight="1" outlineLevel="2">
      <c r="A781" s="15" t="s">
        <v>2560</v>
      </c>
      <c r="B781" s="8" t="s">
        <v>38</v>
      </c>
      <c r="C781" s="9" t="s">
        <v>1457</v>
      </c>
      <c r="D781" s="9" t="s">
        <v>1467</v>
      </c>
      <c r="E781" s="8" t="s">
        <v>1468</v>
      </c>
      <c r="F781" s="10">
        <v>192040</v>
      </c>
      <c r="G781" s="10">
        <v>0</v>
      </c>
      <c r="H781" s="10">
        <v>192040</v>
      </c>
      <c r="I781" s="10">
        <v>0</v>
      </c>
      <c r="J781" s="10">
        <v>192040</v>
      </c>
      <c r="K781" s="10">
        <v>186598</v>
      </c>
    </row>
    <row r="782" spans="1:11" ht="12.75" customHeight="1" outlineLevel="2">
      <c r="A782" s="15" t="s">
        <v>2561</v>
      </c>
      <c r="B782" s="8" t="s">
        <v>38</v>
      </c>
      <c r="C782" s="9" t="s">
        <v>1457</v>
      </c>
      <c r="D782" s="9" t="s">
        <v>1469</v>
      </c>
      <c r="E782" s="8" t="s">
        <v>1189</v>
      </c>
      <c r="F782" s="10">
        <v>0</v>
      </c>
      <c r="G782" s="10">
        <v>0</v>
      </c>
      <c r="H782" s="10">
        <v>0</v>
      </c>
      <c r="I782" s="10">
        <v>0</v>
      </c>
      <c r="J782" s="10">
        <v>0</v>
      </c>
      <c r="K782" s="10">
        <v>0</v>
      </c>
    </row>
    <row r="783" spans="1:11" ht="12.75" customHeight="1" outlineLevel="2">
      <c r="A783" s="15" t="s">
        <v>2562</v>
      </c>
      <c r="B783" s="8" t="s">
        <v>38</v>
      </c>
      <c r="C783" s="9" t="s">
        <v>1457</v>
      </c>
      <c r="D783" s="9" t="s">
        <v>1470</v>
      </c>
      <c r="E783" s="8" t="s">
        <v>1471</v>
      </c>
      <c r="F783" s="10">
        <v>0</v>
      </c>
      <c r="G783" s="10">
        <v>0</v>
      </c>
      <c r="H783" s="10">
        <v>0</v>
      </c>
      <c r="I783" s="10">
        <v>0</v>
      </c>
      <c r="J783" s="10">
        <v>0</v>
      </c>
      <c r="K783" s="10">
        <v>541</v>
      </c>
    </row>
    <row r="784" spans="1:11" ht="12.75" customHeight="1" outlineLevel="2">
      <c r="A784" s="15" t="s">
        <v>2563</v>
      </c>
      <c r="B784" s="8" t="s">
        <v>38</v>
      </c>
      <c r="C784" s="9" t="s">
        <v>1457</v>
      </c>
      <c r="D784" s="9" t="s">
        <v>1472</v>
      </c>
      <c r="E784" s="8" t="s">
        <v>1193</v>
      </c>
      <c r="F784" s="10">
        <v>0</v>
      </c>
      <c r="G784" s="10">
        <v>0</v>
      </c>
      <c r="H784" s="10">
        <v>0</v>
      </c>
      <c r="I784" s="10">
        <v>0</v>
      </c>
      <c r="J784" s="10">
        <v>0</v>
      </c>
      <c r="K784" s="10">
        <v>0</v>
      </c>
    </row>
    <row r="785" spans="1:11" ht="12.75" customHeight="1" outlineLevel="2">
      <c r="A785" s="15" t="s">
        <v>2564</v>
      </c>
      <c r="B785" s="8" t="s">
        <v>38</v>
      </c>
      <c r="C785" s="9" t="s">
        <v>1457</v>
      </c>
      <c r="D785" s="9" t="s">
        <v>1473</v>
      </c>
      <c r="E785" s="8" t="s">
        <v>1195</v>
      </c>
      <c r="F785" s="10">
        <v>46369</v>
      </c>
      <c r="G785" s="10">
        <v>0</v>
      </c>
      <c r="H785" s="10">
        <v>46369</v>
      </c>
      <c r="I785" s="10">
        <v>0</v>
      </c>
      <c r="J785" s="10">
        <v>46369</v>
      </c>
      <c r="K785" s="10">
        <v>0</v>
      </c>
    </row>
    <row r="786" spans="1:11" ht="12.75" customHeight="1" outlineLevel="2">
      <c r="A786" s="15" t="s">
        <v>2565</v>
      </c>
      <c r="B786" s="8" t="s">
        <v>38</v>
      </c>
      <c r="C786" s="9" t="s">
        <v>1457</v>
      </c>
      <c r="D786" s="9" t="s">
        <v>1474</v>
      </c>
      <c r="E786" s="8" t="s">
        <v>1197</v>
      </c>
      <c r="F786" s="10">
        <v>0</v>
      </c>
      <c r="G786" s="10">
        <v>0</v>
      </c>
      <c r="H786" s="10">
        <v>0</v>
      </c>
      <c r="I786" s="10">
        <v>0</v>
      </c>
      <c r="J786" s="10">
        <v>0</v>
      </c>
      <c r="K786" s="10">
        <v>5998</v>
      </c>
    </row>
    <row r="787" spans="1:11" ht="12.75" customHeight="1" outlineLevel="2">
      <c r="A787" s="15" t="s">
        <v>2566</v>
      </c>
      <c r="B787" s="8" t="s">
        <v>38</v>
      </c>
      <c r="C787" s="9" t="s">
        <v>1457</v>
      </c>
      <c r="D787" s="9" t="s">
        <v>1475</v>
      </c>
      <c r="E787" s="8" t="s">
        <v>1476</v>
      </c>
      <c r="F787" s="10">
        <v>0</v>
      </c>
      <c r="G787" s="10">
        <v>0</v>
      </c>
      <c r="H787" s="10">
        <v>0</v>
      </c>
      <c r="I787" s="10">
        <v>0</v>
      </c>
      <c r="J787" s="10">
        <v>0</v>
      </c>
      <c r="K787" s="10">
        <v>0</v>
      </c>
    </row>
    <row r="788" spans="1:11" ht="12.75" customHeight="1" outlineLevel="2">
      <c r="A788" s="15" t="s">
        <v>2567</v>
      </c>
      <c r="B788" s="8" t="s">
        <v>38</v>
      </c>
      <c r="C788" s="9" t="s">
        <v>1457</v>
      </c>
      <c r="D788" s="9" t="s">
        <v>1477</v>
      </c>
      <c r="E788" s="8" t="s">
        <v>1478</v>
      </c>
      <c r="F788" s="10">
        <v>0</v>
      </c>
      <c r="G788" s="10">
        <v>0</v>
      </c>
      <c r="H788" s="10">
        <v>0</v>
      </c>
      <c r="I788" s="10">
        <v>0</v>
      </c>
      <c r="J788" s="10">
        <v>0</v>
      </c>
      <c r="K788" s="10">
        <v>0</v>
      </c>
    </row>
    <row r="789" spans="1:11" ht="12.75" customHeight="1" outlineLevel="2">
      <c r="A789" s="15" t="s">
        <v>2568</v>
      </c>
      <c r="B789" s="8" t="s">
        <v>38</v>
      </c>
      <c r="C789" s="9" t="s">
        <v>1457</v>
      </c>
      <c r="D789" s="9" t="s">
        <v>1479</v>
      </c>
      <c r="E789" s="8" t="s">
        <v>1480</v>
      </c>
      <c r="F789" s="10">
        <v>-10030</v>
      </c>
      <c r="G789" s="10">
        <v>0</v>
      </c>
      <c r="H789" s="10">
        <v>-10030</v>
      </c>
      <c r="I789" s="10">
        <v>0</v>
      </c>
      <c r="J789" s="10">
        <v>-10030</v>
      </c>
      <c r="K789" s="10">
        <v>0</v>
      </c>
    </row>
    <row r="790" spans="1:11" ht="12.75" customHeight="1" outlineLevel="2">
      <c r="A790" s="15" t="s">
        <v>2569</v>
      </c>
      <c r="B790" s="8" t="s">
        <v>38</v>
      </c>
      <c r="C790" s="9" t="s">
        <v>1457</v>
      </c>
      <c r="D790" s="9" t="s">
        <v>1481</v>
      </c>
      <c r="E790" s="8" t="s">
        <v>1482</v>
      </c>
      <c r="F790" s="10">
        <v>0</v>
      </c>
      <c r="G790" s="10">
        <v>0</v>
      </c>
      <c r="H790" s="10">
        <v>0</v>
      </c>
      <c r="I790" s="10">
        <v>0</v>
      </c>
      <c r="J790" s="10">
        <v>0</v>
      </c>
      <c r="K790" s="10">
        <v>0</v>
      </c>
    </row>
    <row r="791" spans="1:11" ht="12.75" customHeight="1" outlineLevel="2">
      <c r="A791" s="15" t="s">
        <v>2570</v>
      </c>
      <c r="B791" s="8" t="s">
        <v>38</v>
      </c>
      <c r="C791" s="9" t="s">
        <v>1457</v>
      </c>
      <c r="D791" s="9" t="s">
        <v>1483</v>
      </c>
      <c r="E791" s="8" t="s">
        <v>1484</v>
      </c>
      <c r="F791" s="10">
        <v>0</v>
      </c>
      <c r="G791" s="10">
        <v>0</v>
      </c>
      <c r="H791" s="10">
        <v>0</v>
      </c>
      <c r="I791" s="10">
        <v>0</v>
      </c>
      <c r="J791" s="10">
        <v>0</v>
      </c>
      <c r="K791" s="10">
        <v>0</v>
      </c>
    </row>
    <row r="792" spans="1:11" ht="12.75" customHeight="1" outlineLevel="2">
      <c r="A792" s="15" t="s">
        <v>2571</v>
      </c>
      <c r="B792" s="8" t="s">
        <v>38</v>
      </c>
      <c r="C792" s="9" t="s">
        <v>1457</v>
      </c>
      <c r="D792" s="9" t="s">
        <v>1485</v>
      </c>
      <c r="E792" s="8" t="s">
        <v>1486</v>
      </c>
      <c r="F792" s="10">
        <v>0</v>
      </c>
      <c r="G792" s="10">
        <v>0</v>
      </c>
      <c r="H792" s="10">
        <v>0</v>
      </c>
      <c r="I792" s="10">
        <v>0</v>
      </c>
      <c r="J792" s="10">
        <v>0</v>
      </c>
      <c r="K792" s="10">
        <v>0</v>
      </c>
    </row>
    <row r="793" spans="1:11" ht="12.75" customHeight="1" outlineLevel="2">
      <c r="A793" s="15" t="s">
        <v>2572</v>
      </c>
      <c r="B793" s="8" t="s">
        <v>38</v>
      </c>
      <c r="C793" s="9" t="s">
        <v>1457</v>
      </c>
      <c r="D793" s="9" t="s">
        <v>1487</v>
      </c>
      <c r="E793" s="8" t="s">
        <v>1488</v>
      </c>
      <c r="F793" s="10">
        <v>0</v>
      </c>
      <c r="G793" s="10">
        <v>0</v>
      </c>
      <c r="H793" s="10">
        <v>0</v>
      </c>
      <c r="I793" s="10">
        <v>0</v>
      </c>
      <c r="J793" s="10">
        <v>0</v>
      </c>
      <c r="K793" s="10">
        <v>0</v>
      </c>
    </row>
    <row r="794" spans="1:11" ht="12.75" customHeight="1" outlineLevel="2">
      <c r="A794" s="15" t="s">
        <v>2573</v>
      </c>
      <c r="B794" s="8" t="s">
        <v>38</v>
      </c>
      <c r="C794" s="9" t="s">
        <v>1457</v>
      </c>
      <c r="D794" s="9" t="s">
        <v>1489</v>
      </c>
      <c r="E794" s="8" t="s">
        <v>1490</v>
      </c>
      <c r="F794" s="10">
        <v>-979743</v>
      </c>
      <c r="G794" s="10">
        <v>0</v>
      </c>
      <c r="H794" s="10">
        <v>-979743</v>
      </c>
      <c r="I794" s="10">
        <v>0</v>
      </c>
      <c r="J794" s="10">
        <v>-979743</v>
      </c>
      <c r="K794" s="10">
        <v>-97046</v>
      </c>
    </row>
    <row r="795" spans="1:11" ht="12.75" customHeight="1" outlineLevel="2">
      <c r="A795" s="15" t="s">
        <v>2574</v>
      </c>
      <c r="B795" s="8" t="s">
        <v>38</v>
      </c>
      <c r="C795" s="9" t="s">
        <v>1457</v>
      </c>
      <c r="D795" s="9" t="s">
        <v>1491</v>
      </c>
      <c r="E795" s="8" t="s">
        <v>1492</v>
      </c>
      <c r="F795" s="10">
        <v>0</v>
      </c>
      <c r="G795" s="10">
        <v>0</v>
      </c>
      <c r="H795" s="10">
        <v>0</v>
      </c>
      <c r="I795" s="10">
        <v>0</v>
      </c>
      <c r="J795" s="10">
        <v>0</v>
      </c>
      <c r="K795" s="10">
        <v>0</v>
      </c>
    </row>
    <row r="796" spans="1:11" ht="12.75" customHeight="1" outlineLevel="2">
      <c r="A796" s="15" t="s">
        <v>2575</v>
      </c>
      <c r="B796" s="8" t="s">
        <v>38</v>
      </c>
      <c r="C796" s="9" t="s">
        <v>1457</v>
      </c>
      <c r="D796" s="9" t="s">
        <v>1493</v>
      </c>
      <c r="E796" s="8" t="s">
        <v>1494</v>
      </c>
      <c r="F796" s="10">
        <v>0</v>
      </c>
      <c r="G796" s="10">
        <v>0</v>
      </c>
      <c r="H796" s="10">
        <v>0</v>
      </c>
      <c r="I796" s="10">
        <v>0</v>
      </c>
      <c r="J796" s="10">
        <v>0</v>
      </c>
      <c r="K796" s="10">
        <v>0</v>
      </c>
    </row>
    <row r="797" spans="1:11" ht="12.75" customHeight="1" outlineLevel="2">
      <c r="A797" s="15" t="s">
        <v>2576</v>
      </c>
      <c r="B797" s="8" t="s">
        <v>38</v>
      </c>
      <c r="C797" s="9" t="s">
        <v>1457</v>
      </c>
      <c r="D797" s="9" t="s">
        <v>1495</v>
      </c>
      <c r="E797" s="8" t="s">
        <v>1496</v>
      </c>
      <c r="F797" s="10">
        <v>222907</v>
      </c>
      <c r="G797" s="10">
        <v>0</v>
      </c>
      <c r="H797" s="10">
        <v>222907</v>
      </c>
      <c r="I797" s="10">
        <v>0</v>
      </c>
      <c r="J797" s="10">
        <v>222907</v>
      </c>
      <c r="K797" s="10">
        <v>395406</v>
      </c>
    </row>
    <row r="798" spans="1:11" ht="12.75" customHeight="1" outlineLevel="2">
      <c r="A798" s="15" t="s">
        <v>2577</v>
      </c>
      <c r="B798" s="8" t="s">
        <v>38</v>
      </c>
      <c r="C798" s="9" t="s">
        <v>1457</v>
      </c>
      <c r="D798" s="9" t="s">
        <v>1497</v>
      </c>
      <c r="E798" s="8" t="s">
        <v>1498</v>
      </c>
      <c r="F798" s="10">
        <v>0</v>
      </c>
      <c r="G798" s="10">
        <v>0</v>
      </c>
      <c r="H798" s="10">
        <v>0</v>
      </c>
      <c r="I798" s="10">
        <v>0</v>
      </c>
      <c r="J798" s="10">
        <v>0</v>
      </c>
      <c r="K798" s="10">
        <v>0</v>
      </c>
    </row>
    <row r="799" spans="1:11" ht="12.75" customHeight="1" outlineLevel="2">
      <c r="A799" s="15" t="s">
        <v>2578</v>
      </c>
      <c r="B799" s="8" t="s">
        <v>38</v>
      </c>
      <c r="C799" s="9" t="s">
        <v>1457</v>
      </c>
      <c r="D799" s="9" t="s">
        <v>1499</v>
      </c>
      <c r="E799" s="8" t="s">
        <v>1500</v>
      </c>
      <c r="F799" s="10">
        <v>0</v>
      </c>
      <c r="G799" s="10">
        <v>0</v>
      </c>
      <c r="H799" s="10">
        <v>0</v>
      </c>
      <c r="I799" s="10">
        <v>0</v>
      </c>
      <c r="J799" s="10">
        <v>0</v>
      </c>
      <c r="K799" s="10">
        <v>0</v>
      </c>
    </row>
    <row r="800" spans="1:11" ht="12.75" customHeight="1" outlineLevel="2">
      <c r="A800" s="15" t="s">
        <v>2579</v>
      </c>
      <c r="B800" s="8" t="s">
        <v>38</v>
      </c>
      <c r="C800" s="9" t="s">
        <v>1457</v>
      </c>
      <c r="D800" s="9" t="s">
        <v>1501</v>
      </c>
      <c r="E800" s="8" t="s">
        <v>1502</v>
      </c>
      <c r="F800" s="10">
        <v>0</v>
      </c>
      <c r="G800" s="10">
        <v>0</v>
      </c>
      <c r="H800" s="10">
        <v>0</v>
      </c>
      <c r="I800" s="10">
        <v>0</v>
      </c>
      <c r="J800" s="10">
        <v>0</v>
      </c>
      <c r="K800" s="10">
        <v>0</v>
      </c>
    </row>
    <row r="801" spans="1:11" ht="12.75" customHeight="1" outlineLevel="2">
      <c r="A801" s="15" t="s">
        <v>2580</v>
      </c>
      <c r="B801" s="8" t="s">
        <v>38</v>
      </c>
      <c r="C801" s="9" t="s">
        <v>1457</v>
      </c>
      <c r="D801" s="9" t="s">
        <v>1503</v>
      </c>
      <c r="E801" s="8" t="s">
        <v>1504</v>
      </c>
      <c r="F801" s="10">
        <v>-30989</v>
      </c>
      <c r="G801" s="10">
        <v>0</v>
      </c>
      <c r="H801" s="10">
        <v>-30989</v>
      </c>
      <c r="I801" s="10">
        <v>0</v>
      </c>
      <c r="J801" s="10">
        <v>-30989</v>
      </c>
      <c r="K801" s="10">
        <v>0</v>
      </c>
    </row>
    <row r="802" spans="1:11" ht="12.75" customHeight="1" outlineLevel="2">
      <c r="A802" s="15" t="s">
        <v>2581</v>
      </c>
      <c r="B802" s="8" t="s">
        <v>38</v>
      </c>
      <c r="C802" s="9" t="s">
        <v>1457</v>
      </c>
      <c r="D802" s="9" t="s">
        <v>1505</v>
      </c>
      <c r="E802" s="8" t="s">
        <v>1506</v>
      </c>
      <c r="F802" s="10">
        <v>0</v>
      </c>
      <c r="G802" s="10">
        <v>0</v>
      </c>
      <c r="H802" s="10">
        <v>0</v>
      </c>
      <c r="I802" s="10">
        <v>0</v>
      </c>
      <c r="J802" s="10">
        <v>0</v>
      </c>
      <c r="K802" s="10">
        <v>-6955</v>
      </c>
    </row>
    <row r="803" spans="1:11" ht="12.75" customHeight="1" outlineLevel="2">
      <c r="A803" s="15" t="s">
        <v>2582</v>
      </c>
      <c r="B803" s="8" t="s">
        <v>38</v>
      </c>
      <c r="C803" s="9" t="s">
        <v>1457</v>
      </c>
      <c r="D803" s="9" t="s">
        <v>1507</v>
      </c>
      <c r="E803" s="8" t="s">
        <v>1508</v>
      </c>
      <c r="F803" s="10">
        <v>0</v>
      </c>
      <c r="G803" s="10">
        <v>0</v>
      </c>
      <c r="H803" s="10">
        <v>0</v>
      </c>
      <c r="I803" s="10">
        <v>0</v>
      </c>
      <c r="J803" s="10">
        <v>0</v>
      </c>
      <c r="K803" s="10">
        <v>0</v>
      </c>
    </row>
    <row r="804" spans="1:11" ht="12.75" customHeight="1" outlineLevel="2">
      <c r="A804" s="15" t="s">
        <v>2583</v>
      </c>
      <c r="B804" s="8" t="s">
        <v>38</v>
      </c>
      <c r="C804" s="9" t="s">
        <v>1457</v>
      </c>
      <c r="D804" s="9" t="s">
        <v>1509</v>
      </c>
      <c r="E804" s="8" t="s">
        <v>1510</v>
      </c>
      <c r="F804" s="10">
        <v>0</v>
      </c>
      <c r="G804" s="10">
        <v>0</v>
      </c>
      <c r="H804" s="10">
        <v>0</v>
      </c>
      <c r="I804" s="10">
        <v>0</v>
      </c>
      <c r="J804" s="10">
        <v>0</v>
      </c>
      <c r="K804" s="10">
        <v>0</v>
      </c>
    </row>
    <row r="805" spans="1:11" ht="12.75" customHeight="1" outlineLevel="2">
      <c r="A805" s="15" t="s">
        <v>2584</v>
      </c>
      <c r="B805" s="8" t="s">
        <v>38</v>
      </c>
      <c r="C805" s="9" t="s">
        <v>1457</v>
      </c>
      <c r="D805" s="9" t="s">
        <v>1511</v>
      </c>
      <c r="E805" s="8" t="s">
        <v>1512</v>
      </c>
      <c r="F805" s="10">
        <v>0</v>
      </c>
      <c r="G805" s="10">
        <v>0</v>
      </c>
      <c r="H805" s="10">
        <v>0</v>
      </c>
      <c r="I805" s="10">
        <v>0</v>
      </c>
      <c r="J805" s="10">
        <v>0</v>
      </c>
      <c r="K805" s="10">
        <v>0</v>
      </c>
    </row>
    <row r="806" spans="1:11" ht="12.75" customHeight="1" outlineLevel="2">
      <c r="A806" s="15" t="s">
        <v>2585</v>
      </c>
      <c r="B806" s="8" t="s">
        <v>38</v>
      </c>
      <c r="C806" s="9" t="s">
        <v>1457</v>
      </c>
      <c r="D806" s="9" t="s">
        <v>1513</v>
      </c>
      <c r="E806" s="8" t="s">
        <v>1514</v>
      </c>
      <c r="F806" s="10">
        <v>0</v>
      </c>
      <c r="G806" s="10">
        <v>0</v>
      </c>
      <c r="H806" s="10">
        <v>0</v>
      </c>
      <c r="I806" s="10">
        <v>0</v>
      </c>
      <c r="J806" s="10">
        <v>0</v>
      </c>
      <c r="K806" s="10">
        <v>0</v>
      </c>
    </row>
    <row r="807" spans="1:11" ht="12.75" customHeight="1" outlineLevel="2">
      <c r="A807" s="15" t="s">
        <v>2586</v>
      </c>
      <c r="B807" s="8" t="s">
        <v>38</v>
      </c>
      <c r="C807" s="9" t="s">
        <v>1457</v>
      </c>
      <c r="D807" s="9" t="s">
        <v>1515</v>
      </c>
      <c r="E807" s="8" t="s">
        <v>1217</v>
      </c>
      <c r="F807" s="10">
        <v>-363522</v>
      </c>
      <c r="G807" s="10">
        <v>0</v>
      </c>
      <c r="H807" s="10">
        <v>-363522</v>
      </c>
      <c r="I807" s="10">
        <v>0</v>
      </c>
      <c r="J807" s="10">
        <v>-363522</v>
      </c>
      <c r="K807" s="10">
        <v>-7388</v>
      </c>
    </row>
    <row r="808" spans="1:11" ht="12.75" customHeight="1" outlineLevel="2">
      <c r="A808" s="15" t="s">
        <v>2587</v>
      </c>
      <c r="B808" s="8" t="s">
        <v>38</v>
      </c>
      <c r="C808" s="9" t="s">
        <v>1457</v>
      </c>
      <c r="D808" s="9" t="s">
        <v>1516</v>
      </c>
      <c r="E808" s="8" t="s">
        <v>1219</v>
      </c>
      <c r="F808" s="10">
        <v>0</v>
      </c>
      <c r="G808" s="10">
        <v>0</v>
      </c>
      <c r="H808" s="10">
        <v>0</v>
      </c>
      <c r="I808" s="10">
        <v>0</v>
      </c>
      <c r="J808" s="10">
        <v>0</v>
      </c>
      <c r="K808" s="10">
        <v>0</v>
      </c>
    </row>
    <row r="809" spans="1:11" ht="12.75" customHeight="1" outlineLevel="2">
      <c r="A809" s="15" t="s">
        <v>2588</v>
      </c>
      <c r="B809" s="8" t="s">
        <v>38</v>
      </c>
      <c r="C809" s="9" t="s">
        <v>1457</v>
      </c>
      <c r="D809" s="9" t="s">
        <v>1517</v>
      </c>
      <c r="E809" s="8" t="s">
        <v>1221</v>
      </c>
      <c r="F809" s="10">
        <v>0</v>
      </c>
      <c r="G809" s="10">
        <v>0</v>
      </c>
      <c r="H809" s="10">
        <v>0</v>
      </c>
      <c r="I809" s="10">
        <v>0</v>
      </c>
      <c r="J809" s="10">
        <v>0</v>
      </c>
      <c r="K809" s="10">
        <v>0</v>
      </c>
    </row>
    <row r="810" spans="1:11" ht="12.75" customHeight="1" outlineLevel="2">
      <c r="A810" s="15" t="s">
        <v>2589</v>
      </c>
      <c r="B810" s="8" t="s">
        <v>38</v>
      </c>
      <c r="C810" s="9" t="s">
        <v>1457</v>
      </c>
      <c r="D810" s="9" t="s">
        <v>1518</v>
      </c>
      <c r="E810" s="8" t="s">
        <v>1223</v>
      </c>
      <c r="F810" s="10">
        <v>39550</v>
      </c>
      <c r="G810" s="10">
        <v>0</v>
      </c>
      <c r="H810" s="10">
        <v>39550</v>
      </c>
      <c r="I810" s="10">
        <v>0</v>
      </c>
      <c r="J810" s="10">
        <v>39550</v>
      </c>
      <c r="K810" s="10">
        <v>110376</v>
      </c>
    </row>
    <row r="811" spans="1:11" ht="12.75" customHeight="1" outlineLevel="2">
      <c r="A811" s="15" t="s">
        <v>2590</v>
      </c>
      <c r="B811" s="8" t="s">
        <v>38</v>
      </c>
      <c r="C811" s="9" t="s">
        <v>1457</v>
      </c>
      <c r="D811" s="9" t="s">
        <v>1519</v>
      </c>
      <c r="E811" s="8" t="s">
        <v>1225</v>
      </c>
      <c r="F811" s="10">
        <v>0</v>
      </c>
      <c r="G811" s="10">
        <v>0</v>
      </c>
      <c r="H811" s="10">
        <v>0</v>
      </c>
      <c r="I811" s="10">
        <v>0</v>
      </c>
      <c r="J811" s="10">
        <v>0</v>
      </c>
      <c r="K811" s="10">
        <v>0</v>
      </c>
    </row>
    <row r="812" spans="1:11" ht="12.75" customHeight="1" outlineLevel="2">
      <c r="A812" s="15" t="s">
        <v>2591</v>
      </c>
      <c r="B812" s="8" t="s">
        <v>38</v>
      </c>
      <c r="C812" s="9" t="s">
        <v>1457</v>
      </c>
      <c r="D812" s="9" t="s">
        <v>1520</v>
      </c>
      <c r="E812" s="8" t="s">
        <v>1227</v>
      </c>
      <c r="F812" s="10">
        <v>0</v>
      </c>
      <c r="G812" s="10">
        <v>0</v>
      </c>
      <c r="H812" s="10">
        <v>0</v>
      </c>
      <c r="I812" s="10">
        <v>0</v>
      </c>
      <c r="J812" s="10">
        <v>0</v>
      </c>
      <c r="K812" s="10">
        <v>0</v>
      </c>
    </row>
    <row r="813" spans="1:11" ht="12.75" customHeight="1" outlineLevel="2">
      <c r="A813" s="15" t="s">
        <v>2592</v>
      </c>
      <c r="B813" s="8" t="s">
        <v>38</v>
      </c>
      <c r="C813" s="9" t="s">
        <v>1457</v>
      </c>
      <c r="D813" s="9" t="s">
        <v>1521</v>
      </c>
      <c r="E813" s="8" t="s">
        <v>1229</v>
      </c>
      <c r="F813" s="10">
        <v>0</v>
      </c>
      <c r="G813" s="10">
        <v>0</v>
      </c>
      <c r="H813" s="10">
        <v>0</v>
      </c>
      <c r="I813" s="10">
        <v>0</v>
      </c>
      <c r="J813" s="10">
        <v>0</v>
      </c>
      <c r="K813" s="10">
        <v>0</v>
      </c>
    </row>
    <row r="814" spans="1:11" ht="12.75" customHeight="1" outlineLevel="2">
      <c r="A814" s="15" t="s">
        <v>2593</v>
      </c>
      <c r="B814" s="8" t="s">
        <v>38</v>
      </c>
      <c r="C814" s="9" t="s">
        <v>1457</v>
      </c>
      <c r="D814" s="9" t="s">
        <v>1522</v>
      </c>
      <c r="E814" s="8" t="s">
        <v>1231</v>
      </c>
      <c r="F814" s="10">
        <v>-24237</v>
      </c>
      <c r="G814" s="10">
        <v>0</v>
      </c>
      <c r="H814" s="10">
        <v>-24237</v>
      </c>
      <c r="I814" s="10">
        <v>0</v>
      </c>
      <c r="J814" s="10">
        <v>-24237</v>
      </c>
      <c r="K814" s="10">
        <v>0</v>
      </c>
    </row>
    <row r="815" spans="1:11" ht="12.75" customHeight="1" outlineLevel="2">
      <c r="A815" s="15" t="s">
        <v>2594</v>
      </c>
      <c r="B815" s="8" t="s">
        <v>38</v>
      </c>
      <c r="C815" s="9" t="s">
        <v>1457</v>
      </c>
      <c r="D815" s="9" t="s">
        <v>1523</v>
      </c>
      <c r="E815" s="8" t="s">
        <v>1233</v>
      </c>
      <c r="F815" s="10">
        <v>0</v>
      </c>
      <c r="G815" s="10">
        <v>0</v>
      </c>
      <c r="H815" s="10">
        <v>0</v>
      </c>
      <c r="I815" s="10">
        <v>0</v>
      </c>
      <c r="J815" s="10">
        <v>0</v>
      </c>
      <c r="K815" s="10">
        <v>-10015</v>
      </c>
    </row>
    <row r="816" spans="1:11" ht="12.75" customHeight="1" outlineLevel="1" thickBot="1">
      <c r="A816" s="15" t="s">
        <v>2595</v>
      </c>
      <c r="C816" s="9" t="s">
        <v>1457</v>
      </c>
      <c r="E816" s="11" t="s">
        <v>1792</v>
      </c>
      <c r="F816" s="12">
        <v>-1212133</v>
      </c>
      <c r="G816" s="12">
        <v>0</v>
      </c>
      <c r="H816" s="12">
        <v>-1212133</v>
      </c>
      <c r="I816" s="12">
        <v>0</v>
      </c>
      <c r="J816" s="12">
        <v>-1212133</v>
      </c>
      <c r="K816" s="12">
        <v>467141</v>
      </c>
    </row>
    <row r="817" spans="1:11" ht="12.75" customHeight="1" outlineLevel="2" thickTop="1">
      <c r="A817" s="15" t="s">
        <v>38</v>
      </c>
      <c r="C817" s="9" t="s">
        <v>1524</v>
      </c>
    </row>
    <row r="818" spans="1:11" ht="12.75" customHeight="1" outlineLevel="2">
      <c r="A818" s="15" t="s">
        <v>2596</v>
      </c>
      <c r="B818" s="8" t="s">
        <v>38</v>
      </c>
      <c r="C818" s="9" t="s">
        <v>1524</v>
      </c>
      <c r="D818" s="9" t="s">
        <v>1525</v>
      </c>
      <c r="E818" s="8" t="s">
        <v>1526</v>
      </c>
      <c r="F818" s="10">
        <v>462898</v>
      </c>
      <c r="G818" s="10">
        <v>0</v>
      </c>
      <c r="H818" s="10">
        <v>462898</v>
      </c>
      <c r="I818" s="10">
        <v>0</v>
      </c>
      <c r="J818" s="10">
        <v>462898</v>
      </c>
      <c r="K818" s="10">
        <v>305883</v>
      </c>
    </row>
    <row r="819" spans="1:11" ht="12.75" customHeight="1" outlineLevel="2">
      <c r="A819" s="15" t="s">
        <v>2597</v>
      </c>
      <c r="B819" s="8" t="s">
        <v>38</v>
      </c>
      <c r="C819" s="9" t="s">
        <v>1524</v>
      </c>
      <c r="D819" s="9" t="s">
        <v>1527</v>
      </c>
      <c r="E819" s="8" t="s">
        <v>1528</v>
      </c>
      <c r="F819" s="10">
        <v>74062</v>
      </c>
      <c r="G819" s="10">
        <v>0</v>
      </c>
      <c r="H819" s="10">
        <v>74062</v>
      </c>
      <c r="I819" s="10">
        <v>0</v>
      </c>
      <c r="J819" s="10">
        <v>74062</v>
      </c>
      <c r="K819" s="10">
        <v>48941</v>
      </c>
    </row>
    <row r="820" spans="1:11" ht="12.75" customHeight="1" outlineLevel="2">
      <c r="A820" s="15" t="s">
        <v>2598</v>
      </c>
      <c r="B820" s="8" t="s">
        <v>38</v>
      </c>
      <c r="C820" s="9" t="s">
        <v>1524</v>
      </c>
      <c r="D820" s="9" t="s">
        <v>1529</v>
      </c>
      <c r="E820" s="8" t="s">
        <v>1530</v>
      </c>
      <c r="F820" s="10">
        <v>479069</v>
      </c>
      <c r="G820" s="10">
        <v>0</v>
      </c>
      <c r="H820" s="10">
        <v>479069</v>
      </c>
      <c r="I820" s="10">
        <v>0</v>
      </c>
      <c r="J820" s="10">
        <v>479069</v>
      </c>
      <c r="K820" s="10">
        <v>364641</v>
      </c>
    </row>
    <row r="821" spans="1:11" ht="12.75" customHeight="1" outlineLevel="2">
      <c r="A821" s="15" t="s">
        <v>2599</v>
      </c>
      <c r="B821" s="8" t="s">
        <v>38</v>
      </c>
      <c r="C821" s="9" t="s">
        <v>1524</v>
      </c>
      <c r="D821" s="9" t="s">
        <v>1531</v>
      </c>
      <c r="E821" s="8" t="s">
        <v>1532</v>
      </c>
      <c r="F821" s="10">
        <v>76651</v>
      </c>
      <c r="G821" s="10">
        <v>0</v>
      </c>
      <c r="H821" s="10">
        <v>76651</v>
      </c>
      <c r="I821" s="10">
        <v>0</v>
      </c>
      <c r="J821" s="10">
        <v>76651</v>
      </c>
      <c r="K821" s="10">
        <v>58343</v>
      </c>
    </row>
    <row r="822" spans="1:11" ht="12.75" customHeight="1" outlineLevel="2">
      <c r="A822" s="15" t="s">
        <v>2600</v>
      </c>
      <c r="B822" s="8" t="s">
        <v>38</v>
      </c>
      <c r="C822" s="9" t="s">
        <v>1524</v>
      </c>
      <c r="D822" s="9" t="s">
        <v>1533</v>
      </c>
      <c r="E822" s="8" t="s">
        <v>1534</v>
      </c>
      <c r="F822" s="10">
        <v>369374</v>
      </c>
      <c r="G822" s="10">
        <v>0</v>
      </c>
      <c r="H822" s="10">
        <v>369374</v>
      </c>
      <c r="I822" s="10">
        <v>0</v>
      </c>
      <c r="J822" s="10">
        <v>369374</v>
      </c>
      <c r="K822" s="10">
        <v>302266</v>
      </c>
    </row>
    <row r="823" spans="1:11" ht="12.75" customHeight="1" outlineLevel="2">
      <c r="A823" s="15" t="s">
        <v>2601</v>
      </c>
      <c r="B823" s="8" t="s">
        <v>38</v>
      </c>
      <c r="C823" s="9" t="s">
        <v>1524</v>
      </c>
      <c r="D823" s="9" t="s">
        <v>1535</v>
      </c>
      <c r="E823" s="8" t="s">
        <v>1536</v>
      </c>
      <c r="F823" s="10">
        <v>59099</v>
      </c>
      <c r="G823" s="10">
        <v>0</v>
      </c>
      <c r="H823" s="10">
        <v>59099</v>
      </c>
      <c r="I823" s="10">
        <v>0</v>
      </c>
      <c r="J823" s="10">
        <v>59099</v>
      </c>
      <c r="K823" s="10">
        <v>48363</v>
      </c>
    </row>
    <row r="824" spans="1:11" ht="12.75" customHeight="1" outlineLevel="1" thickBot="1">
      <c r="A824" s="15" t="s">
        <v>2602</v>
      </c>
      <c r="C824" s="9" t="s">
        <v>1524</v>
      </c>
      <c r="E824" s="11" t="s">
        <v>1802</v>
      </c>
      <c r="F824" s="12">
        <v>1521153</v>
      </c>
      <c r="G824" s="12">
        <v>0</v>
      </c>
      <c r="H824" s="12">
        <v>1521153</v>
      </c>
      <c r="I824" s="12">
        <v>0</v>
      </c>
      <c r="J824" s="12">
        <v>1521153</v>
      </c>
      <c r="K824" s="12">
        <v>1128437</v>
      </c>
    </row>
    <row r="825" spans="1:11" ht="12.75" customHeight="1" outlineLevel="2" thickTop="1">
      <c r="A825" s="15" t="s">
        <v>38</v>
      </c>
      <c r="C825" s="9" t="s">
        <v>1537</v>
      </c>
    </row>
    <row r="826" spans="1:11" ht="12.75" customHeight="1" outlineLevel="2">
      <c r="A826" s="15" t="s">
        <v>2603</v>
      </c>
      <c r="B826" s="8" t="s">
        <v>38</v>
      </c>
      <c r="C826" s="9" t="s">
        <v>1537</v>
      </c>
      <c r="D826" s="9" t="s">
        <v>1538</v>
      </c>
      <c r="E826" s="8" t="s">
        <v>1539</v>
      </c>
      <c r="F826" s="10">
        <v>60413</v>
      </c>
      <c r="G826" s="10">
        <v>0</v>
      </c>
      <c r="H826" s="10">
        <v>60413</v>
      </c>
      <c r="I826" s="10">
        <v>0</v>
      </c>
      <c r="J826" s="10">
        <v>60413</v>
      </c>
      <c r="K826" s="10">
        <v>40352</v>
      </c>
    </row>
    <row r="827" spans="1:11" ht="12.75" customHeight="1" outlineLevel="2">
      <c r="A827" s="15" t="s">
        <v>2604</v>
      </c>
      <c r="B827" s="8" t="s">
        <v>38</v>
      </c>
      <c r="C827" s="9" t="s">
        <v>1537</v>
      </c>
      <c r="D827" s="9" t="s">
        <v>1540</v>
      </c>
      <c r="E827" s="8" t="s">
        <v>1541</v>
      </c>
      <c r="F827" s="10">
        <v>62523</v>
      </c>
      <c r="G827" s="10">
        <v>0</v>
      </c>
      <c r="H827" s="10">
        <v>62523</v>
      </c>
      <c r="I827" s="10">
        <v>0</v>
      </c>
      <c r="J827" s="10">
        <v>62523</v>
      </c>
      <c r="K827" s="10">
        <v>48060</v>
      </c>
    </row>
    <row r="828" spans="1:11" ht="12.75" customHeight="1" outlineLevel="2">
      <c r="A828" s="15" t="s">
        <v>2605</v>
      </c>
      <c r="B828" s="8" t="s">
        <v>38</v>
      </c>
      <c r="C828" s="9" t="s">
        <v>1537</v>
      </c>
      <c r="D828" s="9" t="s">
        <v>1542</v>
      </c>
      <c r="E828" s="8" t="s">
        <v>1543</v>
      </c>
      <c r="F828" s="10">
        <v>48207</v>
      </c>
      <c r="G828" s="10">
        <v>0</v>
      </c>
      <c r="H828" s="10">
        <v>48207</v>
      </c>
      <c r="I828" s="10">
        <v>0</v>
      </c>
      <c r="J828" s="10">
        <v>48207</v>
      </c>
      <c r="K828" s="10">
        <v>39837</v>
      </c>
    </row>
    <row r="829" spans="1:11" ht="12.75" customHeight="1" outlineLevel="1" thickBot="1">
      <c r="A829" s="15" t="s">
        <v>2606</v>
      </c>
      <c r="C829" s="9" t="s">
        <v>1537</v>
      </c>
      <c r="E829" s="11" t="s">
        <v>1803</v>
      </c>
      <c r="F829" s="12">
        <v>171143</v>
      </c>
      <c r="G829" s="12">
        <v>0</v>
      </c>
      <c r="H829" s="12">
        <v>171143</v>
      </c>
      <c r="I829" s="12">
        <v>0</v>
      </c>
      <c r="J829" s="12">
        <v>171143</v>
      </c>
      <c r="K829" s="12">
        <v>128249</v>
      </c>
    </row>
    <row r="830" spans="1:11" ht="12.75" customHeight="1" outlineLevel="2" thickTop="1">
      <c r="A830" s="15" t="s">
        <v>38</v>
      </c>
      <c r="C830" s="9" t="s">
        <v>1544</v>
      </c>
    </row>
    <row r="831" spans="1:11" ht="12.75" customHeight="1" outlineLevel="2">
      <c r="A831" s="15" t="s">
        <v>2607</v>
      </c>
      <c r="B831" s="8" t="s">
        <v>38</v>
      </c>
      <c r="C831" s="9" t="s">
        <v>1544</v>
      </c>
      <c r="D831" s="9" t="s">
        <v>1545</v>
      </c>
      <c r="E831" s="8" t="s">
        <v>1546</v>
      </c>
      <c r="F831" s="10">
        <v>10291</v>
      </c>
      <c r="G831" s="10">
        <v>0</v>
      </c>
      <c r="H831" s="10">
        <v>10291</v>
      </c>
      <c r="I831" s="10">
        <v>0</v>
      </c>
      <c r="J831" s="10">
        <v>10291</v>
      </c>
      <c r="K831" s="10">
        <v>6797</v>
      </c>
    </row>
    <row r="832" spans="1:11" ht="12.75" customHeight="1" outlineLevel="2">
      <c r="A832" s="15" t="s">
        <v>2608</v>
      </c>
      <c r="B832" s="8" t="s">
        <v>38</v>
      </c>
      <c r="C832" s="9" t="s">
        <v>1544</v>
      </c>
      <c r="D832" s="9" t="s">
        <v>1547</v>
      </c>
      <c r="E832" s="8" t="s">
        <v>1548</v>
      </c>
      <c r="F832" s="10">
        <v>10532</v>
      </c>
      <c r="G832" s="10">
        <v>0</v>
      </c>
      <c r="H832" s="10">
        <v>10532</v>
      </c>
      <c r="I832" s="10">
        <v>0</v>
      </c>
      <c r="J832" s="10">
        <v>10532</v>
      </c>
      <c r="K832" s="10">
        <v>8103</v>
      </c>
    </row>
    <row r="833" spans="1:11" ht="12.75" customHeight="1" outlineLevel="2">
      <c r="A833" s="15" t="s">
        <v>2609</v>
      </c>
      <c r="B833" s="8" t="s">
        <v>38</v>
      </c>
      <c r="C833" s="9" t="s">
        <v>1544</v>
      </c>
      <c r="D833" s="9" t="s">
        <v>1549</v>
      </c>
      <c r="E833" s="8" t="s">
        <v>1550</v>
      </c>
      <c r="F833" s="10">
        <v>8212</v>
      </c>
      <c r="G833" s="10">
        <v>0</v>
      </c>
      <c r="H833" s="10">
        <v>8212</v>
      </c>
      <c r="I833" s="10">
        <v>0</v>
      </c>
      <c r="J833" s="10">
        <v>8212</v>
      </c>
      <c r="K833" s="10">
        <v>6717</v>
      </c>
    </row>
    <row r="834" spans="1:11" ht="12.75" customHeight="1" outlineLevel="1" thickBot="1">
      <c r="A834" s="15" t="s">
        <v>2610</v>
      </c>
      <c r="C834" s="9" t="s">
        <v>1544</v>
      </c>
      <c r="E834" s="11" t="s">
        <v>1804</v>
      </c>
      <c r="F834" s="12">
        <v>29035</v>
      </c>
      <c r="G834" s="12">
        <v>0</v>
      </c>
      <c r="H834" s="12">
        <v>29035</v>
      </c>
      <c r="I834" s="12">
        <v>0</v>
      </c>
      <c r="J834" s="12">
        <v>29035</v>
      </c>
      <c r="K834" s="12">
        <v>21617</v>
      </c>
    </row>
    <row r="835" spans="1:11" ht="12.75" customHeight="1" outlineLevel="2" thickTop="1">
      <c r="A835" s="15" t="s">
        <v>38</v>
      </c>
      <c r="C835" s="9" t="s">
        <v>1551</v>
      </c>
    </row>
    <row r="836" spans="1:11" ht="12.75" customHeight="1" outlineLevel="2">
      <c r="A836" s="15" t="s">
        <v>2611</v>
      </c>
      <c r="B836" s="8" t="s">
        <v>38</v>
      </c>
      <c r="C836" s="9" t="s">
        <v>1551</v>
      </c>
      <c r="D836" s="9" t="s">
        <v>1552</v>
      </c>
      <c r="E836" s="8" t="s">
        <v>1553</v>
      </c>
      <c r="F836" s="10">
        <v>44476</v>
      </c>
      <c r="G836" s="10">
        <v>0</v>
      </c>
      <c r="H836" s="10">
        <v>44476</v>
      </c>
      <c r="I836" s="10">
        <v>0</v>
      </c>
      <c r="J836" s="10">
        <v>44476</v>
      </c>
      <c r="K836" s="10">
        <v>39561</v>
      </c>
    </row>
    <row r="837" spans="1:11" ht="12.75" customHeight="1" outlineLevel="2">
      <c r="A837" s="15" t="s">
        <v>2612</v>
      </c>
      <c r="B837" s="8" t="s">
        <v>38</v>
      </c>
      <c r="C837" s="9" t="s">
        <v>1551</v>
      </c>
      <c r="D837" s="9" t="s">
        <v>1554</v>
      </c>
      <c r="E837" s="8" t="s">
        <v>1555</v>
      </c>
      <c r="F837" s="10">
        <v>13343</v>
      </c>
      <c r="G837" s="10">
        <v>0</v>
      </c>
      <c r="H837" s="10">
        <v>13343</v>
      </c>
      <c r="I837" s="10">
        <v>0</v>
      </c>
      <c r="J837" s="10">
        <v>13343</v>
      </c>
      <c r="K837" s="10">
        <v>10254</v>
      </c>
    </row>
    <row r="838" spans="1:11" ht="12.75" customHeight="1" outlineLevel="2">
      <c r="A838" s="15" t="s">
        <v>2613</v>
      </c>
      <c r="B838" s="8" t="s">
        <v>38</v>
      </c>
      <c r="C838" s="9" t="s">
        <v>1551</v>
      </c>
      <c r="D838" s="9" t="s">
        <v>1556</v>
      </c>
      <c r="E838" s="8" t="s">
        <v>1557</v>
      </c>
      <c r="F838" s="10">
        <v>45517</v>
      </c>
      <c r="G838" s="10">
        <v>0</v>
      </c>
      <c r="H838" s="10">
        <v>45517</v>
      </c>
      <c r="I838" s="10">
        <v>0</v>
      </c>
      <c r="J838" s="10">
        <v>45517</v>
      </c>
      <c r="K838" s="10">
        <v>47168</v>
      </c>
    </row>
    <row r="839" spans="1:11" ht="12.75" customHeight="1" outlineLevel="2">
      <c r="A839" s="15" t="s">
        <v>2614</v>
      </c>
      <c r="B839" s="8" t="s">
        <v>38</v>
      </c>
      <c r="C839" s="9" t="s">
        <v>1551</v>
      </c>
      <c r="D839" s="9" t="s">
        <v>1558</v>
      </c>
      <c r="E839" s="8" t="s">
        <v>1559</v>
      </c>
      <c r="F839" s="10">
        <v>13805</v>
      </c>
      <c r="G839" s="10">
        <v>0</v>
      </c>
      <c r="H839" s="10">
        <v>13805</v>
      </c>
      <c r="I839" s="10">
        <v>0</v>
      </c>
      <c r="J839" s="10">
        <v>13805</v>
      </c>
      <c r="K839" s="10">
        <v>12294</v>
      </c>
    </row>
    <row r="840" spans="1:11" ht="12.75" customHeight="1" outlineLevel="2">
      <c r="A840" s="15" t="s">
        <v>2615</v>
      </c>
      <c r="B840" s="8" t="s">
        <v>38</v>
      </c>
      <c r="C840" s="9" t="s">
        <v>1551</v>
      </c>
      <c r="D840" s="9" t="s">
        <v>1560</v>
      </c>
      <c r="E840" s="8" t="s">
        <v>1561</v>
      </c>
      <c r="F840" s="10">
        <v>35517</v>
      </c>
      <c r="G840" s="10">
        <v>0</v>
      </c>
      <c r="H840" s="10">
        <v>35517</v>
      </c>
      <c r="I840" s="10">
        <v>0</v>
      </c>
      <c r="J840" s="10">
        <v>35517</v>
      </c>
      <c r="K840" s="10">
        <v>39034</v>
      </c>
    </row>
    <row r="841" spans="1:11" ht="12.75" customHeight="1" outlineLevel="2">
      <c r="A841" s="15" t="s">
        <v>2616</v>
      </c>
      <c r="B841" s="8" t="s">
        <v>38</v>
      </c>
      <c r="C841" s="9" t="s">
        <v>1551</v>
      </c>
      <c r="D841" s="9" t="s">
        <v>1562</v>
      </c>
      <c r="E841" s="8" t="s">
        <v>1563</v>
      </c>
      <c r="F841" s="10">
        <v>10655</v>
      </c>
      <c r="G841" s="10">
        <v>0</v>
      </c>
      <c r="H841" s="10">
        <v>10655</v>
      </c>
      <c r="I841" s="10">
        <v>0</v>
      </c>
      <c r="J841" s="10">
        <v>10655</v>
      </c>
      <c r="K841" s="10">
        <v>10155</v>
      </c>
    </row>
    <row r="842" spans="1:11" ht="12.75" customHeight="1" outlineLevel="1" thickBot="1">
      <c r="A842" s="15" t="s">
        <v>2617</v>
      </c>
      <c r="C842" s="9" t="s">
        <v>1551</v>
      </c>
      <c r="E842" s="11" t="s">
        <v>1805</v>
      </c>
      <c r="F842" s="12">
        <v>163313</v>
      </c>
      <c r="G842" s="12">
        <v>0</v>
      </c>
      <c r="H842" s="12">
        <v>163313</v>
      </c>
      <c r="I842" s="12">
        <v>0</v>
      </c>
      <c r="J842" s="12">
        <v>163313</v>
      </c>
      <c r="K842" s="12">
        <v>158466</v>
      </c>
    </row>
    <row r="843" spans="1:11" ht="12.75" customHeight="1" outlineLevel="2" thickTop="1">
      <c r="A843" s="15" t="s">
        <v>38</v>
      </c>
      <c r="C843" s="9" t="s">
        <v>1564</v>
      </c>
    </row>
    <row r="844" spans="1:11" ht="12.75" customHeight="1" outlineLevel="2">
      <c r="A844" s="15" t="s">
        <v>2618</v>
      </c>
      <c r="B844" s="8" t="s">
        <v>38</v>
      </c>
      <c r="C844" s="9" t="s">
        <v>1564</v>
      </c>
      <c r="D844" s="9" t="s">
        <v>1565</v>
      </c>
      <c r="E844" s="8" t="s">
        <v>1566</v>
      </c>
      <c r="F844" s="10">
        <v>28534</v>
      </c>
      <c r="G844" s="10">
        <v>0</v>
      </c>
      <c r="H844" s="10">
        <v>28534</v>
      </c>
      <c r="I844" s="10">
        <v>0</v>
      </c>
      <c r="J844" s="10">
        <v>28534</v>
      </c>
      <c r="K844" s="10">
        <v>11089</v>
      </c>
    </row>
    <row r="845" spans="1:11" ht="12.75" customHeight="1" outlineLevel="2">
      <c r="A845" s="15" t="s">
        <v>2619</v>
      </c>
      <c r="B845" s="8" t="s">
        <v>38</v>
      </c>
      <c r="C845" s="9" t="s">
        <v>1564</v>
      </c>
      <c r="D845" s="9" t="s">
        <v>1567</v>
      </c>
      <c r="E845" s="8" t="s">
        <v>1568</v>
      </c>
      <c r="F845" s="10">
        <v>16371</v>
      </c>
      <c r="G845" s="10">
        <v>0</v>
      </c>
      <c r="H845" s="10">
        <v>16371</v>
      </c>
      <c r="I845" s="10">
        <v>0</v>
      </c>
      <c r="J845" s="10">
        <v>16371</v>
      </c>
      <c r="K845" s="10">
        <v>13223</v>
      </c>
    </row>
    <row r="846" spans="1:11" ht="12.75" customHeight="1" outlineLevel="2">
      <c r="A846" s="15" t="s">
        <v>2620</v>
      </c>
      <c r="B846" s="8" t="s">
        <v>38</v>
      </c>
      <c r="C846" s="9" t="s">
        <v>1564</v>
      </c>
      <c r="D846" s="9" t="s">
        <v>1569</v>
      </c>
      <c r="E846" s="8" t="s">
        <v>1570</v>
      </c>
      <c r="F846" s="10">
        <v>17908</v>
      </c>
      <c r="G846" s="10">
        <v>0</v>
      </c>
      <c r="H846" s="10">
        <v>17908</v>
      </c>
      <c r="I846" s="10">
        <v>0</v>
      </c>
      <c r="J846" s="10">
        <v>17908</v>
      </c>
      <c r="K846" s="10">
        <v>14137</v>
      </c>
    </row>
    <row r="847" spans="1:11" ht="12.75" customHeight="1" outlineLevel="1" thickBot="1">
      <c r="A847" s="15" t="s">
        <v>2621</v>
      </c>
      <c r="C847" s="9" t="s">
        <v>1564</v>
      </c>
      <c r="E847" s="11" t="s">
        <v>1806</v>
      </c>
      <c r="F847" s="12">
        <v>62813</v>
      </c>
      <c r="G847" s="12">
        <v>0</v>
      </c>
      <c r="H847" s="12">
        <v>62813</v>
      </c>
      <c r="I847" s="12">
        <v>0</v>
      </c>
      <c r="J847" s="12">
        <v>62813</v>
      </c>
      <c r="K847" s="12">
        <v>38449</v>
      </c>
    </row>
    <row r="848" spans="1:11" ht="12.75" customHeight="1" outlineLevel="2" thickTop="1">
      <c r="A848" s="15" t="s">
        <v>38</v>
      </c>
      <c r="C848" s="9" t="s">
        <v>1571</v>
      </c>
    </row>
    <row r="849" spans="1:11" ht="12.75" customHeight="1" outlineLevel="2">
      <c r="A849" s="15" t="s">
        <v>2622</v>
      </c>
      <c r="B849" s="8" t="s">
        <v>38</v>
      </c>
      <c r="C849" s="9" t="s">
        <v>1571</v>
      </c>
      <c r="D849" s="9" t="s">
        <v>1572</v>
      </c>
      <c r="E849" s="8" t="s">
        <v>1573</v>
      </c>
      <c r="F849" s="10">
        <v>0</v>
      </c>
      <c r="G849" s="10">
        <v>0</v>
      </c>
      <c r="H849" s="10">
        <v>0</v>
      </c>
      <c r="I849" s="10">
        <v>0</v>
      </c>
      <c r="J849" s="10">
        <v>0</v>
      </c>
      <c r="K849" s="10">
        <v>0</v>
      </c>
    </row>
    <row r="850" spans="1:11" ht="12.75" customHeight="1" outlineLevel="2">
      <c r="A850" s="15" t="s">
        <v>2623</v>
      </c>
      <c r="B850" s="8" t="s">
        <v>38</v>
      </c>
      <c r="C850" s="9" t="s">
        <v>1571</v>
      </c>
      <c r="D850" s="9" t="s">
        <v>1574</v>
      </c>
      <c r="E850" s="8" t="s">
        <v>1575</v>
      </c>
      <c r="F850" s="10">
        <v>0</v>
      </c>
      <c r="G850" s="10">
        <v>0</v>
      </c>
      <c r="H850" s="10">
        <v>0</v>
      </c>
      <c r="I850" s="10">
        <v>0</v>
      </c>
      <c r="J850" s="10">
        <v>0</v>
      </c>
      <c r="K850" s="10">
        <v>0</v>
      </c>
    </row>
    <row r="851" spans="1:11" ht="12.75" customHeight="1" outlineLevel="2">
      <c r="A851" s="15" t="s">
        <v>2624</v>
      </c>
      <c r="B851" s="8" t="s">
        <v>38</v>
      </c>
      <c r="C851" s="9" t="s">
        <v>1571</v>
      </c>
      <c r="D851" s="9" t="s">
        <v>1576</v>
      </c>
      <c r="E851" s="8" t="s">
        <v>1577</v>
      </c>
      <c r="F851" s="10">
        <v>0</v>
      </c>
      <c r="G851" s="10">
        <v>0</v>
      </c>
      <c r="H851" s="10">
        <v>0</v>
      </c>
      <c r="I851" s="10">
        <v>0</v>
      </c>
      <c r="J851" s="10">
        <v>0</v>
      </c>
      <c r="K851" s="10">
        <v>0</v>
      </c>
    </row>
    <row r="852" spans="1:11" ht="12.75" customHeight="1" outlineLevel="2">
      <c r="A852" s="15" t="s">
        <v>2625</v>
      </c>
      <c r="B852" s="8" t="s">
        <v>38</v>
      </c>
      <c r="C852" s="9" t="s">
        <v>1571</v>
      </c>
      <c r="D852" s="9" t="s">
        <v>1578</v>
      </c>
      <c r="E852" s="8" t="s">
        <v>1579</v>
      </c>
      <c r="F852" s="10">
        <v>0</v>
      </c>
      <c r="G852" s="10">
        <v>0</v>
      </c>
      <c r="H852" s="10">
        <v>0</v>
      </c>
      <c r="I852" s="10">
        <v>0</v>
      </c>
      <c r="J852" s="10">
        <v>0</v>
      </c>
      <c r="K852" s="10">
        <v>0</v>
      </c>
    </row>
    <row r="853" spans="1:11" ht="12.75" customHeight="1" outlineLevel="2">
      <c r="A853" s="15" t="s">
        <v>2626</v>
      </c>
      <c r="B853" s="8" t="s">
        <v>38</v>
      </c>
      <c r="C853" s="9" t="s">
        <v>1571</v>
      </c>
      <c r="D853" s="9" t="s">
        <v>1580</v>
      </c>
      <c r="E853" s="8" t="s">
        <v>1581</v>
      </c>
      <c r="F853" s="10">
        <v>0</v>
      </c>
      <c r="G853" s="10">
        <v>0</v>
      </c>
      <c r="H853" s="10">
        <v>0</v>
      </c>
      <c r="I853" s="10">
        <v>0</v>
      </c>
      <c r="J853" s="10">
        <v>0</v>
      </c>
      <c r="K853" s="10">
        <v>0</v>
      </c>
    </row>
    <row r="854" spans="1:11" ht="12.75" customHeight="1" outlineLevel="2">
      <c r="A854" s="15" t="s">
        <v>2627</v>
      </c>
      <c r="B854" s="8" t="s">
        <v>38</v>
      </c>
      <c r="C854" s="9" t="s">
        <v>1571</v>
      </c>
      <c r="D854" s="9" t="s">
        <v>1582</v>
      </c>
      <c r="E854" s="8" t="s">
        <v>1583</v>
      </c>
      <c r="F854" s="10">
        <v>0</v>
      </c>
      <c r="G854" s="10">
        <v>0</v>
      </c>
      <c r="H854" s="10">
        <v>0</v>
      </c>
      <c r="I854" s="10">
        <v>0</v>
      </c>
      <c r="J854" s="10">
        <v>0</v>
      </c>
      <c r="K854" s="10">
        <v>0</v>
      </c>
    </row>
    <row r="855" spans="1:11" ht="12.75" customHeight="1" outlineLevel="2">
      <c r="A855" s="15" t="s">
        <v>2628</v>
      </c>
      <c r="B855" s="8" t="s">
        <v>38</v>
      </c>
      <c r="C855" s="9" t="s">
        <v>1571</v>
      </c>
      <c r="D855" s="9" t="s">
        <v>1584</v>
      </c>
      <c r="E855" s="8" t="s">
        <v>1585</v>
      </c>
      <c r="F855" s="10">
        <v>0</v>
      </c>
      <c r="G855" s="10">
        <v>0</v>
      </c>
      <c r="H855" s="10">
        <v>0</v>
      </c>
      <c r="I855" s="10">
        <v>0</v>
      </c>
      <c r="J855" s="10">
        <v>0</v>
      </c>
      <c r="K855" s="10">
        <v>0</v>
      </c>
    </row>
    <row r="856" spans="1:11" ht="12.75" customHeight="1" outlineLevel="2">
      <c r="A856" s="15" t="s">
        <v>2629</v>
      </c>
      <c r="B856" s="8" t="s">
        <v>38</v>
      </c>
      <c r="C856" s="9" t="s">
        <v>1571</v>
      </c>
      <c r="D856" s="9" t="s">
        <v>1586</v>
      </c>
      <c r="E856" s="8" t="s">
        <v>1587</v>
      </c>
      <c r="F856" s="10">
        <v>0</v>
      </c>
      <c r="G856" s="10">
        <v>0</v>
      </c>
      <c r="H856" s="10">
        <v>0</v>
      </c>
      <c r="I856" s="10">
        <v>0</v>
      </c>
      <c r="J856" s="10">
        <v>0</v>
      </c>
      <c r="K856" s="10">
        <v>0</v>
      </c>
    </row>
    <row r="857" spans="1:11" ht="12.75" customHeight="1" outlineLevel="1" thickBot="1">
      <c r="A857" s="15" t="s">
        <v>2630</v>
      </c>
      <c r="C857" s="9" t="s">
        <v>1571</v>
      </c>
      <c r="E857" s="11" t="s">
        <v>1807</v>
      </c>
      <c r="F857" s="12">
        <v>0</v>
      </c>
      <c r="G857" s="12">
        <v>0</v>
      </c>
      <c r="H857" s="12">
        <v>0</v>
      </c>
      <c r="I857" s="12">
        <v>0</v>
      </c>
      <c r="J857" s="12">
        <v>0</v>
      </c>
      <c r="K857" s="12">
        <v>0</v>
      </c>
    </row>
    <row r="858" spans="1:11" ht="12.75" customHeight="1" outlineLevel="2" thickTop="1">
      <c r="A858" s="15" t="s">
        <v>38</v>
      </c>
      <c r="C858" s="9" t="s">
        <v>1588</v>
      </c>
    </row>
    <row r="859" spans="1:11" ht="12.75" customHeight="1" outlineLevel="2">
      <c r="A859" s="15" t="s">
        <v>2631</v>
      </c>
      <c r="B859" s="8" t="s">
        <v>38</v>
      </c>
      <c r="C859" s="9" t="s">
        <v>1588</v>
      </c>
      <c r="D859" s="9" t="s">
        <v>1589</v>
      </c>
      <c r="E859" s="8" t="s">
        <v>1590</v>
      </c>
      <c r="F859" s="10">
        <v>0</v>
      </c>
      <c r="G859" s="10">
        <v>0</v>
      </c>
      <c r="H859" s="10">
        <v>0</v>
      </c>
      <c r="I859" s="10">
        <v>0</v>
      </c>
      <c r="J859" s="10">
        <v>0</v>
      </c>
      <c r="K859" s="10">
        <v>6262</v>
      </c>
    </row>
    <row r="860" spans="1:11" ht="12.75" customHeight="1" outlineLevel="2">
      <c r="A860" s="15" t="s">
        <v>2632</v>
      </c>
      <c r="B860" s="8" t="s">
        <v>38</v>
      </c>
      <c r="C860" s="9" t="s">
        <v>1588</v>
      </c>
      <c r="D860" s="9" t="s">
        <v>1591</v>
      </c>
      <c r="E860" s="8" t="s">
        <v>1592</v>
      </c>
      <c r="F860" s="10">
        <v>0</v>
      </c>
      <c r="G860" s="10">
        <v>0</v>
      </c>
      <c r="H860" s="10">
        <v>0</v>
      </c>
      <c r="I860" s="10">
        <v>0</v>
      </c>
      <c r="J860" s="10">
        <v>0</v>
      </c>
      <c r="K860" s="10">
        <v>7357</v>
      </c>
    </row>
    <row r="861" spans="1:11" ht="12.75" customHeight="1" outlineLevel="2">
      <c r="A861" s="15" t="s">
        <v>2633</v>
      </c>
      <c r="B861" s="8" t="s">
        <v>38</v>
      </c>
      <c r="C861" s="9" t="s">
        <v>1588</v>
      </c>
      <c r="D861" s="9" t="s">
        <v>1593</v>
      </c>
      <c r="E861" s="8" t="s">
        <v>1594</v>
      </c>
      <c r="F861" s="10">
        <v>0</v>
      </c>
      <c r="G861" s="10">
        <v>0</v>
      </c>
      <c r="H861" s="10">
        <v>0</v>
      </c>
      <c r="I861" s="10">
        <v>0</v>
      </c>
      <c r="J861" s="10">
        <v>0</v>
      </c>
      <c r="K861" s="10">
        <v>6381</v>
      </c>
    </row>
    <row r="862" spans="1:11" ht="12.75" customHeight="1" outlineLevel="1" thickBot="1">
      <c r="A862" s="15" t="s">
        <v>2634</v>
      </c>
      <c r="C862" s="9" t="s">
        <v>1588</v>
      </c>
      <c r="E862" s="11" t="s">
        <v>1808</v>
      </c>
      <c r="F862" s="12">
        <v>0</v>
      </c>
      <c r="G862" s="12">
        <v>0</v>
      </c>
      <c r="H862" s="12">
        <v>0</v>
      </c>
      <c r="I862" s="12">
        <v>0</v>
      </c>
      <c r="J862" s="12">
        <v>0</v>
      </c>
      <c r="K862" s="12">
        <v>20000</v>
      </c>
    </row>
    <row r="863" spans="1:11" ht="12.75" customHeight="1" outlineLevel="2" thickTop="1">
      <c r="A863" s="15" t="s">
        <v>38</v>
      </c>
      <c r="C863" s="9" t="s">
        <v>1595</v>
      </c>
    </row>
    <row r="864" spans="1:11" ht="12.75" customHeight="1" outlineLevel="2">
      <c r="A864" s="15" t="s">
        <v>2635</v>
      </c>
      <c r="B864" s="8" t="s">
        <v>38</v>
      </c>
      <c r="C864" s="9" t="s">
        <v>1595</v>
      </c>
      <c r="D864" s="9" t="s">
        <v>1596</v>
      </c>
      <c r="E864" s="8" t="s">
        <v>1597</v>
      </c>
      <c r="F864" s="10">
        <v>0</v>
      </c>
      <c r="G864" s="10">
        <v>0</v>
      </c>
      <c r="H864" s="10">
        <v>0</v>
      </c>
      <c r="I864" s="10">
        <v>0</v>
      </c>
      <c r="J864" s="10">
        <v>0</v>
      </c>
      <c r="K864" s="10">
        <v>0</v>
      </c>
    </row>
    <row r="865" spans="1:11" ht="12.75" customHeight="1" outlineLevel="2">
      <c r="A865" s="15" t="s">
        <v>2636</v>
      </c>
      <c r="B865" s="8" t="s">
        <v>38</v>
      </c>
      <c r="C865" s="9" t="s">
        <v>1595</v>
      </c>
      <c r="D865" s="9" t="s">
        <v>1598</v>
      </c>
      <c r="E865" s="8" t="s">
        <v>1599</v>
      </c>
      <c r="F865" s="10">
        <v>0</v>
      </c>
      <c r="G865" s="10">
        <v>0</v>
      </c>
      <c r="H865" s="10">
        <v>0</v>
      </c>
      <c r="I865" s="10">
        <v>0</v>
      </c>
      <c r="J865" s="10">
        <v>0</v>
      </c>
      <c r="K865" s="10">
        <v>0</v>
      </c>
    </row>
    <row r="866" spans="1:11" ht="12.75" customHeight="1" outlineLevel="2">
      <c r="A866" s="15" t="s">
        <v>2637</v>
      </c>
      <c r="B866" s="8" t="s">
        <v>38</v>
      </c>
      <c r="C866" s="9" t="s">
        <v>1595</v>
      </c>
      <c r="D866" s="9" t="s">
        <v>1600</v>
      </c>
      <c r="E866" s="8" t="s">
        <v>1601</v>
      </c>
      <c r="F866" s="10">
        <v>0</v>
      </c>
      <c r="G866" s="10">
        <v>0</v>
      </c>
      <c r="H866" s="10">
        <v>0</v>
      </c>
      <c r="I866" s="10">
        <v>0</v>
      </c>
      <c r="J866" s="10">
        <v>0</v>
      </c>
      <c r="K866" s="10">
        <v>0</v>
      </c>
    </row>
    <row r="867" spans="1:11" ht="12.75" customHeight="1" outlineLevel="2">
      <c r="A867" s="15" t="s">
        <v>2638</v>
      </c>
      <c r="B867" s="8" t="s">
        <v>38</v>
      </c>
      <c r="C867" s="9" t="s">
        <v>1595</v>
      </c>
      <c r="D867" s="9" t="s">
        <v>1602</v>
      </c>
      <c r="E867" s="8" t="s">
        <v>1603</v>
      </c>
      <c r="F867" s="10">
        <v>6387</v>
      </c>
      <c r="G867" s="10">
        <v>0</v>
      </c>
      <c r="H867" s="10">
        <v>6387</v>
      </c>
      <c r="I867" s="10">
        <v>0</v>
      </c>
      <c r="J867" s="10">
        <v>6387</v>
      </c>
      <c r="K867" s="10">
        <v>13496</v>
      </c>
    </row>
    <row r="868" spans="1:11" ht="12.75" customHeight="1" outlineLevel="2">
      <c r="A868" s="15" t="s">
        <v>2639</v>
      </c>
      <c r="B868" s="8" t="s">
        <v>38</v>
      </c>
      <c r="C868" s="9" t="s">
        <v>1595</v>
      </c>
      <c r="D868" s="9" t="s">
        <v>1604</v>
      </c>
      <c r="E868" s="8" t="s">
        <v>774</v>
      </c>
      <c r="F868" s="10">
        <v>142</v>
      </c>
      <c r="G868" s="10">
        <v>0</v>
      </c>
      <c r="H868" s="10">
        <v>142</v>
      </c>
      <c r="I868" s="10">
        <v>0</v>
      </c>
      <c r="J868" s="10">
        <v>142</v>
      </c>
      <c r="K868" s="10">
        <v>0</v>
      </c>
    </row>
    <row r="869" spans="1:11" ht="12.75" customHeight="1" outlineLevel="2">
      <c r="A869" s="15" t="s">
        <v>2640</v>
      </c>
      <c r="B869" s="8" t="s">
        <v>38</v>
      </c>
      <c r="C869" s="9" t="s">
        <v>1595</v>
      </c>
      <c r="D869" s="9" t="s">
        <v>1605</v>
      </c>
      <c r="E869" s="8" t="s">
        <v>1606</v>
      </c>
      <c r="F869" s="10">
        <v>0</v>
      </c>
      <c r="G869" s="10">
        <v>0</v>
      </c>
      <c r="H869" s="10">
        <v>0</v>
      </c>
      <c r="I869" s="10">
        <v>0</v>
      </c>
      <c r="J869" s="10">
        <v>0</v>
      </c>
      <c r="K869" s="10">
        <v>0</v>
      </c>
    </row>
    <row r="870" spans="1:11" ht="12.75" customHeight="1" outlineLevel="2">
      <c r="A870" s="15" t="s">
        <v>2641</v>
      </c>
      <c r="B870" s="8" t="s">
        <v>38</v>
      </c>
      <c r="C870" s="9" t="s">
        <v>1595</v>
      </c>
      <c r="D870" s="9" t="s">
        <v>1607</v>
      </c>
      <c r="E870" s="8" t="s">
        <v>1608</v>
      </c>
      <c r="F870" s="10">
        <v>0</v>
      </c>
      <c r="G870" s="10">
        <v>0</v>
      </c>
      <c r="H870" s="10">
        <v>0</v>
      </c>
      <c r="I870" s="10">
        <v>0</v>
      </c>
      <c r="J870" s="10">
        <v>0</v>
      </c>
      <c r="K870" s="10">
        <v>0</v>
      </c>
    </row>
    <row r="871" spans="1:11" ht="12.75" customHeight="1" outlineLevel="2">
      <c r="A871" s="15" t="s">
        <v>2642</v>
      </c>
      <c r="B871" s="8" t="s">
        <v>38</v>
      </c>
      <c r="C871" s="9" t="s">
        <v>1595</v>
      </c>
      <c r="D871" s="9" t="s">
        <v>1609</v>
      </c>
      <c r="E871" s="8" t="s">
        <v>1610</v>
      </c>
      <c r="F871" s="10">
        <v>0</v>
      </c>
      <c r="G871" s="10">
        <v>0</v>
      </c>
      <c r="H871" s="10">
        <v>0</v>
      </c>
      <c r="I871" s="10">
        <v>0</v>
      </c>
      <c r="J871" s="10">
        <v>0</v>
      </c>
      <c r="K871" s="10">
        <v>0</v>
      </c>
    </row>
    <row r="872" spans="1:11" ht="12.75" customHeight="1" outlineLevel="2">
      <c r="A872" s="15" t="s">
        <v>2643</v>
      </c>
      <c r="B872" s="8" t="s">
        <v>38</v>
      </c>
      <c r="C872" s="9" t="s">
        <v>1595</v>
      </c>
      <c r="D872" s="9" t="s">
        <v>1611</v>
      </c>
      <c r="E872" s="8" t="s">
        <v>1612</v>
      </c>
      <c r="F872" s="10">
        <v>92356</v>
      </c>
      <c r="G872" s="10">
        <v>0</v>
      </c>
      <c r="H872" s="10">
        <v>92356</v>
      </c>
      <c r="I872" s="10">
        <v>0</v>
      </c>
      <c r="J872" s="10">
        <v>92356</v>
      </c>
      <c r="K872" s="10">
        <v>4134</v>
      </c>
    </row>
    <row r="873" spans="1:11" ht="12.75" customHeight="1" outlineLevel="2">
      <c r="A873" s="15" t="s">
        <v>2644</v>
      </c>
      <c r="B873" s="8" t="s">
        <v>38</v>
      </c>
      <c r="C873" s="9" t="s">
        <v>1595</v>
      </c>
      <c r="D873" s="9" t="s">
        <v>1613</v>
      </c>
      <c r="E873" s="8" t="s">
        <v>1614</v>
      </c>
      <c r="F873" s="10">
        <v>0</v>
      </c>
      <c r="G873" s="10">
        <v>0</v>
      </c>
      <c r="H873" s="10">
        <v>0</v>
      </c>
      <c r="I873" s="10">
        <v>0</v>
      </c>
      <c r="J873" s="10">
        <v>0</v>
      </c>
      <c r="K873" s="10">
        <v>0</v>
      </c>
    </row>
    <row r="874" spans="1:11" ht="12.75" customHeight="1" outlineLevel="2">
      <c r="A874" s="15" t="s">
        <v>2645</v>
      </c>
      <c r="B874" s="8" t="s">
        <v>38</v>
      </c>
      <c r="C874" s="9" t="s">
        <v>1595</v>
      </c>
      <c r="D874" s="9" t="s">
        <v>1615</v>
      </c>
      <c r="E874" s="8" t="s">
        <v>1616</v>
      </c>
      <c r="F874" s="10">
        <v>0</v>
      </c>
      <c r="G874" s="10">
        <v>0</v>
      </c>
      <c r="H874" s="10">
        <v>0</v>
      </c>
      <c r="I874" s="10">
        <v>0</v>
      </c>
      <c r="J874" s="10">
        <v>0</v>
      </c>
      <c r="K874" s="10">
        <v>0</v>
      </c>
    </row>
    <row r="875" spans="1:11" ht="12.75" customHeight="1" outlineLevel="2">
      <c r="A875" s="15" t="s">
        <v>2646</v>
      </c>
      <c r="B875" s="8" t="s">
        <v>38</v>
      </c>
      <c r="C875" s="9" t="s">
        <v>1595</v>
      </c>
      <c r="D875" s="9" t="s">
        <v>1617</v>
      </c>
      <c r="E875" s="8" t="s">
        <v>1618</v>
      </c>
      <c r="F875" s="10">
        <v>0</v>
      </c>
      <c r="G875" s="10">
        <v>0</v>
      </c>
      <c r="H875" s="10">
        <v>0</v>
      </c>
      <c r="I875" s="10">
        <v>0</v>
      </c>
      <c r="J875" s="10">
        <v>0</v>
      </c>
      <c r="K875" s="10">
        <v>0</v>
      </c>
    </row>
    <row r="876" spans="1:11" ht="12.75" customHeight="1" outlineLevel="2">
      <c r="A876" s="15" t="s">
        <v>2647</v>
      </c>
      <c r="B876" s="8" t="s">
        <v>38</v>
      </c>
      <c r="C876" s="9" t="s">
        <v>1595</v>
      </c>
      <c r="D876" s="9" t="s">
        <v>1619</v>
      </c>
      <c r="E876" s="8" t="s">
        <v>1620</v>
      </c>
      <c r="F876" s="10">
        <v>0</v>
      </c>
      <c r="G876" s="10">
        <v>0</v>
      </c>
      <c r="H876" s="10">
        <v>0</v>
      </c>
      <c r="I876" s="10">
        <v>0</v>
      </c>
      <c r="J876" s="10">
        <v>0</v>
      </c>
      <c r="K876" s="10">
        <v>1000</v>
      </c>
    </row>
    <row r="877" spans="1:11" ht="12.75" customHeight="1" outlineLevel="1" thickBot="1">
      <c r="A877" s="15" t="s">
        <v>2648</v>
      </c>
      <c r="C877" s="9" t="s">
        <v>1595</v>
      </c>
      <c r="E877" s="11" t="s">
        <v>1809</v>
      </c>
      <c r="F877" s="12">
        <v>98885</v>
      </c>
      <c r="G877" s="12">
        <v>0</v>
      </c>
      <c r="H877" s="12">
        <v>98885</v>
      </c>
      <c r="I877" s="12">
        <v>0</v>
      </c>
      <c r="J877" s="12">
        <v>98885</v>
      </c>
      <c r="K877" s="12">
        <v>18630</v>
      </c>
    </row>
    <row r="878" spans="1:11" ht="12.75" customHeight="1" outlineLevel="2" thickTop="1">
      <c r="A878" s="15" t="s">
        <v>38</v>
      </c>
      <c r="C878" s="9" t="s">
        <v>1621</v>
      </c>
    </row>
    <row r="879" spans="1:11" ht="12.75" customHeight="1" outlineLevel="2">
      <c r="A879" s="15" t="s">
        <v>2649</v>
      </c>
      <c r="B879" s="8" t="s">
        <v>38</v>
      </c>
      <c r="C879" s="9" t="s">
        <v>1621</v>
      </c>
      <c r="D879" s="9" t="s">
        <v>1622</v>
      </c>
      <c r="E879" s="8" t="s">
        <v>1623</v>
      </c>
      <c r="F879" s="10">
        <v>975</v>
      </c>
      <c r="G879" s="10">
        <v>0</v>
      </c>
      <c r="H879" s="10">
        <v>975</v>
      </c>
      <c r="I879" s="10">
        <v>0</v>
      </c>
      <c r="J879" s="10">
        <v>975</v>
      </c>
      <c r="K879" s="10">
        <v>0</v>
      </c>
    </row>
    <row r="880" spans="1:11" ht="12.75" customHeight="1" outlineLevel="2">
      <c r="A880" s="15" t="s">
        <v>2650</v>
      </c>
      <c r="B880" s="8" t="s">
        <v>38</v>
      </c>
      <c r="C880" s="9" t="s">
        <v>1621</v>
      </c>
      <c r="D880" s="9" t="s">
        <v>1624</v>
      </c>
      <c r="E880" s="8" t="s">
        <v>1625</v>
      </c>
      <c r="F880" s="10">
        <v>0</v>
      </c>
      <c r="G880" s="10">
        <v>0</v>
      </c>
      <c r="H880" s="10">
        <v>0</v>
      </c>
      <c r="I880" s="10">
        <v>0</v>
      </c>
      <c r="J880" s="10">
        <v>0</v>
      </c>
      <c r="K880" s="10">
        <v>0</v>
      </c>
    </row>
    <row r="881" spans="1:11" ht="12.75" customHeight="1" outlineLevel="2">
      <c r="A881" s="15" t="s">
        <v>2651</v>
      </c>
      <c r="B881" s="8" t="s">
        <v>38</v>
      </c>
      <c r="C881" s="9" t="s">
        <v>1621</v>
      </c>
      <c r="D881" s="9" t="s">
        <v>1626</v>
      </c>
      <c r="E881" s="8" t="s">
        <v>1627</v>
      </c>
      <c r="F881" s="10">
        <v>0</v>
      </c>
      <c r="G881" s="10">
        <v>0</v>
      </c>
      <c r="H881" s="10">
        <v>0</v>
      </c>
      <c r="I881" s="10">
        <v>0</v>
      </c>
      <c r="J881" s="10">
        <v>0</v>
      </c>
      <c r="K881" s="10">
        <v>0</v>
      </c>
    </row>
    <row r="882" spans="1:11" ht="12.75" customHeight="1" outlineLevel="2">
      <c r="A882" s="15" t="s">
        <v>2652</v>
      </c>
      <c r="B882" s="8" t="s">
        <v>38</v>
      </c>
      <c r="C882" s="9" t="s">
        <v>1621</v>
      </c>
      <c r="D882" s="9" t="s">
        <v>1628</v>
      </c>
      <c r="E882" s="8" t="s">
        <v>1629</v>
      </c>
      <c r="F882" s="10">
        <v>0</v>
      </c>
      <c r="G882" s="10">
        <v>0</v>
      </c>
      <c r="H882" s="10">
        <v>0</v>
      </c>
      <c r="I882" s="10">
        <v>0</v>
      </c>
      <c r="J882" s="10">
        <v>0</v>
      </c>
      <c r="K882" s="10">
        <v>20834</v>
      </c>
    </row>
    <row r="883" spans="1:11" ht="12.75" customHeight="1" outlineLevel="2">
      <c r="A883" s="15" t="s">
        <v>2653</v>
      </c>
      <c r="B883" s="8" t="s">
        <v>38</v>
      </c>
      <c r="C883" s="9" t="s">
        <v>1621</v>
      </c>
      <c r="D883" s="9" t="s">
        <v>1630</v>
      </c>
      <c r="E883" s="8" t="s">
        <v>1631</v>
      </c>
      <c r="F883" s="10">
        <v>0</v>
      </c>
      <c r="G883" s="10">
        <v>0</v>
      </c>
      <c r="H883" s="10">
        <v>0</v>
      </c>
      <c r="I883" s="10">
        <v>0</v>
      </c>
      <c r="J883" s="10">
        <v>0</v>
      </c>
      <c r="K883" s="10">
        <v>2267</v>
      </c>
    </row>
    <row r="884" spans="1:11" ht="12.75" customHeight="1" outlineLevel="2">
      <c r="A884" s="15" t="s">
        <v>2654</v>
      </c>
      <c r="B884" s="8" t="s">
        <v>38</v>
      </c>
      <c r="C884" s="9" t="s">
        <v>1621</v>
      </c>
      <c r="D884" s="9" t="s">
        <v>1632</v>
      </c>
      <c r="E884" s="8" t="s">
        <v>1633</v>
      </c>
      <c r="F884" s="10">
        <v>0</v>
      </c>
      <c r="G884" s="10">
        <v>0</v>
      </c>
      <c r="H884" s="10">
        <v>0</v>
      </c>
      <c r="I884" s="10">
        <v>0</v>
      </c>
      <c r="J884" s="10">
        <v>0</v>
      </c>
      <c r="K884" s="10">
        <v>0</v>
      </c>
    </row>
    <row r="885" spans="1:11" ht="12.75" customHeight="1" outlineLevel="2">
      <c r="A885" s="15" t="s">
        <v>2655</v>
      </c>
      <c r="B885" s="8" t="s">
        <v>38</v>
      </c>
      <c r="C885" s="9" t="s">
        <v>1621</v>
      </c>
      <c r="D885" s="9" t="s">
        <v>1634</v>
      </c>
      <c r="E885" s="8" t="s">
        <v>1635</v>
      </c>
      <c r="F885" s="10">
        <v>142003</v>
      </c>
      <c r="G885" s="10">
        <v>0</v>
      </c>
      <c r="H885" s="10">
        <v>142003</v>
      </c>
      <c r="I885" s="10">
        <v>0</v>
      </c>
      <c r="J885" s="10">
        <v>142003</v>
      </c>
      <c r="K885" s="10">
        <v>0</v>
      </c>
    </row>
    <row r="886" spans="1:11" ht="12.75" customHeight="1" outlineLevel="2">
      <c r="A886" s="15" t="s">
        <v>2656</v>
      </c>
      <c r="B886" s="8" t="s">
        <v>38</v>
      </c>
      <c r="C886" s="9" t="s">
        <v>1621</v>
      </c>
      <c r="D886" s="9" t="s">
        <v>1636</v>
      </c>
      <c r="E886" s="8" t="s">
        <v>1637</v>
      </c>
      <c r="F886" s="10">
        <v>0</v>
      </c>
      <c r="G886" s="10">
        <v>0</v>
      </c>
      <c r="H886" s="10">
        <v>0</v>
      </c>
      <c r="I886" s="10">
        <v>0</v>
      </c>
      <c r="J886" s="10">
        <v>0</v>
      </c>
      <c r="K886" s="10">
        <v>0</v>
      </c>
    </row>
    <row r="887" spans="1:11" ht="12.75" customHeight="1" outlineLevel="2">
      <c r="A887" s="15" t="s">
        <v>2657</v>
      </c>
      <c r="B887" s="8" t="s">
        <v>38</v>
      </c>
      <c r="C887" s="9" t="s">
        <v>1621</v>
      </c>
      <c r="D887" s="9" t="s">
        <v>1638</v>
      </c>
      <c r="E887" s="8" t="s">
        <v>1639</v>
      </c>
      <c r="F887" s="10">
        <v>0</v>
      </c>
      <c r="G887" s="10">
        <v>0</v>
      </c>
      <c r="H887" s="10">
        <v>0</v>
      </c>
      <c r="I887" s="10">
        <v>0</v>
      </c>
      <c r="J887" s="10">
        <v>0</v>
      </c>
      <c r="K887" s="10">
        <v>3397</v>
      </c>
    </row>
    <row r="888" spans="1:11" ht="12.75" customHeight="1" outlineLevel="2">
      <c r="A888" s="15" t="s">
        <v>2658</v>
      </c>
      <c r="B888" s="8" t="s">
        <v>38</v>
      </c>
      <c r="C888" s="9" t="s">
        <v>1621</v>
      </c>
      <c r="D888" s="9" t="s">
        <v>1640</v>
      </c>
      <c r="E888" s="8" t="s">
        <v>1641</v>
      </c>
      <c r="F888" s="10">
        <v>0</v>
      </c>
      <c r="G888" s="10">
        <v>0</v>
      </c>
      <c r="H888" s="10">
        <v>0</v>
      </c>
      <c r="I888" s="10">
        <v>0</v>
      </c>
      <c r="J888" s="10">
        <v>0</v>
      </c>
      <c r="K888" s="10">
        <v>363</v>
      </c>
    </row>
    <row r="889" spans="1:11" ht="12.75" customHeight="1" outlineLevel="2">
      <c r="A889" s="15" t="s">
        <v>2659</v>
      </c>
      <c r="B889" s="8" t="s">
        <v>38</v>
      </c>
      <c r="C889" s="9" t="s">
        <v>1621</v>
      </c>
      <c r="D889" s="9" t="s">
        <v>1642</v>
      </c>
      <c r="E889" s="8" t="s">
        <v>1643</v>
      </c>
      <c r="F889" s="10">
        <v>0</v>
      </c>
      <c r="G889" s="10">
        <v>0</v>
      </c>
      <c r="H889" s="10">
        <v>0</v>
      </c>
      <c r="I889" s="10">
        <v>0</v>
      </c>
      <c r="J889" s="10">
        <v>0</v>
      </c>
      <c r="K889" s="10">
        <v>0</v>
      </c>
    </row>
    <row r="890" spans="1:11" ht="12.75" customHeight="1" outlineLevel="2">
      <c r="A890" s="15" t="s">
        <v>2660</v>
      </c>
      <c r="B890" s="8" t="s">
        <v>38</v>
      </c>
      <c r="C890" s="9" t="s">
        <v>1621</v>
      </c>
      <c r="D890" s="9" t="s">
        <v>1644</v>
      </c>
      <c r="E890" s="8" t="s">
        <v>1645</v>
      </c>
      <c r="F890" s="10">
        <v>34588</v>
      </c>
      <c r="G890" s="10">
        <v>0</v>
      </c>
      <c r="H890" s="10">
        <v>34588</v>
      </c>
      <c r="I890" s="10">
        <v>0</v>
      </c>
      <c r="J890" s="10">
        <v>34588</v>
      </c>
      <c r="K890" s="10">
        <v>0</v>
      </c>
    </row>
    <row r="891" spans="1:11" ht="12.75" customHeight="1" outlineLevel="2">
      <c r="A891" s="15" t="s">
        <v>2661</v>
      </c>
      <c r="B891" s="8" t="s">
        <v>38</v>
      </c>
      <c r="C891" s="9" t="s">
        <v>1621</v>
      </c>
      <c r="D891" s="9" t="s">
        <v>1646</v>
      </c>
      <c r="E891" s="8" t="s">
        <v>1647</v>
      </c>
      <c r="F891" s="10">
        <v>107683</v>
      </c>
      <c r="G891" s="10">
        <v>0</v>
      </c>
      <c r="H891" s="10">
        <v>107683</v>
      </c>
      <c r="I891" s="10">
        <v>0</v>
      </c>
      <c r="J891" s="10">
        <v>107683</v>
      </c>
      <c r="K891" s="10">
        <v>0</v>
      </c>
    </row>
    <row r="892" spans="1:11" ht="12.75" customHeight="1" outlineLevel="2">
      <c r="A892" s="15" t="s">
        <v>2662</v>
      </c>
      <c r="B892" s="8" t="s">
        <v>38</v>
      </c>
      <c r="C892" s="9" t="s">
        <v>1621</v>
      </c>
      <c r="D892" s="9" t="s">
        <v>1648</v>
      </c>
      <c r="E892" s="8" t="s">
        <v>1649</v>
      </c>
      <c r="F892" s="10">
        <v>750</v>
      </c>
      <c r="G892" s="10">
        <v>0</v>
      </c>
      <c r="H892" s="10">
        <v>750</v>
      </c>
      <c r="I892" s="10">
        <v>0</v>
      </c>
      <c r="J892" s="10">
        <v>750</v>
      </c>
      <c r="K892" s="10">
        <v>1500</v>
      </c>
    </row>
    <row r="893" spans="1:11" ht="12.75" customHeight="1" outlineLevel="2">
      <c r="A893" s="15" t="s">
        <v>2663</v>
      </c>
      <c r="B893" s="8" t="s">
        <v>38</v>
      </c>
      <c r="C893" s="9" t="s">
        <v>1621</v>
      </c>
      <c r="D893" s="9" t="s">
        <v>1650</v>
      </c>
      <c r="E893" s="8" t="s">
        <v>1651</v>
      </c>
      <c r="F893" s="10">
        <v>900</v>
      </c>
      <c r="G893" s="10">
        <v>0</v>
      </c>
      <c r="H893" s="10">
        <v>900</v>
      </c>
      <c r="I893" s="10">
        <v>0</v>
      </c>
      <c r="J893" s="10">
        <v>900</v>
      </c>
      <c r="K893" s="10">
        <v>1500</v>
      </c>
    </row>
    <row r="894" spans="1:11" ht="12.75" customHeight="1" outlineLevel="1" thickBot="1">
      <c r="A894" s="15" t="s">
        <v>2664</v>
      </c>
      <c r="C894" s="9" t="s">
        <v>1621</v>
      </c>
      <c r="E894" s="11" t="s">
        <v>1810</v>
      </c>
      <c r="F894" s="12">
        <v>286899</v>
      </c>
      <c r="G894" s="12">
        <v>0</v>
      </c>
      <c r="H894" s="12">
        <v>286899</v>
      </c>
      <c r="I894" s="12">
        <v>0</v>
      </c>
      <c r="J894" s="12">
        <v>286899</v>
      </c>
      <c r="K894" s="12">
        <v>29861</v>
      </c>
    </row>
    <row r="895" spans="1:11" ht="12.75" customHeight="1" outlineLevel="2" thickTop="1">
      <c r="A895" s="15" t="s">
        <v>38</v>
      </c>
      <c r="C895" s="9" t="s">
        <v>1652</v>
      </c>
    </row>
    <row r="896" spans="1:11" ht="12.75" customHeight="1" outlineLevel="2">
      <c r="A896" s="15" t="s">
        <v>2665</v>
      </c>
      <c r="B896" s="8" t="s">
        <v>38</v>
      </c>
      <c r="C896" s="9" t="s">
        <v>1652</v>
      </c>
      <c r="D896" s="9" t="s">
        <v>1653</v>
      </c>
      <c r="E896" s="8" t="s">
        <v>1654</v>
      </c>
      <c r="F896" s="10">
        <v>0</v>
      </c>
      <c r="G896" s="10">
        <v>0</v>
      </c>
      <c r="H896" s="10">
        <v>0</v>
      </c>
      <c r="I896" s="10">
        <v>0</v>
      </c>
      <c r="J896" s="10">
        <v>0</v>
      </c>
      <c r="K896" s="10">
        <v>0</v>
      </c>
    </row>
    <row r="897" spans="1:11" ht="12.75" customHeight="1" outlineLevel="2">
      <c r="A897" s="15" t="s">
        <v>2666</v>
      </c>
      <c r="B897" s="8" t="s">
        <v>38</v>
      </c>
      <c r="C897" s="9" t="s">
        <v>1652</v>
      </c>
      <c r="D897" s="9" t="s">
        <v>1655</v>
      </c>
      <c r="E897" s="8" t="s">
        <v>1656</v>
      </c>
      <c r="F897" s="10">
        <v>0</v>
      </c>
      <c r="G897" s="10">
        <v>0</v>
      </c>
      <c r="H897" s="10">
        <v>0</v>
      </c>
      <c r="I897" s="10">
        <v>0</v>
      </c>
      <c r="J897" s="10">
        <v>0</v>
      </c>
      <c r="K897" s="10">
        <v>0</v>
      </c>
    </row>
    <row r="898" spans="1:11" ht="12.75" customHeight="1" outlineLevel="2">
      <c r="A898" s="15" t="s">
        <v>2667</v>
      </c>
      <c r="B898" s="8" t="s">
        <v>38</v>
      </c>
      <c r="C898" s="9" t="s">
        <v>1652</v>
      </c>
      <c r="D898" s="9" t="s">
        <v>1657</v>
      </c>
      <c r="E898" s="8" t="s">
        <v>1658</v>
      </c>
      <c r="F898" s="10">
        <v>0</v>
      </c>
      <c r="G898" s="10">
        <v>0</v>
      </c>
      <c r="H898" s="10">
        <v>0</v>
      </c>
      <c r="I898" s="10">
        <v>0</v>
      </c>
      <c r="J898" s="10">
        <v>0</v>
      </c>
      <c r="K898" s="10">
        <v>0</v>
      </c>
    </row>
    <row r="899" spans="1:11" ht="12.75" customHeight="1" outlineLevel="2">
      <c r="A899" s="15" t="s">
        <v>2668</v>
      </c>
      <c r="B899" s="8" t="s">
        <v>38</v>
      </c>
      <c r="C899" s="9" t="s">
        <v>1652</v>
      </c>
      <c r="D899" s="9" t="s">
        <v>1659</v>
      </c>
      <c r="E899" s="8" t="s">
        <v>1660</v>
      </c>
      <c r="F899" s="10">
        <v>0</v>
      </c>
      <c r="G899" s="10">
        <v>0</v>
      </c>
      <c r="H899" s="10">
        <v>0</v>
      </c>
      <c r="I899" s="10">
        <v>0</v>
      </c>
      <c r="J899" s="10">
        <v>0</v>
      </c>
      <c r="K899" s="10">
        <v>0</v>
      </c>
    </row>
    <row r="900" spans="1:11" ht="12.75" customHeight="1" outlineLevel="2">
      <c r="A900" s="15" t="s">
        <v>2669</v>
      </c>
      <c r="B900" s="8" t="s">
        <v>38</v>
      </c>
      <c r="C900" s="9" t="s">
        <v>1652</v>
      </c>
      <c r="D900" s="9" t="s">
        <v>1661</v>
      </c>
      <c r="E900" s="8" t="s">
        <v>1662</v>
      </c>
      <c r="F900" s="10">
        <v>0</v>
      </c>
      <c r="G900" s="10">
        <v>0</v>
      </c>
      <c r="H900" s="10">
        <v>0</v>
      </c>
      <c r="I900" s="10">
        <v>0</v>
      </c>
      <c r="J900" s="10">
        <v>0</v>
      </c>
      <c r="K900" s="10">
        <v>0</v>
      </c>
    </row>
    <row r="901" spans="1:11" ht="12.75" customHeight="1" outlineLevel="2">
      <c r="A901" s="15" t="s">
        <v>2670</v>
      </c>
      <c r="B901" s="8" t="s">
        <v>38</v>
      </c>
      <c r="C901" s="9" t="s">
        <v>1652</v>
      </c>
      <c r="D901" s="9" t="s">
        <v>1663</v>
      </c>
      <c r="E901" s="8" t="s">
        <v>1664</v>
      </c>
      <c r="F901" s="10">
        <v>0</v>
      </c>
      <c r="G901" s="10">
        <v>0</v>
      </c>
      <c r="H901" s="10">
        <v>0</v>
      </c>
      <c r="I901" s="10">
        <v>0</v>
      </c>
      <c r="J901" s="10">
        <v>0</v>
      </c>
      <c r="K901" s="10">
        <v>0</v>
      </c>
    </row>
    <row r="902" spans="1:11" ht="12.75" customHeight="1" outlineLevel="1" thickBot="1">
      <c r="A902" s="15" t="s">
        <v>2671</v>
      </c>
      <c r="C902" s="9" t="s">
        <v>1652</v>
      </c>
      <c r="E902" s="11" t="s">
        <v>1811</v>
      </c>
      <c r="F902" s="12">
        <v>0</v>
      </c>
      <c r="G902" s="12">
        <v>0</v>
      </c>
      <c r="H902" s="12">
        <v>0</v>
      </c>
      <c r="I902" s="12">
        <v>0</v>
      </c>
      <c r="J902" s="12">
        <v>0</v>
      </c>
      <c r="K902" s="12">
        <v>0</v>
      </c>
    </row>
    <row r="903" spans="1:11" ht="12.75" customHeight="1" outlineLevel="2" thickTop="1">
      <c r="A903" s="15" t="s">
        <v>38</v>
      </c>
      <c r="C903" s="9" t="s">
        <v>1665</v>
      </c>
    </row>
    <row r="904" spans="1:11" ht="12.75" customHeight="1" outlineLevel="2">
      <c r="A904" s="15" t="s">
        <v>2672</v>
      </c>
      <c r="B904" s="8" t="s">
        <v>38</v>
      </c>
      <c r="C904" s="9" t="s">
        <v>1665</v>
      </c>
      <c r="D904" s="9" t="s">
        <v>1666</v>
      </c>
      <c r="E904" s="8" t="s">
        <v>1667</v>
      </c>
      <c r="F904" s="10">
        <v>39312</v>
      </c>
      <c r="G904" s="10">
        <v>0</v>
      </c>
      <c r="H904" s="10">
        <v>39312</v>
      </c>
      <c r="I904" s="10">
        <v>0</v>
      </c>
      <c r="J904" s="10">
        <v>39312</v>
      </c>
      <c r="K904" s="10">
        <v>0</v>
      </c>
    </row>
    <row r="905" spans="1:11" ht="12.75" customHeight="1" outlineLevel="1" thickBot="1">
      <c r="A905" s="15" t="s">
        <v>2673</v>
      </c>
      <c r="C905" s="9" t="s">
        <v>1665</v>
      </c>
      <c r="E905" s="11" t="s">
        <v>1812</v>
      </c>
      <c r="F905" s="12">
        <v>39312</v>
      </c>
      <c r="G905" s="12">
        <v>0</v>
      </c>
      <c r="H905" s="12">
        <v>39312</v>
      </c>
      <c r="I905" s="12">
        <v>0</v>
      </c>
      <c r="J905" s="12">
        <v>39312</v>
      </c>
      <c r="K905" s="12">
        <v>0</v>
      </c>
    </row>
    <row r="906" spans="1:11" ht="12.75" customHeight="1" outlineLevel="2" thickTop="1">
      <c r="A906" s="15" t="s">
        <v>38</v>
      </c>
      <c r="C906" s="9" t="s">
        <v>1668</v>
      </c>
    </row>
    <row r="907" spans="1:11" ht="12.75" customHeight="1" outlineLevel="2">
      <c r="A907" s="15" t="s">
        <v>2674</v>
      </c>
      <c r="B907" s="8" t="s">
        <v>38</v>
      </c>
      <c r="C907" s="9" t="s">
        <v>1668</v>
      </c>
      <c r="D907" s="9" t="s">
        <v>1669</v>
      </c>
      <c r="E907" s="8" t="s">
        <v>1670</v>
      </c>
      <c r="F907" s="10">
        <v>12454</v>
      </c>
      <c r="G907" s="10">
        <v>0</v>
      </c>
      <c r="H907" s="10">
        <v>12454</v>
      </c>
      <c r="I907" s="10">
        <v>0</v>
      </c>
      <c r="J907" s="10">
        <v>12454</v>
      </c>
      <c r="K907" s="10">
        <v>11064</v>
      </c>
    </row>
    <row r="908" spans="1:11" ht="12.75" customHeight="1" outlineLevel="2">
      <c r="A908" s="15" t="s">
        <v>2675</v>
      </c>
      <c r="B908" s="8" t="s">
        <v>38</v>
      </c>
      <c r="C908" s="9" t="s">
        <v>1668</v>
      </c>
      <c r="D908" s="9" t="s">
        <v>1671</v>
      </c>
      <c r="E908" s="8" t="s">
        <v>1672</v>
      </c>
      <c r="F908" s="10">
        <v>0</v>
      </c>
      <c r="G908" s="10">
        <v>0</v>
      </c>
      <c r="H908" s="10">
        <v>0</v>
      </c>
      <c r="I908" s="10">
        <v>0</v>
      </c>
      <c r="J908" s="10">
        <v>0</v>
      </c>
      <c r="K908" s="10">
        <v>0</v>
      </c>
    </row>
    <row r="909" spans="1:11" ht="12.75" customHeight="1" outlineLevel="2">
      <c r="A909" s="15" t="s">
        <v>2676</v>
      </c>
      <c r="B909" s="8" t="s">
        <v>38</v>
      </c>
      <c r="C909" s="9" t="s">
        <v>1668</v>
      </c>
      <c r="D909" s="9" t="s">
        <v>1673</v>
      </c>
      <c r="E909" s="8" t="s">
        <v>1674</v>
      </c>
      <c r="F909" s="10">
        <v>12745</v>
      </c>
      <c r="G909" s="10">
        <v>0</v>
      </c>
      <c r="H909" s="10">
        <v>12745</v>
      </c>
      <c r="I909" s="10">
        <v>0</v>
      </c>
      <c r="J909" s="10">
        <v>12745</v>
      </c>
      <c r="K909" s="10">
        <v>13192</v>
      </c>
    </row>
    <row r="910" spans="1:11" ht="12.75" customHeight="1" outlineLevel="2">
      <c r="A910" s="15" t="s">
        <v>2677</v>
      </c>
      <c r="B910" s="8" t="s">
        <v>38</v>
      </c>
      <c r="C910" s="9" t="s">
        <v>1668</v>
      </c>
      <c r="D910" s="9" t="s">
        <v>1675</v>
      </c>
      <c r="E910" s="8" t="s">
        <v>1676</v>
      </c>
      <c r="F910" s="10">
        <v>0</v>
      </c>
      <c r="G910" s="10">
        <v>0</v>
      </c>
      <c r="H910" s="10">
        <v>0</v>
      </c>
      <c r="I910" s="10">
        <v>0</v>
      </c>
      <c r="J910" s="10">
        <v>0</v>
      </c>
      <c r="K910" s="10">
        <v>0</v>
      </c>
    </row>
    <row r="911" spans="1:11" ht="12.75" customHeight="1" outlineLevel="2">
      <c r="A911" s="15" t="s">
        <v>2678</v>
      </c>
      <c r="B911" s="8" t="s">
        <v>38</v>
      </c>
      <c r="C911" s="9" t="s">
        <v>1668</v>
      </c>
      <c r="D911" s="9" t="s">
        <v>1677</v>
      </c>
      <c r="E911" s="8" t="s">
        <v>1678</v>
      </c>
      <c r="F911" s="10">
        <v>9944</v>
      </c>
      <c r="G911" s="10">
        <v>0</v>
      </c>
      <c r="H911" s="10">
        <v>9944</v>
      </c>
      <c r="I911" s="10">
        <v>0</v>
      </c>
      <c r="J911" s="10">
        <v>9944</v>
      </c>
      <c r="K911" s="10">
        <v>10935</v>
      </c>
    </row>
    <row r="912" spans="1:11" ht="12.75" customHeight="1" outlineLevel="2">
      <c r="A912" s="15" t="s">
        <v>2679</v>
      </c>
      <c r="B912" s="8" t="s">
        <v>38</v>
      </c>
      <c r="C912" s="9" t="s">
        <v>1668</v>
      </c>
      <c r="D912" s="9" t="s">
        <v>1679</v>
      </c>
      <c r="E912" s="8" t="s">
        <v>1680</v>
      </c>
      <c r="F912" s="10">
        <v>0</v>
      </c>
      <c r="G912" s="10">
        <v>0</v>
      </c>
      <c r="H912" s="10">
        <v>0</v>
      </c>
      <c r="I912" s="10">
        <v>0</v>
      </c>
      <c r="J912" s="10">
        <v>0</v>
      </c>
      <c r="K912" s="10">
        <v>0</v>
      </c>
    </row>
    <row r="913" spans="1:11" ht="12.75" customHeight="1" outlineLevel="1" thickBot="1">
      <c r="A913" s="15" t="s">
        <v>2680</v>
      </c>
      <c r="C913" s="9" t="s">
        <v>1668</v>
      </c>
      <c r="E913" s="11" t="s">
        <v>1813</v>
      </c>
      <c r="F913" s="12">
        <v>35143</v>
      </c>
      <c r="G913" s="12">
        <v>0</v>
      </c>
      <c r="H913" s="12">
        <v>35143</v>
      </c>
      <c r="I913" s="12">
        <v>0</v>
      </c>
      <c r="J913" s="12">
        <v>35143</v>
      </c>
      <c r="K913" s="12">
        <v>35191</v>
      </c>
    </row>
    <row r="914" spans="1:11" ht="12.75" customHeight="1" outlineLevel="2" thickTop="1">
      <c r="A914" s="15" t="s">
        <v>38</v>
      </c>
      <c r="C914" s="9" t="s">
        <v>1681</v>
      </c>
    </row>
    <row r="915" spans="1:11" ht="12.75" customHeight="1" outlineLevel="2">
      <c r="A915" s="15" t="s">
        <v>2681</v>
      </c>
      <c r="B915" s="8" t="s">
        <v>38</v>
      </c>
      <c r="C915" s="9" t="s">
        <v>1681</v>
      </c>
      <c r="D915" s="9" t="s">
        <v>1682</v>
      </c>
      <c r="E915" s="8" t="s">
        <v>1683</v>
      </c>
      <c r="F915" s="10">
        <v>0</v>
      </c>
      <c r="G915" s="10">
        <v>0</v>
      </c>
      <c r="H915" s="10">
        <v>0</v>
      </c>
      <c r="I915" s="10">
        <v>0</v>
      </c>
      <c r="J915" s="10">
        <v>0</v>
      </c>
      <c r="K915" s="10">
        <v>288</v>
      </c>
    </row>
    <row r="916" spans="1:11" ht="12.75" customHeight="1" outlineLevel="2">
      <c r="A916" s="15" t="s">
        <v>2682</v>
      </c>
      <c r="B916" s="8" t="s">
        <v>38</v>
      </c>
      <c r="C916" s="9" t="s">
        <v>1681</v>
      </c>
      <c r="D916" s="9" t="s">
        <v>1684</v>
      </c>
      <c r="E916" s="8" t="s">
        <v>1685</v>
      </c>
      <c r="F916" s="10">
        <v>0</v>
      </c>
      <c r="G916" s="10">
        <v>0</v>
      </c>
      <c r="H916" s="10">
        <v>0</v>
      </c>
      <c r="I916" s="10">
        <v>0</v>
      </c>
      <c r="J916" s="10">
        <v>0</v>
      </c>
      <c r="K916" s="10">
        <v>0</v>
      </c>
    </row>
    <row r="917" spans="1:11" ht="12.75" customHeight="1" outlineLevel="2">
      <c r="A917" s="15" t="s">
        <v>2683</v>
      </c>
      <c r="B917" s="8" t="s">
        <v>38</v>
      </c>
      <c r="C917" s="9" t="s">
        <v>1681</v>
      </c>
      <c r="D917" s="9" t="s">
        <v>1686</v>
      </c>
      <c r="E917" s="8" t="s">
        <v>1687</v>
      </c>
      <c r="F917" s="10">
        <v>0</v>
      </c>
      <c r="G917" s="10">
        <v>0</v>
      </c>
      <c r="H917" s="10">
        <v>0</v>
      </c>
      <c r="I917" s="10">
        <v>0</v>
      </c>
      <c r="J917" s="10">
        <v>0</v>
      </c>
      <c r="K917" s="10">
        <v>0</v>
      </c>
    </row>
    <row r="918" spans="1:11" ht="12.75" customHeight="1" outlineLevel="2">
      <c r="A918" s="15" t="s">
        <v>2684</v>
      </c>
      <c r="B918" s="8" t="s">
        <v>38</v>
      </c>
      <c r="C918" s="9" t="s">
        <v>1681</v>
      </c>
      <c r="D918" s="9" t="s">
        <v>1688</v>
      </c>
      <c r="E918" s="8" t="s">
        <v>1689</v>
      </c>
      <c r="F918" s="10">
        <v>0</v>
      </c>
      <c r="G918" s="10">
        <v>0</v>
      </c>
      <c r="H918" s="10">
        <v>0</v>
      </c>
      <c r="I918" s="10">
        <v>0</v>
      </c>
      <c r="J918" s="10">
        <v>0</v>
      </c>
      <c r="K918" s="10">
        <v>1411</v>
      </c>
    </row>
    <row r="919" spans="1:11" ht="12.75" customHeight="1" outlineLevel="2">
      <c r="A919" s="15" t="s">
        <v>2685</v>
      </c>
      <c r="B919" s="8" t="s">
        <v>38</v>
      </c>
      <c r="C919" s="9" t="s">
        <v>1681</v>
      </c>
      <c r="D919" s="9" t="s">
        <v>1690</v>
      </c>
      <c r="E919" s="8" t="s">
        <v>1691</v>
      </c>
      <c r="F919" s="10">
        <v>0</v>
      </c>
      <c r="G919" s="10">
        <v>0</v>
      </c>
      <c r="H919" s="10">
        <v>0</v>
      </c>
      <c r="I919" s="10">
        <v>0</v>
      </c>
      <c r="J919" s="10">
        <v>0</v>
      </c>
      <c r="K919" s="10">
        <v>0</v>
      </c>
    </row>
    <row r="920" spans="1:11" ht="12.75" customHeight="1" outlineLevel="2">
      <c r="A920" s="15" t="s">
        <v>2686</v>
      </c>
      <c r="B920" s="8" t="s">
        <v>38</v>
      </c>
      <c r="C920" s="9" t="s">
        <v>1681</v>
      </c>
      <c r="D920" s="9" t="s">
        <v>1692</v>
      </c>
      <c r="E920" s="8" t="s">
        <v>1693</v>
      </c>
      <c r="F920" s="10">
        <v>0</v>
      </c>
      <c r="G920" s="10">
        <v>0</v>
      </c>
      <c r="H920" s="10">
        <v>0</v>
      </c>
      <c r="I920" s="10">
        <v>0</v>
      </c>
      <c r="J920" s="10">
        <v>0</v>
      </c>
      <c r="K920" s="10">
        <v>0</v>
      </c>
    </row>
    <row r="921" spans="1:11" ht="12.75" customHeight="1" outlineLevel="2">
      <c r="A921" s="15" t="s">
        <v>2687</v>
      </c>
      <c r="B921" s="8" t="s">
        <v>38</v>
      </c>
      <c r="C921" s="9" t="s">
        <v>1681</v>
      </c>
      <c r="D921" s="9" t="s">
        <v>1694</v>
      </c>
      <c r="E921" s="8" t="s">
        <v>1695</v>
      </c>
      <c r="F921" s="10">
        <v>1137</v>
      </c>
      <c r="G921" s="10">
        <v>0</v>
      </c>
      <c r="H921" s="10">
        <v>1137</v>
      </c>
      <c r="I921" s="10">
        <v>0</v>
      </c>
      <c r="J921" s="10">
        <v>1137</v>
      </c>
      <c r="K921" s="10">
        <v>204</v>
      </c>
    </row>
    <row r="922" spans="1:11" ht="12.75" customHeight="1" outlineLevel="2">
      <c r="A922" s="15" t="s">
        <v>2688</v>
      </c>
      <c r="B922" s="8" t="s">
        <v>38</v>
      </c>
      <c r="C922" s="9" t="s">
        <v>1681</v>
      </c>
      <c r="D922" s="9" t="s">
        <v>1696</v>
      </c>
      <c r="E922" s="8" t="s">
        <v>1697</v>
      </c>
      <c r="F922" s="10">
        <v>0</v>
      </c>
      <c r="G922" s="10">
        <v>0</v>
      </c>
      <c r="H922" s="10">
        <v>0</v>
      </c>
      <c r="I922" s="10">
        <v>0</v>
      </c>
      <c r="J922" s="10">
        <v>0</v>
      </c>
      <c r="K922" s="10">
        <v>290</v>
      </c>
    </row>
    <row r="923" spans="1:11" ht="12.75" customHeight="1" outlineLevel="2">
      <c r="A923" s="15" t="s">
        <v>2689</v>
      </c>
      <c r="B923" s="8" t="s">
        <v>38</v>
      </c>
      <c r="C923" s="9" t="s">
        <v>1681</v>
      </c>
      <c r="D923" s="9" t="s">
        <v>1698</v>
      </c>
      <c r="E923" s="8" t="s">
        <v>1699</v>
      </c>
      <c r="F923" s="10">
        <v>3300</v>
      </c>
      <c r="G923" s="10">
        <v>0</v>
      </c>
      <c r="H923" s="10">
        <v>3300</v>
      </c>
      <c r="I923" s="10">
        <v>0</v>
      </c>
      <c r="J923" s="10">
        <v>3300</v>
      </c>
      <c r="K923" s="10">
        <v>0</v>
      </c>
    </row>
    <row r="924" spans="1:11" ht="12.75" customHeight="1" outlineLevel="2">
      <c r="A924" s="15" t="s">
        <v>2690</v>
      </c>
      <c r="B924" s="8" t="s">
        <v>38</v>
      </c>
      <c r="C924" s="9" t="s">
        <v>1681</v>
      </c>
      <c r="D924" s="9" t="s">
        <v>1700</v>
      </c>
      <c r="E924" s="8" t="s">
        <v>1701</v>
      </c>
      <c r="F924" s="10">
        <v>0</v>
      </c>
      <c r="G924" s="10">
        <v>0</v>
      </c>
      <c r="H924" s="10">
        <v>0</v>
      </c>
      <c r="I924" s="10">
        <v>0</v>
      </c>
      <c r="J924" s="10">
        <v>0</v>
      </c>
      <c r="K924" s="10">
        <v>0</v>
      </c>
    </row>
    <row r="925" spans="1:11" ht="12.75" customHeight="1" outlineLevel="2">
      <c r="A925" s="15" t="s">
        <v>2691</v>
      </c>
      <c r="B925" s="8" t="s">
        <v>38</v>
      </c>
      <c r="C925" s="9" t="s">
        <v>1681</v>
      </c>
      <c r="D925" s="9" t="s">
        <v>1702</v>
      </c>
      <c r="E925" s="8" t="s">
        <v>1703</v>
      </c>
      <c r="F925" s="10">
        <v>0</v>
      </c>
      <c r="G925" s="10">
        <v>0</v>
      </c>
      <c r="H925" s="10">
        <v>0</v>
      </c>
      <c r="I925" s="10">
        <v>0</v>
      </c>
      <c r="J925" s="10">
        <v>0</v>
      </c>
      <c r="K925" s="10">
        <v>0</v>
      </c>
    </row>
    <row r="926" spans="1:11" ht="12.75" customHeight="1" outlineLevel="2">
      <c r="A926" s="15" t="s">
        <v>2692</v>
      </c>
      <c r="B926" s="8" t="s">
        <v>38</v>
      </c>
      <c r="C926" s="9" t="s">
        <v>1681</v>
      </c>
      <c r="D926" s="9" t="s">
        <v>1704</v>
      </c>
      <c r="E926" s="8" t="s">
        <v>1705</v>
      </c>
      <c r="F926" s="10">
        <v>0</v>
      </c>
      <c r="G926" s="10">
        <v>0</v>
      </c>
      <c r="H926" s="10">
        <v>0</v>
      </c>
      <c r="I926" s="10">
        <v>0</v>
      </c>
      <c r="J926" s="10">
        <v>0</v>
      </c>
      <c r="K926" s="10">
        <v>0</v>
      </c>
    </row>
    <row r="927" spans="1:11" ht="12.75" customHeight="1" outlineLevel="2">
      <c r="A927" s="15" t="s">
        <v>2693</v>
      </c>
      <c r="B927" s="8" t="s">
        <v>38</v>
      </c>
      <c r="C927" s="9" t="s">
        <v>1681</v>
      </c>
      <c r="D927" s="9" t="s">
        <v>1706</v>
      </c>
      <c r="E927" s="8" t="s">
        <v>1707</v>
      </c>
      <c r="F927" s="10">
        <v>0</v>
      </c>
      <c r="G927" s="10">
        <v>0</v>
      </c>
      <c r="H927" s="10">
        <v>0</v>
      </c>
      <c r="I927" s="10">
        <v>0</v>
      </c>
      <c r="J927" s="10">
        <v>0</v>
      </c>
      <c r="K927" s="10">
        <v>754</v>
      </c>
    </row>
    <row r="928" spans="1:11" ht="12.75" customHeight="1" outlineLevel="2">
      <c r="A928" s="15" t="s">
        <v>2694</v>
      </c>
      <c r="B928" s="8" t="s">
        <v>38</v>
      </c>
      <c r="C928" s="9" t="s">
        <v>1681</v>
      </c>
      <c r="D928" s="9" t="s">
        <v>1708</v>
      </c>
      <c r="E928" s="8" t="s">
        <v>1709</v>
      </c>
      <c r="F928" s="10">
        <v>0</v>
      </c>
      <c r="G928" s="10">
        <v>0</v>
      </c>
      <c r="H928" s="10">
        <v>0</v>
      </c>
      <c r="I928" s="10">
        <v>0</v>
      </c>
      <c r="J928" s="10">
        <v>0</v>
      </c>
      <c r="K928" s="10">
        <v>174</v>
      </c>
    </row>
    <row r="929" spans="1:11" ht="12.75" customHeight="1" outlineLevel="2">
      <c r="A929" s="15" t="s">
        <v>2695</v>
      </c>
      <c r="B929" s="8" t="s">
        <v>38</v>
      </c>
      <c r="C929" s="9" t="s">
        <v>1681</v>
      </c>
      <c r="D929" s="9" t="s">
        <v>1710</v>
      </c>
      <c r="E929" s="8" t="s">
        <v>1711</v>
      </c>
      <c r="F929" s="10">
        <v>1261</v>
      </c>
      <c r="G929" s="10">
        <v>633</v>
      </c>
      <c r="H929" s="10">
        <v>1894</v>
      </c>
      <c r="I929" s="10">
        <v>0</v>
      </c>
      <c r="J929" s="10">
        <v>1894</v>
      </c>
      <c r="K929" s="10">
        <v>727</v>
      </c>
    </row>
    <row r="930" spans="1:11" ht="12.75" customHeight="1" outlineLevel="2">
      <c r="A930" s="15" t="s">
        <v>2696</v>
      </c>
      <c r="B930" s="8" t="s">
        <v>38</v>
      </c>
      <c r="C930" s="9" t="s">
        <v>1681</v>
      </c>
      <c r="D930" s="9" t="s">
        <v>1712</v>
      </c>
      <c r="E930" s="8" t="s">
        <v>1713</v>
      </c>
      <c r="F930" s="10">
        <v>0</v>
      </c>
      <c r="G930" s="10">
        <v>0</v>
      </c>
      <c r="H930" s="10">
        <v>0</v>
      </c>
      <c r="I930" s="10">
        <v>0</v>
      </c>
      <c r="J930" s="10">
        <v>0</v>
      </c>
      <c r="K930" s="10">
        <v>190</v>
      </c>
    </row>
    <row r="931" spans="1:11" ht="12.75" customHeight="1" outlineLevel="2">
      <c r="A931" s="15" t="s">
        <v>2697</v>
      </c>
      <c r="B931" s="8" t="s">
        <v>38</v>
      </c>
      <c r="C931" s="9" t="s">
        <v>1681</v>
      </c>
      <c r="D931" s="9" t="s">
        <v>1714</v>
      </c>
      <c r="E931" s="8" t="s">
        <v>1715</v>
      </c>
      <c r="F931" s="10">
        <v>300</v>
      </c>
      <c r="G931" s="10">
        <v>0</v>
      </c>
      <c r="H931" s="10">
        <v>300</v>
      </c>
      <c r="I931" s="10">
        <v>0</v>
      </c>
      <c r="J931" s="10">
        <v>300</v>
      </c>
      <c r="K931" s="10">
        <v>0</v>
      </c>
    </row>
    <row r="932" spans="1:11" ht="12.75" customHeight="1" outlineLevel="2">
      <c r="A932" s="15" t="s">
        <v>2698</v>
      </c>
      <c r="B932" s="8" t="s">
        <v>38</v>
      </c>
      <c r="C932" s="9" t="s">
        <v>1681</v>
      </c>
      <c r="D932" s="9" t="s">
        <v>1716</v>
      </c>
      <c r="E932" s="8" t="s">
        <v>1717</v>
      </c>
      <c r="F932" s="10">
        <v>0</v>
      </c>
      <c r="G932" s="10">
        <v>0</v>
      </c>
      <c r="H932" s="10">
        <v>0</v>
      </c>
      <c r="I932" s="10">
        <v>0</v>
      </c>
      <c r="J932" s="10">
        <v>0</v>
      </c>
      <c r="K932" s="10">
        <v>0</v>
      </c>
    </row>
    <row r="933" spans="1:11" ht="12.75" customHeight="1" outlineLevel="2">
      <c r="A933" s="15" t="s">
        <v>2699</v>
      </c>
      <c r="B933" s="8" t="s">
        <v>38</v>
      </c>
      <c r="C933" s="9" t="s">
        <v>1681</v>
      </c>
      <c r="D933" s="9" t="s">
        <v>1718</v>
      </c>
      <c r="E933" s="8" t="s">
        <v>1719</v>
      </c>
      <c r="F933" s="10">
        <v>0</v>
      </c>
      <c r="G933" s="10">
        <v>0</v>
      </c>
      <c r="H933" s="10">
        <v>0</v>
      </c>
      <c r="I933" s="10">
        <v>0</v>
      </c>
      <c r="J933" s="10">
        <v>0</v>
      </c>
      <c r="K933" s="10">
        <v>0</v>
      </c>
    </row>
    <row r="934" spans="1:11" ht="12.75" customHeight="1" outlineLevel="2">
      <c r="A934" s="15" t="s">
        <v>2700</v>
      </c>
      <c r="B934" s="8" t="s">
        <v>38</v>
      </c>
      <c r="C934" s="9" t="s">
        <v>1681</v>
      </c>
      <c r="D934" s="9" t="s">
        <v>1720</v>
      </c>
      <c r="E934" s="8" t="s">
        <v>1721</v>
      </c>
      <c r="F934" s="10">
        <v>0</v>
      </c>
      <c r="G934" s="10">
        <v>0</v>
      </c>
      <c r="H934" s="10">
        <v>0</v>
      </c>
      <c r="I934" s="10">
        <v>0</v>
      </c>
      <c r="J934" s="10">
        <v>0</v>
      </c>
      <c r="K934" s="10">
        <v>0</v>
      </c>
    </row>
    <row r="935" spans="1:11" ht="12.75" customHeight="1" outlineLevel="2">
      <c r="A935" s="15" t="s">
        <v>2701</v>
      </c>
      <c r="B935" s="8" t="s">
        <v>38</v>
      </c>
      <c r="C935" s="9" t="s">
        <v>1681</v>
      </c>
      <c r="D935" s="9" t="s">
        <v>1722</v>
      </c>
      <c r="E935" s="8" t="s">
        <v>1723</v>
      </c>
      <c r="F935" s="10">
        <v>0</v>
      </c>
      <c r="G935" s="10">
        <v>0</v>
      </c>
      <c r="H935" s="10">
        <v>0</v>
      </c>
      <c r="I935" s="10">
        <v>0</v>
      </c>
      <c r="J935" s="10">
        <v>0</v>
      </c>
      <c r="K935" s="10">
        <v>0</v>
      </c>
    </row>
    <row r="936" spans="1:11" ht="12.75" customHeight="1" outlineLevel="2">
      <c r="A936" s="15" t="s">
        <v>2702</v>
      </c>
      <c r="B936" s="8" t="s">
        <v>38</v>
      </c>
      <c r="C936" s="9" t="s">
        <v>1681</v>
      </c>
      <c r="D936" s="9" t="s">
        <v>1724</v>
      </c>
      <c r="E936" s="8" t="s">
        <v>1725</v>
      </c>
      <c r="F936" s="10">
        <v>0</v>
      </c>
      <c r="G936" s="10">
        <v>0</v>
      </c>
      <c r="H936" s="10">
        <v>0</v>
      </c>
      <c r="I936" s="10">
        <v>0</v>
      </c>
      <c r="J936" s="10">
        <v>0</v>
      </c>
      <c r="K936" s="10">
        <v>81</v>
      </c>
    </row>
    <row r="937" spans="1:11" ht="12.75" customHeight="1" outlineLevel="2">
      <c r="A937" s="15" t="s">
        <v>2703</v>
      </c>
      <c r="B937" s="8" t="s">
        <v>38</v>
      </c>
      <c r="C937" s="9" t="s">
        <v>1681</v>
      </c>
      <c r="D937" s="9" t="s">
        <v>1726</v>
      </c>
      <c r="E937" s="8" t="s">
        <v>1727</v>
      </c>
      <c r="F937" s="10">
        <v>0</v>
      </c>
      <c r="G937" s="10">
        <v>0</v>
      </c>
      <c r="H937" s="10">
        <v>0</v>
      </c>
      <c r="I937" s="10">
        <v>0</v>
      </c>
      <c r="J937" s="10">
        <v>0</v>
      </c>
      <c r="K937" s="10">
        <v>0</v>
      </c>
    </row>
    <row r="938" spans="1:11" ht="12.75" customHeight="1" outlineLevel="2">
      <c r="A938" s="15" t="s">
        <v>2704</v>
      </c>
      <c r="B938" s="8" t="s">
        <v>38</v>
      </c>
      <c r="C938" s="9" t="s">
        <v>1681</v>
      </c>
      <c r="D938" s="9" t="s">
        <v>1728</v>
      </c>
      <c r="E938" s="8" t="s">
        <v>1729</v>
      </c>
      <c r="F938" s="10">
        <v>0</v>
      </c>
      <c r="G938" s="10">
        <v>0</v>
      </c>
      <c r="H938" s="10">
        <v>0</v>
      </c>
      <c r="I938" s="10">
        <v>0</v>
      </c>
      <c r="J938" s="10">
        <v>0</v>
      </c>
      <c r="K938" s="10">
        <v>0</v>
      </c>
    </row>
    <row r="939" spans="1:11" ht="12.75" customHeight="1" outlineLevel="2">
      <c r="A939" s="15" t="s">
        <v>2705</v>
      </c>
      <c r="B939" s="8" t="s">
        <v>38</v>
      </c>
      <c r="C939" s="9" t="s">
        <v>1681</v>
      </c>
      <c r="D939" s="9" t="s">
        <v>1730</v>
      </c>
      <c r="E939" s="8" t="s">
        <v>1731</v>
      </c>
      <c r="F939" s="10">
        <v>0</v>
      </c>
      <c r="G939" s="10">
        <v>0</v>
      </c>
      <c r="H939" s="10">
        <v>0</v>
      </c>
      <c r="I939" s="10">
        <v>0</v>
      </c>
      <c r="J939" s="10">
        <v>0</v>
      </c>
      <c r="K939" s="10">
        <v>1044</v>
      </c>
    </row>
    <row r="940" spans="1:11" ht="12.75" customHeight="1" outlineLevel="2">
      <c r="A940" s="15" t="s">
        <v>2706</v>
      </c>
      <c r="B940" s="8" t="s">
        <v>38</v>
      </c>
      <c r="C940" s="9" t="s">
        <v>1681</v>
      </c>
      <c r="D940" s="9" t="s">
        <v>1732</v>
      </c>
      <c r="E940" s="8" t="s">
        <v>1733</v>
      </c>
      <c r="F940" s="10">
        <v>2735</v>
      </c>
      <c r="G940" s="10">
        <v>0</v>
      </c>
      <c r="H940" s="10">
        <v>2735</v>
      </c>
      <c r="I940" s="10">
        <v>0</v>
      </c>
      <c r="J940" s="10">
        <v>2735</v>
      </c>
      <c r="K940" s="10">
        <v>2940</v>
      </c>
    </row>
    <row r="941" spans="1:11" ht="12.75" customHeight="1" outlineLevel="2">
      <c r="A941" s="15" t="s">
        <v>2707</v>
      </c>
      <c r="B941" s="8" t="s">
        <v>38</v>
      </c>
      <c r="C941" s="9" t="s">
        <v>1681</v>
      </c>
      <c r="D941" s="9" t="s">
        <v>1734</v>
      </c>
      <c r="E941" s="8" t="s">
        <v>1735</v>
      </c>
      <c r="F941" s="10">
        <v>0</v>
      </c>
      <c r="G941" s="10">
        <v>0</v>
      </c>
      <c r="H941" s="10">
        <v>0</v>
      </c>
      <c r="I941" s="10">
        <v>0</v>
      </c>
      <c r="J941" s="10">
        <v>0</v>
      </c>
      <c r="K941" s="10">
        <v>0</v>
      </c>
    </row>
    <row r="942" spans="1:11" ht="12.75" customHeight="1" outlineLevel="1" thickBot="1">
      <c r="A942" s="15" t="s">
        <v>2708</v>
      </c>
      <c r="C942" s="9" t="s">
        <v>1681</v>
      </c>
      <c r="E942" s="11" t="s">
        <v>1814</v>
      </c>
      <c r="F942" s="12">
        <v>8733</v>
      </c>
      <c r="G942" s="12">
        <v>633</v>
      </c>
      <c r="H942" s="12">
        <v>9366</v>
      </c>
      <c r="I942" s="12">
        <v>0</v>
      </c>
      <c r="J942" s="12">
        <v>9366</v>
      </c>
      <c r="K942" s="12">
        <v>8103</v>
      </c>
    </row>
    <row r="943" spans="1:11" ht="12.75" customHeight="1" outlineLevel="2" thickTop="1">
      <c r="A943" s="15" t="s">
        <v>38</v>
      </c>
      <c r="C943" s="9" t="s">
        <v>1736</v>
      </c>
    </row>
    <row r="944" spans="1:11" ht="12.75" customHeight="1" outlineLevel="2">
      <c r="A944" s="15" t="s">
        <v>2709</v>
      </c>
      <c r="B944" s="8" t="s">
        <v>38</v>
      </c>
      <c r="C944" s="9" t="s">
        <v>1736</v>
      </c>
      <c r="D944" s="9" t="s">
        <v>1737</v>
      </c>
      <c r="E944" s="8" t="s">
        <v>1738</v>
      </c>
      <c r="F944" s="10">
        <v>0</v>
      </c>
      <c r="G944" s="10">
        <v>0</v>
      </c>
      <c r="H944" s="10">
        <v>0</v>
      </c>
      <c r="I944" s="10">
        <v>0</v>
      </c>
      <c r="J944" s="10">
        <v>0</v>
      </c>
      <c r="K944" s="10">
        <v>0</v>
      </c>
    </row>
    <row r="945" spans="1:11" ht="12.75" customHeight="1" outlineLevel="2">
      <c r="A945" s="15" t="s">
        <v>2710</v>
      </c>
      <c r="B945" s="8" t="s">
        <v>38</v>
      </c>
      <c r="C945" s="9" t="s">
        <v>1736</v>
      </c>
      <c r="D945" s="9" t="s">
        <v>1739</v>
      </c>
      <c r="E945" s="8" t="s">
        <v>1740</v>
      </c>
      <c r="F945" s="10">
        <v>0</v>
      </c>
      <c r="G945" s="10">
        <v>0</v>
      </c>
      <c r="H945" s="10">
        <v>0</v>
      </c>
      <c r="I945" s="10">
        <v>0</v>
      </c>
      <c r="J945" s="10">
        <v>0</v>
      </c>
      <c r="K945" s="10">
        <v>0</v>
      </c>
    </row>
    <row r="946" spans="1:11" ht="12.75" customHeight="1" outlineLevel="2">
      <c r="A946" s="15" t="s">
        <v>2711</v>
      </c>
      <c r="B946" s="8" t="s">
        <v>38</v>
      </c>
      <c r="C946" s="9" t="s">
        <v>1736</v>
      </c>
      <c r="D946" s="9" t="s">
        <v>1741</v>
      </c>
      <c r="E946" s="8" t="s">
        <v>1742</v>
      </c>
      <c r="F946" s="10">
        <v>0</v>
      </c>
      <c r="G946" s="10">
        <v>0</v>
      </c>
      <c r="H946" s="10">
        <v>0</v>
      </c>
      <c r="I946" s="10">
        <v>0</v>
      </c>
      <c r="J946" s="10">
        <v>0</v>
      </c>
      <c r="K946" s="10">
        <v>0</v>
      </c>
    </row>
    <row r="947" spans="1:11" ht="12.75" customHeight="1" outlineLevel="1" thickBot="1">
      <c r="A947" s="15" t="s">
        <v>2712</v>
      </c>
      <c r="C947" s="9" t="s">
        <v>1736</v>
      </c>
      <c r="E947" s="11" t="s">
        <v>1815</v>
      </c>
      <c r="F947" s="12">
        <v>0</v>
      </c>
      <c r="G947" s="12">
        <v>0</v>
      </c>
      <c r="H947" s="12">
        <v>0</v>
      </c>
      <c r="I947" s="12">
        <v>0</v>
      </c>
      <c r="J947" s="12">
        <v>0</v>
      </c>
      <c r="K947" s="12">
        <v>0</v>
      </c>
    </row>
    <row r="948" spans="1:11" ht="12.75" customHeight="1" outlineLevel="2" thickTop="1">
      <c r="A948" s="15" t="s">
        <v>38</v>
      </c>
      <c r="C948" s="9" t="s">
        <v>1743</v>
      </c>
    </row>
    <row r="949" spans="1:11" ht="12.75" customHeight="1" outlineLevel="2">
      <c r="A949" s="15" t="s">
        <v>2713</v>
      </c>
      <c r="B949" s="8" t="s">
        <v>38</v>
      </c>
      <c r="C949" s="9" t="s">
        <v>1743</v>
      </c>
      <c r="D949" s="9" t="s">
        <v>1744</v>
      </c>
      <c r="E949" s="8" t="s">
        <v>1745</v>
      </c>
      <c r="F949" s="10">
        <v>0</v>
      </c>
      <c r="G949" s="10">
        <v>0</v>
      </c>
      <c r="H949" s="10">
        <v>0</v>
      </c>
      <c r="I949" s="10">
        <v>0</v>
      </c>
      <c r="J949" s="10">
        <v>0</v>
      </c>
      <c r="K949" s="10">
        <v>0</v>
      </c>
    </row>
    <row r="950" spans="1:11" ht="12.75" customHeight="1" outlineLevel="2">
      <c r="A950" s="15" t="s">
        <v>2714</v>
      </c>
      <c r="B950" s="8" t="s">
        <v>38</v>
      </c>
      <c r="C950" s="9" t="s">
        <v>1743</v>
      </c>
      <c r="D950" s="9" t="s">
        <v>1746</v>
      </c>
      <c r="E950" s="8" t="s">
        <v>1747</v>
      </c>
      <c r="F950" s="10">
        <v>0</v>
      </c>
      <c r="G950" s="10">
        <v>0</v>
      </c>
      <c r="H950" s="10">
        <v>0</v>
      </c>
      <c r="I950" s="10">
        <v>0</v>
      </c>
      <c r="J950" s="10">
        <v>0</v>
      </c>
      <c r="K950" s="10">
        <v>0</v>
      </c>
    </row>
    <row r="951" spans="1:11" ht="12.75" customHeight="1" outlineLevel="2">
      <c r="A951" s="15" t="s">
        <v>2715</v>
      </c>
      <c r="B951" s="8" t="s">
        <v>38</v>
      </c>
      <c r="C951" s="9" t="s">
        <v>1743</v>
      </c>
      <c r="D951" s="9" t="s">
        <v>1748</v>
      </c>
      <c r="E951" s="8" t="s">
        <v>1749</v>
      </c>
      <c r="F951" s="10">
        <v>0</v>
      </c>
      <c r="G951" s="10">
        <v>0</v>
      </c>
      <c r="H951" s="10">
        <v>0</v>
      </c>
      <c r="I951" s="10">
        <v>0</v>
      </c>
      <c r="J951" s="10">
        <v>0</v>
      </c>
      <c r="K951" s="10">
        <v>0</v>
      </c>
    </row>
    <row r="952" spans="1:11" ht="12.75" customHeight="1" outlineLevel="1" thickBot="1">
      <c r="A952" s="15" t="s">
        <v>2716</v>
      </c>
      <c r="C952" s="9" t="s">
        <v>1743</v>
      </c>
      <c r="E952" s="11" t="s">
        <v>1816</v>
      </c>
      <c r="F952" s="12">
        <v>0</v>
      </c>
      <c r="G952" s="12">
        <v>0</v>
      </c>
      <c r="H952" s="12">
        <v>0</v>
      </c>
      <c r="I952" s="12">
        <v>0</v>
      </c>
      <c r="J952" s="12">
        <v>0</v>
      </c>
      <c r="K952" s="12">
        <v>0</v>
      </c>
    </row>
    <row r="953" spans="1:11" ht="12.75" customHeight="1" outlineLevel="2" thickTop="1">
      <c r="A953" s="15" t="s">
        <v>38</v>
      </c>
      <c r="C953" s="9" t="s">
        <v>1750</v>
      </c>
    </row>
    <row r="954" spans="1:11" ht="12.75" customHeight="1" outlineLevel="2">
      <c r="A954" s="15" t="s">
        <v>2717</v>
      </c>
      <c r="B954" s="8" t="s">
        <v>38</v>
      </c>
      <c r="C954" s="9" t="s">
        <v>1750</v>
      </c>
      <c r="D954" s="9" t="s">
        <v>1751</v>
      </c>
      <c r="E954" s="8" t="s">
        <v>1752</v>
      </c>
      <c r="F954" s="10">
        <v>0</v>
      </c>
      <c r="G954" s="10">
        <v>0</v>
      </c>
      <c r="H954" s="10">
        <v>0</v>
      </c>
      <c r="I954" s="10">
        <v>0</v>
      </c>
      <c r="J954" s="10">
        <v>0</v>
      </c>
      <c r="K954" s="10">
        <v>0</v>
      </c>
    </row>
    <row r="955" spans="1:11" ht="12.75" customHeight="1" outlineLevel="2">
      <c r="A955" s="15" t="s">
        <v>2718</v>
      </c>
      <c r="B955" s="8" t="s">
        <v>38</v>
      </c>
      <c r="C955" s="9" t="s">
        <v>1750</v>
      </c>
      <c r="D955" s="9" t="s">
        <v>1753</v>
      </c>
      <c r="E955" s="8" t="s">
        <v>1754</v>
      </c>
      <c r="F955" s="10">
        <v>0</v>
      </c>
      <c r="G955" s="10">
        <v>0</v>
      </c>
      <c r="H955" s="10">
        <v>0</v>
      </c>
      <c r="I955" s="10">
        <v>0</v>
      </c>
      <c r="J955" s="10">
        <v>0</v>
      </c>
      <c r="K955" s="10">
        <v>0</v>
      </c>
    </row>
    <row r="956" spans="1:11" ht="12.75" customHeight="1" outlineLevel="2">
      <c r="A956" s="15" t="s">
        <v>2719</v>
      </c>
      <c r="B956" s="8" t="s">
        <v>38</v>
      </c>
      <c r="C956" s="9" t="s">
        <v>1750</v>
      </c>
      <c r="D956" s="9" t="s">
        <v>1755</v>
      </c>
      <c r="E956" s="8" t="s">
        <v>1756</v>
      </c>
      <c r="F956" s="10">
        <v>0</v>
      </c>
      <c r="G956" s="10">
        <v>0</v>
      </c>
      <c r="H956" s="10">
        <v>0</v>
      </c>
      <c r="I956" s="10">
        <v>0</v>
      </c>
      <c r="J956" s="10">
        <v>0</v>
      </c>
      <c r="K956" s="10">
        <v>0</v>
      </c>
    </row>
    <row r="957" spans="1:11" ht="12.75" customHeight="1" outlineLevel="1" thickBot="1">
      <c r="A957" s="15" t="s">
        <v>2720</v>
      </c>
      <c r="C957" s="9" t="s">
        <v>1750</v>
      </c>
      <c r="E957" s="11" t="s">
        <v>1817</v>
      </c>
      <c r="F957" s="12">
        <v>0</v>
      </c>
      <c r="G957" s="12">
        <v>0</v>
      </c>
      <c r="H957" s="12">
        <v>0</v>
      </c>
      <c r="I957" s="12">
        <v>0</v>
      </c>
      <c r="J957" s="12">
        <v>0</v>
      </c>
      <c r="K957" s="12">
        <v>0</v>
      </c>
    </row>
    <row r="958" spans="1:11" ht="12.75" customHeight="1" outlineLevel="2" thickTop="1">
      <c r="A958" s="15" t="s">
        <v>38</v>
      </c>
      <c r="C958" s="9" t="s">
        <v>1757</v>
      </c>
    </row>
    <row r="959" spans="1:11" ht="12.75" customHeight="1" outlineLevel="1" thickBot="1">
      <c r="A959" s="15" t="s">
        <v>2721</v>
      </c>
      <c r="C959" s="9" t="s">
        <v>1757</v>
      </c>
      <c r="E959" s="11" t="s">
        <v>1818</v>
      </c>
      <c r="F959" s="12">
        <v>0</v>
      </c>
      <c r="G959" s="12">
        <v>0</v>
      </c>
      <c r="H959" s="12">
        <v>0</v>
      </c>
      <c r="I959" s="12">
        <v>0</v>
      </c>
      <c r="J959" s="12">
        <v>0</v>
      </c>
      <c r="K959" s="12">
        <v>0</v>
      </c>
    </row>
    <row r="960" spans="1:11" ht="12.75" customHeight="1" outlineLevel="2" thickTop="1">
      <c r="A960" s="15" t="s">
        <v>38</v>
      </c>
      <c r="C960" s="9" t="s">
        <v>1758</v>
      </c>
    </row>
    <row r="961" spans="1:11" ht="12.75" customHeight="1" outlineLevel="2">
      <c r="A961" s="15" t="s">
        <v>2722</v>
      </c>
      <c r="B961" s="8" t="s">
        <v>38</v>
      </c>
      <c r="C961" s="9" t="s">
        <v>1758</v>
      </c>
      <c r="D961" s="9" t="s">
        <v>1761</v>
      </c>
      <c r="E961" s="8" t="s">
        <v>1762</v>
      </c>
      <c r="F961" s="10">
        <v>612861</v>
      </c>
      <c r="G961" s="10">
        <v>0</v>
      </c>
      <c r="H961" s="10">
        <v>612861</v>
      </c>
      <c r="I961" s="10">
        <v>0</v>
      </c>
      <c r="J961" s="10">
        <v>612861</v>
      </c>
      <c r="K961" s="10">
        <v>0</v>
      </c>
    </row>
    <row r="962" spans="1:11" ht="12.75" customHeight="1" outlineLevel="1" thickBot="1">
      <c r="A962" s="15" t="s">
        <v>2723</v>
      </c>
      <c r="C962" s="9" t="s">
        <v>1758</v>
      </c>
      <c r="E962" s="11" t="s">
        <v>1819</v>
      </c>
      <c r="F962" s="12">
        <v>612861</v>
      </c>
      <c r="G962" s="12">
        <v>0</v>
      </c>
      <c r="H962" s="12">
        <v>612861</v>
      </c>
      <c r="I962" s="12">
        <v>0</v>
      </c>
      <c r="J962" s="12">
        <v>612861</v>
      </c>
      <c r="K962" s="12">
        <v>0</v>
      </c>
    </row>
    <row r="963" spans="1:11" ht="12.75" customHeight="1" thickTop="1" thickBot="1">
      <c r="A963" s="15" t="s">
        <v>1820</v>
      </c>
      <c r="C963" s="13" t="s">
        <v>1763</v>
      </c>
      <c r="F963" s="12">
        <v>0</v>
      </c>
      <c r="G963" s="12">
        <v>0</v>
      </c>
      <c r="H963" s="12">
        <v>0</v>
      </c>
      <c r="I963" s="12">
        <v>0</v>
      </c>
      <c r="J963" s="12">
        <v>0</v>
      </c>
      <c r="K963" s="12">
        <v>0</v>
      </c>
    </row>
    <row r="964" spans="1:11" ht="12.75" customHeight="1" thickTop="1"/>
  </sheetData>
  <printOptions gridLines="1"/>
  <pageMargins left="0.78740157480314965" right="0.78740157480314965" top="1.1811023622047245" bottom="0.78740157480314965" header="0.39370078740157483" footer="0.39370078740157483"/>
  <pageSetup paperSize="9" pageOrder="overThenDown"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S66"/>
  <sheetViews>
    <sheetView tabSelected="1" view="pageBreakPreview" zoomScaleSheetLayoutView="100" workbookViewId="0">
      <selection activeCell="A46" sqref="A46"/>
    </sheetView>
  </sheetViews>
  <sheetFormatPr defaultColWidth="9.109375" defaultRowHeight="13.8"/>
  <cols>
    <col min="1" max="1" width="2.6640625" style="1319" customWidth="1"/>
    <col min="2" max="2" width="12.6640625" style="1319" customWidth="1"/>
    <col min="3" max="3" width="32.5546875" style="1319" customWidth="1"/>
    <col min="4" max="4" width="12.88671875" style="1319" bestFit="1" customWidth="1"/>
    <col min="5" max="5" width="14.88671875" style="1319" bestFit="1" customWidth="1"/>
    <col min="6" max="6" width="0.88671875" style="1319" customWidth="1"/>
    <col min="7" max="7" width="14.88671875" style="1319" bestFit="1" customWidth="1"/>
    <col min="8" max="8" width="0.88671875" style="1319" customWidth="1"/>
    <col min="9" max="9" width="14.44140625" style="1319" customWidth="1"/>
    <col min="10" max="10" width="0.88671875" style="1319" customWidth="1"/>
    <col min="11" max="11" width="15.6640625" style="1319" bestFit="1" customWidth="1"/>
    <col min="12" max="12" width="0.88671875" style="1319" customWidth="1"/>
    <col min="13" max="13" width="15.109375" style="1319" customWidth="1"/>
    <col min="14" max="14" width="15" style="1319" hidden="1" customWidth="1"/>
    <col min="15" max="15" width="15.33203125" style="1319" hidden="1" customWidth="1"/>
    <col min="16" max="16" width="15.88671875" style="1319" hidden="1" customWidth="1"/>
    <col min="17" max="17" width="16.44140625" style="1319" hidden="1" customWidth="1"/>
    <col min="18" max="18" width="14.6640625" style="1319" hidden="1" customWidth="1"/>
    <col min="19" max="19" width="14.88671875" style="1319" hidden="1" customWidth="1"/>
    <col min="20" max="20" width="16.44140625" style="1319" hidden="1" customWidth="1"/>
    <col min="21" max="21" width="13.5546875" style="1319" hidden="1" customWidth="1"/>
    <col min="22" max="22" width="0" style="1319" hidden="1" customWidth="1"/>
    <col min="23" max="23" width="16.44140625" style="1295" hidden="1" customWidth="1"/>
    <col min="24" max="24" width="10.88671875" style="1295" hidden="1" customWidth="1"/>
    <col min="25" max="25" width="0" style="1319" hidden="1" customWidth="1"/>
    <col min="26" max="26" width="3.33203125" style="1319" hidden="1" customWidth="1"/>
    <col min="27" max="27" width="13" style="1319" hidden="1" customWidth="1"/>
    <col min="28" max="28" width="16.33203125" style="1304" hidden="1" customWidth="1"/>
    <col min="29" max="29" width="7.6640625" style="1320" hidden="1" customWidth="1"/>
    <col min="30" max="30" width="3.33203125" style="1320" hidden="1" customWidth="1"/>
    <col min="31" max="31" width="10.6640625" style="1320" hidden="1" customWidth="1"/>
    <col min="32" max="32" width="17.44140625" style="1320" customWidth="1"/>
    <col min="33" max="33" width="20.109375" style="1320" bestFit="1" customWidth="1"/>
    <col min="34" max="34" width="12.109375" style="1320" bestFit="1" customWidth="1"/>
    <col min="35" max="35" width="16.109375" style="1295" customWidth="1"/>
    <col min="36" max="36" width="13.44140625" style="1295" customWidth="1"/>
    <col min="37" max="37" width="15.44140625" style="1295" customWidth="1"/>
    <col min="38" max="38" width="18.5546875" style="1295" customWidth="1"/>
    <col min="39" max="39" width="9.88671875" style="1295" customWidth="1"/>
    <col min="40" max="40" width="10.109375" style="1319" customWidth="1"/>
    <col min="41" max="41" width="8.88671875" style="1319" customWidth="1"/>
    <col min="42" max="42" width="6.109375" style="1319" customWidth="1"/>
    <col min="43" max="43" width="17" style="1294" bestFit="1" customWidth="1"/>
    <col min="44" max="45" width="15.88671875" style="1294" bestFit="1" customWidth="1"/>
    <col min="46" max="16384" width="9.109375" style="1319"/>
  </cols>
  <sheetData>
    <row r="1" spans="1:45" s="1313" customFormat="1" ht="17.399999999999999">
      <c r="A1" s="2476" t="s">
        <v>3819</v>
      </c>
      <c r="B1" s="2476"/>
      <c r="C1" s="2476"/>
      <c r="D1" s="2476"/>
      <c r="E1" s="2476"/>
      <c r="F1" s="2476"/>
      <c r="G1" s="2476"/>
      <c r="H1" s="2476"/>
      <c r="I1" s="2476"/>
      <c r="J1" s="2476"/>
      <c r="K1" s="2476"/>
      <c r="L1" s="2476"/>
      <c r="M1" s="2476"/>
      <c r="W1" s="1314"/>
      <c r="X1" s="1314"/>
      <c r="AB1" s="1315"/>
      <c r="AC1" s="1316"/>
      <c r="AD1" s="1316"/>
      <c r="AE1" s="1316"/>
      <c r="AF1" s="1316"/>
      <c r="AG1" s="1316"/>
      <c r="AH1" s="1316"/>
      <c r="AI1" s="1314"/>
      <c r="AJ1" s="1314"/>
      <c r="AK1" s="1314"/>
      <c r="AL1" s="1314"/>
      <c r="AM1" s="1314"/>
      <c r="AQ1" s="1317"/>
      <c r="AR1" s="1317"/>
      <c r="AS1" s="1317"/>
    </row>
    <row r="2" spans="1:45" s="1313" customFormat="1" ht="17.399999999999999">
      <c r="A2" s="2476" t="s">
        <v>3597</v>
      </c>
      <c r="B2" s="2476"/>
      <c r="C2" s="2476"/>
      <c r="D2" s="2476"/>
      <c r="E2" s="2476"/>
      <c r="F2" s="2476"/>
      <c r="G2" s="2476"/>
      <c r="H2" s="2476"/>
      <c r="I2" s="2476"/>
      <c r="J2" s="2476"/>
      <c r="K2" s="2476"/>
      <c r="L2" s="2476"/>
      <c r="M2" s="2476"/>
      <c r="W2" s="1314"/>
      <c r="X2" s="1314"/>
      <c r="AB2" s="1315"/>
      <c r="AC2" s="1316"/>
      <c r="AD2" s="1316"/>
      <c r="AE2" s="1316"/>
      <c r="AF2" s="1316"/>
      <c r="AG2" s="1316"/>
      <c r="AH2" s="1316"/>
      <c r="AI2" s="1314"/>
      <c r="AJ2" s="1314"/>
      <c r="AK2" s="1314"/>
      <c r="AL2" s="1314"/>
      <c r="AM2" s="1314"/>
      <c r="AQ2" s="1317"/>
      <c r="AR2" s="1317"/>
      <c r="AS2" s="1317"/>
    </row>
    <row r="3" spans="1:45" s="1313" customFormat="1" ht="17.399999999999999">
      <c r="A3" s="2476" t="s">
        <v>4516</v>
      </c>
      <c r="B3" s="2476"/>
      <c r="C3" s="2476"/>
      <c r="D3" s="2476"/>
      <c r="E3" s="2476"/>
      <c r="F3" s="2476"/>
      <c r="G3" s="2476"/>
      <c r="H3" s="2476"/>
      <c r="I3" s="2476"/>
      <c r="J3" s="2476"/>
      <c r="K3" s="2476"/>
      <c r="L3" s="2476"/>
      <c r="M3" s="2476"/>
      <c r="W3" s="1314"/>
      <c r="X3" s="1314"/>
      <c r="AB3" s="1315"/>
      <c r="AC3" s="1316"/>
      <c r="AD3" s="1316"/>
      <c r="AE3" s="1316"/>
      <c r="AF3" s="1316"/>
      <c r="AG3" s="2478"/>
      <c r="AH3" s="2478"/>
      <c r="AI3" s="2478"/>
      <c r="AJ3" s="2478"/>
      <c r="AK3" s="1314"/>
      <c r="AL3" s="1314"/>
      <c r="AM3" s="1314"/>
      <c r="AQ3" s="1317"/>
      <c r="AR3" s="1317"/>
      <c r="AS3" s="1317"/>
    </row>
    <row r="4" spans="1:45">
      <c r="A4" s="1318"/>
      <c r="B4" s="1318"/>
      <c r="C4" s="1318"/>
      <c r="D4" s="1318"/>
      <c r="J4" s="130"/>
      <c r="K4" s="130"/>
      <c r="O4" s="1295"/>
      <c r="AE4" s="1320" t="s">
        <v>3910</v>
      </c>
      <c r="AG4" s="1321"/>
      <c r="AH4" s="1295"/>
    </row>
    <row r="5" spans="1:45">
      <c r="D5" s="1318"/>
      <c r="E5" s="2477" t="s">
        <v>4434</v>
      </c>
      <c r="F5" s="2477"/>
      <c r="G5" s="2477"/>
      <c r="H5" s="2477"/>
      <c r="I5" s="2477"/>
      <c r="J5" s="2477"/>
      <c r="K5" s="2477"/>
      <c r="L5" s="1309"/>
      <c r="Q5" s="1295"/>
      <c r="AF5" s="1295">
        <f>249325202-G17</f>
        <v>248959608</v>
      </c>
      <c r="AG5" s="1321"/>
      <c r="AH5" s="1321"/>
      <c r="AI5" s="1321"/>
      <c r="AJ5" s="1320"/>
    </row>
    <row r="6" spans="1:45">
      <c r="E6" s="2033"/>
      <c r="F6" s="1322"/>
      <c r="G6" s="2156"/>
      <c r="H6" s="2157"/>
      <c r="I6" s="2158" t="s">
        <v>4170</v>
      </c>
      <c r="J6" s="2159"/>
      <c r="K6" s="2160"/>
      <c r="L6" s="2161"/>
      <c r="M6" s="2161"/>
      <c r="O6" s="1323"/>
      <c r="Q6" s="1295"/>
      <c r="AG6" s="1321"/>
      <c r="AH6" s="1233"/>
      <c r="AI6" s="1233"/>
      <c r="AJ6" s="1233"/>
    </row>
    <row r="7" spans="1:45" s="1324" customFormat="1">
      <c r="E7" s="2162" t="s">
        <v>4168</v>
      </c>
      <c r="F7" s="1322"/>
      <c r="G7" s="2162" t="s">
        <v>3781</v>
      </c>
      <c r="H7" s="2157"/>
      <c r="I7" s="2162" t="s">
        <v>4171</v>
      </c>
      <c r="J7" s="2159"/>
      <c r="K7" s="2163"/>
      <c r="L7" s="2161"/>
      <c r="M7" s="2164" t="s">
        <v>4435</v>
      </c>
      <c r="O7" s="1326"/>
      <c r="W7" s="1326"/>
      <c r="X7" s="1326"/>
      <c r="AB7" s="1327"/>
      <c r="AC7" s="1321"/>
      <c r="AD7" s="1321"/>
      <c r="AE7" s="1321"/>
      <c r="AF7" s="1321"/>
      <c r="AG7" s="1321"/>
      <c r="AH7" s="1321"/>
      <c r="AI7" s="1326"/>
      <c r="AJ7" s="1326"/>
      <c r="AK7" s="1326"/>
      <c r="AL7" s="1326"/>
      <c r="AM7" s="1326"/>
      <c r="AQ7" s="1328"/>
      <c r="AR7" s="1328"/>
      <c r="AS7" s="1328"/>
    </row>
    <row r="8" spans="1:45" s="1324" customFormat="1" ht="14.4" thickBot="1">
      <c r="E8" s="2162" t="s">
        <v>4169</v>
      </c>
      <c r="F8" s="1322"/>
      <c r="G8" s="2162" t="s">
        <v>4169</v>
      </c>
      <c r="H8" s="2157"/>
      <c r="I8" s="2162" t="s">
        <v>4169</v>
      </c>
      <c r="J8" s="2159"/>
      <c r="K8" s="2165" t="s">
        <v>2928</v>
      </c>
      <c r="L8" s="2161"/>
      <c r="M8" s="2164" t="s">
        <v>4172</v>
      </c>
      <c r="N8" s="1329" t="s">
        <v>3646</v>
      </c>
      <c r="W8" s="1326"/>
      <c r="X8" s="1326"/>
      <c r="AB8" s="1327"/>
      <c r="AC8" s="1321"/>
      <c r="AD8" s="1321"/>
      <c r="AE8" s="1321"/>
      <c r="AF8" s="1321"/>
      <c r="AG8" s="1321"/>
      <c r="AH8" s="1321"/>
      <c r="AI8" s="1326"/>
      <c r="AJ8" s="1326"/>
      <c r="AK8" s="1326"/>
      <c r="AL8" s="1326"/>
      <c r="AM8" s="1326"/>
      <c r="AQ8" s="1328"/>
      <c r="AR8" s="1328"/>
      <c r="AS8" s="1328"/>
    </row>
    <row r="9" spans="1:45" s="1324" customFormat="1" ht="14.4" thickBot="1">
      <c r="D9" s="2120" t="s">
        <v>2945</v>
      </c>
      <c r="E9" s="2470" t="s">
        <v>3163</v>
      </c>
      <c r="F9" s="2473"/>
      <c r="G9" s="2473"/>
      <c r="H9" s="2473"/>
      <c r="I9" s="2473"/>
      <c r="J9" s="2473"/>
      <c r="K9" s="2473"/>
      <c r="L9" s="2473"/>
      <c r="M9" s="2473"/>
      <c r="N9" s="2471">
        <v>42551</v>
      </c>
      <c r="O9" s="2472"/>
      <c r="P9" s="2472"/>
      <c r="Q9" s="2472" t="s">
        <v>3485</v>
      </c>
      <c r="R9" s="2472"/>
      <c r="S9" s="2472"/>
      <c r="T9" s="2118" t="s">
        <v>2928</v>
      </c>
      <c r="W9" s="1326"/>
      <c r="X9" s="1326"/>
      <c r="AB9" s="1327"/>
      <c r="AC9" s="1321"/>
      <c r="AD9" s="1321"/>
      <c r="AE9" s="1321"/>
      <c r="AF9" s="2474">
        <v>44348</v>
      </c>
      <c r="AG9" s="2475"/>
      <c r="AH9" s="2475"/>
      <c r="AI9" s="2471" t="s">
        <v>3881</v>
      </c>
      <c r="AJ9" s="2472"/>
      <c r="AK9" s="2472"/>
      <c r="AL9" s="1326"/>
      <c r="AM9" s="1326"/>
      <c r="AQ9" s="1328"/>
      <c r="AR9" s="1328"/>
      <c r="AS9" s="1328"/>
    </row>
    <row r="10" spans="1:45" s="1324" customFormat="1">
      <c r="A10" s="1330" t="s">
        <v>3079</v>
      </c>
      <c r="B10" s="1329"/>
      <c r="C10" s="1329"/>
      <c r="D10" s="1329"/>
      <c r="E10" s="2115"/>
      <c r="F10" s="2116"/>
      <c r="G10" s="2116"/>
      <c r="H10" s="2116"/>
      <c r="I10" s="2116"/>
      <c r="J10" s="2116"/>
      <c r="K10" s="2116"/>
      <c r="L10" s="2116"/>
      <c r="M10" s="2116"/>
      <c r="N10" s="2116"/>
      <c r="O10" s="2116"/>
      <c r="P10" s="2116"/>
      <c r="Q10" s="2116"/>
      <c r="R10" s="2116"/>
      <c r="S10" s="2116"/>
      <c r="T10" s="1333"/>
      <c r="W10" s="1326"/>
      <c r="X10" s="1326"/>
      <c r="AB10" s="1327"/>
      <c r="AC10" s="1321"/>
      <c r="AD10" s="1321"/>
      <c r="AF10" s="1320"/>
      <c r="AG10" s="1320"/>
      <c r="AH10" s="1320"/>
      <c r="AL10" s="1295"/>
      <c r="AM10" s="1326"/>
      <c r="AQ10" s="1328"/>
      <c r="AR10" s="1328"/>
      <c r="AS10" s="1328"/>
    </row>
    <row r="11" spans="1:45">
      <c r="A11" s="1334" t="s">
        <v>2947</v>
      </c>
      <c r="B11" s="1311"/>
      <c r="C11" s="1311"/>
      <c r="D11" s="1335" t="str">
        <f>'3-7'!A26</f>
        <v>6.</v>
      </c>
      <c r="E11" s="1890">
        <f>'3-7'!F30</f>
        <v>19205</v>
      </c>
      <c r="F11" s="1355"/>
      <c r="G11" s="1890">
        <f>'3-7'!G30</f>
        <v>128400</v>
      </c>
      <c r="H11" s="1355"/>
      <c r="I11" s="1890">
        <f>'3-7'!H30</f>
        <v>210634</v>
      </c>
      <c r="J11" s="1355"/>
      <c r="K11" s="1890">
        <f t="shared" ref="K11:K16" si="0">+I11+G11+E11</f>
        <v>358239</v>
      </c>
      <c r="L11" s="1295"/>
      <c r="M11" s="1945">
        <v>338267</v>
      </c>
      <c r="N11" s="1295"/>
      <c r="O11" s="1295"/>
      <c r="P11" s="1295"/>
      <c r="Q11" s="1295"/>
      <c r="R11" s="1295"/>
      <c r="S11" s="1295"/>
      <c r="T11" s="1233"/>
      <c r="U11" s="1295"/>
      <c r="W11" s="1295">
        <f>K11-M11</f>
        <v>19972</v>
      </c>
      <c r="AA11" s="1295">
        <f>M11-K11</f>
        <v>-19972</v>
      </c>
      <c r="AB11" s="1338"/>
      <c r="AF11" s="1244"/>
      <c r="AG11" s="1244"/>
      <c r="AH11" s="1244"/>
      <c r="AI11" s="1244"/>
      <c r="AJ11" s="1244"/>
      <c r="AK11" s="1244"/>
      <c r="AL11" s="1244"/>
      <c r="AM11" s="1244"/>
    </row>
    <row r="12" spans="1:45">
      <c r="A12" s="2074" t="s">
        <v>2960</v>
      </c>
      <c r="B12" s="1342"/>
      <c r="C12" s="1342"/>
      <c r="D12" s="1343" t="str">
        <f>'3-7'!A38</f>
        <v>7.</v>
      </c>
      <c r="E12" s="1892">
        <f>+eqity!C16-eqity!D17</f>
        <v>657865</v>
      </c>
      <c r="F12" s="1355"/>
      <c r="G12" s="1892">
        <f>'3-7'!G47+1</f>
        <v>231007</v>
      </c>
      <c r="H12" s="1355"/>
      <c r="I12" s="1892">
        <f>'3-7'!H47</f>
        <v>77849</v>
      </c>
      <c r="J12" s="1355"/>
      <c r="K12" s="1892">
        <f t="shared" si="0"/>
        <v>966721</v>
      </c>
      <c r="L12" s="1295"/>
      <c r="M12" s="1836">
        <v>1025906</v>
      </c>
      <c r="N12" s="1344">
        <v>259096796</v>
      </c>
      <c r="O12" s="1345">
        <v>145684620</v>
      </c>
      <c r="P12" s="1346">
        <v>26227780</v>
      </c>
      <c r="Q12" s="1345">
        <f>N12-E12</f>
        <v>258438931</v>
      </c>
      <c r="R12" s="1345">
        <f>O12-G12</f>
        <v>145453613</v>
      </c>
      <c r="S12" s="1345">
        <f>P12-I12</f>
        <v>26149931</v>
      </c>
      <c r="T12" s="1347">
        <f t="shared" ref="T12:T18" si="1">SUM(Q12:S12)</f>
        <v>430042475</v>
      </c>
      <c r="U12" s="1295"/>
      <c r="W12" s="1295">
        <f>K12-M12</f>
        <v>-59185</v>
      </c>
      <c r="AA12" s="1295">
        <f>M12-K12</f>
        <v>59185</v>
      </c>
      <c r="AB12" s="1320">
        <v>242630197</v>
      </c>
      <c r="AC12" s="1320">
        <v>117547248</v>
      </c>
      <c r="AD12" s="1320">
        <f>AC12+AB12</f>
        <v>360177445</v>
      </c>
      <c r="AF12" s="1345">
        <v>685385</v>
      </c>
      <c r="AG12" s="1345">
        <v>250605</v>
      </c>
      <c r="AH12" s="1345">
        <v>89916</v>
      </c>
      <c r="AI12" s="1345">
        <f t="shared" ref="AI12:AI17" si="2">AF12-E12</f>
        <v>27520</v>
      </c>
      <c r="AJ12" s="1345">
        <f>AG12-G12</f>
        <v>19598</v>
      </c>
      <c r="AK12" s="1345">
        <f>AH12-I12</f>
        <v>12067</v>
      </c>
      <c r="AL12" s="1347">
        <f>SUM(AI12:AK12)</f>
        <v>59185</v>
      </c>
    </row>
    <row r="13" spans="1:45">
      <c r="A13" s="1334" t="s">
        <v>2948</v>
      </c>
      <c r="B13" s="1342"/>
      <c r="C13" s="1342"/>
      <c r="D13" s="1343"/>
      <c r="E13" s="1892">
        <f>eqity!C26</f>
        <v>4821</v>
      </c>
      <c r="F13" s="1355"/>
      <c r="G13" s="1892">
        <f>'debt tb'!$N$12</f>
        <v>0</v>
      </c>
      <c r="H13" s="1355"/>
      <c r="I13" s="1892">
        <f>'money market tb'!$K$11</f>
        <v>0</v>
      </c>
      <c r="J13" s="1355"/>
      <c r="K13" s="1892">
        <f t="shared" si="0"/>
        <v>4821</v>
      </c>
      <c r="L13" s="1295"/>
      <c r="M13" s="1836">
        <v>802</v>
      </c>
      <c r="N13" s="1344">
        <v>855694</v>
      </c>
      <c r="O13" s="1345">
        <v>0</v>
      </c>
      <c r="P13" s="1345">
        <v>0</v>
      </c>
      <c r="Q13" s="1345">
        <f>N13-E13</f>
        <v>850873</v>
      </c>
      <c r="R13" s="1345">
        <f>O13-G13</f>
        <v>0</v>
      </c>
      <c r="S13" s="1345">
        <f>P13-I13</f>
        <v>0</v>
      </c>
      <c r="T13" s="1347">
        <f t="shared" si="1"/>
        <v>850873</v>
      </c>
      <c r="U13" s="1295"/>
      <c r="W13" s="1295">
        <f>K13-M13</f>
        <v>4019</v>
      </c>
      <c r="AA13" s="1295">
        <f>M13-K13</f>
        <v>-4019</v>
      </c>
      <c r="AB13" s="1348" t="s">
        <v>3857</v>
      </c>
      <c r="AC13" s="1349" t="s">
        <v>3855</v>
      </c>
      <c r="AD13" s="1349" t="s">
        <v>3856</v>
      </c>
      <c r="AF13" s="1345">
        <v>802</v>
      </c>
      <c r="AG13" s="1345">
        <v>0</v>
      </c>
      <c r="AH13" s="1345">
        <v>0</v>
      </c>
      <c r="AI13" s="1345">
        <f t="shared" si="2"/>
        <v>-4019</v>
      </c>
      <c r="AJ13" s="1345">
        <f>AG13-G13</f>
        <v>0</v>
      </c>
      <c r="AK13" s="1345">
        <f>AH13-I13</f>
        <v>0</v>
      </c>
      <c r="AL13" s="1347">
        <f>SUM(AI13:AK13)</f>
        <v>-4019</v>
      </c>
    </row>
    <row r="14" spans="1:45">
      <c r="A14" s="1334" t="s">
        <v>4515</v>
      </c>
      <c r="B14" s="1311"/>
      <c r="C14" s="1311"/>
      <c r="D14" s="1303"/>
      <c r="E14" s="1892">
        <f>SUM(eqity!C22:C24)</f>
        <v>68</v>
      </c>
      <c r="F14" s="1355"/>
      <c r="G14" s="1892">
        <f>'debt tb'!M10+'debt tb'!C41+'debt tb'!C42+'debt tb'!C44</f>
        <v>5820</v>
      </c>
      <c r="H14" s="1355"/>
      <c r="I14" s="1892">
        <f>SUM('money market tb'!C27:C35)+'money market tb'!C20+'money market tb'!C36+'money market tb'!C37+'money market tb'!C38</f>
        <v>4087</v>
      </c>
      <c r="J14" s="1355"/>
      <c r="K14" s="1892">
        <f t="shared" si="0"/>
        <v>9975</v>
      </c>
      <c r="L14" s="1295"/>
      <c r="M14" s="1836">
        <v>3727</v>
      </c>
      <c r="N14" s="1344">
        <v>52764</v>
      </c>
      <c r="O14" s="1345">
        <v>272681</v>
      </c>
      <c r="P14" s="1345">
        <v>202467</v>
      </c>
      <c r="Q14" s="1345">
        <f>N14-E14</f>
        <v>52696</v>
      </c>
      <c r="R14" s="1345">
        <f>O14-G14</f>
        <v>266861</v>
      </c>
      <c r="S14" s="1345">
        <f>P14-I14</f>
        <v>198380</v>
      </c>
      <c r="T14" s="1347">
        <f t="shared" si="1"/>
        <v>517937</v>
      </c>
      <c r="U14" s="1295"/>
      <c r="W14" s="1295">
        <f>K14-M14</f>
        <v>6248</v>
      </c>
      <c r="AA14" s="1295">
        <f>M14-K14</f>
        <v>-6248</v>
      </c>
      <c r="AF14" s="1345">
        <v>53</v>
      </c>
      <c r="AG14" s="1345">
        <v>2179</v>
      </c>
      <c r="AH14" s="1345">
        <v>1495</v>
      </c>
      <c r="AI14" s="1345">
        <f t="shared" si="2"/>
        <v>-15</v>
      </c>
      <c r="AJ14" s="1345">
        <f>AG14-G14</f>
        <v>-3641</v>
      </c>
      <c r="AK14" s="1345">
        <f>AH14-I14</f>
        <v>-2592</v>
      </c>
      <c r="AL14" s="1347">
        <f>SUM(AI14:AK14)</f>
        <v>-6248</v>
      </c>
      <c r="AN14" s="1295"/>
    </row>
    <row r="15" spans="1:45">
      <c r="A15" s="1334" t="s">
        <v>3495</v>
      </c>
      <c r="B15" s="1311"/>
      <c r="C15" s="1311"/>
      <c r="D15" s="1303"/>
      <c r="E15" s="1892">
        <f>eqity!C19</f>
        <v>1705</v>
      </c>
      <c r="F15" s="1355"/>
      <c r="G15" s="1892">
        <f>'debt tb'!C45</f>
        <v>0</v>
      </c>
      <c r="H15" s="1355"/>
      <c r="I15" s="1892">
        <v>0</v>
      </c>
      <c r="J15" s="1355"/>
      <c r="K15" s="1892">
        <f t="shared" si="0"/>
        <v>1705</v>
      </c>
      <c r="L15" s="1295"/>
      <c r="M15" s="1836">
        <v>18140</v>
      </c>
      <c r="N15" s="1344"/>
      <c r="O15" s="1345"/>
      <c r="P15" s="1345"/>
      <c r="Q15" s="1345"/>
      <c r="R15" s="1345"/>
      <c r="S15" s="1345"/>
      <c r="T15" s="1347"/>
      <c r="U15" s="1295"/>
      <c r="W15" s="1295">
        <f>K15-M15</f>
        <v>-16435</v>
      </c>
      <c r="AA15" s="1295">
        <f>M15-K15</f>
        <v>16435</v>
      </c>
      <c r="AF15" s="1345">
        <v>18140</v>
      </c>
      <c r="AG15" s="1345">
        <v>0</v>
      </c>
      <c r="AH15" s="1345">
        <v>0</v>
      </c>
      <c r="AI15" s="1345">
        <f t="shared" si="2"/>
        <v>16435</v>
      </c>
      <c r="AJ15" s="1345">
        <f>AG15-G15</f>
        <v>0</v>
      </c>
      <c r="AK15" s="1345">
        <f>AH15-I15</f>
        <v>0</v>
      </c>
      <c r="AL15" s="1347">
        <f>SUM(AI15:AK15)</f>
        <v>16435</v>
      </c>
      <c r="AN15" s="1295"/>
    </row>
    <row r="16" spans="1:45">
      <c r="A16" s="1334" t="s">
        <v>3882</v>
      </c>
      <c r="B16" s="1311"/>
      <c r="C16" s="1311"/>
      <c r="D16" s="1350"/>
      <c r="E16" s="1896">
        <f>SUM(eqity!C27:C34)</f>
        <v>4541</v>
      </c>
      <c r="F16" s="1355"/>
      <c r="G16" s="1896">
        <f>+SUM('debt tb'!C46:C49)</f>
        <v>367</v>
      </c>
      <c r="H16" s="1355"/>
      <c r="I16" s="1896">
        <f>+SUM('money market tb'!C39:C41)</f>
        <v>226</v>
      </c>
      <c r="J16" s="1355"/>
      <c r="K16" s="1896">
        <f t="shared" si="0"/>
        <v>5134</v>
      </c>
      <c r="L16" s="1326"/>
      <c r="M16" s="1838">
        <v>3669</v>
      </c>
      <c r="N16" s="1344"/>
      <c r="O16" s="1345"/>
      <c r="P16" s="1345"/>
      <c r="Q16" s="1345"/>
      <c r="R16" s="1345"/>
      <c r="S16" s="1345"/>
      <c r="T16" s="1347"/>
      <c r="U16" s="1295"/>
      <c r="AA16" s="1295" t="e">
        <f>#REF!-#REF!</f>
        <v>#REF!</v>
      </c>
      <c r="AB16" s="1304" t="s">
        <v>2729</v>
      </c>
      <c r="AF16" s="1345">
        <v>3108</v>
      </c>
      <c r="AG16" s="1345">
        <v>334</v>
      </c>
      <c r="AH16" s="2381">
        <v>227</v>
      </c>
      <c r="AI16" s="1345">
        <f t="shared" si="2"/>
        <v>-1433</v>
      </c>
      <c r="AJ16" s="1345">
        <f>AG16-G16</f>
        <v>-33</v>
      </c>
      <c r="AK16" s="1345">
        <f>AH16-I16</f>
        <v>1</v>
      </c>
      <c r="AL16" s="1347">
        <f>SUM(AI16:AK16)</f>
        <v>-1465</v>
      </c>
      <c r="AN16" s="1295"/>
    </row>
    <row r="17" spans="1:45">
      <c r="A17" s="1330" t="s">
        <v>3166</v>
      </c>
      <c r="B17" s="1353"/>
      <c r="C17" s="1353"/>
      <c r="D17" s="1354"/>
      <c r="E17" s="1355">
        <f>+SUM(E11:E16)</f>
        <v>688205</v>
      </c>
      <c r="F17" s="1355"/>
      <c r="G17" s="1355">
        <f>+SUM(G11:G16)</f>
        <v>365594</v>
      </c>
      <c r="H17" s="1355"/>
      <c r="I17" s="1355">
        <f>+SUM(I11:I16)</f>
        <v>292796</v>
      </c>
      <c r="J17" s="1355"/>
      <c r="K17" s="1355">
        <f>+SUM(K11:K16)</f>
        <v>1346595</v>
      </c>
      <c r="L17" s="1295"/>
      <c r="M17" s="1326">
        <f>+SUM(M11:M16)</f>
        <v>1390511</v>
      </c>
      <c r="N17" s="1344"/>
      <c r="O17" s="1345"/>
      <c r="P17" s="1345"/>
      <c r="Q17" s="1345"/>
      <c r="R17" s="1345"/>
      <c r="S17" s="1345"/>
      <c r="T17" s="1347"/>
      <c r="U17" s="1295"/>
      <c r="AA17" s="1295"/>
      <c r="AF17" s="1295">
        <v>259526596</v>
      </c>
      <c r="AG17" s="1295"/>
      <c r="AH17" s="1295"/>
      <c r="AI17" s="1295">
        <f t="shared" si="2"/>
        <v>258838391</v>
      </c>
      <c r="AJ17" s="1319"/>
      <c r="AK17" s="1319"/>
      <c r="AL17" s="1319"/>
      <c r="AN17" s="1295"/>
    </row>
    <row r="18" spans="1:45">
      <c r="A18" s="1311"/>
      <c r="B18" s="1311"/>
      <c r="C18" s="1311"/>
      <c r="D18" s="1303"/>
      <c r="E18" s="1233"/>
      <c r="F18" s="1233"/>
      <c r="G18" s="1233"/>
      <c r="H18" s="1233"/>
      <c r="I18" s="1233"/>
      <c r="J18" s="1233"/>
      <c r="K18" s="1233"/>
      <c r="L18" s="1295"/>
      <c r="M18" s="1295"/>
      <c r="N18" s="1344">
        <v>2806534</v>
      </c>
      <c r="O18" s="1345">
        <v>222517</v>
      </c>
      <c r="P18" s="1345">
        <v>118434</v>
      </c>
      <c r="Q18" s="1345">
        <f>N18-E16</f>
        <v>2801993</v>
      </c>
      <c r="R18" s="1345">
        <f>O18-G16</f>
        <v>222150</v>
      </c>
      <c r="S18" s="1345">
        <f>P18-I16</f>
        <v>118208</v>
      </c>
      <c r="T18" s="1347">
        <f t="shared" si="1"/>
        <v>3142351</v>
      </c>
      <c r="U18" s="1295"/>
      <c r="W18" s="1295">
        <f>K16-M16</f>
        <v>1465</v>
      </c>
      <c r="AA18" s="1295">
        <f>M16-K16</f>
        <v>-1465</v>
      </c>
      <c r="AB18" s="1348" t="s">
        <v>3141</v>
      </c>
      <c r="AC18" s="1349" t="s">
        <v>3862</v>
      </c>
      <c r="AD18" s="1349" t="s">
        <v>3140</v>
      </c>
      <c r="AF18" s="1294">
        <f>AF17-G17</f>
        <v>259161002</v>
      </c>
      <c r="AG18" s="1319"/>
      <c r="AH18" s="1319"/>
      <c r="AI18" s="1319"/>
      <c r="AJ18" s="1319"/>
      <c r="AK18" s="1319"/>
      <c r="AL18" s="1319"/>
      <c r="AN18" s="1295"/>
    </row>
    <row r="19" spans="1:45">
      <c r="A19" s="1330" t="s">
        <v>3082</v>
      </c>
      <c r="B19" s="1357"/>
      <c r="C19" s="1357"/>
      <c r="D19" s="1358"/>
      <c r="E19" s="1359"/>
      <c r="F19" s="1359"/>
      <c r="G19" s="1359"/>
      <c r="H19" s="1359"/>
      <c r="I19" s="1359"/>
      <c r="J19" s="1359"/>
      <c r="K19" s="1359"/>
      <c r="L19" s="1360"/>
      <c r="M19" s="1360"/>
      <c r="N19" s="1361"/>
      <c r="O19" s="1361"/>
      <c r="P19" s="1361"/>
      <c r="Q19" s="1361"/>
      <c r="R19" s="1326"/>
      <c r="S19" s="1326"/>
      <c r="T19" s="1326"/>
      <c r="U19" s="1295"/>
      <c r="AB19" s="1304" t="e">
        <f>#REF!-E17</f>
        <v>#REF!</v>
      </c>
      <c r="AL19" s="1233"/>
      <c r="AN19" s="1295"/>
    </row>
    <row r="20" spans="1:45">
      <c r="A20" s="1356" t="s">
        <v>3652</v>
      </c>
      <c r="B20" s="1356"/>
      <c r="C20" s="1356"/>
      <c r="D20" s="1362"/>
      <c r="E20" s="1597">
        <f>eqity!D44+eqity!D45</f>
        <v>994</v>
      </c>
      <c r="F20" s="1237"/>
      <c r="G20" s="1597">
        <f>'debt tb'!D57+'debt tb'!D58</f>
        <v>496</v>
      </c>
      <c r="H20" s="1237"/>
      <c r="I20" s="1597">
        <f>'money market tb'!D49+'money market tb'!D50</f>
        <v>407</v>
      </c>
      <c r="J20" s="1237"/>
      <c r="K20" s="1890">
        <f>+I20+G20+E20</f>
        <v>1897</v>
      </c>
      <c r="L20" s="1361"/>
      <c r="M20" s="2037">
        <v>1874</v>
      </c>
      <c r="N20" s="1324"/>
      <c r="O20" s="1324"/>
      <c r="P20" s="1324"/>
      <c r="Q20" s="1324"/>
      <c r="R20" s="1324"/>
      <c r="S20" s="1324"/>
      <c r="T20" s="1324"/>
      <c r="AF20" s="1345">
        <v>993</v>
      </c>
      <c r="AG20" s="2382">
        <v>481</v>
      </c>
      <c r="AH20" s="1345">
        <v>400</v>
      </c>
      <c r="AI20" s="1345">
        <f t="shared" ref="AI20:AI26" si="3">AF20-E20</f>
        <v>-1</v>
      </c>
      <c r="AJ20" s="1345">
        <f t="shared" ref="AJ20:AJ26" si="4">AG20-G20</f>
        <v>-15</v>
      </c>
      <c r="AK20" s="1345">
        <f t="shared" ref="AK20:AK26" si="5">AH20-I20</f>
        <v>-7</v>
      </c>
      <c r="AL20" s="1347">
        <f t="shared" ref="AL20:AL26" si="6">SUM(AI20:AK20)</f>
        <v>-23</v>
      </c>
      <c r="AN20" s="1295"/>
    </row>
    <row r="21" spans="1:45">
      <c r="A21" s="1363" t="s">
        <v>3601</v>
      </c>
      <c r="B21" s="1356"/>
      <c r="C21" s="1356"/>
      <c r="D21" s="1364"/>
      <c r="E21" s="1903"/>
      <c r="F21" s="1237"/>
      <c r="G21" s="1903"/>
      <c r="H21" s="1237"/>
      <c r="I21" s="1903"/>
      <c r="J21" s="1237"/>
      <c r="K21" s="1903"/>
      <c r="L21" s="1361"/>
      <c r="M21" s="1836"/>
      <c r="N21" s="1324"/>
      <c r="O21" s="1324"/>
      <c r="P21" s="1324"/>
      <c r="Q21" s="1324"/>
      <c r="R21" s="1324"/>
      <c r="S21" s="1324"/>
      <c r="T21" s="1324"/>
      <c r="AF21" s="1345"/>
      <c r="AG21" s="1345"/>
      <c r="AH21" s="1345">
        <v>0</v>
      </c>
      <c r="AI21" s="1345">
        <f t="shared" si="3"/>
        <v>0</v>
      </c>
      <c r="AJ21" s="1345">
        <f t="shared" si="4"/>
        <v>0</v>
      </c>
      <c r="AK21" s="1345">
        <f t="shared" si="5"/>
        <v>0</v>
      </c>
      <c r="AL21" s="1347">
        <f t="shared" si="6"/>
        <v>0</v>
      </c>
      <c r="AN21" s="1295"/>
    </row>
    <row r="22" spans="1:45">
      <c r="A22" s="1365" t="s">
        <v>3617</v>
      </c>
      <c r="B22" s="1356"/>
      <c r="C22" s="1356"/>
      <c r="D22" s="2362"/>
      <c r="E22" s="1598">
        <f>eqity!D48+eqity!D47+1</f>
        <v>90</v>
      </c>
      <c r="F22" s="1598"/>
      <c r="G22" s="1598">
        <f>'debt tb'!D61+'debt tb'!D60</f>
        <v>45</v>
      </c>
      <c r="H22" s="1237"/>
      <c r="I22" s="1598">
        <f>'money market tb'!D53+'money market tb'!D52</f>
        <v>37</v>
      </c>
      <c r="J22" s="1237"/>
      <c r="K22" s="1598">
        <f>I22+G22+E22</f>
        <v>172</v>
      </c>
      <c r="L22" s="1361"/>
      <c r="M22" s="2038">
        <v>170</v>
      </c>
      <c r="N22" s="1366">
        <v>377386</v>
      </c>
      <c r="O22" s="1367">
        <v>228243</v>
      </c>
      <c r="P22" s="1367">
        <v>98371</v>
      </c>
      <c r="Q22" s="1367">
        <f>N22-E20</f>
        <v>376392</v>
      </c>
      <c r="R22" s="1345">
        <f>O22-G20</f>
        <v>227747</v>
      </c>
      <c r="S22" s="1345">
        <f>P22-I20</f>
        <v>97964</v>
      </c>
      <c r="T22" s="1347">
        <f>SUM(Q22:S22)</f>
        <v>702103</v>
      </c>
      <c r="U22" s="1295"/>
      <c r="AA22" s="1295">
        <f>M20-K20</f>
        <v>-23</v>
      </c>
      <c r="AF22" s="1345">
        <v>90</v>
      </c>
      <c r="AG22" s="2382">
        <v>44</v>
      </c>
      <c r="AH22" s="1345">
        <v>36</v>
      </c>
      <c r="AI22" s="1345">
        <f t="shared" si="3"/>
        <v>0</v>
      </c>
      <c r="AJ22" s="1345">
        <f t="shared" si="4"/>
        <v>-1</v>
      </c>
      <c r="AK22" s="1345">
        <f t="shared" si="5"/>
        <v>-1</v>
      </c>
      <c r="AL22" s="1347">
        <f t="shared" si="6"/>
        <v>-2</v>
      </c>
      <c r="AN22" s="1295"/>
    </row>
    <row r="23" spans="1:45">
      <c r="A23" s="1356" t="s">
        <v>4208</v>
      </c>
      <c r="B23" s="1356"/>
      <c r="C23" s="1356"/>
      <c r="D23" s="2362"/>
      <c r="E23" s="1598"/>
      <c r="F23" s="1237"/>
      <c r="G23" s="1598"/>
      <c r="H23" s="1237"/>
      <c r="I23" s="1598"/>
      <c r="J23" s="1237"/>
      <c r="K23" s="1598"/>
      <c r="L23" s="1361"/>
      <c r="M23" s="2038"/>
      <c r="N23" s="1366">
        <v>37743</v>
      </c>
      <c r="O23" s="1367">
        <v>22823</v>
      </c>
      <c r="P23" s="1367">
        <v>9829</v>
      </c>
      <c r="Q23" s="1367">
        <f>N23-E22</f>
        <v>37653</v>
      </c>
      <c r="R23" s="1345">
        <f>O23-G22</f>
        <v>22778</v>
      </c>
      <c r="S23" s="1345">
        <f>P23-I22</f>
        <v>9792</v>
      </c>
      <c r="T23" s="1347">
        <f>SUM(Q23:S23)</f>
        <v>70223</v>
      </c>
      <c r="U23" s="1295"/>
      <c r="AA23" s="1295">
        <f>M22-K22</f>
        <v>-2</v>
      </c>
      <c r="AB23" s="1320">
        <v>117547248</v>
      </c>
      <c r="AF23" s="1345"/>
      <c r="AG23" s="2382"/>
      <c r="AH23" s="1345"/>
      <c r="AI23" s="1345">
        <f t="shared" si="3"/>
        <v>0</v>
      </c>
      <c r="AJ23" s="1345">
        <f t="shared" si="4"/>
        <v>0</v>
      </c>
      <c r="AK23" s="1345">
        <f t="shared" si="5"/>
        <v>0</v>
      </c>
      <c r="AL23" s="1347">
        <f t="shared" si="6"/>
        <v>0</v>
      </c>
      <c r="AN23" s="1295"/>
    </row>
    <row r="24" spans="1:45">
      <c r="A24" s="1341" t="s">
        <v>4209</v>
      </c>
      <c r="B24" s="1356"/>
      <c r="C24" s="1356"/>
      <c r="D24" s="1364"/>
      <c r="E24" s="1598">
        <f>eqity!D49</f>
        <v>58</v>
      </c>
      <c r="F24" s="1237"/>
      <c r="G24" s="1598">
        <f>'debt tb'!D62</f>
        <v>28</v>
      </c>
      <c r="H24" s="1237"/>
      <c r="I24" s="1598">
        <f>'money market tb'!D54</f>
        <v>23</v>
      </c>
      <c r="J24" s="1237"/>
      <c r="K24" s="1598">
        <f>I24+G24+E24</f>
        <v>109</v>
      </c>
      <c r="L24" s="1361"/>
      <c r="M24" s="2038">
        <v>307</v>
      </c>
      <c r="N24" s="1361"/>
      <c r="O24" s="1361"/>
      <c r="P24" s="1361"/>
      <c r="Q24" s="1361"/>
      <c r="R24" s="1326"/>
      <c r="S24" s="1326"/>
      <c r="T24" s="1355"/>
      <c r="U24" s="1295"/>
      <c r="AA24" s="1295"/>
      <c r="AB24" s="1320"/>
      <c r="AF24" s="1345">
        <v>164</v>
      </c>
      <c r="AG24" s="2382">
        <v>79</v>
      </c>
      <c r="AH24" s="1345">
        <v>64</v>
      </c>
      <c r="AI24" s="1345">
        <f t="shared" si="3"/>
        <v>106</v>
      </c>
      <c r="AJ24" s="1345">
        <f t="shared" si="4"/>
        <v>51</v>
      </c>
      <c r="AK24" s="1345">
        <f t="shared" si="5"/>
        <v>41</v>
      </c>
      <c r="AL24" s="1347">
        <f t="shared" si="6"/>
        <v>198</v>
      </c>
      <c r="AN24" s="1295"/>
    </row>
    <row r="25" spans="1:45">
      <c r="A25" s="1356" t="s">
        <v>3647</v>
      </c>
      <c r="B25" s="1356"/>
      <c r="C25" s="1356"/>
      <c r="D25" s="1364"/>
      <c r="E25" s="1598">
        <f>eqity!D50</f>
        <v>2425</v>
      </c>
      <c r="F25" s="1237"/>
      <c r="G25" s="1598">
        <v>0</v>
      </c>
      <c r="H25" s="1237"/>
      <c r="I25" s="1598">
        <v>0</v>
      </c>
      <c r="J25" s="1237"/>
      <c r="K25" s="1598">
        <f>I25+G25+E25</f>
        <v>2425</v>
      </c>
      <c r="L25" s="1361"/>
      <c r="M25" s="2038">
        <v>6630</v>
      </c>
      <c r="N25" s="1361"/>
      <c r="O25" s="1361"/>
      <c r="P25" s="1361"/>
      <c r="Q25" s="1361"/>
      <c r="R25" s="1326"/>
      <c r="S25" s="1326"/>
      <c r="T25" s="1355"/>
      <c r="U25" s="1295"/>
      <c r="AA25" s="1295"/>
      <c r="AB25" s="1320"/>
      <c r="AF25" s="1345">
        <v>6630</v>
      </c>
      <c r="AG25" s="2382">
        <v>0</v>
      </c>
      <c r="AH25" s="1345">
        <v>0</v>
      </c>
      <c r="AI25" s="1345">
        <f>E25-AF25</f>
        <v>-4205</v>
      </c>
      <c r="AJ25" s="1345">
        <f>F25-AG25</f>
        <v>0</v>
      </c>
      <c r="AK25" s="1345">
        <f>G25-AH25</f>
        <v>0</v>
      </c>
      <c r="AL25" s="1347">
        <f t="shared" si="6"/>
        <v>-4205</v>
      </c>
      <c r="AN25" s="1295"/>
    </row>
    <row r="26" spans="1:45">
      <c r="A26" s="1356" t="s">
        <v>3158</v>
      </c>
      <c r="B26" s="1356"/>
      <c r="C26" s="1356"/>
      <c r="D26" s="1368" t="str">
        <f>'8-14'!A2</f>
        <v>8</v>
      </c>
      <c r="E26" s="1599">
        <f>'8-14'!H16</f>
        <v>4397</v>
      </c>
      <c r="F26" s="1237"/>
      <c r="G26" s="1599">
        <f>'debt tb'!M15-2</f>
        <v>1516</v>
      </c>
      <c r="H26" s="1237"/>
      <c r="I26" s="1599">
        <f>'8-14'!J16</f>
        <v>804</v>
      </c>
      <c r="J26" s="1237"/>
      <c r="K26" s="1599">
        <f>I26+G26+E26</f>
        <v>6717</v>
      </c>
      <c r="L26" s="1361"/>
      <c r="M26" s="2039">
        <v>27394</v>
      </c>
      <c r="N26" s="1361"/>
      <c r="O26" s="1361"/>
      <c r="P26" s="1361"/>
      <c r="Q26" s="1361"/>
      <c r="R26" s="1326"/>
      <c r="S26" s="1326"/>
      <c r="T26" s="1355"/>
      <c r="U26" s="1295"/>
      <c r="AA26" s="1295">
        <f>M23-K23</f>
        <v>0</v>
      </c>
      <c r="AB26" s="1320">
        <f>SUM(AB23:AB23)</f>
        <v>117547248</v>
      </c>
      <c r="AF26" s="1345">
        <v>10568</v>
      </c>
      <c r="AG26" s="2382">
        <v>5114</v>
      </c>
      <c r="AH26" s="1345">
        <v>11712</v>
      </c>
      <c r="AI26" s="1345">
        <f t="shared" si="3"/>
        <v>6171</v>
      </c>
      <c r="AJ26" s="1345">
        <f t="shared" si="4"/>
        <v>3598</v>
      </c>
      <c r="AK26" s="1345">
        <f t="shared" si="5"/>
        <v>10908</v>
      </c>
      <c r="AL26" s="1347">
        <f t="shared" si="6"/>
        <v>20677</v>
      </c>
      <c r="AN26" s="1295"/>
    </row>
    <row r="27" spans="1:45">
      <c r="A27" s="1369" t="s">
        <v>3167</v>
      </c>
      <c r="B27" s="1357"/>
      <c r="C27" s="1357"/>
      <c r="D27" s="1370"/>
      <c r="E27" s="2040">
        <f>SUM(E20:E26)</f>
        <v>7964</v>
      </c>
      <c r="F27" s="1359"/>
      <c r="G27" s="2040">
        <f>SUM(G20:G26)</f>
        <v>2085</v>
      </c>
      <c r="H27" s="1359"/>
      <c r="I27" s="2040">
        <f>SUM(I20:I26)</f>
        <v>1271</v>
      </c>
      <c r="J27" s="1359"/>
      <c r="K27" s="2040">
        <f>SUM(K20:K26)</f>
        <v>11320</v>
      </c>
      <c r="L27" s="1360"/>
      <c r="M27" s="2041">
        <f>SUM(M20:M26)</f>
        <v>36375</v>
      </c>
      <c r="N27" s="1366">
        <v>81437</v>
      </c>
      <c r="O27" s="1367">
        <v>50421</v>
      </c>
      <c r="P27" s="1367">
        <v>22519</v>
      </c>
      <c r="Q27" s="1367">
        <f>N27-E24</f>
        <v>81379</v>
      </c>
      <c r="R27" s="1345">
        <f>O27-G24</f>
        <v>50393</v>
      </c>
      <c r="S27" s="1345">
        <f>P27-I24</f>
        <v>22496</v>
      </c>
      <c r="T27" s="1347">
        <f>SUM(Q27:S27)</f>
        <v>154268</v>
      </c>
      <c r="U27" s="1295"/>
      <c r="AA27" s="1295">
        <f>M24-K24</f>
        <v>198</v>
      </c>
      <c r="AB27" s="1320">
        <f>AB26-E12</f>
        <v>116889383</v>
      </c>
      <c r="AF27" s="1294">
        <f>1027031-I27</f>
        <v>1025760</v>
      </c>
      <c r="AG27" s="1319"/>
      <c r="AH27" s="1319"/>
      <c r="AI27" s="1319"/>
      <c r="AJ27" s="1319"/>
      <c r="AK27" s="1319"/>
      <c r="AL27" s="1319"/>
      <c r="AN27" s="1295"/>
    </row>
    <row r="28" spans="1:45">
      <c r="A28" s="1334"/>
      <c r="B28" s="1334"/>
      <c r="C28" s="1334"/>
      <c r="D28" s="1364"/>
      <c r="E28" s="1364"/>
      <c r="F28" s="1364"/>
      <c r="G28" s="1364"/>
      <c r="H28" s="1364"/>
      <c r="I28" s="1364"/>
      <c r="J28" s="1364"/>
      <c r="K28" s="1364"/>
      <c r="L28" s="1364"/>
      <c r="M28" s="1364"/>
      <c r="N28" s="1366">
        <v>4456001</v>
      </c>
      <c r="O28" s="1367">
        <v>1489020</v>
      </c>
      <c r="P28" s="1367">
        <v>769265</v>
      </c>
      <c r="Q28" s="1367">
        <f>N28-E26</f>
        <v>4451604</v>
      </c>
      <c r="R28" s="1345">
        <f>O28-G26</f>
        <v>1487504</v>
      </c>
      <c r="S28" s="1345">
        <f>P28-I26</f>
        <v>768461</v>
      </c>
      <c r="T28" s="1347">
        <f>SUM(Q28:S28)</f>
        <v>6707569</v>
      </c>
      <c r="U28" s="1295"/>
      <c r="AA28" s="1295">
        <f>M26-K26</f>
        <v>20677</v>
      </c>
      <c r="AF28" s="1294">
        <f>171+22</f>
        <v>193</v>
      </c>
      <c r="AG28" s="1319"/>
      <c r="AH28" s="1319"/>
      <c r="AI28" s="1319"/>
      <c r="AJ28" s="1319"/>
      <c r="AK28" s="1319"/>
      <c r="AL28" s="1319"/>
      <c r="AN28" s="1295"/>
    </row>
    <row r="29" spans="1:45" ht="14.4" thickBot="1">
      <c r="A29" s="1371" t="s">
        <v>3168</v>
      </c>
      <c r="B29" s="1372"/>
      <c r="C29" s="1372"/>
      <c r="D29" s="1373"/>
      <c r="E29" s="1374">
        <f t="shared" ref="E29:K29" si="7">E17-E27</f>
        <v>680241</v>
      </c>
      <c r="F29" s="1375">
        <f t="shared" si="7"/>
        <v>0</v>
      </c>
      <c r="G29" s="1374">
        <f t="shared" si="7"/>
        <v>363509</v>
      </c>
      <c r="H29" s="1375">
        <f t="shared" si="7"/>
        <v>0</v>
      </c>
      <c r="I29" s="1374">
        <f t="shared" si="7"/>
        <v>291525</v>
      </c>
      <c r="J29" s="1375">
        <f t="shared" si="7"/>
        <v>0</v>
      </c>
      <c r="K29" s="1374">
        <f t="shared" si="7"/>
        <v>1335275</v>
      </c>
      <c r="L29" s="1306"/>
      <c r="M29" s="1376">
        <f>M17-M27</f>
        <v>1354136</v>
      </c>
      <c r="N29" s="1237">
        <f>SUM(N22:N28)</f>
        <v>4952567</v>
      </c>
      <c r="O29" s="1237">
        <f>SUM(O22:O28)</f>
        <v>1790507</v>
      </c>
      <c r="P29" s="1237">
        <f>SUM(P22:P28)</f>
        <v>899984</v>
      </c>
      <c r="Q29" s="1361"/>
      <c r="R29" s="1295"/>
      <c r="S29" s="1295"/>
      <c r="T29" s="1295"/>
      <c r="U29" s="1295"/>
      <c r="AG29" s="1320">
        <f>29+4</f>
        <v>33</v>
      </c>
      <c r="AN29" s="1295"/>
    </row>
    <row r="30" spans="1:45" ht="14.4" thickTop="1">
      <c r="A30" s="1334"/>
      <c r="B30" s="1334"/>
      <c r="C30" s="1334"/>
      <c r="D30" s="1364"/>
      <c r="E30" s="1244"/>
      <c r="F30" s="1364"/>
      <c r="G30" s="1364"/>
      <c r="H30" s="1364"/>
      <c r="I30" s="1364"/>
      <c r="J30" s="1364"/>
      <c r="K30" s="1364"/>
      <c r="L30" s="1364"/>
      <c r="M30" s="1364"/>
      <c r="N30" s="1360"/>
      <c r="O30" s="1360"/>
      <c r="P30" s="1360"/>
      <c r="Q30" s="1360"/>
      <c r="R30" s="1295"/>
      <c r="S30" s="1295"/>
      <c r="T30" s="1295"/>
      <c r="U30" s="1295"/>
      <c r="AF30" s="1320">
        <f>133+17</f>
        <v>150</v>
      </c>
      <c r="AN30" s="1295"/>
    </row>
    <row r="31" spans="1:45" s="1377" customFormat="1" ht="14.4" thickBot="1">
      <c r="A31" s="1312" t="s">
        <v>3334</v>
      </c>
      <c r="B31" s="1353"/>
      <c r="C31" s="1353"/>
      <c r="D31" s="1318"/>
      <c r="E31" s="1244"/>
      <c r="F31" s="1233"/>
      <c r="G31" s="1233"/>
      <c r="H31" s="1233"/>
      <c r="I31" s="1233"/>
      <c r="J31" s="1355"/>
      <c r="K31" s="1355"/>
      <c r="L31" s="1295"/>
      <c r="M31" s="1326"/>
      <c r="N31" s="1374" t="e">
        <f>#REF!-N29</f>
        <v>#REF!</v>
      </c>
      <c r="O31" s="1374" t="e">
        <f>#REF!-O29</f>
        <v>#REF!</v>
      </c>
      <c r="P31" s="1374" t="e">
        <f>#REF!-P29</f>
        <v>#REF!</v>
      </c>
      <c r="Q31" s="1306"/>
      <c r="R31" s="1306"/>
      <c r="S31" s="1306"/>
      <c r="T31" s="1306"/>
      <c r="U31" s="1306"/>
      <c r="W31" s="1306"/>
      <c r="X31" s="1306"/>
      <c r="AB31" s="1378">
        <v>389050747</v>
      </c>
      <c r="AC31" s="1379"/>
      <c r="AD31" s="1379"/>
      <c r="AE31" s="1379"/>
      <c r="AF31" s="1379"/>
      <c r="AG31" s="1379"/>
      <c r="AH31" s="1379"/>
      <c r="AI31" s="1306"/>
      <c r="AJ31" s="1306"/>
      <c r="AK31" s="1306"/>
      <c r="AL31" s="1306"/>
      <c r="AM31" s="1306"/>
      <c r="AQ31" s="1380"/>
      <c r="AR31" s="1380"/>
      <c r="AS31" s="1380"/>
    </row>
    <row r="32" spans="1:45" ht="14.4" thickTop="1">
      <c r="A32" s="1342" t="s">
        <v>3164</v>
      </c>
      <c r="B32" s="1312"/>
      <c r="C32" s="1312"/>
      <c r="E32" s="1233"/>
      <c r="F32" s="1233"/>
      <c r="G32" s="1233"/>
      <c r="H32" s="1233"/>
      <c r="I32" s="1233"/>
      <c r="J32" s="1233"/>
      <c r="K32" s="1233"/>
      <c r="L32" s="1295"/>
      <c r="M32" s="1295"/>
      <c r="N32" s="1295"/>
      <c r="O32" s="1295"/>
      <c r="P32" s="1295"/>
      <c r="Q32" s="1295"/>
      <c r="R32" s="1295"/>
      <c r="S32" s="1295"/>
      <c r="T32" s="1295"/>
      <c r="U32" s="1295"/>
      <c r="AB32" s="1323">
        <f>AB31-E29</f>
        <v>388370506</v>
      </c>
    </row>
    <row r="33" spans="1:45" ht="14.4" thickBot="1">
      <c r="A33" s="1342" t="s">
        <v>4207</v>
      </c>
      <c r="B33" s="1342"/>
      <c r="C33" s="1342"/>
      <c r="D33" s="1381"/>
      <c r="E33" s="2042">
        <f>SMPF!E36</f>
        <v>680241</v>
      </c>
      <c r="F33" s="1643"/>
      <c r="G33" s="2042">
        <f>+SMPF!G36</f>
        <v>363509</v>
      </c>
      <c r="H33" s="1643"/>
      <c r="I33" s="2042">
        <f>+SMPF!I36</f>
        <v>291525</v>
      </c>
      <c r="J33" s="1233"/>
      <c r="K33" s="1355"/>
      <c r="L33" s="1295"/>
      <c r="M33" s="1295"/>
      <c r="N33" s="1295"/>
      <c r="O33" s="1295"/>
      <c r="P33" s="1295"/>
      <c r="Q33" s="1295"/>
      <c r="R33" s="1295"/>
      <c r="S33" s="1295"/>
      <c r="T33" s="1295"/>
      <c r="U33" s="1295"/>
      <c r="AF33" s="1295">
        <f>I33-I29</f>
        <v>0</v>
      </c>
      <c r="AG33" s="1320">
        <f>384+50</f>
        <v>434</v>
      </c>
    </row>
    <row r="34" spans="1:45" ht="14.4" thickTop="1">
      <c r="A34" s="1311"/>
      <c r="B34" s="1311"/>
      <c r="C34" s="1311"/>
      <c r="K34" s="1324"/>
      <c r="R34" s="1295"/>
      <c r="S34" s="1295"/>
      <c r="T34" s="1295"/>
      <c r="U34" s="1295"/>
    </row>
    <row r="35" spans="1:45">
      <c r="A35" s="1311"/>
      <c r="B35" s="1311"/>
      <c r="C35" s="1311"/>
      <c r="E35" s="2470" t="s">
        <v>4206</v>
      </c>
      <c r="F35" s="2470"/>
      <c r="G35" s="2470"/>
      <c r="H35" s="2470"/>
      <c r="I35" s="2470"/>
      <c r="K35" s="1382"/>
      <c r="N35" s="1295">
        <f>E29-E33</f>
        <v>0</v>
      </c>
      <c r="O35" s="1295">
        <f>G29-G33</f>
        <v>0</v>
      </c>
      <c r="P35" s="1295">
        <f>I29-I33</f>
        <v>0</v>
      </c>
      <c r="Q35" s="1295"/>
      <c r="R35" s="1295"/>
      <c r="S35" s="1295"/>
      <c r="T35" s="1295"/>
      <c r="U35" s="1295"/>
      <c r="AB35" s="1383">
        <f>E29-E33</f>
        <v>0</v>
      </c>
      <c r="AE35" s="1295">
        <f>G33-G29</f>
        <v>0</v>
      </c>
      <c r="AQ35" s="1294">
        <f>E29-E33</f>
        <v>0</v>
      </c>
      <c r="AR35" s="1294">
        <f>G29-G33</f>
        <v>0</v>
      </c>
      <c r="AS35" s="1294">
        <f>I29-I33</f>
        <v>0</v>
      </c>
    </row>
    <row r="36" spans="1:45">
      <c r="A36" s="1311"/>
      <c r="B36" s="1311"/>
      <c r="C36" s="1311"/>
      <c r="E36" s="2116"/>
      <c r="F36" s="2116"/>
      <c r="G36" s="2116"/>
      <c r="H36" s="2116"/>
      <c r="I36" s="2116"/>
      <c r="K36" s="1384"/>
      <c r="N36" s="1295"/>
      <c r="O36" s="1295"/>
      <c r="P36" s="1295"/>
      <c r="Q36" s="1295"/>
      <c r="R36" s="1295"/>
      <c r="S36" s="1295"/>
      <c r="T36" s="1295"/>
      <c r="U36" s="1295"/>
    </row>
    <row r="37" spans="1:45" ht="14.4" thickBot="1">
      <c r="A37" s="1353" t="s">
        <v>3170</v>
      </c>
      <c r="B37" s="1353"/>
      <c r="C37" s="1353"/>
      <c r="D37" s="1368">
        <f>'8-14'!A83</f>
        <v>13</v>
      </c>
      <c r="E37" s="2043">
        <f>'8-14'!J93</f>
        <v>1130360</v>
      </c>
      <c r="F37" s="2044"/>
      <c r="G37" s="2043">
        <f>'8-14'!K93</f>
        <v>1468869</v>
      </c>
      <c r="H37" s="2044"/>
      <c r="I37" s="2043">
        <f>'8-14'!L93</f>
        <v>1312967</v>
      </c>
      <c r="J37" s="1318"/>
      <c r="K37" s="1329"/>
      <c r="L37" s="1318"/>
      <c r="M37" s="1318"/>
      <c r="N37" s="1295"/>
      <c r="O37" s="1295"/>
      <c r="P37" s="1295"/>
      <c r="Q37" s="1295"/>
      <c r="R37" s="1295"/>
      <c r="S37" s="1295"/>
      <c r="T37" s="1295"/>
      <c r="U37" s="1295"/>
      <c r="Y37" s="1385"/>
      <c r="Z37" s="1295"/>
      <c r="AA37" s="1295"/>
    </row>
    <row r="38" spans="1:45" ht="14.4" thickTop="1">
      <c r="A38" s="1353"/>
      <c r="B38" s="1353"/>
      <c r="C38" s="1353"/>
      <c r="D38" s="1318"/>
      <c r="E38" s="1318"/>
      <c r="F38" s="1318"/>
      <c r="G38" s="1318"/>
      <c r="H38" s="1318"/>
      <c r="I38" s="1318"/>
      <c r="J38" s="1318"/>
      <c r="K38" s="1329"/>
      <c r="L38" s="1318"/>
      <c r="M38" s="1318"/>
      <c r="N38" s="1295">
        <f>E29*1%</f>
        <v>6802</v>
      </c>
      <c r="O38" s="1295"/>
      <c r="P38" s="1295"/>
      <c r="Q38" s="1295"/>
      <c r="R38" s="1295"/>
      <c r="S38" s="1295"/>
      <c r="T38" s="1295"/>
      <c r="U38" s="1295"/>
    </row>
    <row r="39" spans="1:45" s="1318" customFormat="1">
      <c r="A39" s="1353"/>
      <c r="B39" s="1353"/>
      <c r="C39" s="1353"/>
      <c r="E39" s="2470" t="s">
        <v>3165</v>
      </c>
      <c r="F39" s="2470"/>
      <c r="G39" s="2470"/>
      <c r="H39" s="2470"/>
      <c r="I39" s="2470"/>
      <c r="K39" s="1329"/>
      <c r="N39" s="1295">
        <f>N38/2</f>
        <v>3401</v>
      </c>
      <c r="O39" s="1295"/>
      <c r="P39" s="1295"/>
      <c r="Q39" s="1295"/>
      <c r="R39" s="1233"/>
      <c r="S39" s="1233"/>
      <c r="T39" s="1233"/>
      <c r="U39" s="1233"/>
      <c r="W39" s="1386"/>
      <c r="X39" s="1233"/>
      <c r="AB39" s="1348"/>
      <c r="AC39" s="1349"/>
      <c r="AD39" s="1349"/>
      <c r="AE39" s="1349"/>
      <c r="AF39" s="1349"/>
      <c r="AG39" s="1349"/>
      <c r="AH39" s="1349"/>
      <c r="AI39" s="1233"/>
      <c r="AJ39" s="1233"/>
      <c r="AK39" s="1233"/>
      <c r="AL39" s="1233"/>
      <c r="AM39" s="1233"/>
      <c r="AQ39" s="1387"/>
      <c r="AR39" s="1387"/>
      <c r="AS39" s="1387"/>
    </row>
    <row r="40" spans="1:45" s="1318" customFormat="1">
      <c r="A40" s="1353"/>
      <c r="B40" s="1353"/>
      <c r="C40" s="1353"/>
      <c r="K40" s="1329"/>
      <c r="N40" s="1233">
        <f>N38*5%</f>
        <v>340</v>
      </c>
      <c r="O40" s="1233"/>
      <c r="P40" s="1233"/>
      <c r="Q40" s="1233"/>
      <c r="R40" s="1233"/>
      <c r="S40" s="1233"/>
      <c r="T40" s="1233"/>
      <c r="U40" s="1233"/>
      <c r="W40" s="1233"/>
      <c r="X40" s="1233"/>
      <c r="AB40" s="1348"/>
      <c r="AC40" s="1349"/>
      <c r="AD40" s="1349"/>
      <c r="AE40" s="1349"/>
      <c r="AF40" s="1349"/>
      <c r="AG40" s="1349"/>
      <c r="AH40" s="1349"/>
      <c r="AI40" s="1233"/>
      <c r="AJ40" s="1233"/>
      <c r="AK40" s="1233"/>
      <c r="AL40" s="1233"/>
      <c r="AM40" s="1233"/>
      <c r="AQ40" s="1387"/>
      <c r="AR40" s="1387"/>
      <c r="AS40" s="1387"/>
    </row>
    <row r="41" spans="1:45" s="1318" customFormat="1" ht="14.4" thickBot="1">
      <c r="A41" s="1353" t="s">
        <v>3169</v>
      </c>
      <c r="B41" s="1353"/>
      <c r="C41" s="1353"/>
      <c r="E41" s="1388">
        <f>E29/E37*1000</f>
        <v>601.79</v>
      </c>
      <c r="F41" s="1389"/>
      <c r="G41" s="1388">
        <f>G29/G37*1000</f>
        <v>247.48</v>
      </c>
      <c r="H41" s="1319"/>
      <c r="I41" s="1388">
        <f>I29/I37*1000</f>
        <v>222.04</v>
      </c>
      <c r="K41" s="1329"/>
      <c r="N41" s="1233"/>
      <c r="O41" s="1233"/>
      <c r="P41" s="1233"/>
      <c r="Q41" s="1233"/>
      <c r="R41" s="1233"/>
      <c r="S41" s="1233"/>
      <c r="T41" s="1233"/>
      <c r="U41" s="1233"/>
      <c r="W41" s="1233"/>
      <c r="X41" s="1233"/>
      <c r="AB41" s="1348"/>
      <c r="AC41" s="1349"/>
      <c r="AD41" s="1349"/>
      <c r="AE41" s="1349"/>
      <c r="AF41" s="1349"/>
      <c r="AG41" s="1349"/>
      <c r="AH41" s="1349"/>
      <c r="AI41" s="1233"/>
      <c r="AJ41" s="1233"/>
      <c r="AK41" s="1233"/>
      <c r="AL41" s="1233"/>
      <c r="AM41" s="1233"/>
      <c r="AQ41" s="1387"/>
      <c r="AR41" s="1387"/>
      <c r="AS41" s="1387"/>
    </row>
    <row r="42" spans="1:45" s="1318" customFormat="1" ht="14.4" thickTop="1">
      <c r="A42" s="1311"/>
      <c r="B42" s="1311"/>
      <c r="C42" s="1311"/>
      <c r="D42" s="1319"/>
      <c r="E42" s="1319"/>
      <c r="F42" s="1319"/>
      <c r="G42" s="1319"/>
      <c r="H42" s="1319"/>
      <c r="I42" s="1319"/>
      <c r="J42" s="1319"/>
      <c r="K42" s="1319"/>
      <c r="L42" s="1319"/>
      <c r="M42" s="1319"/>
      <c r="N42" s="1233"/>
      <c r="O42" s="1233"/>
      <c r="P42" s="1233"/>
      <c r="Q42" s="1233"/>
      <c r="R42" s="1233"/>
      <c r="S42" s="1233"/>
      <c r="T42" s="1233"/>
      <c r="U42" s="1233"/>
      <c r="W42" s="1233"/>
      <c r="X42" s="1233"/>
      <c r="AB42" s="1348"/>
      <c r="AC42" s="1349"/>
      <c r="AD42" s="1349"/>
      <c r="AE42" s="1349"/>
      <c r="AF42" s="1349"/>
      <c r="AG42" s="1349"/>
      <c r="AH42" s="1349"/>
      <c r="AI42" s="1233"/>
      <c r="AJ42" s="1233"/>
      <c r="AK42" s="1233"/>
      <c r="AL42" s="1233"/>
      <c r="AM42" s="1233"/>
      <c r="AQ42" s="1387"/>
      <c r="AR42" s="1387"/>
      <c r="AS42" s="1387"/>
    </row>
    <row r="43" spans="1:45" s="1318" customFormat="1">
      <c r="A43" s="1390" t="s">
        <v>3555</v>
      </c>
      <c r="B43" s="1357"/>
      <c r="C43" s="1357"/>
      <c r="D43" s="1362" t="str">
        <f>'8-14'!A39</f>
        <v>9</v>
      </c>
      <c r="E43" s="1319"/>
      <c r="F43" s="1319"/>
      <c r="G43" s="1319"/>
      <c r="H43" s="1319"/>
      <c r="I43" s="1319"/>
      <c r="J43" s="1319"/>
      <c r="K43" s="1319"/>
      <c r="L43" s="1319"/>
      <c r="M43" s="1319"/>
      <c r="N43" s="1387"/>
      <c r="O43" s="1387">
        <f>O48/E37</f>
        <v>1.28</v>
      </c>
      <c r="P43" s="1387"/>
      <c r="Q43" s="1387">
        <f>Q48/G37</f>
        <v>0.7</v>
      </c>
      <c r="R43" s="1387"/>
      <c r="S43" s="1387">
        <f>S48/I37</f>
        <v>0.42</v>
      </c>
      <c r="T43" s="1391"/>
      <c r="U43" s="1391"/>
      <c r="W43" s="1233"/>
      <c r="X43" s="1233"/>
      <c r="AB43" s="1348"/>
      <c r="AC43" s="1349"/>
      <c r="AD43" s="1349"/>
      <c r="AE43" s="1349"/>
      <c r="AF43" s="1349"/>
      <c r="AG43" s="1349"/>
      <c r="AH43" s="1349"/>
      <c r="AI43" s="1233"/>
      <c r="AJ43" s="1233"/>
      <c r="AK43" s="1233"/>
      <c r="AL43" s="1233"/>
      <c r="AM43" s="1233"/>
      <c r="AQ43" s="1387"/>
      <c r="AR43" s="1387"/>
      <c r="AS43" s="1387"/>
    </row>
    <row r="44" spans="1:45" s="1318" customFormat="1">
      <c r="A44" s="1319"/>
      <c r="B44" s="1319"/>
      <c r="C44" s="1319"/>
      <c r="D44" s="1319"/>
      <c r="E44" s="1319"/>
      <c r="F44" s="1319"/>
      <c r="G44" s="1319"/>
      <c r="H44" s="1319"/>
      <c r="I44" s="1319"/>
      <c r="J44" s="1319"/>
      <c r="K44" s="1319"/>
      <c r="L44" s="1319"/>
      <c r="M44" s="1319"/>
      <c r="S44" s="1391"/>
      <c r="T44" s="1391"/>
      <c r="U44" s="1391"/>
      <c r="W44" s="1233"/>
      <c r="X44" s="1233"/>
      <c r="AB44" s="1348"/>
      <c r="AC44" s="1349"/>
      <c r="AD44" s="1349"/>
      <c r="AE44" s="1349"/>
      <c r="AF44" s="1349"/>
      <c r="AG44" s="1349"/>
      <c r="AH44" s="1349"/>
      <c r="AI44" s="1233"/>
      <c r="AJ44" s="1233"/>
      <c r="AK44" s="1233"/>
      <c r="AL44" s="1233"/>
      <c r="AM44" s="1233"/>
      <c r="AQ44" s="1387"/>
      <c r="AR44" s="1387"/>
      <c r="AS44" s="1387"/>
    </row>
    <row r="45" spans="1:45" s="1318" customFormat="1">
      <c r="A45" s="1319" t="s">
        <v>4603</v>
      </c>
      <c r="B45" s="1319"/>
      <c r="C45" s="1319"/>
      <c r="D45" s="1319"/>
      <c r="E45" s="1319"/>
      <c r="F45" s="1319"/>
      <c r="G45" s="1319"/>
      <c r="H45" s="1319"/>
      <c r="I45" s="1319"/>
      <c r="J45" s="1319"/>
      <c r="K45" s="1319"/>
      <c r="L45" s="1319"/>
      <c r="M45" s="1319"/>
      <c r="S45" s="1391"/>
      <c r="T45" s="1391"/>
      <c r="U45" s="1391"/>
      <c r="W45" s="1233"/>
      <c r="X45" s="1233"/>
      <c r="AB45" s="1348"/>
      <c r="AC45" s="1349"/>
      <c r="AD45" s="1349"/>
      <c r="AE45" s="1349"/>
      <c r="AF45" s="1349"/>
      <c r="AG45" s="1349"/>
      <c r="AH45" s="1349"/>
      <c r="AI45" s="1233"/>
      <c r="AJ45" s="1233"/>
      <c r="AK45" s="1233"/>
      <c r="AL45" s="1233"/>
      <c r="AM45" s="1233"/>
      <c r="AQ45" s="1387"/>
      <c r="AR45" s="1387"/>
      <c r="AS45" s="1387"/>
    </row>
    <row r="46" spans="1:45" s="1318" customFormat="1">
      <c r="A46" s="1319"/>
      <c r="B46" s="1319"/>
      <c r="C46" s="1319"/>
      <c r="D46" s="1319"/>
      <c r="E46" s="1319"/>
      <c r="F46" s="1319"/>
      <c r="G46" s="1319"/>
      <c r="H46" s="1319"/>
      <c r="I46" s="1319"/>
      <c r="J46" s="1319"/>
      <c r="K46" s="1319"/>
      <c r="L46" s="1319"/>
      <c r="M46" s="1319"/>
      <c r="S46" s="1391"/>
      <c r="T46" s="1391"/>
      <c r="U46" s="1391"/>
      <c r="W46" s="1233"/>
      <c r="X46" s="1233"/>
      <c r="AB46" s="1348"/>
      <c r="AC46" s="1349"/>
      <c r="AD46" s="1349"/>
      <c r="AE46" s="1349"/>
      <c r="AF46" s="1349"/>
      <c r="AG46" s="1349"/>
      <c r="AH46" s="1349"/>
      <c r="AI46" s="1233"/>
      <c r="AJ46" s="1233"/>
      <c r="AK46" s="1233"/>
      <c r="AL46" s="1233"/>
      <c r="AM46" s="1233"/>
      <c r="AQ46" s="1387"/>
      <c r="AR46" s="1387"/>
      <c r="AS46" s="1387"/>
    </row>
    <row r="47" spans="1:45">
      <c r="S47" s="1391"/>
      <c r="T47" s="1391"/>
      <c r="U47" s="1391"/>
    </row>
    <row r="48" spans="1:45" s="1392" customFormat="1">
      <c r="A48" s="2469" t="s">
        <v>3624</v>
      </c>
      <c r="B48" s="2469"/>
      <c r="C48" s="2469"/>
      <c r="D48" s="2469"/>
      <c r="E48" s="2469"/>
      <c r="F48" s="2469"/>
      <c r="G48" s="2469"/>
      <c r="H48" s="2469"/>
      <c r="I48" s="2469"/>
      <c r="J48" s="2469"/>
      <c r="K48" s="2469"/>
      <c r="L48" s="2469"/>
      <c r="M48" s="2469"/>
      <c r="O48" s="1337">
        <v>1450564</v>
      </c>
      <c r="P48" s="1337"/>
      <c r="Q48" s="1337">
        <v>1031540</v>
      </c>
      <c r="R48" s="1337"/>
      <c r="S48" s="1393">
        <v>548228</v>
      </c>
      <c r="T48" s="1394"/>
      <c r="U48" s="1394"/>
      <c r="W48" s="1337"/>
      <c r="X48" s="1337"/>
      <c r="AB48" s="1395"/>
      <c r="AC48" s="1396"/>
      <c r="AD48" s="1396"/>
      <c r="AE48" s="1396"/>
      <c r="AF48" s="1396"/>
      <c r="AG48" s="1396"/>
      <c r="AH48" s="1396"/>
      <c r="AI48" s="1337"/>
      <c r="AJ48" s="1337"/>
      <c r="AK48" s="1337"/>
      <c r="AL48" s="1337"/>
      <c r="AM48" s="1337"/>
      <c r="AQ48" s="1397"/>
      <c r="AR48" s="1397"/>
      <c r="AS48" s="1397"/>
    </row>
    <row r="49" spans="1:45">
      <c r="A49" s="2469" t="s">
        <v>2942</v>
      </c>
      <c r="B49" s="2469"/>
      <c r="C49" s="2469"/>
      <c r="D49" s="2469"/>
      <c r="E49" s="2469"/>
      <c r="F49" s="2469"/>
      <c r="G49" s="2469"/>
      <c r="H49" s="2469"/>
      <c r="I49" s="2469"/>
      <c r="J49" s="2469"/>
      <c r="K49" s="2469"/>
      <c r="L49" s="2469"/>
      <c r="M49" s="2469"/>
      <c r="O49" s="1398">
        <f>O48/E33</f>
        <v>2.1324000000000001</v>
      </c>
      <c r="P49" s="1398"/>
      <c r="Q49" s="1398">
        <f>Q48/G33</f>
        <v>2.8376999999999999</v>
      </c>
      <c r="R49" s="1398"/>
      <c r="S49" s="1398">
        <f>S48/I33</f>
        <v>1.8806</v>
      </c>
      <c r="T49" s="1391"/>
      <c r="U49" s="1391"/>
    </row>
    <row r="50" spans="1:45">
      <c r="N50" s="1244"/>
      <c r="O50" s="1404" t="e">
        <f>#REF!/E37</f>
        <v>#REF!</v>
      </c>
      <c r="P50" s="1404"/>
      <c r="Q50" s="1404" t="e">
        <f>#REF!/G37</f>
        <v>#REF!</v>
      </c>
      <c r="R50" s="1404"/>
      <c r="S50" s="1404" t="e">
        <f>#REF!/I37</f>
        <v>#REF!</v>
      </c>
      <c r="T50" s="1391"/>
      <c r="U50" s="1391"/>
    </row>
    <row r="51" spans="1:45">
      <c r="A51" s="1324"/>
      <c r="B51" s="2045"/>
      <c r="C51" s="2045"/>
      <c r="D51" s="1405"/>
      <c r="E51" s="1406"/>
      <c r="F51" s="1406"/>
      <c r="G51" s="1406"/>
      <c r="H51" s="1406"/>
      <c r="I51" s="1406"/>
      <c r="J51" s="1406"/>
      <c r="K51" s="1324"/>
      <c r="L51" s="1407"/>
      <c r="M51" s="1324"/>
      <c r="N51" s="1244"/>
      <c r="O51" s="1391"/>
      <c r="P51" s="1391"/>
      <c r="Q51" s="1391"/>
      <c r="R51" s="1391"/>
      <c r="S51" s="1391"/>
      <c r="T51" s="1391"/>
      <c r="U51" s="1391"/>
    </row>
    <row r="52" spans="1:45">
      <c r="A52" s="1324"/>
      <c r="B52" s="2045"/>
      <c r="C52" s="2045"/>
      <c r="D52" s="1405"/>
      <c r="E52" s="1406"/>
      <c r="F52" s="1406"/>
      <c r="G52" s="1406"/>
      <c r="H52" s="1406"/>
      <c r="I52" s="1406"/>
      <c r="J52" s="1406"/>
      <c r="K52" s="1324"/>
      <c r="L52" s="1407"/>
      <c r="M52" s="1324"/>
      <c r="N52" s="1244"/>
      <c r="O52" s="1391"/>
      <c r="P52" s="1391"/>
      <c r="Q52" s="1391"/>
      <c r="R52" s="1391"/>
      <c r="S52" s="1391"/>
      <c r="T52" s="1391"/>
      <c r="U52" s="1391"/>
    </row>
    <row r="53" spans="1:45">
      <c r="A53" s="1244"/>
      <c r="B53" s="1244"/>
      <c r="C53" s="1244"/>
      <c r="D53" s="1244"/>
      <c r="E53" s="1244"/>
      <c r="F53" s="1244"/>
      <c r="G53" s="1244"/>
      <c r="H53" s="1244"/>
      <c r="I53" s="1244"/>
      <c r="J53" s="1244"/>
      <c r="K53" s="1244"/>
      <c r="L53" s="1244"/>
      <c r="M53" s="1244"/>
      <c r="N53" s="1244"/>
      <c r="O53" s="1391"/>
      <c r="P53" s="1391"/>
      <c r="Q53" s="1391"/>
      <c r="R53" s="1391"/>
      <c r="S53" s="1391"/>
      <c r="T53" s="1391"/>
      <c r="U53" s="1391"/>
    </row>
    <row r="54" spans="1:45" s="1324" customFormat="1">
      <c r="B54" s="1561" t="s">
        <v>4165</v>
      </c>
      <c r="C54" s="1409"/>
      <c r="D54" s="1319"/>
      <c r="E54" s="1561"/>
      <c r="F54" s="1562"/>
      <c r="G54" s="1410"/>
      <c r="H54" s="1410"/>
      <c r="I54" s="1410"/>
      <c r="J54" s="1410"/>
      <c r="K54" s="1319"/>
      <c r="L54" s="2279" t="s">
        <v>4167</v>
      </c>
      <c r="N54" s="1326"/>
      <c r="O54" s="1326"/>
      <c r="P54" s="1326"/>
      <c r="Q54" s="1326"/>
      <c r="R54" s="1326"/>
      <c r="S54" s="1326"/>
      <c r="T54" s="1326"/>
      <c r="U54" s="1326"/>
      <c r="W54" s="1326"/>
      <c r="X54" s="1326"/>
      <c r="AB54" s="1327"/>
      <c r="AC54" s="1321"/>
      <c r="AD54" s="1321"/>
      <c r="AE54" s="1321"/>
      <c r="AF54" s="1321"/>
      <c r="AG54" s="1321"/>
      <c r="AH54" s="1321"/>
      <c r="AI54" s="1326"/>
      <c r="AJ54" s="1326"/>
      <c r="AK54" s="1326"/>
      <c r="AL54" s="1326"/>
      <c r="AM54" s="1326"/>
      <c r="AQ54" s="1328"/>
      <c r="AR54" s="1328"/>
      <c r="AS54" s="1328"/>
    </row>
    <row r="55" spans="1:45" s="1411" customFormat="1">
      <c r="B55" s="1520" t="s">
        <v>4166</v>
      </c>
      <c r="C55" s="1244"/>
      <c r="D55" s="1244"/>
      <c r="E55" s="1561"/>
      <c r="F55" s="2070"/>
      <c r="G55" s="1520"/>
      <c r="H55" s="1244"/>
      <c r="I55" s="1244"/>
      <c r="J55" s="1244"/>
      <c r="K55" s="1244"/>
      <c r="L55" s="2070" t="s">
        <v>3030</v>
      </c>
    </row>
    <row r="56" spans="1:45">
      <c r="A56" s="1412"/>
      <c r="B56" s="1244"/>
      <c r="C56" s="1244"/>
      <c r="D56" s="1244"/>
      <c r="E56" s="2298">
        <f>E29-E33</f>
        <v>0</v>
      </c>
      <c r="F56" s="1244"/>
      <c r="G56" s="2298">
        <f>G29-G33</f>
        <v>0</v>
      </c>
      <c r="H56" s="1244"/>
      <c r="I56" s="2298">
        <f>I29-I33</f>
        <v>0</v>
      </c>
      <c r="J56" s="1244"/>
      <c r="K56" s="1244"/>
      <c r="L56" s="1244"/>
      <c r="M56" s="1244"/>
      <c r="N56" s="1295"/>
      <c r="O56" s="1295"/>
      <c r="P56" s="1295"/>
      <c r="Q56" s="1295"/>
      <c r="R56" s="1295"/>
      <c r="S56" s="1295"/>
      <c r="T56" s="1295"/>
      <c r="U56" s="1295"/>
    </row>
    <row r="57" spans="1:45">
      <c r="A57" s="1408"/>
      <c r="B57" s="1408"/>
      <c r="C57" s="1409"/>
      <c r="E57" s="1410"/>
      <c r="F57" s="1410"/>
      <c r="G57" s="1410"/>
      <c r="H57" s="1410"/>
      <c r="I57" s="1410"/>
      <c r="J57" s="1410"/>
      <c r="L57" s="1409"/>
      <c r="N57" s="1295"/>
      <c r="O57" s="1295"/>
      <c r="P57" s="1295"/>
      <c r="Q57" s="1295"/>
      <c r="R57" s="1295"/>
      <c r="S57" s="1295"/>
      <c r="T57" s="1295"/>
      <c r="U57" s="1295"/>
    </row>
    <row r="58" spans="1:45">
      <c r="A58" s="1408"/>
      <c r="B58" s="1399"/>
      <c r="C58" s="1399"/>
      <c r="D58" s="1399"/>
      <c r="E58" s="1399"/>
      <c r="F58" s="1399"/>
      <c r="G58" s="1399"/>
      <c r="H58" s="1399"/>
      <c r="I58" s="1399"/>
      <c r="J58" s="1410"/>
      <c r="L58" s="1409"/>
      <c r="N58" s="1295"/>
      <c r="O58" s="1295"/>
      <c r="P58" s="1295"/>
      <c r="Q58" s="1295"/>
      <c r="R58" s="1295"/>
      <c r="S58" s="1295"/>
      <c r="T58" s="1295"/>
      <c r="U58" s="1295"/>
    </row>
    <row r="60" spans="1:45" s="1399" customFormat="1">
      <c r="A60" s="1319"/>
      <c r="B60" s="1319"/>
      <c r="C60" s="1319"/>
      <c r="D60" s="1319"/>
      <c r="E60" s="1319"/>
      <c r="F60" s="1319"/>
      <c r="G60" s="1319"/>
      <c r="H60" s="1319"/>
      <c r="I60" s="1319"/>
      <c r="J60" s="1319"/>
      <c r="K60" s="1319"/>
      <c r="L60" s="1319"/>
      <c r="M60" s="1319"/>
      <c r="W60" s="1400"/>
      <c r="X60" s="1400"/>
      <c r="AB60" s="1401"/>
      <c r="AC60" s="1402"/>
      <c r="AD60" s="1402"/>
      <c r="AE60" s="1402"/>
      <c r="AF60" s="1402"/>
      <c r="AG60" s="1402"/>
      <c r="AH60" s="1402"/>
      <c r="AI60" s="1400"/>
      <c r="AJ60" s="1400"/>
      <c r="AK60" s="1400"/>
      <c r="AL60" s="1400"/>
      <c r="AM60" s="1400"/>
      <c r="AQ60" s="1403"/>
      <c r="AR60" s="1403"/>
      <c r="AS60" s="1403"/>
    </row>
    <row r="61" spans="1:45">
      <c r="J61" s="1323">
        <f>+J29-J33</f>
        <v>0</v>
      </c>
    </row>
    <row r="62" spans="1:45">
      <c r="A62" s="1323"/>
      <c r="B62" s="1323"/>
      <c r="C62" s="1323"/>
      <c r="P62" s="1295"/>
    </row>
    <row r="63" spans="1:45">
      <c r="B63" s="1408" t="s">
        <v>3651</v>
      </c>
      <c r="C63" s="1409"/>
      <c r="E63" s="1410">
        <v>382521874</v>
      </c>
      <c r="F63" s="1410"/>
      <c r="G63" s="1410">
        <v>168712842</v>
      </c>
      <c r="H63" s="1410"/>
      <c r="I63" s="1410">
        <v>69508000</v>
      </c>
    </row>
    <row r="64" spans="1:45">
      <c r="E64" s="1294"/>
      <c r="F64" s="1294"/>
      <c r="G64" s="1294"/>
      <c r="H64" s="1294"/>
      <c r="I64" s="1294"/>
    </row>
    <row r="65" spans="5:9">
      <c r="E65" s="1295">
        <f>E33-E63</f>
        <v>-381841633</v>
      </c>
      <c r="F65" s="1295"/>
      <c r="G65" s="1295">
        <f>G33-G63</f>
        <v>-168349333</v>
      </c>
      <c r="H65" s="1295"/>
      <c r="I65" s="1295">
        <f>I33-I63</f>
        <v>-69216475</v>
      </c>
    </row>
    <row r="66" spans="5:9">
      <c r="E66" s="1413"/>
      <c r="G66" s="1323"/>
      <c r="I66" s="1323"/>
    </row>
  </sheetData>
  <mergeCells count="14">
    <mergeCell ref="AF9:AH9"/>
    <mergeCell ref="AI9:AK9"/>
    <mergeCell ref="A1:M1"/>
    <mergeCell ref="A2:M2"/>
    <mergeCell ref="A3:M3"/>
    <mergeCell ref="E5:K5"/>
    <mergeCell ref="AG3:AJ3"/>
    <mergeCell ref="Q9:S9"/>
    <mergeCell ref="A48:M48"/>
    <mergeCell ref="A49:M49"/>
    <mergeCell ref="E35:I35"/>
    <mergeCell ref="E39:I39"/>
    <mergeCell ref="N9:P9"/>
    <mergeCell ref="E9:M9"/>
  </mergeCells>
  <pageMargins left="0.6" right="0.25" top="0.53" bottom="0" header="0.25" footer="0"/>
  <pageSetup paperSize="9" scale="69" fitToHeight="0" orientation="portrait" useFirstPageNumber="1" r:id="rId1"/>
  <headerFooter>
    <oddHeader>&amp;C&amp;"Arial Black,Regular"&amp;11&amp;P</oddHeader>
  </headerFooter>
  <rowBreaks count="2" manualBreakCount="2">
    <brk id="96" max="11" man="1"/>
    <brk id="133" max="16383" man="1"/>
  </rowBreaks>
  <colBreaks count="1" manualBreakCount="1">
    <brk id="27" max="65" man="1"/>
  </colBreaks>
  <cellWatches>
    <cellWatch r="E65"/>
    <cellWatch r="G56"/>
    <cellWatch r="E56"/>
    <cellWatch r="I56"/>
  </cellWatch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view="pageBreakPreview" zoomScale="60" workbookViewId="0"/>
  </sheetViews>
  <sheetFormatPr defaultRowHeight="13.2"/>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55"/>
  <sheetViews>
    <sheetView topLeftCell="A8" workbookViewId="0">
      <selection activeCell="D42" sqref="D42"/>
    </sheetView>
  </sheetViews>
  <sheetFormatPr defaultRowHeight="13.2"/>
  <cols>
    <col min="1" max="1" width="13.109375" bestFit="1" customWidth="1"/>
    <col min="2" max="2" width="82.88671875" bestFit="1" customWidth="1"/>
    <col min="3" max="4" width="12" bestFit="1" customWidth="1"/>
    <col min="6" max="6" width="15" bestFit="1" customWidth="1"/>
    <col min="8" max="8" width="12" bestFit="1" customWidth="1"/>
  </cols>
  <sheetData>
    <row r="1" spans="1:7">
      <c r="A1" t="s">
        <v>3340</v>
      </c>
    </row>
    <row r="2" spans="1:7">
      <c r="A2" t="s">
        <v>3341</v>
      </c>
      <c r="B2" t="s">
        <v>3342</v>
      </c>
      <c r="C2" t="s">
        <v>3343</v>
      </c>
      <c r="D2" t="s">
        <v>3344</v>
      </c>
    </row>
    <row r="3" spans="1:7">
      <c r="A3" s="587" t="s">
        <v>3345</v>
      </c>
      <c r="B3" t="s">
        <v>3346</v>
      </c>
      <c r="C3">
        <f>6144043.66-1</f>
        <v>6144042.6600000001</v>
      </c>
      <c r="D3">
        <v>0</v>
      </c>
    </row>
    <row r="4" spans="1:7">
      <c r="A4" s="587" t="s">
        <v>3347</v>
      </c>
      <c r="B4" t="s">
        <v>3348</v>
      </c>
      <c r="C4">
        <v>5231135.67</v>
      </c>
      <c r="D4">
        <v>0</v>
      </c>
    </row>
    <row r="5" spans="1:7">
      <c r="A5" s="587" t="s">
        <v>3349</v>
      </c>
      <c r="B5" t="s">
        <v>3350</v>
      </c>
      <c r="C5">
        <v>134803135.77000001</v>
      </c>
      <c r="D5">
        <v>0</v>
      </c>
    </row>
    <row r="6" spans="1:7">
      <c r="A6" s="587" t="s">
        <v>3351</v>
      </c>
      <c r="B6" t="s">
        <v>3352</v>
      </c>
      <c r="C6">
        <v>13775910.029999999</v>
      </c>
      <c r="D6">
        <v>0</v>
      </c>
      <c r="F6" s="596">
        <f>SUM(C5:C8)</f>
        <v>163352107</v>
      </c>
      <c r="G6" t="s">
        <v>3482</v>
      </c>
    </row>
    <row r="7" spans="1:7">
      <c r="A7" s="587" t="s">
        <v>3353</v>
      </c>
      <c r="B7" t="s">
        <v>3354</v>
      </c>
      <c r="C7">
        <v>13488954.5</v>
      </c>
      <c r="D7">
        <v>0</v>
      </c>
    </row>
    <row r="8" spans="1:7">
      <c r="A8" s="587" t="s">
        <v>3355</v>
      </c>
      <c r="B8" t="s">
        <v>3356</v>
      </c>
      <c r="C8">
        <v>1284106.8400000001</v>
      </c>
      <c r="D8">
        <v>0</v>
      </c>
    </row>
    <row r="9" spans="1:7">
      <c r="A9" s="587" t="s">
        <v>3357</v>
      </c>
      <c r="B9" t="s">
        <v>3358</v>
      </c>
      <c r="C9">
        <v>9134499.9000000004</v>
      </c>
      <c r="D9">
        <v>0</v>
      </c>
    </row>
    <row r="10" spans="1:7">
      <c r="A10" s="587" t="s">
        <v>3359</v>
      </c>
      <c r="B10" t="s">
        <v>3360</v>
      </c>
      <c r="C10">
        <v>13972.69</v>
      </c>
      <c r="D10">
        <v>0</v>
      </c>
    </row>
    <row r="11" spans="1:7">
      <c r="A11" s="587" t="s">
        <v>3361</v>
      </c>
      <c r="B11" t="s">
        <v>3362</v>
      </c>
      <c r="C11">
        <v>5371</v>
      </c>
      <c r="D11">
        <v>0</v>
      </c>
    </row>
    <row r="12" spans="1:7">
      <c r="A12" s="587" t="s">
        <v>3363</v>
      </c>
      <c r="B12" t="s">
        <v>3364</v>
      </c>
      <c r="C12">
        <v>2500000</v>
      </c>
      <c r="D12">
        <v>0</v>
      </c>
    </row>
    <row r="13" spans="1:7">
      <c r="A13" s="587" t="s">
        <v>3365</v>
      </c>
      <c r="B13" t="s">
        <v>3366</v>
      </c>
      <c r="C13">
        <v>301000</v>
      </c>
      <c r="D13">
        <v>0</v>
      </c>
    </row>
    <row r="14" spans="1:7">
      <c r="A14" s="587" t="s">
        <v>3367</v>
      </c>
      <c r="B14" t="s">
        <v>3368</v>
      </c>
      <c r="C14">
        <v>10000</v>
      </c>
      <c r="D14">
        <v>0</v>
      </c>
    </row>
    <row r="15" spans="1:7">
      <c r="A15" s="588" t="s">
        <v>3369</v>
      </c>
      <c r="B15" t="s">
        <v>3370</v>
      </c>
      <c r="C15">
        <v>0</v>
      </c>
      <c r="D15">
        <v>7721754.4000000004</v>
      </c>
    </row>
    <row r="16" spans="1:7">
      <c r="A16" s="588" t="s">
        <v>3371</v>
      </c>
      <c r="B16" t="s">
        <v>3372</v>
      </c>
      <c r="C16">
        <v>1638956.35</v>
      </c>
      <c r="D16">
        <v>0</v>
      </c>
    </row>
    <row r="17" spans="1:6">
      <c r="A17" s="588" t="s">
        <v>3373</v>
      </c>
      <c r="B17" t="s">
        <v>3374</v>
      </c>
      <c r="C17">
        <v>0</v>
      </c>
      <c r="D17">
        <v>12224063.24</v>
      </c>
    </row>
    <row r="18" spans="1:6">
      <c r="A18" s="588" t="s">
        <v>3375</v>
      </c>
      <c r="B18" t="s">
        <v>3376</v>
      </c>
      <c r="C18">
        <v>2026258.38</v>
      </c>
      <c r="D18">
        <v>0</v>
      </c>
    </row>
    <row r="19" spans="1:6">
      <c r="A19" s="588" t="s">
        <v>3377</v>
      </c>
      <c r="B19" t="s">
        <v>3378</v>
      </c>
      <c r="C19">
        <v>1723126.24</v>
      </c>
      <c r="D19">
        <v>0</v>
      </c>
    </row>
    <row r="20" spans="1:6">
      <c r="A20" s="588" t="s">
        <v>3379</v>
      </c>
      <c r="B20" t="s">
        <v>3380</v>
      </c>
      <c r="C20">
        <v>9187884.7300000004</v>
      </c>
      <c r="D20">
        <v>0</v>
      </c>
    </row>
    <row r="21" spans="1:6">
      <c r="A21" s="588" t="s">
        <v>3381</v>
      </c>
      <c r="B21" t="s">
        <v>3382</v>
      </c>
      <c r="C21">
        <v>0</v>
      </c>
      <c r="D21">
        <v>1177306.8400000001</v>
      </c>
    </row>
    <row r="22" spans="1:6">
      <c r="A22" s="588" t="s">
        <v>3383</v>
      </c>
      <c r="B22" t="s">
        <v>3384</v>
      </c>
      <c r="C22">
        <v>0</v>
      </c>
      <c r="D22">
        <v>133288753.13</v>
      </c>
    </row>
    <row r="23" spans="1:6">
      <c r="A23" s="590" t="s">
        <v>3385</v>
      </c>
      <c r="B23" t="s">
        <v>3386</v>
      </c>
      <c r="C23">
        <v>0</v>
      </c>
      <c r="D23" s="597">
        <v>217253.58</v>
      </c>
      <c r="F23" s="595">
        <v>217253.6</v>
      </c>
    </row>
    <row r="24" spans="1:6">
      <c r="A24" s="590" t="s">
        <v>3387</v>
      </c>
      <c r="B24" t="s">
        <v>3388</v>
      </c>
      <c r="C24">
        <v>0</v>
      </c>
      <c r="D24" s="597">
        <v>32587.66</v>
      </c>
      <c r="F24" s="595">
        <v>32587.7</v>
      </c>
    </row>
    <row r="25" spans="1:6">
      <c r="A25" s="590" t="s">
        <v>3389</v>
      </c>
      <c r="B25" t="s">
        <v>3390</v>
      </c>
      <c r="C25">
        <v>0</v>
      </c>
      <c r="D25" s="597">
        <v>501078.08</v>
      </c>
      <c r="F25" s="595">
        <v>501078.1</v>
      </c>
    </row>
    <row r="26" spans="1:6">
      <c r="A26" s="590" t="s">
        <v>3391</v>
      </c>
      <c r="B26" t="s">
        <v>3392</v>
      </c>
      <c r="C26">
        <v>0</v>
      </c>
      <c r="D26" s="597">
        <v>21725.86</v>
      </c>
      <c r="F26" s="595">
        <v>21725.9</v>
      </c>
    </row>
    <row r="27" spans="1:6">
      <c r="A27" s="590" t="s">
        <v>3393</v>
      </c>
      <c r="B27" t="s">
        <v>3394</v>
      </c>
      <c r="C27">
        <v>0</v>
      </c>
      <c r="D27" s="597">
        <v>24778.87</v>
      </c>
      <c r="F27" s="595">
        <v>24778.9</v>
      </c>
    </row>
    <row r="28" spans="1:6">
      <c r="A28" s="590" t="s">
        <v>3395</v>
      </c>
      <c r="B28" t="s">
        <v>3396</v>
      </c>
      <c r="C28">
        <v>0</v>
      </c>
      <c r="D28" s="597">
        <v>6225300.1399999997</v>
      </c>
      <c r="F28" s="595">
        <v>6225300.0999999996</v>
      </c>
    </row>
    <row r="29" spans="1:6">
      <c r="A29" s="590" t="s">
        <v>3397</v>
      </c>
      <c r="B29" t="s">
        <v>3398</v>
      </c>
      <c r="C29">
        <v>0</v>
      </c>
      <c r="D29" s="597">
        <v>296779.34000000003</v>
      </c>
      <c r="F29" s="595">
        <v>296779.3</v>
      </c>
    </row>
    <row r="30" spans="1:6">
      <c r="A30" s="590" t="s">
        <v>3399</v>
      </c>
      <c r="B30" t="s">
        <v>3400</v>
      </c>
      <c r="C30">
        <v>0</v>
      </c>
      <c r="D30" s="597">
        <v>1637626.17</v>
      </c>
      <c r="F30" s="595">
        <v>1637626.2</v>
      </c>
    </row>
    <row r="31" spans="1:6">
      <c r="A31" s="590" t="s">
        <v>3401</v>
      </c>
      <c r="B31" t="s">
        <v>3402</v>
      </c>
      <c r="C31">
        <v>0</v>
      </c>
      <c r="D31" s="597">
        <v>135556.03</v>
      </c>
      <c r="F31" s="595">
        <v>135556</v>
      </c>
    </row>
    <row r="32" spans="1:6">
      <c r="A32" s="590" t="s">
        <v>3403</v>
      </c>
      <c r="B32" t="s">
        <v>3404</v>
      </c>
      <c r="C32">
        <v>0</v>
      </c>
      <c r="D32">
        <v>825.01</v>
      </c>
      <c r="F32" s="595">
        <v>825</v>
      </c>
    </row>
    <row r="33" spans="1:6">
      <c r="A33" s="590" t="s">
        <v>3405</v>
      </c>
      <c r="B33" t="s">
        <v>3406</v>
      </c>
      <c r="C33">
        <v>0</v>
      </c>
      <c r="D33">
        <v>0.34</v>
      </c>
      <c r="F33" s="595">
        <v>0.3</v>
      </c>
    </row>
    <row r="34" spans="1:6">
      <c r="A34" s="590" t="s">
        <v>3407</v>
      </c>
      <c r="B34" t="s">
        <v>3408</v>
      </c>
      <c r="C34">
        <v>0</v>
      </c>
      <c r="D34">
        <v>6014.54</v>
      </c>
      <c r="F34" s="595">
        <v>6014.5</v>
      </c>
    </row>
    <row r="35" spans="1:6">
      <c r="A35" s="590" t="s">
        <v>3409</v>
      </c>
      <c r="B35" t="s">
        <v>3410</v>
      </c>
      <c r="C35">
        <v>0</v>
      </c>
      <c r="D35">
        <v>14999.78</v>
      </c>
      <c r="F35" s="595">
        <v>14999.8</v>
      </c>
    </row>
    <row r="36" spans="1:6">
      <c r="A36" s="590" t="s">
        <v>3411</v>
      </c>
      <c r="B36" t="s">
        <v>3412</v>
      </c>
      <c r="C36">
        <v>0</v>
      </c>
      <c r="D36" s="597">
        <v>144121.46</v>
      </c>
      <c r="F36" s="595">
        <v>144121.5</v>
      </c>
    </row>
    <row r="37" spans="1:6">
      <c r="A37" s="591" t="s">
        <v>3413</v>
      </c>
      <c r="B37" t="s">
        <v>3414</v>
      </c>
      <c r="C37">
        <v>0</v>
      </c>
      <c r="D37">
        <v>11522061.439999999</v>
      </c>
      <c r="F37" s="595"/>
    </row>
    <row r="38" spans="1:6">
      <c r="A38" s="591" t="s">
        <v>3415</v>
      </c>
      <c r="B38" t="s">
        <v>3416</v>
      </c>
      <c r="C38">
        <v>0</v>
      </c>
      <c r="D38">
        <v>4226881.5</v>
      </c>
      <c r="F38" s="595">
        <f>SUM(F23:F37)</f>
        <v>9258647</v>
      </c>
    </row>
    <row r="39" spans="1:6">
      <c r="A39" s="591" t="s">
        <v>3417</v>
      </c>
      <c r="B39" t="s">
        <v>3418</v>
      </c>
      <c r="C39">
        <v>0</v>
      </c>
      <c r="D39">
        <v>13775910.02</v>
      </c>
    </row>
    <row r="40" spans="1:6">
      <c r="A40" s="591" t="s">
        <v>3419</v>
      </c>
      <c r="B40" t="s">
        <v>3420</v>
      </c>
      <c r="C40">
        <v>0</v>
      </c>
      <c r="D40">
        <v>138054.39999999999</v>
      </c>
    </row>
    <row r="41" spans="1:6">
      <c r="A41" s="591" t="s">
        <v>3421</v>
      </c>
      <c r="B41" t="s">
        <v>3422</v>
      </c>
      <c r="C41">
        <v>0</v>
      </c>
      <c r="D41">
        <v>1723126.24</v>
      </c>
    </row>
    <row r="42" spans="1:6">
      <c r="A42" s="591" t="s">
        <v>3423</v>
      </c>
      <c r="B42" t="s">
        <v>3424</v>
      </c>
      <c r="C42">
        <v>0</v>
      </c>
      <c r="D42">
        <v>9187884.7300000004</v>
      </c>
    </row>
    <row r="43" spans="1:6">
      <c r="A43" s="585" t="s">
        <v>3425</v>
      </c>
      <c r="B43" t="s">
        <v>3426</v>
      </c>
      <c r="C43">
        <v>1115020.8400000001</v>
      </c>
      <c r="D43">
        <v>0</v>
      </c>
    </row>
    <row r="44" spans="1:6">
      <c r="A44" s="585" t="s">
        <v>3427</v>
      </c>
      <c r="B44" t="s">
        <v>3428</v>
      </c>
      <c r="C44">
        <v>194013.32</v>
      </c>
      <c r="D44">
        <v>0</v>
      </c>
    </row>
    <row r="45" spans="1:6">
      <c r="A45" s="585" t="s">
        <v>3429</v>
      </c>
      <c r="B45" t="s">
        <v>3430</v>
      </c>
      <c r="C45">
        <v>178403.54</v>
      </c>
      <c r="D45">
        <v>0</v>
      </c>
    </row>
    <row r="46" spans="1:6">
      <c r="A46" s="585" t="s">
        <v>3431</v>
      </c>
      <c r="B46" t="s">
        <v>3432</v>
      </c>
      <c r="C46">
        <v>121260.21</v>
      </c>
      <c r="D46">
        <v>0</v>
      </c>
    </row>
    <row r="47" spans="1:6">
      <c r="A47" s="585" t="s">
        <v>3433</v>
      </c>
      <c r="B47" t="s">
        <v>3434</v>
      </c>
      <c r="C47">
        <v>24778.39</v>
      </c>
      <c r="D47">
        <v>0</v>
      </c>
    </row>
    <row r="48" spans="1:6">
      <c r="A48" s="585" t="s">
        <v>3435</v>
      </c>
      <c r="B48" t="s">
        <v>3436</v>
      </c>
      <c r="C48">
        <v>410023.18</v>
      </c>
      <c r="D48">
        <v>0</v>
      </c>
    </row>
    <row r="49" spans="1:4">
      <c r="A49" s="585" t="s">
        <v>3437</v>
      </c>
      <c r="B49" t="s">
        <v>3438</v>
      </c>
      <c r="C49">
        <v>32556</v>
      </c>
      <c r="D49">
        <v>0</v>
      </c>
    </row>
    <row r="50" spans="1:4">
      <c r="A50" s="585" t="s">
        <v>3439</v>
      </c>
      <c r="B50" t="s">
        <v>3440</v>
      </c>
      <c r="C50">
        <v>137635.99</v>
      </c>
      <c r="D50">
        <v>0</v>
      </c>
    </row>
    <row r="51" spans="1:4">
      <c r="A51" s="585" t="s">
        <v>3441</v>
      </c>
      <c r="B51" t="s">
        <v>3442</v>
      </c>
      <c r="C51">
        <v>579794.47</v>
      </c>
      <c r="D51">
        <v>0</v>
      </c>
    </row>
    <row r="52" spans="1:4">
      <c r="A52" s="585" t="s">
        <v>3443</v>
      </c>
      <c r="B52" t="s">
        <v>3444</v>
      </c>
      <c r="C52">
        <v>105217.60000000001</v>
      </c>
      <c r="D52">
        <v>0</v>
      </c>
    </row>
    <row r="53" spans="1:4">
      <c r="A53" s="585" t="s">
        <v>3445</v>
      </c>
      <c r="B53" t="s">
        <v>3446</v>
      </c>
      <c r="C53">
        <v>10247</v>
      </c>
      <c r="D53">
        <v>0</v>
      </c>
    </row>
    <row r="54" spans="1:4">
      <c r="A54" s="585" t="s">
        <v>3447</v>
      </c>
      <c r="B54" t="s">
        <v>3448</v>
      </c>
      <c r="C54">
        <v>2050.36</v>
      </c>
      <c r="D54">
        <v>0</v>
      </c>
    </row>
    <row r="55" spans="1:4">
      <c r="A55" s="585" t="s">
        <v>3449</v>
      </c>
      <c r="B55" t="s">
        <v>3450</v>
      </c>
      <c r="C55">
        <v>65086.12</v>
      </c>
      <c r="D55">
        <v>0</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47"/>
  <sheetViews>
    <sheetView workbookViewId="0">
      <selection activeCell="D2" sqref="D2"/>
    </sheetView>
  </sheetViews>
  <sheetFormatPr defaultRowHeight="13.2"/>
  <cols>
    <col min="1" max="1" width="13.109375" bestFit="1" customWidth="1"/>
    <col min="2" max="2" width="95.5546875" bestFit="1" customWidth="1"/>
    <col min="3" max="4" width="12" bestFit="1" customWidth="1"/>
  </cols>
  <sheetData>
    <row r="1" spans="1:4">
      <c r="A1" t="s">
        <v>3340</v>
      </c>
    </row>
    <row r="2" spans="1:4">
      <c r="A2" t="s">
        <v>3341</v>
      </c>
      <c r="B2" t="s">
        <v>3342</v>
      </c>
      <c r="C2" t="s">
        <v>3343</v>
      </c>
      <c r="D2" t="s">
        <v>3344</v>
      </c>
    </row>
    <row r="3" spans="1:4">
      <c r="A3" s="587" t="s">
        <v>3347</v>
      </c>
      <c r="B3" t="s">
        <v>3348</v>
      </c>
      <c r="C3">
        <v>7066706.1100000003</v>
      </c>
      <c r="D3">
        <v>0</v>
      </c>
    </row>
    <row r="4" spans="1:4">
      <c r="A4" s="587" t="s">
        <v>3451</v>
      </c>
      <c r="B4" t="s">
        <v>3452</v>
      </c>
      <c r="C4">
        <v>114850000</v>
      </c>
      <c r="D4">
        <v>0</v>
      </c>
    </row>
    <row r="5" spans="1:4">
      <c r="A5" s="587" t="s">
        <v>3453</v>
      </c>
      <c r="B5" t="s">
        <v>3454</v>
      </c>
      <c r="C5">
        <v>0</v>
      </c>
      <c r="D5">
        <v>2625709.84</v>
      </c>
    </row>
    <row r="6" spans="1:4">
      <c r="A6" s="587" t="s">
        <v>3455</v>
      </c>
      <c r="B6" t="s">
        <v>3456</v>
      </c>
      <c r="C6">
        <v>2564036</v>
      </c>
      <c r="D6">
        <v>0</v>
      </c>
    </row>
    <row r="7" spans="1:4">
      <c r="A7" s="587" t="s">
        <v>3457</v>
      </c>
      <c r="B7" t="s">
        <v>3458</v>
      </c>
      <c r="C7">
        <v>119204.31</v>
      </c>
      <c r="D7">
        <v>0</v>
      </c>
    </row>
    <row r="8" spans="1:4">
      <c r="A8" s="587" t="s">
        <v>3359</v>
      </c>
      <c r="B8" t="s">
        <v>3360</v>
      </c>
      <c r="C8">
        <v>26693.75</v>
      </c>
      <c r="D8">
        <v>0</v>
      </c>
    </row>
    <row r="9" spans="1:4">
      <c r="A9" s="587" t="s">
        <v>3459</v>
      </c>
      <c r="B9" t="s">
        <v>3460</v>
      </c>
      <c r="C9">
        <v>1515354.52</v>
      </c>
      <c r="D9">
        <v>0</v>
      </c>
    </row>
    <row r="10" spans="1:4">
      <c r="A10" s="587" t="s">
        <v>3365</v>
      </c>
      <c r="B10" t="s">
        <v>3366</v>
      </c>
      <c r="C10">
        <v>300000</v>
      </c>
      <c r="D10">
        <v>0</v>
      </c>
    </row>
    <row r="11" spans="1:4">
      <c r="A11" s="587" t="s">
        <v>3367</v>
      </c>
      <c r="B11" t="s">
        <v>3368</v>
      </c>
      <c r="C11">
        <v>10000</v>
      </c>
      <c r="D11">
        <v>0</v>
      </c>
    </row>
    <row r="12" spans="1:4">
      <c r="A12" s="592" t="s">
        <v>3369</v>
      </c>
      <c r="B12" t="s">
        <v>3370</v>
      </c>
      <c r="C12">
        <v>0</v>
      </c>
      <c r="D12">
        <v>8682991.9499999993</v>
      </c>
    </row>
    <row r="13" spans="1:4">
      <c r="A13" s="592" t="s">
        <v>3371</v>
      </c>
      <c r="B13" t="s">
        <v>3372</v>
      </c>
      <c r="C13">
        <v>1083812.44</v>
      </c>
      <c r="D13">
        <v>0</v>
      </c>
    </row>
    <row r="14" spans="1:4">
      <c r="A14" s="592" t="s">
        <v>3373</v>
      </c>
      <c r="B14" t="s">
        <v>3374</v>
      </c>
      <c r="C14">
        <v>0</v>
      </c>
      <c r="D14">
        <v>8805725.9299999997</v>
      </c>
    </row>
    <row r="15" spans="1:4">
      <c r="A15" s="592" t="s">
        <v>3375</v>
      </c>
      <c r="B15" t="s">
        <v>3376</v>
      </c>
      <c r="C15">
        <v>13975634.08</v>
      </c>
      <c r="D15">
        <v>0</v>
      </c>
    </row>
    <row r="16" spans="1:4">
      <c r="A16" s="592" t="s">
        <v>3377</v>
      </c>
      <c r="B16" t="s">
        <v>3378</v>
      </c>
      <c r="C16">
        <v>23149.37</v>
      </c>
      <c r="D16">
        <v>0</v>
      </c>
    </row>
    <row r="17" spans="1:4">
      <c r="A17" s="592" t="s">
        <v>3379</v>
      </c>
      <c r="B17" t="s">
        <v>3380</v>
      </c>
      <c r="C17">
        <v>981337.51</v>
      </c>
      <c r="D17">
        <v>0</v>
      </c>
    </row>
    <row r="18" spans="1:4">
      <c r="A18" s="592" t="s">
        <v>3461</v>
      </c>
      <c r="B18" t="s">
        <v>3462</v>
      </c>
      <c r="C18">
        <v>0</v>
      </c>
      <c r="D18">
        <v>14162.58</v>
      </c>
    </row>
    <row r="19" spans="1:4">
      <c r="A19" s="592" t="s">
        <v>3383</v>
      </c>
      <c r="B19" t="s">
        <v>3384</v>
      </c>
      <c r="C19">
        <v>0</v>
      </c>
      <c r="D19">
        <v>118905849.86</v>
      </c>
    </row>
    <row r="20" spans="1:4">
      <c r="A20" s="586" t="s">
        <v>3385</v>
      </c>
      <c r="B20" t="s">
        <v>3386</v>
      </c>
      <c r="C20">
        <v>0</v>
      </c>
      <c r="D20">
        <v>156861.79</v>
      </c>
    </row>
    <row r="21" spans="1:4">
      <c r="A21" s="586" t="s">
        <v>3387</v>
      </c>
      <c r="B21" t="s">
        <v>3388</v>
      </c>
      <c r="C21">
        <v>0</v>
      </c>
      <c r="D21">
        <v>23529.51</v>
      </c>
    </row>
    <row r="22" spans="1:4">
      <c r="A22" s="586" t="s">
        <v>3389</v>
      </c>
      <c r="B22" t="s">
        <v>3390</v>
      </c>
      <c r="C22">
        <v>0</v>
      </c>
      <c r="D22">
        <v>438760.58</v>
      </c>
    </row>
    <row r="23" spans="1:4">
      <c r="A23" s="586" t="s">
        <v>3391</v>
      </c>
      <c r="B23" t="s">
        <v>3392</v>
      </c>
      <c r="C23">
        <v>0</v>
      </c>
      <c r="D23">
        <v>15686.85</v>
      </c>
    </row>
    <row r="24" spans="1:4">
      <c r="A24" s="586" t="s">
        <v>3393</v>
      </c>
      <c r="B24" t="s">
        <v>3394</v>
      </c>
      <c r="C24">
        <v>0</v>
      </c>
      <c r="D24">
        <v>20352.53</v>
      </c>
    </row>
    <row r="25" spans="1:4">
      <c r="A25" s="586" t="s">
        <v>3399</v>
      </c>
      <c r="B25" t="s">
        <v>3400</v>
      </c>
      <c r="C25">
        <v>0</v>
      </c>
      <c r="D25">
        <v>231056.32</v>
      </c>
    </row>
    <row r="26" spans="1:4">
      <c r="A26" s="586" t="s">
        <v>3401</v>
      </c>
      <c r="B26" t="s">
        <v>3402</v>
      </c>
      <c r="C26">
        <v>0</v>
      </c>
      <c r="D26">
        <v>114212.24</v>
      </c>
    </row>
    <row r="27" spans="1:4">
      <c r="A27" s="586" t="s">
        <v>3405</v>
      </c>
      <c r="B27" t="s">
        <v>3406</v>
      </c>
      <c r="C27">
        <v>0</v>
      </c>
      <c r="D27">
        <v>0.38</v>
      </c>
    </row>
    <row r="28" spans="1:4">
      <c r="A28" s="593" t="s">
        <v>3463</v>
      </c>
      <c r="B28" t="s">
        <v>3464</v>
      </c>
      <c r="C28">
        <v>2625710</v>
      </c>
      <c r="D28">
        <v>0</v>
      </c>
    </row>
    <row r="29" spans="1:4">
      <c r="A29" s="593" t="s">
        <v>3465</v>
      </c>
      <c r="B29" t="s">
        <v>3466</v>
      </c>
      <c r="C29">
        <v>0</v>
      </c>
      <c r="D29">
        <v>40805.49</v>
      </c>
    </row>
    <row r="30" spans="1:4">
      <c r="A30" s="593" t="s">
        <v>3419</v>
      </c>
      <c r="B30" t="s">
        <v>3420</v>
      </c>
      <c r="C30">
        <v>0</v>
      </c>
      <c r="D30">
        <v>181532.9</v>
      </c>
    </row>
    <row r="31" spans="1:4">
      <c r="A31" s="593" t="s">
        <v>3467</v>
      </c>
      <c r="B31" t="s">
        <v>3468</v>
      </c>
      <c r="C31">
        <v>0</v>
      </c>
      <c r="D31">
        <v>70761</v>
      </c>
    </row>
    <row r="32" spans="1:4">
      <c r="A32" s="593" t="s">
        <v>3469</v>
      </c>
      <c r="B32" t="s">
        <v>3470</v>
      </c>
      <c r="C32">
        <v>0</v>
      </c>
      <c r="D32">
        <v>5302487.59</v>
      </c>
    </row>
    <row r="33" spans="1:4">
      <c r="A33" s="593" t="s">
        <v>3421</v>
      </c>
      <c r="B33" t="s">
        <v>3422</v>
      </c>
      <c r="C33">
        <v>0</v>
      </c>
      <c r="D33">
        <v>23149.37</v>
      </c>
    </row>
    <row r="34" spans="1:4">
      <c r="A34" s="593" t="s">
        <v>3423</v>
      </c>
      <c r="B34" t="s">
        <v>3424</v>
      </c>
      <c r="C34">
        <v>0</v>
      </c>
      <c r="D34">
        <v>981337.51</v>
      </c>
    </row>
    <row r="35" spans="1:4">
      <c r="A35" s="585" t="s">
        <v>3425</v>
      </c>
      <c r="B35" t="s">
        <v>3426</v>
      </c>
      <c r="C35">
        <v>915855.37</v>
      </c>
      <c r="D35">
        <v>0</v>
      </c>
    </row>
    <row r="36" spans="1:4">
      <c r="A36" s="585" t="s">
        <v>3427</v>
      </c>
      <c r="B36" t="s">
        <v>3428</v>
      </c>
      <c r="C36">
        <v>159358.98000000001</v>
      </c>
      <c r="D36">
        <v>0</v>
      </c>
    </row>
    <row r="37" spans="1:4">
      <c r="A37" s="585" t="s">
        <v>3429</v>
      </c>
      <c r="B37" t="s">
        <v>3430</v>
      </c>
      <c r="C37">
        <v>146536.88</v>
      </c>
      <c r="D37">
        <v>0</v>
      </c>
    </row>
    <row r="38" spans="1:4">
      <c r="A38" s="585" t="s">
        <v>3431</v>
      </c>
      <c r="B38" t="s">
        <v>3432</v>
      </c>
      <c r="C38">
        <v>100165.35</v>
      </c>
      <c r="D38">
        <v>0</v>
      </c>
    </row>
    <row r="39" spans="1:4">
      <c r="A39" s="585" t="s">
        <v>3433</v>
      </c>
      <c r="B39" t="s">
        <v>3434</v>
      </c>
      <c r="C39">
        <v>20352.310000000001</v>
      </c>
      <c r="D39">
        <v>0</v>
      </c>
    </row>
    <row r="40" spans="1:4">
      <c r="A40" s="585" t="s">
        <v>3471</v>
      </c>
      <c r="B40" t="s">
        <v>3472</v>
      </c>
      <c r="C40">
        <v>900</v>
      </c>
      <c r="D40">
        <v>0</v>
      </c>
    </row>
    <row r="41" spans="1:4">
      <c r="A41" s="585" t="s">
        <v>3437</v>
      </c>
      <c r="B41" t="s">
        <v>3438</v>
      </c>
      <c r="C41">
        <v>6836</v>
      </c>
      <c r="D41">
        <v>0</v>
      </c>
    </row>
    <row r="42" spans="1:4">
      <c r="A42" s="585" t="s">
        <v>3473</v>
      </c>
      <c r="B42" t="s">
        <v>3474</v>
      </c>
      <c r="C42">
        <v>14162.58</v>
      </c>
      <c r="D42">
        <v>0</v>
      </c>
    </row>
    <row r="43" spans="1:4">
      <c r="A43" s="585" t="s">
        <v>3441</v>
      </c>
      <c r="B43" t="s">
        <v>3442</v>
      </c>
      <c r="C43">
        <v>30605.56</v>
      </c>
      <c r="D43">
        <v>0</v>
      </c>
    </row>
    <row r="44" spans="1:4">
      <c r="A44" s="585" t="s">
        <v>3443</v>
      </c>
      <c r="B44" t="s">
        <v>3444</v>
      </c>
      <c r="C44">
        <v>86740.45</v>
      </c>
      <c r="D44">
        <v>0</v>
      </c>
    </row>
    <row r="45" spans="1:4">
      <c r="A45" s="585" t="s">
        <v>3445</v>
      </c>
      <c r="B45" t="s">
        <v>3446</v>
      </c>
      <c r="C45">
        <v>9279</v>
      </c>
      <c r="D45">
        <v>0</v>
      </c>
    </row>
    <row r="46" spans="1:4">
      <c r="A46" s="585" t="s">
        <v>3475</v>
      </c>
      <c r="B46" t="s">
        <v>3476</v>
      </c>
      <c r="C46">
        <v>499.98</v>
      </c>
      <c r="D46">
        <v>0</v>
      </c>
    </row>
    <row r="47" spans="1:4">
      <c r="A47" s="585" t="s">
        <v>3447</v>
      </c>
      <c r="B47" t="s">
        <v>3448</v>
      </c>
      <c r="C47">
        <v>2044.07</v>
      </c>
      <c r="D47">
        <v>0</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45"/>
  <sheetViews>
    <sheetView workbookViewId="0">
      <selection activeCell="F1" sqref="F1"/>
    </sheetView>
  </sheetViews>
  <sheetFormatPr defaultRowHeight="13.2"/>
  <cols>
    <col min="1" max="1" width="13.109375" bestFit="1" customWidth="1"/>
    <col min="2" max="2" width="95.5546875" bestFit="1" customWidth="1"/>
    <col min="3" max="3" width="11" bestFit="1" customWidth="1"/>
    <col min="4" max="4" width="12" bestFit="1" customWidth="1"/>
  </cols>
  <sheetData>
    <row r="1" spans="1:4">
      <c r="A1" t="s">
        <v>3340</v>
      </c>
    </row>
    <row r="2" spans="1:4">
      <c r="A2" t="s">
        <v>3341</v>
      </c>
      <c r="B2" t="s">
        <v>3342</v>
      </c>
      <c r="C2" t="s">
        <v>3343</v>
      </c>
      <c r="D2" t="s">
        <v>3344</v>
      </c>
    </row>
    <row r="3" spans="1:4">
      <c r="A3" s="589" t="s">
        <v>3347</v>
      </c>
      <c r="B3" t="s">
        <v>3348</v>
      </c>
      <c r="C3">
        <v>2069199.49</v>
      </c>
      <c r="D3">
        <v>0</v>
      </c>
    </row>
    <row r="4" spans="1:4">
      <c r="A4" s="589" t="s">
        <v>3451</v>
      </c>
      <c r="B4" t="s">
        <v>3452</v>
      </c>
      <c r="C4">
        <v>64200000</v>
      </c>
      <c r="D4">
        <v>0</v>
      </c>
    </row>
    <row r="5" spans="1:4">
      <c r="A5" s="589" t="s">
        <v>3453</v>
      </c>
      <c r="B5" t="s">
        <v>3454</v>
      </c>
      <c r="C5">
        <v>0</v>
      </c>
      <c r="D5">
        <v>1373860.24</v>
      </c>
    </row>
    <row r="6" spans="1:4">
      <c r="A6" s="589" t="s">
        <v>3455</v>
      </c>
      <c r="B6" t="s">
        <v>3456</v>
      </c>
      <c r="C6">
        <v>1405371</v>
      </c>
      <c r="D6">
        <v>0</v>
      </c>
    </row>
    <row r="7" spans="1:4">
      <c r="A7" s="589" t="s">
        <v>3457</v>
      </c>
      <c r="B7" t="s">
        <v>3458</v>
      </c>
      <c r="C7">
        <v>211242.21</v>
      </c>
      <c r="D7">
        <v>0</v>
      </c>
    </row>
    <row r="8" spans="1:4">
      <c r="A8" s="589" t="s">
        <v>3359</v>
      </c>
      <c r="B8" t="s">
        <v>3360</v>
      </c>
      <c r="C8">
        <v>5268.01</v>
      </c>
      <c r="D8">
        <v>0</v>
      </c>
    </row>
    <row r="9" spans="1:4">
      <c r="A9" s="589" t="s">
        <v>3459</v>
      </c>
      <c r="B9" t="s">
        <v>3460</v>
      </c>
      <c r="C9">
        <v>742448.36</v>
      </c>
      <c r="D9">
        <v>0</v>
      </c>
    </row>
    <row r="10" spans="1:4">
      <c r="A10" s="589" t="s">
        <v>3365</v>
      </c>
      <c r="B10" t="s">
        <v>3366</v>
      </c>
      <c r="C10">
        <v>100000</v>
      </c>
      <c r="D10">
        <v>0</v>
      </c>
    </row>
    <row r="11" spans="1:4">
      <c r="A11" s="589" t="s">
        <v>3367</v>
      </c>
      <c r="B11" t="s">
        <v>3368</v>
      </c>
      <c r="C11">
        <v>10000</v>
      </c>
      <c r="D11">
        <v>0</v>
      </c>
    </row>
    <row r="12" spans="1:4">
      <c r="A12" s="586" t="s">
        <v>3369</v>
      </c>
      <c r="B12" t="s">
        <v>3370</v>
      </c>
      <c r="C12">
        <v>0</v>
      </c>
      <c r="D12">
        <v>2112904.16</v>
      </c>
    </row>
    <row r="13" spans="1:4">
      <c r="A13" s="586" t="s">
        <v>3371</v>
      </c>
      <c r="B13" t="s">
        <v>3372</v>
      </c>
      <c r="C13">
        <v>231558.24</v>
      </c>
      <c r="D13">
        <v>0</v>
      </c>
    </row>
    <row r="14" spans="1:4">
      <c r="A14" s="586" t="s">
        <v>3373</v>
      </c>
      <c r="B14" t="s">
        <v>3374</v>
      </c>
      <c r="C14">
        <v>0</v>
      </c>
      <c r="D14">
        <v>1610876.19</v>
      </c>
    </row>
    <row r="15" spans="1:4">
      <c r="A15" s="586" t="s">
        <v>3375</v>
      </c>
      <c r="B15" t="s">
        <v>3376</v>
      </c>
      <c r="C15">
        <v>6638773.5</v>
      </c>
      <c r="D15">
        <v>0</v>
      </c>
    </row>
    <row r="16" spans="1:4">
      <c r="A16" s="586" t="s">
        <v>3377</v>
      </c>
      <c r="B16" t="s">
        <v>3378</v>
      </c>
      <c r="C16">
        <v>0</v>
      </c>
      <c r="D16">
        <v>31662.04</v>
      </c>
    </row>
    <row r="17" spans="1:6">
      <c r="A17" s="586" t="s">
        <v>3379</v>
      </c>
      <c r="B17" t="s">
        <v>3380</v>
      </c>
      <c r="C17">
        <v>0</v>
      </c>
      <c r="D17">
        <v>1122638.82</v>
      </c>
    </row>
    <row r="18" spans="1:6">
      <c r="A18" s="586" t="s">
        <v>3383</v>
      </c>
      <c r="B18" t="s">
        <v>3384</v>
      </c>
      <c r="C18">
        <v>0</v>
      </c>
      <c r="D18">
        <v>69062483.290000007</v>
      </c>
    </row>
    <row r="19" spans="1:6">
      <c r="A19" s="594" t="s">
        <v>3385</v>
      </c>
      <c r="B19" t="s">
        <v>3386</v>
      </c>
      <c r="C19">
        <v>0</v>
      </c>
      <c r="D19">
        <v>85487.66</v>
      </c>
    </row>
    <row r="20" spans="1:6">
      <c r="A20" s="594" t="s">
        <v>3387</v>
      </c>
      <c r="B20" t="s">
        <v>3388</v>
      </c>
      <c r="C20">
        <v>0</v>
      </c>
      <c r="D20">
        <v>12823.18</v>
      </c>
    </row>
    <row r="21" spans="1:6">
      <c r="A21" s="594" t="s">
        <v>3389</v>
      </c>
      <c r="B21" t="s">
        <v>3390</v>
      </c>
      <c r="C21">
        <v>0</v>
      </c>
      <c r="D21">
        <v>272123.52000000002</v>
      </c>
    </row>
    <row r="22" spans="1:6">
      <c r="A22" s="594" t="s">
        <v>3391</v>
      </c>
      <c r="B22" t="s">
        <v>3392</v>
      </c>
      <c r="C22">
        <v>0</v>
      </c>
      <c r="D22">
        <v>8547.23</v>
      </c>
    </row>
    <row r="23" spans="1:6">
      <c r="A23" s="594" t="s">
        <v>3393</v>
      </c>
      <c r="B23" t="s">
        <v>3394</v>
      </c>
      <c r="C23">
        <v>0</v>
      </c>
      <c r="D23">
        <v>11593.38</v>
      </c>
    </row>
    <row r="24" spans="1:6">
      <c r="A24" s="594" t="s">
        <v>3477</v>
      </c>
      <c r="B24" t="s">
        <v>3478</v>
      </c>
      <c r="C24">
        <v>0</v>
      </c>
      <c r="D24">
        <v>900</v>
      </c>
    </row>
    <row r="25" spans="1:6">
      <c r="A25" s="594" t="s">
        <v>3399</v>
      </c>
      <c r="B25" t="s">
        <v>3400</v>
      </c>
      <c r="C25">
        <v>0</v>
      </c>
      <c r="D25">
        <v>120393.22</v>
      </c>
    </row>
    <row r="26" spans="1:6">
      <c r="A26" s="594" t="s">
        <v>3401</v>
      </c>
      <c r="B26" t="s">
        <v>3402</v>
      </c>
      <c r="C26">
        <v>0</v>
      </c>
      <c r="D26">
        <v>67173.86</v>
      </c>
    </row>
    <row r="27" spans="1:6">
      <c r="A27" s="594" t="s">
        <v>3479</v>
      </c>
      <c r="B27" t="s">
        <v>3480</v>
      </c>
      <c r="C27">
        <v>0</v>
      </c>
      <c r="D27">
        <v>232</v>
      </c>
    </row>
    <row r="28" spans="1:6">
      <c r="A28" s="594" t="s">
        <v>3405</v>
      </c>
      <c r="B28" t="s">
        <v>3406</v>
      </c>
      <c r="C28">
        <v>0.09</v>
      </c>
      <c r="D28">
        <v>0</v>
      </c>
    </row>
    <row r="29" spans="1:6">
      <c r="A29" s="588" t="s">
        <v>3463</v>
      </c>
      <c r="B29" t="s">
        <v>3464</v>
      </c>
      <c r="C29">
        <v>1373860</v>
      </c>
      <c r="D29">
        <v>0</v>
      </c>
    </row>
    <row r="30" spans="1:6">
      <c r="A30" s="588" t="s">
        <v>3465</v>
      </c>
      <c r="B30" t="s">
        <v>3466</v>
      </c>
      <c r="C30">
        <v>0</v>
      </c>
      <c r="D30">
        <v>146929.01999999999</v>
      </c>
    </row>
    <row r="31" spans="1:6">
      <c r="A31" s="588" t="s">
        <v>3419</v>
      </c>
      <c r="B31" t="s">
        <v>3420</v>
      </c>
      <c r="C31">
        <v>0</v>
      </c>
      <c r="D31">
        <v>142481.37</v>
      </c>
    </row>
    <row r="32" spans="1:6">
      <c r="A32" s="588" t="s">
        <v>3469</v>
      </c>
      <c r="B32" t="s">
        <v>3470</v>
      </c>
      <c r="C32">
        <v>0</v>
      </c>
      <c r="D32">
        <v>2811603.46</v>
      </c>
      <c r="F32">
        <f>SUM(D30:D32)</f>
        <v>3101013.85</v>
      </c>
    </row>
    <row r="33" spans="1:4">
      <c r="A33" s="588" t="s">
        <v>3421</v>
      </c>
      <c r="B33" t="s">
        <v>3422</v>
      </c>
      <c r="C33">
        <v>31662.04</v>
      </c>
      <c r="D33">
        <v>0</v>
      </c>
    </row>
    <row r="34" spans="1:4">
      <c r="A34" s="588" t="s">
        <v>3423</v>
      </c>
      <c r="B34" t="s">
        <v>3424</v>
      </c>
      <c r="C34">
        <v>1122638.82</v>
      </c>
      <c r="D34">
        <v>0</v>
      </c>
    </row>
    <row r="35" spans="1:4">
      <c r="A35" s="585" t="s">
        <v>3425</v>
      </c>
      <c r="B35" t="s">
        <v>3426</v>
      </c>
      <c r="C35">
        <v>521663.38</v>
      </c>
      <c r="D35">
        <v>0</v>
      </c>
    </row>
    <row r="36" spans="1:4">
      <c r="A36" s="585" t="s">
        <v>3427</v>
      </c>
      <c r="B36" t="s">
        <v>3428</v>
      </c>
      <c r="C36">
        <v>90769.39</v>
      </c>
      <c r="D36">
        <v>0</v>
      </c>
    </row>
    <row r="37" spans="1:4">
      <c r="A37" s="585" t="s">
        <v>3429</v>
      </c>
      <c r="B37" t="s">
        <v>3430</v>
      </c>
      <c r="C37">
        <v>83466.100000000006</v>
      </c>
      <c r="D37">
        <v>0</v>
      </c>
    </row>
    <row r="38" spans="1:4">
      <c r="A38" s="585" t="s">
        <v>3431</v>
      </c>
      <c r="B38" t="s">
        <v>3432</v>
      </c>
      <c r="C38">
        <v>57129.71</v>
      </c>
      <c r="D38">
        <v>0</v>
      </c>
    </row>
    <row r="39" spans="1:4">
      <c r="A39" s="585" t="s">
        <v>3433</v>
      </c>
      <c r="B39" t="s">
        <v>3434</v>
      </c>
      <c r="C39">
        <v>11592.51</v>
      </c>
      <c r="D39">
        <v>0</v>
      </c>
    </row>
    <row r="40" spans="1:4">
      <c r="A40" s="585" t="s">
        <v>3471</v>
      </c>
      <c r="B40" t="s">
        <v>3472</v>
      </c>
      <c r="C40">
        <v>900</v>
      </c>
      <c r="D40">
        <v>0</v>
      </c>
    </row>
    <row r="41" spans="1:4">
      <c r="A41" s="585" t="s">
        <v>3441</v>
      </c>
      <c r="B41" t="s">
        <v>3442</v>
      </c>
      <c r="C41">
        <v>17200.310000000001</v>
      </c>
      <c r="D41">
        <v>0</v>
      </c>
    </row>
    <row r="42" spans="1:4">
      <c r="A42" s="585" t="s">
        <v>3443</v>
      </c>
      <c r="B42" t="s">
        <v>3444</v>
      </c>
      <c r="C42">
        <v>49485.02</v>
      </c>
      <c r="D42">
        <v>0</v>
      </c>
    </row>
    <row r="43" spans="1:4">
      <c r="A43" s="585" t="s">
        <v>3445</v>
      </c>
      <c r="B43" t="s">
        <v>3446</v>
      </c>
      <c r="C43">
        <v>5974</v>
      </c>
      <c r="D43">
        <v>0</v>
      </c>
    </row>
    <row r="44" spans="1:4">
      <c r="A44" s="585" t="s">
        <v>3475</v>
      </c>
      <c r="B44" t="s">
        <v>3476</v>
      </c>
      <c r="C44">
        <v>12415.91</v>
      </c>
      <c r="D44">
        <v>0</v>
      </c>
    </row>
    <row r="45" spans="1:4">
      <c r="A45" s="585" t="s">
        <v>3447</v>
      </c>
      <c r="B45" t="s">
        <v>3448</v>
      </c>
      <c r="C45">
        <v>2094.54</v>
      </c>
      <c r="D45">
        <v>0</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41" workbookViewId="0">
      <selection activeCell="J14" sqref="J14"/>
    </sheetView>
  </sheetViews>
  <sheetFormatPr defaultRowHeight="13.2"/>
  <cols>
    <col min="1" max="1" width="13.109375" bestFit="1" customWidth="1"/>
    <col min="2" max="2" width="67.88671875" bestFit="1" customWidth="1"/>
    <col min="3" max="4" width="15" style="2367" bestFit="1" customWidth="1"/>
    <col min="5" max="5" width="11" bestFit="1" customWidth="1"/>
    <col min="7" max="7" width="12.88671875" bestFit="1" customWidth="1"/>
    <col min="8" max="8" width="11.44140625" bestFit="1" customWidth="1"/>
  </cols>
  <sheetData>
    <row r="1" spans="1:8">
      <c r="A1" s="2317" t="s">
        <v>3341</v>
      </c>
      <c r="B1" s="2317" t="s">
        <v>3342</v>
      </c>
      <c r="C1" s="2367" t="s">
        <v>3343</v>
      </c>
      <c r="D1" s="2367" t="s">
        <v>3344</v>
      </c>
    </row>
    <row r="2" spans="1:8">
      <c r="A2" s="585" t="s">
        <v>3948</v>
      </c>
      <c r="B2" t="s">
        <v>3949</v>
      </c>
      <c r="C2" s="2367">
        <v>4861.38</v>
      </c>
      <c r="D2" s="2367">
        <v>0</v>
      </c>
      <c r="E2" t="str">
        <f>VLOOKUP(A2,eqity!$A$3:$B$97,1,0)</f>
        <v>010100100008</v>
      </c>
      <c r="H2" s="2367">
        <v>1000</v>
      </c>
    </row>
    <row r="3" spans="1:8">
      <c r="A3" s="585" t="s">
        <v>4385</v>
      </c>
      <c r="B3" t="s">
        <v>4439</v>
      </c>
      <c r="C3" s="2367">
        <v>10276.86</v>
      </c>
      <c r="D3" s="2367">
        <v>0</v>
      </c>
      <c r="E3" t="str">
        <f>VLOOKUP(A3,eqity!$A$3:$B$97,1,0)</f>
        <v>010100100023</v>
      </c>
    </row>
    <row r="4" spans="1:8">
      <c r="A4" s="585" t="s">
        <v>4387</v>
      </c>
      <c r="B4" t="s">
        <v>4388</v>
      </c>
      <c r="C4" s="2367">
        <v>1216131.01</v>
      </c>
      <c r="D4" s="2367">
        <v>0</v>
      </c>
      <c r="E4" t="str">
        <f>VLOOKUP(A4,eqity!$A$3:$B$97,1,0)</f>
        <v>010100100054</v>
      </c>
    </row>
    <row r="5" spans="1:8">
      <c r="A5" s="585" t="s">
        <v>3345</v>
      </c>
      <c r="B5" t="s">
        <v>3346</v>
      </c>
      <c r="C5" s="2367">
        <v>1122023.67</v>
      </c>
      <c r="D5" s="2367">
        <v>0</v>
      </c>
      <c r="E5" t="str">
        <f>VLOOKUP(A5,eqity!$A$3:$B$97,1,0)</f>
        <v>010100100057</v>
      </c>
    </row>
    <row r="6" spans="1:8">
      <c r="A6" s="585" t="s">
        <v>3347</v>
      </c>
      <c r="B6" t="s">
        <v>3348</v>
      </c>
      <c r="C6" s="2367">
        <v>2709270.46</v>
      </c>
      <c r="D6" s="2367">
        <v>0</v>
      </c>
      <c r="E6" t="str">
        <f>VLOOKUP(A6,eqity!$A$3:$B$97,1,0)</f>
        <v>010100100058</v>
      </c>
    </row>
    <row r="7" spans="1:8">
      <c r="A7" s="585" t="s">
        <v>3503</v>
      </c>
      <c r="B7" t="s">
        <v>3504</v>
      </c>
      <c r="C7" s="2367">
        <v>30035.77</v>
      </c>
      <c r="D7" s="2367">
        <v>0</v>
      </c>
      <c r="E7" t="str">
        <f>VLOOKUP(A7,eqity!$A$3:$B$97,1,0)</f>
        <v>010100100059</v>
      </c>
    </row>
    <row r="8" spans="1:8">
      <c r="A8" s="585" t="s">
        <v>3505</v>
      </c>
      <c r="B8" t="s">
        <v>3506</v>
      </c>
      <c r="C8" s="2367">
        <v>23492.1</v>
      </c>
      <c r="D8" s="2367">
        <v>0</v>
      </c>
      <c r="E8" t="str">
        <f>VLOOKUP(A8,eqity!$A$3:$B$97,1,0)</f>
        <v>010100100060</v>
      </c>
    </row>
    <row r="9" spans="1:8">
      <c r="A9" s="585" t="s">
        <v>3507</v>
      </c>
      <c r="B9" t="s">
        <v>3508</v>
      </c>
      <c r="C9" s="2367">
        <v>12898859.630000001</v>
      </c>
      <c r="D9" s="2367">
        <v>0</v>
      </c>
      <c r="E9" t="str">
        <f>VLOOKUP(A9,eqity!$A$3:$B$97,1,0)</f>
        <v>010100100065</v>
      </c>
    </row>
    <row r="10" spans="1:8">
      <c r="A10" s="585" t="s">
        <v>3951</v>
      </c>
      <c r="B10" t="s">
        <v>3952</v>
      </c>
      <c r="C10" s="2367">
        <v>7126.03</v>
      </c>
      <c r="D10" s="2367">
        <v>0</v>
      </c>
      <c r="E10" t="str">
        <f>VLOOKUP(A10,eqity!$A$3:$B$97,1,0)</f>
        <v>010100100068</v>
      </c>
    </row>
    <row r="11" spans="1:8">
      <c r="A11" s="585" t="s">
        <v>3953</v>
      </c>
      <c r="B11" t="s">
        <v>3954</v>
      </c>
      <c r="C11" s="2367">
        <v>199292.93</v>
      </c>
      <c r="D11" s="2367">
        <v>0</v>
      </c>
      <c r="E11" t="str">
        <f>VLOOKUP(A11,eqity!$A$3:$B$97,1,0)</f>
        <v>010100100074</v>
      </c>
    </row>
    <row r="12" spans="1:8">
      <c r="A12" s="585" t="s">
        <v>3958</v>
      </c>
      <c r="B12" t="s">
        <v>3959</v>
      </c>
      <c r="C12" s="2367">
        <v>983581.72</v>
      </c>
      <c r="D12" s="2367">
        <v>0</v>
      </c>
      <c r="E12" t="str">
        <f>VLOOKUP(A12,eqity!$A$3:$B$97,1,0)</f>
        <v>010100100100</v>
      </c>
    </row>
    <row r="13" spans="1:8">
      <c r="A13" s="585" t="s">
        <v>3349</v>
      </c>
      <c r="B13" t="s">
        <v>3350</v>
      </c>
      <c r="C13" s="2367">
        <v>724754384.40999997</v>
      </c>
      <c r="D13" s="2367">
        <v>0</v>
      </c>
      <c r="E13" t="str">
        <f>VLOOKUP(A13,eqity!$A$3:$B$97,1,0)</f>
        <v>010300100001</v>
      </c>
    </row>
    <row r="14" spans="1:8">
      <c r="A14" s="585" t="s">
        <v>3351</v>
      </c>
      <c r="B14" t="s">
        <v>3352</v>
      </c>
      <c r="C14" s="2367">
        <v>0</v>
      </c>
      <c r="D14" s="2367">
        <v>66889005.079999998</v>
      </c>
      <c r="E14" t="str">
        <f>VLOOKUP(A14,eqity!$A$3:$B$97,1,0)</f>
        <v>010300100002</v>
      </c>
    </row>
    <row r="15" spans="1:8">
      <c r="A15" s="585" t="s">
        <v>3355</v>
      </c>
      <c r="B15" t="s">
        <v>3356</v>
      </c>
      <c r="C15" s="2367">
        <v>0.01</v>
      </c>
      <c r="D15" s="2367">
        <v>0</v>
      </c>
      <c r="E15" t="str">
        <f>VLOOKUP(A15,eqity!$A$3:$B$97,1,0)</f>
        <v>010301000002</v>
      </c>
    </row>
    <row r="16" spans="1:8">
      <c r="A16" s="585" t="s">
        <v>3357</v>
      </c>
      <c r="B16" t="s">
        <v>3358</v>
      </c>
      <c r="C16" s="2367">
        <v>1704995.38</v>
      </c>
      <c r="D16" s="2367">
        <v>0</v>
      </c>
      <c r="E16" t="str">
        <f>VLOOKUP(A16,eqity!$A$3:$B$97,1,0)</f>
        <v>010500100001</v>
      </c>
    </row>
    <row r="17" spans="1:5">
      <c r="A17" s="585" t="s">
        <v>4031</v>
      </c>
      <c r="B17" t="s">
        <v>4032</v>
      </c>
      <c r="C17" s="2367">
        <v>0</v>
      </c>
      <c r="D17" s="2367">
        <v>106</v>
      </c>
      <c r="E17" t="e">
        <f>VLOOKUP(A17,eqity!$A$3:$B$97,1,0)</f>
        <v>#N/A</v>
      </c>
    </row>
    <row r="18" spans="1:5">
      <c r="A18" s="585" t="s">
        <v>3513</v>
      </c>
      <c r="B18" t="s">
        <v>3514</v>
      </c>
      <c r="C18" s="2367">
        <v>0.93</v>
      </c>
      <c r="D18" s="2367">
        <v>0</v>
      </c>
      <c r="E18" t="str">
        <f>VLOOKUP(A18,eqity!$A$3:$B$97,1,0)</f>
        <v>010601100037</v>
      </c>
    </row>
    <row r="19" spans="1:5">
      <c r="A19" s="585" t="s">
        <v>3515</v>
      </c>
      <c r="B19" t="s">
        <v>3516</v>
      </c>
      <c r="C19" s="2367">
        <v>0</v>
      </c>
      <c r="D19" s="2367">
        <v>0.53</v>
      </c>
      <c r="E19" t="str">
        <f>VLOOKUP(A19,eqity!$A$3:$B$97,1,0)</f>
        <v>010601100038</v>
      </c>
    </row>
    <row r="20" spans="1:5">
      <c r="A20" s="585" t="s">
        <v>3962</v>
      </c>
      <c r="B20" t="s">
        <v>3963</v>
      </c>
      <c r="C20" s="2367">
        <v>67791.009999999995</v>
      </c>
      <c r="D20" s="2367">
        <v>0</v>
      </c>
      <c r="E20" t="str">
        <f>VLOOKUP(A20,eqity!$A$3:$B$97,1,0)</f>
        <v>010601100040</v>
      </c>
    </row>
    <row r="21" spans="1:5">
      <c r="A21" s="585" t="s">
        <v>4006</v>
      </c>
      <c r="B21" t="s">
        <v>4007</v>
      </c>
      <c r="C21" s="2367">
        <v>69.87</v>
      </c>
      <c r="D21" s="2367">
        <v>0</v>
      </c>
      <c r="E21" t="str">
        <f>VLOOKUP(A21,eqity!$A$3:$B$97,1,0)</f>
        <v>010601100074</v>
      </c>
    </row>
    <row r="22" spans="1:5">
      <c r="A22" s="585" t="s">
        <v>3517</v>
      </c>
      <c r="B22" t="s">
        <v>3518</v>
      </c>
      <c r="C22" s="2367">
        <v>4821467.42</v>
      </c>
      <c r="D22" s="2367">
        <v>0</v>
      </c>
      <c r="E22" t="str">
        <f>VLOOKUP(A22,eqity!$A$3:$B$97,1,0)</f>
        <v>010602100001</v>
      </c>
    </row>
    <row r="23" spans="1:5">
      <c r="A23" s="585" t="s">
        <v>3964</v>
      </c>
      <c r="B23" t="s">
        <v>3957</v>
      </c>
      <c r="C23" s="2367">
        <v>5821.18</v>
      </c>
      <c r="D23" s="2367">
        <v>0</v>
      </c>
      <c r="E23" t="str">
        <f>VLOOKUP(A23,eqity!$A$3:$B$97,1,0)</f>
        <v>010700300001</v>
      </c>
    </row>
    <row r="24" spans="1:5">
      <c r="A24" s="585" t="s">
        <v>3361</v>
      </c>
      <c r="B24" t="s">
        <v>3362</v>
      </c>
      <c r="C24" s="2367">
        <v>87213.01</v>
      </c>
      <c r="D24" s="2367">
        <v>0</v>
      </c>
      <c r="E24" t="str">
        <f>VLOOKUP(A24,eqity!$A$3:$B$97,1,0)</f>
        <v>010700400001</v>
      </c>
    </row>
    <row r="25" spans="1:5">
      <c r="A25" s="585" t="s">
        <v>3363</v>
      </c>
      <c r="B25" t="s">
        <v>3364</v>
      </c>
      <c r="C25" s="2367">
        <v>2500000</v>
      </c>
      <c r="D25" s="2367">
        <v>0</v>
      </c>
      <c r="E25" t="str">
        <f>VLOOKUP(A25,eqity!$A$3:$B$97,1,0)</f>
        <v>010700500001</v>
      </c>
    </row>
    <row r="26" spans="1:5">
      <c r="A26" s="585" t="s">
        <v>3365</v>
      </c>
      <c r="B26" t="s">
        <v>3366</v>
      </c>
      <c r="C26" s="2367">
        <v>201000</v>
      </c>
      <c r="D26" s="2367">
        <v>0</v>
      </c>
      <c r="E26" t="str">
        <f>VLOOKUP(A26,eqity!$A$3:$B$97,1,0)</f>
        <v>010700600001</v>
      </c>
    </row>
    <row r="27" spans="1:5">
      <c r="A27" s="585" t="s">
        <v>3367</v>
      </c>
      <c r="B27" t="s">
        <v>3368</v>
      </c>
      <c r="C27" s="2367">
        <v>27522.5</v>
      </c>
      <c r="D27" s="2367">
        <v>0</v>
      </c>
      <c r="E27" t="str">
        <f>VLOOKUP(A27,eqity!$A$3:$B$97,1,0)</f>
        <v>010900200001</v>
      </c>
    </row>
    <row r="28" spans="1:5">
      <c r="A28" s="585" t="s">
        <v>4440</v>
      </c>
      <c r="B28" t="s">
        <v>4441</v>
      </c>
      <c r="C28" s="2367">
        <v>1431678.2</v>
      </c>
      <c r="D28" s="2367">
        <v>0</v>
      </c>
      <c r="E28" t="str">
        <f>VLOOKUP(A28,eqity!$A$3:$B$97,1,0)</f>
        <v>011400100001</v>
      </c>
    </row>
    <row r="29" spans="1:5">
      <c r="A29" s="585" t="s">
        <v>4389</v>
      </c>
      <c r="B29" t="s">
        <v>4390</v>
      </c>
      <c r="C29" s="2367">
        <v>2400</v>
      </c>
      <c r="D29" s="2367">
        <v>0</v>
      </c>
      <c r="E29" t="str">
        <f>VLOOKUP(A29,eqity!$A$3:$B$97,1,0)</f>
        <v>011500100002</v>
      </c>
    </row>
    <row r="30" spans="1:5">
      <c r="A30" s="585" t="s">
        <v>4442</v>
      </c>
      <c r="B30" t="s">
        <v>4443</v>
      </c>
      <c r="C30" s="2367">
        <v>285133</v>
      </c>
      <c r="D30" s="2367">
        <v>0</v>
      </c>
      <c r="E30" t="str">
        <f>VLOOKUP(A30,eqity!$A$3:$B$97,1,0)</f>
        <v>01190010001</v>
      </c>
    </row>
    <row r="31" spans="1:5">
      <c r="A31" s="585" t="s">
        <v>3369</v>
      </c>
      <c r="B31" t="s">
        <v>3370</v>
      </c>
      <c r="C31" s="2367">
        <v>0</v>
      </c>
      <c r="D31" s="2367">
        <v>37795147.780000001</v>
      </c>
      <c r="E31" t="str">
        <f>VLOOKUP(A31,eqity!$A$3:$B$97,1,0)</f>
        <v>020100100001</v>
      </c>
    </row>
    <row r="32" spans="1:5">
      <c r="A32" s="585" t="s">
        <v>3371</v>
      </c>
      <c r="B32" t="s">
        <v>3372</v>
      </c>
      <c r="C32" s="2367">
        <v>19978730.260000002</v>
      </c>
      <c r="D32" s="2367">
        <v>0</v>
      </c>
      <c r="E32" t="str">
        <f>VLOOKUP(A32,eqity!$A$3:$B$97,1,0)</f>
        <v>020100200001</v>
      </c>
    </row>
    <row r="33" spans="1:5">
      <c r="A33" s="585" t="s">
        <v>3373</v>
      </c>
      <c r="B33" t="s">
        <v>3374</v>
      </c>
      <c r="C33" s="2367">
        <v>0</v>
      </c>
      <c r="D33" s="2367">
        <v>4595303.1100000003</v>
      </c>
      <c r="E33" t="str">
        <f>VLOOKUP(A33,eqity!$A$3:$B$97,1,0)</f>
        <v>020100300001</v>
      </c>
    </row>
    <row r="34" spans="1:5">
      <c r="A34" s="585" t="s">
        <v>3375</v>
      </c>
      <c r="B34" t="s">
        <v>3376</v>
      </c>
      <c r="C34" s="2367">
        <v>21631433.48</v>
      </c>
      <c r="D34" s="2367">
        <v>0</v>
      </c>
      <c r="E34" t="str">
        <f>VLOOKUP(A34,eqity!$A$3:$B$97,1,0)</f>
        <v>020100400001</v>
      </c>
    </row>
    <row r="35" spans="1:5">
      <c r="A35" s="585" t="s">
        <v>3377</v>
      </c>
      <c r="B35" t="s">
        <v>3378</v>
      </c>
      <c r="C35" s="2367">
        <v>1788935</v>
      </c>
      <c r="D35" s="2367">
        <v>0</v>
      </c>
      <c r="E35" t="str">
        <f>VLOOKUP(A35,eqity!$A$3:$B$97,1,0)</f>
        <v>020200100001</v>
      </c>
    </row>
    <row r="36" spans="1:5">
      <c r="A36" s="585" t="s">
        <v>3379</v>
      </c>
      <c r="B36" t="s">
        <v>3380</v>
      </c>
      <c r="C36" s="2367">
        <v>0</v>
      </c>
      <c r="D36" s="2367">
        <v>1098604.93</v>
      </c>
      <c r="E36" t="str">
        <f>VLOOKUP(A36,eqity!$A$3:$B$97,1,0)</f>
        <v>020200200001</v>
      </c>
    </row>
    <row r="37" spans="1:5">
      <c r="A37" s="585" t="s">
        <v>3383</v>
      </c>
      <c r="B37" t="s">
        <v>3384</v>
      </c>
      <c r="C37" s="2367">
        <v>0</v>
      </c>
      <c r="D37" s="2367">
        <v>721872442.44000006</v>
      </c>
      <c r="E37" t="str">
        <f>VLOOKUP(A37,eqity!$A$3:$B$97,1,0)</f>
        <v>020500100001</v>
      </c>
    </row>
    <row r="38" spans="1:5">
      <c r="A38" s="585" t="s">
        <v>3385</v>
      </c>
      <c r="B38" t="s">
        <v>3386</v>
      </c>
      <c r="C38" s="2367">
        <v>0</v>
      </c>
      <c r="D38" s="2367">
        <v>879765.65</v>
      </c>
      <c r="E38" t="str">
        <f>VLOOKUP(A38,eqity!$A$3:$B$97,1,0)</f>
        <v>030100100001</v>
      </c>
    </row>
    <row r="39" spans="1:5">
      <c r="A39" s="585" t="s">
        <v>3387</v>
      </c>
      <c r="B39" t="s">
        <v>3388</v>
      </c>
      <c r="C39" s="2367">
        <v>0</v>
      </c>
      <c r="D39" s="2367">
        <v>114249.28</v>
      </c>
      <c r="E39" t="str">
        <f>VLOOKUP(A39,eqity!$A$3:$B$97,1,0)</f>
        <v>030100600001</v>
      </c>
    </row>
    <row r="40" spans="1:5">
      <c r="A40" s="585" t="s">
        <v>3389</v>
      </c>
      <c r="B40" t="s">
        <v>3390</v>
      </c>
      <c r="C40" s="2367">
        <v>0</v>
      </c>
      <c r="D40" s="2367">
        <v>1450564.08</v>
      </c>
      <c r="E40" t="str">
        <f>VLOOKUP(A40,eqity!$A$3:$B$97,1,0)</f>
        <v>030100700001</v>
      </c>
    </row>
    <row r="41" spans="1:5">
      <c r="A41" s="585" t="s">
        <v>3519</v>
      </c>
      <c r="B41" t="s">
        <v>3520</v>
      </c>
      <c r="C41" s="2367">
        <v>0</v>
      </c>
      <c r="D41" s="2367">
        <v>10321.66</v>
      </c>
      <c r="E41" t="str">
        <f>VLOOKUP(A41,eqity!$A$3:$B$97,1,0)</f>
        <v>030100800001</v>
      </c>
    </row>
    <row r="42" spans="1:5">
      <c r="A42" s="585" t="s">
        <v>3391</v>
      </c>
      <c r="B42" t="s">
        <v>3392</v>
      </c>
      <c r="C42" s="2367">
        <v>0</v>
      </c>
      <c r="D42" s="2367">
        <v>79409.72</v>
      </c>
      <c r="E42" t="str">
        <f>VLOOKUP(A42,eqity!$A$3:$B$97,1,0)</f>
        <v>030200100001</v>
      </c>
    </row>
    <row r="43" spans="1:5">
      <c r="A43" s="585" t="s">
        <v>3393</v>
      </c>
      <c r="B43" t="s">
        <v>3394</v>
      </c>
      <c r="C43" s="2367">
        <v>0</v>
      </c>
      <c r="D43" s="2367">
        <v>57854.91</v>
      </c>
      <c r="E43" t="str">
        <f>VLOOKUP(A43,eqity!$A$3:$B$97,1,0)</f>
        <v>030400100001</v>
      </c>
    </row>
    <row r="44" spans="1:5">
      <c r="A44" s="585" t="s">
        <v>3395</v>
      </c>
      <c r="B44" t="s">
        <v>3396</v>
      </c>
      <c r="C44" s="2367">
        <v>0</v>
      </c>
      <c r="D44" s="2367">
        <v>2424592.5</v>
      </c>
      <c r="E44" t="str">
        <f>VLOOKUP(A44,eqity!$A$3:$B$97,1,0)</f>
        <v>030500100001</v>
      </c>
    </row>
    <row r="45" spans="1:5">
      <c r="A45" s="585" t="s">
        <v>3397</v>
      </c>
      <c r="B45" t="s">
        <v>3398</v>
      </c>
      <c r="C45" s="2367">
        <v>0</v>
      </c>
      <c r="D45" s="2367">
        <v>427428.07</v>
      </c>
      <c r="E45" t="str">
        <f>VLOOKUP(A45,eqity!$A$3:$B$97,1,0)</f>
        <v>031000400002</v>
      </c>
    </row>
    <row r="46" spans="1:5">
      <c r="A46" s="585" t="s">
        <v>3401</v>
      </c>
      <c r="B46" t="s">
        <v>3402</v>
      </c>
      <c r="C46" s="2367">
        <v>0</v>
      </c>
      <c r="D46" s="2367">
        <v>269244.03999999998</v>
      </c>
      <c r="E46" t="str">
        <f>VLOOKUP(A46,eqity!$A$3:$B$97,1,0)</f>
        <v>031000700001</v>
      </c>
    </row>
    <row r="47" spans="1:5">
      <c r="A47" s="585" t="s">
        <v>3405</v>
      </c>
      <c r="B47" t="s">
        <v>3406</v>
      </c>
      <c r="C47" s="2367">
        <v>0</v>
      </c>
      <c r="D47" s="2367">
        <v>10320.65</v>
      </c>
      <c r="E47" t="str">
        <f>VLOOKUP(A47,eqity!$A$3:$B$97,1,0)</f>
        <v>031001000001</v>
      </c>
    </row>
    <row r="48" spans="1:5">
      <c r="A48" s="585" t="s">
        <v>4364</v>
      </c>
      <c r="B48" t="s">
        <v>4365</v>
      </c>
      <c r="C48" s="2367">
        <v>0</v>
      </c>
      <c r="D48" s="2367">
        <v>1000000</v>
      </c>
      <c r="E48" t="str">
        <f>VLOOKUP(A48,eqity!$A$3:$B$97,1,0)</f>
        <v>031001900001</v>
      </c>
    </row>
    <row r="49" spans="1:7">
      <c r="A49" s="585" t="s">
        <v>3411</v>
      </c>
      <c r="B49" t="s">
        <v>3412</v>
      </c>
      <c r="C49" s="2367">
        <v>0</v>
      </c>
      <c r="D49" s="2367">
        <v>1240340.3400000001</v>
      </c>
      <c r="E49" t="str">
        <f>VLOOKUP(A49,eqity!$A$3:$B$97,1,0)</f>
        <v>031002000001</v>
      </c>
    </row>
    <row r="50" spans="1:7">
      <c r="A50" s="585" t="s">
        <v>4356</v>
      </c>
      <c r="B50" t="s">
        <v>4357</v>
      </c>
      <c r="C50" s="2367">
        <v>0</v>
      </c>
      <c r="D50" s="2367">
        <v>0.2</v>
      </c>
      <c r="E50" t="str">
        <f>VLOOKUP(A50,eqity!$A$3:$B$97,1,0)</f>
        <v>031200100001</v>
      </c>
      <c r="G50" s="2378">
        <f>D50-C57</f>
        <v>0.2</v>
      </c>
    </row>
    <row r="51" spans="1:7">
      <c r="A51" s="585" t="s">
        <v>3413</v>
      </c>
      <c r="B51" t="s">
        <v>3414</v>
      </c>
      <c r="C51" s="2367">
        <v>0</v>
      </c>
      <c r="D51" s="2367">
        <v>1406123.96</v>
      </c>
      <c r="E51" t="str">
        <f>VLOOKUP(A51,eqity!$A$3:$B$97,1,0)</f>
        <v>040100100001</v>
      </c>
    </row>
    <row r="52" spans="1:7">
      <c r="A52" s="585" t="s">
        <v>3415</v>
      </c>
      <c r="B52" t="s">
        <v>3416</v>
      </c>
      <c r="C52" s="2367">
        <v>0</v>
      </c>
      <c r="D52" s="2367">
        <v>6609618</v>
      </c>
      <c r="E52" t="str">
        <f>VLOOKUP(A52,eqity!$A$3:$B$97,1,0)</f>
        <v>040101000001</v>
      </c>
    </row>
    <row r="53" spans="1:7">
      <c r="A53" s="585" t="s">
        <v>3417</v>
      </c>
      <c r="B53" t="s">
        <v>3418</v>
      </c>
      <c r="C53" s="2367">
        <v>53601806.75</v>
      </c>
      <c r="D53" s="2367">
        <v>0</v>
      </c>
      <c r="E53" t="str">
        <f>VLOOKUP(A53,eqity!$A$3:$B$97,1,0)</f>
        <v>040101200001</v>
      </c>
    </row>
    <row r="54" spans="1:7">
      <c r="A54" s="585" t="s">
        <v>3419</v>
      </c>
      <c r="B54" t="s">
        <v>3969</v>
      </c>
      <c r="C54" s="2367">
        <v>0</v>
      </c>
      <c r="D54" s="2367">
        <v>15824.1</v>
      </c>
      <c r="E54" t="str">
        <f>VLOOKUP(A54,eqity!$A$3:$B$97,1,0)</f>
        <v>040200100016</v>
      </c>
    </row>
    <row r="55" spans="1:7">
      <c r="A55" s="585" t="s">
        <v>3523</v>
      </c>
      <c r="B55" t="s">
        <v>3524</v>
      </c>
      <c r="C55" s="2367">
        <v>0</v>
      </c>
      <c r="D55" s="2367">
        <v>379</v>
      </c>
      <c r="E55" t="str">
        <f>VLOOKUP(A55,eqity!$A$3:$B$97,1,0)</f>
        <v>040200100038</v>
      </c>
    </row>
    <row r="56" spans="1:7">
      <c r="A56" s="585" t="s">
        <v>3525</v>
      </c>
      <c r="B56" t="s">
        <v>3526</v>
      </c>
      <c r="C56" s="2367">
        <v>0</v>
      </c>
      <c r="D56" s="2367">
        <v>263243</v>
      </c>
      <c r="E56" t="str">
        <f>VLOOKUP(A56,eqity!$A$3:$B$97,1,0)</f>
        <v>040200100041</v>
      </c>
    </row>
    <row r="57" spans="1:7">
      <c r="A57" s="585" t="s">
        <v>3970</v>
      </c>
      <c r="B57" t="s">
        <v>3971</v>
      </c>
      <c r="C57" s="2367">
        <v>0</v>
      </c>
      <c r="D57" s="2367">
        <v>104</v>
      </c>
      <c r="E57" t="str">
        <f>VLOOKUP(A57,eqity!$A$3:$B$97,1,0)</f>
        <v>040200100068</v>
      </c>
    </row>
    <row r="58" spans="1:7">
      <c r="A58" s="585" t="s">
        <v>3972</v>
      </c>
      <c r="B58" t="s">
        <v>3973</v>
      </c>
      <c r="C58" s="2367">
        <v>0</v>
      </c>
      <c r="D58" s="2367">
        <v>2032.41</v>
      </c>
      <c r="E58" t="str">
        <f>VLOOKUP(A58,eqity!$A$3:$B$97,1,0)</f>
        <v>040200100074</v>
      </c>
    </row>
    <row r="59" spans="1:7">
      <c r="A59" s="585" t="s">
        <v>3984</v>
      </c>
      <c r="B59" t="s">
        <v>3985</v>
      </c>
      <c r="C59" s="2367">
        <v>0</v>
      </c>
      <c r="D59" s="2367">
        <v>1788935</v>
      </c>
      <c r="E59" t="str">
        <f>VLOOKUP(A59,eqity!$A$3:$B$97,1,0)</f>
        <v>040400100002</v>
      </c>
    </row>
    <row r="60" spans="1:7">
      <c r="A60" s="585" t="s">
        <v>3423</v>
      </c>
      <c r="B60" t="s">
        <v>3424</v>
      </c>
      <c r="C60" s="2367">
        <v>1098604.93</v>
      </c>
      <c r="D60" s="2367">
        <v>0</v>
      </c>
      <c r="E60" t="str">
        <f>VLOOKUP(A60,eqity!$A$3:$B$97,1,0)</f>
        <v>040400200001</v>
      </c>
    </row>
    <row r="61" spans="1:7">
      <c r="A61" s="585" t="s">
        <v>3425</v>
      </c>
      <c r="B61" t="s">
        <v>3426</v>
      </c>
      <c r="C61" s="2367">
        <v>2777665.79</v>
      </c>
      <c r="D61" s="2367">
        <v>0</v>
      </c>
      <c r="E61" t="str">
        <f>VLOOKUP(A61,eqity!$A$3:$B$97,1,0)</f>
        <v>050100100001</v>
      </c>
    </row>
    <row r="62" spans="1:7">
      <c r="A62" s="585" t="s">
        <v>3427</v>
      </c>
      <c r="B62" t="s">
        <v>3428</v>
      </c>
      <c r="C62" s="2367">
        <v>361096.32</v>
      </c>
      <c r="D62" s="2367">
        <v>0</v>
      </c>
      <c r="E62" t="str">
        <f>VLOOKUP(A62,eqity!$A$3:$B$97,1,0)</f>
        <v>050100100002</v>
      </c>
    </row>
    <row r="63" spans="1:7">
      <c r="A63" s="585" t="s">
        <v>3431</v>
      </c>
      <c r="B63" t="s">
        <v>3432</v>
      </c>
      <c r="C63" s="2367">
        <v>252453.54</v>
      </c>
      <c r="D63" s="2367">
        <v>0</v>
      </c>
      <c r="E63" t="str">
        <f>VLOOKUP(A63,eqity!$A$3:$B$97,1,0)</f>
        <v>050100200001</v>
      </c>
    </row>
    <row r="64" spans="1:7">
      <c r="A64" s="585" t="s">
        <v>3529</v>
      </c>
      <c r="B64" t="s">
        <v>3530</v>
      </c>
      <c r="C64" s="2367">
        <v>32817</v>
      </c>
      <c r="D64" s="2367">
        <v>0</v>
      </c>
      <c r="E64" t="str">
        <f>VLOOKUP(A64,eqity!$A$3:$B$97,1,0)</f>
        <v>050100200002</v>
      </c>
    </row>
    <row r="65" spans="1:5">
      <c r="A65" s="585" t="s">
        <v>3433</v>
      </c>
      <c r="B65" t="s">
        <v>3434</v>
      </c>
      <c r="C65" s="2367">
        <v>57854.91</v>
      </c>
      <c r="D65" s="2367">
        <v>0</v>
      </c>
      <c r="E65" t="str">
        <f>VLOOKUP(A65,eqity!$A$3:$B$97,1,0)</f>
        <v>050100300001</v>
      </c>
    </row>
    <row r="66" spans="1:5">
      <c r="A66" s="585" t="s">
        <v>3435</v>
      </c>
      <c r="B66" t="s">
        <v>3436</v>
      </c>
      <c r="C66" s="2367">
        <v>684566.95</v>
      </c>
      <c r="D66" s="2367">
        <v>0</v>
      </c>
      <c r="E66" t="str">
        <f>VLOOKUP(A66,eqity!$A$3:$B$97,1,0)</f>
        <v>050200100001</v>
      </c>
    </row>
    <row r="67" spans="1:5">
      <c r="A67" s="585" t="s">
        <v>3437</v>
      </c>
      <c r="B67" t="s">
        <v>3438</v>
      </c>
      <c r="C67" s="2367">
        <v>17728</v>
      </c>
      <c r="D67" s="2367">
        <v>0</v>
      </c>
      <c r="E67" t="str">
        <f>VLOOKUP(A67,eqity!$A$3:$B$97,1,0)</f>
        <v>050200300001</v>
      </c>
    </row>
    <row r="68" spans="1:5">
      <c r="A68" s="585" t="s">
        <v>3439</v>
      </c>
      <c r="B68" t="s">
        <v>3440</v>
      </c>
      <c r="C68" s="2367">
        <v>118622.75</v>
      </c>
      <c r="D68" s="2367">
        <v>0</v>
      </c>
      <c r="E68" t="str">
        <f>VLOOKUP(A68,eqity!$A$3:$B$97,1,0)</f>
        <v>050200300002</v>
      </c>
    </row>
    <row r="69" spans="1:5">
      <c r="A69" s="585" t="s">
        <v>3441</v>
      </c>
      <c r="B69" t="s">
        <v>3442</v>
      </c>
      <c r="C69" s="2367">
        <v>0</v>
      </c>
      <c r="D69" s="2367">
        <v>0.28999999999999998</v>
      </c>
      <c r="E69" t="str">
        <f>VLOOKUP(A69,eqity!$A$3:$B$97,1,0)</f>
        <v>050500100001</v>
      </c>
    </row>
    <row r="70" spans="1:5">
      <c r="A70" s="585" t="s">
        <v>4444</v>
      </c>
      <c r="B70" t="s">
        <v>4445</v>
      </c>
      <c r="C70" s="2367">
        <v>0</v>
      </c>
      <c r="D70" s="2367">
        <v>7516408.9199999999</v>
      </c>
      <c r="E70" t="str">
        <f>VLOOKUP(A70,eqity!$A$3:$B$97,1,0)</f>
        <v>050500100002</v>
      </c>
    </row>
    <row r="71" spans="1:5">
      <c r="A71" s="585" t="s">
        <v>3443</v>
      </c>
      <c r="B71" t="s">
        <v>3444</v>
      </c>
      <c r="C71" s="2367">
        <v>72874</v>
      </c>
      <c r="D71" s="2367">
        <v>0</v>
      </c>
      <c r="E71" t="str">
        <f>VLOOKUP(A71,eqity!$A$3:$B$97,1,0)</f>
        <v>050600100001</v>
      </c>
    </row>
    <row r="72" spans="1:5">
      <c r="A72" s="585" t="s">
        <v>4025</v>
      </c>
      <c r="B72" t="s">
        <v>4026</v>
      </c>
      <c r="C72" s="2367">
        <v>4</v>
      </c>
      <c r="D72" s="2367">
        <v>0</v>
      </c>
      <c r="E72" t="e">
        <f>VLOOKUP(A72,eqity!$A$3:$B$97,1,0)</f>
        <v>#N/A</v>
      </c>
    </row>
    <row r="73" spans="1:5">
      <c r="A73" s="2318" t="s">
        <v>3447</v>
      </c>
      <c r="B73" s="2317" t="s">
        <v>3448</v>
      </c>
      <c r="C73" s="2367">
        <v>339</v>
      </c>
      <c r="D73" s="2367">
        <v>0</v>
      </c>
      <c r="E73" t="str">
        <f>VLOOKUP(A73,eqity!$A$3:$B$97,1,0)</f>
        <v>051000100009</v>
      </c>
    </row>
    <row r="74" spans="1:5">
      <c r="A74" s="2318" t="s">
        <v>4409</v>
      </c>
      <c r="B74" s="2317" t="s">
        <v>4410</v>
      </c>
      <c r="C74" s="2367">
        <v>539</v>
      </c>
      <c r="D74" s="2367">
        <v>0</v>
      </c>
      <c r="E74" t="str">
        <f>VLOOKUP(A74,eqity!$A$3:$B$97,1,0)</f>
        <v>051000100010</v>
      </c>
    </row>
    <row r="75" spans="1:5">
      <c r="A75" s="2318" t="s">
        <v>3533</v>
      </c>
      <c r="B75" s="2317" t="s">
        <v>3534</v>
      </c>
      <c r="C75" s="2367">
        <v>452</v>
      </c>
      <c r="D75" s="2367">
        <v>0</v>
      </c>
      <c r="E75" t="str">
        <f>VLOOKUP(A75,eqity!$A$3:$B$97,1,0)</f>
        <v>051000100018</v>
      </c>
    </row>
    <row r="76" spans="1:5">
      <c r="A76" s="2318" t="s">
        <v>3449</v>
      </c>
      <c r="B76" s="2317" t="s">
        <v>3535</v>
      </c>
      <c r="C76" s="2367">
        <v>246398</v>
      </c>
      <c r="D76" s="2367">
        <v>0</v>
      </c>
      <c r="E76" t="str">
        <f>VLOOKUP(A76,eqity!$A$3:$B$97,1,0)</f>
        <v>051100100001</v>
      </c>
    </row>
    <row r="77" spans="1:5">
      <c r="A77" s="2318"/>
      <c r="B77" s="2317"/>
      <c r="E77" t="e">
        <f>VLOOKUP(A77,eqity!$A$3:$B$97,1,0)</f>
        <v>#N/A</v>
      </c>
    </row>
    <row r="78" spans="1:5">
      <c r="A78" s="2318"/>
      <c r="B78" s="2317"/>
      <c r="E78" t="e">
        <f>VLOOKUP(A78,eqity!$A$3:$B$97,1,0)</f>
        <v>#N/A</v>
      </c>
    </row>
    <row r="79" spans="1:5">
      <c r="A79" s="2318"/>
      <c r="B79" s="2317"/>
      <c r="E79" t="e">
        <f>VLOOKUP(A79,eqity!$A$3:$B$97,1,0)</f>
        <v>#N/A</v>
      </c>
    </row>
    <row r="80" spans="1:5">
      <c r="A80" s="2318"/>
      <c r="B80" s="2317"/>
      <c r="E80" t="e">
        <f>VLOOKUP(A80,eqity!$A$3:$B$97,1,0)</f>
        <v>#N/A</v>
      </c>
    </row>
    <row r="81" spans="1:5">
      <c r="A81" s="2318"/>
      <c r="B81" s="2317"/>
      <c r="E81" t="e">
        <f>VLOOKUP(A81,eqity!$A$3:$B$97,1,0)</f>
        <v>#N/A</v>
      </c>
    </row>
    <row r="82" spans="1:5">
      <c r="A82" s="2318"/>
      <c r="B82" s="2317"/>
      <c r="E82" t="e">
        <f>VLOOKUP(A82,eqity!$A$3:$B$97,1,0)</f>
        <v>#N/A</v>
      </c>
    </row>
    <row r="84" spans="1:5">
      <c r="C84" s="2367">
        <f>SUM(C2:C83)</f>
        <v>857817350.15999997</v>
      </c>
      <c r="D84" s="2367">
        <f>SUM(D2:D83)</f>
        <v>857817369.64999998</v>
      </c>
      <c r="E84" s="2349">
        <f>D84-C84</f>
        <v>19.489999999999998</v>
      </c>
    </row>
    <row r="86" spans="1:5">
      <c r="D86" s="2367">
        <f>D84-C84</f>
        <v>19.489999999999998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workbookViewId="0">
      <selection activeCell="J14" sqref="J14"/>
    </sheetView>
  </sheetViews>
  <sheetFormatPr defaultRowHeight="13.2"/>
  <cols>
    <col min="1" max="1" width="13.109375" bestFit="1" customWidth="1"/>
    <col min="2" max="2" width="67.88671875" bestFit="1" customWidth="1"/>
    <col min="3" max="3" width="15" style="2367" bestFit="1" customWidth="1"/>
    <col min="4" max="4" width="15.109375" style="2367" bestFit="1" customWidth="1"/>
    <col min="8" max="8" width="31.44140625" customWidth="1"/>
  </cols>
  <sheetData>
    <row r="1" spans="1:5">
      <c r="A1" t="s">
        <v>3341</v>
      </c>
      <c r="B1" t="s">
        <v>3342</v>
      </c>
      <c r="C1" t="s">
        <v>3343</v>
      </c>
      <c r="D1" t="s">
        <v>3344</v>
      </c>
    </row>
    <row r="2" spans="1:5">
      <c r="A2" s="585" t="s">
        <v>4387</v>
      </c>
      <c r="B2" t="s">
        <v>4388</v>
      </c>
      <c r="C2" s="595">
        <v>1878156</v>
      </c>
      <c r="D2" s="595">
        <v>0</v>
      </c>
      <c r="E2" t="str">
        <f>VLOOKUP(A2,'debt tb'!$A$3:$B$110,1,0)</f>
        <v>010100100054</v>
      </c>
    </row>
    <row r="3" spans="1:5">
      <c r="A3" s="585" t="s">
        <v>3347</v>
      </c>
      <c r="B3" t="s">
        <v>3348</v>
      </c>
      <c r="C3" s="595">
        <v>4294381</v>
      </c>
      <c r="D3" s="595">
        <v>0</v>
      </c>
      <c r="E3" t="str">
        <f>VLOOKUP(A3,'debt tb'!$A$3:$B$110,1,0)</f>
        <v>010100100058</v>
      </c>
    </row>
    <row r="4" spans="1:5">
      <c r="A4" s="585" t="s">
        <v>3503</v>
      </c>
      <c r="B4" t="s">
        <v>3504</v>
      </c>
      <c r="C4" s="595">
        <v>27959</v>
      </c>
      <c r="D4" s="595">
        <v>0</v>
      </c>
      <c r="E4" t="str">
        <f>VLOOKUP(A4,'debt tb'!$A$3:$B$110,1,0)</f>
        <v>010100100059</v>
      </c>
    </row>
    <row r="5" spans="1:5">
      <c r="A5" s="585" t="s">
        <v>3505</v>
      </c>
      <c r="B5" t="s">
        <v>3506</v>
      </c>
      <c r="C5" s="595">
        <v>479859</v>
      </c>
      <c r="D5" s="595">
        <v>0</v>
      </c>
      <c r="E5" t="str">
        <f>VLOOKUP(A5,'debt tb'!$A$3:$B$110,1,0)</f>
        <v>010100100060</v>
      </c>
    </row>
    <row r="6" spans="1:5">
      <c r="A6" s="585" t="s">
        <v>3507</v>
      </c>
      <c r="B6" t="s">
        <v>3508</v>
      </c>
      <c r="C6" s="595">
        <v>71713</v>
      </c>
      <c r="D6" s="595">
        <v>0</v>
      </c>
      <c r="E6" t="str">
        <f>VLOOKUP(A6,'debt tb'!$A$3:$B$110,1,0)</f>
        <v>010100100065</v>
      </c>
    </row>
    <row r="7" spans="1:5">
      <c r="A7" s="585" t="s">
        <v>3536</v>
      </c>
      <c r="B7" t="s">
        <v>3537</v>
      </c>
      <c r="C7" s="595">
        <v>15547</v>
      </c>
      <c r="D7" s="595">
        <v>0</v>
      </c>
      <c r="E7" t="str">
        <f>VLOOKUP(A7,'debt tb'!$A$3:$B$110,1,0)</f>
        <v>010100100066</v>
      </c>
    </row>
    <row r="8" spans="1:5">
      <c r="A8" s="585" t="s">
        <v>3951</v>
      </c>
      <c r="B8" t="s">
        <v>3952</v>
      </c>
      <c r="C8" s="595">
        <v>11993</v>
      </c>
      <c r="D8" s="595">
        <v>0</v>
      </c>
      <c r="E8" t="str">
        <f>VLOOKUP(A8,'debt tb'!$A$3:$B$110,1,0)</f>
        <v>010100100068</v>
      </c>
    </row>
    <row r="9" spans="1:5">
      <c r="A9" s="585" t="s">
        <v>3953</v>
      </c>
      <c r="B9" t="s">
        <v>3954</v>
      </c>
      <c r="C9" s="595">
        <v>738703</v>
      </c>
      <c r="D9" s="595">
        <v>0</v>
      </c>
      <c r="E9" t="str">
        <f>VLOOKUP(A9,'debt tb'!$A$3:$B$110,1,0)</f>
        <v>010100100074</v>
      </c>
    </row>
    <row r="10" spans="1:5">
      <c r="A10" s="585" t="s">
        <v>3958</v>
      </c>
      <c r="B10" t="s">
        <v>3959</v>
      </c>
      <c r="C10" s="595">
        <v>59757</v>
      </c>
      <c r="D10" s="595">
        <v>0</v>
      </c>
      <c r="E10" t="str">
        <f>VLOOKUP(A10,'debt tb'!$A$3:$B$110,1,0)</f>
        <v>010100100100</v>
      </c>
    </row>
    <row r="11" spans="1:5">
      <c r="A11" s="585" t="s">
        <v>3994</v>
      </c>
      <c r="B11" t="s">
        <v>3995</v>
      </c>
      <c r="C11" s="595">
        <v>16997</v>
      </c>
      <c r="D11" s="595">
        <v>0</v>
      </c>
      <c r="E11" t="str">
        <f>VLOOKUP(A11,'debt tb'!$A$3:$B$110,1,0)</f>
        <v>010100100105</v>
      </c>
    </row>
    <row r="12" spans="1:5">
      <c r="A12" s="585" t="s">
        <v>4391</v>
      </c>
      <c r="B12" t="s">
        <v>4392</v>
      </c>
      <c r="C12" s="595">
        <v>3258325</v>
      </c>
      <c r="D12" s="595">
        <v>0</v>
      </c>
      <c r="E12" t="str">
        <f>VLOOKUP(A12,'debt tb'!$A$3:$B$110,1,0)</f>
        <v>010100100118</v>
      </c>
    </row>
    <row r="13" spans="1:5">
      <c r="A13" s="585" t="s">
        <v>4396</v>
      </c>
      <c r="B13" t="s">
        <v>4397</v>
      </c>
      <c r="C13" s="595">
        <v>15338</v>
      </c>
      <c r="D13" s="595">
        <v>0</v>
      </c>
      <c r="E13" t="str">
        <f>VLOOKUP(A13,'debt tb'!$A$3:$B$110,1,0)</f>
        <v>010100100121</v>
      </c>
    </row>
    <row r="14" spans="1:5">
      <c r="A14" s="585" t="s">
        <v>4446</v>
      </c>
      <c r="B14" t="s">
        <v>4447</v>
      </c>
      <c r="C14" s="595">
        <v>9891</v>
      </c>
      <c r="D14" s="595">
        <v>0</v>
      </c>
      <c r="E14" t="str">
        <f>VLOOKUP(A14,'debt tb'!$A$3:$B$110,1,0)</f>
        <v>010100100127</v>
      </c>
    </row>
    <row r="15" spans="1:5">
      <c r="A15" s="585" t="s">
        <v>4448</v>
      </c>
      <c r="B15" t="s">
        <v>4449</v>
      </c>
      <c r="C15" s="595">
        <v>117513553</v>
      </c>
      <c r="D15" s="595">
        <v>0</v>
      </c>
      <c r="E15" t="str">
        <f>VLOOKUP(A15,'debt tb'!$A$3:$B$110,1,0)</f>
        <v>010100100128</v>
      </c>
    </row>
    <row r="16" spans="1:5">
      <c r="A16" s="585" t="s">
        <v>4450</v>
      </c>
      <c r="B16" t="s">
        <v>4451</v>
      </c>
      <c r="C16" s="595">
        <v>7259</v>
      </c>
      <c r="D16" s="595">
        <v>0</v>
      </c>
      <c r="E16" t="str">
        <f>VLOOKUP(A16,'debt tb'!$A$3:$B$110,1,0)</f>
        <v>010100100131</v>
      </c>
    </row>
    <row r="17" spans="1:8">
      <c r="A17" s="585" t="s">
        <v>3451</v>
      </c>
      <c r="B17" t="s">
        <v>3452</v>
      </c>
      <c r="C17" s="595">
        <v>90000000</v>
      </c>
      <c r="D17" s="595">
        <v>0</v>
      </c>
      <c r="E17" t="str">
        <f>VLOOKUP(A17,'debt tb'!$A$3:$B$110,1,0)</f>
        <v>010300500001</v>
      </c>
    </row>
    <row r="18" spans="1:8">
      <c r="A18" s="585" t="s">
        <v>3453</v>
      </c>
      <c r="B18" t="s">
        <v>3454</v>
      </c>
      <c r="C18" s="595">
        <v>0</v>
      </c>
      <c r="D18" s="595">
        <v>2175149</v>
      </c>
      <c r="E18" t="str">
        <f>VLOOKUP(A18,'debt tb'!$A$3:$B$110,1,0)</f>
        <v>010300500002</v>
      </c>
    </row>
    <row r="19" spans="1:8">
      <c r="A19" s="585" t="s">
        <v>3455</v>
      </c>
      <c r="B19" t="s">
        <v>3456</v>
      </c>
      <c r="C19" s="595">
        <v>2922177</v>
      </c>
      <c r="D19" s="595">
        <v>0</v>
      </c>
      <c r="E19" t="str">
        <f>VLOOKUP(A19,'debt tb'!$A$3:$B$110,1,0)</f>
        <v>010300500003</v>
      </c>
    </row>
    <row r="20" spans="1:8">
      <c r="A20" s="585" t="s">
        <v>3996</v>
      </c>
      <c r="B20" t="s">
        <v>3997</v>
      </c>
      <c r="C20" s="595">
        <v>14378842</v>
      </c>
      <c r="D20" s="595">
        <v>0</v>
      </c>
      <c r="E20" t="str">
        <f>VLOOKUP(A20,'debt tb'!$A$3:$B$110,1,0)</f>
        <v>010300700001</v>
      </c>
    </row>
    <row r="21" spans="1:8">
      <c r="A21" s="585" t="s">
        <v>3998</v>
      </c>
      <c r="B21" t="s">
        <v>3999</v>
      </c>
      <c r="C21" s="595">
        <v>63485</v>
      </c>
      <c r="D21" s="595">
        <v>0</v>
      </c>
      <c r="E21" t="str">
        <f>VLOOKUP(A21,'debt tb'!$A$3:$B$110,1,0)</f>
        <v>010300700003</v>
      </c>
      <c r="H21" s="595">
        <f>SUM(C19:C26)-SUM(D19:D26)</f>
        <v>143182243</v>
      </c>
    </row>
    <row r="22" spans="1:8">
      <c r="A22" s="585" t="s">
        <v>4000</v>
      </c>
      <c r="B22" t="s">
        <v>4001</v>
      </c>
      <c r="C22" s="595">
        <v>124118667</v>
      </c>
      <c r="D22" s="595">
        <v>0</v>
      </c>
      <c r="E22" t="str">
        <f>VLOOKUP(A22,'debt tb'!$A$3:$B$110,1,0)</f>
        <v>010300900001</v>
      </c>
    </row>
    <row r="23" spans="1:8">
      <c r="A23" s="585" t="s">
        <v>4002</v>
      </c>
      <c r="B23" t="s">
        <v>4003</v>
      </c>
      <c r="C23" s="595">
        <v>1265441</v>
      </c>
      <c r="D23" s="595">
        <v>0</v>
      </c>
      <c r="E23" t="str">
        <f>VLOOKUP(A23,'debt tb'!$A$3:$B$110,1,0)</f>
        <v>010300900002</v>
      </c>
    </row>
    <row r="24" spans="1:8">
      <c r="A24" s="585" t="s">
        <v>4004</v>
      </c>
      <c r="B24" t="s">
        <v>4005</v>
      </c>
      <c r="C24" s="595">
        <v>433630</v>
      </c>
      <c r="D24" s="595">
        <v>0</v>
      </c>
      <c r="E24" t="str">
        <f>VLOOKUP(A24,'debt tb'!$A$3:$B$110,1,0)</f>
        <v>010300900003</v>
      </c>
    </row>
    <row r="25" spans="1:8">
      <c r="A25" s="585" t="s">
        <v>4358</v>
      </c>
      <c r="B25" t="s">
        <v>4359</v>
      </c>
      <c r="C25" s="595">
        <v>0</v>
      </c>
      <c r="D25" s="595">
        <v>0</v>
      </c>
      <c r="E25" t="str">
        <f>VLOOKUP(A25,'debt tb'!$A$3:$B$110,1,0)</f>
        <v>010300900012</v>
      </c>
    </row>
    <row r="26" spans="1:8">
      <c r="A26" s="585" t="s">
        <v>3509</v>
      </c>
      <c r="B26" t="s">
        <v>3510</v>
      </c>
      <c r="C26" s="595">
        <v>1</v>
      </c>
      <c r="D26" s="595">
        <v>0</v>
      </c>
      <c r="E26" t="str">
        <f>VLOOKUP(A26,'debt tb'!$A$3:$B$110,1,0)</f>
        <v>010600100001</v>
      </c>
    </row>
    <row r="27" spans="1:8">
      <c r="A27" s="585" t="s">
        <v>3359</v>
      </c>
      <c r="B27" t="s">
        <v>3360</v>
      </c>
      <c r="C27" s="595">
        <v>0</v>
      </c>
      <c r="D27" s="595">
        <v>5540</v>
      </c>
      <c r="E27" t="str">
        <f>VLOOKUP(A27,'debt tb'!$A$3:$B$110,1,0)</f>
        <v>010601100016</v>
      </c>
    </row>
    <row r="28" spans="1:8">
      <c r="A28" s="585" t="s">
        <v>4393</v>
      </c>
      <c r="B28" t="s">
        <v>4394</v>
      </c>
      <c r="C28" s="595">
        <v>0</v>
      </c>
      <c r="D28" s="595">
        <v>0</v>
      </c>
      <c r="E28" t="str">
        <f>VLOOKUP(A28,'debt tb'!$A$3:$B$110,1,0)</f>
        <v>010601100023</v>
      </c>
    </row>
    <row r="29" spans="1:8">
      <c r="A29" s="585" t="s">
        <v>3513</v>
      </c>
      <c r="B29" t="s">
        <v>3514</v>
      </c>
      <c r="C29" s="595">
        <v>2</v>
      </c>
      <c r="D29" s="595">
        <v>0</v>
      </c>
      <c r="E29" t="str">
        <f>VLOOKUP(A29,'debt tb'!$A$3:$B$110,1,0)</f>
        <v>010601100037</v>
      </c>
    </row>
    <row r="30" spans="1:8">
      <c r="A30" s="585" t="s">
        <v>3515</v>
      </c>
      <c r="B30" t="s">
        <v>3516</v>
      </c>
      <c r="C30" s="595">
        <v>0</v>
      </c>
      <c r="D30" s="595">
        <v>1</v>
      </c>
      <c r="E30" t="str">
        <f>VLOOKUP(A30,'debt tb'!$A$3:$B$110,1,0)</f>
        <v>010601100038</v>
      </c>
    </row>
    <row r="31" spans="1:8">
      <c r="A31" s="585" t="s">
        <v>3962</v>
      </c>
      <c r="B31" t="s">
        <v>3963</v>
      </c>
      <c r="C31" s="595">
        <v>3</v>
      </c>
      <c r="D31" s="595">
        <v>0</v>
      </c>
      <c r="E31" t="str">
        <f>VLOOKUP(A31,'debt tb'!$A$3:$B$110,1,0)</f>
        <v>010601100040</v>
      </c>
    </row>
    <row r="32" spans="1:8">
      <c r="A32" s="585" t="s">
        <v>4006</v>
      </c>
      <c r="B32" t="s">
        <v>4007</v>
      </c>
      <c r="C32" s="595">
        <v>0</v>
      </c>
      <c r="D32" s="595">
        <v>0</v>
      </c>
      <c r="E32" t="str">
        <f>VLOOKUP(A32,'debt tb'!$A$3:$B$110,1,0)</f>
        <v>010601100074</v>
      </c>
    </row>
    <row r="33" spans="1:5">
      <c r="A33" s="585" t="s">
        <v>4008</v>
      </c>
      <c r="B33" t="s">
        <v>4009</v>
      </c>
      <c r="C33" s="595">
        <v>1</v>
      </c>
      <c r="D33" s="595">
        <v>0</v>
      </c>
      <c r="E33" t="str">
        <f>VLOOKUP(A33,'debt tb'!$A$3:$B$110,1,0)</f>
        <v>010601100093</v>
      </c>
    </row>
    <row r="34" spans="1:5">
      <c r="A34" s="585" t="s">
        <v>4035</v>
      </c>
      <c r="B34" t="s">
        <v>4036</v>
      </c>
      <c r="C34" s="595">
        <v>3</v>
      </c>
      <c r="D34" s="595">
        <v>0</v>
      </c>
      <c r="E34" t="str">
        <f>VLOOKUP(A34,'debt tb'!$A$3:$B$110,1,0)</f>
        <v>010601100100</v>
      </c>
    </row>
    <row r="35" spans="1:5">
      <c r="A35" s="585" t="s">
        <v>4398</v>
      </c>
      <c r="B35" t="s">
        <v>4399</v>
      </c>
      <c r="C35" s="595">
        <v>1</v>
      </c>
      <c r="D35" s="595">
        <v>0</v>
      </c>
      <c r="E35" t="str">
        <f>VLOOKUP(A35,'debt tb'!$A$3:$B$110,1,0)</f>
        <v>010601100112</v>
      </c>
    </row>
    <row r="36" spans="1:5">
      <c r="A36" s="585" t="s">
        <v>4452</v>
      </c>
      <c r="B36" t="s">
        <v>4453</v>
      </c>
      <c r="C36" s="595">
        <v>45390</v>
      </c>
      <c r="D36" s="595">
        <v>0</v>
      </c>
      <c r="E36" t="str">
        <f>VLOOKUP(A36,'debt tb'!$A$3:$B$110,1,0)</f>
        <v>010601100119</v>
      </c>
    </row>
    <row r="37" spans="1:5">
      <c r="A37" s="585" t="s">
        <v>4454</v>
      </c>
      <c r="B37" t="s">
        <v>4455</v>
      </c>
      <c r="C37" s="595">
        <v>629728</v>
      </c>
      <c r="D37" s="595">
        <v>0</v>
      </c>
      <c r="E37" t="str">
        <f>VLOOKUP(A37,'debt tb'!$A$3:$B$110,1,0)</f>
        <v>010601100120</v>
      </c>
    </row>
    <row r="38" spans="1:5">
      <c r="A38" s="585" t="s">
        <v>4010</v>
      </c>
      <c r="B38" t="s">
        <v>4011</v>
      </c>
      <c r="C38" s="595">
        <v>3322036</v>
      </c>
      <c r="D38" s="595">
        <v>0</v>
      </c>
      <c r="E38" t="str">
        <f>VLOOKUP(A38,'debt tb'!$A$3:$B$110,1,0)</f>
        <v>010601200001</v>
      </c>
    </row>
    <row r="39" spans="1:5">
      <c r="A39" s="585" t="s">
        <v>4395</v>
      </c>
      <c r="B39" t="s">
        <v>4011</v>
      </c>
      <c r="C39" s="595">
        <v>4977</v>
      </c>
      <c r="D39" s="595">
        <v>0</v>
      </c>
      <c r="E39" t="str">
        <f>VLOOKUP(A39,'debt tb'!$A$3:$B$110,1,0)</f>
        <v>010601200002</v>
      </c>
    </row>
    <row r="40" spans="1:5">
      <c r="A40" s="585" t="s">
        <v>3459</v>
      </c>
      <c r="B40" t="s">
        <v>3460</v>
      </c>
      <c r="C40" s="595">
        <v>1823965</v>
      </c>
      <c r="D40" s="595">
        <v>0</v>
      </c>
      <c r="E40" t="str">
        <f>VLOOKUP(A40,'debt tb'!$A$3:$B$110,1,0)</f>
        <v>010601700001</v>
      </c>
    </row>
    <row r="41" spans="1:5">
      <c r="A41" s="585" t="s">
        <v>3964</v>
      </c>
      <c r="B41" t="s">
        <v>3957</v>
      </c>
      <c r="C41" s="595">
        <v>117075</v>
      </c>
      <c r="D41" s="595">
        <v>0</v>
      </c>
      <c r="E41" t="str">
        <f>VLOOKUP(A41,'debt tb'!$A$3:$B$110,1,0)</f>
        <v>010700300001</v>
      </c>
    </row>
    <row r="42" spans="1:5">
      <c r="A42" s="585" t="s">
        <v>3365</v>
      </c>
      <c r="B42" t="s">
        <v>3366</v>
      </c>
      <c r="C42" s="595">
        <v>200000</v>
      </c>
      <c r="D42" s="595">
        <v>0</v>
      </c>
      <c r="E42" t="str">
        <f>VLOOKUP(A42,'debt tb'!$A$3:$B$110,1,0)</f>
        <v>010700600001</v>
      </c>
    </row>
    <row r="43" spans="1:5">
      <c r="A43" s="585" t="s">
        <v>3367</v>
      </c>
      <c r="B43" t="s">
        <v>3368</v>
      </c>
      <c r="C43" s="595">
        <v>49478</v>
      </c>
      <c r="D43" s="595">
        <v>0</v>
      </c>
      <c r="E43" t="str">
        <f>VLOOKUP(A43,'debt tb'!$A$3:$B$110,1,0)</f>
        <v>010900200001</v>
      </c>
    </row>
    <row r="44" spans="1:5">
      <c r="A44" s="585" t="s">
        <v>4389</v>
      </c>
      <c r="B44" t="s">
        <v>4390</v>
      </c>
      <c r="C44" s="595">
        <v>300</v>
      </c>
      <c r="D44" s="595">
        <v>0</v>
      </c>
      <c r="E44" t="str">
        <f>VLOOKUP(A44,'debt tb'!$A$3:$B$110,1,0)</f>
        <v>011500100002</v>
      </c>
    </row>
    <row r="45" spans="1:5">
      <c r="A45" s="585" t="s">
        <v>3369</v>
      </c>
      <c r="B45" t="s">
        <v>3370</v>
      </c>
      <c r="C45" s="595">
        <v>0</v>
      </c>
      <c r="D45" s="595">
        <v>20105545</v>
      </c>
      <c r="E45" t="str">
        <f>VLOOKUP(A45,'debt tb'!$A$3:$B$110,1,0)</f>
        <v>020100100001</v>
      </c>
    </row>
    <row r="46" spans="1:5">
      <c r="A46" s="585" t="s">
        <v>3371</v>
      </c>
      <c r="B46" t="s">
        <v>3372</v>
      </c>
      <c r="C46" s="595">
        <v>18033683</v>
      </c>
      <c r="D46" s="595">
        <v>0</v>
      </c>
      <c r="E46" t="str">
        <f>VLOOKUP(A46,'debt tb'!$A$3:$B$110,1,0)</f>
        <v>020100200001</v>
      </c>
    </row>
    <row r="47" spans="1:5">
      <c r="A47" s="585" t="s">
        <v>3373</v>
      </c>
      <c r="B47" t="s">
        <v>3374</v>
      </c>
      <c r="C47" s="595">
        <v>0</v>
      </c>
      <c r="D47" s="595">
        <v>9859158</v>
      </c>
      <c r="E47" t="str">
        <f>VLOOKUP(A47,'debt tb'!$A$3:$B$110,1,0)</f>
        <v>020100300001</v>
      </c>
    </row>
    <row r="48" spans="1:5">
      <c r="A48" s="585" t="s">
        <v>3375</v>
      </c>
      <c r="B48" t="s">
        <v>3376</v>
      </c>
      <c r="C48" s="595">
        <v>4470955</v>
      </c>
      <c r="D48" s="595">
        <v>0</v>
      </c>
      <c r="E48" t="str">
        <f>VLOOKUP(A48,'debt tb'!$A$3:$B$110,1,0)</f>
        <v>020100400001</v>
      </c>
    </row>
    <row r="49" spans="1:5">
      <c r="A49" s="585" t="s">
        <v>3377</v>
      </c>
      <c r="B49" t="s">
        <v>3378</v>
      </c>
      <c r="C49" s="595">
        <v>217108</v>
      </c>
      <c r="D49" s="595">
        <v>0</v>
      </c>
      <c r="E49" t="str">
        <f>VLOOKUP(A49,'debt tb'!$A$3:$B$110,1,0)</f>
        <v>020200100001</v>
      </c>
    </row>
    <row r="50" spans="1:5">
      <c r="A50" s="585" t="s">
        <v>3379</v>
      </c>
      <c r="B50" t="s">
        <v>3380</v>
      </c>
      <c r="C50" s="595">
        <v>4224138</v>
      </c>
      <c r="D50" s="595">
        <v>0</v>
      </c>
      <c r="E50" t="str">
        <f>VLOOKUP(A50,'debt tb'!$A$3:$B$110,1,0)</f>
        <v>020200200001</v>
      </c>
    </row>
    <row r="51" spans="1:5">
      <c r="A51" s="585" t="s">
        <v>3383</v>
      </c>
      <c r="B51" t="s">
        <v>3384</v>
      </c>
      <c r="C51" s="595">
        <v>0</v>
      </c>
      <c r="D51" s="595">
        <v>348890031</v>
      </c>
      <c r="E51" t="str">
        <f>VLOOKUP(A51,'debt tb'!$A$3:$B$110,1,0)</f>
        <v>020500100001</v>
      </c>
    </row>
    <row r="52" spans="1:5">
      <c r="A52" s="585" t="s">
        <v>3385</v>
      </c>
      <c r="B52" t="s">
        <v>3386</v>
      </c>
      <c r="C52" s="595">
        <v>0</v>
      </c>
      <c r="D52" s="595">
        <v>439093</v>
      </c>
      <c r="E52" t="str">
        <f>VLOOKUP(A52,'debt tb'!$A$3:$B$110,1,0)</f>
        <v>030100100001</v>
      </c>
    </row>
    <row r="53" spans="1:5">
      <c r="A53" s="585" t="s">
        <v>3387</v>
      </c>
      <c r="B53" t="s">
        <v>3388</v>
      </c>
      <c r="C53" s="595">
        <v>0</v>
      </c>
      <c r="D53" s="595">
        <v>57112</v>
      </c>
      <c r="E53" t="str">
        <f>VLOOKUP(A53,'debt tb'!$A$3:$B$110,1,0)</f>
        <v>030100600001</v>
      </c>
    </row>
    <row r="54" spans="1:5">
      <c r="A54" s="585" t="s">
        <v>3389</v>
      </c>
      <c r="B54" t="s">
        <v>3390</v>
      </c>
      <c r="C54" s="595">
        <v>0</v>
      </c>
      <c r="D54" s="595">
        <v>1031540</v>
      </c>
      <c r="E54" t="str">
        <f>VLOOKUP(A54,'debt tb'!$A$3:$B$110,1,0)</f>
        <v>030100700001</v>
      </c>
    </row>
    <row r="55" spans="1:5">
      <c r="A55" s="585" t="s">
        <v>3519</v>
      </c>
      <c r="B55" t="s">
        <v>3520</v>
      </c>
      <c r="C55" s="595">
        <v>0</v>
      </c>
      <c r="D55" s="595">
        <v>5143</v>
      </c>
      <c r="E55" t="str">
        <f>VLOOKUP(A55,'debt tb'!$A$3:$B$110,1,0)</f>
        <v>030100800001</v>
      </c>
    </row>
    <row r="56" spans="1:5">
      <c r="A56" s="585" t="s">
        <v>3391</v>
      </c>
      <c r="B56" t="s">
        <v>3392</v>
      </c>
      <c r="C56" s="595">
        <v>0</v>
      </c>
      <c r="D56" s="595">
        <v>39616</v>
      </c>
      <c r="E56" t="str">
        <f>VLOOKUP(A56,'debt tb'!$A$3:$B$110,1,0)</f>
        <v>030200100001</v>
      </c>
    </row>
    <row r="57" spans="1:5">
      <c r="A57" s="585" t="s">
        <v>3393</v>
      </c>
      <c r="B57" t="s">
        <v>3394</v>
      </c>
      <c r="C57" s="595">
        <v>0</v>
      </c>
      <c r="D57" s="595">
        <v>27976</v>
      </c>
      <c r="E57" t="str">
        <f>VLOOKUP(A57,'debt tb'!$A$3:$B$110,1,0)</f>
        <v>030400100001</v>
      </c>
    </row>
    <row r="58" spans="1:5">
      <c r="A58" s="585" t="s">
        <v>3477</v>
      </c>
      <c r="B58" t="s">
        <v>3478</v>
      </c>
      <c r="C58" s="595">
        <v>1</v>
      </c>
      <c r="D58" s="595">
        <v>0</v>
      </c>
      <c r="E58" t="str">
        <f>VLOOKUP(A58,'debt tb'!$A$3:$B$110,1,0)</f>
        <v>031000500001</v>
      </c>
    </row>
    <row r="59" spans="1:5">
      <c r="A59" s="585" t="s">
        <v>3401</v>
      </c>
      <c r="B59" t="s">
        <v>3402</v>
      </c>
      <c r="C59" s="595">
        <v>0</v>
      </c>
      <c r="D59" s="595">
        <v>131619</v>
      </c>
      <c r="E59" t="str">
        <f>VLOOKUP(A59,'debt tb'!$A$3:$B$110,1,0)</f>
        <v>031000700001</v>
      </c>
    </row>
    <row r="60" spans="1:5">
      <c r="A60" s="585" t="s">
        <v>3405</v>
      </c>
      <c r="B60" t="s">
        <v>3406</v>
      </c>
      <c r="C60" s="595">
        <v>0</v>
      </c>
      <c r="D60" s="595">
        <v>9637</v>
      </c>
      <c r="E60" t="str">
        <f>VLOOKUP(A60,'debt tb'!$A$3:$B$110,1,0)</f>
        <v>031001000001</v>
      </c>
    </row>
    <row r="61" spans="1:5">
      <c r="A61" s="585" t="s">
        <v>4364</v>
      </c>
      <c r="B61" t="s">
        <v>4365</v>
      </c>
      <c r="C61" s="595">
        <v>0</v>
      </c>
      <c r="D61" s="595">
        <v>343564</v>
      </c>
      <c r="E61" t="str">
        <f>VLOOKUP(A61,'debt tb'!$A$3:$B$110,1,0)</f>
        <v>031001900001</v>
      </c>
    </row>
    <row r="62" spans="1:5">
      <c r="A62" s="585" t="s">
        <v>4356</v>
      </c>
      <c r="B62" t="s">
        <v>4357</v>
      </c>
      <c r="C62" s="595">
        <v>0</v>
      </c>
      <c r="D62" s="595">
        <v>0</v>
      </c>
      <c r="E62" t="e">
        <f>VLOOKUP(A62,'debt tb'!$A$3:$B$110,1,0)</f>
        <v>#N/A</v>
      </c>
    </row>
    <row r="63" spans="1:5">
      <c r="A63" s="585" t="s">
        <v>4456</v>
      </c>
      <c r="B63" t="s">
        <v>4457</v>
      </c>
      <c r="C63" s="595">
        <v>4283</v>
      </c>
      <c r="D63" s="595">
        <v>0</v>
      </c>
      <c r="E63" t="str">
        <f>VLOOKUP(A63,'debt tb'!$A$3:$B$110,1,0)</f>
        <v>040100200001</v>
      </c>
    </row>
    <row r="64" spans="1:5">
      <c r="A64" s="585" t="s">
        <v>4014</v>
      </c>
      <c r="B64" t="s">
        <v>3806</v>
      </c>
      <c r="C64" s="595">
        <v>0</v>
      </c>
      <c r="D64" s="595">
        <v>553584</v>
      </c>
      <c r="E64" t="str">
        <f>VLOOKUP(A64,'debt tb'!$A$3:$B$110,1,0)</f>
        <v>040101400001</v>
      </c>
    </row>
    <row r="65" spans="1:5">
      <c r="A65" s="585" t="s">
        <v>3463</v>
      </c>
      <c r="B65" t="s">
        <v>3464</v>
      </c>
      <c r="C65" s="595">
        <v>0</v>
      </c>
      <c r="D65" s="595">
        <v>241168</v>
      </c>
      <c r="E65" t="str">
        <f>VLOOKUP(A65,'debt tb'!$A$3:$B$110,1,0)</f>
        <v>040101700001</v>
      </c>
    </row>
    <row r="66" spans="1:5">
      <c r="A66" s="585" t="s">
        <v>3419</v>
      </c>
      <c r="B66" t="s">
        <v>3969</v>
      </c>
      <c r="C66" s="595">
        <v>0</v>
      </c>
      <c r="D66" s="595">
        <v>6913</v>
      </c>
      <c r="E66" t="str">
        <f>VLOOKUP(A66,'debt tb'!$A$3:$B$110,1,0)</f>
        <v>040200100016</v>
      </c>
    </row>
    <row r="67" spans="1:5">
      <c r="A67" s="585" t="s">
        <v>3521</v>
      </c>
      <c r="B67" t="s">
        <v>3522</v>
      </c>
      <c r="C67" s="595">
        <v>0</v>
      </c>
      <c r="D67" s="595">
        <v>400</v>
      </c>
      <c r="E67" t="str">
        <f>VLOOKUP(A67,'debt tb'!$A$3:$B$110,1,0)</f>
        <v>040200100037</v>
      </c>
    </row>
    <row r="68" spans="1:5">
      <c r="A68" s="585" t="s">
        <v>3523</v>
      </c>
      <c r="B68" t="s">
        <v>3524</v>
      </c>
      <c r="C68" s="595">
        <v>0</v>
      </c>
      <c r="D68" s="595">
        <v>98440</v>
      </c>
      <c r="E68" t="str">
        <f>VLOOKUP(A68,'debt tb'!$A$3:$B$110,1,0)</f>
        <v>040200100038</v>
      </c>
    </row>
    <row r="69" spans="1:5">
      <c r="A69" s="585" t="s">
        <v>3525</v>
      </c>
      <c r="B69" t="s">
        <v>3526</v>
      </c>
      <c r="C69" s="595">
        <v>0</v>
      </c>
      <c r="D69" s="595">
        <v>33398</v>
      </c>
      <c r="E69" t="str">
        <f>VLOOKUP(A69,'debt tb'!$A$3:$B$110,1,0)</f>
        <v>040200100041</v>
      </c>
    </row>
    <row r="70" spans="1:5">
      <c r="A70" s="585" t="s">
        <v>3970</v>
      </c>
      <c r="B70" t="s">
        <v>3971</v>
      </c>
      <c r="C70" s="595">
        <v>0</v>
      </c>
      <c r="D70" s="595">
        <v>76</v>
      </c>
      <c r="E70" t="e">
        <f>VLOOKUP(A70,'debt tb'!$A$3:$B$110,1,0)</f>
        <v>#N/A</v>
      </c>
    </row>
    <row r="71" spans="1:5">
      <c r="A71" s="585" t="s">
        <v>3972</v>
      </c>
      <c r="B71" t="s">
        <v>3973</v>
      </c>
      <c r="C71" s="595">
        <v>0</v>
      </c>
      <c r="D71" s="595">
        <v>1090269</v>
      </c>
      <c r="E71" t="str">
        <f>VLOOKUP(A71,'debt tb'!$A$3:$B$110,1,0)</f>
        <v>040200100074</v>
      </c>
    </row>
    <row r="72" spans="1:5">
      <c r="A72" s="585" t="s">
        <v>4458</v>
      </c>
      <c r="B72" t="s">
        <v>4459</v>
      </c>
      <c r="C72" s="595">
        <v>0</v>
      </c>
      <c r="D72" s="595">
        <v>166</v>
      </c>
      <c r="E72" t="str">
        <f>VLOOKUP(A72,'debt tb'!$A$3:$B$110,1,0)</f>
        <v>040200100099</v>
      </c>
    </row>
    <row r="73" spans="1:5">
      <c r="A73" s="585" t="s">
        <v>4017</v>
      </c>
      <c r="B73" t="s">
        <v>4018</v>
      </c>
      <c r="C73" s="595">
        <v>0</v>
      </c>
      <c r="D73" s="595">
        <v>0</v>
      </c>
      <c r="E73" t="str">
        <f>VLOOKUP(A73,'debt tb'!$A$3:$B$110,1,0)</f>
        <v>040200100101</v>
      </c>
    </row>
    <row r="74" spans="1:5">
      <c r="A74" s="585" t="s">
        <v>4460</v>
      </c>
      <c r="B74" t="s">
        <v>4461</v>
      </c>
      <c r="C74" s="595">
        <v>0</v>
      </c>
      <c r="D74" s="595">
        <v>277</v>
      </c>
      <c r="E74" t="str">
        <f>VLOOKUP(A74,'debt tb'!$A$3:$B$110,1,0)</f>
        <v>040200100110</v>
      </c>
    </row>
    <row r="75" spans="1:5">
      <c r="A75" s="585" t="s">
        <v>4462</v>
      </c>
      <c r="B75" t="s">
        <v>4463</v>
      </c>
      <c r="C75" s="595">
        <v>0</v>
      </c>
      <c r="D75" s="595">
        <v>83</v>
      </c>
      <c r="E75" t="str">
        <f>VLOOKUP(A75,'debt tb'!$A$3:$B$110,1,0)</f>
        <v>040200100119</v>
      </c>
    </row>
    <row r="76" spans="1:5">
      <c r="A76" s="585" t="s">
        <v>4464</v>
      </c>
      <c r="B76" t="s">
        <v>4465</v>
      </c>
      <c r="C76" s="595">
        <v>0</v>
      </c>
      <c r="D76" s="595">
        <v>45802</v>
      </c>
      <c r="E76" t="str">
        <f>VLOOKUP(A76,'debt tb'!$A$3:$B$110,1,0)</f>
        <v>040200100120</v>
      </c>
    </row>
    <row r="77" spans="1:5">
      <c r="A77" s="585" t="s">
        <v>4466</v>
      </c>
      <c r="B77" t="s">
        <v>4467</v>
      </c>
      <c r="C77" s="595">
        <v>0</v>
      </c>
      <c r="D77" s="595">
        <v>629799</v>
      </c>
      <c r="E77" t="str">
        <f>VLOOKUP(A77,'debt tb'!$A$3:$B$110,1,0)</f>
        <v>040200100121</v>
      </c>
    </row>
    <row r="78" spans="1:5">
      <c r="A78" s="585" t="s">
        <v>4468</v>
      </c>
      <c r="B78" t="s">
        <v>4469</v>
      </c>
      <c r="C78" s="595">
        <v>0</v>
      </c>
      <c r="D78" s="595">
        <v>34</v>
      </c>
      <c r="E78" t="str">
        <f>VLOOKUP(A78,'debt tb'!$A$3:$B$110,1,0)</f>
        <v>040200100124</v>
      </c>
    </row>
    <row r="79" spans="1:5">
      <c r="A79" s="585" t="s">
        <v>3467</v>
      </c>
      <c r="B79" t="s">
        <v>3468</v>
      </c>
      <c r="C79" s="595">
        <v>0</v>
      </c>
      <c r="D79" s="595">
        <v>2526529</v>
      </c>
      <c r="E79" t="str">
        <f>VLOOKUP(A79,'debt tb'!$A$3:$B$110,1,0)</f>
        <v>040200300001</v>
      </c>
    </row>
    <row r="80" spans="1:5">
      <c r="A80" s="585" t="s">
        <v>3469</v>
      </c>
      <c r="B80" t="s">
        <v>3470</v>
      </c>
      <c r="C80" s="595">
        <v>0</v>
      </c>
      <c r="D80" s="595">
        <v>1694995</v>
      </c>
      <c r="E80" t="str">
        <f>VLOOKUP(A80,'debt tb'!$A$3:$B$110,1,0)</f>
        <v>040200700001</v>
      </c>
    </row>
    <row r="81" spans="1:5">
      <c r="A81" s="585" t="s">
        <v>4021</v>
      </c>
      <c r="B81" t="s">
        <v>4022</v>
      </c>
      <c r="C81" s="595">
        <v>0</v>
      </c>
      <c r="D81" s="595">
        <v>26136</v>
      </c>
      <c r="E81" t="str">
        <f>VLOOKUP(A81,'debt tb'!$A$3:$B$110,1,0)</f>
        <v>040201400001</v>
      </c>
    </row>
    <row r="82" spans="1:5">
      <c r="A82" s="585" t="s">
        <v>3548</v>
      </c>
      <c r="B82" t="s">
        <v>3549</v>
      </c>
      <c r="C82" s="595">
        <v>34168</v>
      </c>
      <c r="D82" s="595">
        <v>0</v>
      </c>
      <c r="E82" t="str">
        <f>VLOOKUP(A82,'debt tb'!$A$3:$B$110,1,0)</f>
        <v>040201700001</v>
      </c>
    </row>
    <row r="83" spans="1:5">
      <c r="A83" s="585" t="s">
        <v>4023</v>
      </c>
      <c r="B83" t="s">
        <v>4024</v>
      </c>
      <c r="C83" s="595">
        <v>0</v>
      </c>
      <c r="D83" s="595">
        <v>446734</v>
      </c>
      <c r="E83" t="str">
        <f>VLOOKUP(A83,'debt tb'!$A$3:$B$110,1,0)</f>
        <v>040201900001</v>
      </c>
    </row>
    <row r="84" spans="1:5">
      <c r="A84" s="585" t="s">
        <v>3984</v>
      </c>
      <c r="B84" t="s">
        <v>3985</v>
      </c>
      <c r="C84" s="595">
        <v>0</v>
      </c>
      <c r="D84" s="595">
        <v>217108</v>
      </c>
      <c r="E84" t="str">
        <f>VLOOKUP(A84,'debt tb'!$A$3:$B$110,1,0)</f>
        <v>040400100002</v>
      </c>
    </row>
    <row r="85" spans="1:5">
      <c r="A85" s="585" t="s">
        <v>3423</v>
      </c>
      <c r="B85" t="s">
        <v>3424</v>
      </c>
      <c r="C85" s="595">
        <v>0</v>
      </c>
      <c r="D85" s="595">
        <v>4224138</v>
      </c>
      <c r="E85" t="str">
        <f>VLOOKUP(A85,'debt tb'!$A$3:$B$110,1,0)</f>
        <v>040400200001</v>
      </c>
    </row>
    <row r="86" spans="1:5">
      <c r="A86" s="585" t="s">
        <v>3425</v>
      </c>
      <c r="B86" t="s">
        <v>3426</v>
      </c>
      <c r="C86" s="595">
        <v>1335942</v>
      </c>
      <c r="D86" s="595">
        <v>0</v>
      </c>
      <c r="E86" t="str">
        <f>VLOOKUP(A86,'debt tb'!$A$3:$B$110,1,0)</f>
        <v>050100100001</v>
      </c>
    </row>
    <row r="87" spans="1:5">
      <c r="A87" s="585" t="s">
        <v>3427</v>
      </c>
      <c r="B87" t="s">
        <v>3428</v>
      </c>
      <c r="C87" s="595">
        <v>173672</v>
      </c>
      <c r="D87" s="595">
        <v>0</v>
      </c>
      <c r="E87" t="str">
        <f>VLOOKUP(A87,'debt tb'!$A$3:$B$110,1,0)</f>
        <v>050100100002</v>
      </c>
    </row>
    <row r="88" spans="1:5">
      <c r="A88" s="585" t="s">
        <v>3431</v>
      </c>
      <c r="B88" t="s">
        <v>3432</v>
      </c>
      <c r="C88" s="595">
        <v>121432</v>
      </c>
      <c r="D88" s="595">
        <v>0</v>
      </c>
      <c r="E88" t="str">
        <f>VLOOKUP(A88,'debt tb'!$A$3:$B$110,1,0)</f>
        <v>050100200001</v>
      </c>
    </row>
    <row r="89" spans="1:5">
      <c r="A89" s="585" t="s">
        <v>3529</v>
      </c>
      <c r="B89" t="s">
        <v>3530</v>
      </c>
      <c r="C89" s="595">
        <v>15782</v>
      </c>
      <c r="D89" s="595">
        <v>0</v>
      </c>
      <c r="E89" t="str">
        <f>VLOOKUP(A89,'debt tb'!$A$3:$B$110,1,0)</f>
        <v>050100200002</v>
      </c>
    </row>
    <row r="90" spans="1:5">
      <c r="A90" s="585" t="s">
        <v>3433</v>
      </c>
      <c r="B90" t="s">
        <v>3434</v>
      </c>
      <c r="C90" s="595">
        <v>27976</v>
      </c>
      <c r="D90" s="595">
        <v>0</v>
      </c>
      <c r="E90" t="str">
        <f>VLOOKUP(A90,'debt tb'!$A$3:$B$110,1,0)</f>
        <v>050100300001</v>
      </c>
    </row>
    <row r="91" spans="1:5">
      <c r="A91" s="585" t="s">
        <v>3471</v>
      </c>
      <c r="B91" t="s">
        <v>3472</v>
      </c>
      <c r="C91" s="595">
        <v>1413</v>
      </c>
      <c r="D91" s="595">
        <v>0</v>
      </c>
      <c r="E91" t="str">
        <f>VLOOKUP(A91,'debt tb'!$A$3:$B$110,1,0)</f>
        <v>050200100002</v>
      </c>
    </row>
    <row r="92" spans="1:5">
      <c r="A92" s="585" t="s">
        <v>3437</v>
      </c>
      <c r="B92" t="s">
        <v>3438</v>
      </c>
      <c r="C92" s="595">
        <v>1356</v>
      </c>
      <c r="D92" s="595">
        <v>0</v>
      </c>
      <c r="E92" t="str">
        <f>VLOOKUP(A92,'debt tb'!$A$3:$B$110,1,0)</f>
        <v>050200300001</v>
      </c>
    </row>
    <row r="93" spans="1:5">
      <c r="A93" s="585" t="s">
        <v>4470</v>
      </c>
      <c r="B93" t="s">
        <v>4471</v>
      </c>
      <c r="C93" s="595">
        <v>120000</v>
      </c>
      <c r="D93" s="595">
        <v>0</v>
      </c>
      <c r="E93" t="str">
        <f>VLOOKUP(A93,'debt tb'!$A$3:$B$110,1,0)</f>
        <v>050200300003</v>
      </c>
    </row>
    <row r="94" spans="1:5">
      <c r="A94" s="585" t="s">
        <v>3441</v>
      </c>
      <c r="B94" t="s">
        <v>3442</v>
      </c>
      <c r="C94" s="595">
        <v>0</v>
      </c>
      <c r="D94" s="595">
        <v>0</v>
      </c>
      <c r="E94" t="str">
        <f>VLOOKUP(A94,'debt tb'!$A$3:$B$110,1,0)</f>
        <v>050500100001</v>
      </c>
    </row>
    <row r="95" spans="1:5">
      <c r="A95" s="585" t="s">
        <v>4444</v>
      </c>
      <c r="B95" t="s">
        <v>4445</v>
      </c>
      <c r="C95" s="595">
        <v>0</v>
      </c>
      <c r="D95" s="595">
        <v>1638446</v>
      </c>
      <c r="E95" t="str">
        <f>VLOOKUP(A95,'debt tb'!$A$3:$B$110,1,0)</f>
        <v>050500100002</v>
      </c>
    </row>
    <row r="96" spans="1:5">
      <c r="A96" s="585" t="s">
        <v>3443</v>
      </c>
      <c r="B96" t="s">
        <v>3444</v>
      </c>
      <c r="C96" s="595">
        <v>35555</v>
      </c>
      <c r="D96" s="595">
        <v>0</v>
      </c>
      <c r="E96" t="str">
        <f>VLOOKUP(A96,'debt tb'!$A$3:$B$110,1,0)</f>
        <v>050600100001</v>
      </c>
    </row>
    <row r="97" spans="1:5">
      <c r="A97" s="585" t="s">
        <v>4472</v>
      </c>
      <c r="B97" t="s">
        <v>4473</v>
      </c>
      <c r="C97" s="595">
        <v>341</v>
      </c>
      <c r="D97" s="595">
        <v>0</v>
      </c>
      <c r="E97" t="str">
        <f>VLOOKUP(A97,'debt tb'!$A$3:$B$110,1,0)</f>
        <v>051000100001</v>
      </c>
    </row>
    <row r="98" spans="1:5">
      <c r="A98" s="585" t="s">
        <v>4025</v>
      </c>
      <c r="B98" t="s">
        <v>4026</v>
      </c>
      <c r="C98" s="595">
        <v>987</v>
      </c>
      <c r="D98" s="595">
        <v>0</v>
      </c>
      <c r="E98" t="str">
        <f>VLOOKUP(A98,'debt tb'!$A$3:$B$110,1,0)</f>
        <v>051000100002</v>
      </c>
    </row>
    <row r="99" spans="1:5">
      <c r="A99" s="585" t="s">
        <v>4474</v>
      </c>
      <c r="B99" t="s">
        <v>4475</v>
      </c>
      <c r="C99" s="595">
        <v>48</v>
      </c>
      <c r="D99" s="595">
        <v>0</v>
      </c>
      <c r="E99" t="str">
        <f>VLOOKUP(A99,'debt tb'!$A$3:$B$110,1,0)</f>
        <v>051000100007</v>
      </c>
    </row>
    <row r="100" spans="1:5">
      <c r="A100" s="585" t="s">
        <v>3447</v>
      </c>
      <c r="B100" t="s">
        <v>3448</v>
      </c>
      <c r="C100" s="595">
        <v>848</v>
      </c>
      <c r="D100" s="595">
        <v>0</v>
      </c>
      <c r="E100" t="str">
        <f>VLOOKUP(A100,'debt tb'!$A$3:$B$110,1,0)</f>
        <v>051000100009</v>
      </c>
    </row>
    <row r="101" spans="1:5">
      <c r="A101" s="585" t="s">
        <v>4409</v>
      </c>
      <c r="B101" t="s">
        <v>4410</v>
      </c>
      <c r="C101" s="595">
        <v>895</v>
      </c>
      <c r="D101" s="595">
        <v>0</v>
      </c>
      <c r="E101" t="str">
        <f>VLOOKUP(A101,'debt tb'!$A$3:$B$110,1,0)</f>
        <v>051000100010</v>
      </c>
    </row>
    <row r="102" spans="1:5">
      <c r="A102" s="585" t="s">
        <v>3988</v>
      </c>
      <c r="B102" t="s">
        <v>3989</v>
      </c>
      <c r="C102" s="595">
        <v>6</v>
      </c>
      <c r="D102" s="595">
        <v>0</v>
      </c>
      <c r="E102" t="e">
        <f>VLOOKUP(A102,'debt tb'!$A$3:$B$110,1,0)</f>
        <v>#N/A</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workbookViewId="0">
      <selection activeCell="J14" sqref="J14"/>
    </sheetView>
  </sheetViews>
  <sheetFormatPr defaultRowHeight="13.2"/>
  <cols>
    <col min="1" max="1" width="13.109375" bestFit="1" customWidth="1"/>
    <col min="2" max="2" width="67.88671875" bestFit="1" customWidth="1"/>
    <col min="3" max="4" width="15" style="2367" bestFit="1" customWidth="1"/>
  </cols>
  <sheetData>
    <row r="1" spans="1:5">
      <c r="A1" t="s">
        <v>3341</v>
      </c>
      <c r="B1" t="s">
        <v>3342</v>
      </c>
      <c r="C1" t="s">
        <v>3343</v>
      </c>
      <c r="D1" t="s">
        <v>3344</v>
      </c>
    </row>
    <row r="2" spans="1:5">
      <c r="A2" s="585" t="s">
        <v>4387</v>
      </c>
      <c r="B2" t="s">
        <v>4388</v>
      </c>
      <c r="C2" s="595">
        <v>1685577</v>
      </c>
      <c r="D2" s="595">
        <v>0</v>
      </c>
      <c r="E2" t="str">
        <f>VLOOKUP(A2,'money market tb'!$A$3:$B$108,1,0)</f>
        <v>010100100054</v>
      </c>
    </row>
    <row r="3" spans="1:5">
      <c r="A3" s="585" t="s">
        <v>3347</v>
      </c>
      <c r="B3" t="s">
        <v>3348</v>
      </c>
      <c r="C3" s="595">
        <v>3792746</v>
      </c>
      <c r="D3" s="595">
        <v>0</v>
      </c>
      <c r="E3" t="str">
        <f>VLOOKUP(A3,'money market tb'!$A$3:$B$108,1,0)</f>
        <v>010100100058</v>
      </c>
    </row>
    <row r="4" spans="1:5">
      <c r="A4" s="585" t="s">
        <v>3503</v>
      </c>
      <c r="B4" t="s">
        <v>3504</v>
      </c>
      <c r="C4" s="595">
        <v>11951</v>
      </c>
      <c r="D4" s="595">
        <v>0</v>
      </c>
      <c r="E4" t="str">
        <f>VLOOKUP(A4,'money market tb'!$A$3:$B$108,1,0)</f>
        <v>010100100059</v>
      </c>
    </row>
    <row r="5" spans="1:5">
      <c r="A5" s="585" t="s">
        <v>3505</v>
      </c>
      <c r="B5" t="s">
        <v>3506</v>
      </c>
      <c r="C5" s="595">
        <v>60272</v>
      </c>
      <c r="D5" s="595">
        <v>0</v>
      </c>
      <c r="E5" t="str">
        <f>VLOOKUP(A5,'money market tb'!$A$3:$B$108,1,0)</f>
        <v>010100100060</v>
      </c>
    </row>
    <row r="6" spans="1:5">
      <c r="A6" s="585" t="s">
        <v>3507</v>
      </c>
      <c r="B6" t="s">
        <v>3508</v>
      </c>
      <c r="C6" s="595">
        <v>146582</v>
      </c>
      <c r="D6" s="595">
        <v>0</v>
      </c>
      <c r="E6" t="str">
        <f>VLOOKUP(A6,'money market tb'!$A$3:$B$108,1,0)</f>
        <v>010100100065</v>
      </c>
    </row>
    <row r="7" spans="1:5">
      <c r="A7" s="585" t="s">
        <v>3536</v>
      </c>
      <c r="B7" t="s">
        <v>3537</v>
      </c>
      <c r="C7" s="595">
        <v>15676</v>
      </c>
      <c r="D7" s="595">
        <v>0</v>
      </c>
      <c r="E7" t="str">
        <f>VLOOKUP(A7,'money market tb'!$A$3:$B$108,1,0)</f>
        <v>010100100066</v>
      </c>
    </row>
    <row r="8" spans="1:5">
      <c r="A8" s="585" t="s">
        <v>3951</v>
      </c>
      <c r="B8" t="s">
        <v>3952</v>
      </c>
      <c r="C8" s="595">
        <v>9792</v>
      </c>
      <c r="D8" s="595">
        <v>0</v>
      </c>
      <c r="E8" t="str">
        <f>VLOOKUP(A8,'money market tb'!$A$3:$B$108,1,0)</f>
        <v>010100100068</v>
      </c>
    </row>
    <row r="9" spans="1:5">
      <c r="A9" s="585" t="s">
        <v>4029</v>
      </c>
      <c r="B9" t="s">
        <v>4030</v>
      </c>
      <c r="C9" s="595">
        <v>7585</v>
      </c>
      <c r="D9" s="595">
        <v>0</v>
      </c>
      <c r="E9" t="str">
        <f>VLOOKUP(A9,'money market tb'!$A$3:$B$108,1,0)</f>
        <v>010100100088</v>
      </c>
    </row>
    <row r="10" spans="1:5">
      <c r="A10" s="585" t="s">
        <v>3958</v>
      </c>
      <c r="B10" t="s">
        <v>3959</v>
      </c>
      <c r="C10" s="595">
        <v>332572</v>
      </c>
      <c r="D10" s="595">
        <v>0</v>
      </c>
      <c r="E10" t="str">
        <f>VLOOKUP(A10,'money market tb'!$A$3:$B$108,1,0)</f>
        <v>010100100100</v>
      </c>
    </row>
    <row r="11" spans="1:5">
      <c r="A11" s="585" t="s">
        <v>3994</v>
      </c>
      <c r="B11" t="s">
        <v>3995</v>
      </c>
      <c r="C11" s="595">
        <v>13709</v>
      </c>
      <c r="D11" s="595">
        <v>0</v>
      </c>
      <c r="E11" t="str">
        <f>VLOOKUP(A11,'money market tb'!$A$3:$B$108,1,0)</f>
        <v>010100100105</v>
      </c>
    </row>
    <row r="12" spans="1:5">
      <c r="A12" s="585" t="s">
        <v>4391</v>
      </c>
      <c r="B12" t="s">
        <v>4392</v>
      </c>
      <c r="C12" s="595">
        <v>319433</v>
      </c>
      <c r="D12" s="595">
        <v>0</v>
      </c>
      <c r="E12" t="str">
        <f>VLOOKUP(A12,'money market tb'!$A$3:$B$108,1,0)</f>
        <v>010100100118</v>
      </c>
    </row>
    <row r="13" spans="1:5">
      <c r="A13" s="585" t="s">
        <v>4396</v>
      </c>
      <c r="B13" t="s">
        <v>4397</v>
      </c>
      <c r="C13" s="595">
        <v>3213212</v>
      </c>
      <c r="D13" s="595">
        <v>0</v>
      </c>
      <c r="E13" t="str">
        <f>VLOOKUP(A13,'money market tb'!$A$3:$B$108,1,0)</f>
        <v>010100100121</v>
      </c>
    </row>
    <row r="14" spans="1:5">
      <c r="A14" s="585" t="s">
        <v>4448</v>
      </c>
      <c r="B14" t="s">
        <v>4449</v>
      </c>
      <c r="C14" s="595">
        <v>201014488</v>
      </c>
      <c r="D14" s="595">
        <v>0</v>
      </c>
      <c r="E14" t="str">
        <f>VLOOKUP(A14,'money market tb'!$A$3:$B$108,1,0)</f>
        <v>010100100128</v>
      </c>
    </row>
    <row r="15" spans="1:5">
      <c r="A15" s="585" t="s">
        <v>4450</v>
      </c>
      <c r="B15" t="s">
        <v>4451</v>
      </c>
      <c r="C15" s="595">
        <v>10782</v>
      </c>
      <c r="D15" s="595">
        <v>0</v>
      </c>
      <c r="E15" t="str">
        <f>VLOOKUP(A15,'money market tb'!$A$3:$B$108,1,0)</f>
        <v>010100100131</v>
      </c>
    </row>
    <row r="16" spans="1:5">
      <c r="A16" s="585" t="s">
        <v>3451</v>
      </c>
      <c r="B16" t="s">
        <v>3452</v>
      </c>
      <c r="C16" s="595">
        <v>40000000</v>
      </c>
      <c r="D16" s="595">
        <v>0</v>
      </c>
      <c r="E16" t="str">
        <f>VLOOKUP(A16,'money market tb'!$A$3:$B$108,1,0)</f>
        <v>010300500001</v>
      </c>
    </row>
    <row r="17" spans="1:5">
      <c r="A17" s="585" t="s">
        <v>3453</v>
      </c>
      <c r="B17" t="s">
        <v>3454</v>
      </c>
      <c r="C17" s="595">
        <v>0</v>
      </c>
      <c r="D17" s="595">
        <v>772495</v>
      </c>
      <c r="E17" t="str">
        <f>VLOOKUP(A17,'money market tb'!$A$3:$B$108,1,0)</f>
        <v>010300500002</v>
      </c>
    </row>
    <row r="18" spans="1:5">
      <c r="A18" s="585" t="s">
        <v>3455</v>
      </c>
      <c r="B18" t="s">
        <v>3456</v>
      </c>
      <c r="C18" s="595">
        <v>1104495</v>
      </c>
      <c r="D18" s="595">
        <v>0</v>
      </c>
      <c r="E18" t="str">
        <f>VLOOKUP(A18,'money market tb'!$A$3:$B$108,1,0)</f>
        <v>010300500003</v>
      </c>
    </row>
    <row r="19" spans="1:5">
      <c r="A19" s="585" t="s">
        <v>3996</v>
      </c>
      <c r="B19" t="s">
        <v>3997</v>
      </c>
      <c r="C19" s="595">
        <v>12861229</v>
      </c>
      <c r="D19" s="595">
        <v>0</v>
      </c>
      <c r="E19" t="str">
        <f>VLOOKUP(A19,'money market tb'!$A$3:$B$108,1,0)</f>
        <v>010300700001</v>
      </c>
    </row>
    <row r="20" spans="1:5">
      <c r="A20" s="585" t="s">
        <v>3998</v>
      </c>
      <c r="B20" t="s">
        <v>3999</v>
      </c>
      <c r="C20" s="595">
        <v>0</v>
      </c>
      <c r="D20" s="595">
        <v>344547</v>
      </c>
      <c r="E20" t="str">
        <f>VLOOKUP(A20,'money market tb'!$A$3:$B$108,1,0)</f>
        <v>010300700003</v>
      </c>
    </row>
    <row r="21" spans="1:5">
      <c r="A21" s="585" t="s">
        <v>4000</v>
      </c>
      <c r="B21" t="s">
        <v>4001</v>
      </c>
      <c r="C21" s="595">
        <v>25000000</v>
      </c>
      <c r="D21" s="595">
        <v>0</v>
      </c>
      <c r="E21" t="str">
        <f>VLOOKUP(A21,'money market tb'!$A$3:$B$108,1,0)</f>
        <v>010300900001</v>
      </c>
    </row>
    <row r="22" spans="1:5">
      <c r="A22" s="585" t="s">
        <v>4031</v>
      </c>
      <c r="B22" t="s">
        <v>4032</v>
      </c>
      <c r="C22" s="595">
        <v>1</v>
      </c>
      <c r="D22" s="595">
        <v>0</v>
      </c>
      <c r="E22" t="str">
        <f>VLOOKUP(A22,'money market tb'!$A$3:$B$108,1,0)</f>
        <v>010601100008</v>
      </c>
    </row>
    <row r="23" spans="1:5">
      <c r="A23" s="585" t="s">
        <v>3513</v>
      </c>
      <c r="B23" t="s">
        <v>3514</v>
      </c>
      <c r="C23" s="595">
        <v>1</v>
      </c>
      <c r="D23" s="595">
        <v>0</v>
      </c>
      <c r="E23" t="str">
        <f>VLOOKUP(A23,'money market tb'!$A$3:$B$108,1,0)</f>
        <v>010601100037</v>
      </c>
    </row>
    <row r="24" spans="1:5">
      <c r="A24" s="585" t="s">
        <v>3515</v>
      </c>
      <c r="B24" t="s">
        <v>3516</v>
      </c>
      <c r="C24" s="595">
        <v>0</v>
      </c>
      <c r="D24" s="595">
        <v>1</v>
      </c>
      <c r="E24" t="str">
        <f>VLOOKUP(A24,'money market tb'!$A$3:$B$108,1,0)</f>
        <v>010601100038</v>
      </c>
    </row>
    <row r="25" spans="1:5">
      <c r="A25" s="585" t="s">
        <v>3962</v>
      </c>
      <c r="B25" t="s">
        <v>3963</v>
      </c>
      <c r="C25" s="595">
        <v>3</v>
      </c>
      <c r="D25" s="595">
        <v>0</v>
      </c>
      <c r="E25" t="str">
        <f>VLOOKUP(A25,'money market tb'!$A$3:$B$108,1,0)</f>
        <v>010601100040</v>
      </c>
    </row>
    <row r="26" spans="1:5">
      <c r="A26" s="585" t="s">
        <v>4006</v>
      </c>
      <c r="B26" t="s">
        <v>4007</v>
      </c>
      <c r="C26" s="595">
        <v>2</v>
      </c>
      <c r="D26" s="595">
        <v>0</v>
      </c>
      <c r="E26" t="str">
        <f>VLOOKUP(A26,'money market tb'!$A$3:$B$108,1,0)</f>
        <v>010601100074</v>
      </c>
    </row>
    <row r="27" spans="1:5">
      <c r="A27" s="585" t="s">
        <v>4033</v>
      </c>
      <c r="B27" t="s">
        <v>4034</v>
      </c>
      <c r="C27" s="595">
        <v>1</v>
      </c>
      <c r="D27" s="595">
        <v>0</v>
      </c>
      <c r="E27" t="str">
        <f>VLOOKUP(A27,'money market tb'!$A$3:$B$108,1,0)</f>
        <v>010601100087</v>
      </c>
    </row>
    <row r="28" spans="1:5">
      <c r="A28" s="585" t="s">
        <v>4035</v>
      </c>
      <c r="B28" t="s">
        <v>4036</v>
      </c>
      <c r="C28" s="595">
        <v>5</v>
      </c>
      <c r="D28" s="595">
        <v>0</v>
      </c>
      <c r="E28" t="str">
        <f>VLOOKUP(A28,'money market tb'!$A$3:$B$108,1,0)</f>
        <v>010601100100</v>
      </c>
    </row>
    <row r="29" spans="1:5">
      <c r="A29" s="585" t="s">
        <v>4398</v>
      </c>
      <c r="B29" t="s">
        <v>4399</v>
      </c>
      <c r="C29" s="595">
        <v>1186795</v>
      </c>
      <c r="D29" s="595">
        <v>0</v>
      </c>
      <c r="E29" t="str">
        <f>VLOOKUP(A29,'money market tb'!$A$3:$B$108,1,0)</f>
        <v>010601100112</v>
      </c>
    </row>
    <row r="30" spans="1:5">
      <c r="A30" s="585" t="s">
        <v>4452</v>
      </c>
      <c r="B30" t="s">
        <v>4453</v>
      </c>
      <c r="C30" s="595">
        <v>77899</v>
      </c>
      <c r="D30" s="595">
        <v>0</v>
      </c>
      <c r="E30" t="str">
        <f>VLOOKUP(A30,'money market tb'!$A$3:$B$108,1,0)</f>
        <v>010601100119</v>
      </c>
    </row>
    <row r="31" spans="1:5">
      <c r="A31" s="585" t="s">
        <v>4454</v>
      </c>
      <c r="B31" t="s">
        <v>4455</v>
      </c>
      <c r="C31" s="595">
        <v>1120891</v>
      </c>
      <c r="D31" s="595">
        <v>0</v>
      </c>
      <c r="E31" t="str">
        <f>VLOOKUP(A31,'money market tb'!$A$3:$B$108,1,0)</f>
        <v>010601100120</v>
      </c>
    </row>
    <row r="32" spans="1:5">
      <c r="A32" s="585" t="s">
        <v>4010</v>
      </c>
      <c r="B32" t="s">
        <v>4011</v>
      </c>
      <c r="C32" s="595">
        <v>888354</v>
      </c>
      <c r="D32" s="595">
        <v>0</v>
      </c>
      <c r="E32" t="str">
        <f>VLOOKUP(A32,'money market tb'!$A$3:$B$108,1,0)</f>
        <v>010601200001</v>
      </c>
    </row>
    <row r="33" spans="1:5">
      <c r="A33" s="585" t="s">
        <v>4395</v>
      </c>
      <c r="B33" t="s">
        <v>4011</v>
      </c>
      <c r="C33" s="595">
        <v>2607</v>
      </c>
      <c r="D33" s="595">
        <v>0</v>
      </c>
      <c r="E33" t="str">
        <f>VLOOKUP(A33,'money market tb'!$A$3:$B$108,1,0)</f>
        <v>010601200002</v>
      </c>
    </row>
    <row r="34" spans="1:5">
      <c r="A34" s="585" t="s">
        <v>3459</v>
      </c>
      <c r="B34" t="s">
        <v>3460</v>
      </c>
      <c r="C34" s="595">
        <v>810651</v>
      </c>
      <c r="D34" s="595">
        <v>0</v>
      </c>
      <c r="E34" t="str">
        <f>VLOOKUP(A34,'money market tb'!$A$3:$B$108,1,0)</f>
        <v>010601700001</v>
      </c>
    </row>
    <row r="35" spans="1:5">
      <c r="A35" s="585" t="s">
        <v>3964</v>
      </c>
      <c r="B35" t="s">
        <v>3957</v>
      </c>
      <c r="C35" s="595">
        <v>9879</v>
      </c>
      <c r="D35" s="595">
        <v>0</v>
      </c>
      <c r="E35" t="str">
        <f>VLOOKUP(A35,'money market tb'!$A$3:$B$108,1,0)</f>
        <v>010700300001</v>
      </c>
    </row>
    <row r="36" spans="1:5">
      <c r="A36" s="585" t="s">
        <v>3365</v>
      </c>
      <c r="B36" t="s">
        <v>3366</v>
      </c>
      <c r="C36" s="595">
        <v>200000</v>
      </c>
      <c r="D36" s="595">
        <v>0</v>
      </c>
      <c r="E36" t="str">
        <f>VLOOKUP(A36,'money market tb'!$A$3:$B$108,1,0)</f>
        <v>010700600001</v>
      </c>
    </row>
    <row r="37" spans="1:5">
      <c r="A37" s="585" t="s">
        <v>3367</v>
      </c>
      <c r="B37" t="s">
        <v>3368</v>
      </c>
      <c r="C37" s="595">
        <v>16500</v>
      </c>
      <c r="D37" s="595">
        <v>0</v>
      </c>
      <c r="E37" t="str">
        <f>VLOOKUP(A37,'money market tb'!$A$3:$B$108,1,0)</f>
        <v>010900200001</v>
      </c>
    </row>
    <row r="38" spans="1:5">
      <c r="A38" s="585" t="s">
        <v>3369</v>
      </c>
      <c r="B38" t="s">
        <v>3370</v>
      </c>
      <c r="C38" s="595">
        <v>0</v>
      </c>
      <c r="D38" s="595">
        <v>11701343</v>
      </c>
      <c r="E38" t="str">
        <f>VLOOKUP(A38,'money market tb'!$A$3:$B$108,1,0)</f>
        <v>020100100001</v>
      </c>
    </row>
    <row r="39" spans="1:5">
      <c r="A39" s="585" t="s">
        <v>3371</v>
      </c>
      <c r="B39" t="s">
        <v>3372</v>
      </c>
      <c r="C39" s="595">
        <v>20016644</v>
      </c>
      <c r="D39" s="595">
        <v>0</v>
      </c>
      <c r="E39" t="str">
        <f>VLOOKUP(A39,'money market tb'!$A$3:$B$108,1,0)</f>
        <v>020100200001</v>
      </c>
    </row>
    <row r="40" spans="1:5">
      <c r="A40" s="585" t="s">
        <v>3373</v>
      </c>
      <c r="B40" t="s">
        <v>3374</v>
      </c>
      <c r="C40" s="595">
        <v>0</v>
      </c>
      <c r="D40" s="595">
        <v>13114719</v>
      </c>
      <c r="E40" t="str">
        <f>VLOOKUP(A40,'money market tb'!$A$3:$B$108,1,0)</f>
        <v>020100300001</v>
      </c>
    </row>
    <row r="41" spans="1:5">
      <c r="A41" s="585" t="s">
        <v>3375</v>
      </c>
      <c r="B41" t="s">
        <v>3376</v>
      </c>
      <c r="C41" s="595">
        <v>1466792</v>
      </c>
      <c r="D41" s="595">
        <v>0</v>
      </c>
      <c r="E41" t="str">
        <f>VLOOKUP(A41,'money market tb'!$A$3:$B$108,1,0)</f>
        <v>020100400001</v>
      </c>
    </row>
    <row r="42" spans="1:5">
      <c r="A42" s="585" t="s">
        <v>3377</v>
      </c>
      <c r="B42" t="s">
        <v>3378</v>
      </c>
      <c r="C42" s="595">
        <v>0</v>
      </c>
      <c r="D42" s="595">
        <v>36150</v>
      </c>
      <c r="E42" t="str">
        <f>VLOOKUP(A42,'money market tb'!$A$3:$B$108,1,0)</f>
        <v>020200100001</v>
      </c>
    </row>
    <row r="43" spans="1:5">
      <c r="A43" s="585" t="s">
        <v>3379</v>
      </c>
      <c r="B43" t="s">
        <v>3380</v>
      </c>
      <c r="C43" s="595">
        <v>1844257</v>
      </c>
      <c r="D43" s="595">
        <v>0</v>
      </c>
      <c r="E43" t="str">
        <f>VLOOKUP(A43,'money market tb'!$A$3:$B$108,1,0)</f>
        <v>020200200001</v>
      </c>
    </row>
    <row r="44" spans="1:5">
      <c r="A44" s="585" t="s">
        <v>3383</v>
      </c>
      <c r="B44" t="s">
        <v>3384</v>
      </c>
      <c r="C44" s="595">
        <v>0</v>
      </c>
      <c r="D44" s="595">
        <v>283373689</v>
      </c>
      <c r="E44" t="str">
        <f>VLOOKUP(A44,'money market tb'!$A$3:$B$108,1,0)</f>
        <v>020500100001</v>
      </c>
    </row>
    <row r="45" spans="1:5">
      <c r="A45" s="585" t="s">
        <v>3385</v>
      </c>
      <c r="B45" t="s">
        <v>3386</v>
      </c>
      <c r="C45" s="595">
        <v>0</v>
      </c>
      <c r="D45" s="595">
        <v>360138</v>
      </c>
      <c r="E45" t="str">
        <f>VLOOKUP(A45,'money market tb'!$A$3:$B$108,1,0)</f>
        <v>030100100001</v>
      </c>
    </row>
    <row r="46" spans="1:5">
      <c r="A46" s="585" t="s">
        <v>3387</v>
      </c>
      <c r="B46" t="s">
        <v>3388</v>
      </c>
      <c r="C46" s="595">
        <v>0</v>
      </c>
      <c r="D46" s="595">
        <v>46817</v>
      </c>
      <c r="E46" t="str">
        <f>VLOOKUP(A46,'money market tb'!$A$3:$B$108,1,0)</f>
        <v>030100600001</v>
      </c>
    </row>
    <row r="47" spans="1:5">
      <c r="A47" s="585" t="s">
        <v>3389</v>
      </c>
      <c r="B47" t="s">
        <v>3390</v>
      </c>
      <c r="C47" s="595">
        <v>0</v>
      </c>
      <c r="D47" s="595">
        <v>548228</v>
      </c>
      <c r="E47" t="str">
        <f>VLOOKUP(A47,'money market tb'!$A$3:$B$108,1,0)</f>
        <v>030100700001</v>
      </c>
    </row>
    <row r="48" spans="1:5">
      <c r="A48" s="585" t="s">
        <v>3519</v>
      </c>
      <c r="B48" t="s">
        <v>3520</v>
      </c>
      <c r="C48" s="595">
        <v>0</v>
      </c>
      <c r="D48" s="595">
        <v>4225</v>
      </c>
      <c r="E48" t="str">
        <f>VLOOKUP(A48,'money market tb'!$A$3:$B$108,1,0)</f>
        <v>030100800001</v>
      </c>
    </row>
    <row r="49" spans="1:5">
      <c r="A49" s="585" t="s">
        <v>3391</v>
      </c>
      <c r="B49" t="s">
        <v>3392</v>
      </c>
      <c r="C49" s="595">
        <v>0</v>
      </c>
      <c r="D49" s="595">
        <v>32479</v>
      </c>
      <c r="E49" t="str">
        <f>VLOOKUP(A49,'money market tb'!$A$3:$B$108,1,0)</f>
        <v>030200100001</v>
      </c>
    </row>
    <row r="50" spans="1:5">
      <c r="A50" s="585" t="s">
        <v>3393</v>
      </c>
      <c r="B50" t="s">
        <v>3394</v>
      </c>
      <c r="C50" s="595">
        <v>0</v>
      </c>
      <c r="D50" s="595">
        <v>22857</v>
      </c>
      <c r="E50" t="str">
        <f>VLOOKUP(A50,'money market tb'!$A$3:$B$108,1,0)</f>
        <v>030400100001</v>
      </c>
    </row>
    <row r="51" spans="1:5">
      <c r="A51" s="585" t="s">
        <v>3401</v>
      </c>
      <c r="B51" t="s">
        <v>3402</v>
      </c>
      <c r="C51" s="595">
        <v>0</v>
      </c>
      <c r="D51" s="595">
        <v>107175</v>
      </c>
      <c r="E51" t="str">
        <f>VLOOKUP(A51,'money market tb'!$A$3:$B$108,1,0)</f>
        <v>031000700001</v>
      </c>
    </row>
    <row r="52" spans="1:5">
      <c r="A52" s="585" t="s">
        <v>3479</v>
      </c>
      <c r="B52" t="s">
        <v>3480</v>
      </c>
      <c r="C52" s="595">
        <v>0</v>
      </c>
      <c r="D52" s="595">
        <v>232</v>
      </c>
      <c r="E52" t="str">
        <f>VLOOKUP(A52,'money market tb'!$A$3:$B$108,1,0)</f>
        <v>031000900001</v>
      </c>
    </row>
    <row r="53" spans="1:5">
      <c r="A53" s="585" t="s">
        <v>3405</v>
      </c>
      <c r="B53" t="s">
        <v>3406</v>
      </c>
      <c r="C53" s="595">
        <v>0</v>
      </c>
      <c r="D53" s="595">
        <v>7988</v>
      </c>
      <c r="E53" t="str">
        <f>VLOOKUP(A53,'money market tb'!$A$3:$B$108,1,0)</f>
        <v>031001000001</v>
      </c>
    </row>
    <row r="54" spans="1:5">
      <c r="A54" s="585" t="s">
        <v>4364</v>
      </c>
      <c r="B54" t="s">
        <v>4365</v>
      </c>
      <c r="C54" s="595">
        <v>0</v>
      </c>
      <c r="D54" s="595">
        <v>141392</v>
      </c>
      <c r="E54" t="str">
        <f>VLOOKUP(A54,'money market tb'!$A$3:$B$108,1,0)</f>
        <v>031001900001</v>
      </c>
    </row>
    <row r="55" spans="1:5">
      <c r="A55" s="585" t="s">
        <v>4356</v>
      </c>
      <c r="B55" t="s">
        <v>4357</v>
      </c>
      <c r="C55" s="595">
        <v>0</v>
      </c>
      <c r="D55" s="595">
        <v>0</v>
      </c>
      <c r="E55" t="e">
        <f>VLOOKUP(A55,'money market tb'!$A$3:$B$108,1,0)</f>
        <v>#N/A</v>
      </c>
    </row>
    <row r="56" spans="1:5">
      <c r="A56" s="585" t="s">
        <v>3463</v>
      </c>
      <c r="B56" t="s">
        <v>3464</v>
      </c>
      <c r="C56" s="595">
        <v>0</v>
      </c>
      <c r="D56" s="595">
        <v>107186</v>
      </c>
      <c r="E56" t="str">
        <f>VLOOKUP(A56,'money market tb'!$A$3:$B$108,1,0)</f>
        <v>040101700001</v>
      </c>
    </row>
    <row r="57" spans="1:5">
      <c r="A57" s="585" t="s">
        <v>3419</v>
      </c>
      <c r="B57" t="s">
        <v>3969</v>
      </c>
      <c r="C57" s="595">
        <v>0</v>
      </c>
      <c r="D57" s="595">
        <v>12664</v>
      </c>
      <c r="E57" t="str">
        <f>VLOOKUP(A57,'money market tb'!$A$3:$B$108,1,0)</f>
        <v>040200100016</v>
      </c>
    </row>
    <row r="58" spans="1:5">
      <c r="A58" s="585" t="s">
        <v>3523</v>
      </c>
      <c r="B58" t="s">
        <v>3524</v>
      </c>
      <c r="C58" s="595">
        <v>0</v>
      </c>
      <c r="D58" s="595">
        <v>1</v>
      </c>
      <c r="E58" t="str">
        <f>VLOOKUP(A58,'money market tb'!$A$3:$B$108,1,0)</f>
        <v>040200100038</v>
      </c>
    </row>
    <row r="59" spans="1:5">
      <c r="A59" s="585" t="s">
        <v>3525</v>
      </c>
      <c r="B59" t="s">
        <v>3526</v>
      </c>
      <c r="C59" s="595">
        <v>0</v>
      </c>
      <c r="D59" s="595">
        <v>2408</v>
      </c>
      <c r="E59" t="str">
        <f>VLOOKUP(A59,'money market tb'!$A$3:$B$108,1,0)</f>
        <v>040200100041</v>
      </c>
    </row>
    <row r="60" spans="1:5">
      <c r="A60" s="585" t="s">
        <v>3972</v>
      </c>
      <c r="B60" t="s">
        <v>3973</v>
      </c>
      <c r="C60" s="595">
        <v>0</v>
      </c>
      <c r="D60" s="595">
        <v>1</v>
      </c>
      <c r="E60" t="str">
        <f>VLOOKUP(A60,'money market tb'!$A$3:$B$108,1,0)</f>
        <v>040200100074</v>
      </c>
    </row>
    <row r="61" spans="1:5">
      <c r="A61" s="585" t="s">
        <v>4017</v>
      </c>
      <c r="B61" t="s">
        <v>4018</v>
      </c>
      <c r="C61" s="595">
        <v>0</v>
      </c>
      <c r="D61" s="595">
        <v>1</v>
      </c>
      <c r="E61" t="str">
        <f>VLOOKUP(A61,'money market tb'!$A$3:$B$108,1,0)</f>
        <v>040200100101</v>
      </c>
    </row>
    <row r="62" spans="1:5">
      <c r="A62" s="585" t="s">
        <v>4400</v>
      </c>
      <c r="B62" t="s">
        <v>4401</v>
      </c>
      <c r="C62" s="595">
        <v>0</v>
      </c>
      <c r="D62" s="595">
        <v>2314180</v>
      </c>
      <c r="E62" t="str">
        <f>VLOOKUP(A62,'money market tb'!$A$3:$B$108,1,0)</f>
        <v>040200100113</v>
      </c>
    </row>
    <row r="63" spans="1:5">
      <c r="A63" s="585" t="s">
        <v>4464</v>
      </c>
      <c r="B63" t="s">
        <v>4465</v>
      </c>
      <c r="C63" s="595">
        <v>0</v>
      </c>
      <c r="D63" s="595">
        <v>78224</v>
      </c>
      <c r="E63" t="str">
        <f>VLOOKUP(A63,'money market tb'!$A$3:$B$108,1,0)</f>
        <v>040200100120</v>
      </c>
    </row>
    <row r="64" spans="1:5">
      <c r="A64" s="585" t="s">
        <v>4466</v>
      </c>
      <c r="B64" t="s">
        <v>4467</v>
      </c>
      <c r="C64" s="595">
        <v>0</v>
      </c>
      <c r="D64" s="595">
        <v>1126286</v>
      </c>
      <c r="E64" t="str">
        <f>VLOOKUP(A64,'money market tb'!$A$3:$B$108,1,0)</f>
        <v>040200100121</v>
      </c>
    </row>
    <row r="65" spans="1:5">
      <c r="A65" s="585" t="s">
        <v>3467</v>
      </c>
      <c r="B65" t="s">
        <v>3468</v>
      </c>
      <c r="C65" s="595">
        <v>0</v>
      </c>
      <c r="D65" s="595">
        <v>546875</v>
      </c>
      <c r="E65" t="str">
        <f>VLOOKUP(A65,'money market tb'!$A$3:$B$108,1,0)</f>
        <v>040200300001</v>
      </c>
    </row>
    <row r="66" spans="1:5">
      <c r="A66" s="585" t="s">
        <v>3469</v>
      </c>
      <c r="B66" t="s">
        <v>3470</v>
      </c>
      <c r="C66" s="595">
        <v>0</v>
      </c>
      <c r="D66" s="595">
        <v>753331</v>
      </c>
      <c r="E66" t="str">
        <f>VLOOKUP(A66,'money market tb'!$A$3:$B$108,1,0)</f>
        <v>040200700001</v>
      </c>
    </row>
    <row r="67" spans="1:5">
      <c r="A67" s="585" t="s">
        <v>3548</v>
      </c>
      <c r="B67" t="s">
        <v>3549</v>
      </c>
      <c r="C67" s="595">
        <v>15186</v>
      </c>
      <c r="D67" s="595">
        <v>0</v>
      </c>
      <c r="E67" t="str">
        <f>VLOOKUP(A67,'money market tb'!$A$3:$B$108,1,0)</f>
        <v>040201700001</v>
      </c>
    </row>
    <row r="68" spans="1:5">
      <c r="A68" s="585" t="s">
        <v>4023</v>
      </c>
      <c r="B68" t="s">
        <v>4024</v>
      </c>
      <c r="C68" s="595">
        <v>0</v>
      </c>
      <c r="D68" s="595">
        <v>349002</v>
      </c>
      <c r="E68" t="str">
        <f>VLOOKUP(A68,'money market tb'!$A$3:$B$108,1,0)</f>
        <v>040201900001</v>
      </c>
    </row>
    <row r="69" spans="1:5">
      <c r="A69" s="585" t="s">
        <v>3984</v>
      </c>
      <c r="B69" t="s">
        <v>3985</v>
      </c>
      <c r="C69" s="595">
        <v>36150</v>
      </c>
      <c r="D69" s="595">
        <v>0</v>
      </c>
      <c r="E69" t="str">
        <f>VLOOKUP(A69,'money market tb'!$A$3:$B$108,1,0)</f>
        <v>040400100002</v>
      </c>
    </row>
    <row r="70" spans="1:5">
      <c r="A70" s="585" t="s">
        <v>3423</v>
      </c>
      <c r="B70" t="s">
        <v>3424</v>
      </c>
      <c r="C70" s="595">
        <v>0</v>
      </c>
      <c r="D70" s="595">
        <v>1844257</v>
      </c>
      <c r="E70" t="str">
        <f>VLOOKUP(A70,'money market tb'!$A$3:$B$108,1,0)</f>
        <v>040400200001</v>
      </c>
    </row>
    <row r="71" spans="1:5">
      <c r="A71" s="585" t="s">
        <v>3425</v>
      </c>
      <c r="B71" t="s">
        <v>3426</v>
      </c>
      <c r="C71" s="595">
        <v>1090785</v>
      </c>
      <c r="D71" s="595">
        <v>0</v>
      </c>
      <c r="E71" t="str">
        <f>VLOOKUP(A71,'money market tb'!$A$3:$B$108,1,0)</f>
        <v>050100100001</v>
      </c>
    </row>
    <row r="72" spans="1:5">
      <c r="A72" s="585" t="s">
        <v>3427</v>
      </c>
      <c r="B72" t="s">
        <v>3428</v>
      </c>
      <c r="C72" s="595">
        <v>141802</v>
      </c>
      <c r="D72" s="595">
        <v>0</v>
      </c>
      <c r="E72" t="str">
        <f>VLOOKUP(A72,'money market tb'!$A$3:$B$108,1,0)</f>
        <v>050100100002</v>
      </c>
    </row>
    <row r="73" spans="1:5">
      <c r="A73" s="585" t="s">
        <v>3429</v>
      </c>
      <c r="B73" t="s">
        <v>3430</v>
      </c>
      <c r="C73" s="595">
        <v>0</v>
      </c>
      <c r="D73" s="595">
        <v>0</v>
      </c>
      <c r="E73" t="e">
        <f>VLOOKUP(A73,'money market tb'!$A$3:$B$108,1,0)</f>
        <v>#N/A</v>
      </c>
    </row>
    <row r="74" spans="1:5">
      <c r="A74" s="585" t="s">
        <v>3431</v>
      </c>
      <c r="B74" t="s">
        <v>3432</v>
      </c>
      <c r="C74" s="595">
        <v>99144</v>
      </c>
      <c r="D74" s="595">
        <v>0</v>
      </c>
      <c r="E74" t="str">
        <f>VLOOKUP(A74,'money market tb'!$A$3:$B$108,1,0)</f>
        <v>050100200001</v>
      </c>
    </row>
    <row r="75" spans="1:5">
      <c r="A75" s="585" t="s">
        <v>3529</v>
      </c>
      <c r="B75" t="s">
        <v>3530</v>
      </c>
      <c r="C75" s="595">
        <v>12883</v>
      </c>
      <c r="D75" s="595">
        <v>0</v>
      </c>
      <c r="E75" t="str">
        <f>VLOOKUP(A75,'money market tb'!$A$3:$B$108,1,0)</f>
        <v>050100200002</v>
      </c>
    </row>
    <row r="76" spans="1:5">
      <c r="A76" s="585" t="s">
        <v>3433</v>
      </c>
      <c r="B76" t="s">
        <v>3434</v>
      </c>
      <c r="C76" s="595">
        <v>22857</v>
      </c>
      <c r="D76" s="595">
        <v>0</v>
      </c>
      <c r="E76" t="str">
        <f>VLOOKUP(A76,'money market tb'!$A$3:$B$108,1,0)</f>
        <v>050100300001</v>
      </c>
    </row>
    <row r="77" spans="1:5">
      <c r="A77" s="585" t="s">
        <v>4476</v>
      </c>
      <c r="B77" t="s">
        <v>4477</v>
      </c>
      <c r="C77" s="595">
        <v>0</v>
      </c>
      <c r="D77" s="595">
        <v>0</v>
      </c>
      <c r="E77" t="e">
        <f>VLOOKUP(A77,'money market tb'!$A$3:$B$108,1,0)</f>
        <v>#N/A</v>
      </c>
    </row>
    <row r="78" spans="1:5">
      <c r="A78" s="585" t="s">
        <v>4407</v>
      </c>
      <c r="B78" t="s">
        <v>4408</v>
      </c>
      <c r="C78" s="595">
        <v>0</v>
      </c>
      <c r="D78" s="595">
        <v>0</v>
      </c>
      <c r="E78" t="e">
        <f>VLOOKUP(A78,'money market tb'!$A$3:$B$108,1,0)</f>
        <v>#N/A</v>
      </c>
    </row>
    <row r="79" spans="1:5">
      <c r="A79" s="585" t="s">
        <v>3437</v>
      </c>
      <c r="B79" t="s">
        <v>3438</v>
      </c>
      <c r="C79" s="595">
        <v>1130</v>
      </c>
      <c r="D79" s="595">
        <v>0</v>
      </c>
      <c r="E79" t="str">
        <f>VLOOKUP(A79,'money market tb'!$A$3:$B$108,1,0)</f>
        <v>050200300001</v>
      </c>
    </row>
    <row r="80" spans="1:5">
      <c r="A80" s="585" t="s">
        <v>3441</v>
      </c>
      <c r="B80" t="s">
        <v>3442</v>
      </c>
      <c r="C80" s="595">
        <v>0</v>
      </c>
      <c r="D80" s="595">
        <v>0</v>
      </c>
      <c r="E80" t="str">
        <f>VLOOKUP(A80,'money market tb'!$A$3:$B$108,1,0)</f>
        <v>050500100001</v>
      </c>
    </row>
    <row r="81" spans="1:5">
      <c r="A81" s="585" t="s">
        <v>4444</v>
      </c>
      <c r="B81" t="s">
        <v>4445</v>
      </c>
      <c r="C81" s="595">
        <v>0</v>
      </c>
      <c r="D81" s="595">
        <v>942703</v>
      </c>
      <c r="E81" t="str">
        <f>VLOOKUP(A81,'money market tb'!$A$3:$B$108,1,0)</f>
        <v>050500100002</v>
      </c>
    </row>
    <row r="82" spans="1:5">
      <c r="A82" s="585" t="s">
        <v>3443</v>
      </c>
      <c r="B82" t="s">
        <v>3444</v>
      </c>
      <c r="C82" s="595">
        <v>29254</v>
      </c>
      <c r="D82" s="595">
        <v>0</v>
      </c>
      <c r="E82" t="str">
        <f>VLOOKUP(A82,'money market tb'!$A$3:$B$108,1,0)</f>
        <v>050600100001</v>
      </c>
    </row>
    <row r="83" spans="1:5">
      <c r="A83" s="585" t="s">
        <v>4472</v>
      </c>
      <c r="B83" t="s">
        <v>4473</v>
      </c>
      <c r="C83" s="595">
        <v>136</v>
      </c>
      <c r="D83" s="595">
        <v>0</v>
      </c>
      <c r="E83" t="str">
        <f>VLOOKUP(A83,'money market tb'!$A$3:$B$108,1,0)</f>
        <v>051000100001</v>
      </c>
    </row>
    <row r="84" spans="1:5">
      <c r="A84" s="585" t="s">
        <v>4409</v>
      </c>
      <c r="B84" t="s">
        <v>4410</v>
      </c>
      <c r="C84" s="595">
        <v>856</v>
      </c>
      <c r="D84" s="595">
        <v>0</v>
      </c>
      <c r="E84" t="str">
        <f>VLOOKUP(A84,'money market tb'!$A$3:$B$108,1,0)</f>
        <v>051000100010</v>
      </c>
    </row>
    <row r="85" spans="1:5">
      <c r="A85" s="2318" t="s">
        <v>3988</v>
      </c>
      <c r="B85" s="2317" t="s">
        <v>3989</v>
      </c>
      <c r="C85" s="2367">
        <v>28.14</v>
      </c>
      <c r="D85" s="2367">
        <v>0</v>
      </c>
      <c r="E85" t="str">
        <f>VLOOKUP(A85,'money market tb'!$A$3:$B$108,1,0)</f>
        <v>051000100012</v>
      </c>
    </row>
    <row r="86" spans="1:5">
      <c r="A86" s="2318"/>
      <c r="B86" s="2317"/>
      <c r="E86" t="e">
        <f>VLOOKUP(A86,'money market tb'!$A$3:$B$108,1,0)</f>
        <v>#N/A</v>
      </c>
    </row>
    <row r="87" spans="1:5">
      <c r="A87" s="2318"/>
      <c r="B87" s="2317"/>
      <c r="E87" t="e">
        <f>VLOOKUP(A87,'money market tb'!$A$3:$B$108,1,0)</f>
        <v>#N/A</v>
      </c>
    </row>
    <row r="88" spans="1:5">
      <c r="A88" s="2318"/>
      <c r="B88" s="2317"/>
    </row>
    <row r="90" spans="1:5">
      <c r="C90" s="2367">
        <f>SUM(C2:C89)</f>
        <v>318691594.13999999</v>
      </c>
      <c r="D90" s="2367">
        <f>SUM(D2:D89)</f>
        <v>318691594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V76"/>
  <sheetViews>
    <sheetView view="pageBreakPreview" topLeftCell="A29" zoomScaleSheetLayoutView="100" workbookViewId="0">
      <selection activeCell="E49" sqref="E49"/>
    </sheetView>
  </sheetViews>
  <sheetFormatPr defaultColWidth="9.109375" defaultRowHeight="13.8"/>
  <cols>
    <col min="1" max="1" width="6" style="1319" customWidth="1"/>
    <col min="2" max="2" width="21.6640625" style="1319" customWidth="1"/>
    <col min="3" max="3" width="25.5546875" style="1319" customWidth="1"/>
    <col min="4" max="4" width="10.109375" style="1319" customWidth="1"/>
    <col min="5" max="5" width="14.5546875" style="1319" bestFit="1" customWidth="1"/>
    <col min="6" max="6" width="0.88671875" style="1319" customWidth="1"/>
    <col min="7" max="7" width="13.88671875" style="1319" bestFit="1" customWidth="1"/>
    <col min="8" max="8" width="0.88671875" style="1319" customWidth="1"/>
    <col min="9" max="9" width="13.5546875" style="1319" customWidth="1"/>
    <col min="10" max="10" width="0.88671875" style="1319" customWidth="1"/>
    <col min="11" max="11" width="14.5546875" style="1319" bestFit="1" customWidth="1"/>
    <col min="12" max="12" width="0.88671875" style="1319" customWidth="1"/>
    <col min="13" max="13" width="15.33203125" style="1319" customWidth="1"/>
    <col min="14" max="14" width="16" style="1294" hidden="1" customWidth="1"/>
    <col min="15" max="15" width="14" style="1294" hidden="1" customWidth="1"/>
    <col min="16" max="16" width="21.5546875" style="1294" hidden="1" customWidth="1"/>
    <col min="17" max="17" width="16.44140625" style="1294" hidden="1" customWidth="1"/>
    <col min="18" max="19" width="13.88671875" style="1294" hidden="1" customWidth="1"/>
    <col min="20" max="20" width="15.109375" style="1294" hidden="1" customWidth="1"/>
    <col min="21" max="23" width="9.109375" style="1294" hidden="1" customWidth="1"/>
    <col min="24" max="24" width="9.109375" style="1319" hidden="1" customWidth="1"/>
    <col min="25" max="25" width="11.109375" style="1319" customWidth="1"/>
    <col min="26" max="26" width="15.109375" style="1319" customWidth="1"/>
    <col min="27" max="27" width="12.109375" style="1319" bestFit="1" customWidth="1"/>
    <col min="28" max="28" width="9.109375" style="1319"/>
    <col min="29" max="29" width="12.88671875" style="1319" bestFit="1" customWidth="1"/>
    <col min="30" max="30" width="10.88671875" style="1319" bestFit="1" customWidth="1"/>
    <col min="31" max="31" width="12.33203125" style="1319" bestFit="1" customWidth="1"/>
    <col min="32" max="32" width="10.88671875" style="1319" bestFit="1" customWidth="1"/>
    <col min="33" max="33" width="12.33203125" style="1319" bestFit="1" customWidth="1"/>
    <col min="34" max="34" width="10.88671875" style="1319" bestFit="1" customWidth="1"/>
    <col min="35" max="35" width="12.88671875" style="1319" bestFit="1" customWidth="1"/>
    <col min="36" max="36" width="10.88671875" style="1319" bestFit="1" customWidth="1"/>
    <col min="37" max="37" width="12.44140625" style="1319" bestFit="1" customWidth="1"/>
    <col min="38" max="38" width="10.88671875" style="1319" bestFit="1" customWidth="1"/>
    <col min="39" max="16384" width="9.109375" style="1319"/>
  </cols>
  <sheetData>
    <row r="1" spans="1:26" s="1313" customFormat="1" ht="17.399999999999999">
      <c r="A1" s="2476" t="s">
        <v>3819</v>
      </c>
      <c r="B1" s="2476"/>
      <c r="C1" s="2476"/>
      <c r="D1" s="2476"/>
      <c r="E1" s="2476"/>
      <c r="F1" s="2476"/>
      <c r="G1" s="2476"/>
      <c r="H1" s="2476"/>
      <c r="I1" s="2476"/>
      <c r="J1" s="2476"/>
      <c r="K1" s="2476"/>
      <c r="L1" s="2476"/>
      <c r="M1" s="2476"/>
      <c r="N1" s="1317"/>
      <c r="O1" s="1317"/>
      <c r="P1" s="1317"/>
      <c r="Q1" s="1317"/>
      <c r="R1" s="1317"/>
      <c r="S1" s="1317"/>
      <c r="T1" s="1317"/>
      <c r="U1" s="1317"/>
      <c r="V1" s="1317"/>
      <c r="W1" s="1317"/>
    </row>
    <row r="2" spans="1:26" s="1313" customFormat="1" ht="17.399999999999999">
      <c r="A2" s="2476" t="s">
        <v>2950</v>
      </c>
      <c r="B2" s="2476"/>
      <c r="C2" s="2476"/>
      <c r="D2" s="2476"/>
      <c r="E2" s="2476"/>
      <c r="F2" s="2476"/>
      <c r="G2" s="2476"/>
      <c r="H2" s="2476"/>
      <c r="I2" s="2476"/>
      <c r="J2" s="2476"/>
      <c r="K2" s="2476"/>
      <c r="L2" s="2476"/>
      <c r="M2" s="2476"/>
      <c r="N2" s="1317"/>
      <c r="O2" s="1317"/>
      <c r="P2" s="1317"/>
      <c r="Q2" s="1317"/>
      <c r="R2" s="1317"/>
      <c r="S2" s="1317"/>
      <c r="T2" s="1317"/>
      <c r="U2" s="1317"/>
      <c r="V2" s="1317"/>
      <c r="W2" s="1317"/>
    </row>
    <row r="3" spans="1:26" s="1313" customFormat="1" ht="17.399999999999999">
      <c r="A3" s="2476" t="s">
        <v>4517</v>
      </c>
      <c r="B3" s="2476"/>
      <c r="C3" s="2476"/>
      <c r="D3" s="2476"/>
      <c r="E3" s="2476"/>
      <c r="F3" s="2476"/>
      <c r="G3" s="2476"/>
      <c r="H3" s="2476"/>
      <c r="I3" s="2476"/>
      <c r="J3" s="2476"/>
      <c r="K3" s="2476"/>
      <c r="L3" s="2476"/>
      <c r="M3" s="2476"/>
      <c r="N3" s="1317"/>
      <c r="O3" s="1317"/>
      <c r="P3" s="1317"/>
      <c r="Q3" s="1317"/>
      <c r="R3" s="1317"/>
      <c r="S3" s="1317"/>
      <c r="T3" s="1317"/>
      <c r="U3" s="1317"/>
      <c r="V3" s="1317"/>
      <c r="W3" s="1317"/>
    </row>
    <row r="4" spans="1:26">
      <c r="A4" s="1588"/>
      <c r="B4" s="1588"/>
      <c r="C4" s="1588"/>
      <c r="D4" s="1588"/>
      <c r="E4" s="1588"/>
      <c r="F4" s="1588"/>
      <c r="G4" s="1588"/>
      <c r="H4" s="1588"/>
      <c r="I4" s="1588"/>
      <c r="J4" s="1588"/>
      <c r="K4" s="1938"/>
      <c r="L4" s="1311"/>
      <c r="M4" s="1311"/>
    </row>
    <row r="5" spans="1:26">
      <c r="A5" s="1588"/>
      <c r="B5" s="1588"/>
      <c r="C5" s="1588"/>
      <c r="D5" s="1588"/>
      <c r="E5" s="2483" t="s">
        <v>4436</v>
      </c>
      <c r="F5" s="2483"/>
      <c r="G5" s="2483"/>
      <c r="H5" s="2483"/>
      <c r="I5" s="2483"/>
      <c r="J5" s="2483"/>
      <c r="K5" s="2483"/>
      <c r="L5" s="1939"/>
      <c r="M5" s="2048" t="s">
        <v>4375</v>
      </c>
      <c r="P5" s="1294" t="s">
        <v>3838</v>
      </c>
    </row>
    <row r="6" spans="1:26">
      <c r="A6" s="1311"/>
      <c r="B6" s="1311"/>
      <c r="C6" s="1311"/>
      <c r="D6" s="1311"/>
      <c r="E6" s="2033"/>
      <c r="F6" s="1322"/>
      <c r="G6" s="2033"/>
      <c r="H6" s="1322"/>
      <c r="I6" s="2033"/>
      <c r="J6" s="1322"/>
      <c r="K6" s="2033"/>
      <c r="L6" s="1940"/>
      <c r="M6" s="2347" t="s">
        <v>4376</v>
      </c>
      <c r="N6" s="1328"/>
      <c r="O6" s="1328"/>
      <c r="P6" s="1328" t="s">
        <v>3839</v>
      </c>
      <c r="R6" s="1294" t="s">
        <v>3843</v>
      </c>
    </row>
    <row r="7" spans="1:26" s="1324" customFormat="1">
      <c r="A7" s="1309"/>
      <c r="B7" s="1309"/>
      <c r="C7" s="1309"/>
      <c r="D7" s="1309"/>
      <c r="E7" s="2046" t="s">
        <v>4168</v>
      </c>
      <c r="F7" s="2047"/>
      <c r="G7" s="2046" t="s">
        <v>3781</v>
      </c>
      <c r="H7" s="1322"/>
      <c r="I7" s="2048" t="s">
        <v>4171</v>
      </c>
      <c r="J7" s="1322"/>
      <c r="K7" s="2035"/>
      <c r="L7" s="1322"/>
      <c r="M7" s="2048" t="s">
        <v>4348</v>
      </c>
      <c r="N7" s="1328"/>
      <c r="O7" s="1328"/>
      <c r="P7" s="1328" t="s">
        <v>3840</v>
      </c>
      <c r="Q7" s="1328" t="s">
        <v>3841</v>
      </c>
      <c r="R7" s="1328" t="s">
        <v>3842</v>
      </c>
      <c r="S7" s="1328"/>
      <c r="T7" s="1328"/>
      <c r="U7" s="1328"/>
      <c r="V7" s="1328"/>
      <c r="W7" s="1328"/>
    </row>
    <row r="8" spans="1:26" s="1324" customFormat="1">
      <c r="A8" s="1309"/>
      <c r="B8" s="1309"/>
      <c r="C8" s="1309"/>
      <c r="D8" s="1309"/>
      <c r="E8" s="2036" t="s">
        <v>4169</v>
      </c>
      <c r="F8" s="2047"/>
      <c r="G8" s="2036" t="s">
        <v>4169</v>
      </c>
      <c r="H8" s="1322"/>
      <c r="I8" s="2036" t="s">
        <v>4169</v>
      </c>
      <c r="J8" s="1322"/>
      <c r="K8" s="2048" t="s">
        <v>2928</v>
      </c>
      <c r="L8" s="1322"/>
      <c r="M8" s="2048" t="s">
        <v>4437</v>
      </c>
      <c r="N8" s="2480"/>
      <c r="O8" s="2480"/>
      <c r="P8" s="2480"/>
      <c r="Q8" s="1328"/>
      <c r="R8" s="1328" t="s">
        <v>3844</v>
      </c>
      <c r="S8" s="1328"/>
      <c r="T8" s="1328"/>
      <c r="U8" s="1328"/>
      <c r="V8" s="1328"/>
      <c r="W8" s="1328"/>
    </row>
    <row r="9" spans="1:26" s="1324" customFormat="1">
      <c r="A9" s="1309"/>
      <c r="B9" s="1309"/>
      <c r="C9" s="1309"/>
      <c r="D9" s="2011" t="s">
        <v>2945</v>
      </c>
      <c r="E9" s="2482" t="s">
        <v>3173</v>
      </c>
      <c r="F9" s="2482"/>
      <c r="G9" s="2482"/>
      <c r="H9" s="2482"/>
      <c r="I9" s="2482"/>
      <c r="J9" s="2482"/>
      <c r="K9" s="2482"/>
      <c r="L9" s="2482"/>
      <c r="M9" s="2482"/>
      <c r="N9" s="2014"/>
      <c r="O9" s="1328"/>
      <c r="P9" s="1328"/>
      <c r="Q9" s="1328"/>
      <c r="R9" s="1328"/>
      <c r="S9" s="1328"/>
      <c r="T9" s="1328"/>
      <c r="U9" s="1328"/>
      <c r="V9" s="1328"/>
      <c r="W9" s="1328"/>
    </row>
    <row r="10" spans="1:26">
      <c r="A10" s="1888" t="s">
        <v>3174</v>
      </c>
      <c r="B10" s="1888"/>
      <c r="C10" s="1590"/>
      <c r="D10" s="1311"/>
      <c r="E10" s="1311"/>
      <c r="F10" s="1311"/>
      <c r="G10" s="1311"/>
      <c r="H10" s="1311"/>
      <c r="I10" s="1311"/>
      <c r="J10" s="1311"/>
      <c r="K10" s="1311"/>
      <c r="L10" s="1311"/>
      <c r="M10" s="1311"/>
      <c r="O10" s="2014" t="s">
        <v>3837</v>
      </c>
      <c r="P10" s="2014"/>
      <c r="Q10" s="1387" t="e">
        <f>#REF!</f>
        <v>#REF!</v>
      </c>
      <c r="R10" s="1941" t="s">
        <v>3640</v>
      </c>
    </row>
    <row r="11" spans="1:26">
      <c r="A11" s="2050" t="s">
        <v>4173</v>
      </c>
      <c r="B11" s="1888"/>
      <c r="C11" s="1590"/>
      <c r="D11" s="1311"/>
      <c r="E11" s="2049"/>
      <c r="F11" s="1311"/>
      <c r="G11" s="2049"/>
      <c r="H11" s="1311"/>
      <c r="I11" s="2049"/>
      <c r="J11" s="1311"/>
      <c r="K11" s="2049"/>
      <c r="L11" s="1311"/>
      <c r="M11" s="2049"/>
      <c r="O11" s="2014"/>
      <c r="P11" s="2014"/>
      <c r="Q11" s="1387"/>
      <c r="R11" s="1941"/>
    </row>
    <row r="12" spans="1:26">
      <c r="A12" s="2051" t="s">
        <v>4341</v>
      </c>
      <c r="B12" s="1942"/>
      <c r="D12" s="1303"/>
      <c r="E12" s="1892">
        <f>eqity!D59</f>
        <v>1406</v>
      </c>
      <c r="F12" s="1355"/>
      <c r="G12" s="1892">
        <f>-'debt tb'!C69</f>
        <v>-4</v>
      </c>
      <c r="H12" s="1355"/>
      <c r="I12" s="1892">
        <f>'money market tb'!D61</f>
        <v>107</v>
      </c>
      <c r="J12" s="1355"/>
      <c r="K12" s="1892">
        <f>+I12+G12+E12</f>
        <v>1509</v>
      </c>
      <c r="L12" s="1295"/>
      <c r="M12" s="1836">
        <v>29332</v>
      </c>
      <c r="T12" s="1294">
        <v>4540526</v>
      </c>
      <c r="Y12" s="1319">
        <f>M12/1000</f>
        <v>29.332000000000001</v>
      </c>
      <c r="Z12" s="1294"/>
    </row>
    <row r="13" spans="1:26">
      <c r="A13" s="2051" t="s">
        <v>4174</v>
      </c>
      <c r="B13" s="1942"/>
      <c r="D13" s="1303"/>
      <c r="E13" s="1892">
        <f>eqity!D60</f>
        <v>6610</v>
      </c>
      <c r="F13" s="1355"/>
      <c r="G13" s="1892">
        <v>0</v>
      </c>
      <c r="H13" s="1355"/>
      <c r="I13" s="1892">
        <v>0</v>
      </c>
      <c r="J13" s="1355"/>
      <c r="K13" s="1892">
        <f>+I13+G13+E13</f>
        <v>6610</v>
      </c>
      <c r="L13" s="1295"/>
      <c r="M13" s="1836">
        <v>3830</v>
      </c>
      <c r="O13" s="1294" t="s">
        <v>3639</v>
      </c>
      <c r="Q13" s="1294">
        <v>7102233</v>
      </c>
      <c r="R13" s="1294" t="s">
        <v>3638</v>
      </c>
      <c r="T13" s="1294">
        <v>10169858</v>
      </c>
      <c r="Y13" s="1319">
        <f t="shared" ref="Y13:Y21" si="0">M13/1000</f>
        <v>3.83</v>
      </c>
      <c r="Z13" s="1294"/>
    </row>
    <row r="14" spans="1:26">
      <c r="A14" s="2052" t="s">
        <v>4351</v>
      </c>
      <c r="B14" s="1942"/>
      <c r="D14" s="1303"/>
      <c r="E14" s="1892">
        <v>0</v>
      </c>
      <c r="F14" s="1355"/>
      <c r="G14" s="1892">
        <f>'debt tb'!D85-2</f>
        <v>1693</v>
      </c>
      <c r="H14" s="1355"/>
      <c r="I14" s="1892">
        <f>+'money market tb'!D83</f>
        <v>753</v>
      </c>
      <c r="J14" s="1355"/>
      <c r="K14" s="1892">
        <f t="shared" ref="K14:K21" si="1">+I14+G14+E14</f>
        <v>2446</v>
      </c>
      <c r="L14" s="1295"/>
      <c r="M14" s="1836">
        <v>2729</v>
      </c>
      <c r="T14" s="1294" t="e">
        <f>#REF!-T13</f>
        <v>#REF!</v>
      </c>
      <c r="Y14" s="1319">
        <f t="shared" si="0"/>
        <v>2.7290000000000001</v>
      </c>
    </row>
    <row r="15" spans="1:26">
      <c r="A15" s="2052" t="s">
        <v>4352</v>
      </c>
      <c r="B15" s="1942"/>
      <c r="D15" s="1303"/>
      <c r="E15" s="1892"/>
      <c r="F15" s="1355"/>
      <c r="G15" s="1892">
        <v>0</v>
      </c>
      <c r="H15" s="1355"/>
      <c r="I15" s="1892">
        <f>+'money market tb'!D81</f>
        <v>0</v>
      </c>
      <c r="J15" s="1355"/>
      <c r="K15" s="1892">
        <f t="shared" si="1"/>
        <v>0</v>
      </c>
      <c r="L15" s="1295"/>
      <c r="M15" s="1836">
        <v>83</v>
      </c>
      <c r="Y15" s="1319">
        <f t="shared" si="0"/>
        <v>8.3000000000000004E-2</v>
      </c>
    </row>
    <row r="16" spans="1:26">
      <c r="A16" s="2051" t="s">
        <v>4349</v>
      </c>
      <c r="B16" s="1377"/>
      <c r="D16" s="1303"/>
      <c r="E16" s="1892">
        <v>0</v>
      </c>
      <c r="F16" s="1355"/>
      <c r="G16" s="1892">
        <f>+'debt tb'!D84</f>
        <v>2527</v>
      </c>
      <c r="H16" s="1355"/>
      <c r="I16" s="1892">
        <f>+'money market tb'!D82</f>
        <v>547</v>
      </c>
      <c r="J16" s="1355"/>
      <c r="K16" s="1892">
        <f t="shared" si="1"/>
        <v>3074</v>
      </c>
      <c r="L16" s="1295"/>
      <c r="M16" s="1836">
        <v>2154</v>
      </c>
      <c r="O16" s="1387"/>
      <c r="P16" s="1387"/>
      <c r="Q16" s="1387"/>
      <c r="Y16" s="1319">
        <f t="shared" si="0"/>
        <v>2.1539999999999999</v>
      </c>
    </row>
    <row r="17" spans="1:25">
      <c r="A17" s="2053" t="s">
        <v>4175</v>
      </c>
      <c r="B17" s="1377"/>
      <c r="D17" s="1303"/>
      <c r="E17" s="1892">
        <v>0</v>
      </c>
      <c r="F17" s="1355"/>
      <c r="G17" s="1892">
        <f>'debt tb'!D88</f>
        <v>447</v>
      </c>
      <c r="H17" s="1355"/>
      <c r="I17" s="1892">
        <v>0</v>
      </c>
      <c r="J17" s="1355"/>
      <c r="K17" s="1892">
        <f t="shared" si="1"/>
        <v>447</v>
      </c>
      <c r="L17" s="1295"/>
      <c r="M17" s="1836">
        <v>1444</v>
      </c>
      <c r="O17" s="1387"/>
      <c r="P17" s="1387"/>
      <c r="Q17" s="1387"/>
      <c r="Y17" s="1319">
        <f t="shared" si="0"/>
        <v>1.444</v>
      </c>
    </row>
    <row r="18" spans="1:25">
      <c r="A18" s="2053" t="s">
        <v>4353</v>
      </c>
      <c r="B18" s="1377"/>
      <c r="D18" s="1303"/>
      <c r="E18" s="1892"/>
      <c r="F18" s="1355"/>
      <c r="G18" s="1892">
        <f>'debt tb'!D86-'debt tb'!C87</f>
        <v>-8</v>
      </c>
      <c r="H18" s="1355"/>
      <c r="I18" s="1892">
        <f>-'money market tb'!C85</f>
        <v>-15</v>
      </c>
      <c r="J18" s="1355"/>
      <c r="K18" s="1892">
        <f t="shared" si="1"/>
        <v>-23</v>
      </c>
      <c r="L18" s="1295"/>
      <c r="M18" s="1836">
        <v>0</v>
      </c>
      <c r="O18" s="1387"/>
      <c r="P18" s="1387"/>
      <c r="Q18" s="1387"/>
      <c r="Y18" s="1319">
        <f t="shared" si="0"/>
        <v>0</v>
      </c>
    </row>
    <row r="19" spans="1:25" ht="15" customHeight="1">
      <c r="A19" s="2054" t="s">
        <v>4176</v>
      </c>
      <c r="B19" s="1377"/>
      <c r="D19" s="1303" t="s">
        <v>4415</v>
      </c>
      <c r="E19" s="1892">
        <f>-eqity!C61</f>
        <v>-53602</v>
      </c>
      <c r="F19" s="1355"/>
      <c r="G19" s="1892">
        <f>SUM('debt tb'!D70:D71)</f>
        <v>795</v>
      </c>
      <c r="H19" s="1355"/>
      <c r="I19" s="1892">
        <f>'money market tb'!D86</f>
        <v>349</v>
      </c>
      <c r="J19" s="1355"/>
      <c r="K19" s="1892">
        <f t="shared" si="1"/>
        <v>-52458</v>
      </c>
      <c r="L19" s="1295"/>
      <c r="M19" s="1836">
        <v>74191</v>
      </c>
      <c r="O19" s="1387"/>
      <c r="P19" s="1387"/>
      <c r="Q19" s="1387"/>
      <c r="Y19" s="1319">
        <f t="shared" si="0"/>
        <v>74.191000000000003</v>
      </c>
    </row>
    <row r="20" spans="1:25">
      <c r="A20" s="2054" t="s">
        <v>4368</v>
      </c>
      <c r="B20" s="1377"/>
      <c r="D20" s="1303"/>
      <c r="E20" s="1892">
        <v>0</v>
      </c>
      <c r="F20" s="1355"/>
      <c r="G20" s="1892">
        <v>0</v>
      </c>
      <c r="H20" s="1355"/>
      <c r="I20" s="1892">
        <v>0</v>
      </c>
      <c r="J20" s="1355"/>
      <c r="K20" s="1892">
        <f t="shared" si="1"/>
        <v>0</v>
      </c>
      <c r="L20" s="1295"/>
      <c r="M20" s="1836">
        <v>0</v>
      </c>
      <c r="O20" s="1387"/>
      <c r="P20" s="1387"/>
      <c r="Q20" s="1387"/>
      <c r="Y20" s="1319">
        <f t="shared" si="0"/>
        <v>0</v>
      </c>
    </row>
    <row r="21" spans="1:25">
      <c r="A21" s="2050" t="s">
        <v>4350</v>
      </c>
      <c r="B21" s="1382"/>
      <c r="D21" s="1303"/>
      <c r="E21" s="1896">
        <f>SUM(eqity!D62:D73)+1</f>
        <v>282</v>
      </c>
      <c r="F21" s="1355"/>
      <c r="G21" s="1896">
        <f>SUM('debt tb'!D72:D83)</f>
        <v>1906</v>
      </c>
      <c r="H21" s="1355"/>
      <c r="I21" s="1896">
        <f>SUM('money market tb'!D63:D80)</f>
        <v>3534</v>
      </c>
      <c r="J21" s="1355"/>
      <c r="K21" s="1896">
        <f t="shared" si="1"/>
        <v>5722</v>
      </c>
      <c r="L21" s="1295"/>
      <c r="M21" s="1838">
        <v>3489</v>
      </c>
      <c r="N21" s="1943" t="s">
        <v>3836</v>
      </c>
      <c r="R21" s="1294">
        <v>440528</v>
      </c>
      <c r="Y21" s="1319">
        <f t="shared" si="0"/>
        <v>3.4889999999999999</v>
      </c>
    </row>
    <row r="22" spans="1:25">
      <c r="A22" s="1888" t="s">
        <v>4212</v>
      </c>
      <c r="B22" s="1671"/>
      <c r="C22" s="1318"/>
      <c r="D22" s="1303"/>
      <c r="E22" s="1355">
        <f>SUM(E12:E21)</f>
        <v>-45304</v>
      </c>
      <c r="F22" s="1355"/>
      <c r="G22" s="1355">
        <f>SUM(G12:G21)</f>
        <v>7356</v>
      </c>
      <c r="H22" s="1355"/>
      <c r="I22" s="1355">
        <f>SUM(I12:I21)</f>
        <v>5275</v>
      </c>
      <c r="J22" s="1355"/>
      <c r="K22" s="1355">
        <f>SUM(K12:K21)</f>
        <v>-32673</v>
      </c>
      <c r="L22" s="1295"/>
      <c r="M22" s="1326">
        <f>SUM(M12:M21)</f>
        <v>117252</v>
      </c>
      <c r="N22" s="1294">
        <f>E22</f>
        <v>-45304</v>
      </c>
      <c r="O22" s="1294">
        <v>1972959</v>
      </c>
      <c r="P22" s="1294">
        <f>O22-I22</f>
        <v>1967684</v>
      </c>
    </row>
    <row r="23" spans="1:25">
      <c r="A23" s="1974"/>
      <c r="B23" s="1973"/>
      <c r="C23" s="1318"/>
      <c r="D23" s="1303"/>
      <c r="E23" s="1355"/>
      <c r="F23" s="1355"/>
      <c r="G23" s="1355"/>
      <c r="H23" s="1355"/>
      <c r="I23" s="1355"/>
      <c r="J23" s="1355"/>
      <c r="K23" s="1355"/>
      <c r="L23" s="1295"/>
      <c r="M23" s="1326"/>
    </row>
    <row r="24" spans="1:25">
      <c r="A24" s="1888" t="s">
        <v>3175</v>
      </c>
      <c r="B24" s="1671"/>
      <c r="C24" s="1329"/>
      <c r="D24" s="1303"/>
      <c r="E24" s="1233"/>
      <c r="F24" s="1233"/>
      <c r="G24" s="1233"/>
      <c r="H24" s="1233"/>
      <c r="I24" s="1233"/>
      <c r="J24" s="1233"/>
      <c r="K24" s="1233"/>
      <c r="L24" s="1295"/>
      <c r="M24" s="1295"/>
    </row>
    <row r="25" spans="1:25">
      <c r="A25" s="1312" t="s">
        <v>3736</v>
      </c>
      <c r="B25" s="1382"/>
      <c r="C25" s="1944"/>
      <c r="D25" s="1362"/>
      <c r="E25" s="1890">
        <f>eqity!C77</f>
        <v>2778</v>
      </c>
      <c r="F25" s="1355"/>
      <c r="G25" s="1890">
        <f>'debt tb'!C91</f>
        <v>1336</v>
      </c>
      <c r="H25" s="1355"/>
      <c r="I25" s="1890">
        <f>'money market tb'!C90</f>
        <v>1091</v>
      </c>
      <c r="J25" s="1355"/>
      <c r="K25" s="1890">
        <f>I25+G25+E25</f>
        <v>5205</v>
      </c>
      <c r="L25" s="1326"/>
      <c r="M25" s="1945">
        <v>4367</v>
      </c>
      <c r="N25" s="1294">
        <f>G25+G27</f>
        <v>1510</v>
      </c>
      <c r="Y25" s="1319">
        <f t="shared" ref="Y25:Y37" si="2">M25/1000</f>
        <v>4.367</v>
      </c>
    </row>
    <row r="26" spans="1:25">
      <c r="A26" s="1946" t="s">
        <v>4283</v>
      </c>
      <c r="B26" s="1382"/>
      <c r="C26" s="1944"/>
      <c r="D26" s="1362"/>
      <c r="E26" s="1892"/>
      <c r="F26" s="1355"/>
      <c r="G26" s="1892"/>
      <c r="H26" s="1355"/>
      <c r="I26" s="1892"/>
      <c r="J26" s="1355"/>
      <c r="K26" s="1892"/>
      <c r="L26" s="1326"/>
      <c r="M26" s="1836"/>
      <c r="Y26" s="1319">
        <f t="shared" si="2"/>
        <v>0</v>
      </c>
    </row>
    <row r="27" spans="1:25">
      <c r="A27" s="2281" t="s">
        <v>4284</v>
      </c>
      <c r="B27" s="1947"/>
      <c r="C27" s="1944"/>
      <c r="D27" s="1362"/>
      <c r="E27" s="1892">
        <f>eqity!C78</f>
        <v>361</v>
      </c>
      <c r="F27" s="1355"/>
      <c r="G27" s="1892">
        <f>'debt tb'!C92</f>
        <v>174</v>
      </c>
      <c r="H27" s="1355"/>
      <c r="I27" s="1892">
        <f>'money market tb'!C91</f>
        <v>142</v>
      </c>
      <c r="J27" s="1355"/>
      <c r="K27" s="1892">
        <f>I27+G27+E27</f>
        <v>677</v>
      </c>
      <c r="L27" s="1295"/>
      <c r="M27" s="1836">
        <v>568</v>
      </c>
      <c r="N27" s="1294">
        <v>1786046</v>
      </c>
      <c r="Y27" s="1319">
        <f t="shared" si="2"/>
        <v>0.56799999999999995</v>
      </c>
    </row>
    <row r="28" spans="1:25">
      <c r="A28" s="1948" t="s">
        <v>3613</v>
      </c>
      <c r="B28" s="1582"/>
      <c r="C28" s="1382"/>
      <c r="D28" s="1949"/>
      <c r="E28" s="1903"/>
      <c r="G28" s="1903"/>
      <c r="I28" s="1903"/>
      <c r="K28" s="1903"/>
      <c r="M28" s="1836"/>
      <c r="N28" s="1294">
        <f>N27-N25</f>
        <v>1784536</v>
      </c>
      <c r="Y28" s="1319">
        <f t="shared" si="2"/>
        <v>0</v>
      </c>
    </row>
    <row r="29" spans="1:25">
      <c r="A29" s="1935" t="s">
        <v>3614</v>
      </c>
      <c r="B29" s="1950"/>
      <c r="C29" s="1382"/>
      <c r="E29" s="1892">
        <f>eqity!C79</f>
        <v>252</v>
      </c>
      <c r="F29" s="1355"/>
      <c r="G29" s="1892">
        <f>'debt tb'!C93</f>
        <v>121</v>
      </c>
      <c r="H29" s="1355"/>
      <c r="I29" s="1892">
        <f>'money market tb'!C92</f>
        <v>99</v>
      </c>
      <c r="J29" s="1355"/>
      <c r="K29" s="1892">
        <f>I29+G29+E29</f>
        <v>472</v>
      </c>
      <c r="L29" s="1295"/>
      <c r="M29" s="1836">
        <v>437</v>
      </c>
      <c r="Y29" s="1319">
        <f t="shared" si="2"/>
        <v>0.437</v>
      </c>
    </row>
    <row r="30" spans="1:25">
      <c r="A30" s="1522" t="s">
        <v>3588</v>
      </c>
      <c r="B30" s="1951"/>
      <c r="C30" s="1382"/>
      <c r="D30" s="1949"/>
      <c r="E30" s="1892">
        <f>eqity!C80</f>
        <v>33</v>
      </c>
      <c r="F30" s="1355"/>
      <c r="G30" s="1892">
        <f>'debt tb'!C94</f>
        <v>16</v>
      </c>
      <c r="H30" s="1355"/>
      <c r="I30" s="1892">
        <f>'money market tb'!C93</f>
        <v>13</v>
      </c>
      <c r="J30" s="1355"/>
      <c r="K30" s="1892">
        <f>I30+G30+E30</f>
        <v>62</v>
      </c>
      <c r="L30" s="1295"/>
      <c r="M30" s="1836">
        <v>54</v>
      </c>
      <c r="O30" s="1294">
        <v>3085855</v>
      </c>
      <c r="P30" s="1294">
        <f>O30-E25</f>
        <v>3083077</v>
      </c>
      <c r="Y30" s="1319">
        <f t="shared" si="2"/>
        <v>5.3999999999999999E-2</v>
      </c>
    </row>
    <row r="31" spans="1:25">
      <c r="A31" s="1952" t="s">
        <v>2952</v>
      </c>
      <c r="B31" s="1953"/>
      <c r="C31" s="1954"/>
      <c r="D31" s="1955"/>
      <c r="E31" s="1956"/>
      <c r="F31" s="1355"/>
      <c r="G31" s="1956"/>
      <c r="H31" s="1355"/>
      <c r="I31" s="1956"/>
      <c r="J31" s="1355"/>
      <c r="K31" s="1956"/>
      <c r="L31" s="1295"/>
      <c r="M31" s="1957"/>
      <c r="Y31" s="1319">
        <f t="shared" si="2"/>
        <v>0</v>
      </c>
    </row>
    <row r="32" spans="1:25">
      <c r="A32" s="1342" t="s">
        <v>2953</v>
      </c>
      <c r="B32" s="1384"/>
      <c r="C32" s="1958"/>
      <c r="D32" s="1949"/>
      <c r="E32" s="1956">
        <f>eqity!C81</f>
        <v>58</v>
      </c>
      <c r="F32" s="1355"/>
      <c r="G32" s="1892">
        <f>'debt tb'!C95</f>
        <v>28</v>
      </c>
      <c r="H32" s="1355"/>
      <c r="I32" s="1892">
        <f>'money market tb'!C94</f>
        <v>23</v>
      </c>
      <c r="J32" s="1355"/>
      <c r="K32" s="1892">
        <f>I32+G32+E32</f>
        <v>109</v>
      </c>
      <c r="L32" s="1295"/>
      <c r="M32" s="1836">
        <v>72</v>
      </c>
      <c r="Y32" s="1319">
        <f t="shared" si="2"/>
        <v>7.1999999999999995E-2</v>
      </c>
    </row>
    <row r="33" spans="1:38">
      <c r="A33" s="1312" t="s">
        <v>3177</v>
      </c>
      <c r="B33" s="1382"/>
      <c r="D33" s="1303"/>
      <c r="E33" s="1956">
        <f>eqity!C87+eqity!C88</f>
        <v>73</v>
      </c>
      <c r="F33" s="1355"/>
      <c r="G33" s="1892">
        <f>'debt tb'!C101</f>
        <v>36</v>
      </c>
      <c r="H33" s="1355"/>
      <c r="I33" s="1892">
        <f>'money market tb'!C99+'money market tb'!C100</f>
        <v>29</v>
      </c>
      <c r="J33" s="1355"/>
      <c r="K33" s="1892">
        <f t="shared" ref="K33:K37" si="3">I33+G33+E33</f>
        <v>138</v>
      </c>
      <c r="L33" s="1295"/>
      <c r="M33" s="1836">
        <v>144</v>
      </c>
      <c r="Y33" s="1319">
        <f t="shared" si="2"/>
        <v>0.14399999999999999</v>
      </c>
    </row>
    <row r="34" spans="1:38">
      <c r="A34" s="1312" t="s">
        <v>2954</v>
      </c>
      <c r="B34" s="1382"/>
      <c r="D34" s="1303"/>
      <c r="E34" s="1956">
        <f>eqity!C83+eqity!C84-1</f>
        <v>136</v>
      </c>
      <c r="F34" s="1355"/>
      <c r="G34" s="1892">
        <f>'debt tb'!C98+'debt tb'!C97</f>
        <v>121</v>
      </c>
      <c r="H34" s="1355"/>
      <c r="I34" s="1892">
        <f>'money market tb'!C96</f>
        <v>1</v>
      </c>
      <c r="J34" s="1355"/>
      <c r="K34" s="1892">
        <f t="shared" si="3"/>
        <v>258</v>
      </c>
      <c r="L34" s="1295"/>
      <c r="M34" s="1836">
        <v>97</v>
      </c>
      <c r="Y34" s="1319">
        <f t="shared" si="2"/>
        <v>9.7000000000000003E-2</v>
      </c>
    </row>
    <row r="35" spans="1:38">
      <c r="A35" s="1312" t="s">
        <v>3552</v>
      </c>
      <c r="B35" s="1382"/>
      <c r="D35" s="1303"/>
      <c r="E35" s="1956">
        <f>eqity!C82</f>
        <v>685</v>
      </c>
      <c r="F35" s="1355"/>
      <c r="G35" s="1892">
        <f>+'debt tb'!C96</f>
        <v>1</v>
      </c>
      <c r="H35" s="1355"/>
      <c r="I35" s="1892">
        <f>'money market tb'!C95</f>
        <v>0</v>
      </c>
      <c r="J35" s="1355"/>
      <c r="K35" s="1892">
        <f t="shared" si="3"/>
        <v>686</v>
      </c>
      <c r="L35" s="1295"/>
      <c r="M35" s="1836">
        <v>604</v>
      </c>
      <c r="Y35" s="1319">
        <f t="shared" si="2"/>
        <v>0.60399999999999998</v>
      </c>
    </row>
    <row r="36" spans="1:38">
      <c r="A36" s="1312" t="s">
        <v>2955</v>
      </c>
      <c r="B36" s="1382"/>
      <c r="D36" s="1303"/>
      <c r="E36" s="1892">
        <f>SUM(eqity!C91:C93)</f>
        <v>1</v>
      </c>
      <c r="F36" s="1355"/>
      <c r="G36" s="1892">
        <f>SUM('debt tb'!C103:C110)</f>
        <v>3</v>
      </c>
      <c r="H36" s="1355"/>
      <c r="I36" s="1892">
        <f>SUM('money market tb'!C101:C108)</f>
        <v>1</v>
      </c>
      <c r="J36" s="1355"/>
      <c r="K36" s="1892">
        <f>I36+G36+E36</f>
        <v>5</v>
      </c>
      <c r="L36" s="1295"/>
      <c r="M36" s="1836">
        <v>5</v>
      </c>
      <c r="O36" s="1294">
        <v>18119</v>
      </c>
      <c r="P36" s="1294">
        <f>O36-E36</f>
        <v>18118</v>
      </c>
      <c r="Y36" s="1319">
        <f t="shared" si="2"/>
        <v>5.0000000000000001E-3</v>
      </c>
      <c r="Z36" s="1304">
        <v>16364</v>
      </c>
      <c r="AA36" s="1304">
        <f>G36-Z36</f>
        <v>-16361</v>
      </c>
    </row>
    <row r="37" spans="1:38">
      <c r="A37" s="1312" t="s">
        <v>3753</v>
      </c>
      <c r="B37" s="1382"/>
      <c r="D37" s="1303"/>
      <c r="E37" s="1896">
        <f>eqity!C97</f>
        <v>246</v>
      </c>
      <c r="F37" s="1355"/>
      <c r="G37" s="1896">
        <v>0</v>
      </c>
      <c r="H37" s="1355"/>
      <c r="I37" s="1896">
        <f>'money market tb'!$K$79</f>
        <v>0</v>
      </c>
      <c r="J37" s="1355"/>
      <c r="K37" s="1896">
        <f t="shared" si="3"/>
        <v>246</v>
      </c>
      <c r="L37" s="1295"/>
      <c r="M37" s="1838">
        <v>95</v>
      </c>
      <c r="Y37" s="1319">
        <f t="shared" si="2"/>
        <v>9.5000000000000001E-2</v>
      </c>
    </row>
    <row r="38" spans="1:38">
      <c r="A38" s="1888" t="s">
        <v>3176</v>
      </c>
      <c r="B38" s="1671"/>
      <c r="C38" s="1318"/>
      <c r="D38" s="1303"/>
      <c r="E38" s="1355">
        <f>SUM(E25:E37)</f>
        <v>4623</v>
      </c>
      <c r="F38" s="1355"/>
      <c r="G38" s="1355">
        <f>SUM(G25:G37)</f>
        <v>1836</v>
      </c>
      <c r="H38" s="1355"/>
      <c r="I38" s="1355">
        <f>SUM(I25:I37)</f>
        <v>1399</v>
      </c>
      <c r="J38" s="1355"/>
      <c r="K38" s="1355">
        <f>SUM(K25:K37)</f>
        <v>7858</v>
      </c>
      <c r="L38" s="1295"/>
      <c r="M38" s="1326">
        <f>SUM(M25:M37)</f>
        <v>6443</v>
      </c>
      <c r="N38" s="1294">
        <v>2162568</v>
      </c>
      <c r="O38" s="1294">
        <f>N38-G38</f>
        <v>2160732</v>
      </c>
    </row>
    <row r="39" spans="1:38">
      <c r="A39" s="1382"/>
      <c r="B39" s="1382"/>
      <c r="D39" s="1303"/>
      <c r="E39" s="1233"/>
      <c r="F39" s="1233"/>
      <c r="G39" s="1233"/>
      <c r="H39" s="1233"/>
      <c r="I39" s="1233"/>
      <c r="J39" s="1233"/>
      <c r="K39" s="1233"/>
      <c r="L39" s="1295"/>
      <c r="M39" s="1295"/>
    </row>
    <row r="40" spans="1:38">
      <c r="A40" s="2057" t="s">
        <v>4424</v>
      </c>
      <c r="B40" s="1961"/>
      <c r="C40" s="1962"/>
      <c r="D40" s="1960"/>
      <c r="E40" s="1934">
        <f>E22-E38</f>
        <v>-49927</v>
      </c>
      <c r="F40" s="1355"/>
      <c r="G40" s="1934">
        <f t="shared" ref="G40:M40" si="4">G22-G38</f>
        <v>5520</v>
      </c>
      <c r="H40" s="1355">
        <f t="shared" si="4"/>
        <v>0</v>
      </c>
      <c r="I40" s="1934">
        <f t="shared" si="4"/>
        <v>3876</v>
      </c>
      <c r="J40" s="1355">
        <f t="shared" si="4"/>
        <v>0</v>
      </c>
      <c r="K40" s="1934">
        <f t="shared" si="4"/>
        <v>-40531</v>
      </c>
      <c r="L40" s="1295">
        <f t="shared" si="4"/>
        <v>0</v>
      </c>
      <c r="M40" s="1966">
        <f t="shared" si="4"/>
        <v>110809</v>
      </c>
      <c r="N40" s="1294">
        <v>52625646</v>
      </c>
      <c r="O40" s="1294">
        <f>E40+N40</f>
        <v>52575719</v>
      </c>
      <c r="AC40" s="1355">
        <v>580178</v>
      </c>
      <c r="AD40" s="1355"/>
      <c r="AE40" s="1355">
        <v>124789</v>
      </c>
      <c r="AF40" s="1355"/>
      <c r="AG40" s="1355">
        <v>12148</v>
      </c>
      <c r="AH40" s="1355"/>
      <c r="AI40" s="1355">
        <f>AG40+AE40+AC40</f>
        <v>717115</v>
      </c>
      <c r="AJ40" s="1326"/>
      <c r="AK40" s="1326">
        <v>307025</v>
      </c>
    </row>
    <row r="41" spans="1:38">
      <c r="A41" s="2057"/>
      <c r="B41" s="1961"/>
      <c r="C41" s="1962"/>
      <c r="D41" s="1960"/>
      <c r="E41" s="1355"/>
      <c r="F41" s="1355"/>
      <c r="G41" s="1355"/>
      <c r="H41" s="1355"/>
      <c r="I41" s="1355"/>
      <c r="J41" s="1355"/>
      <c r="K41" s="1355"/>
      <c r="L41" s="1295"/>
      <c r="M41" s="1355"/>
      <c r="AC41" s="1355"/>
      <c r="AD41" s="1355"/>
      <c r="AE41" s="1355"/>
      <c r="AF41" s="1355"/>
      <c r="AG41" s="1355"/>
      <c r="AH41" s="1355"/>
      <c r="AI41" s="1355"/>
      <c r="AJ41" s="1326"/>
      <c r="AK41" s="1326"/>
    </row>
    <row r="42" spans="1:38">
      <c r="A42" s="2059" t="s">
        <v>4342</v>
      </c>
      <c r="B42" s="1522"/>
      <c r="C42" s="1959"/>
      <c r="D42" s="1960"/>
      <c r="E42" s="1355"/>
      <c r="F42" s="1355"/>
      <c r="G42" s="1355"/>
      <c r="H42" s="1355"/>
      <c r="I42" s="1355"/>
      <c r="J42" s="1355"/>
      <c r="K42" s="1355"/>
      <c r="L42" s="1326"/>
      <c r="M42" s="1326"/>
      <c r="AC42" s="1355">
        <v>11968</v>
      </c>
      <c r="AD42" s="1355"/>
      <c r="AE42" s="1355">
        <v>35246</v>
      </c>
      <c r="AF42" s="1355"/>
      <c r="AG42" s="1355">
        <v>60094</v>
      </c>
      <c r="AH42" s="1355"/>
      <c r="AI42" s="1355">
        <f>AG42+AE42+AC42</f>
        <v>107308</v>
      </c>
      <c r="AJ42" s="1326"/>
      <c r="AK42" s="1326">
        <v>138201</v>
      </c>
    </row>
    <row r="43" spans="1:38">
      <c r="A43" s="2060" t="s">
        <v>4211</v>
      </c>
      <c r="B43" s="1935"/>
      <c r="C43" s="1963"/>
      <c r="D43" s="1960"/>
      <c r="E43" s="1355">
        <f>eqity!C39</f>
        <v>1789</v>
      </c>
      <c r="F43" s="1355"/>
      <c r="G43" s="1355">
        <f>+'debt tb'!C54</f>
        <v>217</v>
      </c>
      <c r="H43" s="1355"/>
      <c r="I43" s="1355">
        <f>-'money market tb'!D46</f>
        <v>-36</v>
      </c>
      <c r="J43" s="1355"/>
      <c r="K43" s="1355">
        <f>E43+G43+I43</f>
        <v>1970</v>
      </c>
      <c r="L43" s="1326"/>
      <c r="M43" s="1326">
        <v>-2903</v>
      </c>
      <c r="O43" s="2479" t="s">
        <v>3640</v>
      </c>
      <c r="P43" s="2479"/>
      <c r="Q43" s="2479"/>
      <c r="AC43" s="1304">
        <f t="shared" ref="AC43:AK43" si="5">SUM(AC40:AC42)</f>
        <v>592146</v>
      </c>
      <c r="AD43" s="1304">
        <f t="shared" si="5"/>
        <v>0</v>
      </c>
      <c r="AE43" s="1304">
        <f t="shared" si="5"/>
        <v>160035</v>
      </c>
      <c r="AF43" s="1304">
        <f t="shared" si="5"/>
        <v>0</v>
      </c>
      <c r="AG43" s="1304">
        <f t="shared" si="5"/>
        <v>72242</v>
      </c>
      <c r="AH43" s="1304">
        <f t="shared" si="5"/>
        <v>0</v>
      </c>
      <c r="AI43" s="1304">
        <f t="shared" si="5"/>
        <v>824423</v>
      </c>
      <c r="AJ43" s="1304">
        <f t="shared" si="5"/>
        <v>0</v>
      </c>
      <c r="AK43" s="1304">
        <f t="shared" si="5"/>
        <v>445226</v>
      </c>
    </row>
    <row r="44" spans="1:38">
      <c r="A44" s="1935"/>
      <c r="B44" s="1935"/>
      <c r="C44" s="1963"/>
      <c r="D44" s="1960"/>
      <c r="E44" s="1355"/>
      <c r="F44" s="1355"/>
      <c r="G44" s="1355"/>
      <c r="H44" s="1355"/>
      <c r="I44" s="1355"/>
      <c r="J44" s="1355"/>
      <c r="K44" s="1355"/>
      <c r="L44" s="1326"/>
      <c r="M44" s="1326"/>
      <c r="O44" s="2013"/>
      <c r="P44" s="2013"/>
      <c r="Q44" s="2013"/>
    </row>
    <row r="45" spans="1:38">
      <c r="A45" s="2056" t="s">
        <v>4582</v>
      </c>
      <c r="B45" s="1936"/>
      <c r="C45" s="1964"/>
      <c r="D45" s="1960"/>
      <c r="E45" s="1934">
        <f>SUM(E40:E43)</f>
        <v>-48138</v>
      </c>
      <c r="F45" s="1355"/>
      <c r="G45" s="1934">
        <f>SUM(G40:G43)</f>
        <v>5737</v>
      </c>
      <c r="H45" s="1355"/>
      <c r="I45" s="1965">
        <f>SUM(I40:I43)</f>
        <v>3840</v>
      </c>
      <c r="J45" s="1355"/>
      <c r="K45" s="1934">
        <f>SUM(K40:K43)</f>
        <v>-38561</v>
      </c>
      <c r="L45" s="1295"/>
      <c r="M45" s="1966">
        <f>SUM(M40:M43)</f>
        <v>107906</v>
      </c>
      <c r="O45" s="1294">
        <v>135221</v>
      </c>
      <c r="P45" s="1294">
        <v>2453</v>
      </c>
      <c r="Q45" s="1294">
        <v>527</v>
      </c>
      <c r="S45" s="1294">
        <v>4030285.07</v>
      </c>
      <c r="T45" s="1294">
        <v>2194676.67</v>
      </c>
      <c r="AL45" s="1967" t="e">
        <f>SUM(#REF!)</f>
        <v>#REF!</v>
      </c>
    </row>
    <row r="46" spans="1:38">
      <c r="A46" s="1537"/>
      <c r="B46" s="1537"/>
      <c r="C46" s="1968"/>
      <c r="D46" s="1960"/>
      <c r="E46" s="1355"/>
      <c r="F46" s="1355"/>
      <c r="G46" s="1355"/>
      <c r="H46" s="1355"/>
      <c r="I46" s="1355"/>
      <c r="J46" s="1355"/>
      <c r="K46" s="1355"/>
      <c r="L46" s="1295"/>
      <c r="M46" s="1326"/>
    </row>
    <row r="47" spans="1:38" s="1324" customFormat="1">
      <c r="A47" s="2435" t="s">
        <v>4583</v>
      </c>
      <c r="B47" s="2436"/>
      <c r="C47" s="2437"/>
      <c r="D47" s="2438">
        <f>'8-14'!B26</f>
        <v>8</v>
      </c>
      <c r="E47" s="1355">
        <f>eqity!D86</f>
        <v>7516</v>
      </c>
      <c r="F47" s="1355"/>
      <c r="G47" s="1355">
        <f>'debt tb'!D100</f>
        <v>1638</v>
      </c>
      <c r="H47" s="1355"/>
      <c r="I47" s="1355">
        <f>'money market tb'!D98</f>
        <v>943</v>
      </c>
      <c r="J47" s="1355"/>
      <c r="K47" s="1355">
        <f>I47+G47+E47</f>
        <v>10097</v>
      </c>
      <c r="L47" s="1326"/>
      <c r="M47" s="1326">
        <v>-2157</v>
      </c>
      <c r="N47" s="1328"/>
      <c r="O47" s="1328"/>
      <c r="P47" s="1328"/>
      <c r="Q47" s="1328"/>
      <c r="R47" s="1328"/>
      <c r="S47" s="1328"/>
      <c r="T47" s="1328"/>
      <c r="U47" s="1328"/>
      <c r="V47" s="1328"/>
      <c r="W47" s="1328"/>
    </row>
    <row r="48" spans="1:38">
      <c r="A48" s="1537"/>
      <c r="B48" s="1537"/>
      <c r="C48" s="1968"/>
      <c r="D48" s="1960"/>
      <c r="E48" s="1355"/>
      <c r="F48" s="1355"/>
      <c r="G48" s="1355"/>
      <c r="H48" s="1355"/>
      <c r="I48" s="1355"/>
      <c r="J48" s="1355"/>
      <c r="K48" s="1355"/>
      <c r="L48" s="1295"/>
      <c r="M48" s="1326"/>
    </row>
    <row r="49" spans="1:23" s="1377" customFormat="1">
      <c r="A49" s="2056" t="s">
        <v>4425</v>
      </c>
      <c r="B49" s="1936"/>
      <c r="C49" s="1964"/>
      <c r="D49" s="1960"/>
      <c r="E49" s="1934">
        <f>SUM(E44:E47)</f>
        <v>-40622</v>
      </c>
      <c r="F49" s="1355"/>
      <c r="G49" s="1934">
        <f>SUM(G44:G47)</f>
        <v>7375</v>
      </c>
      <c r="H49" s="1355"/>
      <c r="I49" s="1965">
        <f>SUM(I44:I47)</f>
        <v>4783</v>
      </c>
      <c r="J49" s="1355"/>
      <c r="K49" s="1934">
        <f>SUM(K44:K47)</f>
        <v>-28464</v>
      </c>
      <c r="L49" s="1295"/>
      <c r="M49" s="1966">
        <f>SUM(M44:M47)</f>
        <v>105749</v>
      </c>
      <c r="N49" s="1380"/>
      <c r="O49" s="1380"/>
      <c r="P49" s="1380"/>
      <c r="Q49" s="1380"/>
      <c r="R49" s="1380"/>
      <c r="S49" s="1380"/>
      <c r="T49" s="1380"/>
      <c r="U49" s="1380"/>
      <c r="V49" s="1380"/>
      <c r="W49" s="1380"/>
    </row>
    <row r="50" spans="1:23" s="1377" customFormat="1">
      <c r="A50" s="1537"/>
      <c r="B50" s="1537"/>
      <c r="C50" s="1968"/>
      <c r="D50" s="1960"/>
      <c r="E50" s="1355"/>
      <c r="F50" s="1355"/>
      <c r="G50" s="1355"/>
      <c r="H50" s="1355"/>
      <c r="I50" s="1355"/>
      <c r="J50" s="1355"/>
      <c r="K50" s="1355"/>
      <c r="L50" s="1295"/>
      <c r="M50" s="1326"/>
      <c r="N50" s="1380"/>
      <c r="O50" s="1380"/>
      <c r="P50" s="1380"/>
      <c r="Q50" s="1380"/>
      <c r="R50" s="1380"/>
      <c r="S50" s="1380"/>
      <c r="T50" s="1380"/>
      <c r="U50" s="1380"/>
      <c r="V50" s="1380"/>
      <c r="W50" s="1380"/>
    </row>
    <row r="51" spans="1:23" s="1377" customFormat="1">
      <c r="A51" s="1537" t="s">
        <v>3160</v>
      </c>
      <c r="B51" s="1537"/>
      <c r="C51" s="1968"/>
      <c r="D51" s="1969" t="str">
        <f>'8-14'!A43</f>
        <v>10</v>
      </c>
      <c r="E51" s="1355">
        <v>0</v>
      </c>
      <c r="F51" s="1355"/>
      <c r="G51" s="1355">
        <v>0</v>
      </c>
      <c r="H51" s="1355"/>
      <c r="I51" s="1355">
        <v>0</v>
      </c>
      <c r="J51" s="1355"/>
      <c r="K51" s="1355">
        <v>0</v>
      </c>
      <c r="L51" s="1295"/>
      <c r="M51" s="1326">
        <v>0</v>
      </c>
      <c r="N51" s="1380"/>
      <c r="O51" s="1380"/>
      <c r="P51" s="1380"/>
      <c r="Q51" s="1380"/>
      <c r="R51" s="1380"/>
      <c r="S51" s="1380"/>
      <c r="T51" s="1380"/>
      <c r="U51" s="1380"/>
      <c r="V51" s="1380"/>
      <c r="W51" s="1380"/>
    </row>
    <row r="52" spans="1:23" s="1377" customFormat="1">
      <c r="A52" s="1537"/>
      <c r="B52" s="1537"/>
      <c r="C52" s="1968"/>
      <c r="D52" s="1960"/>
      <c r="E52" s="1355"/>
      <c r="F52" s="1355"/>
      <c r="G52" s="1355"/>
      <c r="H52" s="1355"/>
      <c r="I52" s="1355"/>
      <c r="J52" s="1355"/>
      <c r="K52" s="1355"/>
      <c r="L52" s="1295"/>
      <c r="M52" s="1326"/>
      <c r="N52" s="1380"/>
      <c r="O52" s="1380"/>
      <c r="P52" s="1380"/>
      <c r="Q52" s="1380"/>
      <c r="R52" s="1380"/>
      <c r="S52" s="1380"/>
      <c r="T52" s="1380"/>
      <c r="U52" s="1380"/>
      <c r="V52" s="1380"/>
      <c r="W52" s="1380"/>
    </row>
    <row r="53" spans="1:23" s="1377" customFormat="1" ht="14.4" thickBot="1">
      <c r="A53" s="2056" t="s">
        <v>4426</v>
      </c>
      <c r="B53" s="1372"/>
      <c r="C53" s="1970"/>
      <c r="D53" s="1960"/>
      <c r="E53" s="1374">
        <f>+E49+E51</f>
        <v>-40622</v>
      </c>
      <c r="F53" s="1375"/>
      <c r="G53" s="1374">
        <f>+G49+G51</f>
        <v>7375</v>
      </c>
      <c r="H53" s="1375"/>
      <c r="I53" s="1374">
        <f>+I49+I51</f>
        <v>4783</v>
      </c>
      <c r="J53" s="1375"/>
      <c r="K53" s="1374">
        <f>+K49+K51</f>
        <v>-28464</v>
      </c>
      <c r="L53" s="1306"/>
      <c r="M53" s="1376">
        <f>+M49+M51</f>
        <v>105749</v>
      </c>
      <c r="N53" s="1380"/>
      <c r="O53" s="1380"/>
      <c r="P53" s="1380"/>
      <c r="Q53" s="1380"/>
      <c r="R53" s="1380"/>
      <c r="S53" s="1380"/>
      <c r="T53" s="1380"/>
      <c r="U53" s="1380"/>
      <c r="V53" s="1380"/>
      <c r="W53" s="1380"/>
    </row>
    <row r="54" spans="1:23" ht="14.4" thickTop="1">
      <c r="A54" s="1537"/>
      <c r="B54" s="1537"/>
      <c r="C54" s="1968"/>
      <c r="D54" s="1960"/>
      <c r="E54" s="1355"/>
      <c r="F54" s="1355"/>
      <c r="G54" s="1355"/>
      <c r="H54" s="1355"/>
      <c r="I54" s="1355"/>
      <c r="J54" s="1355"/>
      <c r="K54" s="1355"/>
      <c r="L54" s="1295"/>
      <c r="M54" s="1326"/>
    </row>
    <row r="55" spans="1:23">
      <c r="A55" s="2055" t="s">
        <v>4427</v>
      </c>
      <c r="B55" s="1588"/>
      <c r="C55" s="1318"/>
      <c r="D55" s="1971" t="str">
        <f>'8-14'!A115</f>
        <v>14.</v>
      </c>
      <c r="E55" s="1389"/>
      <c r="F55" s="1937"/>
      <c r="G55" s="1389"/>
      <c r="H55" s="1937"/>
      <c r="I55" s="1389"/>
      <c r="J55" s="1937"/>
      <c r="K55" s="1937"/>
      <c r="M55" s="1324"/>
    </row>
    <row r="56" spans="1:23">
      <c r="A56" s="1588"/>
      <c r="B56" s="1588"/>
      <c r="C56" s="1318"/>
      <c r="D56" s="1971"/>
      <c r="E56" s="1389"/>
      <c r="F56" s="1937"/>
      <c r="G56" s="1389"/>
      <c r="H56" s="1937"/>
      <c r="I56" s="1389"/>
      <c r="J56" s="1937"/>
      <c r="K56" s="1937"/>
      <c r="M56" s="1324"/>
    </row>
    <row r="57" spans="1:23">
      <c r="A57" s="1311" t="str">
        <f>BS!A45</f>
        <v>The annexed notes from 1 to 19 form an integral part of these interim financial statements.</v>
      </c>
      <c r="B57" s="1312"/>
    </row>
    <row r="58" spans="1:23">
      <c r="A58" s="1311"/>
      <c r="B58" s="1312"/>
    </row>
    <row r="59" spans="1:23">
      <c r="K59" s="1323"/>
    </row>
    <row r="60" spans="1:23" s="1399" customFormat="1">
      <c r="A60" s="2481" t="s">
        <v>3624</v>
      </c>
      <c r="B60" s="2481"/>
      <c r="C60" s="2481"/>
      <c r="D60" s="2481"/>
      <c r="E60" s="2481"/>
      <c r="F60" s="2481"/>
      <c r="G60" s="2481"/>
      <c r="H60" s="2481"/>
      <c r="I60" s="2481"/>
      <c r="J60" s="2481"/>
      <c r="K60" s="2481"/>
      <c r="L60" s="2481"/>
      <c r="M60" s="2481"/>
      <c r="N60" s="1403"/>
      <c r="O60" s="1403"/>
      <c r="P60" s="1403"/>
      <c r="Q60" s="1403"/>
      <c r="R60" s="1403"/>
      <c r="S60" s="1403"/>
      <c r="T60" s="1403"/>
      <c r="U60" s="1403"/>
      <c r="V60" s="1403"/>
      <c r="W60" s="1403"/>
    </row>
    <row r="61" spans="1:23" s="1399" customFormat="1">
      <c r="A61" s="2481" t="str">
        <f>BS!A49</f>
        <v>(Pension Fund Manager)</v>
      </c>
      <c r="B61" s="2481"/>
      <c r="C61" s="2481"/>
      <c r="D61" s="2481"/>
      <c r="E61" s="2481"/>
      <c r="F61" s="2481"/>
      <c r="G61" s="2481"/>
      <c r="H61" s="2481"/>
      <c r="I61" s="2481"/>
      <c r="J61" s="2481"/>
      <c r="K61" s="2481"/>
      <c r="L61" s="2481"/>
      <c r="M61" s="2481"/>
      <c r="N61" s="1403"/>
      <c r="O61" s="1403"/>
      <c r="P61" s="1403"/>
      <c r="Q61" s="1403"/>
      <c r="R61" s="1403"/>
      <c r="S61" s="1403"/>
      <c r="T61" s="1403"/>
      <c r="U61" s="1403"/>
      <c r="V61" s="1403"/>
      <c r="W61" s="1403"/>
    </row>
    <row r="62" spans="1:23">
      <c r="A62" s="1311"/>
      <c r="B62" s="1311"/>
      <c r="C62" s="1311"/>
      <c r="D62" s="1311"/>
      <c r="E62" s="1311"/>
      <c r="F62" s="1311"/>
      <c r="G62" s="1311"/>
      <c r="H62" s="1311"/>
      <c r="I62" s="1311"/>
      <c r="J62" s="1311"/>
      <c r="K62" s="1311"/>
      <c r="L62" s="1311"/>
      <c r="M62" s="1311"/>
    </row>
    <row r="63" spans="1:23">
      <c r="A63" s="1311"/>
      <c r="B63" s="1311"/>
      <c r="C63" s="1311"/>
      <c r="D63" s="1311"/>
      <c r="E63" s="1311"/>
      <c r="F63" s="1311"/>
      <c r="G63" s="1311"/>
      <c r="H63" s="1311"/>
      <c r="I63" s="1311"/>
      <c r="J63" s="1311"/>
      <c r="K63" s="1311"/>
      <c r="L63" s="1311"/>
      <c r="M63" s="1311"/>
    </row>
    <row r="64" spans="1:23">
      <c r="A64" s="1311"/>
      <c r="B64" s="1311"/>
      <c r="C64" s="1311"/>
      <c r="D64" s="1311"/>
      <c r="E64" s="1311"/>
      <c r="F64" s="1311"/>
      <c r="G64" s="1311"/>
      <c r="H64" s="1311"/>
      <c r="I64" s="1311"/>
      <c r="J64" s="1311"/>
      <c r="K64" s="1311"/>
      <c r="L64" s="1311"/>
      <c r="M64" s="1311"/>
    </row>
    <row r="65" spans="1:48">
      <c r="A65" s="1311"/>
      <c r="B65" s="1311"/>
      <c r="C65" s="1311"/>
      <c r="D65" s="1311"/>
      <c r="E65" s="1311"/>
      <c r="F65" s="1311"/>
      <c r="G65" s="1311"/>
      <c r="H65" s="1311"/>
      <c r="I65" s="1311"/>
      <c r="J65" s="1311"/>
      <c r="K65" s="1311"/>
      <c r="L65" s="1311"/>
      <c r="M65" s="1311"/>
    </row>
    <row r="66" spans="1:48">
      <c r="B66" s="2028" t="s">
        <v>4165</v>
      </c>
      <c r="C66" s="1409"/>
      <c r="F66" s="2030"/>
      <c r="G66" s="2031"/>
      <c r="H66" s="1410"/>
      <c r="I66" s="1410"/>
      <c r="J66" s="1410"/>
      <c r="L66" s="2280" t="s">
        <v>4178</v>
      </c>
      <c r="AA66" s="1295"/>
      <c r="AB66" s="1295"/>
      <c r="AC66" s="1295"/>
      <c r="AD66" s="1295"/>
      <c r="AE66" s="1295"/>
      <c r="AF66" s="1295"/>
      <c r="AI66" s="1295"/>
      <c r="AJ66" s="1295"/>
      <c r="AK66" s="1295"/>
    </row>
    <row r="67" spans="1:48" s="1324" customFormat="1">
      <c r="B67" s="2029" t="s">
        <v>4166</v>
      </c>
      <c r="C67" s="1244"/>
      <c r="D67" s="1244"/>
      <c r="F67" s="2032"/>
      <c r="G67" s="2029"/>
      <c r="H67" s="1244"/>
      <c r="I67" s="1244"/>
      <c r="J67" s="1244"/>
      <c r="K67" s="1244"/>
      <c r="L67" s="2032" t="s">
        <v>3030</v>
      </c>
      <c r="N67" s="1326"/>
      <c r="O67" s="1326"/>
      <c r="P67" s="1326"/>
      <c r="Q67" s="1326"/>
      <c r="R67" s="1326"/>
      <c r="S67" s="1326"/>
      <c r="T67" s="1326"/>
      <c r="U67" s="1326"/>
      <c r="W67" s="1326"/>
      <c r="X67" s="1326"/>
      <c r="AB67" s="1327"/>
      <c r="AC67" s="1321"/>
      <c r="AD67" s="1321"/>
      <c r="AE67" s="1321"/>
      <c r="AF67" s="1321"/>
      <c r="AG67" s="1321"/>
      <c r="AH67" s="1321"/>
      <c r="AI67" s="1321"/>
      <c r="AJ67" s="1321"/>
      <c r="AK67" s="1321"/>
      <c r="AL67" s="1326"/>
      <c r="AM67" s="1326"/>
      <c r="AN67" s="1326"/>
      <c r="AO67" s="1326"/>
      <c r="AP67" s="1326"/>
      <c r="AT67" s="1328"/>
      <c r="AU67" s="1328"/>
      <c r="AV67" s="1328"/>
    </row>
    <row r="68" spans="1:48">
      <c r="Q68" s="1294">
        <v>993441</v>
      </c>
    </row>
    <row r="69" spans="1:48">
      <c r="I69" s="1972"/>
      <c r="Q69" s="1294">
        <f>O71*P71*2.5</f>
        <v>-241.94</v>
      </c>
    </row>
    <row r="70" spans="1:48">
      <c r="I70" s="1972"/>
      <c r="N70" s="1294">
        <f>31345782*2%</f>
        <v>626915.64</v>
      </c>
      <c r="Q70" s="1294">
        <v>-277086</v>
      </c>
    </row>
    <row r="71" spans="1:48">
      <c r="I71" s="1972"/>
      <c r="N71" s="1380">
        <f>E49*2%</f>
        <v>-812.44</v>
      </c>
      <c r="O71" s="1380">
        <f>K49*2%</f>
        <v>-569.28</v>
      </c>
      <c r="P71" s="1380">
        <f>(O71/6)/O71</f>
        <v>0.17</v>
      </c>
      <c r="Q71" s="1380">
        <f>SUM(Q68:Q70)</f>
        <v>716113.06</v>
      </c>
    </row>
    <row r="72" spans="1:48">
      <c r="O72" s="1294">
        <f>Q68-O71</f>
        <v>994010.28</v>
      </c>
      <c r="Q72" s="1328">
        <f>O71-Q71</f>
        <v>-716682.34</v>
      </c>
    </row>
    <row r="73" spans="1:48">
      <c r="G73" s="1972"/>
    </row>
    <row r="74" spans="1:48">
      <c r="G74" s="1972"/>
    </row>
    <row r="75" spans="1:48">
      <c r="G75" s="1972"/>
    </row>
    <row r="76" spans="1:48">
      <c r="G76" s="1972"/>
    </row>
  </sheetData>
  <mergeCells count="9">
    <mergeCell ref="O43:Q43"/>
    <mergeCell ref="N8:P8"/>
    <mergeCell ref="A61:M61"/>
    <mergeCell ref="A60:M60"/>
    <mergeCell ref="A1:M1"/>
    <mergeCell ref="A2:M2"/>
    <mergeCell ref="A3:M3"/>
    <mergeCell ref="E9:M9"/>
    <mergeCell ref="E5:K5"/>
  </mergeCells>
  <pageMargins left="0.6" right="0.25" top="0.53" bottom="0" header="0.25" footer="0"/>
  <pageSetup paperSize="9" scale="69" firstPageNumber="2" fitToHeight="0" orientation="portrait" useFirstPageNumber="1" r:id="rId1"/>
  <headerFooter>
    <oddHeader>&amp;C&amp;"Arial Black,Regular"&amp;11&amp;P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AK34"/>
  <sheetViews>
    <sheetView view="pageBreakPreview" zoomScale="104" zoomScaleNormal="85" zoomScaleSheetLayoutView="104" workbookViewId="0">
      <selection activeCell="J12" sqref="J12"/>
    </sheetView>
  </sheetViews>
  <sheetFormatPr defaultColWidth="9.109375" defaultRowHeight="13.8"/>
  <cols>
    <col min="1" max="1" width="2.6640625" style="1377" customWidth="1"/>
    <col min="2" max="2" width="14.6640625" style="1377" customWidth="1"/>
    <col min="3" max="3" width="17.44140625" style="1377" customWidth="1"/>
    <col min="4" max="4" width="13.33203125" style="1377" customWidth="1"/>
    <col min="5" max="5" width="0.6640625" style="1377" customWidth="1"/>
    <col min="6" max="6" width="13.33203125" style="1377" customWidth="1"/>
    <col min="7" max="7" width="0.6640625" style="1377" customWidth="1"/>
    <col min="8" max="8" width="13.33203125" style="1377" customWidth="1"/>
    <col min="9" max="9" width="0.6640625" style="1377" customWidth="1"/>
    <col min="10" max="10" width="13.33203125" style="1377" customWidth="1"/>
    <col min="11" max="11" width="0.6640625" style="1377" customWidth="1"/>
    <col min="12" max="12" width="15.33203125" style="1377" customWidth="1"/>
    <col min="13" max="18" width="22" style="1377" hidden="1" customWidth="1"/>
    <col min="19" max="19" width="11" style="1377" hidden="1" customWidth="1"/>
    <col min="20" max="20" width="11.44140625" style="1377" bestFit="1" customWidth="1"/>
    <col min="21" max="21" width="9.33203125" style="1377" bestFit="1" customWidth="1"/>
    <col min="22" max="22" width="0" style="1377" hidden="1" customWidth="1"/>
    <col min="23" max="16384" width="9.109375" style="1377"/>
  </cols>
  <sheetData>
    <row r="1" spans="1:13" ht="17.399999999999999">
      <c r="A1" s="2485" t="s">
        <v>3819</v>
      </c>
      <c r="B1" s="2485"/>
      <c r="C1" s="2485"/>
      <c r="D1" s="2485"/>
      <c r="E1" s="2485"/>
      <c r="F1" s="2485"/>
      <c r="G1" s="2485"/>
      <c r="H1" s="2485"/>
      <c r="I1" s="2485"/>
      <c r="J1" s="2485"/>
      <c r="K1" s="2485"/>
      <c r="L1" s="2485"/>
    </row>
    <row r="2" spans="1:13" ht="17.399999999999999">
      <c r="A2" s="2485" t="s">
        <v>4354</v>
      </c>
      <c r="B2" s="2485"/>
      <c r="C2" s="2485"/>
      <c r="D2" s="2485"/>
      <c r="E2" s="2485"/>
      <c r="F2" s="2485"/>
      <c r="G2" s="2485"/>
      <c r="H2" s="2485"/>
      <c r="I2" s="2485"/>
      <c r="J2" s="2485"/>
      <c r="K2" s="2485"/>
      <c r="L2" s="2485"/>
    </row>
    <row r="3" spans="1:13" ht="17.399999999999999">
      <c r="A3" s="2476" t="s">
        <v>4517</v>
      </c>
      <c r="B3" s="2476"/>
      <c r="C3" s="2476"/>
      <c r="D3" s="2476"/>
      <c r="E3" s="2476"/>
      <c r="F3" s="2476"/>
      <c r="G3" s="2476"/>
      <c r="H3" s="2476"/>
      <c r="I3" s="2476"/>
      <c r="J3" s="2476"/>
      <c r="K3" s="2476"/>
      <c r="L3" s="2476"/>
      <c r="M3" s="2476"/>
    </row>
    <row r="4" spans="1:13">
      <c r="A4" s="1372"/>
      <c r="B4" s="1373"/>
      <c r="C4" s="1373"/>
      <c r="D4" s="1373"/>
      <c r="E4" s="1373"/>
      <c r="G4" s="1373"/>
      <c r="H4" s="1373"/>
      <c r="I4" s="1373"/>
      <c r="J4" s="1373"/>
      <c r="K4" s="1373"/>
    </row>
    <row r="5" spans="1:13">
      <c r="A5" s="1537"/>
      <c r="D5" s="2484" t="str">
        <f>+IS!E5</f>
        <v>For the Quarter ended September 30, 2021</v>
      </c>
      <c r="E5" s="2484"/>
      <c r="F5" s="2484"/>
      <c r="G5" s="2484"/>
      <c r="H5" s="2484"/>
      <c r="I5" s="2484"/>
      <c r="J5" s="2484"/>
      <c r="K5" s="2484"/>
      <c r="L5" s="2048" t="s">
        <v>4375</v>
      </c>
    </row>
    <row r="6" spans="1:13" s="1539" customFormat="1" ht="18.75" customHeight="1">
      <c r="A6" s="1812"/>
      <c r="D6" s="2066"/>
      <c r="E6" s="2024"/>
      <c r="F6" s="2062"/>
      <c r="G6" s="2024"/>
      <c r="H6" s="2048" t="s">
        <v>4170</v>
      </c>
      <c r="I6" s="2024"/>
      <c r="J6" s="2062"/>
      <c r="K6" s="1473"/>
      <c r="L6" s="2162" t="s">
        <v>4376</v>
      </c>
    </row>
    <row r="7" spans="1:13" s="1539" customFormat="1">
      <c r="A7" s="1812"/>
      <c r="D7" s="2046" t="s">
        <v>4168</v>
      </c>
      <c r="E7" s="2047"/>
      <c r="F7" s="2046" t="s">
        <v>3781</v>
      </c>
      <c r="G7" s="1322"/>
      <c r="H7" s="2048" t="s">
        <v>4171</v>
      </c>
      <c r="I7" s="1322"/>
      <c r="J7" s="2035"/>
      <c r="K7" s="1473"/>
      <c r="L7" s="2048" t="s">
        <v>4355</v>
      </c>
    </row>
    <row r="8" spans="1:13" s="1539" customFormat="1">
      <c r="A8" s="1812"/>
      <c r="D8" s="2036" t="s">
        <v>4169</v>
      </c>
      <c r="E8" s="2047"/>
      <c r="F8" s="2036" t="s">
        <v>4169</v>
      </c>
      <c r="G8" s="1322"/>
      <c r="H8" s="2036" t="s">
        <v>4169</v>
      </c>
      <c r="I8" s="1322"/>
      <c r="J8" s="2048" t="s">
        <v>2928</v>
      </c>
      <c r="K8" s="1473"/>
      <c r="L8" s="2048" t="s">
        <v>4437</v>
      </c>
    </row>
    <row r="9" spans="1:13" s="1539" customFormat="1">
      <c r="A9" s="1812"/>
      <c r="D9" s="2470" t="s">
        <v>3491</v>
      </c>
      <c r="E9" s="2473"/>
      <c r="F9" s="2473"/>
      <c r="G9" s="2473"/>
      <c r="H9" s="2473"/>
      <c r="I9" s="2473"/>
      <c r="J9" s="2473"/>
      <c r="K9" s="2473"/>
      <c r="L9" s="2473"/>
    </row>
    <row r="10" spans="1:13" s="1539" customFormat="1">
      <c r="A10" s="2063"/>
      <c r="B10" s="2064"/>
      <c r="C10" s="2064"/>
      <c r="D10" s="1928"/>
      <c r="E10" s="1333"/>
      <c r="F10" s="1333"/>
      <c r="G10" s="1333"/>
      <c r="H10" s="1333"/>
      <c r="I10" s="1333"/>
      <c r="J10" s="1333"/>
      <c r="K10" s="1333"/>
      <c r="L10" s="1333"/>
    </row>
    <row r="11" spans="1:13" s="1539" customFormat="1">
      <c r="A11" s="1500" t="s">
        <v>4285</v>
      </c>
      <c r="B11" s="2064"/>
      <c r="C11" s="2064"/>
      <c r="D11" s="1928"/>
      <c r="E11" s="1333"/>
      <c r="F11" s="1333"/>
      <c r="G11" s="1333"/>
      <c r="H11" s="1333"/>
      <c r="I11" s="1333"/>
      <c r="J11" s="1333"/>
      <c r="K11" s="1333"/>
      <c r="L11" s="1333"/>
    </row>
    <row r="12" spans="1:13">
      <c r="A12" s="2282" t="s">
        <v>4286</v>
      </c>
      <c r="D12" s="1608">
        <f>IS!E49</f>
        <v>-40622</v>
      </c>
      <c r="E12" s="1608"/>
      <c r="F12" s="1608">
        <f>IS!G49</f>
        <v>7375</v>
      </c>
      <c r="G12" s="1608"/>
      <c r="H12" s="1608">
        <f>IS!I49</f>
        <v>4783</v>
      </c>
      <c r="I12" s="1608"/>
      <c r="J12" s="1608">
        <f>D12+F12+H12</f>
        <v>-28464</v>
      </c>
      <c r="K12" s="1878"/>
      <c r="L12" s="1878">
        <v>105705</v>
      </c>
      <c r="M12" s="1933" t="s">
        <v>3845</v>
      </c>
    </row>
    <row r="13" spans="1:13">
      <c r="A13" s="2058"/>
      <c r="D13" s="1608"/>
      <c r="E13" s="1608"/>
      <c r="F13" s="1608"/>
      <c r="G13" s="1608"/>
      <c r="H13" s="1608"/>
      <c r="I13" s="1608"/>
      <c r="J13" s="1608"/>
      <c r="K13" s="1878"/>
      <c r="L13" s="1878"/>
    </row>
    <row r="14" spans="1:13">
      <c r="A14" s="1501" t="s">
        <v>4287</v>
      </c>
      <c r="D14" s="1608"/>
      <c r="E14" s="1608"/>
      <c r="F14" s="1608"/>
      <c r="G14" s="1608"/>
      <c r="H14" s="1608"/>
      <c r="I14" s="1608"/>
      <c r="J14" s="1608"/>
      <c r="K14" s="1878"/>
      <c r="L14" s="1878"/>
    </row>
    <row r="15" spans="1:13">
      <c r="A15" s="2371" t="s">
        <v>4288</v>
      </c>
      <c r="D15" s="1608">
        <v>0</v>
      </c>
      <c r="E15" s="1608"/>
      <c r="F15" s="1608">
        <v>0</v>
      </c>
      <c r="G15" s="1608"/>
      <c r="H15" s="1608">
        <v>0</v>
      </c>
      <c r="I15" s="1608"/>
      <c r="J15" s="1608">
        <v>0</v>
      </c>
      <c r="K15" s="1878"/>
      <c r="L15" s="1608">
        <v>0</v>
      </c>
    </row>
    <row r="16" spans="1:13" ht="6" customHeight="1">
      <c r="A16" s="1500"/>
      <c r="D16" s="1608"/>
      <c r="E16" s="1608"/>
      <c r="F16" s="1608"/>
      <c r="G16" s="1608"/>
      <c r="H16" s="1608"/>
      <c r="I16" s="1608"/>
      <c r="J16" s="1608"/>
      <c r="K16" s="1878"/>
      <c r="L16" s="1878"/>
    </row>
    <row r="17" spans="1:37" ht="13.5" customHeight="1">
      <c r="A17" s="2067"/>
      <c r="B17" s="1930"/>
      <c r="C17" s="1930"/>
      <c r="D17" s="2065"/>
      <c r="E17" s="2065"/>
      <c r="F17" s="2065"/>
      <c r="G17" s="2065"/>
      <c r="H17" s="2065"/>
      <c r="I17" s="1532"/>
      <c r="J17" s="1532"/>
      <c r="K17" s="1532"/>
      <c r="L17" s="1878"/>
      <c r="M17" s="1933" t="s">
        <v>3845</v>
      </c>
      <c r="O17" s="1378"/>
    </row>
    <row r="18" spans="1:37">
      <c r="B18" s="1373"/>
      <c r="D18" s="1608"/>
      <c r="E18" s="1608"/>
      <c r="F18" s="1608"/>
      <c r="G18" s="1608"/>
      <c r="H18" s="1608"/>
      <c r="I18" s="1608"/>
      <c r="J18" s="1608"/>
      <c r="K18" s="1878"/>
      <c r="L18" s="1878"/>
      <c r="O18" s="1306" t="e">
        <f>SUM(#REF!)</f>
        <v>#REF!</v>
      </c>
    </row>
    <row r="19" spans="1:37">
      <c r="A19" s="1500" t="s">
        <v>4289</v>
      </c>
      <c r="B19" s="1373"/>
      <c r="D19" s="1608"/>
      <c r="E19" s="1608"/>
      <c r="F19" s="1608"/>
      <c r="G19" s="1608"/>
      <c r="H19" s="1608"/>
      <c r="I19" s="1608"/>
      <c r="J19" s="1608"/>
      <c r="K19" s="1878"/>
      <c r="L19" s="1878"/>
      <c r="O19" s="1306"/>
    </row>
    <row r="20" spans="1:37" s="1373" customFormat="1" ht="14.4" thickBot="1">
      <c r="A20" s="2282" t="s">
        <v>4288</v>
      </c>
      <c r="D20" s="1607">
        <f>D12</f>
        <v>-40622</v>
      </c>
      <c r="E20" s="1608"/>
      <c r="F20" s="1607">
        <f>F12</f>
        <v>7375</v>
      </c>
      <c r="G20" s="1608" t="e">
        <f>G12+#REF!</f>
        <v>#REF!</v>
      </c>
      <c r="H20" s="1607">
        <f>H12</f>
        <v>4783</v>
      </c>
      <c r="I20" s="1608" t="e">
        <f>I12+#REF!</f>
        <v>#REF!</v>
      </c>
      <c r="J20" s="1607">
        <f>TextRefCopy99</f>
        <v>-28464</v>
      </c>
      <c r="K20" s="1878" t="e">
        <f>K12+#REF!</f>
        <v>#REF!</v>
      </c>
      <c r="L20" s="1931">
        <f>L12</f>
        <v>105705</v>
      </c>
      <c r="O20" s="1932">
        <v>10169858</v>
      </c>
      <c r="P20" s="1643" t="e">
        <f>O20-#REF!</f>
        <v>#REF!</v>
      </c>
      <c r="R20" s="1932"/>
    </row>
    <row r="21" spans="1:37" s="1373" customFormat="1" ht="14.4" thickTop="1">
      <c r="A21" s="1372" t="s">
        <v>2729</v>
      </c>
      <c r="D21" s="1608"/>
      <c r="E21" s="1608"/>
      <c r="F21" s="1608"/>
      <c r="G21" s="1608"/>
      <c r="H21" s="1608"/>
      <c r="I21" s="1608"/>
      <c r="J21" s="1608"/>
      <c r="K21" s="1878"/>
      <c r="L21" s="1878"/>
      <c r="O21" s="1932" t="e">
        <f>O18-O20</f>
        <v>#REF!</v>
      </c>
      <c r="P21" s="1643">
        <v>3288763</v>
      </c>
      <c r="R21" s="1932"/>
      <c r="S21" s="1643"/>
    </row>
    <row r="22" spans="1:37" s="1373" customFormat="1">
      <c r="A22" s="1372"/>
      <c r="D22" s="1608"/>
      <c r="E22" s="1608"/>
      <c r="F22" s="1608"/>
      <c r="G22" s="1608"/>
      <c r="H22" s="1608"/>
      <c r="I22" s="1608"/>
      <c r="J22" s="1608"/>
      <c r="K22" s="1878"/>
      <c r="L22" s="1878"/>
      <c r="O22" s="1932"/>
      <c r="P22" s="1643" t="e">
        <f>P20-P21</f>
        <v>#REF!</v>
      </c>
      <c r="R22" s="1932"/>
    </row>
    <row r="23" spans="1:37">
      <c r="A23" s="1311" t="s">
        <v>4421</v>
      </c>
      <c r="B23" s="1537"/>
      <c r="C23" s="1537"/>
      <c r="D23" s="1537"/>
      <c r="E23" s="1537"/>
      <c r="F23" s="1537"/>
      <c r="G23" s="1537"/>
      <c r="H23" s="1537"/>
      <c r="I23" s="1537"/>
      <c r="J23" s="1537"/>
      <c r="K23" s="1537"/>
      <c r="L23" s="1537"/>
    </row>
    <row r="24" spans="1:37">
      <c r="A24" s="1537"/>
      <c r="B24" s="1537"/>
      <c r="C24" s="1537"/>
      <c r="D24" s="1537"/>
      <c r="E24" s="1537"/>
      <c r="F24" s="1537"/>
      <c r="G24" s="1537"/>
      <c r="H24" s="1537"/>
      <c r="I24" s="1537"/>
      <c r="J24" s="1537"/>
      <c r="K24" s="1537"/>
      <c r="L24" s="1537"/>
    </row>
    <row r="25" spans="1:37">
      <c r="A25" s="1537"/>
      <c r="B25" s="1537"/>
      <c r="C25" s="1537"/>
      <c r="D25" s="1537"/>
      <c r="E25" s="1537"/>
      <c r="F25" s="1537"/>
      <c r="G25" s="1537"/>
      <c r="H25" s="1537"/>
      <c r="I25" s="1537"/>
      <c r="J25" s="1537"/>
      <c r="K25" s="1537"/>
      <c r="L25" s="1537"/>
    </row>
    <row r="26" spans="1:37" s="1399" customFormat="1">
      <c r="A26" s="2481" t="s">
        <v>3624</v>
      </c>
      <c r="B26" s="2481"/>
      <c r="C26" s="2481"/>
      <c r="D26" s="2481"/>
      <c r="E26" s="2481"/>
      <c r="F26" s="2481"/>
      <c r="G26" s="2481"/>
      <c r="H26" s="2481"/>
      <c r="I26" s="2481"/>
      <c r="J26" s="2481"/>
      <c r="K26" s="2481"/>
      <c r="L26" s="2481"/>
      <c r="M26" s="2481"/>
    </row>
    <row r="27" spans="1:37" s="1319" customFormat="1">
      <c r="A27" s="2481" t="s">
        <v>2942</v>
      </c>
      <c r="B27" s="2481"/>
      <c r="C27" s="2481"/>
      <c r="D27" s="2481"/>
      <c r="E27" s="2481"/>
      <c r="F27" s="2481"/>
      <c r="G27" s="2481"/>
      <c r="H27" s="2481"/>
      <c r="I27" s="2481"/>
      <c r="J27" s="2481"/>
      <c r="K27" s="2481"/>
      <c r="L27" s="2481"/>
      <c r="M27" s="2481"/>
    </row>
    <row r="28" spans="1:37" s="1319" customFormat="1">
      <c r="A28" s="1311"/>
      <c r="B28" s="1311"/>
      <c r="C28" s="1311"/>
      <c r="D28" s="1311"/>
      <c r="E28" s="1311"/>
      <c r="F28" s="1311"/>
      <c r="G28" s="1311"/>
      <c r="H28" s="1311"/>
      <c r="I28" s="1311"/>
      <c r="J28" s="1311"/>
      <c r="K28" s="1311"/>
      <c r="L28" s="1311"/>
    </row>
    <row r="29" spans="1:37" s="1319" customFormat="1">
      <c r="A29" s="1311"/>
      <c r="B29" s="1311"/>
      <c r="C29" s="1311"/>
      <c r="D29" s="1311"/>
      <c r="E29" s="1311"/>
      <c r="F29" s="1311"/>
      <c r="G29" s="1311"/>
      <c r="H29" s="1311"/>
      <c r="I29" s="1311"/>
      <c r="J29" s="1311"/>
      <c r="K29" s="1311"/>
      <c r="L29" s="1311"/>
    </row>
    <row r="30" spans="1:37" s="1319" customFormat="1">
      <c r="A30" s="1311"/>
      <c r="B30" s="1311"/>
      <c r="C30" s="1311"/>
      <c r="D30" s="1311"/>
      <c r="E30" s="1311"/>
      <c r="F30" s="1311"/>
      <c r="G30" s="1311"/>
      <c r="H30" s="1311"/>
      <c r="I30" s="1311"/>
      <c r="J30" s="1311"/>
      <c r="K30" s="1311"/>
      <c r="L30" s="1311"/>
    </row>
    <row r="31" spans="1:37" s="1319" customFormat="1">
      <c r="A31" s="1311"/>
      <c r="B31" s="1311"/>
      <c r="C31" s="1311"/>
      <c r="D31" s="1311"/>
      <c r="E31" s="1311"/>
      <c r="F31" s="1311"/>
      <c r="G31" s="1311"/>
      <c r="H31" s="1311"/>
      <c r="I31" s="1311"/>
      <c r="J31" s="1311"/>
      <c r="K31" s="1311"/>
      <c r="L31" s="1311"/>
    </row>
    <row r="32" spans="1:37" s="1319" customFormat="1">
      <c r="B32" s="2068" t="s">
        <v>4177</v>
      </c>
      <c r="C32" s="2069"/>
      <c r="F32" s="2030"/>
      <c r="G32" s="1816"/>
      <c r="H32" s="1816"/>
      <c r="I32" s="1816"/>
      <c r="J32" s="1311"/>
      <c r="K32" s="2072" t="s">
        <v>4178</v>
      </c>
      <c r="M32" s="1295"/>
      <c r="N32" s="1295"/>
      <c r="O32" s="1295"/>
      <c r="P32" s="1295"/>
      <c r="Q32" s="1295"/>
      <c r="R32" s="1295"/>
      <c r="S32" s="1295"/>
      <c r="T32" s="1295"/>
      <c r="W32" s="1295"/>
      <c r="AA32" s="1295"/>
      <c r="AB32" s="1295"/>
      <c r="AC32" s="1295"/>
      <c r="AD32" s="1295"/>
      <c r="AE32" s="1295"/>
      <c r="AF32" s="1295"/>
      <c r="AI32" s="1295"/>
      <c r="AJ32" s="1295"/>
      <c r="AK32" s="1295"/>
    </row>
    <row r="33" spans="1:37" s="1319" customFormat="1">
      <c r="B33" s="2029" t="s">
        <v>4166</v>
      </c>
      <c r="C33" s="1846"/>
      <c r="F33" s="2032"/>
      <c r="G33" s="1819"/>
      <c r="H33" s="1819"/>
      <c r="I33" s="1311"/>
      <c r="J33" s="2016"/>
      <c r="K33" s="2032" t="s">
        <v>3030</v>
      </c>
      <c r="M33" s="1295"/>
      <c r="N33" s="1295"/>
      <c r="O33" s="1295"/>
      <c r="P33" s="1295"/>
      <c r="Q33" s="1295"/>
      <c r="R33" s="1295"/>
      <c r="S33" s="1295"/>
      <c r="T33" s="1295"/>
      <c r="W33" s="1295"/>
      <c r="AA33" s="1295"/>
      <c r="AB33" s="1295"/>
      <c r="AC33" s="1295"/>
      <c r="AD33" s="1295"/>
      <c r="AE33" s="1295"/>
      <c r="AF33" s="1295"/>
      <c r="AI33" s="1295"/>
      <c r="AJ33" s="1295"/>
      <c r="AK33" s="1295"/>
    </row>
    <row r="34" spans="1:37">
      <c r="A34" s="1537"/>
      <c r="B34" s="1537"/>
      <c r="C34" s="1537"/>
      <c r="D34" s="1537"/>
      <c r="E34" s="1537"/>
      <c r="F34" s="1537"/>
      <c r="G34" s="1537"/>
      <c r="H34" s="1537"/>
      <c r="I34" s="1537"/>
      <c r="J34" s="1537"/>
      <c r="K34" s="1537"/>
      <c r="L34" s="1537"/>
    </row>
  </sheetData>
  <sortState ref="L20">
    <sortCondition ref="L20"/>
  </sortState>
  <mergeCells count="7">
    <mergeCell ref="A26:M26"/>
    <mergeCell ref="A27:M27"/>
    <mergeCell ref="D5:K5"/>
    <mergeCell ref="A1:L1"/>
    <mergeCell ref="A2:L2"/>
    <mergeCell ref="D9:L9"/>
    <mergeCell ref="A3:M3"/>
  </mergeCells>
  <pageMargins left="0.6" right="0.25" top="0.53" bottom="0" header="0.25" footer="0"/>
  <pageSetup paperSize="9" scale="90" firstPageNumber="4" fitToHeight="0" orientation="portrait" useFirstPageNumber="1" r:id="rId1"/>
  <headerFooter>
    <oddHeader>&amp;C&amp;"Arial Black,Regular"&amp;11&amp;P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AL86"/>
  <sheetViews>
    <sheetView showGridLines="0" view="pageBreakPreview" zoomScale="80" zoomScaleNormal="85" zoomScaleSheetLayoutView="80" workbookViewId="0">
      <selection sqref="A1:M1"/>
    </sheetView>
  </sheetViews>
  <sheetFormatPr defaultColWidth="9.109375" defaultRowHeight="13.8"/>
  <cols>
    <col min="1" max="1" width="2.6640625" style="618" customWidth="1"/>
    <col min="2" max="2" width="12.88671875" style="618" customWidth="1"/>
    <col min="3" max="3" width="26.33203125" style="618" customWidth="1"/>
    <col min="4" max="4" width="11.109375" style="618" customWidth="1"/>
    <col min="5" max="5" width="14.109375" style="633" customWidth="1"/>
    <col min="6" max="6" width="1.109375" style="633" customWidth="1"/>
    <col min="7" max="7" width="14.109375" style="633" customWidth="1"/>
    <col min="8" max="8" width="1.109375" style="633" customWidth="1"/>
    <col min="9" max="9" width="14.109375" style="633" customWidth="1"/>
    <col min="10" max="10" width="1.109375" style="633" customWidth="1"/>
    <col min="11" max="11" width="14.109375" style="633" customWidth="1"/>
    <col min="12" max="12" width="1.109375" style="633" customWidth="1"/>
    <col min="13" max="13" width="14.109375" style="932" customWidth="1"/>
    <col min="14" max="14" width="0.44140625" style="618" customWidth="1"/>
    <col min="15" max="15" width="16.44140625" style="633" bestFit="1" customWidth="1"/>
    <col min="16" max="16" width="15.33203125" style="633" bestFit="1" customWidth="1"/>
    <col min="17" max="17" width="15.6640625" style="633" bestFit="1" customWidth="1"/>
    <col min="18" max="18" width="15.6640625" style="644" bestFit="1" customWidth="1"/>
    <col min="19" max="19" width="15.88671875" style="633" bestFit="1" customWidth="1"/>
    <col min="20" max="20" width="19" style="618" bestFit="1" customWidth="1"/>
    <col min="21" max="21" width="17" style="618" bestFit="1" customWidth="1"/>
    <col min="22" max="22" width="12.33203125" style="618" bestFit="1" customWidth="1"/>
    <col min="23" max="23" width="15.109375" style="618" bestFit="1" customWidth="1"/>
    <col min="24" max="16384" width="9.109375" style="618"/>
  </cols>
  <sheetData>
    <row r="1" spans="1:22">
      <c r="A1" s="2487" t="s">
        <v>3819</v>
      </c>
      <c r="B1" s="2487"/>
      <c r="C1" s="2487"/>
      <c r="D1" s="2487"/>
      <c r="E1" s="2487"/>
      <c r="F1" s="2487"/>
      <c r="G1" s="2487"/>
      <c r="H1" s="2487"/>
      <c r="I1" s="2487"/>
      <c r="J1" s="2487"/>
      <c r="K1" s="2487"/>
      <c r="L1" s="2487"/>
      <c r="M1" s="2487"/>
    </row>
    <row r="2" spans="1:22">
      <c r="A2" s="2487" t="s">
        <v>2958</v>
      </c>
      <c r="B2" s="2487"/>
      <c r="C2" s="2487"/>
      <c r="D2" s="2487"/>
      <c r="E2" s="2487"/>
      <c r="F2" s="2487"/>
      <c r="G2" s="2487"/>
      <c r="H2" s="2487"/>
      <c r="I2" s="2487"/>
      <c r="J2" s="2487"/>
      <c r="K2" s="2487"/>
      <c r="L2" s="2487"/>
      <c r="M2" s="2487"/>
    </row>
    <row r="3" spans="1:22">
      <c r="A3" s="2487" t="s">
        <v>3827</v>
      </c>
      <c r="B3" s="2487"/>
      <c r="C3" s="2487"/>
      <c r="D3" s="2487"/>
      <c r="E3" s="2487"/>
      <c r="F3" s="2487"/>
      <c r="G3" s="2487"/>
      <c r="H3" s="2487"/>
      <c r="I3" s="2487"/>
      <c r="J3" s="2487"/>
      <c r="K3" s="2487"/>
      <c r="L3" s="2487"/>
      <c r="M3" s="2487"/>
    </row>
    <row r="4" spans="1:22">
      <c r="A4" s="645"/>
      <c r="B4" s="645"/>
      <c r="C4" s="645"/>
      <c r="D4" s="645"/>
      <c r="E4" s="651"/>
      <c r="F4" s="651"/>
      <c r="G4" s="651"/>
      <c r="H4" s="651"/>
      <c r="I4" s="651"/>
      <c r="J4" s="651"/>
      <c r="K4" s="651"/>
    </row>
    <row r="5" spans="1:22">
      <c r="A5" s="828"/>
      <c r="B5" s="828"/>
      <c r="C5" s="828"/>
      <c r="D5" s="828"/>
      <c r="E5" s="2492" t="s">
        <v>3828</v>
      </c>
      <c r="F5" s="2493"/>
      <c r="G5" s="2493"/>
      <c r="H5" s="2493"/>
      <c r="I5" s="2493"/>
      <c r="J5" s="2493"/>
      <c r="K5" s="2493"/>
      <c r="L5" s="796"/>
      <c r="M5" s="2494" t="s">
        <v>3626</v>
      </c>
    </row>
    <row r="6" spans="1:22" ht="14.4" thickBot="1">
      <c r="A6" s="828"/>
      <c r="B6" s="828"/>
      <c r="C6" s="828"/>
      <c r="D6" s="828"/>
      <c r="E6" s="2496" t="s">
        <v>3077</v>
      </c>
      <c r="F6" s="795"/>
      <c r="G6" s="2496" t="s">
        <v>3171</v>
      </c>
      <c r="H6" s="795"/>
      <c r="I6" s="2496" t="s">
        <v>3172</v>
      </c>
      <c r="J6" s="794"/>
      <c r="K6" s="2496" t="s">
        <v>2928</v>
      </c>
      <c r="L6" s="794"/>
      <c r="M6" s="2495"/>
    </row>
    <row r="7" spans="1:22" ht="14.4" thickBot="1">
      <c r="A7" s="828"/>
      <c r="B7" s="828"/>
      <c r="C7" s="828"/>
      <c r="D7" s="828"/>
      <c r="E7" s="2497"/>
      <c r="F7" s="795"/>
      <c r="G7" s="2497"/>
      <c r="H7" s="795"/>
      <c r="I7" s="2497"/>
      <c r="J7" s="794"/>
      <c r="K7" s="2497"/>
      <c r="L7" s="794"/>
      <c r="M7" s="2495"/>
      <c r="P7" s="1093" t="s">
        <v>3890</v>
      </c>
      <c r="Q7" s="1094"/>
      <c r="R7" s="1095"/>
    </row>
    <row r="8" spans="1:22" ht="14.4" thickBot="1">
      <c r="A8" s="828"/>
      <c r="B8" s="828"/>
      <c r="C8" s="828"/>
      <c r="D8" s="828"/>
      <c r="E8" s="2497"/>
      <c r="F8" s="795"/>
      <c r="G8" s="2497"/>
      <c r="H8" s="795"/>
      <c r="I8" s="2497"/>
      <c r="J8" s="794"/>
      <c r="K8" s="2497"/>
      <c r="L8" s="794"/>
      <c r="M8" s="2495"/>
      <c r="O8" s="644" t="s">
        <v>3159</v>
      </c>
    </row>
    <row r="9" spans="1:22" ht="14.4" thickBot="1">
      <c r="A9" s="828"/>
      <c r="B9" s="828"/>
      <c r="C9" s="828"/>
      <c r="D9" s="828"/>
      <c r="E9" s="2489" t="s">
        <v>3173</v>
      </c>
      <c r="F9" s="2490"/>
      <c r="G9" s="2490"/>
      <c r="H9" s="2490"/>
      <c r="I9" s="2490"/>
      <c r="J9" s="2490"/>
      <c r="K9" s="2490"/>
      <c r="L9" s="2491"/>
      <c r="M9" s="2491"/>
      <c r="O9" s="2501" t="s">
        <v>3483</v>
      </c>
      <c r="P9" s="2501"/>
      <c r="Q9" s="2501"/>
      <c r="R9" s="2498" t="s">
        <v>2928</v>
      </c>
    </row>
    <row r="10" spans="1:22" ht="14.4" thickBot="1">
      <c r="A10" s="806" t="s">
        <v>3180</v>
      </c>
      <c r="B10" s="806"/>
      <c r="C10" s="828"/>
      <c r="D10" s="819"/>
      <c r="E10" s="637"/>
      <c r="G10" s="637"/>
      <c r="I10" s="637"/>
      <c r="J10" s="735"/>
      <c r="K10" s="632"/>
      <c r="O10" s="834" t="s">
        <v>3141</v>
      </c>
      <c r="P10" s="834" t="s">
        <v>3484</v>
      </c>
      <c r="Q10" s="834" t="s">
        <v>3091</v>
      </c>
      <c r="R10" s="2499"/>
    </row>
    <row r="11" spans="1:22">
      <c r="A11" s="827" t="s">
        <v>2956</v>
      </c>
      <c r="B11" s="827"/>
      <c r="C11" s="827"/>
      <c r="D11" s="821"/>
      <c r="E11" s="650" t="e">
        <f>#REF!</f>
        <v>#REF!</v>
      </c>
      <c r="F11" s="644"/>
      <c r="G11" s="650" t="e">
        <f>#REF!</f>
        <v>#REF!</v>
      </c>
      <c r="H11" s="644"/>
      <c r="I11" s="650" t="e">
        <f>#REF!</f>
        <v>#REF!</v>
      </c>
      <c r="J11" s="651"/>
      <c r="K11" s="652" t="e">
        <f>I11+G11+E11</f>
        <v>#REF!</v>
      </c>
      <c r="M11" s="933">
        <v>43554465</v>
      </c>
      <c r="N11" s="618">
        <v>1177965</v>
      </c>
      <c r="O11" s="644">
        <v>-42055844</v>
      </c>
      <c r="P11" s="644">
        <v>836442</v>
      </c>
      <c r="Q11" s="652">
        <v>534139</v>
      </c>
      <c r="R11" s="644">
        <f>O11+P11+Q11</f>
        <v>-40685263</v>
      </c>
      <c r="T11" s="646"/>
      <c r="U11" s="646"/>
      <c r="V11" s="646"/>
    </row>
    <row r="12" spans="1:22">
      <c r="A12" s="827"/>
      <c r="B12" s="827"/>
      <c r="C12" s="827"/>
      <c r="D12" s="821"/>
      <c r="E12" s="650"/>
      <c r="F12" s="644"/>
      <c r="G12" s="650"/>
      <c r="H12" s="644"/>
      <c r="I12" s="650"/>
      <c r="J12" s="651"/>
      <c r="K12" s="652"/>
      <c r="M12" s="933"/>
    </row>
    <row r="13" spans="1:22">
      <c r="A13" s="816" t="s">
        <v>2959</v>
      </c>
      <c r="B13" s="816"/>
      <c r="C13" s="816"/>
      <c r="D13" s="816"/>
      <c r="E13" s="650"/>
      <c r="F13" s="644"/>
      <c r="G13" s="650"/>
      <c r="H13" s="644"/>
      <c r="I13" s="650"/>
      <c r="J13" s="651"/>
      <c r="K13" s="652"/>
      <c r="M13" s="933"/>
    </row>
    <row r="14" spans="1:22">
      <c r="A14" s="815" t="s">
        <v>3589</v>
      </c>
      <c r="B14" s="815"/>
      <c r="C14" s="815"/>
      <c r="D14" s="815"/>
      <c r="E14" s="673"/>
      <c r="F14" s="644"/>
      <c r="G14" s="673"/>
      <c r="H14" s="644"/>
      <c r="I14" s="673"/>
      <c r="J14" s="651"/>
      <c r="K14" s="654"/>
      <c r="M14" s="946"/>
      <c r="O14" s="632"/>
      <c r="P14" s="632"/>
      <c r="Q14" s="632"/>
      <c r="R14" s="652"/>
    </row>
    <row r="15" spans="1:22">
      <c r="A15" s="814" t="s">
        <v>3558</v>
      </c>
      <c r="B15" s="814"/>
      <c r="C15" s="815"/>
      <c r="D15" s="815"/>
      <c r="E15" s="675" t="e">
        <f>CF!#REF!-'CF - QTR'!O15</f>
        <v>#REF!</v>
      </c>
      <c r="F15" s="644"/>
      <c r="G15" s="675" t="e">
        <f>CF!#REF!-'CF - QTR'!P15</f>
        <v>#REF!</v>
      </c>
      <c r="H15" s="644"/>
      <c r="I15" s="675" t="e">
        <f>CF!#REF!-'CF - QTR'!Q15</f>
        <v>#REF!</v>
      </c>
      <c r="J15" s="651"/>
      <c r="K15" s="655" t="e">
        <f>I15+G15+E15</f>
        <v>#REF!</v>
      </c>
      <c r="M15" s="937">
        <v>-28221521</v>
      </c>
      <c r="O15" s="710">
        <v>-15089733</v>
      </c>
      <c r="P15" s="710">
        <v>0</v>
      </c>
      <c r="Q15" s="710">
        <v>0</v>
      </c>
      <c r="R15" s="709">
        <f>O15+P15+Q15</f>
        <v>-15089733</v>
      </c>
    </row>
    <row r="16" spans="1:22">
      <c r="A16" s="814" t="s">
        <v>3598</v>
      </c>
      <c r="B16" s="814"/>
      <c r="C16" s="815"/>
      <c r="D16" s="815"/>
      <c r="E16" s="675">
        <f>CF!F15-'CF - QTR'!O16</f>
        <v>50231</v>
      </c>
      <c r="F16" s="644"/>
      <c r="G16" s="675">
        <f>CF!H15-'CF - QTR'!P16</f>
        <v>4</v>
      </c>
      <c r="H16" s="644"/>
      <c r="I16" s="675">
        <f>CF!J15-'CF - QTR'!Q16</f>
        <v>-107</v>
      </c>
      <c r="J16" s="651"/>
      <c r="K16" s="655">
        <f>I16+G16+E16</f>
        <v>50128</v>
      </c>
      <c r="M16" s="937">
        <v>-347691</v>
      </c>
      <c r="O16" s="710">
        <v>-51637</v>
      </c>
      <c r="P16" s="710">
        <v>0</v>
      </c>
      <c r="Q16" s="710">
        <v>0</v>
      </c>
      <c r="R16" s="709">
        <f>O16+P16+Q16</f>
        <v>-51637</v>
      </c>
    </row>
    <row r="17" spans="1:24">
      <c r="A17" s="827" t="s">
        <v>3564</v>
      </c>
      <c r="B17" s="827"/>
      <c r="C17" s="815"/>
      <c r="D17" s="815"/>
      <c r="E17" s="675"/>
      <c r="F17" s="644"/>
      <c r="G17" s="675"/>
      <c r="H17" s="644"/>
      <c r="I17" s="675"/>
      <c r="J17" s="651"/>
      <c r="K17" s="655"/>
      <c r="M17" s="937"/>
      <c r="O17" s="689"/>
      <c r="P17" s="689"/>
      <c r="Q17" s="689"/>
      <c r="R17" s="713"/>
    </row>
    <row r="18" spans="1:24">
      <c r="A18" s="827" t="s">
        <v>3599</v>
      </c>
      <c r="B18" s="827"/>
      <c r="C18" s="815"/>
      <c r="D18" s="815"/>
      <c r="E18" s="675"/>
      <c r="F18" s="644"/>
      <c r="G18" s="675"/>
      <c r="H18" s="644"/>
      <c r="I18" s="675"/>
      <c r="J18" s="651"/>
      <c r="K18" s="655"/>
      <c r="M18" s="937"/>
      <c r="O18" s="689"/>
      <c r="P18" s="689"/>
      <c r="Q18" s="689"/>
      <c r="R18" s="649"/>
    </row>
    <row r="19" spans="1:24">
      <c r="A19" s="793" t="s">
        <v>3602</v>
      </c>
      <c r="B19" s="793"/>
      <c r="C19" s="815"/>
      <c r="D19" s="805"/>
      <c r="E19" s="675">
        <f>CF!F17-'CF - QTR'!O19</f>
        <v>42533</v>
      </c>
      <c r="F19" s="644"/>
      <c r="G19" s="675">
        <f>CF!H17-'CF - QTR'!P19</f>
        <v>406565</v>
      </c>
      <c r="H19" s="644"/>
      <c r="I19" s="675">
        <f>CF!J17-'CF - QTR'!Q19</f>
        <v>59091</v>
      </c>
      <c r="J19" s="651"/>
      <c r="K19" s="655">
        <f>I19+G19+E19</f>
        <v>508189</v>
      </c>
      <c r="M19" s="937">
        <v>-11331423</v>
      </c>
      <c r="O19" s="711">
        <v>11069</v>
      </c>
      <c r="P19" s="711">
        <v>-407360</v>
      </c>
      <c r="Q19" s="711">
        <v>-59440</v>
      </c>
      <c r="R19" s="709">
        <f>O19+P19+Q19</f>
        <v>-455731</v>
      </c>
    </row>
    <row r="20" spans="1:24">
      <c r="A20" s="815" t="s">
        <v>3575</v>
      </c>
      <c r="B20" s="815"/>
      <c r="C20" s="815"/>
      <c r="D20" s="805"/>
      <c r="E20" s="675"/>
      <c r="F20" s="644"/>
      <c r="G20" s="675"/>
      <c r="H20" s="644"/>
      <c r="I20" s="675"/>
      <c r="J20" s="651"/>
      <c r="K20" s="655"/>
      <c r="M20" s="937"/>
      <c r="O20" s="689"/>
      <c r="P20" s="689"/>
      <c r="Q20" s="689"/>
      <c r="R20" s="713"/>
    </row>
    <row r="21" spans="1:24">
      <c r="A21" s="814" t="s">
        <v>3609</v>
      </c>
      <c r="B21" s="814"/>
      <c r="C21" s="815"/>
      <c r="D21" s="805"/>
      <c r="E21" s="675" t="e">
        <f>CF!#REF!-O21</f>
        <v>#REF!</v>
      </c>
      <c r="F21" s="644"/>
      <c r="G21" s="675" t="e">
        <f>CF!#REF!-'CF - QTR'!P21</f>
        <v>#REF!</v>
      </c>
      <c r="H21" s="644"/>
      <c r="I21" s="675" t="e">
        <f>CF!#REF!-'CF - QTR'!Q21</f>
        <v>#REF!</v>
      </c>
      <c r="J21" s="651"/>
      <c r="K21" s="655" t="e">
        <f>I21+G21+E21</f>
        <v>#REF!</v>
      </c>
      <c r="M21" s="937">
        <v>0</v>
      </c>
      <c r="O21" s="710">
        <v>0</v>
      </c>
      <c r="P21" s="710">
        <v>0</v>
      </c>
      <c r="Q21" s="710">
        <v>0</v>
      </c>
      <c r="R21" s="709">
        <f>O21+P21+Q21</f>
        <v>0</v>
      </c>
    </row>
    <row r="22" spans="1:24">
      <c r="A22" s="792" t="s">
        <v>3557</v>
      </c>
      <c r="B22" s="792"/>
      <c r="C22" s="815"/>
      <c r="D22" s="805"/>
      <c r="E22" s="675">
        <v>0</v>
      </c>
      <c r="F22" s="644"/>
      <c r="G22" s="675">
        <v>0</v>
      </c>
      <c r="H22" s="644"/>
      <c r="I22" s="675" t="e">
        <f>CF!#REF!-'CF - QTR'!Q22</f>
        <v>#REF!</v>
      </c>
      <c r="J22" s="651"/>
      <c r="K22" s="655" t="e">
        <f>I22+G22+E22</f>
        <v>#REF!</v>
      </c>
      <c r="M22" s="937">
        <v>0</v>
      </c>
      <c r="O22" s="710">
        <v>0</v>
      </c>
      <c r="P22" s="710">
        <v>0</v>
      </c>
      <c r="Q22" s="710">
        <v>0</v>
      </c>
      <c r="R22" s="709">
        <f>O22+P22+Q22</f>
        <v>0</v>
      </c>
    </row>
    <row r="23" spans="1:24">
      <c r="A23" s="803" t="s">
        <v>3618</v>
      </c>
      <c r="B23" s="803"/>
      <c r="C23" s="827"/>
      <c r="D23" s="821"/>
      <c r="E23" s="675"/>
      <c r="F23" s="644"/>
      <c r="G23" s="675"/>
      <c r="H23" s="644"/>
      <c r="I23" s="675"/>
      <c r="J23" s="651"/>
      <c r="K23" s="655"/>
      <c r="M23" s="937"/>
      <c r="O23" s="690"/>
      <c r="P23" s="690"/>
      <c r="Q23" s="690"/>
      <c r="R23" s="649"/>
      <c r="S23" s="632"/>
    </row>
    <row r="24" spans="1:24">
      <c r="A24" s="820" t="s">
        <v>3619</v>
      </c>
      <c r="B24" s="820"/>
      <c r="C24" s="827"/>
      <c r="D24" s="821"/>
      <c r="E24" s="675"/>
      <c r="F24" s="644"/>
      <c r="G24" s="675"/>
      <c r="H24" s="644"/>
      <c r="I24" s="675"/>
      <c r="J24" s="651"/>
      <c r="K24" s="655"/>
      <c r="M24" s="937"/>
      <c r="O24" s="712"/>
      <c r="P24" s="712"/>
      <c r="Q24" s="712"/>
      <c r="R24" s="650"/>
      <c r="S24" s="632"/>
    </row>
    <row r="25" spans="1:24">
      <c r="A25" s="820" t="s">
        <v>3620</v>
      </c>
      <c r="B25" s="820"/>
      <c r="C25" s="827"/>
      <c r="D25" s="821"/>
      <c r="E25" s="675"/>
      <c r="F25" s="644"/>
      <c r="G25" s="675"/>
      <c r="H25" s="644"/>
      <c r="I25" s="675"/>
      <c r="J25" s="651"/>
      <c r="K25" s="655"/>
      <c r="M25" s="937"/>
      <c r="O25" s="690"/>
      <c r="P25" s="690"/>
      <c r="Q25" s="690"/>
      <c r="R25" s="650"/>
      <c r="S25" s="632"/>
    </row>
    <row r="26" spans="1:24" s="631" customFormat="1">
      <c r="A26" s="788" t="s">
        <v>3615</v>
      </c>
      <c r="B26" s="788"/>
      <c r="C26" s="833"/>
      <c r="D26" s="825"/>
      <c r="E26" s="675" t="e">
        <f>CF!#REF!-'CF - QTR'!O26</f>
        <v>#REF!</v>
      </c>
      <c r="F26" s="652"/>
      <c r="G26" s="675" t="e">
        <f>CF!#REF!-'CF - QTR'!P26</f>
        <v>#REF!</v>
      </c>
      <c r="H26" s="652"/>
      <c r="I26" s="675" t="e">
        <f>CF!#REF!-'CF - QTR'!Q26</f>
        <v>#REF!</v>
      </c>
      <c r="J26" s="650"/>
      <c r="K26" s="655" t="e">
        <f>I26+G26+E26</f>
        <v>#REF!</v>
      </c>
      <c r="L26" s="632"/>
      <c r="M26" s="937">
        <v>144433</v>
      </c>
      <c r="O26" s="708">
        <v>-454846</v>
      </c>
      <c r="P26" s="708">
        <v>2929</v>
      </c>
      <c r="Q26" s="708">
        <v>459</v>
      </c>
      <c r="R26" s="709">
        <f>O26+P26+Q26</f>
        <v>-451458</v>
      </c>
      <c r="S26" s="632"/>
    </row>
    <row r="27" spans="1:24">
      <c r="A27" s="791" t="s">
        <v>3616</v>
      </c>
      <c r="B27" s="791"/>
      <c r="C27" s="827"/>
      <c r="D27" s="820"/>
      <c r="E27" s="674" t="e">
        <f>CF!#REF!-'CF - QTR'!O27</f>
        <v>#REF!</v>
      </c>
      <c r="F27" s="644"/>
      <c r="G27" s="674" t="e">
        <f>CF!#REF!-'CF - QTR'!P27</f>
        <v>#REF!</v>
      </c>
      <c r="H27" s="644"/>
      <c r="I27" s="674" t="e">
        <f>CF!#REF!-'CF - QTR'!Q27</f>
        <v>#REF!</v>
      </c>
      <c r="J27" s="651"/>
      <c r="K27" s="657" t="e">
        <f>I27+G27+E27</f>
        <v>#REF!</v>
      </c>
      <c r="M27" s="938">
        <v>-244498</v>
      </c>
      <c r="O27" s="708">
        <v>117068</v>
      </c>
      <c r="P27" s="708">
        <v>-14103</v>
      </c>
      <c r="Q27" s="708">
        <v>3332</v>
      </c>
      <c r="R27" s="709">
        <f>O27+P27+Q27</f>
        <v>106297</v>
      </c>
    </row>
    <row r="28" spans="1:24">
      <c r="A28" s="827"/>
      <c r="B28" s="827"/>
      <c r="C28" s="827"/>
      <c r="D28" s="821"/>
      <c r="E28" s="651" t="e">
        <f>+SUM(E14:E27)</f>
        <v>#REF!</v>
      </c>
      <c r="F28" s="644"/>
      <c r="G28" s="651" t="e">
        <f>+SUM(G14:G27)</f>
        <v>#REF!</v>
      </c>
      <c r="H28" s="644"/>
      <c r="I28" s="651" t="e">
        <f>+SUM(I14:I27)</f>
        <v>#REF!</v>
      </c>
      <c r="J28" s="651"/>
      <c r="K28" s="651" t="e">
        <f>+SUM(K14:K27)</f>
        <v>#REF!</v>
      </c>
      <c r="M28" s="932">
        <f>SUM(M14:M27)</f>
        <v>-40000700</v>
      </c>
      <c r="N28" s="670">
        <v>0</v>
      </c>
      <c r="O28" s="652">
        <f>SUM(O14:O27)</f>
        <v>-15468079</v>
      </c>
      <c r="P28" s="652">
        <f>SUM(P14:P27)</f>
        <v>-418534</v>
      </c>
      <c r="Q28" s="652">
        <f>SUM(Q14:Q27)</f>
        <v>-55649</v>
      </c>
      <c r="R28" s="652">
        <f>O28+P28+Q28</f>
        <v>-15942262</v>
      </c>
      <c r="S28" s="632"/>
    </row>
    <row r="29" spans="1:24" ht="9" customHeight="1">
      <c r="A29" s="827"/>
      <c r="B29" s="827"/>
      <c r="C29" s="827"/>
      <c r="D29" s="821"/>
      <c r="E29" s="651"/>
      <c r="F29" s="644"/>
      <c r="G29" s="651"/>
      <c r="H29" s="644"/>
      <c r="I29" s="651"/>
      <c r="J29" s="651"/>
      <c r="K29" s="651"/>
      <c r="N29" s="670"/>
    </row>
    <row r="30" spans="1:24">
      <c r="A30" s="828" t="s">
        <v>3574</v>
      </c>
      <c r="B30" s="828"/>
      <c r="C30" s="828"/>
      <c r="D30" s="819"/>
      <c r="E30" s="651"/>
      <c r="F30" s="644"/>
      <c r="G30" s="651"/>
      <c r="H30" s="644"/>
      <c r="I30" s="651"/>
      <c r="J30" s="651"/>
      <c r="K30" s="644"/>
    </row>
    <row r="31" spans="1:24">
      <c r="A31" s="821" t="s">
        <v>2960</v>
      </c>
      <c r="B31" s="821"/>
      <c r="C31" s="827"/>
      <c r="D31" s="821"/>
      <c r="E31" s="673">
        <f>CF!F23-O31</f>
        <v>24829962</v>
      </c>
      <c r="F31" s="644"/>
      <c r="G31" s="673">
        <f>CF!H23-P31</f>
        <v>-73093936</v>
      </c>
      <c r="H31" s="644"/>
      <c r="I31" s="673">
        <f>CF!J23-Q31</f>
        <v>-14092371</v>
      </c>
      <c r="J31" s="651"/>
      <c r="K31" s="654">
        <f t="shared" ref="K31:K36" si="0">E31+G31+I31</f>
        <v>-62356345</v>
      </c>
      <c r="M31" s="946">
        <v>8330657</v>
      </c>
      <c r="N31" s="618">
        <v>-36997966</v>
      </c>
      <c r="O31" s="709">
        <v>-24854638</v>
      </c>
      <c r="P31" s="709">
        <v>73114325</v>
      </c>
      <c r="Q31" s="709">
        <v>14104894</v>
      </c>
      <c r="R31" s="709">
        <f t="shared" ref="R31:R37" si="1">O31+P31+Q31</f>
        <v>62364581</v>
      </c>
    </row>
    <row r="32" spans="1:24">
      <c r="A32" s="822" t="s">
        <v>3495</v>
      </c>
      <c r="B32" s="822"/>
      <c r="C32" s="827"/>
      <c r="D32" s="821"/>
      <c r="E32" s="675" t="e">
        <f>CF!#REF!-'CF - QTR'!O32</f>
        <v>#REF!</v>
      </c>
      <c r="F32" s="644"/>
      <c r="G32" s="675" t="e">
        <f>CF!#REF!-P32</f>
        <v>#REF!</v>
      </c>
      <c r="H32" s="644"/>
      <c r="I32" s="675" t="e">
        <f>CF!#REF!-Q32</f>
        <v>#REF!</v>
      </c>
      <c r="J32" s="651"/>
      <c r="K32" s="655" t="e">
        <f t="shared" si="0"/>
        <v>#REF!</v>
      </c>
      <c r="M32" s="937">
        <v>-17439353</v>
      </c>
      <c r="O32" s="709">
        <v>0</v>
      </c>
      <c r="P32" s="709">
        <v>0</v>
      </c>
      <c r="Q32" s="708">
        <v>0</v>
      </c>
      <c r="R32" s="709">
        <f>O32+P32+Q32</f>
        <v>0</v>
      </c>
      <c r="U32" s="633"/>
      <c r="V32" s="633"/>
      <c r="W32" s="633"/>
      <c r="X32" s="633"/>
    </row>
    <row r="33" spans="1:24">
      <c r="A33" s="827" t="s">
        <v>2948</v>
      </c>
      <c r="B33" s="827"/>
      <c r="C33" s="827"/>
      <c r="D33" s="821"/>
      <c r="E33" s="675">
        <f>CF!F24-'CF - QTR'!O33</f>
        <v>988867</v>
      </c>
      <c r="F33" s="644"/>
      <c r="G33" s="675">
        <f>CF!H24-P33</f>
        <v>0</v>
      </c>
      <c r="H33" s="644"/>
      <c r="I33" s="675">
        <f>CF!J24-Q33</f>
        <v>0</v>
      </c>
      <c r="J33" s="651"/>
      <c r="K33" s="655">
        <f t="shared" si="0"/>
        <v>988867</v>
      </c>
      <c r="M33" s="937">
        <v>2346615</v>
      </c>
      <c r="N33" s="618">
        <v>-16660</v>
      </c>
      <c r="O33" s="709">
        <v>-992886</v>
      </c>
      <c r="P33" s="709">
        <v>0</v>
      </c>
      <c r="Q33" s="708">
        <v>0</v>
      </c>
      <c r="R33" s="709">
        <f t="shared" si="1"/>
        <v>-992886</v>
      </c>
    </row>
    <row r="34" spans="1:24">
      <c r="A34" s="827" t="s">
        <v>2938</v>
      </c>
      <c r="B34" s="827"/>
      <c r="C34" s="827"/>
      <c r="D34" s="821"/>
      <c r="E34" s="675">
        <f>CF!F25-'CF - QTR'!O34</f>
        <v>-24699</v>
      </c>
      <c r="F34" s="644"/>
      <c r="G34" s="675">
        <f>CF!H25-P34</f>
        <v>1382344</v>
      </c>
      <c r="H34" s="644"/>
      <c r="I34" s="675">
        <f>CF!J25-Q34</f>
        <v>-88457</v>
      </c>
      <c r="J34" s="651"/>
      <c r="K34" s="655">
        <f t="shared" si="0"/>
        <v>1269188</v>
      </c>
      <c r="M34" s="937">
        <v>2243001</v>
      </c>
      <c r="N34" s="618">
        <v>-215702</v>
      </c>
      <c r="O34" s="709">
        <v>24684</v>
      </c>
      <c r="P34" s="709">
        <v>-1385985</v>
      </c>
      <c r="Q34" s="709">
        <v>85865</v>
      </c>
      <c r="R34" s="709">
        <f t="shared" si="1"/>
        <v>-1275436</v>
      </c>
      <c r="U34" s="633"/>
      <c r="V34" s="633"/>
      <c r="W34" s="633"/>
      <c r="X34" s="633"/>
    </row>
    <row r="35" spans="1:24">
      <c r="A35" s="822" t="s">
        <v>3633</v>
      </c>
      <c r="B35" s="827"/>
      <c r="C35" s="827"/>
      <c r="D35" s="821"/>
      <c r="E35" s="675" t="e">
        <f>CF!#REF!-'CF - QTR'!O35</f>
        <v>#REF!</v>
      </c>
      <c r="F35" s="644"/>
      <c r="G35" s="675" t="e">
        <f>CF!#REF!-P35</f>
        <v>#REF!</v>
      </c>
      <c r="H35" s="644"/>
      <c r="I35" s="675" t="e">
        <f>CF!#REF!-Q35</f>
        <v>#REF!</v>
      </c>
      <c r="J35" s="651"/>
      <c r="K35" s="655" t="e">
        <f t="shared" si="0"/>
        <v>#REF!</v>
      </c>
      <c r="M35" s="937">
        <v>-260516</v>
      </c>
      <c r="O35" s="709">
        <v>0</v>
      </c>
      <c r="P35" s="709"/>
      <c r="Q35" s="709"/>
      <c r="R35" s="709">
        <f>O35+P35+Q35</f>
        <v>0</v>
      </c>
      <c r="U35" s="633"/>
      <c r="V35" s="633"/>
      <c r="W35" s="633"/>
      <c r="X35" s="633"/>
    </row>
    <row r="36" spans="1:24">
      <c r="A36" s="827" t="s">
        <v>2949</v>
      </c>
      <c r="B36" s="827"/>
      <c r="C36" s="827"/>
      <c r="D36" s="821"/>
      <c r="E36" s="674" t="e">
        <f>CF!#REF!-'CF - QTR'!O36</f>
        <v>#REF!</v>
      </c>
      <c r="F36" s="644"/>
      <c r="G36" s="674" t="e">
        <f>CF!#REF!-P36</f>
        <v>#REF!</v>
      </c>
      <c r="H36" s="644"/>
      <c r="I36" s="674" t="e">
        <f>CF!#REF!-Q36</f>
        <v>#REF!</v>
      </c>
      <c r="J36" s="651"/>
      <c r="K36" s="674" t="e">
        <f t="shared" si="0"/>
        <v>#REF!</v>
      </c>
      <c r="M36" s="938">
        <v>0</v>
      </c>
      <c r="N36" s="618">
        <v>-11757</v>
      </c>
      <c r="O36" s="709">
        <v>-612</v>
      </c>
      <c r="P36" s="709">
        <v>-638</v>
      </c>
      <c r="Q36" s="709">
        <v>-379</v>
      </c>
      <c r="R36" s="709">
        <f>O36+P36+Q36</f>
        <v>-1629</v>
      </c>
      <c r="U36" s="633"/>
      <c r="V36" s="633"/>
      <c r="W36" s="633"/>
      <c r="X36" s="633"/>
    </row>
    <row r="37" spans="1:24">
      <c r="A37" s="827"/>
      <c r="B37" s="827"/>
      <c r="C37" s="827"/>
      <c r="D37" s="821"/>
      <c r="E37" s="651" t="e">
        <f>SUM(E31:E36)</f>
        <v>#REF!</v>
      </c>
      <c r="F37" s="644"/>
      <c r="G37" s="651" t="e">
        <f>SUM(G31:G36)</f>
        <v>#REF!</v>
      </c>
      <c r="H37" s="644"/>
      <c r="I37" s="651" t="e">
        <f>SUM(I31:I36)</f>
        <v>#REF!</v>
      </c>
      <c r="J37" s="651"/>
      <c r="K37" s="651" t="e">
        <f>SUM(K31:K36)</f>
        <v>#REF!</v>
      </c>
      <c r="M37" s="963">
        <f>SUM(M31:M36)</f>
        <v>-4779596</v>
      </c>
      <c r="N37" s="679">
        <v>-37242085</v>
      </c>
      <c r="O37" s="652">
        <f>SUM(O31:O36)</f>
        <v>-25823452</v>
      </c>
      <c r="P37" s="652">
        <f>SUM(P31:P36)</f>
        <v>71727702</v>
      </c>
      <c r="Q37" s="652">
        <f>SUM(Q31:Q36)</f>
        <v>14190380</v>
      </c>
      <c r="R37" s="652">
        <f t="shared" si="1"/>
        <v>60094630</v>
      </c>
      <c r="U37" s="633"/>
      <c r="V37" s="633"/>
      <c r="W37" s="633"/>
      <c r="X37" s="633"/>
    </row>
    <row r="38" spans="1:24" ht="9" customHeight="1">
      <c r="A38" s="827"/>
      <c r="B38" s="827"/>
      <c r="C38" s="827"/>
      <c r="D38" s="821"/>
      <c r="E38" s="651"/>
      <c r="F38" s="644"/>
      <c r="G38" s="651"/>
      <c r="H38" s="644"/>
      <c r="I38" s="651"/>
      <c r="J38" s="651"/>
      <c r="K38" s="651"/>
      <c r="M38" s="963"/>
      <c r="N38" s="679"/>
      <c r="U38" s="633"/>
      <c r="V38" s="633"/>
      <c r="W38" s="633"/>
      <c r="X38" s="633"/>
    </row>
    <row r="39" spans="1:24">
      <c r="A39" s="828" t="s">
        <v>3565</v>
      </c>
      <c r="B39" s="828"/>
      <c r="C39" s="828"/>
      <c r="D39" s="819"/>
      <c r="E39" s="651"/>
      <c r="F39" s="644"/>
      <c r="G39" s="651"/>
      <c r="H39" s="644"/>
      <c r="I39" s="651"/>
      <c r="J39" s="651"/>
      <c r="K39" s="644"/>
    </row>
    <row r="40" spans="1:24">
      <c r="A40" s="822" t="s">
        <v>3652</v>
      </c>
      <c r="B40" s="827"/>
      <c r="C40" s="827"/>
      <c r="D40" s="804"/>
      <c r="E40" s="870">
        <f>CF!F31-O40</f>
        <v>76665</v>
      </c>
      <c r="F40" s="652"/>
      <c r="G40" s="870">
        <f>CF!H31-P40</f>
        <v>-10995</v>
      </c>
      <c r="H40" s="652"/>
      <c r="I40" s="870">
        <f>CF!J31-Q40</f>
        <v>-1972</v>
      </c>
      <c r="J40" s="650"/>
      <c r="K40" s="726">
        <f>+I40+G40+E40</f>
        <v>63698</v>
      </c>
      <c r="L40" s="632"/>
      <c r="M40" s="939">
        <v>117484</v>
      </c>
      <c r="N40" s="871"/>
      <c r="O40" s="709">
        <v>-76664</v>
      </c>
      <c r="P40" s="709">
        <v>11010</v>
      </c>
      <c r="Q40" s="709">
        <v>1979</v>
      </c>
      <c r="R40" s="709">
        <f>O40+P40+Q40</f>
        <v>-63675</v>
      </c>
    </row>
    <row r="41" spans="1:24">
      <c r="A41" s="818" t="s">
        <v>3601</v>
      </c>
      <c r="B41" s="827"/>
      <c r="C41" s="827"/>
      <c r="D41" s="804"/>
      <c r="E41" s="676"/>
      <c r="F41" s="618"/>
      <c r="G41" s="676"/>
      <c r="H41" s="618"/>
      <c r="I41" s="676"/>
      <c r="J41" s="618"/>
      <c r="K41" s="676"/>
      <c r="L41" s="618"/>
      <c r="M41" s="934"/>
      <c r="O41" s="635"/>
      <c r="P41" s="635"/>
      <c r="Q41" s="635"/>
      <c r="R41" s="618"/>
    </row>
    <row r="42" spans="1:24">
      <c r="A42" s="817" t="s">
        <v>3617</v>
      </c>
      <c r="B42" s="827"/>
      <c r="C42" s="827"/>
      <c r="D42" s="804"/>
      <c r="E42" s="675">
        <f>CF!F33-O42</f>
        <v>7651</v>
      </c>
      <c r="F42" s="644"/>
      <c r="G42" s="675">
        <f>CF!H33-P42</f>
        <v>-1107</v>
      </c>
      <c r="H42" s="644"/>
      <c r="I42" s="675">
        <f>CF!J33-Q42</f>
        <v>-181</v>
      </c>
      <c r="J42" s="651"/>
      <c r="K42" s="655">
        <f>+I42+G42+E42</f>
        <v>6363</v>
      </c>
      <c r="M42" s="937">
        <v>11760</v>
      </c>
      <c r="N42" s="618">
        <v>-639</v>
      </c>
      <c r="O42" s="709">
        <v>-7650.71000000001</v>
      </c>
      <c r="P42" s="1092">
        <v>1108.48</v>
      </c>
      <c r="Q42" s="709">
        <v>182.18</v>
      </c>
      <c r="R42" s="709">
        <f>O42+P42+Q42</f>
        <v>-6360</v>
      </c>
    </row>
    <row r="43" spans="1:24">
      <c r="A43" s="822" t="s">
        <v>3563</v>
      </c>
      <c r="B43" s="827"/>
      <c r="C43" s="827"/>
      <c r="D43" s="827"/>
      <c r="E43" s="676"/>
      <c r="F43" s="618"/>
      <c r="G43" s="676"/>
      <c r="H43" s="618"/>
      <c r="I43" s="676"/>
      <c r="J43" s="618"/>
      <c r="K43" s="676"/>
      <c r="L43" s="618"/>
      <c r="M43" s="934"/>
      <c r="O43" s="635"/>
      <c r="P43" s="635"/>
      <c r="Q43" s="635"/>
      <c r="R43" s="618"/>
    </row>
    <row r="44" spans="1:24">
      <c r="A44" s="823" t="s">
        <v>3562</v>
      </c>
      <c r="B44" s="827"/>
      <c r="C44" s="827"/>
      <c r="D44" s="827"/>
      <c r="E44" s="675">
        <f>CF!F35-O44</f>
        <v>91394</v>
      </c>
      <c r="F44" s="644"/>
      <c r="G44" s="655">
        <f>CF!H35-P44</f>
        <v>40902</v>
      </c>
      <c r="H44" s="644"/>
      <c r="I44" s="675">
        <f>CF!J35-Q44</f>
        <v>17350</v>
      </c>
      <c r="J44" s="651"/>
      <c r="K44" s="655">
        <f>+I44+G44+E44</f>
        <v>149646</v>
      </c>
      <c r="M44" s="937">
        <v>48803</v>
      </c>
      <c r="O44" s="709">
        <v>-91500</v>
      </c>
      <c r="P44" s="709">
        <v>-40953</v>
      </c>
      <c r="Q44" s="709">
        <v>-17391</v>
      </c>
      <c r="R44" s="709">
        <f>O44+P44+Q44</f>
        <v>-149844</v>
      </c>
    </row>
    <row r="45" spans="1:24">
      <c r="A45" s="827" t="s">
        <v>3647</v>
      </c>
      <c r="B45" s="827"/>
      <c r="C45" s="827"/>
      <c r="D45" s="827"/>
      <c r="E45" s="675" t="e">
        <f>CF!#REF!-O45</f>
        <v>#REF!</v>
      </c>
      <c r="F45" s="644"/>
      <c r="G45" s="655" t="e">
        <f>CF!#REF!-P45</f>
        <v>#REF!</v>
      </c>
      <c r="H45" s="644"/>
      <c r="I45" s="675" t="e">
        <f>CF!#REF!-Q45</f>
        <v>#REF!</v>
      </c>
      <c r="J45" s="651"/>
      <c r="K45" s="655" t="e">
        <f>+I45+G45+E45</f>
        <v>#REF!</v>
      </c>
      <c r="M45" s="937">
        <v>28262615</v>
      </c>
      <c r="O45" s="709">
        <v>0</v>
      </c>
      <c r="P45" s="709"/>
      <c r="Q45" s="709"/>
      <c r="R45" s="709">
        <f>O45+P45+Q45</f>
        <v>0</v>
      </c>
    </row>
    <row r="46" spans="1:24">
      <c r="A46" s="827" t="s">
        <v>3162</v>
      </c>
      <c r="B46" s="827"/>
      <c r="C46" s="827"/>
      <c r="D46" s="803"/>
      <c r="E46" s="674">
        <f>CF!F37-O46</f>
        <v>328554</v>
      </c>
      <c r="F46" s="644"/>
      <c r="G46" s="674">
        <f>CF!H37-P46</f>
        <v>25150</v>
      </c>
      <c r="H46" s="644"/>
      <c r="I46" s="674">
        <f>CF!J37-Q46</f>
        <v>-13613</v>
      </c>
      <c r="J46" s="651"/>
      <c r="K46" s="657">
        <f>+I46+G46+E46</f>
        <v>340091</v>
      </c>
      <c r="M46" s="938">
        <v>725902</v>
      </c>
      <c r="N46" s="618">
        <v>-16862</v>
      </c>
      <c r="O46" s="709">
        <v>-334725</v>
      </c>
      <c r="P46" s="709">
        <v>-28748</v>
      </c>
      <c r="Q46" s="709">
        <v>2705</v>
      </c>
      <c r="R46" s="709">
        <f>O46+P46+Q46</f>
        <v>-360768</v>
      </c>
      <c r="T46" s="633"/>
    </row>
    <row r="47" spans="1:24">
      <c r="A47" s="827"/>
      <c r="B47" s="827"/>
      <c r="C47" s="827"/>
      <c r="D47" s="821"/>
      <c r="E47" s="651" t="e">
        <f>SUM(E40:E46)</f>
        <v>#REF!</v>
      </c>
      <c r="F47" s="644"/>
      <c r="G47" s="651" t="e">
        <f>SUM(G40:G46)</f>
        <v>#REF!</v>
      </c>
      <c r="H47" s="644"/>
      <c r="I47" s="651" t="e">
        <f>SUM(I40:I46)</f>
        <v>#REF!</v>
      </c>
      <c r="J47" s="651"/>
      <c r="K47" s="651" t="e">
        <f>SUM(K40:K46)</f>
        <v>#REF!</v>
      </c>
      <c r="M47" s="963">
        <f>SUM(M40:M46)</f>
        <v>29166564</v>
      </c>
      <c r="N47" s="679">
        <v>-17501</v>
      </c>
      <c r="O47" s="652">
        <f>SUM(O40:O46)</f>
        <v>-510540</v>
      </c>
      <c r="P47" s="652">
        <f>SUM(P40:P46)</f>
        <v>-57583</v>
      </c>
      <c r="Q47" s="652">
        <f>SUM(Q40:Q46)</f>
        <v>-12525</v>
      </c>
      <c r="R47" s="652">
        <f>O47+P47+Q47</f>
        <v>-580648</v>
      </c>
      <c r="T47" s="633"/>
    </row>
    <row r="48" spans="1:24" ht="7.5" customHeight="1">
      <c r="A48" s="827"/>
      <c r="B48" s="827"/>
      <c r="C48" s="827"/>
      <c r="D48" s="821"/>
      <c r="E48" s="650"/>
      <c r="F48" s="650"/>
      <c r="G48" s="650"/>
      <c r="H48" s="650"/>
      <c r="I48" s="650"/>
      <c r="J48" s="650"/>
      <c r="K48" s="652"/>
      <c r="L48" s="632"/>
      <c r="M48" s="933"/>
    </row>
    <row r="49" spans="1:25">
      <c r="A49" s="816" t="s">
        <v>3490</v>
      </c>
      <c r="B49" s="816"/>
      <c r="C49" s="816"/>
      <c r="D49" s="816"/>
      <c r="E49" s="650" t="e">
        <f>E11+E28+E37+E47</f>
        <v>#REF!</v>
      </c>
      <c r="F49" s="652"/>
      <c r="G49" s="650" t="e">
        <f>G11+G28+G37+G47</f>
        <v>#REF!</v>
      </c>
      <c r="H49" s="652"/>
      <c r="I49" s="650" t="e">
        <f>I11+I28+I37+I47</f>
        <v>#REF!</v>
      </c>
      <c r="J49" s="650"/>
      <c r="K49" s="650" t="e">
        <f>+I49+G49+E49</f>
        <v>#REF!</v>
      </c>
      <c r="L49" s="632"/>
      <c r="M49" s="964">
        <f>M11+M28+M37+M47</f>
        <v>27940733</v>
      </c>
      <c r="N49" s="678" t="e">
        <v>#REF!</v>
      </c>
      <c r="O49" s="650">
        <f>O11+O28+O37+O47</f>
        <v>-83857915</v>
      </c>
      <c r="P49" s="650">
        <f>P11+P28+P37+P47</f>
        <v>72088027</v>
      </c>
      <c r="Q49" s="650">
        <f>Q11+Q28+Q37+Q47</f>
        <v>14656345</v>
      </c>
      <c r="R49" s="644">
        <f>O49+P49+Q49</f>
        <v>2886457</v>
      </c>
      <c r="U49" s="633"/>
      <c r="V49" s="633"/>
      <c r="W49" s="633"/>
    </row>
    <row r="50" spans="1:25">
      <c r="A50" s="799" t="s">
        <v>2961</v>
      </c>
      <c r="B50" s="799"/>
      <c r="C50" s="816"/>
      <c r="D50" s="816"/>
      <c r="E50" s="650"/>
      <c r="F50" s="652"/>
      <c r="G50" s="650"/>
      <c r="H50" s="652"/>
      <c r="I50" s="650"/>
      <c r="J50" s="650"/>
      <c r="K50" s="650"/>
      <c r="L50" s="632"/>
      <c r="M50" s="964"/>
      <c r="N50" s="678"/>
      <c r="U50" s="633"/>
      <c r="V50" s="633"/>
      <c r="W50" s="633"/>
    </row>
    <row r="51" spans="1:25" ht="11.25" customHeight="1">
      <c r="A51" s="828"/>
      <c r="B51" s="828"/>
      <c r="C51" s="828"/>
      <c r="D51" s="819"/>
      <c r="E51" s="650"/>
      <c r="F51" s="644"/>
      <c r="G51" s="650"/>
      <c r="H51" s="644"/>
      <c r="I51" s="650"/>
      <c r="J51" s="651"/>
      <c r="K51" s="652"/>
      <c r="M51" s="933"/>
      <c r="U51" s="633"/>
      <c r="V51" s="633"/>
      <c r="W51" s="633"/>
    </row>
    <row r="52" spans="1:25">
      <c r="A52" s="828" t="s">
        <v>2962</v>
      </c>
      <c r="B52" s="828"/>
      <c r="C52" s="828"/>
      <c r="D52" s="819"/>
      <c r="E52" s="651"/>
      <c r="F52" s="644"/>
      <c r="G52" s="651"/>
      <c r="H52" s="644"/>
      <c r="I52" s="651"/>
      <c r="J52" s="651"/>
      <c r="K52" s="644"/>
    </row>
    <row r="53" spans="1:25">
      <c r="A53" s="827" t="s">
        <v>2963</v>
      </c>
      <c r="B53" s="827"/>
      <c r="C53" s="827"/>
      <c r="D53" s="821"/>
      <c r="E53" s="673">
        <f>'MOVE - QTR'!E14</f>
        <v>43287601</v>
      </c>
      <c r="F53" s="644"/>
      <c r="G53" s="673">
        <f>'MOVE - QTR'!G14</f>
        <v>37501425</v>
      </c>
      <c r="H53" s="644"/>
      <c r="I53" s="673">
        <f>'MOVE - QTR'!I14</f>
        <v>18808196</v>
      </c>
      <c r="J53" s="651"/>
      <c r="K53" s="654">
        <f>E53+G53+I53-1</f>
        <v>99597221</v>
      </c>
      <c r="M53" s="946">
        <v>17868531</v>
      </c>
      <c r="N53" s="618">
        <v>613743</v>
      </c>
      <c r="O53" s="673">
        <v>23529729</v>
      </c>
      <c r="P53" s="673">
        <v>9288683</v>
      </c>
      <c r="Q53" s="673">
        <v>1319970</v>
      </c>
      <c r="R53" s="714">
        <f>O53+P53+Q53</f>
        <v>34138382</v>
      </c>
      <c r="T53" s="2486"/>
      <c r="U53" s="2486"/>
      <c r="V53" s="2486"/>
      <c r="W53" s="2486"/>
      <c r="X53" s="2486"/>
      <c r="Y53" s="2486"/>
    </row>
    <row r="54" spans="1:25">
      <c r="A54" s="815" t="s">
        <v>2964</v>
      </c>
      <c r="B54" s="815"/>
      <c r="C54" s="815"/>
      <c r="D54" s="821"/>
      <c r="E54" s="674">
        <f>'MOVE - QTR'!E15</f>
        <v>-12293017</v>
      </c>
      <c r="F54" s="644"/>
      <c r="G54" s="674">
        <f>'MOVE - QTR'!G15</f>
        <v>-24834495</v>
      </c>
      <c r="H54" s="644"/>
      <c r="I54" s="674">
        <f>'MOVE - QTR'!I15</f>
        <v>-15085473</v>
      </c>
      <c r="J54" s="651"/>
      <c r="K54" s="657">
        <f>E54+G54+I54</f>
        <v>-52212985</v>
      </c>
      <c r="M54" s="938">
        <v>-16599446</v>
      </c>
      <c r="O54" s="675">
        <v>-12523059</v>
      </c>
      <c r="P54" s="675">
        <v>-6094989</v>
      </c>
      <c r="Q54" s="675">
        <v>-871206</v>
      </c>
      <c r="R54" s="655">
        <f>O54+P54+Q54</f>
        <v>-19489254</v>
      </c>
      <c r="T54" s="732"/>
      <c r="U54" s="732"/>
      <c r="V54" s="732"/>
      <c r="W54" s="732"/>
      <c r="X54" s="732"/>
      <c r="Y54" s="732"/>
    </row>
    <row r="55" spans="1:25" ht="8.25" customHeight="1">
      <c r="A55" s="815"/>
      <c r="B55" s="815"/>
      <c r="C55" s="815"/>
      <c r="D55" s="821"/>
      <c r="E55" s="650"/>
      <c r="F55" s="644"/>
      <c r="G55" s="650"/>
      <c r="H55" s="644"/>
      <c r="I55" s="650"/>
      <c r="J55" s="651"/>
      <c r="K55" s="652"/>
      <c r="M55" s="933"/>
      <c r="O55" s="873"/>
      <c r="P55" s="873"/>
      <c r="Q55" s="873"/>
      <c r="R55" s="715"/>
      <c r="T55" s="732"/>
      <c r="U55" s="732"/>
      <c r="V55" s="732"/>
      <c r="W55" s="732"/>
      <c r="X55" s="732"/>
      <c r="Y55" s="732"/>
    </row>
    <row r="56" spans="1:25">
      <c r="A56" s="828" t="s">
        <v>3493</v>
      </c>
      <c r="B56" s="828"/>
      <c r="C56" s="828"/>
      <c r="D56" s="790"/>
      <c r="E56" s="618"/>
      <c r="F56" s="618"/>
      <c r="G56" s="618"/>
      <c r="H56" s="618"/>
      <c r="I56" s="618"/>
      <c r="J56" s="618"/>
      <c r="K56" s="618"/>
      <c r="L56" s="618"/>
      <c r="M56" s="942"/>
      <c r="O56" s="618"/>
      <c r="P56" s="618"/>
      <c r="Q56" s="618"/>
      <c r="R56" s="618"/>
      <c r="S56" s="632"/>
      <c r="T56" s="732"/>
      <c r="U56" s="732"/>
      <c r="V56" s="732"/>
      <c r="W56" s="732"/>
      <c r="X56" s="732"/>
      <c r="Y56" s="732"/>
    </row>
    <row r="57" spans="1:25">
      <c r="A57" s="790" t="s">
        <v>3492</v>
      </c>
      <c r="B57" s="790"/>
      <c r="C57" s="828"/>
      <c r="D57" s="790"/>
      <c r="E57" s="650">
        <f>SUM(E53:E54)</f>
        <v>30994584</v>
      </c>
      <c r="F57" s="652"/>
      <c r="G57" s="650">
        <f>SUM(G53:G54)</f>
        <v>12666930</v>
      </c>
      <c r="H57" s="652"/>
      <c r="I57" s="650">
        <f>SUM(I53:I54)</f>
        <v>3722723</v>
      </c>
      <c r="J57" s="650"/>
      <c r="K57" s="650">
        <f>SUM(K53:K54)</f>
        <v>47384236</v>
      </c>
      <c r="L57" s="632"/>
      <c r="M57" s="964">
        <f>SUM(M53:M54)</f>
        <v>1269085</v>
      </c>
      <c r="N57" s="681">
        <v>613743</v>
      </c>
      <c r="O57" s="644">
        <f>SUM(O53:O54)</f>
        <v>11006670</v>
      </c>
      <c r="P57" s="644">
        <f>SUM(P53:P54)</f>
        <v>3193694</v>
      </c>
      <c r="Q57" s="644">
        <f>SUM(Q53:Q54)</f>
        <v>448764</v>
      </c>
      <c r="R57" s="644">
        <f>SUM(R53:R54)</f>
        <v>14649128</v>
      </c>
      <c r="S57" s="632"/>
      <c r="T57" s="631"/>
      <c r="U57" s="631"/>
      <c r="V57" s="631"/>
      <c r="W57" s="631"/>
      <c r="X57" s="631"/>
      <c r="Y57" s="631"/>
    </row>
    <row r="58" spans="1:25" ht="10.5" customHeight="1">
      <c r="A58" s="821"/>
      <c r="B58" s="821"/>
      <c r="C58" s="821"/>
      <c r="D58" s="821"/>
      <c r="E58" s="618"/>
      <c r="F58" s="618"/>
      <c r="G58" s="618"/>
      <c r="H58" s="618"/>
      <c r="I58" s="618"/>
      <c r="J58" s="618"/>
      <c r="K58" s="618"/>
      <c r="L58" s="618"/>
      <c r="M58" s="942"/>
      <c r="S58" s="632"/>
      <c r="T58" s="732"/>
      <c r="U58" s="732"/>
      <c r="V58" s="732"/>
      <c r="W58" s="732"/>
      <c r="X58" s="732"/>
      <c r="Y58" s="732">
        <v>-3235818</v>
      </c>
    </row>
    <row r="59" spans="1:25">
      <c r="A59" s="819" t="s">
        <v>3339</v>
      </c>
      <c r="B59" s="819"/>
      <c r="C59" s="815"/>
      <c r="D59" s="815"/>
      <c r="E59" s="651"/>
      <c r="F59" s="644"/>
      <c r="G59" s="651"/>
      <c r="H59" s="644"/>
      <c r="I59" s="651"/>
      <c r="J59" s="651"/>
      <c r="K59" s="644"/>
      <c r="S59" s="632"/>
      <c r="T59" s="652"/>
      <c r="U59" s="652"/>
      <c r="V59" s="652"/>
      <c r="W59" s="652"/>
      <c r="X59" s="652"/>
      <c r="Y59" s="652"/>
    </row>
    <row r="60" spans="1:25">
      <c r="A60" s="790" t="s">
        <v>3331</v>
      </c>
      <c r="B60" s="790"/>
      <c r="C60" s="815"/>
      <c r="D60" s="805"/>
      <c r="E60" s="662" t="e">
        <f>E49+E57</f>
        <v>#REF!</v>
      </c>
      <c r="F60" s="652"/>
      <c r="G60" s="662" t="e">
        <f>G49+G57</f>
        <v>#REF!</v>
      </c>
      <c r="H60" s="650"/>
      <c r="I60" s="662" t="e">
        <f>I49+I57</f>
        <v>#REF!</v>
      </c>
      <c r="J60" s="650"/>
      <c r="K60" s="662" t="e">
        <f>K49+K57</f>
        <v>#REF!</v>
      </c>
      <c r="L60" s="632"/>
      <c r="M60" s="965">
        <f t="shared" ref="M60:R60" si="2">M49+M57</f>
        <v>29209818</v>
      </c>
      <c r="N60" s="679" t="e">
        <v>#REF!</v>
      </c>
      <c r="O60" s="662">
        <f t="shared" si="2"/>
        <v>-72851245</v>
      </c>
      <c r="P60" s="662">
        <f t="shared" si="2"/>
        <v>75281721</v>
      </c>
      <c r="Q60" s="662">
        <f t="shared" si="2"/>
        <v>15105109</v>
      </c>
      <c r="R60" s="662">
        <f t="shared" si="2"/>
        <v>17535585</v>
      </c>
      <c r="S60" s="632"/>
      <c r="T60" s="631"/>
      <c r="U60" s="631"/>
      <c r="V60" s="631"/>
    </row>
    <row r="61" spans="1:25" ht="9" customHeight="1">
      <c r="A61" s="827"/>
      <c r="B61" s="827"/>
      <c r="C61" s="827"/>
      <c r="D61" s="820"/>
      <c r="E61" s="651"/>
      <c r="F61" s="644"/>
      <c r="G61" s="651"/>
      <c r="H61" s="651"/>
      <c r="I61" s="651"/>
      <c r="J61" s="651"/>
      <c r="K61" s="651"/>
      <c r="M61" s="963"/>
      <c r="N61" s="679"/>
      <c r="S61" s="2488"/>
      <c r="T61" s="2488"/>
      <c r="U61" s="2488"/>
      <c r="V61" s="2488"/>
    </row>
    <row r="62" spans="1:25">
      <c r="A62" s="792" t="s">
        <v>3332</v>
      </c>
      <c r="B62" s="792"/>
      <c r="C62" s="815"/>
      <c r="D62" s="805"/>
      <c r="E62" s="651">
        <v>29609519</v>
      </c>
      <c r="F62" s="644"/>
      <c r="G62" s="651">
        <v>15229915</v>
      </c>
      <c r="H62" s="644"/>
      <c r="I62" s="651">
        <v>43710420</v>
      </c>
      <c r="J62" s="651"/>
      <c r="K62" s="651">
        <f>+E62+G62+I62</f>
        <v>88549854</v>
      </c>
      <c r="M62" s="963">
        <v>88549854</v>
      </c>
      <c r="O62" s="735">
        <v>14747057</v>
      </c>
      <c r="P62" s="735">
        <v>21000537</v>
      </c>
      <c r="Q62" s="636">
        <v>44650513</v>
      </c>
      <c r="R62" s="644">
        <f>O62+P62+Q62</f>
        <v>80398107</v>
      </c>
      <c r="S62" s="830"/>
      <c r="T62" s="830"/>
      <c r="U62" s="830"/>
      <c r="V62" s="631"/>
    </row>
    <row r="63" spans="1:25" ht="8.25" customHeight="1">
      <c r="A63" s="827"/>
      <c r="B63" s="827"/>
      <c r="C63" s="827"/>
      <c r="D63" s="821"/>
      <c r="E63" s="651"/>
      <c r="F63" s="644"/>
      <c r="G63" s="651"/>
      <c r="H63" s="644"/>
      <c r="I63" s="651"/>
      <c r="J63" s="651"/>
      <c r="K63" s="651"/>
      <c r="M63" s="963"/>
      <c r="S63" s="638"/>
      <c r="T63" s="638"/>
      <c r="U63" s="638"/>
      <c r="V63" s="631"/>
    </row>
    <row r="64" spans="1:25" s="598" customFormat="1" ht="21" customHeight="1" thickBot="1">
      <c r="A64" s="789" t="s">
        <v>3333</v>
      </c>
      <c r="B64" s="789"/>
      <c r="C64" s="815"/>
      <c r="D64" s="787"/>
      <c r="E64" s="666" t="e">
        <f>+E60+E62</f>
        <v>#REF!</v>
      </c>
      <c r="F64" s="643"/>
      <c r="G64" s="666" t="e">
        <f>+G60+G62</f>
        <v>#REF!</v>
      </c>
      <c r="H64" s="643"/>
      <c r="I64" s="666" t="e">
        <f>+I60+I62</f>
        <v>#REF!</v>
      </c>
      <c r="J64" s="643"/>
      <c r="K64" s="666" t="e">
        <f>+K60+K62</f>
        <v>#REF!</v>
      </c>
      <c r="L64" s="617"/>
      <c r="M64" s="940">
        <f>M60+M62</f>
        <v>117759672</v>
      </c>
      <c r="O64" s="666">
        <f>+O60+O62</f>
        <v>-58104188</v>
      </c>
      <c r="P64" s="666">
        <f>+P60+P62</f>
        <v>96282258</v>
      </c>
      <c r="Q64" s="666">
        <f>+Q60+Q62</f>
        <v>59755622</v>
      </c>
      <c r="R64" s="666">
        <f>+R60+R62</f>
        <v>97933692</v>
      </c>
      <c r="S64" s="680"/>
      <c r="T64" s="680"/>
      <c r="U64" s="680"/>
      <c r="V64" s="680"/>
    </row>
    <row r="65" spans="1:38" ht="12" customHeight="1" thickTop="1">
      <c r="A65" s="828"/>
      <c r="B65" s="828"/>
      <c r="C65" s="828"/>
      <c r="D65" s="819"/>
    </row>
    <row r="66" spans="1:38">
      <c r="A66" s="827" t="str">
        <f>BS!$A$45</f>
        <v>The annexed notes from 1 to 19 form an integral part of these interim financial statements.</v>
      </c>
      <c r="B66" s="827"/>
      <c r="C66" s="821"/>
      <c r="D66" s="821"/>
    </row>
    <row r="67" spans="1:38">
      <c r="A67" s="821"/>
      <c r="B67" s="821"/>
      <c r="C67" s="821"/>
      <c r="D67" s="821"/>
    </row>
    <row r="68" spans="1:38">
      <c r="A68" s="2487" t="str">
        <f>CF!A57</f>
        <v>MCB-Arif Habib Savings and Investments Limited</v>
      </c>
      <c r="B68" s="2487"/>
      <c r="C68" s="2487"/>
      <c r="D68" s="2487"/>
      <c r="E68" s="2487"/>
      <c r="F68" s="2487"/>
      <c r="G68" s="2487"/>
      <c r="H68" s="2487"/>
      <c r="I68" s="2487"/>
      <c r="J68" s="2487"/>
      <c r="K68" s="2487"/>
      <c r="L68" s="2487"/>
      <c r="M68" s="2487"/>
      <c r="N68" s="2487"/>
    </row>
    <row r="69" spans="1:38">
      <c r="A69" s="2487" t="str">
        <f>CF!A58</f>
        <v>(Pension Fund Manager)</v>
      </c>
      <c r="B69" s="2487"/>
      <c r="C69" s="2487"/>
      <c r="D69" s="2487"/>
      <c r="E69" s="2487"/>
      <c r="F69" s="2487"/>
      <c r="G69" s="2487"/>
      <c r="H69" s="2487"/>
      <c r="I69" s="2487"/>
      <c r="J69" s="2487"/>
      <c r="K69" s="2487"/>
      <c r="L69" s="2487"/>
      <c r="M69" s="2487"/>
      <c r="N69" s="2487"/>
    </row>
    <row r="70" spans="1:38">
      <c r="A70" s="821"/>
      <c r="B70" s="821"/>
      <c r="C70" s="821"/>
      <c r="D70" s="821"/>
      <c r="E70" s="802"/>
      <c r="F70" s="802"/>
      <c r="G70" s="802"/>
      <c r="H70" s="802"/>
      <c r="I70" s="802"/>
      <c r="J70" s="802"/>
      <c r="K70" s="802"/>
      <c r="L70" s="802"/>
      <c r="M70" s="966"/>
      <c r="N70" s="821"/>
    </row>
    <row r="71" spans="1:38" ht="10.5" customHeight="1">
      <c r="A71" s="821"/>
      <c r="B71" s="821"/>
      <c r="C71" s="821"/>
      <c r="D71" s="821"/>
      <c r="E71" s="802"/>
      <c r="F71" s="802"/>
      <c r="G71" s="802"/>
      <c r="H71" s="802"/>
      <c r="I71" s="802"/>
      <c r="J71" s="802"/>
      <c r="K71" s="802"/>
      <c r="L71" s="802"/>
      <c r="M71" s="966"/>
      <c r="N71" s="821"/>
    </row>
    <row r="72" spans="1:38">
      <c r="A72" s="821"/>
      <c r="B72" s="2500"/>
      <c r="C72" s="2500"/>
      <c r="D72" s="811"/>
      <c r="E72" s="810"/>
      <c r="F72" s="810"/>
      <c r="G72" s="810"/>
      <c r="H72" s="810"/>
      <c r="I72" s="810"/>
      <c r="J72" s="810"/>
      <c r="K72" s="821"/>
      <c r="L72" s="809"/>
      <c r="M72" s="936"/>
      <c r="N72" s="802"/>
      <c r="R72" s="633"/>
      <c r="T72" s="633"/>
      <c r="U72" s="633"/>
      <c r="X72" s="633"/>
      <c r="AB72" s="633"/>
      <c r="AC72" s="633"/>
      <c r="AD72" s="633"/>
      <c r="AE72" s="633"/>
      <c r="AF72" s="633"/>
      <c r="AG72" s="633"/>
      <c r="AJ72" s="633"/>
      <c r="AK72" s="633"/>
      <c r="AL72" s="633"/>
    </row>
    <row r="73" spans="1:38">
      <c r="A73" s="808"/>
      <c r="B73" s="2502" t="s">
        <v>3625</v>
      </c>
      <c r="C73" s="2502"/>
      <c r="D73" s="2502"/>
      <c r="E73" s="807"/>
      <c r="F73" s="807"/>
      <c r="G73" s="807"/>
      <c r="H73" s="807"/>
      <c r="I73" s="2502" t="s">
        <v>3030</v>
      </c>
      <c r="J73" s="2502"/>
      <c r="K73" s="2502"/>
      <c r="L73" s="2502"/>
      <c r="M73" s="2502"/>
      <c r="N73" s="802"/>
      <c r="R73" s="633"/>
      <c r="T73" s="633"/>
      <c r="U73" s="633"/>
      <c r="X73" s="633"/>
      <c r="AB73" s="633"/>
      <c r="AC73" s="633"/>
      <c r="AD73" s="633"/>
      <c r="AE73" s="633"/>
      <c r="AF73" s="633"/>
      <c r="AG73" s="633"/>
      <c r="AJ73" s="633"/>
      <c r="AK73" s="633"/>
      <c r="AL73" s="633"/>
    </row>
    <row r="74" spans="1:38" s="598" customFormat="1">
      <c r="D74" s="733"/>
      <c r="M74" s="883"/>
    </row>
    <row r="75" spans="1:38">
      <c r="A75" s="671"/>
      <c r="B75" s="671"/>
      <c r="C75" s="738"/>
      <c r="K75" s="738"/>
    </row>
    <row r="76" spans="1:38">
      <c r="E76" s="644">
        <f>BS!E11</f>
        <v>19205</v>
      </c>
      <c r="G76" s="644">
        <f>BS!G11</f>
        <v>128400</v>
      </c>
      <c r="I76" s="644">
        <f>BS!I11</f>
        <v>210634</v>
      </c>
      <c r="J76" s="735"/>
      <c r="P76" s="632"/>
      <c r="Q76" s="632"/>
      <c r="R76" s="652"/>
      <c r="S76" s="2488"/>
      <c r="T76" s="2488"/>
      <c r="U76" s="2488"/>
      <c r="V76" s="2488"/>
      <c r="W76" s="631"/>
      <c r="X76" s="631"/>
      <c r="Y76" s="631"/>
      <c r="Z76" s="631"/>
      <c r="AA76" s="631"/>
      <c r="AB76" s="631"/>
      <c r="AC76" s="631"/>
    </row>
    <row r="77" spans="1:38">
      <c r="E77" s="644" t="e">
        <f>E64-E76</f>
        <v>#REF!</v>
      </c>
      <c r="G77" s="644" t="e">
        <f>G64-G76</f>
        <v>#REF!</v>
      </c>
      <c r="I77" s="644" t="e">
        <f>I64-I76</f>
        <v>#REF!</v>
      </c>
      <c r="P77" s="632"/>
      <c r="Q77" s="632"/>
      <c r="R77" s="652"/>
      <c r="S77" s="830"/>
      <c r="T77" s="830"/>
      <c r="U77" s="830"/>
      <c r="V77" s="631"/>
      <c r="W77" s="631"/>
      <c r="X77" s="631"/>
      <c r="Y77" s="631"/>
      <c r="Z77" s="631"/>
      <c r="AA77" s="631"/>
      <c r="AB77" s="631"/>
      <c r="AC77" s="631"/>
    </row>
    <row r="78" spans="1:38">
      <c r="E78" s="644"/>
      <c r="G78" s="644"/>
      <c r="I78" s="644"/>
      <c r="P78" s="632"/>
      <c r="Q78" s="632"/>
      <c r="R78" s="652"/>
      <c r="S78" s="704"/>
      <c r="T78" s="704"/>
      <c r="U78" s="704"/>
      <c r="V78" s="631"/>
      <c r="W78" s="631"/>
      <c r="X78" s="631"/>
      <c r="Y78" s="631"/>
      <c r="Z78" s="631"/>
      <c r="AA78" s="631"/>
      <c r="AB78" s="631"/>
      <c r="AC78" s="631"/>
    </row>
    <row r="79" spans="1:38">
      <c r="P79" s="632"/>
      <c r="Q79" s="632"/>
      <c r="R79" s="652"/>
      <c r="S79" s="691"/>
      <c r="T79" s="691"/>
      <c r="U79" s="691"/>
      <c r="V79" s="631"/>
      <c r="W79" s="631"/>
      <c r="X79" s="631"/>
      <c r="Y79" s="631"/>
      <c r="Z79" s="631"/>
      <c r="AA79" s="631"/>
      <c r="AB79" s="631"/>
      <c r="AC79" s="631"/>
    </row>
    <row r="80" spans="1:38">
      <c r="P80" s="632"/>
      <c r="Q80" s="632"/>
      <c r="R80" s="652"/>
      <c r="S80" s="691"/>
      <c r="T80" s="691"/>
      <c r="U80" s="691"/>
      <c r="V80" s="631"/>
      <c r="W80" s="631"/>
      <c r="X80" s="631"/>
      <c r="Y80" s="631"/>
      <c r="Z80" s="631"/>
      <c r="AA80" s="631"/>
      <c r="AB80" s="631"/>
      <c r="AC80" s="631"/>
    </row>
    <row r="81" spans="16:29">
      <c r="P81" s="632"/>
      <c r="Q81" s="632"/>
      <c r="R81" s="652"/>
      <c r="S81" s="691"/>
      <c r="T81" s="691"/>
      <c r="U81" s="691"/>
      <c r="V81" s="631"/>
      <c r="W81" s="631"/>
      <c r="X81" s="631"/>
      <c r="Y81" s="631"/>
      <c r="Z81" s="631"/>
      <c r="AA81" s="631"/>
      <c r="AB81" s="631"/>
      <c r="AC81" s="631"/>
    </row>
    <row r="82" spans="16:29">
      <c r="P82" s="632"/>
      <c r="Q82" s="632"/>
      <c r="R82" s="652"/>
      <c r="S82" s="691"/>
      <c r="T82" s="691"/>
      <c r="U82" s="691"/>
      <c r="V82" s="631"/>
      <c r="W82" s="631"/>
      <c r="X82" s="631"/>
      <c r="Y82" s="631"/>
      <c r="Z82" s="631"/>
      <c r="AA82" s="631"/>
      <c r="AB82" s="631"/>
      <c r="AC82" s="631"/>
    </row>
    <row r="83" spans="16:29">
      <c r="P83" s="632"/>
      <c r="Q83" s="632"/>
      <c r="R83" s="652"/>
      <c r="S83" s="632"/>
      <c r="T83" s="632"/>
      <c r="U83" s="632"/>
      <c r="V83" s="631"/>
      <c r="W83" s="631"/>
      <c r="X83" s="631"/>
      <c r="Y83" s="631"/>
      <c r="Z83" s="631"/>
      <c r="AA83" s="631"/>
      <c r="AB83" s="631"/>
      <c r="AC83" s="631"/>
    </row>
    <row r="84" spans="16:29">
      <c r="P84" s="632"/>
      <c r="Q84" s="632"/>
      <c r="R84" s="652"/>
      <c r="S84" s="632"/>
      <c r="T84" s="631"/>
      <c r="U84" s="631"/>
      <c r="V84" s="631"/>
      <c r="W84" s="631"/>
      <c r="X84" s="631"/>
      <c r="Y84" s="631"/>
      <c r="Z84" s="631"/>
      <c r="AA84" s="631"/>
      <c r="AB84" s="631"/>
      <c r="AC84" s="631"/>
    </row>
    <row r="85" spans="16:29">
      <c r="P85" s="632"/>
      <c r="Q85" s="632"/>
      <c r="R85" s="652"/>
      <c r="S85" s="632"/>
      <c r="T85" s="631"/>
      <c r="U85" s="631"/>
      <c r="V85" s="631"/>
      <c r="W85" s="631"/>
      <c r="X85" s="631"/>
      <c r="Y85" s="631"/>
      <c r="Z85" s="631"/>
      <c r="AA85" s="631"/>
      <c r="AB85" s="631"/>
      <c r="AC85" s="631"/>
    </row>
    <row r="86" spans="16:29">
      <c r="P86" s="632"/>
      <c r="Q86" s="632"/>
      <c r="R86" s="652"/>
      <c r="S86" s="632"/>
      <c r="T86" s="631"/>
      <c r="U86" s="631"/>
      <c r="V86" s="631"/>
      <c r="W86" s="631"/>
      <c r="X86" s="631"/>
      <c r="Y86" s="631"/>
      <c r="Z86" s="631"/>
      <c r="AA86" s="631"/>
      <c r="AB86" s="631"/>
      <c r="AC86" s="631"/>
    </row>
  </sheetData>
  <mergeCells count="22">
    <mergeCell ref="B72:C72"/>
    <mergeCell ref="S76:V76"/>
    <mergeCell ref="O9:Q9"/>
    <mergeCell ref="A69:N69"/>
    <mergeCell ref="B73:D73"/>
    <mergeCell ref="I73:M73"/>
    <mergeCell ref="X53:Y53"/>
    <mergeCell ref="A1:M1"/>
    <mergeCell ref="A2:M2"/>
    <mergeCell ref="A3:M3"/>
    <mergeCell ref="A68:N68"/>
    <mergeCell ref="S61:V61"/>
    <mergeCell ref="E9:M9"/>
    <mergeCell ref="E5:K5"/>
    <mergeCell ref="M5:M8"/>
    <mergeCell ref="E6:E8"/>
    <mergeCell ref="G6:G8"/>
    <mergeCell ref="I6:I8"/>
    <mergeCell ref="K6:K8"/>
    <mergeCell ref="R9:R10"/>
    <mergeCell ref="T53:U53"/>
    <mergeCell ref="V53:W53"/>
  </mergeCells>
  <pageMargins left="0.75" right="0.25" top="0.47" bottom="0" header="0.25" footer="0"/>
  <pageSetup scale="73" firstPageNumber="7" fitToHeight="0" orientation="portrait"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231</vt:i4>
      </vt:variant>
    </vt:vector>
  </HeadingPairs>
  <TitlesOfParts>
    <vt:vector size="297" baseType="lpstr">
      <vt:lpstr>Lead december 2011</vt:lpstr>
      <vt:lpstr>Lead December</vt:lpstr>
      <vt:lpstr>EQ</vt:lpstr>
      <vt:lpstr>DT</vt:lpstr>
      <vt:lpstr>MM</vt:lpstr>
      <vt:lpstr>BS</vt:lpstr>
      <vt:lpstr>IS</vt:lpstr>
      <vt:lpstr>OCI</vt:lpstr>
      <vt:lpstr>CF - QTR</vt:lpstr>
      <vt:lpstr>SMPF</vt:lpstr>
      <vt:lpstr>MOVE - QTR</vt:lpstr>
      <vt:lpstr>HFT-INV-DISC (2)</vt:lpstr>
      <vt:lpstr>CT</vt:lpstr>
      <vt:lpstr>FORM 9</vt:lpstr>
      <vt:lpstr>CF</vt:lpstr>
      <vt:lpstr>1-2</vt:lpstr>
      <vt:lpstr>3-7</vt:lpstr>
      <vt:lpstr>6</vt:lpstr>
      <vt:lpstr>7.1</vt:lpstr>
      <vt:lpstr>7.2</vt:lpstr>
      <vt:lpstr>6.2-6.3</vt:lpstr>
      <vt:lpstr>7.3</vt:lpstr>
      <vt:lpstr>6.5-6.6</vt:lpstr>
      <vt:lpstr>6.2-6.6 (2)</vt:lpstr>
      <vt:lpstr>Investment disc old</vt:lpstr>
      <vt:lpstr>gis sukuk Debt</vt:lpstr>
      <vt:lpstr>Debt Sukuk Certificate</vt:lpstr>
      <vt:lpstr>GIS Sukuk MM</vt:lpstr>
      <vt:lpstr>UNLISTED SHARES</vt:lpstr>
      <vt:lpstr>Sheet3</vt:lpstr>
      <vt:lpstr>FORM 8 Q</vt:lpstr>
      <vt:lpstr>FORM 9 Q</vt:lpstr>
      <vt:lpstr>WWF </vt:lpstr>
      <vt:lpstr>Six Months W.A.Units</vt:lpstr>
      <vt:lpstr>17</vt:lpstr>
      <vt:lpstr>5.5</vt:lpstr>
      <vt:lpstr>16</vt:lpstr>
      <vt:lpstr>16(1)</vt:lpstr>
      <vt:lpstr>16(2)</vt:lpstr>
      <vt:lpstr>8-14</vt:lpstr>
      <vt:lpstr>15</vt:lpstr>
      <vt:lpstr>13.</vt:lpstr>
      <vt:lpstr>16-17</vt:lpstr>
      <vt:lpstr>eqity</vt:lpstr>
      <vt:lpstr>debt tb</vt:lpstr>
      <vt:lpstr>money market tb</vt:lpstr>
      <vt:lpstr>13   (2)</vt:lpstr>
      <vt:lpstr>13  </vt:lpstr>
      <vt:lpstr>13</vt:lpstr>
      <vt:lpstr>TB-D17</vt:lpstr>
      <vt:lpstr>TB-NEW-D17</vt:lpstr>
      <vt:lpstr>Sheet2</vt:lpstr>
      <vt:lpstr>Equity</vt:lpstr>
      <vt:lpstr>Debt</vt:lpstr>
      <vt:lpstr>Money Market</vt:lpstr>
      <vt:lpstr>Tickmarks</vt:lpstr>
      <vt:lpstr>Lead (2) DEC 11-H</vt:lpstr>
      <vt:lpstr>Tickmarks (2)</vt:lpstr>
      <vt:lpstr>Links</vt:lpstr>
      <vt:lpstr>Sheet1</vt:lpstr>
      <vt:lpstr>TB-EQ</vt:lpstr>
      <vt:lpstr>TB-DT</vt:lpstr>
      <vt:lpstr>TB-MM</vt:lpstr>
      <vt:lpstr>equity tb</vt:lpstr>
      <vt:lpstr>Debt TTB</vt:lpstr>
      <vt:lpstr>MM Tb</vt:lpstr>
      <vt:lpstr>'1-2'!ARA_Threshold</vt:lpstr>
      <vt:lpstr>'16-17'!ARA_Threshold</vt:lpstr>
      <vt:lpstr>'3-7'!ARA_Threshold</vt:lpstr>
      <vt:lpstr>'6'!ARA_Threshold</vt:lpstr>
      <vt:lpstr>CT!ARA_Threshold</vt:lpstr>
      <vt:lpstr>'Debt Sukuk Certificate'!ARA_Threshold</vt:lpstr>
      <vt:lpstr>'FORM 8 Q'!ARA_Threshold</vt:lpstr>
      <vt:lpstr>'FORM 9'!ARA_Threshold</vt:lpstr>
      <vt:lpstr>'FORM 9 Q'!ARA_Threshold</vt:lpstr>
      <vt:lpstr>'gis sukuk Debt'!ARA_Threshold</vt:lpstr>
      <vt:lpstr>'GIS Sukuk MM'!ARA_Threshold</vt:lpstr>
      <vt:lpstr>'Lead (2) DEC 11-H'!ARA_Threshold</vt:lpstr>
      <vt:lpstr>'MOVE - QTR'!ARA_Threshold</vt:lpstr>
      <vt:lpstr>SMPF!ARA_Threshold</vt:lpstr>
      <vt:lpstr>ARA_Threshold</vt:lpstr>
      <vt:lpstr>'1-2'!ARP_Threshold</vt:lpstr>
      <vt:lpstr>'16-17'!ARP_Threshold</vt:lpstr>
      <vt:lpstr>'3-7'!ARP_Threshold</vt:lpstr>
      <vt:lpstr>'6'!ARP_Threshold</vt:lpstr>
      <vt:lpstr>CT!ARP_Threshold</vt:lpstr>
      <vt:lpstr>'Debt Sukuk Certificate'!ARP_Threshold</vt:lpstr>
      <vt:lpstr>'FORM 8 Q'!ARP_Threshold</vt:lpstr>
      <vt:lpstr>'FORM 9'!ARP_Threshold</vt:lpstr>
      <vt:lpstr>'FORM 9 Q'!ARP_Threshold</vt:lpstr>
      <vt:lpstr>'gis sukuk Debt'!ARP_Threshold</vt:lpstr>
      <vt:lpstr>'GIS Sukuk MM'!ARP_Threshold</vt:lpstr>
      <vt:lpstr>'Lead (2) DEC 11-H'!ARP_Threshold</vt:lpstr>
      <vt:lpstr>'MOVE - QTR'!ARP_Threshold</vt:lpstr>
      <vt:lpstr>SMPF!ARP_Threshold</vt:lpstr>
      <vt:lpstr>ARP_Threshold</vt:lpstr>
      <vt:lpstr>L_AcctDes</vt:lpstr>
      <vt:lpstr>L_Adjust</vt:lpstr>
      <vt:lpstr>L_Adjust_GT</vt:lpstr>
      <vt:lpstr>L_AJE_Tot</vt:lpstr>
      <vt:lpstr>L_AJE_Tot_GT</vt:lpstr>
      <vt:lpstr>L_CompNum</vt:lpstr>
      <vt:lpstr>L_CY_Beg</vt:lpstr>
      <vt:lpstr>L_CY_Beg_GT</vt:lpstr>
      <vt:lpstr>L_CY_End</vt:lpstr>
      <vt:lpstr>L_CY_End_GT</vt:lpstr>
      <vt:lpstr>L_GrpNum</vt:lpstr>
      <vt:lpstr>L_Headings</vt:lpstr>
      <vt:lpstr>L_KeyValue</vt:lpstr>
      <vt:lpstr>L_PY_End</vt:lpstr>
      <vt:lpstr>L_PY_End_GT</vt:lpstr>
      <vt:lpstr>L_RJE_Tot</vt:lpstr>
      <vt:lpstr>L_RJE_Tot_GT</vt:lpstr>
      <vt:lpstr>L_RowNum</vt:lpstr>
      <vt:lpstr>'1-2'!Print_Area</vt:lpstr>
      <vt:lpstr>'13'!Print_Area</vt:lpstr>
      <vt:lpstr>'13  '!Print_Area</vt:lpstr>
      <vt:lpstr>'13   (2)'!Print_Area</vt:lpstr>
      <vt:lpstr>'13.'!Print_Area</vt:lpstr>
      <vt:lpstr>'15'!Print_Area</vt:lpstr>
      <vt:lpstr>'16'!Print_Area</vt:lpstr>
      <vt:lpstr>'16(1)'!Print_Area</vt:lpstr>
      <vt:lpstr>'16(2)'!Print_Area</vt:lpstr>
      <vt:lpstr>'16-17'!Print_Area</vt:lpstr>
      <vt:lpstr>'17'!Print_Area</vt:lpstr>
      <vt:lpstr>'3-7'!Print_Area</vt:lpstr>
      <vt:lpstr>'5.5'!Print_Area</vt:lpstr>
      <vt:lpstr>'6'!Print_Area</vt:lpstr>
      <vt:lpstr>'6.2-6.3'!Print_Area</vt:lpstr>
      <vt:lpstr>'6.2-6.6 (2)'!Print_Area</vt:lpstr>
      <vt:lpstr>'6.5-6.6'!Print_Area</vt:lpstr>
      <vt:lpstr>'7.1'!Print_Area</vt:lpstr>
      <vt:lpstr>'7.2'!Print_Area</vt:lpstr>
      <vt:lpstr>'7.3'!Print_Area</vt:lpstr>
      <vt:lpstr>'8-14'!Print_Area</vt:lpstr>
      <vt:lpstr>BS!Print_Area</vt:lpstr>
      <vt:lpstr>CF!Print_Area</vt:lpstr>
      <vt:lpstr>'CF - QTR'!Print_Area</vt:lpstr>
      <vt:lpstr>CT!Print_Area</vt:lpstr>
      <vt:lpstr>'Debt Sukuk Certificate'!Print_Area</vt:lpstr>
      <vt:lpstr>DT!Print_Area</vt:lpstr>
      <vt:lpstr>EQ!Print_Area</vt:lpstr>
      <vt:lpstr>'FORM 8 Q'!Print_Area</vt:lpstr>
      <vt:lpstr>'FORM 9'!Print_Area</vt:lpstr>
      <vt:lpstr>'FORM 9 Q'!Print_Area</vt:lpstr>
      <vt:lpstr>'gis sukuk Debt'!Print_Area</vt:lpstr>
      <vt:lpstr>'GIS Sukuk MM'!Print_Area</vt:lpstr>
      <vt:lpstr>'HFT-INV-DISC (2)'!Print_Area</vt:lpstr>
      <vt:lpstr>'Investment disc old'!Print_Area</vt:lpstr>
      <vt:lpstr>IS!Print_Area</vt:lpstr>
      <vt:lpstr>MM!Print_Area</vt:lpstr>
      <vt:lpstr>'MOVE - QTR'!Print_Area</vt:lpstr>
      <vt:lpstr>OCI!Print_Area</vt:lpstr>
      <vt:lpstr>Sheet3!Print_Area</vt:lpstr>
      <vt:lpstr>SMPF!Print_Area</vt:lpstr>
      <vt:lpstr>'UNLISTED SHARES'!Print_Area</vt:lpstr>
      <vt:lpstr>'7.1'!Print_Titles</vt:lpstr>
      <vt:lpstr>'HFT-INV-DISC (2)'!Print_Titles</vt:lpstr>
      <vt:lpstr>'Investment disc old'!Print_Titles</vt:lpstr>
      <vt:lpstr>'Lead (2) DEC 11-H'!Print_Titles</vt:lpstr>
      <vt:lpstr>'Lead December'!Print_Titles</vt:lpstr>
      <vt:lpstr>'Lead december 2011'!Print_Titles</vt:lpstr>
      <vt:lpstr>Links!Print_Titles</vt:lpstr>
      <vt:lpstr>'Lead (2) DEC 11-H'!S_AcctDes</vt:lpstr>
      <vt:lpstr>S_AcctDes</vt:lpstr>
      <vt:lpstr>'Lead (2) DEC 11-H'!S_Adjust</vt:lpstr>
      <vt:lpstr>S_Adjust</vt:lpstr>
      <vt:lpstr>'1-2'!S_Adjust_Data</vt:lpstr>
      <vt:lpstr>'16-17'!S_Adjust_Data</vt:lpstr>
      <vt:lpstr>'3-7'!S_Adjust_Data</vt:lpstr>
      <vt:lpstr>'6'!S_Adjust_Data</vt:lpstr>
      <vt:lpstr>CT!S_Adjust_Data</vt:lpstr>
      <vt:lpstr>'Debt Sukuk Certificate'!S_Adjust_Data</vt:lpstr>
      <vt:lpstr>'FORM 8 Q'!S_Adjust_Data</vt:lpstr>
      <vt:lpstr>'FORM 9'!S_Adjust_Data</vt:lpstr>
      <vt:lpstr>'FORM 9 Q'!S_Adjust_Data</vt:lpstr>
      <vt:lpstr>'gis sukuk Debt'!S_Adjust_Data</vt:lpstr>
      <vt:lpstr>'GIS Sukuk MM'!S_Adjust_Data</vt:lpstr>
      <vt:lpstr>'Lead (2) DEC 11-H'!S_Adjust_Data</vt:lpstr>
      <vt:lpstr>'MOVE - QTR'!S_Adjust_Data</vt:lpstr>
      <vt:lpstr>SMPF!S_Adjust_Data</vt:lpstr>
      <vt:lpstr>S_Adjust_Data</vt:lpstr>
      <vt:lpstr>'Lead (2) DEC 11-H'!S_Adjust_GT</vt:lpstr>
      <vt:lpstr>S_Adjust_GT</vt:lpstr>
      <vt:lpstr>'Lead (2) DEC 11-H'!S_AJE_Tot</vt:lpstr>
      <vt:lpstr>S_AJE_Tot</vt:lpstr>
      <vt:lpstr>'1-2'!S_AJE_Tot_Data</vt:lpstr>
      <vt:lpstr>'16-17'!S_AJE_Tot_Data</vt:lpstr>
      <vt:lpstr>'3-7'!S_AJE_Tot_Data</vt:lpstr>
      <vt:lpstr>'6'!S_AJE_Tot_Data</vt:lpstr>
      <vt:lpstr>CT!S_AJE_Tot_Data</vt:lpstr>
      <vt:lpstr>'Debt Sukuk Certificate'!S_AJE_Tot_Data</vt:lpstr>
      <vt:lpstr>'FORM 8 Q'!S_AJE_Tot_Data</vt:lpstr>
      <vt:lpstr>'FORM 9'!S_AJE_Tot_Data</vt:lpstr>
      <vt:lpstr>'FORM 9 Q'!S_AJE_Tot_Data</vt:lpstr>
      <vt:lpstr>'gis sukuk Debt'!S_AJE_Tot_Data</vt:lpstr>
      <vt:lpstr>'GIS Sukuk MM'!S_AJE_Tot_Data</vt:lpstr>
      <vt:lpstr>'Lead (2) DEC 11-H'!S_AJE_Tot_Data</vt:lpstr>
      <vt:lpstr>'MOVE - QTR'!S_AJE_Tot_Data</vt:lpstr>
      <vt:lpstr>SMPF!S_AJE_Tot_Data</vt:lpstr>
      <vt:lpstr>S_AJE_Tot_Data</vt:lpstr>
      <vt:lpstr>'Lead (2) DEC 11-H'!S_AJE_Tot_GT</vt:lpstr>
      <vt:lpstr>S_AJE_Tot_GT</vt:lpstr>
      <vt:lpstr>'Lead (2) DEC 11-H'!S_CompNum</vt:lpstr>
      <vt:lpstr>S_CompNum</vt:lpstr>
      <vt:lpstr>'Lead (2) DEC 11-H'!S_CY_Beg</vt:lpstr>
      <vt:lpstr>S_CY_Beg</vt:lpstr>
      <vt:lpstr>'1-2'!S_CY_Beg_Data</vt:lpstr>
      <vt:lpstr>'16-17'!S_CY_Beg_Data</vt:lpstr>
      <vt:lpstr>'3-7'!S_CY_Beg_Data</vt:lpstr>
      <vt:lpstr>'6'!S_CY_Beg_Data</vt:lpstr>
      <vt:lpstr>CT!S_CY_Beg_Data</vt:lpstr>
      <vt:lpstr>'Debt Sukuk Certificate'!S_CY_Beg_Data</vt:lpstr>
      <vt:lpstr>'FORM 8 Q'!S_CY_Beg_Data</vt:lpstr>
      <vt:lpstr>'FORM 9'!S_CY_Beg_Data</vt:lpstr>
      <vt:lpstr>'FORM 9 Q'!S_CY_Beg_Data</vt:lpstr>
      <vt:lpstr>'gis sukuk Debt'!S_CY_Beg_Data</vt:lpstr>
      <vt:lpstr>'GIS Sukuk MM'!S_CY_Beg_Data</vt:lpstr>
      <vt:lpstr>'Lead (2) DEC 11-H'!S_CY_Beg_Data</vt:lpstr>
      <vt:lpstr>'MOVE - QTR'!S_CY_Beg_Data</vt:lpstr>
      <vt:lpstr>SMPF!S_CY_Beg_Data</vt:lpstr>
      <vt:lpstr>S_CY_Beg_Data</vt:lpstr>
      <vt:lpstr>'Lead (2) DEC 11-H'!S_CY_Beg_GT</vt:lpstr>
      <vt:lpstr>S_CY_Beg_GT</vt:lpstr>
      <vt:lpstr>'Lead (2) DEC 11-H'!S_CY_End</vt:lpstr>
      <vt:lpstr>S_CY_End</vt:lpstr>
      <vt:lpstr>'1-2'!S_CY_End_Data</vt:lpstr>
      <vt:lpstr>'16-17'!S_CY_End_Data</vt:lpstr>
      <vt:lpstr>'3-7'!S_CY_End_Data</vt:lpstr>
      <vt:lpstr>'6'!S_CY_End_Data</vt:lpstr>
      <vt:lpstr>CT!S_CY_End_Data</vt:lpstr>
      <vt:lpstr>'Debt Sukuk Certificate'!S_CY_End_Data</vt:lpstr>
      <vt:lpstr>'FORM 8 Q'!S_CY_End_Data</vt:lpstr>
      <vt:lpstr>'FORM 9'!S_CY_End_Data</vt:lpstr>
      <vt:lpstr>'FORM 9 Q'!S_CY_End_Data</vt:lpstr>
      <vt:lpstr>'gis sukuk Debt'!S_CY_End_Data</vt:lpstr>
      <vt:lpstr>'GIS Sukuk MM'!S_CY_End_Data</vt:lpstr>
      <vt:lpstr>'Lead (2) DEC 11-H'!S_CY_End_Data</vt:lpstr>
      <vt:lpstr>'MOVE - QTR'!S_CY_End_Data</vt:lpstr>
      <vt:lpstr>SMPF!S_CY_End_Data</vt:lpstr>
      <vt:lpstr>S_CY_End_Data</vt:lpstr>
      <vt:lpstr>'Lead (2) DEC 11-H'!S_CY_End_GT</vt:lpstr>
      <vt:lpstr>S_CY_End_GT</vt:lpstr>
      <vt:lpstr>'Lead (2) DEC 11-H'!S_Diff_Amt</vt:lpstr>
      <vt:lpstr>S_Diff_Amt</vt:lpstr>
      <vt:lpstr>'Lead (2) DEC 11-H'!S_Diff_Pct</vt:lpstr>
      <vt:lpstr>S_Diff_Pct</vt:lpstr>
      <vt:lpstr>'Lead (2) DEC 11-H'!S_GrpNum</vt:lpstr>
      <vt:lpstr>S_GrpNum</vt:lpstr>
      <vt:lpstr>'Lead (2) DEC 11-H'!S_Headings</vt:lpstr>
      <vt:lpstr>S_Headings</vt:lpstr>
      <vt:lpstr>'Lead (2) DEC 11-H'!S_KeyValue</vt:lpstr>
      <vt:lpstr>S_KeyValue</vt:lpstr>
      <vt:lpstr>'Lead (2) DEC 11-H'!S_PY_End</vt:lpstr>
      <vt:lpstr>S_PY_End</vt:lpstr>
      <vt:lpstr>'1-2'!S_PY_End_Data</vt:lpstr>
      <vt:lpstr>'16-17'!S_PY_End_Data</vt:lpstr>
      <vt:lpstr>'3-7'!S_PY_End_Data</vt:lpstr>
      <vt:lpstr>'6'!S_PY_End_Data</vt:lpstr>
      <vt:lpstr>CT!S_PY_End_Data</vt:lpstr>
      <vt:lpstr>'Debt Sukuk Certificate'!S_PY_End_Data</vt:lpstr>
      <vt:lpstr>'FORM 8 Q'!S_PY_End_Data</vt:lpstr>
      <vt:lpstr>'FORM 9'!S_PY_End_Data</vt:lpstr>
      <vt:lpstr>'FORM 9 Q'!S_PY_End_Data</vt:lpstr>
      <vt:lpstr>'gis sukuk Debt'!S_PY_End_Data</vt:lpstr>
      <vt:lpstr>'GIS Sukuk MM'!S_PY_End_Data</vt:lpstr>
      <vt:lpstr>'Lead (2) DEC 11-H'!S_PY_End_Data</vt:lpstr>
      <vt:lpstr>'MOVE - QTR'!S_PY_End_Data</vt:lpstr>
      <vt:lpstr>SMPF!S_PY_End_Data</vt:lpstr>
      <vt:lpstr>S_PY_End_Data</vt:lpstr>
      <vt:lpstr>'Lead (2) DEC 11-H'!S_PY_End_GT</vt:lpstr>
      <vt:lpstr>S_PY_End_GT</vt:lpstr>
      <vt:lpstr>'Lead (2) DEC 11-H'!S_RJE_Tot</vt:lpstr>
      <vt:lpstr>S_RJE_Tot</vt:lpstr>
      <vt:lpstr>'1-2'!S_RJE_Tot_Data</vt:lpstr>
      <vt:lpstr>'16-17'!S_RJE_Tot_Data</vt:lpstr>
      <vt:lpstr>'3-7'!S_RJE_Tot_Data</vt:lpstr>
      <vt:lpstr>'6'!S_RJE_Tot_Data</vt:lpstr>
      <vt:lpstr>CT!S_RJE_Tot_Data</vt:lpstr>
      <vt:lpstr>'Debt Sukuk Certificate'!S_RJE_Tot_Data</vt:lpstr>
      <vt:lpstr>'FORM 8 Q'!S_RJE_Tot_Data</vt:lpstr>
      <vt:lpstr>'FORM 9'!S_RJE_Tot_Data</vt:lpstr>
      <vt:lpstr>'FORM 9 Q'!S_RJE_Tot_Data</vt:lpstr>
      <vt:lpstr>'gis sukuk Debt'!S_RJE_Tot_Data</vt:lpstr>
      <vt:lpstr>'GIS Sukuk MM'!S_RJE_Tot_Data</vt:lpstr>
      <vt:lpstr>'Lead (2) DEC 11-H'!S_RJE_Tot_Data</vt:lpstr>
      <vt:lpstr>'MOVE - QTR'!S_RJE_Tot_Data</vt:lpstr>
      <vt:lpstr>SMPF!S_RJE_Tot_Data</vt:lpstr>
      <vt:lpstr>S_RJE_Tot_Data</vt:lpstr>
      <vt:lpstr>'Lead (2) DEC 11-H'!S_RJE_Tot_GT</vt:lpstr>
      <vt:lpstr>S_RJE_Tot_GT</vt:lpstr>
      <vt:lpstr>'Lead (2) DEC 11-H'!S_RowNum</vt:lpstr>
      <vt:lpstr>S_RowNum</vt:lpstr>
      <vt:lpstr>OCI!TextRefCopy100</vt:lpstr>
      <vt:lpstr>OCI!TextRefCopy102</vt:lpstr>
      <vt:lpstr>TextRefCopy2</vt:lpstr>
      <vt:lpstr>OCI!TextRefCopy99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 Pal Punshi</dc:creator>
  <cp:lastModifiedBy>Khurram Sharf</cp:lastModifiedBy>
  <cp:lastPrinted>2019-10-29T05:56:48Z</cp:lastPrinted>
  <dcterms:created xsi:type="dcterms:W3CDTF">2014-01-16T14:00:44Z</dcterms:created>
  <dcterms:modified xsi:type="dcterms:W3CDTF">2021-10-18T07:44:36Z</dcterms:modified>
</cp:coreProperties>
</file>